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ber-j/Documents/"/>
    </mc:Choice>
  </mc:AlternateContent>
  <xr:revisionPtr revIDLastSave="0" documentId="13_ncr:1_{DDD3A730-588D-D741-9056-81637017DA92}" xr6:coauthVersionLast="47" xr6:coauthVersionMax="47" xr10:uidLastSave="{00000000-0000-0000-0000-000000000000}"/>
  <bookViews>
    <workbookView xWindow="0" yWindow="460" windowWidth="28800" windowHeight="16400" activeTab="4" xr2:uid="{00000000-000D-0000-FFFF-FFFF00000000}"/>
  </bookViews>
  <sheets>
    <sheet name="Adjusted Rand Index" sheetId="6" r:id="rId1"/>
    <sheet name="ARI Condensed" sheetId="9" r:id="rId2"/>
    <sheet name="Niederschläge" sheetId="10" r:id="rId3"/>
    <sheet name="Übergänge" sheetId="13" r:id="rId4"/>
    <sheet name="Zeitsachen der Cluster" sheetId="14" r:id="rId5"/>
    <sheet name="Detrended" sheetId="31" r:id="rId6"/>
    <sheet name="Temperatur" sheetId="22" r:id="rId7"/>
    <sheet name="SST tp-Zusammenhang" sheetId="16" r:id="rId8"/>
  </sheets>
  <externalReferences>
    <externalReference r:id="rId9"/>
    <externalReference r:id="rId10"/>
  </externalReferences>
  <definedNames>
    <definedName name="em_cla_v106" localSheetId="2">Niederschläge!$R$2:$R$3589</definedName>
    <definedName name="em_cla_v106" localSheetId="7">'SST tp-Zusammenhang'!$D$3:$D$3590</definedName>
    <definedName name="em_cla_v106_1" localSheetId="7">'SST tp-Zusammenhang'!$R$10:$R$3597</definedName>
    <definedName name="to_d" localSheetId="5">Detrended!$B$92:$C$129</definedName>
    <definedName name="to_d" localSheetId="2">Niederschläge!$A$2:$D$3589</definedName>
    <definedName name="to_d" localSheetId="7">'SST tp-Zusammenhang'!$A$3:$C$3590</definedName>
    <definedName name="to_d" localSheetId="6">Temperatur!$B$4:$D$183</definedName>
    <definedName name="to_d" localSheetId="4">'Zeitsachen der Cluster'!$B$91:$C$128</definedName>
    <definedName name="to_d_1" localSheetId="5">Detrended!$M$92:$N$129</definedName>
    <definedName name="to_d_1" localSheetId="7">'SST tp-Zusammenhang'!$O$3:$Q$3590</definedName>
    <definedName name="to_d_1" localSheetId="6">Temperatur!$E$4:$G$183</definedName>
    <definedName name="to_d_1" localSheetId="3">Übergänge!$Q$3:$R$331</definedName>
    <definedName name="to_d_1" localSheetId="4">'Zeitsachen der Cluster'!$M$91:$N$128</definedName>
    <definedName name="to_d_10" localSheetId="6">Temperatur!$AF$4:$AH$183</definedName>
    <definedName name="to_d_11" localSheetId="6">Temperatur!$AI$4:$AK$183</definedName>
    <definedName name="to_d_12" localSheetId="6">Temperatur!$B$189:$D$368</definedName>
    <definedName name="to_d_13" localSheetId="6">Temperatur!$E$189:$G$368</definedName>
    <definedName name="to_d_14" localSheetId="6">Temperatur!$H$189:$J$368</definedName>
    <definedName name="to_d_15" localSheetId="6">Temperatur!$K$189:$M$368</definedName>
    <definedName name="to_d_16" localSheetId="6">Temperatur!$N$189:$P$368</definedName>
    <definedName name="to_d_17" localSheetId="6">Temperatur!$Q$189:$S$368</definedName>
    <definedName name="to_d_18" localSheetId="6">Temperatur!$T$189:$V$368</definedName>
    <definedName name="to_d_19" localSheetId="6">Temperatur!$W$189:$Y$368</definedName>
    <definedName name="to_d_2" localSheetId="5">Detrended!$M$92:$N$130</definedName>
    <definedName name="to_d_2" localSheetId="6">Temperatur!$H$4:$J$183</definedName>
    <definedName name="to_d_2" localSheetId="3">Übergänge!$AE$3:$AF$1044</definedName>
    <definedName name="to_d_2" localSheetId="4">'Zeitsachen der Cluster'!$M$91:$N$129</definedName>
    <definedName name="to_d_20" localSheetId="6">Temperatur!$Z$189:$AB$368</definedName>
    <definedName name="to_d_21" localSheetId="6">Temperatur!$AC$189:$AE$368</definedName>
    <definedName name="to_d_22" localSheetId="6">Temperatur!$AF$189:$AH$368</definedName>
    <definedName name="to_d_23" localSheetId="6">Temperatur!$AI$189:$AK$368</definedName>
    <definedName name="to_d_3" localSheetId="5">Detrended!$P$92:$R$130</definedName>
    <definedName name="to_d_3" localSheetId="6">Temperatur!$K$4:$M$183</definedName>
    <definedName name="to_d_3" localSheetId="3">Übergänge!$A$3:$B$1721</definedName>
    <definedName name="to_d_3" localSheetId="4">'Zeitsachen der Cluster'!$P$91:$R$129</definedName>
    <definedName name="to_d_4" localSheetId="6">Temperatur!$N$4:$P$183</definedName>
    <definedName name="to_d_4" localSheetId="3">Übergänge!$AS$3:$AT$1281</definedName>
    <definedName name="to_d_5" localSheetId="6">Temperatur!$Q$4:$S$183</definedName>
    <definedName name="to_d_6" localSheetId="6">Temperatur!$T$4:$V$183</definedName>
    <definedName name="to_d_7" localSheetId="6">Temperatur!$W$4:$Y$183</definedName>
    <definedName name="to_d_8" localSheetId="6">Temperatur!$Z$4:$AB$183</definedName>
    <definedName name="to_d_9" localSheetId="6">Temperatur!$AC$4:$AE$183</definedName>
  </definedNames>
  <calcPr calcId="191029"/>
</workbook>
</file>

<file path=xl/calcChain.xml><?xml version="1.0" encoding="utf-8"?>
<calcChain xmlns="http://schemas.openxmlformats.org/spreadsheetml/2006/main">
  <c r="E319" i="14" l="1"/>
  <c r="BJ94" i="10"/>
  <c r="BG86" i="10"/>
  <c r="G89" i="14" l="1"/>
  <c r="K371" i="14"/>
  <c r="G363" i="14"/>
  <c r="D363" i="14"/>
  <c r="J363" i="14"/>
  <c r="X320" i="14"/>
  <c r="W320" i="14"/>
  <c r="B432" i="14"/>
  <c r="DG327" i="14"/>
  <c r="DH327" i="14"/>
  <c r="DI327" i="14"/>
  <c r="DJ327" i="14"/>
  <c r="DG328" i="14"/>
  <c r="DH328" i="14"/>
  <c r="DI328" i="14"/>
  <c r="DJ328" i="14"/>
  <c r="DG329" i="14"/>
  <c r="DH329" i="14"/>
  <c r="DI329" i="14"/>
  <c r="DJ329" i="14"/>
  <c r="DF329" i="14"/>
  <c r="DF328" i="14"/>
  <c r="DF327" i="14"/>
  <c r="DG322" i="14" l="1"/>
  <c r="DH322" i="14"/>
  <c r="DI322" i="14"/>
  <c r="DJ322" i="14"/>
  <c r="DK322" i="14"/>
  <c r="DL322" i="14"/>
  <c r="DM322" i="14"/>
  <c r="DN322" i="14"/>
  <c r="DO322" i="14"/>
  <c r="DP322" i="14"/>
  <c r="DQ322" i="14"/>
  <c r="DR322" i="14"/>
  <c r="DS322" i="14"/>
  <c r="DT322" i="14"/>
  <c r="DU322" i="14"/>
  <c r="DG323" i="14"/>
  <c r="DH323" i="14"/>
  <c r="DI323" i="14"/>
  <c r="DJ323" i="14"/>
  <c r="DK323" i="14"/>
  <c r="DL323" i="14"/>
  <c r="DM323" i="14"/>
  <c r="DN323" i="14"/>
  <c r="DO323" i="14"/>
  <c r="DP323" i="14"/>
  <c r="DQ323" i="14"/>
  <c r="DR323" i="14"/>
  <c r="DS323" i="14"/>
  <c r="DT323" i="14"/>
  <c r="DU323" i="14"/>
  <c r="DG324" i="14"/>
  <c r="DH324" i="14"/>
  <c r="DI324" i="14"/>
  <c r="DJ324" i="14"/>
  <c r="DK324" i="14"/>
  <c r="DL324" i="14"/>
  <c r="DM324" i="14"/>
  <c r="DN324" i="14"/>
  <c r="DO324" i="14"/>
  <c r="DP324" i="14"/>
  <c r="DQ324" i="14"/>
  <c r="DR324" i="14"/>
  <c r="DS324" i="14"/>
  <c r="DT324" i="14"/>
  <c r="DU324" i="14"/>
  <c r="DF324" i="14"/>
  <c r="DF323" i="14"/>
  <c r="DF322" i="14"/>
  <c r="B282" i="14"/>
  <c r="FC192" i="14" l="1"/>
  <c r="FD192" i="14"/>
  <c r="FE192" i="14"/>
  <c r="FF192" i="14"/>
  <c r="FG192" i="14"/>
  <c r="FH192" i="14"/>
  <c r="FI192" i="14"/>
  <c r="FJ192" i="14"/>
  <c r="FK192" i="14"/>
  <c r="FL192" i="14"/>
  <c r="FM192" i="14"/>
  <c r="FN192" i="14"/>
  <c r="FO192" i="14"/>
  <c r="FP192" i="14"/>
  <c r="FQ192" i="14"/>
  <c r="FR192" i="14"/>
  <c r="FS192" i="14"/>
  <c r="FT192" i="14"/>
  <c r="FU192" i="14"/>
  <c r="FV192" i="14"/>
  <c r="FW192" i="14"/>
  <c r="FX192" i="14"/>
  <c r="FD193" i="14"/>
  <c r="FE193" i="14"/>
  <c r="FF193" i="14"/>
  <c r="FG193" i="14"/>
  <c r="FH193" i="14"/>
  <c r="FI193" i="14"/>
  <c r="FJ193" i="14"/>
  <c r="FK193" i="14"/>
  <c r="FL193" i="14"/>
  <c r="FM193" i="14"/>
  <c r="FN193" i="14"/>
  <c r="FO193" i="14"/>
  <c r="FP193" i="14"/>
  <c r="FQ193" i="14"/>
  <c r="FR193" i="14"/>
  <c r="FS193" i="14"/>
  <c r="FT193" i="14"/>
  <c r="FU193" i="14"/>
  <c r="FV193" i="14"/>
  <c r="FW193" i="14"/>
  <c r="FX193" i="14"/>
  <c r="FC193" i="14"/>
  <c r="FE197" i="14"/>
  <c r="FF197" i="14"/>
  <c r="FG197" i="14"/>
  <c r="FH197" i="14"/>
  <c r="FI197" i="14"/>
  <c r="FJ197" i="14"/>
  <c r="FK197" i="14"/>
  <c r="FL197" i="14"/>
  <c r="FM197" i="14"/>
  <c r="FN197" i="14"/>
  <c r="FO197" i="14"/>
  <c r="FP197" i="14"/>
  <c r="FQ197" i="14"/>
  <c r="FR197" i="14"/>
  <c r="FS197" i="14"/>
  <c r="FT197" i="14"/>
  <c r="FU197" i="14"/>
  <c r="FV197" i="14"/>
  <c r="FW197" i="14"/>
  <c r="FX197" i="14"/>
  <c r="FY197" i="14"/>
  <c r="FZ197" i="14"/>
  <c r="GA197" i="14"/>
  <c r="GB197" i="14"/>
  <c r="GC197" i="14"/>
  <c r="GD197" i="14"/>
  <c r="GE197" i="14"/>
  <c r="GF197" i="14"/>
  <c r="GG197" i="14"/>
  <c r="GH197" i="14"/>
  <c r="GI197" i="14"/>
  <c r="GJ197" i="14"/>
  <c r="GK197" i="14"/>
  <c r="GL197" i="14"/>
  <c r="GM197" i="14"/>
  <c r="GN197" i="14"/>
  <c r="GO197" i="14"/>
  <c r="GP197" i="14"/>
  <c r="FE198" i="14"/>
  <c r="FF198" i="14"/>
  <c r="FG198" i="14"/>
  <c r="FH198" i="14"/>
  <c r="FI198" i="14"/>
  <c r="FJ198" i="14"/>
  <c r="FK198" i="14"/>
  <c r="FL198" i="14"/>
  <c r="FM198" i="14"/>
  <c r="FN198" i="14"/>
  <c r="FO198" i="14"/>
  <c r="FP198" i="14"/>
  <c r="FQ198" i="14"/>
  <c r="FR198" i="14"/>
  <c r="FS198" i="14"/>
  <c r="FT198" i="14"/>
  <c r="FU198" i="14"/>
  <c r="FV198" i="14"/>
  <c r="FW198" i="14"/>
  <c r="FX198" i="14"/>
  <c r="FY198" i="14"/>
  <c r="FZ198" i="14"/>
  <c r="GA198" i="14"/>
  <c r="GB198" i="14"/>
  <c r="GC198" i="14"/>
  <c r="GD198" i="14"/>
  <c r="GE198" i="14"/>
  <c r="GF198" i="14"/>
  <c r="GG198" i="14"/>
  <c r="GH198" i="14"/>
  <c r="GI198" i="14"/>
  <c r="GJ198" i="14"/>
  <c r="GK198" i="14"/>
  <c r="GL198" i="14"/>
  <c r="GM198" i="14"/>
  <c r="GN198" i="14"/>
  <c r="GO198" i="14"/>
  <c r="GP198" i="14"/>
  <c r="FE199" i="14"/>
  <c r="FF199" i="14"/>
  <c r="FG199" i="14"/>
  <c r="FH199" i="14"/>
  <c r="FI199" i="14"/>
  <c r="FJ199" i="14"/>
  <c r="FK199" i="14"/>
  <c r="FL199" i="14"/>
  <c r="FM199" i="14"/>
  <c r="FN199" i="14"/>
  <c r="FO199" i="14"/>
  <c r="FP199" i="14"/>
  <c r="FQ199" i="14"/>
  <c r="FR199" i="14"/>
  <c r="FS199" i="14"/>
  <c r="FT199" i="14"/>
  <c r="FU199" i="14"/>
  <c r="FV199" i="14"/>
  <c r="FW199" i="14"/>
  <c r="FX199" i="14"/>
  <c r="FY199" i="14"/>
  <c r="FZ199" i="14"/>
  <c r="GA199" i="14"/>
  <c r="GB199" i="14"/>
  <c r="GC199" i="14"/>
  <c r="GD199" i="14"/>
  <c r="GE199" i="14"/>
  <c r="GF199" i="14"/>
  <c r="GG199" i="14"/>
  <c r="GH199" i="14"/>
  <c r="GI199" i="14"/>
  <c r="GJ199" i="14"/>
  <c r="GK199" i="14"/>
  <c r="GL199" i="14"/>
  <c r="GM199" i="14"/>
  <c r="GN199" i="14"/>
  <c r="GO199" i="14"/>
  <c r="GP199" i="14"/>
  <c r="FE200" i="14"/>
  <c r="FF200" i="14"/>
  <c r="FG200" i="14"/>
  <c r="FH200" i="14"/>
  <c r="FI200" i="14"/>
  <c r="FJ200" i="14"/>
  <c r="FK200" i="14"/>
  <c r="FL200" i="14"/>
  <c r="FM200" i="14"/>
  <c r="FN200" i="14"/>
  <c r="FO200" i="14"/>
  <c r="FP200" i="14"/>
  <c r="FQ200" i="14"/>
  <c r="FR200" i="14"/>
  <c r="FS200" i="14"/>
  <c r="FT200" i="14"/>
  <c r="FU200" i="14"/>
  <c r="FV200" i="14"/>
  <c r="FW200" i="14"/>
  <c r="FX200" i="14"/>
  <c r="FY200" i="14"/>
  <c r="FZ200" i="14"/>
  <c r="GA200" i="14"/>
  <c r="GB200" i="14"/>
  <c r="GC200" i="14"/>
  <c r="GD200" i="14"/>
  <c r="GE200" i="14"/>
  <c r="GF200" i="14"/>
  <c r="GG200" i="14"/>
  <c r="GH200" i="14"/>
  <c r="GI200" i="14"/>
  <c r="GJ200" i="14"/>
  <c r="GK200" i="14"/>
  <c r="GL200" i="14"/>
  <c r="GM200" i="14"/>
  <c r="GN200" i="14"/>
  <c r="GO200" i="14"/>
  <c r="GP200" i="14"/>
  <c r="FE201" i="14"/>
  <c r="FF201" i="14"/>
  <c r="FG201" i="14"/>
  <c r="FH201" i="14"/>
  <c r="FI201" i="14"/>
  <c r="FJ201" i="14"/>
  <c r="FK201" i="14"/>
  <c r="FL201" i="14"/>
  <c r="FM201" i="14"/>
  <c r="FN201" i="14"/>
  <c r="FO201" i="14"/>
  <c r="FP201" i="14"/>
  <c r="FQ201" i="14"/>
  <c r="FR201" i="14"/>
  <c r="FS201" i="14"/>
  <c r="FT201" i="14"/>
  <c r="FU201" i="14"/>
  <c r="FV201" i="14"/>
  <c r="FW201" i="14"/>
  <c r="FX201" i="14"/>
  <c r="FY201" i="14"/>
  <c r="FZ201" i="14"/>
  <c r="GA201" i="14"/>
  <c r="GB201" i="14"/>
  <c r="GC201" i="14"/>
  <c r="GD201" i="14"/>
  <c r="GE201" i="14"/>
  <c r="GF201" i="14"/>
  <c r="GG201" i="14"/>
  <c r="GH201" i="14"/>
  <c r="GI201" i="14"/>
  <c r="GJ201" i="14"/>
  <c r="GK201" i="14"/>
  <c r="GL201" i="14"/>
  <c r="GM201" i="14"/>
  <c r="GN201" i="14"/>
  <c r="GO201" i="14"/>
  <c r="GP201" i="14"/>
  <c r="FE202" i="14"/>
  <c r="FF202" i="14"/>
  <c r="FG202" i="14"/>
  <c r="FH202" i="14"/>
  <c r="FI202" i="14"/>
  <c r="FJ202" i="14"/>
  <c r="FK202" i="14"/>
  <c r="FL202" i="14"/>
  <c r="FM202" i="14"/>
  <c r="FN202" i="14"/>
  <c r="FO202" i="14"/>
  <c r="FP202" i="14"/>
  <c r="FQ202" i="14"/>
  <c r="FR202" i="14"/>
  <c r="FS202" i="14"/>
  <c r="FT202" i="14"/>
  <c r="FU202" i="14"/>
  <c r="FV202" i="14"/>
  <c r="FW202" i="14"/>
  <c r="FX202" i="14"/>
  <c r="FY202" i="14"/>
  <c r="FZ202" i="14"/>
  <c r="GA202" i="14"/>
  <c r="GB202" i="14"/>
  <c r="GC202" i="14"/>
  <c r="GD202" i="14"/>
  <c r="GE202" i="14"/>
  <c r="GF202" i="14"/>
  <c r="GG202" i="14"/>
  <c r="GH202" i="14"/>
  <c r="GI202" i="14"/>
  <c r="GJ202" i="14"/>
  <c r="GK202" i="14"/>
  <c r="GL202" i="14"/>
  <c r="GM202" i="14"/>
  <c r="GN202" i="14"/>
  <c r="GO202" i="14"/>
  <c r="GP202" i="14"/>
  <c r="FE203" i="14"/>
  <c r="FF203" i="14"/>
  <c r="FG203" i="14"/>
  <c r="FH203" i="14"/>
  <c r="FI203" i="14"/>
  <c r="FJ203" i="14"/>
  <c r="FK203" i="14"/>
  <c r="FL203" i="14"/>
  <c r="FM203" i="14"/>
  <c r="FN203" i="14"/>
  <c r="FO203" i="14"/>
  <c r="FP203" i="14"/>
  <c r="FQ203" i="14"/>
  <c r="FR203" i="14"/>
  <c r="FS203" i="14"/>
  <c r="FT203" i="14"/>
  <c r="FU203" i="14"/>
  <c r="FV203" i="14"/>
  <c r="FW203" i="14"/>
  <c r="FX203" i="14"/>
  <c r="FY203" i="14"/>
  <c r="FZ203" i="14"/>
  <c r="GA203" i="14"/>
  <c r="GB203" i="14"/>
  <c r="GC203" i="14"/>
  <c r="GD203" i="14"/>
  <c r="GE203" i="14"/>
  <c r="GF203" i="14"/>
  <c r="GG203" i="14"/>
  <c r="GH203" i="14"/>
  <c r="GI203" i="14"/>
  <c r="GJ203" i="14"/>
  <c r="GK203" i="14"/>
  <c r="GL203" i="14"/>
  <c r="GM203" i="14"/>
  <c r="GN203" i="14"/>
  <c r="GO203" i="14"/>
  <c r="GP203" i="14"/>
  <c r="FE204" i="14"/>
  <c r="FF204" i="14"/>
  <c r="FG204" i="14"/>
  <c r="FH204" i="14"/>
  <c r="FI204" i="14"/>
  <c r="FJ204" i="14"/>
  <c r="FK204" i="14"/>
  <c r="FL204" i="14"/>
  <c r="FM204" i="14"/>
  <c r="FN204" i="14"/>
  <c r="FO204" i="14"/>
  <c r="FP204" i="14"/>
  <c r="FQ204" i="14"/>
  <c r="FR204" i="14"/>
  <c r="FS204" i="14"/>
  <c r="FT204" i="14"/>
  <c r="FU204" i="14"/>
  <c r="FV204" i="14"/>
  <c r="FW204" i="14"/>
  <c r="FX204" i="14"/>
  <c r="FY204" i="14"/>
  <c r="FZ204" i="14"/>
  <c r="GA204" i="14"/>
  <c r="GB204" i="14"/>
  <c r="GC204" i="14"/>
  <c r="GD204" i="14"/>
  <c r="GE204" i="14"/>
  <c r="GF204" i="14"/>
  <c r="GG204" i="14"/>
  <c r="GH204" i="14"/>
  <c r="GI204" i="14"/>
  <c r="GJ204" i="14"/>
  <c r="GK204" i="14"/>
  <c r="GL204" i="14"/>
  <c r="GM204" i="14"/>
  <c r="GN204" i="14"/>
  <c r="GO204" i="14"/>
  <c r="GP204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FE206" i="14"/>
  <c r="FF206" i="14"/>
  <c r="FG206" i="14"/>
  <c r="FH206" i="14"/>
  <c r="FI206" i="14"/>
  <c r="FJ206" i="14"/>
  <c r="FK206" i="14"/>
  <c r="FL206" i="14"/>
  <c r="FM206" i="14"/>
  <c r="FN206" i="14"/>
  <c r="FO206" i="14"/>
  <c r="FP206" i="14"/>
  <c r="FQ206" i="14"/>
  <c r="FR206" i="14"/>
  <c r="FS206" i="14"/>
  <c r="FT206" i="14"/>
  <c r="FU206" i="14"/>
  <c r="FV206" i="14"/>
  <c r="FW206" i="14"/>
  <c r="FX206" i="14"/>
  <c r="FY206" i="14"/>
  <c r="FZ206" i="14"/>
  <c r="GA206" i="14"/>
  <c r="GB206" i="14"/>
  <c r="GC206" i="14"/>
  <c r="GD206" i="14"/>
  <c r="GE206" i="14"/>
  <c r="GF206" i="14"/>
  <c r="GG206" i="14"/>
  <c r="GH206" i="14"/>
  <c r="GI206" i="14"/>
  <c r="GJ206" i="14"/>
  <c r="GK206" i="14"/>
  <c r="GL206" i="14"/>
  <c r="GM206" i="14"/>
  <c r="GN206" i="14"/>
  <c r="GO206" i="14"/>
  <c r="GP206" i="14"/>
  <c r="FE207" i="14"/>
  <c r="FF207" i="14"/>
  <c r="FG207" i="14"/>
  <c r="FH207" i="14"/>
  <c r="FI207" i="14"/>
  <c r="FJ207" i="14"/>
  <c r="FK207" i="14"/>
  <c r="FL207" i="14"/>
  <c r="FM207" i="14"/>
  <c r="FN207" i="14"/>
  <c r="FO207" i="14"/>
  <c r="FP207" i="14"/>
  <c r="FQ207" i="14"/>
  <c r="FR207" i="14"/>
  <c r="FS207" i="14"/>
  <c r="FT207" i="14"/>
  <c r="FU207" i="14"/>
  <c r="FV207" i="14"/>
  <c r="FW207" i="14"/>
  <c r="FX207" i="14"/>
  <c r="FY207" i="14"/>
  <c r="FZ207" i="14"/>
  <c r="GA207" i="14"/>
  <c r="GB207" i="14"/>
  <c r="GC207" i="14"/>
  <c r="GD207" i="14"/>
  <c r="GE207" i="14"/>
  <c r="GF207" i="14"/>
  <c r="GG207" i="14"/>
  <c r="GH207" i="14"/>
  <c r="GI207" i="14"/>
  <c r="GJ207" i="14"/>
  <c r="GK207" i="14"/>
  <c r="GL207" i="14"/>
  <c r="GM207" i="14"/>
  <c r="GN207" i="14"/>
  <c r="GO207" i="14"/>
  <c r="GP207" i="14"/>
  <c r="FE208" i="14"/>
  <c r="FF208" i="14"/>
  <c r="FG208" i="14"/>
  <c r="FH208" i="14"/>
  <c r="FI208" i="14"/>
  <c r="FJ208" i="14"/>
  <c r="FK208" i="14"/>
  <c r="FL208" i="14"/>
  <c r="FM208" i="14"/>
  <c r="FN208" i="14"/>
  <c r="FO208" i="14"/>
  <c r="FP208" i="14"/>
  <c r="FQ208" i="14"/>
  <c r="FR208" i="14"/>
  <c r="FS208" i="14"/>
  <c r="FT208" i="14"/>
  <c r="FU208" i="14"/>
  <c r="FV208" i="14"/>
  <c r="FW208" i="14"/>
  <c r="FX208" i="14"/>
  <c r="FY208" i="14"/>
  <c r="FZ208" i="14"/>
  <c r="GA208" i="14"/>
  <c r="GB208" i="14"/>
  <c r="GC208" i="14"/>
  <c r="GD208" i="14"/>
  <c r="GE208" i="14"/>
  <c r="GF208" i="14"/>
  <c r="GG208" i="14"/>
  <c r="GH208" i="14"/>
  <c r="GI208" i="14"/>
  <c r="GJ208" i="14"/>
  <c r="GK208" i="14"/>
  <c r="GL208" i="14"/>
  <c r="GM208" i="14"/>
  <c r="GN208" i="14"/>
  <c r="GO208" i="14"/>
  <c r="GP208" i="14"/>
  <c r="FE209" i="14"/>
  <c r="FF209" i="14"/>
  <c r="FG209" i="14"/>
  <c r="FH209" i="14"/>
  <c r="FI209" i="14"/>
  <c r="FJ209" i="14"/>
  <c r="FK209" i="14"/>
  <c r="FL209" i="14"/>
  <c r="FM209" i="14"/>
  <c r="FN209" i="14"/>
  <c r="FO209" i="14"/>
  <c r="FP209" i="14"/>
  <c r="FQ209" i="14"/>
  <c r="FR209" i="14"/>
  <c r="FS209" i="14"/>
  <c r="FT209" i="14"/>
  <c r="FU209" i="14"/>
  <c r="FV209" i="14"/>
  <c r="FW209" i="14"/>
  <c r="FX209" i="14"/>
  <c r="FY209" i="14"/>
  <c r="FZ209" i="14"/>
  <c r="GA209" i="14"/>
  <c r="GB209" i="14"/>
  <c r="GC209" i="14"/>
  <c r="GD209" i="14"/>
  <c r="GE209" i="14"/>
  <c r="GF209" i="14"/>
  <c r="GG209" i="14"/>
  <c r="GH209" i="14"/>
  <c r="GI209" i="14"/>
  <c r="GJ209" i="14"/>
  <c r="GK209" i="14"/>
  <c r="GL209" i="14"/>
  <c r="GM209" i="14"/>
  <c r="GN209" i="14"/>
  <c r="GO209" i="14"/>
  <c r="GP209" i="14"/>
  <c r="FE210" i="14"/>
  <c r="FF210" i="14"/>
  <c r="FG210" i="14"/>
  <c r="FH210" i="14"/>
  <c r="FI210" i="14"/>
  <c r="FJ210" i="14"/>
  <c r="FK210" i="14"/>
  <c r="FL210" i="14"/>
  <c r="FM210" i="14"/>
  <c r="FN210" i="14"/>
  <c r="FO210" i="14"/>
  <c r="FP210" i="14"/>
  <c r="FQ210" i="14"/>
  <c r="FR210" i="14"/>
  <c r="FS210" i="14"/>
  <c r="FT210" i="14"/>
  <c r="FU210" i="14"/>
  <c r="FV210" i="14"/>
  <c r="FW210" i="14"/>
  <c r="FX210" i="14"/>
  <c r="FY210" i="14"/>
  <c r="FZ210" i="14"/>
  <c r="GA210" i="14"/>
  <c r="GB210" i="14"/>
  <c r="GC210" i="14"/>
  <c r="GD210" i="14"/>
  <c r="GE210" i="14"/>
  <c r="GF210" i="14"/>
  <c r="GG210" i="14"/>
  <c r="GH210" i="14"/>
  <c r="GI210" i="14"/>
  <c r="GJ210" i="14"/>
  <c r="GK210" i="14"/>
  <c r="GL210" i="14"/>
  <c r="GM210" i="14"/>
  <c r="GN210" i="14"/>
  <c r="GO210" i="14"/>
  <c r="GP210" i="14"/>
  <c r="FE211" i="14"/>
  <c r="FF211" i="14"/>
  <c r="FG211" i="14"/>
  <c r="FH211" i="14"/>
  <c r="FI211" i="14"/>
  <c r="FJ211" i="14"/>
  <c r="FK211" i="14"/>
  <c r="FL211" i="14"/>
  <c r="FM211" i="14"/>
  <c r="FN211" i="14"/>
  <c r="FO211" i="14"/>
  <c r="FP211" i="14"/>
  <c r="FQ211" i="14"/>
  <c r="FR211" i="14"/>
  <c r="FS211" i="14"/>
  <c r="FT211" i="14"/>
  <c r="FU211" i="14"/>
  <c r="FV211" i="14"/>
  <c r="FW211" i="14"/>
  <c r="FX211" i="14"/>
  <c r="FY211" i="14"/>
  <c r="FZ211" i="14"/>
  <c r="GA211" i="14"/>
  <c r="GB211" i="14"/>
  <c r="GC211" i="14"/>
  <c r="GD211" i="14"/>
  <c r="GE211" i="14"/>
  <c r="GF211" i="14"/>
  <c r="GG211" i="14"/>
  <c r="GH211" i="14"/>
  <c r="GI211" i="14"/>
  <c r="GJ211" i="14"/>
  <c r="GK211" i="14"/>
  <c r="GL211" i="14"/>
  <c r="GM211" i="14"/>
  <c r="GN211" i="14"/>
  <c r="GO211" i="14"/>
  <c r="GP211" i="14"/>
  <c r="FE212" i="14"/>
  <c r="FF212" i="14"/>
  <c r="FG212" i="14"/>
  <c r="FH212" i="14"/>
  <c r="FI212" i="14"/>
  <c r="FJ212" i="14"/>
  <c r="FK212" i="14"/>
  <c r="FL212" i="14"/>
  <c r="FM212" i="14"/>
  <c r="FN212" i="14"/>
  <c r="FO212" i="14"/>
  <c r="FP212" i="14"/>
  <c r="FQ212" i="14"/>
  <c r="FR212" i="14"/>
  <c r="FS212" i="14"/>
  <c r="FT212" i="14"/>
  <c r="FU212" i="14"/>
  <c r="FV212" i="14"/>
  <c r="FW212" i="14"/>
  <c r="FX212" i="14"/>
  <c r="FY212" i="14"/>
  <c r="FZ212" i="14"/>
  <c r="GA212" i="14"/>
  <c r="GB212" i="14"/>
  <c r="GC212" i="14"/>
  <c r="GD212" i="14"/>
  <c r="GE212" i="14"/>
  <c r="GF212" i="14"/>
  <c r="GG212" i="14"/>
  <c r="GH212" i="14"/>
  <c r="GI212" i="14"/>
  <c r="GJ212" i="14"/>
  <c r="GK212" i="14"/>
  <c r="GL212" i="14"/>
  <c r="GM212" i="14"/>
  <c r="GN212" i="14"/>
  <c r="GO212" i="14"/>
  <c r="GP212" i="14"/>
  <c r="FE213" i="14"/>
  <c r="FF213" i="14"/>
  <c r="FG213" i="14"/>
  <c r="FH213" i="14"/>
  <c r="FI213" i="14"/>
  <c r="FJ213" i="14"/>
  <c r="FK213" i="14"/>
  <c r="FL213" i="14"/>
  <c r="FM213" i="14"/>
  <c r="FN213" i="14"/>
  <c r="FO213" i="14"/>
  <c r="FP213" i="14"/>
  <c r="FQ213" i="14"/>
  <c r="FR213" i="14"/>
  <c r="FS213" i="14"/>
  <c r="FT213" i="14"/>
  <c r="FU213" i="14"/>
  <c r="FV213" i="14"/>
  <c r="FW213" i="14"/>
  <c r="FX213" i="14"/>
  <c r="FY213" i="14"/>
  <c r="FZ213" i="14"/>
  <c r="GA213" i="14"/>
  <c r="GB213" i="14"/>
  <c r="GC213" i="14"/>
  <c r="GD213" i="14"/>
  <c r="GE213" i="14"/>
  <c r="GF213" i="14"/>
  <c r="GG213" i="14"/>
  <c r="GH213" i="14"/>
  <c r="GI213" i="14"/>
  <c r="GJ213" i="14"/>
  <c r="GK213" i="14"/>
  <c r="GL213" i="14"/>
  <c r="GM213" i="14"/>
  <c r="GN213" i="14"/>
  <c r="GO213" i="14"/>
  <c r="GP213" i="14"/>
  <c r="FE214" i="14"/>
  <c r="FF214" i="14"/>
  <c r="FG214" i="14"/>
  <c r="FH214" i="14"/>
  <c r="FI214" i="14"/>
  <c r="FJ214" i="14"/>
  <c r="FK214" i="14"/>
  <c r="FL214" i="14"/>
  <c r="FM214" i="14"/>
  <c r="FN214" i="14"/>
  <c r="FO214" i="14"/>
  <c r="FP214" i="14"/>
  <c r="FQ214" i="14"/>
  <c r="FR214" i="14"/>
  <c r="FS214" i="14"/>
  <c r="FT214" i="14"/>
  <c r="FU214" i="14"/>
  <c r="FV214" i="14"/>
  <c r="FW214" i="14"/>
  <c r="FX214" i="14"/>
  <c r="FY214" i="14"/>
  <c r="FZ214" i="14"/>
  <c r="GA214" i="14"/>
  <c r="GB214" i="14"/>
  <c r="GC214" i="14"/>
  <c r="GD214" i="14"/>
  <c r="GE214" i="14"/>
  <c r="GF214" i="14"/>
  <c r="GG214" i="14"/>
  <c r="GH214" i="14"/>
  <c r="GI214" i="14"/>
  <c r="GJ214" i="14"/>
  <c r="GK214" i="14"/>
  <c r="GL214" i="14"/>
  <c r="GM214" i="14"/>
  <c r="GN214" i="14"/>
  <c r="GO214" i="14"/>
  <c r="GP214" i="14"/>
  <c r="FE215" i="14"/>
  <c r="FF215" i="14"/>
  <c r="FG215" i="14"/>
  <c r="FH215" i="14"/>
  <c r="FI215" i="14"/>
  <c r="FJ215" i="14"/>
  <c r="FK215" i="14"/>
  <c r="FL215" i="14"/>
  <c r="FM215" i="14"/>
  <c r="FN215" i="14"/>
  <c r="FO215" i="14"/>
  <c r="FP215" i="14"/>
  <c r="FQ215" i="14"/>
  <c r="FR215" i="14"/>
  <c r="FS215" i="14"/>
  <c r="FT215" i="14"/>
  <c r="FU215" i="14"/>
  <c r="FV215" i="14"/>
  <c r="FW215" i="14"/>
  <c r="FX215" i="14"/>
  <c r="FY215" i="14"/>
  <c r="FZ215" i="14"/>
  <c r="GA215" i="14"/>
  <c r="GB215" i="14"/>
  <c r="GC215" i="14"/>
  <c r="GD215" i="14"/>
  <c r="GE215" i="14"/>
  <c r="GF215" i="14"/>
  <c r="GG215" i="14"/>
  <c r="GH215" i="14"/>
  <c r="GI215" i="14"/>
  <c r="GJ215" i="14"/>
  <c r="GK215" i="14"/>
  <c r="GL215" i="14"/>
  <c r="GM215" i="14"/>
  <c r="GN215" i="14"/>
  <c r="GO215" i="14"/>
  <c r="GP215" i="14"/>
  <c r="FE216" i="14"/>
  <c r="FF216" i="14"/>
  <c r="FG216" i="14"/>
  <c r="FH216" i="14"/>
  <c r="FI216" i="14"/>
  <c r="FJ216" i="14"/>
  <c r="FK216" i="14"/>
  <c r="FL216" i="14"/>
  <c r="FM216" i="14"/>
  <c r="FN216" i="14"/>
  <c r="FO216" i="14"/>
  <c r="FP216" i="14"/>
  <c r="FQ216" i="14"/>
  <c r="FR216" i="14"/>
  <c r="FS216" i="14"/>
  <c r="FT216" i="14"/>
  <c r="FU216" i="14"/>
  <c r="FV216" i="14"/>
  <c r="FW216" i="14"/>
  <c r="FX216" i="14"/>
  <c r="FY216" i="14"/>
  <c r="FZ216" i="14"/>
  <c r="GA216" i="14"/>
  <c r="GB216" i="14"/>
  <c r="GC216" i="14"/>
  <c r="GD216" i="14"/>
  <c r="GE216" i="14"/>
  <c r="GF216" i="14"/>
  <c r="GG216" i="14"/>
  <c r="GH216" i="14"/>
  <c r="GI216" i="14"/>
  <c r="GJ216" i="14"/>
  <c r="GK216" i="14"/>
  <c r="GL216" i="14"/>
  <c r="GM216" i="14"/>
  <c r="GN216" i="14"/>
  <c r="GO216" i="14"/>
  <c r="GP216" i="14"/>
  <c r="FE217" i="14"/>
  <c r="FF217" i="14"/>
  <c r="FG217" i="14"/>
  <c r="FH217" i="14"/>
  <c r="FI217" i="14"/>
  <c r="FJ217" i="14"/>
  <c r="FK217" i="14"/>
  <c r="FL217" i="14"/>
  <c r="FM217" i="14"/>
  <c r="FN217" i="14"/>
  <c r="FO217" i="14"/>
  <c r="FP217" i="14"/>
  <c r="FQ217" i="14"/>
  <c r="FR217" i="14"/>
  <c r="FS217" i="14"/>
  <c r="FT217" i="14"/>
  <c r="FU217" i="14"/>
  <c r="FV217" i="14"/>
  <c r="FW217" i="14"/>
  <c r="FX217" i="14"/>
  <c r="FY217" i="14"/>
  <c r="FZ217" i="14"/>
  <c r="GA217" i="14"/>
  <c r="GB217" i="14"/>
  <c r="GC217" i="14"/>
  <c r="GD217" i="14"/>
  <c r="GE217" i="14"/>
  <c r="GF217" i="14"/>
  <c r="GG217" i="14"/>
  <c r="GH217" i="14"/>
  <c r="GI217" i="14"/>
  <c r="GJ217" i="14"/>
  <c r="GK217" i="14"/>
  <c r="GL217" i="14"/>
  <c r="GM217" i="14"/>
  <c r="GN217" i="14"/>
  <c r="GO217" i="14"/>
  <c r="GP217" i="14"/>
  <c r="FE218" i="14"/>
  <c r="FF218" i="14"/>
  <c r="FG218" i="14"/>
  <c r="FH218" i="14"/>
  <c r="FI218" i="14"/>
  <c r="FJ218" i="14"/>
  <c r="FK218" i="14"/>
  <c r="FL218" i="14"/>
  <c r="FM218" i="14"/>
  <c r="FN218" i="14"/>
  <c r="FO218" i="14"/>
  <c r="FP218" i="14"/>
  <c r="FQ218" i="14"/>
  <c r="FR218" i="14"/>
  <c r="FS218" i="14"/>
  <c r="FT218" i="14"/>
  <c r="FU218" i="14"/>
  <c r="FV218" i="14"/>
  <c r="FW218" i="14"/>
  <c r="FX218" i="14"/>
  <c r="FY218" i="14"/>
  <c r="FZ218" i="14"/>
  <c r="GA218" i="14"/>
  <c r="GB218" i="14"/>
  <c r="GC218" i="14"/>
  <c r="GD218" i="14"/>
  <c r="GE218" i="14"/>
  <c r="GF218" i="14"/>
  <c r="GG218" i="14"/>
  <c r="GH218" i="14"/>
  <c r="GI218" i="14"/>
  <c r="GJ218" i="14"/>
  <c r="GK218" i="14"/>
  <c r="GL218" i="14"/>
  <c r="GM218" i="14"/>
  <c r="GN218" i="14"/>
  <c r="GO218" i="14"/>
  <c r="GP218" i="14"/>
  <c r="FD218" i="14"/>
  <c r="FD217" i="14"/>
  <c r="FD216" i="14"/>
  <c r="FD214" i="14"/>
  <c r="FD213" i="14"/>
  <c r="FD215" i="14"/>
  <c r="FD212" i="14"/>
  <c r="FD211" i="14"/>
  <c r="FD208" i="14"/>
  <c r="FD209" i="14"/>
  <c r="FD210" i="14"/>
  <c r="FD207" i="14"/>
  <c r="FD206" i="14"/>
  <c r="FD205" i="14"/>
  <c r="FD203" i="14"/>
  <c r="FD204" i="14"/>
  <c r="FD202" i="14"/>
  <c r="FD201" i="14"/>
  <c r="FD200" i="14"/>
  <c r="FD199" i="14"/>
  <c r="FD197" i="14"/>
  <c r="FD198" i="14"/>
  <c r="DF102" i="14"/>
  <c r="FA99" i="14"/>
  <c r="FB99" i="14"/>
  <c r="FC99" i="14"/>
  <c r="FD99" i="14"/>
  <c r="FE99" i="14"/>
  <c r="FF99" i="14"/>
  <c r="FG99" i="14"/>
  <c r="FH99" i="14"/>
  <c r="FA100" i="14"/>
  <c r="FB100" i="14"/>
  <c r="FC100" i="14"/>
  <c r="FD100" i="14"/>
  <c r="FE100" i="14"/>
  <c r="FF100" i="14"/>
  <c r="FG100" i="14"/>
  <c r="FH100" i="14"/>
  <c r="FA101" i="14"/>
  <c r="FB101" i="14"/>
  <c r="FC101" i="14"/>
  <c r="FD101" i="14"/>
  <c r="FE101" i="14"/>
  <c r="FF101" i="14"/>
  <c r="FG101" i="14"/>
  <c r="FH101" i="14"/>
  <c r="FA102" i="14"/>
  <c r="FB102" i="14"/>
  <c r="FC102" i="14"/>
  <c r="FD102" i="14"/>
  <c r="FE102" i="14"/>
  <c r="FF102" i="14"/>
  <c r="FG102" i="14"/>
  <c r="FH102" i="14"/>
  <c r="DT99" i="14"/>
  <c r="DU99" i="14"/>
  <c r="DV99" i="14"/>
  <c r="DW99" i="14"/>
  <c r="DX99" i="14"/>
  <c r="DY99" i="14"/>
  <c r="DZ99" i="14"/>
  <c r="EA99" i="14"/>
  <c r="EB99" i="14"/>
  <c r="EC99" i="14"/>
  <c r="ED99" i="14"/>
  <c r="EE99" i="14"/>
  <c r="EF99" i="14"/>
  <c r="EH99" i="14"/>
  <c r="EI99" i="14"/>
  <c r="EJ99" i="14"/>
  <c r="EK99" i="14"/>
  <c r="EL99" i="14"/>
  <c r="EM99" i="14"/>
  <c r="EN99" i="14"/>
  <c r="EO99" i="14"/>
  <c r="EP99" i="14"/>
  <c r="EQ99" i="14"/>
  <c r="ER99" i="14"/>
  <c r="ES99" i="14"/>
  <c r="ET99" i="14"/>
  <c r="EV99" i="14"/>
  <c r="EW99" i="14"/>
  <c r="EX99" i="14"/>
  <c r="EY99" i="14"/>
  <c r="EZ99" i="14"/>
  <c r="DT100" i="14"/>
  <c r="DU100" i="14"/>
  <c r="DV100" i="14"/>
  <c r="DW100" i="14"/>
  <c r="DX100" i="14"/>
  <c r="DY100" i="14"/>
  <c r="DZ100" i="14"/>
  <c r="EA100" i="14"/>
  <c r="EB100" i="14"/>
  <c r="EC100" i="14"/>
  <c r="ED100" i="14"/>
  <c r="EE100" i="14"/>
  <c r="EF100" i="14"/>
  <c r="EH100" i="14"/>
  <c r="EI100" i="14"/>
  <c r="EJ100" i="14"/>
  <c r="EK100" i="14"/>
  <c r="EL100" i="14"/>
  <c r="EM100" i="14"/>
  <c r="EN100" i="14"/>
  <c r="EO100" i="14"/>
  <c r="EP100" i="14"/>
  <c r="EQ100" i="14"/>
  <c r="ER100" i="14"/>
  <c r="ES100" i="14"/>
  <c r="ET100" i="14"/>
  <c r="EV100" i="14"/>
  <c r="EW100" i="14"/>
  <c r="EX100" i="14"/>
  <c r="EY100" i="14"/>
  <c r="EZ100" i="14"/>
  <c r="DT101" i="14"/>
  <c r="DU101" i="14"/>
  <c r="DV101" i="14"/>
  <c r="DW101" i="14"/>
  <c r="DX101" i="14"/>
  <c r="DY101" i="14"/>
  <c r="DZ101" i="14"/>
  <c r="EA101" i="14"/>
  <c r="EB101" i="14"/>
  <c r="EC101" i="14"/>
  <c r="ED101" i="14"/>
  <c r="EE101" i="14"/>
  <c r="EF101" i="14"/>
  <c r="EH101" i="14"/>
  <c r="EI101" i="14"/>
  <c r="EJ101" i="14"/>
  <c r="EK101" i="14"/>
  <c r="EL101" i="14"/>
  <c r="EM101" i="14"/>
  <c r="EN101" i="14"/>
  <c r="EO101" i="14"/>
  <c r="EP101" i="14"/>
  <c r="EQ101" i="14"/>
  <c r="ER101" i="14"/>
  <c r="ES101" i="14"/>
  <c r="ET101" i="14"/>
  <c r="EV101" i="14"/>
  <c r="EW101" i="14"/>
  <c r="EX101" i="14"/>
  <c r="EY101" i="14"/>
  <c r="EZ101" i="14"/>
  <c r="DT102" i="14"/>
  <c r="DU102" i="14"/>
  <c r="DV102" i="14"/>
  <c r="DW102" i="14"/>
  <c r="DX102" i="14"/>
  <c r="DY102" i="14"/>
  <c r="DZ102" i="14"/>
  <c r="EA102" i="14"/>
  <c r="EB102" i="14"/>
  <c r="EC102" i="14"/>
  <c r="ED102" i="14"/>
  <c r="EE102" i="14"/>
  <c r="EF102" i="14"/>
  <c r="EH102" i="14"/>
  <c r="EI102" i="14"/>
  <c r="EJ102" i="14"/>
  <c r="EK102" i="14"/>
  <c r="EL102" i="14"/>
  <c r="EM102" i="14"/>
  <c r="EN102" i="14"/>
  <c r="EO102" i="14"/>
  <c r="EP102" i="14"/>
  <c r="EQ102" i="14"/>
  <c r="ER102" i="14"/>
  <c r="ES102" i="14"/>
  <c r="ET102" i="14"/>
  <c r="EV102" i="14"/>
  <c r="EW102" i="14"/>
  <c r="EX102" i="14"/>
  <c r="EY102" i="14"/>
  <c r="EZ102" i="14"/>
  <c r="DG99" i="14"/>
  <c r="DH99" i="14"/>
  <c r="DI99" i="14"/>
  <c r="DJ99" i="14"/>
  <c r="DK99" i="14"/>
  <c r="DL99" i="14"/>
  <c r="DM99" i="14"/>
  <c r="DN99" i="14"/>
  <c r="DO99" i="14"/>
  <c r="DP99" i="14"/>
  <c r="DQ99" i="14"/>
  <c r="DR99" i="14"/>
  <c r="DG100" i="14"/>
  <c r="DH100" i="14"/>
  <c r="DI100" i="14"/>
  <c r="DJ100" i="14"/>
  <c r="DK100" i="14"/>
  <c r="DL100" i="14"/>
  <c r="DM100" i="14"/>
  <c r="DN100" i="14"/>
  <c r="DO100" i="14"/>
  <c r="DP100" i="14"/>
  <c r="DQ100" i="14"/>
  <c r="DR100" i="14"/>
  <c r="DG101" i="14"/>
  <c r="DH101" i="14"/>
  <c r="DI101" i="14"/>
  <c r="DJ101" i="14"/>
  <c r="DK101" i="14"/>
  <c r="DL101" i="14"/>
  <c r="DM101" i="14"/>
  <c r="DN101" i="14"/>
  <c r="DO101" i="14"/>
  <c r="DP101" i="14"/>
  <c r="DQ101" i="14"/>
  <c r="DR101" i="14"/>
  <c r="DG102" i="14"/>
  <c r="DH102" i="14"/>
  <c r="DI102" i="14"/>
  <c r="DJ102" i="14"/>
  <c r="DK102" i="14"/>
  <c r="DL102" i="14"/>
  <c r="DM102" i="14"/>
  <c r="DN102" i="14"/>
  <c r="DO102" i="14"/>
  <c r="DP102" i="14"/>
  <c r="DQ102" i="14"/>
  <c r="DR102" i="14"/>
  <c r="DF101" i="14"/>
  <c r="DF100" i="14"/>
  <c r="DF99" i="14"/>
  <c r="DG92" i="14" l="1"/>
  <c r="DH92" i="14"/>
  <c r="DI92" i="14"/>
  <c r="DJ92" i="14"/>
  <c r="DK92" i="14"/>
  <c r="DL92" i="14"/>
  <c r="DM92" i="14"/>
  <c r="DN92" i="14"/>
  <c r="DP92" i="14"/>
  <c r="DQ92" i="14"/>
  <c r="DR92" i="14"/>
  <c r="DS92" i="14"/>
  <c r="DT92" i="14"/>
  <c r="DU92" i="14"/>
  <c r="DV92" i="14"/>
  <c r="DW92" i="14"/>
  <c r="DX92" i="14"/>
  <c r="DZ92" i="14"/>
  <c r="EA92" i="14"/>
  <c r="EB92" i="14"/>
  <c r="EC92" i="14"/>
  <c r="ED92" i="14"/>
  <c r="EE92" i="14"/>
  <c r="EF92" i="14"/>
  <c r="EG92" i="14"/>
  <c r="EH92" i="14"/>
  <c r="EI92" i="14"/>
  <c r="EJ92" i="14"/>
  <c r="DG93" i="14"/>
  <c r="DH93" i="14"/>
  <c r="DI93" i="14"/>
  <c r="DJ93" i="14"/>
  <c r="DK93" i="14"/>
  <c r="DL93" i="14"/>
  <c r="DM93" i="14"/>
  <c r="DN93" i="14"/>
  <c r="DP93" i="14"/>
  <c r="DQ93" i="14"/>
  <c r="DR93" i="14"/>
  <c r="DS93" i="14"/>
  <c r="DT93" i="14"/>
  <c r="DU93" i="14"/>
  <c r="DV93" i="14"/>
  <c r="DW93" i="14"/>
  <c r="DX93" i="14"/>
  <c r="DZ93" i="14"/>
  <c r="EA93" i="14"/>
  <c r="EB93" i="14"/>
  <c r="EC93" i="14"/>
  <c r="ED93" i="14"/>
  <c r="EE93" i="14"/>
  <c r="EF93" i="14"/>
  <c r="EG93" i="14"/>
  <c r="EH93" i="14"/>
  <c r="EI93" i="14"/>
  <c r="EJ93" i="14"/>
  <c r="DG94" i="14"/>
  <c r="DH94" i="14"/>
  <c r="DI94" i="14"/>
  <c r="DJ94" i="14"/>
  <c r="DK94" i="14"/>
  <c r="DL94" i="14"/>
  <c r="DM94" i="14"/>
  <c r="DN94" i="14"/>
  <c r="DP94" i="14"/>
  <c r="DQ94" i="14"/>
  <c r="DR94" i="14"/>
  <c r="DS94" i="14"/>
  <c r="DT94" i="14"/>
  <c r="DU94" i="14"/>
  <c r="DV94" i="14"/>
  <c r="DW94" i="14"/>
  <c r="DX94" i="14"/>
  <c r="DZ94" i="14"/>
  <c r="EA94" i="14"/>
  <c r="EB94" i="14"/>
  <c r="EC94" i="14"/>
  <c r="ED94" i="14"/>
  <c r="EE94" i="14"/>
  <c r="EF94" i="14"/>
  <c r="EG94" i="14"/>
  <c r="EH94" i="14"/>
  <c r="EI94" i="14"/>
  <c r="EJ94" i="14"/>
  <c r="DG95" i="14"/>
  <c r="DH95" i="14"/>
  <c r="DI95" i="14"/>
  <c r="DJ95" i="14"/>
  <c r="DK95" i="14"/>
  <c r="DL95" i="14"/>
  <c r="DM95" i="14"/>
  <c r="DN95" i="14"/>
  <c r="DP95" i="14"/>
  <c r="DQ95" i="14"/>
  <c r="DR95" i="14"/>
  <c r="DS95" i="14"/>
  <c r="DT95" i="14"/>
  <c r="DU95" i="14"/>
  <c r="DV95" i="14"/>
  <c r="DW95" i="14"/>
  <c r="DX95" i="14"/>
  <c r="DZ95" i="14"/>
  <c r="EA95" i="14"/>
  <c r="EB95" i="14"/>
  <c r="EC95" i="14"/>
  <c r="ED95" i="14"/>
  <c r="EE95" i="14"/>
  <c r="EF95" i="14"/>
  <c r="EG95" i="14"/>
  <c r="EH95" i="14"/>
  <c r="EI95" i="14"/>
  <c r="EJ95" i="14"/>
  <c r="DF95" i="14"/>
  <c r="DF94" i="14"/>
  <c r="DF93" i="14"/>
  <c r="DF92" i="14"/>
  <c r="DG85" i="14"/>
  <c r="DH85" i="14"/>
  <c r="DI85" i="14"/>
  <c r="DJ85" i="14"/>
  <c r="DK85" i="14"/>
  <c r="DL85" i="14"/>
  <c r="DM85" i="14"/>
  <c r="DN85" i="14"/>
  <c r="DP85" i="14"/>
  <c r="DQ85" i="14"/>
  <c r="DR85" i="14"/>
  <c r="DS85" i="14"/>
  <c r="DT85" i="14"/>
  <c r="DU85" i="14"/>
  <c r="DV85" i="14"/>
  <c r="DW85" i="14"/>
  <c r="DX85" i="14"/>
  <c r="DZ85" i="14"/>
  <c r="EA85" i="14"/>
  <c r="EB85" i="14"/>
  <c r="EC85" i="14"/>
  <c r="ED85" i="14"/>
  <c r="EE85" i="14"/>
  <c r="EF85" i="14"/>
  <c r="EG85" i="14"/>
  <c r="EH85" i="14"/>
  <c r="EI85" i="14"/>
  <c r="EJ85" i="14"/>
  <c r="DG86" i="14"/>
  <c r="DH86" i="14"/>
  <c r="DI86" i="14"/>
  <c r="DJ86" i="14"/>
  <c r="DK86" i="14"/>
  <c r="DL86" i="14"/>
  <c r="DM86" i="14"/>
  <c r="DN86" i="14"/>
  <c r="DP86" i="14"/>
  <c r="DQ86" i="14"/>
  <c r="DR86" i="14"/>
  <c r="DS86" i="14"/>
  <c r="DT86" i="14"/>
  <c r="DU86" i="14"/>
  <c r="DV86" i="14"/>
  <c r="DW86" i="14"/>
  <c r="DX86" i="14"/>
  <c r="DZ86" i="14"/>
  <c r="EA86" i="14"/>
  <c r="EB86" i="14"/>
  <c r="EC86" i="14"/>
  <c r="ED86" i="14"/>
  <c r="EE86" i="14"/>
  <c r="EF86" i="14"/>
  <c r="EG86" i="14"/>
  <c r="EH86" i="14"/>
  <c r="EI86" i="14"/>
  <c r="EJ86" i="14"/>
  <c r="DG87" i="14"/>
  <c r="DH87" i="14"/>
  <c r="DI87" i="14"/>
  <c r="DJ87" i="14"/>
  <c r="DK87" i="14"/>
  <c r="DL87" i="14"/>
  <c r="DM87" i="14"/>
  <c r="DN87" i="14"/>
  <c r="DP87" i="14"/>
  <c r="DQ87" i="14"/>
  <c r="DR87" i="14"/>
  <c r="DS87" i="14"/>
  <c r="DT87" i="14"/>
  <c r="DU87" i="14"/>
  <c r="DV87" i="14"/>
  <c r="DW87" i="14"/>
  <c r="DX87" i="14"/>
  <c r="DZ87" i="14"/>
  <c r="EA87" i="14"/>
  <c r="EB87" i="14"/>
  <c r="EC87" i="14"/>
  <c r="ED87" i="14"/>
  <c r="EE87" i="14"/>
  <c r="EF87" i="14"/>
  <c r="EG87" i="14"/>
  <c r="EH87" i="14"/>
  <c r="EI87" i="14"/>
  <c r="EJ87" i="14"/>
  <c r="DG88" i="14"/>
  <c r="DH88" i="14"/>
  <c r="DI88" i="14"/>
  <c r="DJ88" i="14"/>
  <c r="DK88" i="14"/>
  <c r="DL88" i="14"/>
  <c r="DM88" i="14"/>
  <c r="DN88" i="14"/>
  <c r="DP88" i="14"/>
  <c r="DQ88" i="14"/>
  <c r="DR88" i="14"/>
  <c r="DS88" i="14"/>
  <c r="DT88" i="14"/>
  <c r="DU88" i="14"/>
  <c r="DV88" i="14"/>
  <c r="DW88" i="14"/>
  <c r="DX88" i="14"/>
  <c r="DZ88" i="14"/>
  <c r="EA88" i="14"/>
  <c r="EB88" i="14"/>
  <c r="EC88" i="14"/>
  <c r="ED88" i="14"/>
  <c r="EE88" i="14"/>
  <c r="EF88" i="14"/>
  <c r="EG88" i="14"/>
  <c r="EH88" i="14"/>
  <c r="EI88" i="14"/>
  <c r="EJ88" i="14"/>
  <c r="DF88" i="14"/>
  <c r="DF87" i="14"/>
  <c r="DF86" i="14"/>
  <c r="DF85" i="14"/>
  <c r="EC78" i="14"/>
  <c r="ED78" i="14"/>
  <c r="EE78" i="14"/>
  <c r="EF78" i="14"/>
  <c r="EG78" i="14"/>
  <c r="EH78" i="14"/>
  <c r="EI78" i="14"/>
  <c r="EJ78" i="14"/>
  <c r="EC79" i="14"/>
  <c r="ED79" i="14"/>
  <c r="EE79" i="14"/>
  <c r="EF79" i="14"/>
  <c r="EG79" i="14"/>
  <c r="EH79" i="14"/>
  <c r="EI79" i="14"/>
  <c r="EJ79" i="14"/>
  <c r="DZ78" i="14"/>
  <c r="EA78" i="14"/>
  <c r="EB78" i="14"/>
  <c r="DZ79" i="14"/>
  <c r="EA79" i="14"/>
  <c r="EB79" i="14"/>
  <c r="DR78" i="14"/>
  <c r="DS78" i="14"/>
  <c r="DT78" i="14"/>
  <c r="DU78" i="14"/>
  <c r="DV78" i="14"/>
  <c r="DW78" i="14"/>
  <c r="DX78" i="14"/>
  <c r="DR79" i="14"/>
  <c r="DS79" i="14"/>
  <c r="DT79" i="14"/>
  <c r="DU79" i="14"/>
  <c r="DV79" i="14"/>
  <c r="DW79" i="14"/>
  <c r="DX79" i="14"/>
  <c r="DP78" i="14"/>
  <c r="DQ78" i="14"/>
  <c r="DP79" i="14"/>
  <c r="DQ79" i="14"/>
  <c r="DG78" i="14"/>
  <c r="DH78" i="14"/>
  <c r="DI78" i="14"/>
  <c r="DJ78" i="14"/>
  <c r="DK78" i="14"/>
  <c r="DL78" i="14"/>
  <c r="DM78" i="14"/>
  <c r="DN78" i="14"/>
  <c r="DG79" i="14"/>
  <c r="DH79" i="14"/>
  <c r="DI79" i="14"/>
  <c r="DJ79" i="14"/>
  <c r="DK79" i="14"/>
  <c r="DL79" i="14"/>
  <c r="DM79" i="14"/>
  <c r="DN79" i="14"/>
  <c r="DF79" i="14"/>
  <c r="DF78" i="14"/>
  <c r="B362" i="14" l="1"/>
  <c r="X407" i="14" l="1"/>
  <c r="X408" i="14"/>
  <c r="X406" i="14"/>
  <c r="N319" i="14" l="1"/>
  <c r="P319" i="14"/>
  <c r="AA319" i="14"/>
  <c r="AC319" i="14"/>
  <c r="AD319" i="14"/>
  <c r="AE319" i="14"/>
  <c r="AG319" i="14"/>
  <c r="AI319" i="14"/>
  <c r="AJ319" i="14"/>
  <c r="N233" i="14"/>
  <c r="AF233" i="14"/>
  <c r="H86" i="14"/>
  <c r="AW6" i="13" l="1"/>
  <c r="H363" i="14"/>
  <c r="AH191" i="14"/>
  <c r="J191" i="14"/>
  <c r="C191" i="14"/>
  <c r="R399" i="14"/>
  <c r="T363" i="14"/>
  <c r="BW34" i="14"/>
  <c r="BX34" i="14"/>
  <c r="BY34" i="14"/>
  <c r="BZ34" i="14"/>
  <c r="CA34" i="14"/>
  <c r="CB34" i="14"/>
  <c r="CC34" i="14"/>
  <c r="BW35" i="14"/>
  <c r="BX35" i="14"/>
  <c r="BY35" i="14"/>
  <c r="BZ35" i="14"/>
  <c r="CA35" i="14"/>
  <c r="CB35" i="14"/>
  <c r="CC35" i="14"/>
  <c r="BW38" i="14"/>
  <c r="BX38" i="14"/>
  <c r="BY38" i="14"/>
  <c r="BZ38" i="14"/>
  <c r="CA38" i="14"/>
  <c r="CB38" i="14"/>
  <c r="CC38" i="14"/>
  <c r="BW39" i="14"/>
  <c r="BX39" i="14"/>
  <c r="BY39" i="14"/>
  <c r="BZ39" i="14"/>
  <c r="CA39" i="14"/>
  <c r="CB39" i="14"/>
  <c r="CC39" i="14"/>
  <c r="BW40" i="14"/>
  <c r="BX40" i="14"/>
  <c r="BY40" i="14"/>
  <c r="BZ40" i="14"/>
  <c r="CA40" i="14"/>
  <c r="CB40" i="14"/>
  <c r="CC40" i="14"/>
  <c r="BW44" i="14"/>
  <c r="BX44" i="14"/>
  <c r="BY44" i="14"/>
  <c r="BZ44" i="14"/>
  <c r="CA44" i="14"/>
  <c r="CB44" i="14"/>
  <c r="CC44" i="14"/>
  <c r="BW45" i="14"/>
  <c r="BX45" i="14"/>
  <c r="BY45" i="14"/>
  <c r="BZ45" i="14"/>
  <c r="CA45" i="14"/>
  <c r="CB45" i="14"/>
  <c r="CC45" i="14"/>
  <c r="BW46" i="14"/>
  <c r="BX46" i="14"/>
  <c r="BY46" i="14"/>
  <c r="BZ46" i="14"/>
  <c r="CA46" i="14"/>
  <c r="CB46" i="14"/>
  <c r="CC46" i="14"/>
  <c r="BW47" i="14"/>
  <c r="BX47" i="14"/>
  <c r="BY47" i="14"/>
  <c r="BZ47" i="14"/>
  <c r="CA47" i="14"/>
  <c r="CB47" i="14"/>
  <c r="CC47" i="14"/>
  <c r="CI118" i="14"/>
  <c r="CO131" i="14"/>
  <c r="CI131" i="14"/>
  <c r="CO130" i="14"/>
  <c r="CI130" i="14"/>
  <c r="CO127" i="14"/>
  <c r="CI127" i="14"/>
  <c r="CO126" i="14"/>
  <c r="CI126" i="14"/>
  <c r="CO123" i="14"/>
  <c r="CI123" i="14"/>
  <c r="CO122" i="14"/>
  <c r="CI122" i="14"/>
  <c r="CO119" i="14"/>
  <c r="CI119" i="14"/>
  <c r="CO118" i="14"/>
  <c r="CL139" i="14"/>
  <c r="CK139" i="14"/>
  <c r="CJ139" i="14"/>
  <c r="CI139" i="14"/>
  <c r="CH139" i="14"/>
  <c r="BF139" i="14" s="1"/>
  <c r="CG139" i="14"/>
  <c r="CF139" i="14"/>
  <c r="CE139" i="14"/>
  <c r="CF140" i="14"/>
  <c r="CG140" i="14"/>
  <c r="CH140" i="14"/>
  <c r="BF140" i="14" s="1"/>
  <c r="CI140" i="14"/>
  <c r="CJ140" i="14"/>
  <c r="CK140" i="14"/>
  <c r="CL140" i="14"/>
  <c r="CF141" i="14"/>
  <c r="CG141" i="14"/>
  <c r="BE141" i="14" s="1"/>
  <c r="CH141" i="14"/>
  <c r="BF141" i="14" s="1"/>
  <c r="CI141" i="14"/>
  <c r="BG141" i="14" s="1"/>
  <c r="CJ141" i="14"/>
  <c r="CK141" i="14"/>
  <c r="CL141" i="14"/>
  <c r="CF142" i="14"/>
  <c r="CG142" i="14"/>
  <c r="CH142" i="14"/>
  <c r="BF142" i="14" s="1"/>
  <c r="CI142" i="14"/>
  <c r="CJ142" i="14"/>
  <c r="CK142" i="14"/>
  <c r="BI142" i="14" s="1"/>
  <c r="CL142" i="14"/>
  <c r="CF143" i="14"/>
  <c r="CG143" i="14"/>
  <c r="CH143" i="14"/>
  <c r="CI143" i="14"/>
  <c r="CJ143" i="14"/>
  <c r="CK143" i="14"/>
  <c r="CL143" i="14"/>
  <c r="CF144" i="14"/>
  <c r="CG144" i="14"/>
  <c r="CH144" i="14"/>
  <c r="CI144" i="14"/>
  <c r="CJ144" i="14"/>
  <c r="CK144" i="14"/>
  <c r="CL144" i="14"/>
  <c r="CF145" i="14"/>
  <c r="CG145" i="14"/>
  <c r="CH145" i="14"/>
  <c r="CI145" i="14"/>
  <c r="CJ145" i="14"/>
  <c r="CK145" i="14"/>
  <c r="BI145" i="14" s="1"/>
  <c r="CL145" i="14"/>
  <c r="CF146" i="14"/>
  <c r="CG146" i="14"/>
  <c r="BE146" i="14" s="1"/>
  <c r="CH146" i="14"/>
  <c r="CI146" i="14"/>
  <c r="CJ146" i="14"/>
  <c r="CK146" i="14"/>
  <c r="CL146" i="14"/>
  <c r="CF147" i="14"/>
  <c r="CG147" i="14"/>
  <c r="CH147" i="14"/>
  <c r="CI147" i="14"/>
  <c r="CJ147" i="14"/>
  <c r="CK147" i="14"/>
  <c r="CL147" i="14"/>
  <c r="CF148" i="14"/>
  <c r="CG148" i="14"/>
  <c r="CH148" i="14"/>
  <c r="CI148" i="14"/>
  <c r="CJ148" i="14"/>
  <c r="CK148" i="14"/>
  <c r="CL148" i="14"/>
  <c r="CF149" i="14"/>
  <c r="CG149" i="14"/>
  <c r="CH149" i="14"/>
  <c r="CI149" i="14"/>
  <c r="CJ149" i="14"/>
  <c r="CK149" i="14"/>
  <c r="CL149" i="14"/>
  <c r="CF150" i="14"/>
  <c r="CG150" i="14"/>
  <c r="CH150" i="14"/>
  <c r="CI150" i="14"/>
  <c r="CJ150" i="14"/>
  <c r="CK150" i="14"/>
  <c r="CL150" i="14"/>
  <c r="CF151" i="14"/>
  <c r="CG151" i="14"/>
  <c r="CH151" i="14"/>
  <c r="CI151" i="14"/>
  <c r="CJ151" i="14"/>
  <c r="CK151" i="14"/>
  <c r="CL151" i="14"/>
  <c r="CF152" i="14"/>
  <c r="CG152" i="14"/>
  <c r="CH152" i="14"/>
  <c r="CI152" i="14"/>
  <c r="CJ152" i="14"/>
  <c r="CK152" i="14"/>
  <c r="CL152" i="14"/>
  <c r="CF153" i="14"/>
  <c r="CG153" i="14"/>
  <c r="CH153" i="14"/>
  <c r="CI153" i="14"/>
  <c r="CJ153" i="14"/>
  <c r="CK153" i="14"/>
  <c r="CL153" i="14"/>
  <c r="CF154" i="14"/>
  <c r="CG154" i="14"/>
  <c r="CH154" i="14"/>
  <c r="BF154" i="14" s="1"/>
  <c r="CI154" i="14"/>
  <c r="CJ154" i="14"/>
  <c r="CK154" i="14"/>
  <c r="CL154" i="14"/>
  <c r="CF155" i="14"/>
  <c r="CG155" i="14"/>
  <c r="CH155" i="14"/>
  <c r="CI155" i="14"/>
  <c r="CJ155" i="14"/>
  <c r="CK155" i="14"/>
  <c r="CL155" i="14"/>
  <c r="CF156" i="14"/>
  <c r="CG156" i="14"/>
  <c r="CH156" i="14"/>
  <c r="BF156" i="14" s="1"/>
  <c r="CI156" i="14"/>
  <c r="CJ156" i="14"/>
  <c r="CK156" i="14"/>
  <c r="BI156" i="14" s="1"/>
  <c r="CL156" i="14"/>
  <c r="CF157" i="14"/>
  <c r="BD157" i="14" s="1"/>
  <c r="CG157" i="14"/>
  <c r="CH157" i="14"/>
  <c r="CI157" i="14"/>
  <c r="CJ157" i="14"/>
  <c r="CK157" i="14"/>
  <c r="CL157" i="14"/>
  <c r="CF158" i="14"/>
  <c r="CG158" i="14"/>
  <c r="CH158" i="14"/>
  <c r="BF158" i="14" s="1"/>
  <c r="CI158" i="14"/>
  <c r="CJ158" i="14"/>
  <c r="CK158" i="14"/>
  <c r="CL158" i="14"/>
  <c r="CF159" i="14"/>
  <c r="CG159" i="14"/>
  <c r="BE159" i="14" s="1"/>
  <c r="CH159" i="14"/>
  <c r="BF159" i="14" s="1"/>
  <c r="CI159" i="14"/>
  <c r="CJ159" i="14"/>
  <c r="CK159" i="14"/>
  <c r="CL159" i="14"/>
  <c r="CF160" i="14"/>
  <c r="CG160" i="14"/>
  <c r="CH160" i="14"/>
  <c r="CI160" i="14"/>
  <c r="CJ160" i="14"/>
  <c r="CK160" i="14"/>
  <c r="CL160" i="14"/>
  <c r="CF161" i="14"/>
  <c r="CG161" i="14"/>
  <c r="CH161" i="14"/>
  <c r="BF161" i="14" s="1"/>
  <c r="CI161" i="14"/>
  <c r="CJ161" i="14"/>
  <c r="CK161" i="14"/>
  <c r="CL161" i="14"/>
  <c r="CF162" i="14"/>
  <c r="CG162" i="14"/>
  <c r="CH162" i="14"/>
  <c r="CI162" i="14"/>
  <c r="CJ162" i="14"/>
  <c r="CK162" i="14"/>
  <c r="BI162" i="14" s="1"/>
  <c r="CL162" i="14"/>
  <c r="CF163" i="14"/>
  <c r="CG163" i="14"/>
  <c r="CH163" i="14"/>
  <c r="CI163" i="14"/>
  <c r="CJ163" i="14"/>
  <c r="CK163" i="14"/>
  <c r="CL163" i="14"/>
  <c r="CF164" i="14"/>
  <c r="CG164" i="14"/>
  <c r="CH164" i="14"/>
  <c r="BF164" i="14" s="1"/>
  <c r="CI164" i="14"/>
  <c r="CJ164" i="14"/>
  <c r="CK164" i="14"/>
  <c r="CL164" i="14"/>
  <c r="CF165" i="14"/>
  <c r="CG165" i="14"/>
  <c r="CH165" i="14"/>
  <c r="BF165" i="14" s="1"/>
  <c r="CI165" i="14"/>
  <c r="CJ165" i="14"/>
  <c r="CK165" i="14"/>
  <c r="CL165" i="14"/>
  <c r="CF166" i="14"/>
  <c r="CG166" i="14"/>
  <c r="CH166" i="14"/>
  <c r="BF166" i="14" s="1"/>
  <c r="CI166" i="14"/>
  <c r="BG166" i="14" s="1"/>
  <c r="CJ166" i="14"/>
  <c r="CK166" i="14"/>
  <c r="BI166" i="14" s="1"/>
  <c r="CL166" i="14"/>
  <c r="CF167" i="14"/>
  <c r="CG167" i="14"/>
  <c r="BE167" i="14" s="1"/>
  <c r="CH167" i="14"/>
  <c r="CI167" i="14"/>
  <c r="CJ167" i="14"/>
  <c r="CK167" i="14"/>
  <c r="CL167" i="14"/>
  <c r="CF168" i="14"/>
  <c r="CG168" i="14"/>
  <c r="BE168" i="14" s="1"/>
  <c r="CH168" i="14"/>
  <c r="BF168" i="14" s="1"/>
  <c r="CI168" i="14"/>
  <c r="CJ168" i="14"/>
  <c r="CK168" i="14"/>
  <c r="CL168" i="14"/>
  <c r="CF169" i="14"/>
  <c r="CG169" i="14"/>
  <c r="CH169" i="14"/>
  <c r="BF169" i="14" s="1"/>
  <c r="CI169" i="14"/>
  <c r="CJ169" i="14"/>
  <c r="CK169" i="14"/>
  <c r="CL169" i="14"/>
  <c r="CF170" i="14"/>
  <c r="CG170" i="14"/>
  <c r="CH170" i="14"/>
  <c r="CI170" i="14"/>
  <c r="CJ170" i="14"/>
  <c r="CK170" i="14"/>
  <c r="CL170" i="14"/>
  <c r="CF171" i="14"/>
  <c r="CG171" i="14"/>
  <c r="CH171" i="14"/>
  <c r="BF171" i="14" s="1"/>
  <c r="CI171" i="14"/>
  <c r="CJ171" i="14"/>
  <c r="CK171" i="14"/>
  <c r="CL171" i="14"/>
  <c r="CF172" i="14"/>
  <c r="CG172" i="14"/>
  <c r="CH172" i="14"/>
  <c r="CI172" i="14"/>
  <c r="CJ172" i="14"/>
  <c r="CK172" i="14"/>
  <c r="CL172" i="14"/>
  <c r="CF173" i="14"/>
  <c r="CG173" i="14"/>
  <c r="CH173" i="14"/>
  <c r="CI173" i="14"/>
  <c r="BG173" i="14" s="1"/>
  <c r="CJ173" i="14"/>
  <c r="CK173" i="14"/>
  <c r="CL173" i="14"/>
  <c r="CF174" i="14"/>
  <c r="CG174" i="14"/>
  <c r="CH174" i="14"/>
  <c r="BF174" i="14" s="1"/>
  <c r="CI174" i="14"/>
  <c r="CJ174" i="14"/>
  <c r="CK174" i="14"/>
  <c r="BI174" i="14" s="1"/>
  <c r="CL174" i="14"/>
  <c r="CF175" i="14"/>
  <c r="CG175" i="14"/>
  <c r="CH175" i="14"/>
  <c r="CI175" i="14"/>
  <c r="CJ175" i="14"/>
  <c r="CK175" i="14"/>
  <c r="CL175" i="14"/>
  <c r="CF176" i="14"/>
  <c r="CG176" i="14"/>
  <c r="CH176" i="14"/>
  <c r="CI176" i="14"/>
  <c r="CJ176" i="14"/>
  <c r="CK176" i="14"/>
  <c r="CL176" i="14"/>
  <c r="CF177" i="14"/>
  <c r="CG177" i="14"/>
  <c r="CH177" i="14"/>
  <c r="BF177" i="14" s="1"/>
  <c r="CI177" i="14"/>
  <c r="CJ177" i="14"/>
  <c r="CK177" i="14"/>
  <c r="CL177" i="14"/>
  <c r="CD139" i="14"/>
  <c r="CC139" i="14"/>
  <c r="CB139" i="14"/>
  <c r="CA139" i="14"/>
  <c r="BZ139" i="14"/>
  <c r="BY139" i="14"/>
  <c r="BX139" i="14"/>
  <c r="CE140" i="14"/>
  <c r="CE141" i="14"/>
  <c r="BC141" i="14" s="1"/>
  <c r="CE142" i="14"/>
  <c r="BC142" i="14" s="1"/>
  <c r="CE143" i="14"/>
  <c r="CE144" i="14"/>
  <c r="CE145" i="14"/>
  <c r="CE146" i="14"/>
  <c r="BC146" i="14" s="1"/>
  <c r="CE147" i="14"/>
  <c r="CE148" i="14"/>
  <c r="CE149" i="14"/>
  <c r="CE150" i="14"/>
  <c r="CE151" i="14"/>
  <c r="CE152" i="14"/>
  <c r="CE153" i="14"/>
  <c r="CE154" i="14"/>
  <c r="CE155" i="14"/>
  <c r="BC155" i="14" s="1"/>
  <c r="CE156" i="14"/>
  <c r="CE157" i="14"/>
  <c r="CE158" i="14"/>
  <c r="BC158" i="14" s="1"/>
  <c r="CE159" i="14"/>
  <c r="CE160" i="14"/>
  <c r="CE161" i="14"/>
  <c r="BC161" i="14" s="1"/>
  <c r="CE162" i="14"/>
  <c r="CE163" i="14"/>
  <c r="CE164" i="14"/>
  <c r="CE165" i="14"/>
  <c r="BC165" i="14" s="1"/>
  <c r="CE166" i="14"/>
  <c r="CE167" i="14"/>
  <c r="BC167" i="14" s="1"/>
  <c r="CE168" i="14"/>
  <c r="BC168" i="14" s="1"/>
  <c r="CE169" i="14"/>
  <c r="BC169" i="14" s="1"/>
  <c r="CE170" i="14"/>
  <c r="CE171" i="14"/>
  <c r="CE172" i="14"/>
  <c r="CE173" i="14"/>
  <c r="CE174" i="14"/>
  <c r="CE175" i="14"/>
  <c r="BC175" i="14" s="1"/>
  <c r="CE176" i="14"/>
  <c r="CE177" i="14"/>
  <c r="BC177" i="14" s="1"/>
  <c r="BW139" i="14"/>
  <c r="BH34" i="14"/>
  <c r="R33" i="14"/>
  <c r="S33" i="14"/>
  <c r="T33" i="14"/>
  <c r="U33" i="14"/>
  <c r="V33" i="14"/>
  <c r="W33" i="14"/>
  <c r="R34" i="14"/>
  <c r="S34" i="14"/>
  <c r="T34" i="14"/>
  <c r="U34" i="14"/>
  <c r="V34" i="14"/>
  <c r="W34" i="14"/>
  <c r="R35" i="14"/>
  <c r="S35" i="14"/>
  <c r="T35" i="14"/>
  <c r="U35" i="14"/>
  <c r="V35" i="14"/>
  <c r="W35" i="14"/>
  <c r="R38" i="14"/>
  <c r="S38" i="14"/>
  <c r="T38" i="14"/>
  <c r="U38" i="14"/>
  <c r="V38" i="14"/>
  <c r="W38" i="14"/>
  <c r="R39" i="14"/>
  <c r="S39" i="14"/>
  <c r="T39" i="14"/>
  <c r="U39" i="14"/>
  <c r="V39" i="14"/>
  <c r="W39" i="14"/>
  <c r="R42" i="14"/>
  <c r="S42" i="14"/>
  <c r="T42" i="14"/>
  <c r="U42" i="14"/>
  <c r="V42" i="14"/>
  <c r="W42" i="14"/>
  <c r="R43" i="14"/>
  <c r="S43" i="14"/>
  <c r="T43" i="14"/>
  <c r="U43" i="14"/>
  <c r="V43" i="14"/>
  <c r="W43" i="14"/>
  <c r="R367" i="14"/>
  <c r="S367" i="14"/>
  <c r="T367" i="14"/>
  <c r="U367" i="14"/>
  <c r="V367" i="14"/>
  <c r="W367" i="14"/>
  <c r="R368" i="14"/>
  <c r="S368" i="14"/>
  <c r="T368" i="14"/>
  <c r="U368" i="14"/>
  <c r="V368" i="14"/>
  <c r="W368" i="14"/>
  <c r="R369" i="14"/>
  <c r="S369" i="14"/>
  <c r="T369" i="14"/>
  <c r="U369" i="14"/>
  <c r="V369" i="14"/>
  <c r="W369" i="14"/>
  <c r="R370" i="14"/>
  <c r="S370" i="14"/>
  <c r="T370" i="14"/>
  <c r="U370" i="14"/>
  <c r="V370" i="14"/>
  <c r="W370" i="14"/>
  <c r="R371" i="14"/>
  <c r="S371" i="14"/>
  <c r="T371" i="14"/>
  <c r="U371" i="14"/>
  <c r="V371" i="14"/>
  <c r="W371" i="14"/>
  <c r="R372" i="14"/>
  <c r="S372" i="14"/>
  <c r="T372" i="14"/>
  <c r="U372" i="14"/>
  <c r="V372" i="14"/>
  <c r="W372" i="14"/>
  <c r="R373" i="14"/>
  <c r="S373" i="14"/>
  <c r="T373" i="14"/>
  <c r="U373" i="14"/>
  <c r="V373" i="14"/>
  <c r="W373" i="14"/>
  <c r="R374" i="14"/>
  <c r="S374" i="14"/>
  <c r="T374" i="14"/>
  <c r="U374" i="14"/>
  <c r="V374" i="14"/>
  <c r="W374" i="14"/>
  <c r="R375" i="14"/>
  <c r="S375" i="14"/>
  <c r="T375" i="14"/>
  <c r="U375" i="14"/>
  <c r="V375" i="14"/>
  <c r="W375" i="14"/>
  <c r="R379" i="14"/>
  <c r="S379" i="14"/>
  <c r="T379" i="14"/>
  <c r="U379" i="14"/>
  <c r="V379" i="14"/>
  <c r="W379" i="14"/>
  <c r="R380" i="14"/>
  <c r="S380" i="14"/>
  <c r="T380" i="14"/>
  <c r="U380" i="14"/>
  <c r="V380" i="14"/>
  <c r="W380" i="14"/>
  <c r="R381" i="14"/>
  <c r="S381" i="14"/>
  <c r="T381" i="14"/>
  <c r="U381" i="14"/>
  <c r="V381" i="14"/>
  <c r="W381" i="14"/>
  <c r="R382" i="14"/>
  <c r="S382" i="14"/>
  <c r="T382" i="14"/>
  <c r="U382" i="14"/>
  <c r="V382" i="14"/>
  <c r="W382" i="14"/>
  <c r="R383" i="14"/>
  <c r="S383" i="14"/>
  <c r="T383" i="14"/>
  <c r="U383" i="14"/>
  <c r="V383" i="14"/>
  <c r="W383" i="14"/>
  <c r="R384" i="14"/>
  <c r="S384" i="14"/>
  <c r="T384" i="14"/>
  <c r="U384" i="14"/>
  <c r="V384" i="14"/>
  <c r="W384" i="14"/>
  <c r="R385" i="14"/>
  <c r="S385" i="14"/>
  <c r="T385" i="14"/>
  <c r="U385" i="14"/>
  <c r="V385" i="14"/>
  <c r="W385" i="14"/>
  <c r="R386" i="14"/>
  <c r="S386" i="14"/>
  <c r="T386" i="14"/>
  <c r="U386" i="14"/>
  <c r="V386" i="14"/>
  <c r="W386" i="14"/>
  <c r="R387" i="14"/>
  <c r="S387" i="14"/>
  <c r="T387" i="14"/>
  <c r="U387" i="14"/>
  <c r="V387" i="14"/>
  <c r="W387" i="14"/>
  <c r="R391" i="14"/>
  <c r="S391" i="14"/>
  <c r="T391" i="14"/>
  <c r="U391" i="14"/>
  <c r="V391" i="14"/>
  <c r="W391" i="14"/>
  <c r="R392" i="14"/>
  <c r="S392" i="14"/>
  <c r="T392" i="14"/>
  <c r="U392" i="14"/>
  <c r="V392" i="14"/>
  <c r="W392" i="14"/>
  <c r="R393" i="14"/>
  <c r="S393" i="14"/>
  <c r="T393" i="14"/>
  <c r="U393" i="14"/>
  <c r="V393" i="14"/>
  <c r="W393" i="14"/>
  <c r="R394" i="14"/>
  <c r="S394" i="14"/>
  <c r="T394" i="14"/>
  <c r="U394" i="14"/>
  <c r="V394" i="14"/>
  <c r="W394" i="14"/>
  <c r="R395" i="14"/>
  <c r="S395" i="14"/>
  <c r="T395" i="14"/>
  <c r="U395" i="14"/>
  <c r="V395" i="14"/>
  <c r="W395" i="14"/>
  <c r="R396" i="14"/>
  <c r="S396" i="14"/>
  <c r="T396" i="14"/>
  <c r="U396" i="14"/>
  <c r="V396" i="14"/>
  <c r="W396" i="14"/>
  <c r="R397" i="14"/>
  <c r="S397" i="14"/>
  <c r="T397" i="14"/>
  <c r="U397" i="14"/>
  <c r="V397" i="14"/>
  <c r="W397" i="14"/>
  <c r="R398" i="14"/>
  <c r="S398" i="14"/>
  <c r="T398" i="14"/>
  <c r="U398" i="14"/>
  <c r="V398" i="14"/>
  <c r="W398" i="14"/>
  <c r="S399" i="14"/>
  <c r="T399" i="14"/>
  <c r="U399" i="14"/>
  <c r="V399" i="14"/>
  <c r="W399" i="14"/>
  <c r="R400" i="14"/>
  <c r="S400" i="14"/>
  <c r="T400" i="14"/>
  <c r="U400" i="14"/>
  <c r="V400" i="14"/>
  <c r="W400" i="14"/>
  <c r="R401" i="14"/>
  <c r="S401" i="14"/>
  <c r="T401" i="14"/>
  <c r="U401" i="14"/>
  <c r="V401" i="14"/>
  <c r="W401" i="14"/>
  <c r="Y283" i="14"/>
  <c r="Y316" i="14"/>
  <c r="Y315" i="14"/>
  <c r="Y314" i="14"/>
  <c r="Y313" i="14"/>
  <c r="Y312" i="14"/>
  <c r="Y311" i="14"/>
  <c r="Y310" i="14"/>
  <c r="Y309" i="14"/>
  <c r="Y308" i="14"/>
  <c r="Y307" i="14"/>
  <c r="Y306" i="14"/>
  <c r="Y302" i="14"/>
  <c r="Y301" i="14"/>
  <c r="Y300" i="14"/>
  <c r="Y299" i="14"/>
  <c r="Y298" i="14"/>
  <c r="Y297" i="14"/>
  <c r="Y296" i="14"/>
  <c r="Y295" i="14"/>
  <c r="Y294" i="14"/>
  <c r="Y290" i="14"/>
  <c r="Y289" i="14"/>
  <c r="Y288" i="14"/>
  <c r="Y287" i="14"/>
  <c r="Y286" i="14"/>
  <c r="Y285" i="14"/>
  <c r="Y284" i="14"/>
  <c r="Y282" i="14"/>
  <c r="R282" i="14"/>
  <c r="S282" i="14"/>
  <c r="T282" i="14"/>
  <c r="U282" i="14"/>
  <c r="V282" i="14"/>
  <c r="W282" i="14"/>
  <c r="R283" i="14"/>
  <c r="AP283" i="14" s="1"/>
  <c r="S283" i="14"/>
  <c r="AQ283" i="14" s="1"/>
  <c r="T283" i="14"/>
  <c r="U283" i="14"/>
  <c r="V283" i="14"/>
  <c r="AT283" i="14" s="1"/>
  <c r="W283" i="14"/>
  <c r="AU283" i="14" s="1"/>
  <c r="R284" i="14"/>
  <c r="S284" i="14"/>
  <c r="AQ284" i="14" s="1"/>
  <c r="T284" i="14"/>
  <c r="AR284" i="14" s="1"/>
  <c r="U284" i="14"/>
  <c r="AS284" i="14" s="1"/>
  <c r="V284" i="14"/>
  <c r="W284" i="14"/>
  <c r="R285" i="14"/>
  <c r="S285" i="14"/>
  <c r="AQ285" i="14" s="1"/>
  <c r="T285" i="14"/>
  <c r="AR285" i="14" s="1"/>
  <c r="U285" i="14"/>
  <c r="AS285" i="14" s="1"/>
  <c r="V285" i="14"/>
  <c r="AT285" i="14" s="1"/>
  <c r="W285" i="14"/>
  <c r="AU285" i="14" s="1"/>
  <c r="R286" i="14"/>
  <c r="S286" i="14"/>
  <c r="T286" i="14"/>
  <c r="AR286" i="14" s="1"/>
  <c r="U286" i="14"/>
  <c r="AS286" i="14" s="1"/>
  <c r="V286" i="14"/>
  <c r="AT286" i="14" s="1"/>
  <c r="W286" i="14"/>
  <c r="R287" i="14"/>
  <c r="AP287" i="14" s="1"/>
  <c r="S287" i="14"/>
  <c r="AQ287" i="14" s="1"/>
  <c r="T287" i="14"/>
  <c r="AR287" i="14" s="1"/>
  <c r="U287" i="14"/>
  <c r="V287" i="14"/>
  <c r="AT287" i="14" s="1"/>
  <c r="W287" i="14"/>
  <c r="AU287" i="14" s="1"/>
  <c r="R288" i="14"/>
  <c r="AP288" i="14" s="1"/>
  <c r="S288" i="14"/>
  <c r="AQ288" i="14" s="1"/>
  <c r="T288" i="14"/>
  <c r="AR288" i="14" s="1"/>
  <c r="U288" i="14"/>
  <c r="AS288" i="14" s="1"/>
  <c r="V288" i="14"/>
  <c r="AT288" i="14" s="1"/>
  <c r="W288" i="14"/>
  <c r="AU288" i="14" s="1"/>
  <c r="R289" i="14"/>
  <c r="S289" i="14"/>
  <c r="T289" i="14"/>
  <c r="U289" i="14"/>
  <c r="V289" i="14"/>
  <c r="W289" i="14"/>
  <c r="R290" i="14"/>
  <c r="AP290" i="14" s="1"/>
  <c r="S290" i="14"/>
  <c r="T290" i="14"/>
  <c r="AR290" i="14" s="1"/>
  <c r="U290" i="14"/>
  <c r="AS290" i="14" s="1"/>
  <c r="V290" i="14"/>
  <c r="AT290" i="14" s="1"/>
  <c r="W290" i="14"/>
  <c r="AU290" i="14" s="1"/>
  <c r="R294" i="14"/>
  <c r="S294" i="14"/>
  <c r="AQ294" i="14" s="1"/>
  <c r="T294" i="14"/>
  <c r="U294" i="14"/>
  <c r="V294" i="14"/>
  <c r="W294" i="14"/>
  <c r="R295" i="14"/>
  <c r="AP295" i="14" s="1"/>
  <c r="S295" i="14"/>
  <c r="AQ295" i="14" s="1"/>
  <c r="T295" i="14"/>
  <c r="AR295" i="14" s="1"/>
  <c r="U295" i="14"/>
  <c r="AS295" i="14" s="1"/>
  <c r="V295" i="14"/>
  <c r="AT295" i="14" s="1"/>
  <c r="W295" i="14"/>
  <c r="AU295" i="14" s="1"/>
  <c r="R296" i="14"/>
  <c r="AP296" i="14" s="1"/>
  <c r="S296" i="14"/>
  <c r="AQ296" i="14" s="1"/>
  <c r="T296" i="14"/>
  <c r="AR296" i="14" s="1"/>
  <c r="U296" i="14"/>
  <c r="AS296" i="14" s="1"/>
  <c r="V296" i="14"/>
  <c r="AT296" i="14" s="1"/>
  <c r="W296" i="14"/>
  <c r="AU296" i="14" s="1"/>
  <c r="R297" i="14"/>
  <c r="AP297" i="14" s="1"/>
  <c r="S297" i="14"/>
  <c r="T297" i="14"/>
  <c r="AR297" i="14" s="1"/>
  <c r="U297" i="14"/>
  <c r="AS297" i="14" s="1"/>
  <c r="V297" i="14"/>
  <c r="AT297" i="14" s="1"/>
  <c r="W297" i="14"/>
  <c r="R298" i="14"/>
  <c r="AP298" i="14" s="1"/>
  <c r="S298" i="14"/>
  <c r="AQ298" i="14" s="1"/>
  <c r="T298" i="14"/>
  <c r="AR298" i="14" s="1"/>
  <c r="U298" i="14"/>
  <c r="AS298" i="14" s="1"/>
  <c r="V298" i="14"/>
  <c r="AT298" i="14" s="1"/>
  <c r="W298" i="14"/>
  <c r="AU298" i="14" s="1"/>
  <c r="R299" i="14"/>
  <c r="AP299" i="14" s="1"/>
  <c r="S299" i="14"/>
  <c r="AQ299" i="14" s="1"/>
  <c r="T299" i="14"/>
  <c r="U299" i="14"/>
  <c r="AS299" i="14" s="1"/>
  <c r="V299" i="14"/>
  <c r="AT299" i="14" s="1"/>
  <c r="W299" i="14"/>
  <c r="AU299" i="14" s="1"/>
  <c r="R300" i="14"/>
  <c r="S300" i="14"/>
  <c r="T300" i="14"/>
  <c r="U300" i="14"/>
  <c r="V300" i="14"/>
  <c r="W300" i="14"/>
  <c r="R301" i="14"/>
  <c r="AP301" i="14" s="1"/>
  <c r="S301" i="14"/>
  <c r="AQ301" i="14" s="1"/>
  <c r="T301" i="14"/>
  <c r="AR301" i="14" s="1"/>
  <c r="U301" i="14"/>
  <c r="AS301" i="14" s="1"/>
  <c r="V301" i="14"/>
  <c r="AT301" i="14" s="1"/>
  <c r="W301" i="14"/>
  <c r="R302" i="14"/>
  <c r="S302" i="14"/>
  <c r="AQ302" i="14" s="1"/>
  <c r="T302" i="14"/>
  <c r="U302" i="14"/>
  <c r="V302" i="14"/>
  <c r="W302" i="14"/>
  <c r="R306" i="14"/>
  <c r="AP306" i="14" s="1"/>
  <c r="S306" i="14"/>
  <c r="AQ306" i="14" s="1"/>
  <c r="T306" i="14"/>
  <c r="AR306" i="14" s="1"/>
  <c r="U306" i="14"/>
  <c r="AS306" i="14" s="1"/>
  <c r="V306" i="14"/>
  <c r="AT306" i="14" s="1"/>
  <c r="W306" i="14"/>
  <c r="AU306" i="14" s="1"/>
  <c r="R307" i="14"/>
  <c r="AP307" i="14" s="1"/>
  <c r="S307" i="14"/>
  <c r="AQ307" i="14" s="1"/>
  <c r="T307" i="14"/>
  <c r="AR307" i="14" s="1"/>
  <c r="U307" i="14"/>
  <c r="AS307" i="14" s="1"/>
  <c r="V307" i="14"/>
  <c r="AT307" i="14" s="1"/>
  <c r="W307" i="14"/>
  <c r="AU307" i="14" s="1"/>
  <c r="R308" i="14"/>
  <c r="AP308" i="14" s="1"/>
  <c r="S308" i="14"/>
  <c r="T308" i="14"/>
  <c r="AR308" i="14" s="1"/>
  <c r="U308" i="14"/>
  <c r="AS308" i="14" s="1"/>
  <c r="V308" i="14"/>
  <c r="AT308" i="14" s="1"/>
  <c r="W308" i="14"/>
  <c r="R309" i="14"/>
  <c r="AP309" i="14" s="1"/>
  <c r="S309" i="14"/>
  <c r="AQ309" i="14" s="1"/>
  <c r="T309" i="14"/>
  <c r="AR309" i="14" s="1"/>
  <c r="U309" i="14"/>
  <c r="V309" i="14"/>
  <c r="AT309" i="14" s="1"/>
  <c r="W309" i="14"/>
  <c r="AU309" i="14" s="1"/>
  <c r="R310" i="14"/>
  <c r="AP310" i="14" s="1"/>
  <c r="S310" i="14"/>
  <c r="AQ310" i="14" s="1"/>
  <c r="T310" i="14"/>
  <c r="U310" i="14"/>
  <c r="AS310" i="14" s="1"/>
  <c r="V310" i="14"/>
  <c r="AT310" i="14" s="1"/>
  <c r="W310" i="14"/>
  <c r="AU310" i="14" s="1"/>
  <c r="R311" i="14"/>
  <c r="S311" i="14"/>
  <c r="T311" i="14"/>
  <c r="U311" i="14"/>
  <c r="V311" i="14"/>
  <c r="W311" i="14"/>
  <c r="R312" i="14"/>
  <c r="AP312" i="14" s="1"/>
  <c r="S312" i="14"/>
  <c r="AQ312" i="14" s="1"/>
  <c r="T312" i="14"/>
  <c r="AR312" i="14" s="1"/>
  <c r="U312" i="14"/>
  <c r="AS312" i="14" s="1"/>
  <c r="V312" i="14"/>
  <c r="AT312" i="14" s="1"/>
  <c r="W312" i="14"/>
  <c r="AU312" i="14" s="1"/>
  <c r="R313" i="14"/>
  <c r="S313" i="14"/>
  <c r="AQ313" i="14" s="1"/>
  <c r="T313" i="14"/>
  <c r="U313" i="14"/>
  <c r="V313" i="14"/>
  <c r="W313" i="14"/>
  <c r="R314" i="14"/>
  <c r="AP314" i="14" s="1"/>
  <c r="S314" i="14"/>
  <c r="AQ314" i="14" s="1"/>
  <c r="T314" i="14"/>
  <c r="AR314" i="14" s="1"/>
  <c r="U314" i="14"/>
  <c r="AS314" i="14" s="1"/>
  <c r="V314" i="14"/>
  <c r="AT314" i="14" s="1"/>
  <c r="W314" i="14"/>
  <c r="AU314" i="14" s="1"/>
  <c r="R315" i="14"/>
  <c r="AP315" i="14" s="1"/>
  <c r="S315" i="14"/>
  <c r="AQ315" i="14" s="1"/>
  <c r="T315" i="14"/>
  <c r="AR315" i="14" s="1"/>
  <c r="U315" i="14"/>
  <c r="AS315" i="14" s="1"/>
  <c r="V315" i="14"/>
  <c r="AT315" i="14" s="1"/>
  <c r="W315" i="14"/>
  <c r="AU315" i="14" s="1"/>
  <c r="R316" i="14"/>
  <c r="AP316" i="14" s="1"/>
  <c r="S316" i="14"/>
  <c r="AQ316" i="14" s="1"/>
  <c r="T316" i="14"/>
  <c r="AR316" i="14" s="1"/>
  <c r="U316" i="14"/>
  <c r="AS316" i="14" s="1"/>
  <c r="V316" i="14"/>
  <c r="AT316" i="14" s="1"/>
  <c r="W316" i="14"/>
  <c r="AU316" i="14" s="1"/>
  <c r="Y216" i="14"/>
  <c r="Y215" i="14"/>
  <c r="Y214" i="14"/>
  <c r="Y213" i="14"/>
  <c r="Y212" i="14"/>
  <c r="Y211" i="14"/>
  <c r="Y210" i="14"/>
  <c r="Y209" i="14"/>
  <c r="Y208" i="14"/>
  <c r="Y230" i="14"/>
  <c r="Y229" i="14"/>
  <c r="Y228" i="14"/>
  <c r="Y227" i="14"/>
  <c r="Y226" i="14"/>
  <c r="Y225" i="14"/>
  <c r="Y224" i="14"/>
  <c r="Y223" i="14"/>
  <c r="Y222" i="14"/>
  <c r="Y221" i="14"/>
  <c r="Y220" i="14"/>
  <c r="Y204" i="14"/>
  <c r="Y203" i="14"/>
  <c r="Y202" i="14"/>
  <c r="Y201" i="14"/>
  <c r="Y200" i="14"/>
  <c r="Y199" i="14"/>
  <c r="Y198" i="14"/>
  <c r="Y197" i="14"/>
  <c r="Y196" i="14"/>
  <c r="AI191" i="14"/>
  <c r="AC191" i="14"/>
  <c r="BB220" i="14"/>
  <c r="I308" i="14"/>
  <c r="AG308" i="14" s="1"/>
  <c r="C220" i="14"/>
  <c r="D220" i="14"/>
  <c r="E220" i="14"/>
  <c r="F220" i="14"/>
  <c r="G220" i="14"/>
  <c r="AE220" i="14" s="1"/>
  <c r="H220" i="14"/>
  <c r="I220" i="14"/>
  <c r="J220" i="14"/>
  <c r="AH220" i="14" s="1"/>
  <c r="K220" i="14"/>
  <c r="L220" i="14"/>
  <c r="M220" i="14"/>
  <c r="AK220" i="14" s="1"/>
  <c r="N220" i="14"/>
  <c r="O220" i="14"/>
  <c r="AM220" i="14" s="1"/>
  <c r="P220" i="14"/>
  <c r="AN220" i="14" s="1"/>
  <c r="Q220" i="14"/>
  <c r="R220" i="14"/>
  <c r="AP220" i="14" s="1"/>
  <c r="S220" i="14"/>
  <c r="T220" i="14"/>
  <c r="U220" i="14"/>
  <c r="AS220" i="14" s="1"/>
  <c r="V220" i="14"/>
  <c r="AT220" i="14" s="1"/>
  <c r="W220" i="14"/>
  <c r="AU220" i="14" s="1"/>
  <c r="C221" i="14"/>
  <c r="D221" i="14"/>
  <c r="AB221" i="14" s="1"/>
  <c r="E221" i="14"/>
  <c r="AC221" i="14" s="1"/>
  <c r="F221" i="14"/>
  <c r="AD221" i="14" s="1"/>
  <c r="G221" i="14"/>
  <c r="AE221" i="14" s="1"/>
  <c r="H221" i="14"/>
  <c r="AF221" i="14" s="1"/>
  <c r="I221" i="14"/>
  <c r="AG221" i="14" s="1"/>
  <c r="J221" i="14"/>
  <c r="AH221" i="14" s="1"/>
  <c r="K221" i="14"/>
  <c r="AI221" i="14" s="1"/>
  <c r="L221" i="14"/>
  <c r="AJ221" i="14" s="1"/>
  <c r="M221" i="14"/>
  <c r="AK221" i="14" s="1"/>
  <c r="N221" i="14"/>
  <c r="AL221" i="14" s="1"/>
  <c r="O221" i="14"/>
  <c r="AM221" i="14" s="1"/>
  <c r="P221" i="14"/>
  <c r="AN221" i="14" s="1"/>
  <c r="Q221" i="14"/>
  <c r="AO221" i="14" s="1"/>
  <c r="R221" i="14"/>
  <c r="AP221" i="14" s="1"/>
  <c r="S221" i="14"/>
  <c r="AQ221" i="14" s="1"/>
  <c r="T221" i="14"/>
  <c r="AR221" i="14" s="1"/>
  <c r="U221" i="14"/>
  <c r="AS221" i="14" s="1"/>
  <c r="V221" i="14"/>
  <c r="AT221" i="14" s="1"/>
  <c r="W221" i="14"/>
  <c r="AU221" i="14" s="1"/>
  <c r="C222" i="14"/>
  <c r="AA222" i="14" s="1"/>
  <c r="D222" i="14"/>
  <c r="AB222" i="14" s="1"/>
  <c r="E222" i="14"/>
  <c r="AC222" i="14" s="1"/>
  <c r="F222" i="14"/>
  <c r="AD222" i="14" s="1"/>
  <c r="G222" i="14"/>
  <c r="AE222" i="14" s="1"/>
  <c r="H222" i="14"/>
  <c r="AF222" i="14" s="1"/>
  <c r="I222" i="14"/>
  <c r="AG222" i="14" s="1"/>
  <c r="J222" i="14"/>
  <c r="AH222" i="14" s="1"/>
  <c r="K222" i="14"/>
  <c r="AI222" i="14" s="1"/>
  <c r="L222" i="14"/>
  <c r="AJ222" i="14" s="1"/>
  <c r="M222" i="14"/>
  <c r="AK222" i="14" s="1"/>
  <c r="N222" i="14"/>
  <c r="AL222" i="14" s="1"/>
  <c r="O222" i="14"/>
  <c r="AM222" i="14" s="1"/>
  <c r="P222" i="14"/>
  <c r="AN222" i="14" s="1"/>
  <c r="Q222" i="14"/>
  <c r="AO222" i="14" s="1"/>
  <c r="R222" i="14"/>
  <c r="AP222" i="14" s="1"/>
  <c r="S222" i="14"/>
  <c r="AQ222" i="14" s="1"/>
  <c r="T222" i="14"/>
  <c r="AR222" i="14" s="1"/>
  <c r="U222" i="14"/>
  <c r="AS222" i="14" s="1"/>
  <c r="V222" i="14"/>
  <c r="AT222" i="14" s="1"/>
  <c r="W222" i="14"/>
  <c r="AU222" i="14" s="1"/>
  <c r="C223" i="14"/>
  <c r="D223" i="14"/>
  <c r="E223" i="14"/>
  <c r="F223" i="14"/>
  <c r="G223" i="14"/>
  <c r="H223" i="14"/>
  <c r="AF223" i="14" s="1"/>
  <c r="I223" i="14"/>
  <c r="J223" i="14"/>
  <c r="K223" i="14"/>
  <c r="L223" i="14"/>
  <c r="M223" i="14"/>
  <c r="N223" i="14"/>
  <c r="O223" i="14"/>
  <c r="P223" i="14"/>
  <c r="AN223" i="14" s="1"/>
  <c r="Q223" i="14"/>
  <c r="R223" i="14"/>
  <c r="S223" i="14"/>
  <c r="T223" i="14"/>
  <c r="U223" i="14"/>
  <c r="V223" i="14"/>
  <c r="W223" i="14"/>
  <c r="C224" i="14"/>
  <c r="AA224" i="14" s="1"/>
  <c r="D224" i="14"/>
  <c r="AB224" i="14" s="1"/>
  <c r="E224" i="14"/>
  <c r="AC224" i="14" s="1"/>
  <c r="F224" i="14"/>
  <c r="AD224" i="14" s="1"/>
  <c r="G224" i="14"/>
  <c r="H224" i="14"/>
  <c r="I224" i="14"/>
  <c r="J224" i="14"/>
  <c r="AH224" i="14" s="1"/>
  <c r="K224" i="14"/>
  <c r="AI224" i="14" s="1"/>
  <c r="L224" i="14"/>
  <c r="AJ224" i="14" s="1"/>
  <c r="M224" i="14"/>
  <c r="AK224" i="14" s="1"/>
  <c r="N224" i="14"/>
  <c r="AL224" i="14" s="1"/>
  <c r="O224" i="14"/>
  <c r="AM224" i="14" s="1"/>
  <c r="P224" i="14"/>
  <c r="AN224" i="14" s="1"/>
  <c r="Q224" i="14"/>
  <c r="AO224" i="14" s="1"/>
  <c r="R224" i="14"/>
  <c r="AP224" i="14" s="1"/>
  <c r="S224" i="14"/>
  <c r="AQ224" i="14" s="1"/>
  <c r="T224" i="14"/>
  <c r="AR224" i="14" s="1"/>
  <c r="U224" i="14"/>
  <c r="AS224" i="14" s="1"/>
  <c r="V224" i="14"/>
  <c r="AT224" i="14" s="1"/>
  <c r="W224" i="14"/>
  <c r="C225" i="14"/>
  <c r="AA225" i="14" s="1"/>
  <c r="D225" i="14"/>
  <c r="AB225" i="14" s="1"/>
  <c r="E225" i="14"/>
  <c r="AC225" i="14" s="1"/>
  <c r="F225" i="14"/>
  <c r="G225" i="14"/>
  <c r="AE225" i="14" s="1"/>
  <c r="H225" i="14"/>
  <c r="AF225" i="14" s="1"/>
  <c r="I225" i="14"/>
  <c r="AG225" i="14" s="1"/>
  <c r="J225" i="14"/>
  <c r="K225" i="14"/>
  <c r="AI225" i="14" s="1"/>
  <c r="L225" i="14"/>
  <c r="AJ225" i="14" s="1"/>
  <c r="M225" i="14"/>
  <c r="N225" i="14"/>
  <c r="O225" i="14"/>
  <c r="AM225" i="14" s="1"/>
  <c r="P225" i="14"/>
  <c r="AN225" i="14" s="1"/>
  <c r="Q225" i="14"/>
  <c r="AO225" i="14" s="1"/>
  <c r="R225" i="14"/>
  <c r="S225" i="14"/>
  <c r="AQ225" i="14" s="1"/>
  <c r="T225" i="14"/>
  <c r="AR225" i="14" s="1"/>
  <c r="U225" i="14"/>
  <c r="AS225" i="14" s="1"/>
  <c r="V225" i="14"/>
  <c r="AT225" i="14" s="1"/>
  <c r="W225" i="14"/>
  <c r="AU225" i="14" s="1"/>
  <c r="C226" i="14"/>
  <c r="D226" i="14"/>
  <c r="E226" i="14"/>
  <c r="F226" i="14"/>
  <c r="AD226" i="14" s="1"/>
  <c r="G226" i="14"/>
  <c r="H226" i="14"/>
  <c r="I226" i="14"/>
  <c r="J226" i="14"/>
  <c r="K226" i="14"/>
  <c r="L226" i="14"/>
  <c r="M226" i="14"/>
  <c r="N226" i="14"/>
  <c r="AL226" i="14" s="1"/>
  <c r="O226" i="14"/>
  <c r="P226" i="14"/>
  <c r="Q226" i="14"/>
  <c r="R226" i="14"/>
  <c r="S226" i="14"/>
  <c r="T226" i="14"/>
  <c r="U226" i="14"/>
  <c r="V226" i="14"/>
  <c r="AT226" i="14" s="1"/>
  <c r="W226" i="14"/>
  <c r="C227" i="14"/>
  <c r="AA227" i="14" s="1"/>
  <c r="D227" i="14"/>
  <c r="AB227" i="14" s="1"/>
  <c r="E227" i="14"/>
  <c r="AC227" i="14" s="1"/>
  <c r="F227" i="14"/>
  <c r="AD227" i="14" s="1"/>
  <c r="G227" i="14"/>
  <c r="AE227" i="14" s="1"/>
  <c r="H227" i="14"/>
  <c r="AF227" i="14" s="1"/>
  <c r="I227" i="14"/>
  <c r="AG227" i="14" s="1"/>
  <c r="J227" i="14"/>
  <c r="AH227" i="14" s="1"/>
  <c r="K227" i="14"/>
  <c r="AI227" i="14" s="1"/>
  <c r="L227" i="14"/>
  <c r="AJ227" i="14" s="1"/>
  <c r="M227" i="14"/>
  <c r="AK227" i="14" s="1"/>
  <c r="N227" i="14"/>
  <c r="AL227" i="14" s="1"/>
  <c r="O227" i="14"/>
  <c r="AM227" i="14" s="1"/>
  <c r="P227" i="14"/>
  <c r="AN227" i="14" s="1"/>
  <c r="Q227" i="14"/>
  <c r="AO227" i="14" s="1"/>
  <c r="R227" i="14"/>
  <c r="AP227" i="14" s="1"/>
  <c r="S227" i="14"/>
  <c r="AQ227" i="14" s="1"/>
  <c r="T227" i="14"/>
  <c r="AR227" i="14" s="1"/>
  <c r="U227" i="14"/>
  <c r="AS227" i="14" s="1"/>
  <c r="V227" i="14"/>
  <c r="AT227" i="14" s="1"/>
  <c r="W227" i="14"/>
  <c r="AU227" i="14" s="1"/>
  <c r="C228" i="14"/>
  <c r="AA228" i="14" s="1"/>
  <c r="D228" i="14"/>
  <c r="AB228" i="14" s="1"/>
  <c r="E228" i="14"/>
  <c r="AC228" i="14" s="1"/>
  <c r="F228" i="14"/>
  <c r="AD228" i="14" s="1"/>
  <c r="G228" i="14"/>
  <c r="AE228" i="14" s="1"/>
  <c r="H228" i="14"/>
  <c r="AF228" i="14" s="1"/>
  <c r="I228" i="14"/>
  <c r="AG228" i="14" s="1"/>
  <c r="J228" i="14"/>
  <c r="AH228" i="14" s="1"/>
  <c r="K228" i="14"/>
  <c r="AI228" i="14" s="1"/>
  <c r="L228" i="14"/>
  <c r="AJ228" i="14" s="1"/>
  <c r="M228" i="14"/>
  <c r="AK228" i="14" s="1"/>
  <c r="N228" i="14"/>
  <c r="AL228" i="14" s="1"/>
  <c r="O228" i="14"/>
  <c r="AM228" i="14" s="1"/>
  <c r="P228" i="14"/>
  <c r="AN228" i="14" s="1"/>
  <c r="Q228" i="14"/>
  <c r="AO228" i="14" s="1"/>
  <c r="R228" i="14"/>
  <c r="AP228" i="14" s="1"/>
  <c r="S228" i="14"/>
  <c r="AQ228" i="14" s="1"/>
  <c r="T228" i="14"/>
  <c r="AR228" i="14" s="1"/>
  <c r="U228" i="14"/>
  <c r="AS228" i="14" s="1"/>
  <c r="V228" i="14"/>
  <c r="AT228" i="14" s="1"/>
  <c r="W228" i="14"/>
  <c r="AU228" i="14" s="1"/>
  <c r="C229" i="14"/>
  <c r="AA229" i="14" s="1"/>
  <c r="D229" i="14"/>
  <c r="AB229" i="14" s="1"/>
  <c r="E229" i="14"/>
  <c r="AC229" i="14" s="1"/>
  <c r="F229" i="14"/>
  <c r="AD229" i="14" s="1"/>
  <c r="G229" i="14"/>
  <c r="AE229" i="14" s="1"/>
  <c r="H229" i="14"/>
  <c r="AF229" i="14" s="1"/>
  <c r="I229" i="14"/>
  <c r="AG229" i="14" s="1"/>
  <c r="J229" i="14"/>
  <c r="AH229" i="14" s="1"/>
  <c r="K229" i="14"/>
  <c r="AI229" i="14" s="1"/>
  <c r="L229" i="14"/>
  <c r="AJ229" i="14" s="1"/>
  <c r="M229" i="14"/>
  <c r="AK229" i="14" s="1"/>
  <c r="N229" i="14"/>
  <c r="AL229" i="14" s="1"/>
  <c r="O229" i="14"/>
  <c r="AM229" i="14" s="1"/>
  <c r="P229" i="14"/>
  <c r="AN229" i="14" s="1"/>
  <c r="Q229" i="14"/>
  <c r="AO229" i="14" s="1"/>
  <c r="R229" i="14"/>
  <c r="AP229" i="14" s="1"/>
  <c r="S229" i="14"/>
  <c r="AQ229" i="14" s="1"/>
  <c r="T229" i="14"/>
  <c r="AR229" i="14" s="1"/>
  <c r="U229" i="14"/>
  <c r="AS229" i="14" s="1"/>
  <c r="V229" i="14"/>
  <c r="AT229" i="14" s="1"/>
  <c r="W229" i="14"/>
  <c r="AU229" i="14" s="1"/>
  <c r="C230" i="14"/>
  <c r="AA230" i="14" s="1"/>
  <c r="D230" i="14"/>
  <c r="AB230" i="14" s="1"/>
  <c r="E230" i="14"/>
  <c r="AC230" i="14" s="1"/>
  <c r="F230" i="14"/>
  <c r="AD230" i="14" s="1"/>
  <c r="G230" i="14"/>
  <c r="AE230" i="14" s="1"/>
  <c r="H230" i="14"/>
  <c r="AF230" i="14" s="1"/>
  <c r="I230" i="14"/>
  <c r="AG230" i="14" s="1"/>
  <c r="J230" i="14"/>
  <c r="AH230" i="14" s="1"/>
  <c r="K230" i="14"/>
  <c r="AI230" i="14" s="1"/>
  <c r="L230" i="14"/>
  <c r="AJ230" i="14" s="1"/>
  <c r="M230" i="14"/>
  <c r="AK230" i="14" s="1"/>
  <c r="N230" i="14"/>
  <c r="AL230" i="14" s="1"/>
  <c r="O230" i="14"/>
  <c r="AM230" i="14" s="1"/>
  <c r="P230" i="14"/>
  <c r="AN230" i="14" s="1"/>
  <c r="Q230" i="14"/>
  <c r="AO230" i="14" s="1"/>
  <c r="R230" i="14"/>
  <c r="AP230" i="14" s="1"/>
  <c r="S230" i="14"/>
  <c r="AQ230" i="14" s="1"/>
  <c r="T230" i="14"/>
  <c r="AR230" i="14" s="1"/>
  <c r="U230" i="14"/>
  <c r="AS230" i="14" s="1"/>
  <c r="V230" i="14"/>
  <c r="AT230" i="14" s="1"/>
  <c r="W230" i="14"/>
  <c r="AU230" i="14" s="1"/>
  <c r="B230" i="14"/>
  <c r="Z230" i="14" s="1"/>
  <c r="B229" i="14"/>
  <c r="Z229" i="14" s="1"/>
  <c r="B228" i="14"/>
  <c r="Z228" i="14" s="1"/>
  <c r="B227" i="14"/>
  <c r="Z227" i="14" s="1"/>
  <c r="B226" i="14"/>
  <c r="B225" i="14"/>
  <c r="Z225" i="14" s="1"/>
  <c r="B224" i="14"/>
  <c r="Z224" i="14" s="1"/>
  <c r="B223" i="14"/>
  <c r="B222" i="14"/>
  <c r="Z222" i="14" s="1"/>
  <c r="B221" i="14"/>
  <c r="Z221" i="14" s="1"/>
  <c r="B220" i="14"/>
  <c r="B209" i="14"/>
  <c r="Z209" i="14" s="1"/>
  <c r="B208" i="14"/>
  <c r="Z208" i="14" s="1"/>
  <c r="O210" i="14"/>
  <c r="AM210" i="14" s="1"/>
  <c r="R196" i="14"/>
  <c r="S196" i="14"/>
  <c r="AQ196" i="14" s="1"/>
  <c r="T196" i="14"/>
  <c r="U196" i="14"/>
  <c r="AS196" i="14" s="1"/>
  <c r="V196" i="14"/>
  <c r="AT196" i="14" s="1"/>
  <c r="W196" i="14"/>
  <c r="AU196" i="14" s="1"/>
  <c r="R197" i="14"/>
  <c r="S197" i="14"/>
  <c r="T197" i="14"/>
  <c r="AR197" i="14" s="1"/>
  <c r="U197" i="14"/>
  <c r="V197" i="14"/>
  <c r="AT197" i="14" s="1"/>
  <c r="W197" i="14"/>
  <c r="R198" i="14"/>
  <c r="AP198" i="14" s="1"/>
  <c r="S198" i="14"/>
  <c r="AQ198" i="14" s="1"/>
  <c r="T198" i="14"/>
  <c r="AR198" i="14" s="1"/>
  <c r="U198" i="14"/>
  <c r="AS198" i="14" s="1"/>
  <c r="V198" i="14"/>
  <c r="AT198" i="14" s="1"/>
  <c r="W198" i="14"/>
  <c r="AU198" i="14" s="1"/>
  <c r="R199" i="14"/>
  <c r="AP199" i="14" s="1"/>
  <c r="S199" i="14"/>
  <c r="AQ199" i="14" s="1"/>
  <c r="T199" i="14"/>
  <c r="AR199" i="14" s="1"/>
  <c r="U199" i="14"/>
  <c r="AS199" i="14" s="1"/>
  <c r="V199" i="14"/>
  <c r="AT199" i="14" s="1"/>
  <c r="W199" i="14"/>
  <c r="AU199" i="14" s="1"/>
  <c r="R200" i="14"/>
  <c r="S200" i="14"/>
  <c r="T200" i="14"/>
  <c r="U200" i="14"/>
  <c r="V200" i="14"/>
  <c r="W200" i="14"/>
  <c r="R201" i="14"/>
  <c r="AP201" i="14" s="1"/>
  <c r="S201" i="14"/>
  <c r="AQ201" i="14" s="1"/>
  <c r="T201" i="14"/>
  <c r="AR201" i="14" s="1"/>
  <c r="U201" i="14"/>
  <c r="AS201" i="14" s="1"/>
  <c r="V201" i="14"/>
  <c r="AT201" i="14" s="1"/>
  <c r="W201" i="14"/>
  <c r="AU201" i="14" s="1"/>
  <c r="R202" i="14"/>
  <c r="AP202" i="14" s="1"/>
  <c r="S202" i="14"/>
  <c r="AQ202" i="14" s="1"/>
  <c r="T202" i="14"/>
  <c r="AR202" i="14" s="1"/>
  <c r="U202" i="14"/>
  <c r="AS202" i="14" s="1"/>
  <c r="V202" i="14"/>
  <c r="AT202" i="14" s="1"/>
  <c r="W202" i="14"/>
  <c r="AU202" i="14" s="1"/>
  <c r="R203" i="14"/>
  <c r="S203" i="14"/>
  <c r="T203" i="14"/>
  <c r="AR203" i="14" s="1"/>
  <c r="U203" i="14"/>
  <c r="V203" i="14"/>
  <c r="W203" i="14"/>
  <c r="R204" i="14"/>
  <c r="AP204" i="14" s="1"/>
  <c r="S204" i="14"/>
  <c r="AQ204" i="14" s="1"/>
  <c r="T204" i="14"/>
  <c r="AR204" i="14" s="1"/>
  <c r="U204" i="14"/>
  <c r="AS204" i="14" s="1"/>
  <c r="V204" i="14"/>
  <c r="AT204" i="14" s="1"/>
  <c r="W204" i="14"/>
  <c r="AU204" i="14" s="1"/>
  <c r="R208" i="14"/>
  <c r="AP208" i="14" s="1"/>
  <c r="S208" i="14"/>
  <c r="AQ208" i="14" s="1"/>
  <c r="T208" i="14"/>
  <c r="AR208" i="14" s="1"/>
  <c r="U208" i="14"/>
  <c r="AS208" i="14" s="1"/>
  <c r="V208" i="14"/>
  <c r="AT208" i="14" s="1"/>
  <c r="W208" i="14"/>
  <c r="AU208" i="14" s="1"/>
  <c r="R209" i="14"/>
  <c r="AP209" i="14" s="1"/>
  <c r="S209" i="14"/>
  <c r="AQ209" i="14" s="1"/>
  <c r="T209" i="14"/>
  <c r="AR209" i="14" s="1"/>
  <c r="U209" i="14"/>
  <c r="AS209" i="14" s="1"/>
  <c r="V209" i="14"/>
  <c r="AT209" i="14" s="1"/>
  <c r="W209" i="14"/>
  <c r="AU209" i="14" s="1"/>
  <c r="R210" i="14"/>
  <c r="S210" i="14"/>
  <c r="T210" i="14"/>
  <c r="U210" i="14"/>
  <c r="V210" i="14"/>
  <c r="W210" i="14"/>
  <c r="AU210" i="14" s="1"/>
  <c r="R211" i="14"/>
  <c r="AP211" i="14" s="1"/>
  <c r="S211" i="14"/>
  <c r="AQ211" i="14" s="1"/>
  <c r="T211" i="14"/>
  <c r="AR211" i="14" s="1"/>
  <c r="U211" i="14"/>
  <c r="AS211" i="14" s="1"/>
  <c r="V211" i="14"/>
  <c r="AT211" i="14" s="1"/>
  <c r="W211" i="14"/>
  <c r="AU211" i="14" s="1"/>
  <c r="R212" i="14"/>
  <c r="AP212" i="14" s="1"/>
  <c r="S212" i="14"/>
  <c r="AQ212" i="14" s="1"/>
  <c r="T212" i="14"/>
  <c r="AR212" i="14" s="1"/>
  <c r="U212" i="14"/>
  <c r="AS212" i="14" s="1"/>
  <c r="V212" i="14"/>
  <c r="AT212" i="14" s="1"/>
  <c r="W212" i="14"/>
  <c r="AU212" i="14" s="1"/>
  <c r="R213" i="14"/>
  <c r="AP213" i="14" s="1"/>
  <c r="S213" i="14"/>
  <c r="AQ213" i="14" s="1"/>
  <c r="T213" i="14"/>
  <c r="U213" i="14"/>
  <c r="AS213" i="14" s="1"/>
  <c r="V213" i="14"/>
  <c r="W213" i="14"/>
  <c r="AU213" i="14" s="1"/>
  <c r="R214" i="14"/>
  <c r="AP214" i="14" s="1"/>
  <c r="S214" i="14"/>
  <c r="AQ214" i="14" s="1"/>
  <c r="T214" i="14"/>
  <c r="AR214" i="14" s="1"/>
  <c r="U214" i="14"/>
  <c r="AS214" i="14" s="1"/>
  <c r="V214" i="14"/>
  <c r="AT214" i="14" s="1"/>
  <c r="W214" i="14"/>
  <c r="AU214" i="14" s="1"/>
  <c r="R215" i="14"/>
  <c r="S215" i="14"/>
  <c r="T215" i="14"/>
  <c r="U215" i="14"/>
  <c r="V215" i="14"/>
  <c r="W215" i="14"/>
  <c r="R216" i="14"/>
  <c r="AP216" i="14" s="1"/>
  <c r="S216" i="14"/>
  <c r="AQ216" i="14" s="1"/>
  <c r="T216" i="14"/>
  <c r="AR216" i="14" s="1"/>
  <c r="U216" i="14"/>
  <c r="AS216" i="14" s="1"/>
  <c r="V216" i="14"/>
  <c r="AT216" i="14" s="1"/>
  <c r="W216" i="14"/>
  <c r="AU216" i="14" s="1"/>
  <c r="Z134" i="14"/>
  <c r="S134" i="14"/>
  <c r="T134" i="14"/>
  <c r="U134" i="14"/>
  <c r="V134" i="14"/>
  <c r="W134" i="14"/>
  <c r="X134" i="14"/>
  <c r="S135" i="14"/>
  <c r="T135" i="14"/>
  <c r="U135" i="14"/>
  <c r="V135" i="14"/>
  <c r="W135" i="14"/>
  <c r="X135" i="14"/>
  <c r="S138" i="14"/>
  <c r="T138" i="14"/>
  <c r="U138" i="14"/>
  <c r="V138" i="14"/>
  <c r="W138" i="14"/>
  <c r="X138" i="14"/>
  <c r="S139" i="14"/>
  <c r="T139" i="14"/>
  <c r="U139" i="14"/>
  <c r="V139" i="14"/>
  <c r="W139" i="14"/>
  <c r="X139" i="14"/>
  <c r="S143" i="14"/>
  <c r="T143" i="14"/>
  <c r="U143" i="14"/>
  <c r="V143" i="14"/>
  <c r="W143" i="14"/>
  <c r="X143" i="14"/>
  <c r="S144" i="14"/>
  <c r="T144" i="14"/>
  <c r="U144" i="14"/>
  <c r="V144" i="14"/>
  <c r="W144" i="14"/>
  <c r="X144" i="14"/>
  <c r="AV47" i="14"/>
  <c r="AA85" i="14"/>
  <c r="AB85" i="14"/>
  <c r="AC85" i="14"/>
  <c r="AU46" i="14"/>
  <c r="AV46" i="14"/>
  <c r="AW46" i="14"/>
  <c r="AU47" i="14"/>
  <c r="AW47" i="14"/>
  <c r="X85" i="14"/>
  <c r="Y85" i="14"/>
  <c r="Z85" i="14"/>
  <c r="AL220" i="14" l="1"/>
  <c r="AD220" i="14"/>
  <c r="AR282" i="14"/>
  <c r="AF220" i="14"/>
  <c r="AU223" i="14"/>
  <c r="AT215" i="14"/>
  <c r="AJ223" i="14"/>
  <c r="AP215" i="14"/>
  <c r="AP226" i="14"/>
  <c r="AH226" i="14"/>
  <c r="AS311" i="14"/>
  <c r="AS300" i="14"/>
  <c r="AS289" i="14"/>
  <c r="BG177" i="14"/>
  <c r="BF176" i="14"/>
  <c r="BE175" i="14"/>
  <c r="BD174" i="14"/>
  <c r="BI171" i="14"/>
  <c r="BH170" i="14"/>
  <c r="AU203" i="14"/>
  <c r="AO226" i="14"/>
  <c r="AG226" i="14"/>
  <c r="AK223" i="14"/>
  <c r="AR311" i="14"/>
  <c r="AR300" i="14"/>
  <c r="AR289" i="14"/>
  <c r="AT203" i="14"/>
  <c r="Z226" i="14"/>
  <c r="AN226" i="14"/>
  <c r="AF226" i="14"/>
  <c r="AQ311" i="14"/>
  <c r="AQ300" i="14"/>
  <c r="AQ289" i="14"/>
  <c r="AU215" i="14"/>
  <c r="AS203" i="14"/>
  <c r="AU226" i="14"/>
  <c r="AM226" i="14"/>
  <c r="AE226" i="14"/>
  <c r="AC220" i="14"/>
  <c r="AP311" i="14"/>
  <c r="AP300" i="14"/>
  <c r="AP289" i="14"/>
  <c r="AS215" i="14"/>
  <c r="AQ203" i="14"/>
  <c r="AS226" i="14"/>
  <c r="AK226" i="14"/>
  <c r="AC226" i="14"/>
  <c r="AQ220" i="14"/>
  <c r="AA220" i="14"/>
  <c r="AR215" i="14"/>
  <c r="AP203" i="14"/>
  <c r="AR226" i="14"/>
  <c r="AJ226" i="14"/>
  <c r="AB226" i="14"/>
  <c r="AU311" i="14"/>
  <c r="AU300" i="14"/>
  <c r="AU289" i="14"/>
  <c r="AS294" i="14"/>
  <c r="AP302" i="14"/>
  <c r="AQ215" i="14"/>
  <c r="AQ226" i="14"/>
  <c r="AI226" i="14"/>
  <c r="AA226" i="14"/>
  <c r="AO220" i="14"/>
  <c r="AG220" i="14"/>
  <c r="AT311" i="14"/>
  <c r="AT300" i="14"/>
  <c r="AT289" i="14"/>
  <c r="BD166" i="14"/>
  <c r="BI155" i="14"/>
  <c r="BH146" i="14"/>
  <c r="BD139" i="14"/>
  <c r="AT210" i="14"/>
  <c r="AM223" i="14"/>
  <c r="AE223" i="14"/>
  <c r="AE224" i="14"/>
  <c r="AP294" i="14"/>
  <c r="BC176" i="14"/>
  <c r="BC160" i="14"/>
  <c r="BC152" i="14"/>
  <c r="BC144" i="14"/>
  <c r="BE176" i="14"/>
  <c r="BD175" i="14"/>
  <c r="BI172" i="14"/>
  <c r="BH171" i="14"/>
  <c r="BG170" i="14"/>
  <c r="BD167" i="14"/>
  <c r="BI164" i="14"/>
  <c r="BH163" i="14"/>
  <c r="BG162" i="14"/>
  <c r="BE160" i="14"/>
  <c r="BD159" i="14"/>
  <c r="BH155" i="14"/>
  <c r="BG154" i="14"/>
  <c r="BF153" i="14"/>
  <c r="BE152" i="14"/>
  <c r="BD151" i="14"/>
  <c r="BI148" i="14"/>
  <c r="BH147" i="14"/>
  <c r="BG146" i="14"/>
  <c r="BF145" i="14"/>
  <c r="BE144" i="14"/>
  <c r="BD143" i="14"/>
  <c r="BI140" i="14"/>
  <c r="BE139" i="14"/>
  <c r="BC153" i="14"/>
  <c r="BH162" i="14"/>
  <c r="BH154" i="14"/>
  <c r="BG145" i="14"/>
  <c r="AS210" i="14"/>
  <c r="AU200" i="14"/>
  <c r="AT223" i="14"/>
  <c r="AL223" i="14"/>
  <c r="AD223" i="14"/>
  <c r="AP225" i="14"/>
  <c r="BC159" i="14"/>
  <c r="BC151" i="14"/>
  <c r="BC143" i="14"/>
  <c r="BE177" i="14"/>
  <c r="BD176" i="14"/>
  <c r="BI173" i="14"/>
  <c r="BH172" i="14"/>
  <c r="BG171" i="14"/>
  <c r="BF170" i="14"/>
  <c r="BE169" i="14"/>
  <c r="BD168" i="14"/>
  <c r="BI165" i="14"/>
  <c r="BH164" i="14"/>
  <c r="BG163" i="14"/>
  <c r="BF162" i="14"/>
  <c r="BE161" i="14"/>
  <c r="BD160" i="14"/>
  <c r="BI157" i="14"/>
  <c r="BH156" i="14"/>
  <c r="BG155" i="14"/>
  <c r="BE153" i="14"/>
  <c r="BD152" i="14"/>
  <c r="BI149" i="14"/>
  <c r="BH148" i="14"/>
  <c r="BG147" i="14"/>
  <c r="BF146" i="14"/>
  <c r="BE145" i="14"/>
  <c r="BD144" i="14"/>
  <c r="BF160" i="14"/>
  <c r="BE151" i="14"/>
  <c r="BF144" i="14"/>
  <c r="AR210" i="14"/>
  <c r="AT200" i="14"/>
  <c r="AS223" i="14"/>
  <c r="AC223" i="14"/>
  <c r="AP284" i="14"/>
  <c r="AQ297" i="14"/>
  <c r="AU308" i="14"/>
  <c r="BC174" i="14"/>
  <c r="BC166" i="14"/>
  <c r="BC150" i="14"/>
  <c r="BD177" i="14"/>
  <c r="BH173" i="14"/>
  <c r="BG172" i="14"/>
  <c r="BE170" i="14"/>
  <c r="BD169" i="14"/>
  <c r="BH165" i="14"/>
  <c r="BG164" i="14"/>
  <c r="BF163" i="14"/>
  <c r="BE162" i="14"/>
  <c r="BD161" i="14"/>
  <c r="BI158" i="14"/>
  <c r="BH157" i="14"/>
  <c r="BG156" i="14"/>
  <c r="BF155" i="14"/>
  <c r="BE154" i="14"/>
  <c r="BD153" i="14"/>
  <c r="BI150" i="14"/>
  <c r="BH149" i="14"/>
  <c r="BG148" i="14"/>
  <c r="BF147" i="14"/>
  <c r="BD145" i="14"/>
  <c r="BD158" i="14"/>
  <c r="BF152" i="14"/>
  <c r="BD142" i="14"/>
  <c r="AQ210" i="14"/>
  <c r="AS200" i="14"/>
  <c r="AR223" i="14"/>
  <c r="AB223" i="14"/>
  <c r="AU313" i="14"/>
  <c r="AU302" i="14"/>
  <c r="AU294" i="14"/>
  <c r="AS309" i="14"/>
  <c r="BC173" i="14"/>
  <c r="BJ176" i="14"/>
  <c r="BI175" i="14"/>
  <c r="BH174" i="14"/>
  <c r="BF172" i="14"/>
  <c r="BE171" i="14"/>
  <c r="BD170" i="14"/>
  <c r="BI163" i="14"/>
  <c r="BI147" i="14"/>
  <c r="AP210" i="14"/>
  <c r="AR200" i="14"/>
  <c r="AQ223" i="14"/>
  <c r="AI223" i="14"/>
  <c r="AA223" i="14"/>
  <c r="AU197" i="14"/>
  <c r="AI220" i="14"/>
  <c r="AT313" i="14"/>
  <c r="AT302" i="14"/>
  <c r="AT294" i="14"/>
  <c r="AP285" i="14"/>
  <c r="AR299" i="14"/>
  <c r="AR310" i="14"/>
  <c r="BG169" i="14"/>
  <c r="BD150" i="14"/>
  <c r="AQ200" i="14"/>
  <c r="Z223" i="14"/>
  <c r="AP223" i="14"/>
  <c r="AH223" i="14"/>
  <c r="AA221" i="14"/>
  <c r="AS313" i="14"/>
  <c r="AU284" i="14"/>
  <c r="BC145" i="14"/>
  <c r="BG161" i="14"/>
  <c r="BG153" i="14"/>
  <c r="BE143" i="14"/>
  <c r="AP200" i="14"/>
  <c r="AO223" i="14"/>
  <c r="AG223" i="14"/>
  <c r="AR313" i="14"/>
  <c r="AR302" i="14"/>
  <c r="AR294" i="14"/>
  <c r="AP286" i="14"/>
  <c r="AT284" i="14"/>
  <c r="AR283" i="14"/>
  <c r="AU301" i="14"/>
  <c r="U142" i="14"/>
  <c r="CW40" i="14"/>
  <c r="AQ35" i="14"/>
  <c r="CW35" i="14"/>
  <c r="CW46" i="14"/>
  <c r="AQ34" i="14"/>
  <c r="T231" i="14"/>
  <c r="AR196" i="14"/>
  <c r="AF224" i="14"/>
  <c r="S231" i="14"/>
  <c r="R231" i="14"/>
  <c r="AK225" i="14"/>
  <c r="AP196" i="14"/>
  <c r="S142" i="14"/>
  <c r="AO43" i="14"/>
  <c r="CU38" i="14"/>
  <c r="AO34" i="14"/>
  <c r="CU34" i="14"/>
  <c r="AO39" i="14"/>
  <c r="CU44" i="14"/>
  <c r="AO42" i="14"/>
  <c r="AO35" i="14"/>
  <c r="AT213" i="14"/>
  <c r="AQ197" i="14"/>
  <c r="AL225" i="14"/>
  <c r="AD225" i="14"/>
  <c r="T142" i="14"/>
  <c r="CV39" i="14"/>
  <c r="CV45" i="14"/>
  <c r="AP34" i="14"/>
  <c r="CV34" i="14"/>
  <c r="AP35" i="14"/>
  <c r="AS197" i="14"/>
  <c r="AR213" i="14"/>
  <c r="AP197" i="14"/>
  <c r="X142" i="14"/>
  <c r="CZ45" i="14"/>
  <c r="AT38" i="14"/>
  <c r="CZ39" i="14"/>
  <c r="CZ38" i="14"/>
  <c r="AT35" i="14"/>
  <c r="W231" i="14"/>
  <c r="AG224" i="14"/>
  <c r="W142" i="14"/>
  <c r="CY44" i="14"/>
  <c r="AS33" i="14"/>
  <c r="CY38" i="14"/>
  <c r="AS38" i="14"/>
  <c r="V231" i="14"/>
  <c r="AR220" i="14"/>
  <c r="AJ220" i="14"/>
  <c r="AB220" i="14"/>
  <c r="V142" i="14"/>
  <c r="CX47" i="14"/>
  <c r="CX35" i="14"/>
  <c r="AR33" i="14"/>
  <c r="AR43" i="14"/>
  <c r="U231" i="14"/>
  <c r="AH225" i="14"/>
  <c r="AU224" i="14"/>
  <c r="AU286" i="14"/>
  <c r="V317" i="14"/>
  <c r="AT282" i="14"/>
  <c r="U317" i="14"/>
  <c r="AU297" i="14"/>
  <c r="AS302" i="14"/>
  <c r="AQ290" i="14"/>
  <c r="AS287" i="14"/>
  <c r="AQ286" i="14"/>
  <c r="AS283" i="14"/>
  <c r="AS282" i="14"/>
  <c r="R317" i="14"/>
  <c r="AP282" i="14"/>
  <c r="AT42" i="14"/>
  <c r="CY47" i="14"/>
  <c r="CX46" i="14"/>
  <c r="CW45" i="14"/>
  <c r="CV44" i="14"/>
  <c r="CU40" i="14"/>
  <c r="CZ35" i="14"/>
  <c r="CY34" i="14"/>
  <c r="AS42" i="14"/>
  <c r="AQ39" i="14"/>
  <c r="AO38" i="14"/>
  <c r="CY35" i="14"/>
  <c r="CX34" i="14"/>
  <c r="T317" i="14"/>
  <c r="AR42" i="14"/>
  <c r="AP39" i="14"/>
  <c r="AR34" i="14"/>
  <c r="AP33" i="14"/>
  <c r="AQ308" i="14"/>
  <c r="S317" i="14"/>
  <c r="AQ282" i="14"/>
  <c r="AS35" i="14"/>
  <c r="AO33" i="14"/>
  <c r="U402" i="14"/>
  <c r="AR35" i="14"/>
  <c r="T402" i="14"/>
  <c r="AP313" i="14"/>
  <c r="AT39" i="14"/>
  <c r="AR38" i="14"/>
  <c r="AT33" i="14"/>
  <c r="W317" i="14"/>
  <c r="AU282" i="14"/>
  <c r="BI141" i="14"/>
  <c r="BH140" i="14"/>
  <c r="CW47" i="14"/>
  <c r="CV46" i="14"/>
  <c r="CU45" i="14"/>
  <c r="CW34" i="14"/>
  <c r="BH141" i="14"/>
  <c r="BG140" i="14"/>
  <c r="BG139" i="14"/>
  <c r="CV47" i="14"/>
  <c r="CU46" i="14"/>
  <c r="CZ40" i="14"/>
  <c r="CY39" i="14"/>
  <c r="CX38" i="14"/>
  <c r="BC157" i="14"/>
  <c r="BC149" i="14"/>
  <c r="BJ168" i="14"/>
  <c r="BI167" i="14"/>
  <c r="BH166" i="14"/>
  <c r="BG165" i="14"/>
  <c r="BE163" i="14"/>
  <c r="BD162" i="14"/>
  <c r="BI159" i="14"/>
  <c r="BH158" i="14"/>
  <c r="BG157" i="14"/>
  <c r="BE155" i="14"/>
  <c r="BD154" i="14"/>
  <c r="BI151" i="14"/>
  <c r="BH150" i="14"/>
  <c r="BG149" i="14"/>
  <c r="BF148" i="14"/>
  <c r="BE147" i="14"/>
  <c r="BD146" i="14"/>
  <c r="BI143" i="14"/>
  <c r="BH142" i="14"/>
  <c r="BH139" i="14"/>
  <c r="CU47" i="14"/>
  <c r="CZ44" i="14"/>
  <c r="CY40" i="14"/>
  <c r="CX39" i="14"/>
  <c r="CW38" i="14"/>
  <c r="CV35" i="14"/>
  <c r="AS39" i="14"/>
  <c r="AQ38" i="14"/>
  <c r="BC172" i="14"/>
  <c r="BC164" i="14"/>
  <c r="BC156" i="14"/>
  <c r="BC148" i="14"/>
  <c r="BC140" i="14"/>
  <c r="BI176" i="14"/>
  <c r="BH175" i="14"/>
  <c r="BG174" i="14"/>
  <c r="BF173" i="14"/>
  <c r="BE172" i="14"/>
  <c r="BD171" i="14"/>
  <c r="BI168" i="14"/>
  <c r="BH167" i="14"/>
  <c r="BE164" i="14"/>
  <c r="BD163" i="14"/>
  <c r="BI160" i="14"/>
  <c r="BH159" i="14"/>
  <c r="BG158" i="14"/>
  <c r="BF157" i="14"/>
  <c r="BE156" i="14"/>
  <c r="BD155" i="14"/>
  <c r="BI152" i="14"/>
  <c r="BH151" i="14"/>
  <c r="BG150" i="14"/>
  <c r="BF149" i="14"/>
  <c r="BE148" i="14"/>
  <c r="BD147" i="14"/>
  <c r="BI144" i="14"/>
  <c r="BH143" i="14"/>
  <c r="BG142" i="14"/>
  <c r="BE140" i="14"/>
  <c r="BI139" i="14"/>
  <c r="CX40" i="14"/>
  <c r="CW39" i="14"/>
  <c r="CV38" i="14"/>
  <c r="CU35" i="14"/>
  <c r="AR39" i="14"/>
  <c r="AP38" i="14"/>
  <c r="AT34" i="14"/>
  <c r="BC171" i="14"/>
  <c r="BC163" i="14"/>
  <c r="BC147" i="14"/>
  <c r="BI177" i="14"/>
  <c r="BH176" i="14"/>
  <c r="BG175" i="14"/>
  <c r="BE173" i="14"/>
  <c r="BD172" i="14"/>
  <c r="BI169" i="14"/>
  <c r="BH168" i="14"/>
  <c r="BG167" i="14"/>
  <c r="BE165" i="14"/>
  <c r="BD164" i="14"/>
  <c r="BI161" i="14"/>
  <c r="BH160" i="14"/>
  <c r="BG159" i="14"/>
  <c r="BE157" i="14"/>
  <c r="BD156" i="14"/>
  <c r="BI153" i="14"/>
  <c r="BH152" i="14"/>
  <c r="BG151" i="14"/>
  <c r="BF150" i="14"/>
  <c r="BE149" i="14"/>
  <c r="BD148" i="14"/>
  <c r="BH144" i="14"/>
  <c r="BG143" i="14"/>
  <c r="BD140" i="14"/>
  <c r="CZ46" i="14"/>
  <c r="CY45" i="14"/>
  <c r="CX44" i="14"/>
  <c r="AS34" i="14"/>
  <c r="AQ33" i="14"/>
  <c r="BC170" i="14"/>
  <c r="BC162" i="14"/>
  <c r="BC154" i="14"/>
  <c r="BH177" i="14"/>
  <c r="BG176" i="14"/>
  <c r="BF175" i="14"/>
  <c r="BE174" i="14"/>
  <c r="BD173" i="14"/>
  <c r="BI170" i="14"/>
  <c r="BH169" i="14"/>
  <c r="BG168" i="14"/>
  <c r="BF167" i="14"/>
  <c r="BE166" i="14"/>
  <c r="BD165" i="14"/>
  <c r="BH161" i="14"/>
  <c r="BG160" i="14"/>
  <c r="BE158" i="14"/>
  <c r="BI154" i="14"/>
  <c r="BH153" i="14"/>
  <c r="BG152" i="14"/>
  <c r="BF151" i="14"/>
  <c r="BE150" i="14"/>
  <c r="BD149" i="14"/>
  <c r="BI146" i="14"/>
  <c r="BH145" i="14"/>
  <c r="BG144" i="14"/>
  <c r="BF143" i="14"/>
  <c r="BE142" i="14"/>
  <c r="BD141" i="14"/>
  <c r="BC139" i="14"/>
  <c r="CZ47" i="14"/>
  <c r="CY46" i="14"/>
  <c r="CX45" i="14"/>
  <c r="CW44" i="14"/>
  <c r="CV40" i="14"/>
  <c r="CU39" i="14"/>
  <c r="CZ34" i="14"/>
  <c r="AQ43" i="14"/>
  <c r="BJ172" i="14"/>
  <c r="BJ164" i="14"/>
  <c r="BJ156" i="14"/>
  <c r="BJ148" i="14"/>
  <c r="BJ140" i="14"/>
  <c r="W402" i="14"/>
  <c r="AP43" i="14"/>
  <c r="BJ173" i="14"/>
  <c r="BJ165" i="14"/>
  <c r="BJ157" i="14"/>
  <c r="V402" i="14"/>
  <c r="BJ174" i="14"/>
  <c r="BJ166" i="14"/>
  <c r="BJ158" i="14"/>
  <c r="BJ175" i="14"/>
  <c r="BJ167" i="14"/>
  <c r="BJ159" i="14"/>
  <c r="BJ151" i="14"/>
  <c r="BJ143" i="14"/>
  <c r="BJ160" i="14"/>
  <c r="S402" i="14"/>
  <c r="AT43" i="14"/>
  <c r="BJ177" i="14"/>
  <c r="BJ169" i="14"/>
  <c r="BJ161" i="14"/>
  <c r="R402" i="14"/>
  <c r="AS43" i="14"/>
  <c r="AQ42" i="14"/>
  <c r="BJ170" i="14"/>
  <c r="BJ162" i="14"/>
  <c r="BJ154" i="14"/>
  <c r="BJ146" i="14"/>
  <c r="BJ139" i="14"/>
  <c r="AP42" i="14"/>
  <c r="BJ171" i="14"/>
  <c r="BJ163" i="14"/>
  <c r="BJ155" i="14"/>
  <c r="BJ153" i="14"/>
  <c r="BJ152" i="14"/>
  <c r="BJ150" i="14"/>
  <c r="BJ149" i="14"/>
  <c r="BJ147" i="14"/>
  <c r="BJ145" i="14"/>
  <c r="BJ144" i="14"/>
  <c r="BJ142" i="14"/>
  <c r="BJ141" i="14"/>
  <c r="Z220" i="14"/>
  <c r="AT148" i="10"/>
  <c r="AT149" i="10"/>
  <c r="AT150" i="10"/>
  <c r="AT151" i="10"/>
  <c r="AT152" i="10"/>
  <c r="AT153" i="10"/>
  <c r="AT154" i="10"/>
  <c r="AT155" i="10"/>
  <c r="AT156" i="10"/>
  <c r="AT157" i="10"/>
  <c r="AT147" i="10"/>
  <c r="AR147" i="10"/>
  <c r="AR148" i="10"/>
  <c r="AR149" i="10"/>
  <c r="AR150" i="10"/>
  <c r="AR151" i="10"/>
  <c r="AR152" i="10"/>
  <c r="AR153" i="10"/>
  <c r="AR154" i="10"/>
  <c r="AR155" i="10"/>
  <c r="AS148" i="10"/>
  <c r="AS149" i="10"/>
  <c r="AS150" i="10"/>
  <c r="AS151" i="10"/>
  <c r="AS152" i="10"/>
  <c r="AS153" i="10"/>
  <c r="AS154" i="10"/>
  <c r="AS155" i="10"/>
  <c r="AS147" i="10"/>
  <c r="AI148" i="10"/>
  <c r="AI149" i="10"/>
  <c r="AI150" i="10"/>
  <c r="AI151" i="10"/>
  <c r="AI152" i="10"/>
  <c r="AI153" i="10"/>
  <c r="AI154" i="10"/>
  <c r="AI155" i="10"/>
  <c r="AI156" i="10"/>
  <c r="AI157" i="10"/>
  <c r="AI147" i="10"/>
  <c r="AH147" i="10"/>
  <c r="AH148" i="10"/>
  <c r="AH149" i="10"/>
  <c r="AH150" i="10"/>
  <c r="AH151" i="10"/>
  <c r="AH152" i="10"/>
  <c r="AH153" i="10"/>
  <c r="AH154" i="10"/>
  <c r="AH155" i="10"/>
  <c r="AG148" i="10"/>
  <c r="AG149" i="10"/>
  <c r="AG150" i="10"/>
  <c r="AG151" i="10"/>
  <c r="AG152" i="10"/>
  <c r="AG153" i="10"/>
  <c r="AG154" i="10"/>
  <c r="AG155" i="10"/>
  <c r="AG147" i="10"/>
  <c r="AI132" i="10"/>
  <c r="AI133" i="10"/>
  <c r="AI134" i="10"/>
  <c r="AI135" i="10"/>
  <c r="AI136" i="10"/>
  <c r="AI137" i="10"/>
  <c r="AI138" i="10"/>
  <c r="AI139" i="10"/>
  <c r="AI140" i="10"/>
  <c r="AI141" i="10"/>
  <c r="AI131" i="10"/>
  <c r="AH131" i="10"/>
  <c r="AH132" i="10"/>
  <c r="AH133" i="10"/>
  <c r="AH134" i="10"/>
  <c r="AH135" i="10"/>
  <c r="AH136" i="10"/>
  <c r="AH137" i="10"/>
  <c r="AH138" i="10"/>
  <c r="AH139" i="10"/>
  <c r="AG132" i="10"/>
  <c r="AG133" i="10"/>
  <c r="AG134" i="10"/>
  <c r="AG135" i="10"/>
  <c r="AG136" i="10"/>
  <c r="AG137" i="10"/>
  <c r="AG138" i="10"/>
  <c r="AG139" i="10"/>
  <c r="AG131" i="10"/>
  <c r="AS132" i="10"/>
  <c r="AS133" i="10"/>
  <c r="AS134" i="10"/>
  <c r="AS135" i="10"/>
  <c r="AS136" i="10"/>
  <c r="AS137" i="10"/>
  <c r="AS138" i="10"/>
  <c r="AS139" i="10"/>
  <c r="AS131" i="10"/>
  <c r="AR132" i="10"/>
  <c r="AR133" i="10"/>
  <c r="AR134" i="10"/>
  <c r="AR135" i="10"/>
  <c r="AR136" i="10"/>
  <c r="AR137" i="10"/>
  <c r="AR138" i="10"/>
  <c r="AR139" i="10"/>
  <c r="AR131" i="10"/>
  <c r="AT132" i="10"/>
  <c r="AT133" i="10"/>
  <c r="AT134" i="10"/>
  <c r="AT135" i="10"/>
  <c r="AT136" i="10"/>
  <c r="AT137" i="10"/>
  <c r="AT138" i="10"/>
  <c r="AT139" i="10"/>
  <c r="AT140" i="10"/>
  <c r="AT141" i="10"/>
  <c r="AT131" i="10"/>
  <c r="CN127" i="14" l="1"/>
  <c r="CP127" i="14" s="1"/>
  <c r="CH130" i="14"/>
  <c r="CJ130" i="14" s="1"/>
  <c r="CN131" i="14"/>
  <c r="CP131" i="14" s="1"/>
  <c r="CH126" i="14"/>
  <c r="CJ126" i="14" s="1"/>
  <c r="CH118" i="14"/>
  <c r="CJ118" i="14" s="1"/>
  <c r="CH131" i="14"/>
  <c r="CJ131" i="14" s="1"/>
  <c r="CH122" i="14"/>
  <c r="CJ122" i="14" s="1"/>
  <c r="CN119" i="14"/>
  <c r="CP119" i="14" s="1"/>
  <c r="CN118" i="14"/>
  <c r="CP118" i="14" s="1"/>
  <c r="CN122" i="14"/>
  <c r="CP122" i="14" s="1"/>
  <c r="CN126" i="14"/>
  <c r="CP126" i="14" s="1"/>
  <c r="CH119" i="14"/>
  <c r="CJ119" i="14" s="1"/>
  <c r="CH127" i="14"/>
  <c r="CJ127" i="14" s="1"/>
  <c r="CN123" i="14"/>
  <c r="CP123" i="14" s="1"/>
  <c r="CN130" i="14"/>
  <c r="CP130" i="14" s="1"/>
  <c r="CH123" i="14"/>
  <c r="CJ123" i="14" s="1"/>
  <c r="Q19" i="9"/>
  <c r="R19" i="9"/>
  <c r="S19" i="9"/>
  <c r="T19" i="9"/>
  <c r="Q20" i="9"/>
  <c r="R20" i="9"/>
  <c r="S20" i="9"/>
  <c r="T20" i="9"/>
  <c r="Q21" i="9"/>
  <c r="R21" i="9"/>
  <c r="S21" i="9"/>
  <c r="T21" i="9"/>
  <c r="Q22" i="9"/>
  <c r="R22" i="9"/>
  <c r="S22" i="9"/>
  <c r="T22" i="9"/>
  <c r="G362" i="14" l="1"/>
  <c r="BO139" i="14"/>
  <c r="BW51" i="31"/>
  <c r="BX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I51" i="31"/>
  <c r="I88" i="31"/>
  <c r="BJ53" i="31" s="1"/>
  <c r="J88" i="31"/>
  <c r="BK56" i="31" s="1"/>
  <c r="K88" i="31"/>
  <c r="BL59" i="31" s="1"/>
  <c r="L88" i="31"/>
  <c r="BM54" i="31" s="1"/>
  <c r="M88" i="31"/>
  <c r="BN57" i="31" s="1"/>
  <c r="N88" i="31"/>
  <c r="BO52" i="31" s="1"/>
  <c r="O88" i="31"/>
  <c r="BP55" i="31" s="1"/>
  <c r="P88" i="31"/>
  <c r="BQ58" i="31" s="1"/>
  <c r="Q88" i="31"/>
  <c r="BR53" i="31" s="1"/>
  <c r="R88" i="31"/>
  <c r="BS56" i="31" s="1"/>
  <c r="S88" i="31"/>
  <c r="BT59" i="31" s="1"/>
  <c r="T88" i="31"/>
  <c r="BU54" i="31" s="1"/>
  <c r="U88" i="31"/>
  <c r="BV57" i="31" s="1"/>
  <c r="V88" i="31"/>
  <c r="BW55" i="31" s="1"/>
  <c r="W88" i="31"/>
  <c r="BX55" i="31" s="1"/>
  <c r="H88" i="31"/>
  <c r="BI55" i="31" s="1"/>
  <c r="AC435" i="31"/>
  <c r="AB435" i="31"/>
  <c r="AA435" i="31"/>
  <c r="Z435" i="31"/>
  <c r="Y435" i="31"/>
  <c r="X435" i="31"/>
  <c r="W435" i="31"/>
  <c r="V435" i="31"/>
  <c r="U435" i="31"/>
  <c r="T435" i="31"/>
  <c r="S435" i="31"/>
  <c r="R435" i="31"/>
  <c r="Q435" i="31"/>
  <c r="P435" i="31"/>
  <c r="O435" i="31"/>
  <c r="N435" i="31"/>
  <c r="M435" i="31"/>
  <c r="L435" i="31"/>
  <c r="K435" i="31"/>
  <c r="J435" i="31"/>
  <c r="I435" i="31"/>
  <c r="H435" i="31"/>
  <c r="G435" i="31"/>
  <c r="F435" i="31"/>
  <c r="E435" i="31"/>
  <c r="D435" i="31"/>
  <c r="C435" i="31"/>
  <c r="B435" i="31"/>
  <c r="AD434" i="31"/>
  <c r="AB434" i="31"/>
  <c r="AA434" i="31"/>
  <c r="Z434" i="31"/>
  <c r="Y434" i="31"/>
  <c r="X434" i="31"/>
  <c r="W434" i="31"/>
  <c r="V434" i="31"/>
  <c r="U434" i="31"/>
  <c r="T434" i="31"/>
  <c r="S434" i="31"/>
  <c r="R434" i="31"/>
  <c r="Q434" i="31"/>
  <c r="P434" i="31"/>
  <c r="O434" i="31"/>
  <c r="N434" i="31"/>
  <c r="M434" i="31"/>
  <c r="L434" i="31"/>
  <c r="K434" i="31"/>
  <c r="J434" i="31"/>
  <c r="I434" i="31"/>
  <c r="H434" i="31"/>
  <c r="G434" i="31"/>
  <c r="F434" i="31"/>
  <c r="E434" i="31"/>
  <c r="D434" i="31"/>
  <c r="C434" i="31"/>
  <c r="B434" i="31"/>
  <c r="AD433" i="31"/>
  <c r="AC433" i="31"/>
  <c r="AA433" i="31"/>
  <c r="Z433" i="31"/>
  <c r="Y433" i="31"/>
  <c r="X433" i="31"/>
  <c r="W433" i="31"/>
  <c r="V433" i="31"/>
  <c r="U433" i="31"/>
  <c r="T433" i="31"/>
  <c r="S433" i="31"/>
  <c r="R433" i="31"/>
  <c r="Q433" i="31"/>
  <c r="P433" i="31"/>
  <c r="O433" i="31"/>
  <c r="N433" i="31"/>
  <c r="M433" i="31"/>
  <c r="L433" i="31"/>
  <c r="K433" i="31"/>
  <c r="J433" i="31"/>
  <c r="I433" i="31"/>
  <c r="H433" i="31"/>
  <c r="G433" i="31"/>
  <c r="F433" i="31"/>
  <c r="E433" i="31"/>
  <c r="D433" i="31"/>
  <c r="C433" i="31"/>
  <c r="B433" i="31"/>
  <c r="AD432" i="31"/>
  <c r="AC432" i="31"/>
  <c r="AB432" i="31"/>
  <c r="Z432" i="31"/>
  <c r="Y432" i="31"/>
  <c r="X432" i="31"/>
  <c r="W432" i="31"/>
  <c r="V432" i="31"/>
  <c r="U432" i="31"/>
  <c r="T432" i="31"/>
  <c r="S432" i="31"/>
  <c r="R432" i="31"/>
  <c r="Q432" i="31"/>
  <c r="P432" i="31"/>
  <c r="O432" i="31"/>
  <c r="N432" i="31"/>
  <c r="M432" i="31"/>
  <c r="L432" i="31"/>
  <c r="K432" i="31"/>
  <c r="J432" i="31"/>
  <c r="I432" i="31"/>
  <c r="H432" i="31"/>
  <c r="G432" i="31"/>
  <c r="F432" i="31"/>
  <c r="E432" i="31"/>
  <c r="D432" i="31"/>
  <c r="C432" i="31"/>
  <c r="B432" i="31"/>
  <c r="AD431" i="31"/>
  <c r="AC431" i="31"/>
  <c r="AB431" i="31"/>
  <c r="AA431" i="31"/>
  <c r="Y431" i="31"/>
  <c r="X431" i="31"/>
  <c r="W431" i="31"/>
  <c r="V431" i="31"/>
  <c r="U431" i="31"/>
  <c r="T431" i="31"/>
  <c r="S431" i="31"/>
  <c r="R431" i="31"/>
  <c r="Q431" i="31"/>
  <c r="P431" i="31"/>
  <c r="O431" i="31"/>
  <c r="N431" i="31"/>
  <c r="M431" i="31"/>
  <c r="L431" i="31"/>
  <c r="K431" i="31"/>
  <c r="J431" i="31"/>
  <c r="I431" i="31"/>
  <c r="H431" i="31"/>
  <c r="G431" i="31"/>
  <c r="F431" i="31"/>
  <c r="E431" i="31"/>
  <c r="D431" i="31"/>
  <c r="C431" i="31"/>
  <c r="B431" i="31"/>
  <c r="AD430" i="31"/>
  <c r="AC430" i="31"/>
  <c r="AB430" i="31"/>
  <c r="AA430" i="31"/>
  <c r="Z430" i="31"/>
  <c r="X430" i="31"/>
  <c r="W430" i="31"/>
  <c r="V430" i="31"/>
  <c r="U430" i="31"/>
  <c r="T430" i="31"/>
  <c r="S430" i="31"/>
  <c r="R430" i="31"/>
  <c r="Q430" i="31"/>
  <c r="P430" i="31"/>
  <c r="O430" i="31"/>
  <c r="N430" i="31"/>
  <c r="M430" i="31"/>
  <c r="L430" i="31"/>
  <c r="K430" i="31"/>
  <c r="J430" i="31"/>
  <c r="I430" i="31"/>
  <c r="H430" i="31"/>
  <c r="G430" i="31"/>
  <c r="F430" i="31"/>
  <c r="E430" i="31"/>
  <c r="D430" i="31"/>
  <c r="C430" i="31"/>
  <c r="B430" i="31"/>
  <c r="AD429" i="31"/>
  <c r="AC429" i="31"/>
  <c r="AB429" i="31"/>
  <c r="AA429" i="31"/>
  <c r="Z429" i="31"/>
  <c r="Y429" i="31"/>
  <c r="W429" i="31"/>
  <c r="V429" i="31"/>
  <c r="U429" i="31"/>
  <c r="T429" i="31"/>
  <c r="S429" i="31"/>
  <c r="R429" i="31"/>
  <c r="Q429" i="31"/>
  <c r="P429" i="31"/>
  <c r="O429" i="31"/>
  <c r="N429" i="31"/>
  <c r="M429" i="31"/>
  <c r="L429" i="31"/>
  <c r="K429" i="31"/>
  <c r="J429" i="31"/>
  <c r="I429" i="31"/>
  <c r="H429" i="31"/>
  <c r="G429" i="31"/>
  <c r="F429" i="31"/>
  <c r="E429" i="31"/>
  <c r="D429" i="31"/>
  <c r="C429" i="31"/>
  <c r="B429" i="31"/>
  <c r="AD428" i="31"/>
  <c r="AC428" i="31"/>
  <c r="AB428" i="31"/>
  <c r="AA428" i="31"/>
  <c r="Z428" i="31"/>
  <c r="Y428" i="31"/>
  <c r="X428" i="31"/>
  <c r="V428" i="31"/>
  <c r="U428" i="31"/>
  <c r="T428" i="31"/>
  <c r="S428" i="31"/>
  <c r="R428" i="31"/>
  <c r="Q428" i="31"/>
  <c r="P428" i="31"/>
  <c r="O428" i="31"/>
  <c r="N428" i="31"/>
  <c r="M428" i="31"/>
  <c r="L428" i="31"/>
  <c r="K428" i="31"/>
  <c r="J428" i="31"/>
  <c r="I428" i="31"/>
  <c r="H428" i="31"/>
  <c r="G428" i="31"/>
  <c r="F428" i="31"/>
  <c r="E428" i="31"/>
  <c r="D428" i="31"/>
  <c r="C428" i="31"/>
  <c r="B428" i="31"/>
  <c r="AD427" i="31"/>
  <c r="AC427" i="31"/>
  <c r="AB427" i="31"/>
  <c r="AA427" i="31"/>
  <c r="Z427" i="31"/>
  <c r="Y427" i="31"/>
  <c r="X427" i="31"/>
  <c r="W427" i="31"/>
  <c r="U427" i="31"/>
  <c r="T427" i="31"/>
  <c r="S427" i="31"/>
  <c r="R427" i="31"/>
  <c r="Q427" i="31"/>
  <c r="P427" i="31"/>
  <c r="O427" i="31"/>
  <c r="N427" i="31"/>
  <c r="M427" i="31"/>
  <c r="L427" i="31"/>
  <c r="K427" i="31"/>
  <c r="J427" i="31"/>
  <c r="I427" i="31"/>
  <c r="H427" i="31"/>
  <c r="G427" i="31"/>
  <c r="F427" i="31"/>
  <c r="E427" i="31"/>
  <c r="D427" i="31"/>
  <c r="C427" i="31"/>
  <c r="B427" i="31"/>
  <c r="AD426" i="31"/>
  <c r="AC426" i="31"/>
  <c r="AB426" i="31"/>
  <c r="AA426" i="31"/>
  <c r="Z426" i="31"/>
  <c r="Y426" i="31"/>
  <c r="X426" i="31"/>
  <c r="W426" i="31"/>
  <c r="V426" i="31"/>
  <c r="T426" i="31"/>
  <c r="S426" i="31"/>
  <c r="R426" i="31"/>
  <c r="Q426" i="31"/>
  <c r="P426" i="31"/>
  <c r="O426" i="31"/>
  <c r="N426" i="31"/>
  <c r="M426" i="31"/>
  <c r="L426" i="31"/>
  <c r="K426" i="31"/>
  <c r="J426" i="31"/>
  <c r="I426" i="31"/>
  <c r="H426" i="31"/>
  <c r="G426" i="31"/>
  <c r="F426" i="31"/>
  <c r="E426" i="31"/>
  <c r="D426" i="31"/>
  <c r="C426" i="31"/>
  <c r="B426" i="31"/>
  <c r="AD425" i="31"/>
  <c r="AC425" i="31"/>
  <c r="AB425" i="31"/>
  <c r="AA425" i="31"/>
  <c r="Z425" i="31"/>
  <c r="Y425" i="31"/>
  <c r="X425" i="31"/>
  <c r="W425" i="31"/>
  <c r="V425" i="31"/>
  <c r="U425" i="31"/>
  <c r="S425" i="31"/>
  <c r="R425" i="31"/>
  <c r="Q425" i="31"/>
  <c r="P425" i="31"/>
  <c r="O425" i="31"/>
  <c r="N425" i="31"/>
  <c r="M425" i="31"/>
  <c r="L425" i="31"/>
  <c r="K425" i="31"/>
  <c r="J425" i="31"/>
  <c r="I425" i="31"/>
  <c r="H425" i="31"/>
  <c r="G425" i="31"/>
  <c r="F425" i="31"/>
  <c r="E425" i="31"/>
  <c r="D425" i="31"/>
  <c r="C425" i="31"/>
  <c r="B425" i="31"/>
  <c r="AD424" i="31"/>
  <c r="AC424" i="31"/>
  <c r="AB424" i="31"/>
  <c r="AA424" i="31"/>
  <c r="Z424" i="31"/>
  <c r="Y424" i="31"/>
  <c r="X424" i="31"/>
  <c r="W424" i="31"/>
  <c r="V424" i="31"/>
  <c r="U424" i="31"/>
  <c r="T424" i="31"/>
  <c r="R424" i="31"/>
  <c r="Q424" i="31"/>
  <c r="P424" i="31"/>
  <c r="O424" i="31"/>
  <c r="N424" i="31"/>
  <c r="M424" i="31"/>
  <c r="L424" i="31"/>
  <c r="K424" i="31"/>
  <c r="J424" i="31"/>
  <c r="I424" i="31"/>
  <c r="H424" i="31"/>
  <c r="G424" i="31"/>
  <c r="F424" i="31"/>
  <c r="E424" i="31"/>
  <c r="D424" i="31"/>
  <c r="C424" i="31"/>
  <c r="B424" i="31"/>
  <c r="AD423" i="31"/>
  <c r="AC423" i="31"/>
  <c r="AB423" i="31"/>
  <c r="AA423" i="31"/>
  <c r="Z423" i="31"/>
  <c r="Y423" i="31"/>
  <c r="X423" i="31"/>
  <c r="W423" i="31"/>
  <c r="V423" i="31"/>
  <c r="U423" i="31"/>
  <c r="T423" i="31"/>
  <c r="S423" i="31"/>
  <c r="Q423" i="31"/>
  <c r="P423" i="31"/>
  <c r="O423" i="31"/>
  <c r="N423" i="31"/>
  <c r="M423" i="31"/>
  <c r="L423" i="31"/>
  <c r="K423" i="31"/>
  <c r="J423" i="31"/>
  <c r="I423" i="31"/>
  <c r="H423" i="31"/>
  <c r="G423" i="31"/>
  <c r="F423" i="31"/>
  <c r="E423" i="31"/>
  <c r="D423" i="31"/>
  <c r="C423" i="31"/>
  <c r="B423" i="31"/>
  <c r="AD422" i="31"/>
  <c r="AC422" i="31"/>
  <c r="AB422" i="31"/>
  <c r="AA422" i="31"/>
  <c r="Z422" i="31"/>
  <c r="Y422" i="31"/>
  <c r="X422" i="31"/>
  <c r="W422" i="31"/>
  <c r="V422" i="31"/>
  <c r="U422" i="31"/>
  <c r="T422" i="31"/>
  <c r="S422" i="31"/>
  <c r="R422" i="31"/>
  <c r="P422" i="31"/>
  <c r="O422" i="31"/>
  <c r="N422" i="31"/>
  <c r="M422" i="31"/>
  <c r="L422" i="31"/>
  <c r="K422" i="31"/>
  <c r="J422" i="31"/>
  <c r="I422" i="31"/>
  <c r="H422" i="31"/>
  <c r="G422" i="31"/>
  <c r="F422" i="31"/>
  <c r="E422" i="31"/>
  <c r="D422" i="31"/>
  <c r="C422" i="31"/>
  <c r="B422" i="31"/>
  <c r="AD421" i="31"/>
  <c r="AC421" i="31"/>
  <c r="AB421" i="31"/>
  <c r="AA421" i="31"/>
  <c r="Z421" i="31"/>
  <c r="Y421" i="31"/>
  <c r="X421" i="31"/>
  <c r="W421" i="31"/>
  <c r="V421" i="31"/>
  <c r="U421" i="31"/>
  <c r="T421" i="31"/>
  <c r="S421" i="31"/>
  <c r="R421" i="31"/>
  <c r="Q421" i="31"/>
  <c r="O421" i="31"/>
  <c r="N421" i="31"/>
  <c r="M421" i="31"/>
  <c r="L421" i="31"/>
  <c r="K421" i="31"/>
  <c r="J421" i="31"/>
  <c r="I421" i="31"/>
  <c r="H421" i="31"/>
  <c r="G421" i="31"/>
  <c r="F421" i="31"/>
  <c r="E421" i="31"/>
  <c r="D421" i="31"/>
  <c r="C421" i="31"/>
  <c r="B421" i="31"/>
  <c r="AD420" i="31"/>
  <c r="AC420" i="31"/>
  <c r="AB420" i="31"/>
  <c r="AA420" i="31"/>
  <c r="Z420" i="31"/>
  <c r="Y420" i="31"/>
  <c r="X420" i="31"/>
  <c r="W420" i="31"/>
  <c r="V420" i="31"/>
  <c r="U420" i="31"/>
  <c r="T420" i="31"/>
  <c r="S420" i="31"/>
  <c r="R420" i="31"/>
  <c r="Q420" i="31"/>
  <c r="P420" i="31"/>
  <c r="N420" i="31"/>
  <c r="M420" i="31"/>
  <c r="L420" i="31"/>
  <c r="K420" i="31"/>
  <c r="J420" i="31"/>
  <c r="I420" i="31"/>
  <c r="H420" i="31"/>
  <c r="G420" i="31"/>
  <c r="F420" i="31"/>
  <c r="E420" i="31"/>
  <c r="D420" i="31"/>
  <c r="C420" i="31"/>
  <c r="B420" i="31"/>
  <c r="AD419" i="31"/>
  <c r="AC419" i="31"/>
  <c r="AB419" i="31"/>
  <c r="AA419" i="31"/>
  <c r="Z419" i="31"/>
  <c r="Y419" i="31"/>
  <c r="X419" i="31"/>
  <c r="W419" i="31"/>
  <c r="V419" i="31"/>
  <c r="U419" i="31"/>
  <c r="T419" i="31"/>
  <c r="S419" i="31"/>
  <c r="R419" i="31"/>
  <c r="Q419" i="31"/>
  <c r="P419" i="31"/>
  <c r="O419" i="31"/>
  <c r="M419" i="31"/>
  <c r="L419" i="31"/>
  <c r="K419" i="31"/>
  <c r="J419" i="31"/>
  <c r="I419" i="31"/>
  <c r="H419" i="31"/>
  <c r="G419" i="31"/>
  <c r="F419" i="31"/>
  <c r="E419" i="31"/>
  <c r="D419" i="31"/>
  <c r="C419" i="31"/>
  <c r="B419" i="31"/>
  <c r="AD418" i="31"/>
  <c r="AC418" i="31"/>
  <c r="AB418" i="31"/>
  <c r="AA418" i="31"/>
  <c r="Z418" i="31"/>
  <c r="Y418" i="31"/>
  <c r="X418" i="31"/>
  <c r="W418" i="31"/>
  <c r="V418" i="31"/>
  <c r="U418" i="31"/>
  <c r="T418" i="31"/>
  <c r="S418" i="31"/>
  <c r="R418" i="31"/>
  <c r="Q418" i="31"/>
  <c r="P418" i="31"/>
  <c r="O418" i="31"/>
  <c r="N418" i="31"/>
  <c r="L418" i="31"/>
  <c r="K418" i="31"/>
  <c r="J418" i="31"/>
  <c r="I418" i="31"/>
  <c r="H418" i="31"/>
  <c r="G418" i="31"/>
  <c r="F418" i="31"/>
  <c r="E418" i="31"/>
  <c r="D418" i="31"/>
  <c r="C418" i="31"/>
  <c r="B418" i="31"/>
  <c r="AD417" i="31"/>
  <c r="AC417" i="31"/>
  <c r="AB417" i="31"/>
  <c r="AA417" i="31"/>
  <c r="Z417" i="31"/>
  <c r="Y417" i="31"/>
  <c r="X417" i="31"/>
  <c r="W417" i="31"/>
  <c r="V417" i="31"/>
  <c r="U417" i="31"/>
  <c r="T417" i="31"/>
  <c r="S417" i="31"/>
  <c r="R417" i="31"/>
  <c r="Q417" i="31"/>
  <c r="P417" i="31"/>
  <c r="O417" i="31"/>
  <c r="N417" i="31"/>
  <c r="M417" i="31"/>
  <c r="K417" i="31"/>
  <c r="J417" i="31"/>
  <c r="I417" i="31"/>
  <c r="H417" i="31"/>
  <c r="G417" i="31"/>
  <c r="F417" i="31"/>
  <c r="E417" i="31"/>
  <c r="D417" i="31"/>
  <c r="C417" i="31"/>
  <c r="B417" i="31"/>
  <c r="AD416" i="31"/>
  <c r="AC416" i="31"/>
  <c r="AB416" i="31"/>
  <c r="AA416" i="31"/>
  <c r="Z416" i="31"/>
  <c r="Y416" i="31"/>
  <c r="X416" i="31"/>
  <c r="W416" i="31"/>
  <c r="V416" i="31"/>
  <c r="U416" i="31"/>
  <c r="T416" i="31"/>
  <c r="S416" i="31"/>
  <c r="R416" i="31"/>
  <c r="Q416" i="31"/>
  <c r="P416" i="31"/>
  <c r="O416" i="31"/>
  <c r="N416" i="31"/>
  <c r="M416" i="31"/>
  <c r="L416" i="31"/>
  <c r="J416" i="31"/>
  <c r="I416" i="31"/>
  <c r="H416" i="31"/>
  <c r="G416" i="31"/>
  <c r="F416" i="31"/>
  <c r="E416" i="31"/>
  <c r="D416" i="31"/>
  <c r="C416" i="31"/>
  <c r="B416" i="31"/>
  <c r="AD415" i="31"/>
  <c r="AC415" i="31"/>
  <c r="AB415" i="31"/>
  <c r="AA415" i="31"/>
  <c r="Z415" i="31"/>
  <c r="Y415" i="31"/>
  <c r="X415" i="31"/>
  <c r="W415" i="31"/>
  <c r="V415" i="31"/>
  <c r="U415" i="31"/>
  <c r="T415" i="31"/>
  <c r="S415" i="31"/>
  <c r="R415" i="31"/>
  <c r="Q415" i="31"/>
  <c r="P415" i="31"/>
  <c r="O415" i="31"/>
  <c r="N415" i="31"/>
  <c r="M415" i="31"/>
  <c r="L415" i="31"/>
  <c r="K415" i="31"/>
  <c r="I415" i="31"/>
  <c r="H415" i="31"/>
  <c r="G415" i="31"/>
  <c r="F415" i="31"/>
  <c r="E415" i="31"/>
  <c r="D415" i="31"/>
  <c r="C415" i="31"/>
  <c r="B415" i="31"/>
  <c r="AD414" i="31"/>
  <c r="AC414" i="31"/>
  <c r="AB414" i="31"/>
  <c r="AA414" i="31"/>
  <c r="Z414" i="31"/>
  <c r="Y414" i="31"/>
  <c r="X414" i="31"/>
  <c r="W414" i="31"/>
  <c r="V414" i="31"/>
  <c r="U414" i="31"/>
  <c r="T414" i="31"/>
  <c r="S414" i="31"/>
  <c r="R414" i="31"/>
  <c r="Q414" i="31"/>
  <c r="P414" i="31"/>
  <c r="O414" i="31"/>
  <c r="N414" i="31"/>
  <c r="M414" i="31"/>
  <c r="L414" i="31"/>
  <c r="K414" i="31"/>
  <c r="J414" i="31"/>
  <c r="H414" i="31"/>
  <c r="G414" i="31"/>
  <c r="F414" i="31"/>
  <c r="E414" i="31"/>
  <c r="D414" i="31"/>
  <c r="C414" i="31"/>
  <c r="B414" i="31"/>
  <c r="AD413" i="31"/>
  <c r="AC413" i="31"/>
  <c r="AB413" i="31"/>
  <c r="AA413" i="31"/>
  <c r="Z413" i="31"/>
  <c r="Y413" i="31"/>
  <c r="X413" i="31"/>
  <c r="W413" i="31"/>
  <c r="V413" i="31"/>
  <c r="U413" i="31"/>
  <c r="T413" i="31"/>
  <c r="S413" i="31"/>
  <c r="R413" i="31"/>
  <c r="Q413" i="31"/>
  <c r="P413" i="31"/>
  <c r="O413" i="31"/>
  <c r="N413" i="31"/>
  <c r="M413" i="31"/>
  <c r="L413" i="31"/>
  <c r="K413" i="31"/>
  <c r="J413" i="31"/>
  <c r="I413" i="31"/>
  <c r="G413" i="31"/>
  <c r="F413" i="31"/>
  <c r="E413" i="31"/>
  <c r="D413" i="31"/>
  <c r="C413" i="31"/>
  <c r="B413" i="31"/>
  <c r="AD412" i="31"/>
  <c r="AC412" i="31"/>
  <c r="AB412" i="31"/>
  <c r="AA412" i="31"/>
  <c r="Z412" i="31"/>
  <c r="Y412" i="31"/>
  <c r="X412" i="31"/>
  <c r="W412" i="31"/>
  <c r="V412" i="31"/>
  <c r="U412" i="31"/>
  <c r="T412" i="31"/>
  <c r="S412" i="31"/>
  <c r="R412" i="31"/>
  <c r="Q412" i="31"/>
  <c r="P412" i="31"/>
  <c r="O412" i="31"/>
  <c r="N412" i="31"/>
  <c r="M412" i="31"/>
  <c r="L412" i="31"/>
  <c r="K412" i="31"/>
  <c r="J412" i="31"/>
  <c r="I412" i="31"/>
  <c r="H412" i="31"/>
  <c r="F412" i="31"/>
  <c r="E412" i="31"/>
  <c r="D412" i="31"/>
  <c r="C412" i="31"/>
  <c r="B412" i="31"/>
  <c r="AD411" i="31"/>
  <c r="AC411" i="31"/>
  <c r="AB411" i="31"/>
  <c r="AA411" i="31"/>
  <c r="Z411" i="31"/>
  <c r="Y411" i="31"/>
  <c r="X411" i="31"/>
  <c r="W411" i="31"/>
  <c r="V411" i="31"/>
  <c r="U411" i="31"/>
  <c r="T411" i="31"/>
  <c r="S411" i="31"/>
  <c r="R411" i="31"/>
  <c r="Q411" i="31"/>
  <c r="P411" i="31"/>
  <c r="O411" i="31"/>
  <c r="N411" i="31"/>
  <c r="M411" i="31"/>
  <c r="L411" i="31"/>
  <c r="K411" i="31"/>
  <c r="J411" i="31"/>
  <c r="I411" i="31"/>
  <c r="H411" i="31"/>
  <c r="G411" i="31"/>
  <c r="E411" i="31"/>
  <c r="D411" i="31"/>
  <c r="C411" i="31"/>
  <c r="B411" i="31"/>
  <c r="AD410" i="31"/>
  <c r="AC410" i="31"/>
  <c r="AB410" i="31"/>
  <c r="AA410" i="31"/>
  <c r="Z410" i="31"/>
  <c r="Y410" i="31"/>
  <c r="X410" i="31"/>
  <c r="W410" i="31"/>
  <c r="V410" i="31"/>
  <c r="U410" i="31"/>
  <c r="T410" i="31"/>
  <c r="S410" i="31"/>
  <c r="R410" i="31"/>
  <c r="Q410" i="31"/>
  <c r="P410" i="31"/>
  <c r="O410" i="31"/>
  <c r="N410" i="31"/>
  <c r="M410" i="31"/>
  <c r="L410" i="31"/>
  <c r="K410" i="31"/>
  <c r="J410" i="31"/>
  <c r="I410" i="31"/>
  <c r="H410" i="31"/>
  <c r="G410" i="31"/>
  <c r="F410" i="31"/>
  <c r="D410" i="31"/>
  <c r="C410" i="31"/>
  <c r="B410" i="31"/>
  <c r="AD409" i="31"/>
  <c r="AC409" i="31"/>
  <c r="AB409" i="31"/>
  <c r="AA409" i="31"/>
  <c r="Z409" i="31"/>
  <c r="Y409" i="31"/>
  <c r="X409" i="31"/>
  <c r="W409" i="31"/>
  <c r="V409" i="31"/>
  <c r="U409" i="31"/>
  <c r="T409" i="31"/>
  <c r="S409" i="31"/>
  <c r="R409" i="31"/>
  <c r="Q409" i="31"/>
  <c r="P409" i="31"/>
  <c r="O409" i="31"/>
  <c r="N409" i="31"/>
  <c r="M409" i="31"/>
  <c r="L409" i="31"/>
  <c r="K409" i="31"/>
  <c r="J409" i="31"/>
  <c r="I409" i="31"/>
  <c r="H409" i="31"/>
  <c r="G409" i="31"/>
  <c r="F409" i="31"/>
  <c r="E409" i="31"/>
  <c r="C409" i="31"/>
  <c r="B409" i="31"/>
  <c r="AD408" i="31"/>
  <c r="AC408" i="31"/>
  <c r="AB408" i="31"/>
  <c r="AA408" i="31"/>
  <c r="Z408" i="31"/>
  <c r="Y408" i="31"/>
  <c r="X408" i="31"/>
  <c r="W408" i="31"/>
  <c r="V408" i="31"/>
  <c r="U408" i="31"/>
  <c r="T408" i="31"/>
  <c r="S408" i="31"/>
  <c r="R408" i="31"/>
  <c r="Q408" i="31"/>
  <c r="P408" i="31"/>
  <c r="O408" i="31"/>
  <c r="N408" i="31"/>
  <c r="M408" i="31"/>
  <c r="L408" i="31"/>
  <c r="K408" i="31"/>
  <c r="J408" i="31"/>
  <c r="I408" i="31"/>
  <c r="H408" i="31"/>
  <c r="G408" i="31"/>
  <c r="F408" i="31"/>
  <c r="E408" i="31"/>
  <c r="D408" i="31"/>
  <c r="B408" i="31"/>
  <c r="AD407" i="31"/>
  <c r="AC407" i="31"/>
  <c r="AB407" i="31"/>
  <c r="AA407" i="31"/>
  <c r="Z407" i="31"/>
  <c r="Y407" i="31"/>
  <c r="X407" i="31"/>
  <c r="W407" i="31"/>
  <c r="V407" i="31"/>
  <c r="U407" i="31"/>
  <c r="T407" i="31"/>
  <c r="S407" i="31"/>
  <c r="R407" i="31"/>
  <c r="Q407" i="31"/>
  <c r="P407" i="31"/>
  <c r="O407" i="31"/>
  <c r="N407" i="31"/>
  <c r="M407" i="31"/>
  <c r="L407" i="31"/>
  <c r="K407" i="31"/>
  <c r="J407" i="31"/>
  <c r="I407" i="31"/>
  <c r="H407" i="31"/>
  <c r="G407" i="31"/>
  <c r="F407" i="31"/>
  <c r="E407" i="31"/>
  <c r="D407" i="31"/>
  <c r="C407" i="31"/>
  <c r="BT403" i="31"/>
  <c r="BS403" i="31"/>
  <c r="BR403" i="31"/>
  <c r="BQ403" i="31"/>
  <c r="BP403" i="31"/>
  <c r="BO403" i="31"/>
  <c r="BN403" i="31"/>
  <c r="BM403" i="31"/>
  <c r="BL403" i="31"/>
  <c r="BK403" i="31"/>
  <c r="BJ403" i="31"/>
  <c r="BI403" i="31"/>
  <c r="BH403" i="31"/>
  <c r="BG403" i="31"/>
  <c r="BF403" i="31"/>
  <c r="BE403" i="31"/>
  <c r="BD403" i="31"/>
  <c r="BC403" i="31"/>
  <c r="BB403" i="31"/>
  <c r="BA403" i="31"/>
  <c r="AZ403" i="31"/>
  <c r="AY403" i="31"/>
  <c r="AX403" i="31"/>
  <c r="AW403" i="31"/>
  <c r="AV403" i="31"/>
  <c r="AU403" i="31"/>
  <c r="AT403" i="31"/>
  <c r="AS403" i="31"/>
  <c r="AR403" i="31"/>
  <c r="AQ403" i="31"/>
  <c r="AP403" i="31"/>
  <c r="AO403" i="31"/>
  <c r="AN403" i="31"/>
  <c r="AM403" i="31"/>
  <c r="AL403" i="31"/>
  <c r="AK403" i="31"/>
  <c r="AJ403" i="31"/>
  <c r="AI403" i="31"/>
  <c r="AH403" i="31"/>
  <c r="AG403" i="31"/>
  <c r="AF403" i="31"/>
  <c r="AE403" i="31"/>
  <c r="AD403" i="31"/>
  <c r="AC403" i="31"/>
  <c r="AB403" i="31"/>
  <c r="AA403" i="31"/>
  <c r="Z403" i="31"/>
  <c r="Y403" i="31"/>
  <c r="X403" i="31"/>
  <c r="W403" i="31"/>
  <c r="V403" i="31"/>
  <c r="U403" i="31"/>
  <c r="BT402" i="31"/>
  <c r="BS402" i="31"/>
  <c r="BR402" i="31"/>
  <c r="BQ402" i="31"/>
  <c r="BP402" i="31"/>
  <c r="BO402" i="31"/>
  <c r="BN402" i="31"/>
  <c r="BM402" i="31"/>
  <c r="BL402" i="31"/>
  <c r="BK402" i="31"/>
  <c r="BJ402" i="31"/>
  <c r="BI402" i="31"/>
  <c r="BH402" i="31"/>
  <c r="BG402" i="31"/>
  <c r="BF402" i="31"/>
  <c r="BE402" i="31"/>
  <c r="BD402" i="31"/>
  <c r="BC402" i="31"/>
  <c r="BB402" i="31"/>
  <c r="BA402" i="31"/>
  <c r="AZ402" i="31"/>
  <c r="AY402" i="31"/>
  <c r="AX402" i="31"/>
  <c r="AW402" i="31"/>
  <c r="AV402" i="31"/>
  <c r="AU402" i="31"/>
  <c r="AT402" i="31"/>
  <c r="AS402" i="31"/>
  <c r="AR402" i="31"/>
  <c r="AQ402" i="31"/>
  <c r="AP402" i="31"/>
  <c r="AO402" i="31"/>
  <c r="AN402" i="31"/>
  <c r="AM402" i="31"/>
  <c r="AL402" i="31"/>
  <c r="AK402" i="31"/>
  <c r="AJ402" i="31"/>
  <c r="AI402" i="31"/>
  <c r="AH402" i="31"/>
  <c r="AG402" i="31"/>
  <c r="AF402" i="31"/>
  <c r="AE402" i="31"/>
  <c r="AD402" i="31"/>
  <c r="AC402" i="31"/>
  <c r="AB402" i="31"/>
  <c r="AA402" i="31"/>
  <c r="Z402" i="31"/>
  <c r="Y402" i="31"/>
  <c r="X402" i="31"/>
  <c r="W402" i="31"/>
  <c r="V402" i="31"/>
  <c r="U402" i="31"/>
  <c r="Q402" i="31"/>
  <c r="P402" i="31"/>
  <c r="O402" i="31"/>
  <c r="N402" i="31"/>
  <c r="M402" i="31"/>
  <c r="L402" i="31"/>
  <c r="K402" i="31"/>
  <c r="J402" i="31"/>
  <c r="I402" i="31"/>
  <c r="H402" i="31"/>
  <c r="G402" i="31"/>
  <c r="F402" i="31"/>
  <c r="E402" i="31"/>
  <c r="D402" i="31"/>
  <c r="C402" i="31"/>
  <c r="B402" i="31"/>
  <c r="BT401" i="31"/>
  <c r="BS401" i="31"/>
  <c r="BR401" i="31"/>
  <c r="BQ401" i="31"/>
  <c r="BP401" i="31"/>
  <c r="BO401" i="31"/>
  <c r="BN401" i="31"/>
  <c r="BM401" i="31"/>
  <c r="BL401" i="31"/>
  <c r="BK401" i="31"/>
  <c r="BJ401" i="31"/>
  <c r="BI401" i="31"/>
  <c r="BH401" i="31"/>
  <c r="BG401" i="31"/>
  <c r="BF401" i="31"/>
  <c r="BE401" i="31"/>
  <c r="BD401" i="31"/>
  <c r="BC401" i="31"/>
  <c r="BB401" i="31"/>
  <c r="BA401" i="31"/>
  <c r="AZ401" i="31"/>
  <c r="AY401" i="31"/>
  <c r="AX401" i="31"/>
  <c r="AW401" i="31"/>
  <c r="AV401" i="31"/>
  <c r="AU401" i="31"/>
  <c r="AT401" i="31"/>
  <c r="AS401" i="31"/>
  <c r="AR401" i="31"/>
  <c r="AQ401" i="31"/>
  <c r="AP401" i="31"/>
  <c r="AO401" i="31"/>
  <c r="AN401" i="31"/>
  <c r="AM401" i="31"/>
  <c r="AL401" i="31"/>
  <c r="AK401" i="31"/>
  <c r="AJ401" i="31"/>
  <c r="AI401" i="31"/>
  <c r="AH401" i="31"/>
  <c r="AG401" i="31"/>
  <c r="AF401" i="31"/>
  <c r="AE401" i="31"/>
  <c r="AD401" i="31"/>
  <c r="AC401" i="31"/>
  <c r="AB401" i="31"/>
  <c r="AA401" i="31"/>
  <c r="Z401" i="31"/>
  <c r="Y401" i="31"/>
  <c r="X401" i="31"/>
  <c r="W401" i="31"/>
  <c r="V401" i="31"/>
  <c r="U401" i="31"/>
  <c r="Q401" i="31"/>
  <c r="P401" i="31"/>
  <c r="O401" i="31"/>
  <c r="N401" i="31"/>
  <c r="M401" i="31"/>
  <c r="L401" i="31"/>
  <c r="K401" i="31"/>
  <c r="J401" i="31"/>
  <c r="I401" i="31"/>
  <c r="H401" i="31"/>
  <c r="G401" i="31"/>
  <c r="F401" i="31"/>
  <c r="E401" i="31"/>
  <c r="D401" i="31"/>
  <c r="C401" i="31"/>
  <c r="B401" i="31"/>
  <c r="BT400" i="31"/>
  <c r="BS400" i="31"/>
  <c r="BR400" i="31"/>
  <c r="BQ400" i="31"/>
  <c r="BP400" i="31"/>
  <c r="BO400" i="31"/>
  <c r="BN400" i="31"/>
  <c r="BM400" i="31"/>
  <c r="BL400" i="31"/>
  <c r="BK400" i="31"/>
  <c r="BJ400" i="31"/>
  <c r="BI400" i="31"/>
  <c r="BH400" i="31"/>
  <c r="BG400" i="31"/>
  <c r="BF400" i="31"/>
  <c r="BE400" i="31"/>
  <c r="BD400" i="31"/>
  <c r="BC400" i="31"/>
  <c r="BB400" i="31"/>
  <c r="BA400" i="31"/>
  <c r="AZ400" i="31"/>
  <c r="AY400" i="31"/>
  <c r="AX400" i="31"/>
  <c r="AW400" i="31"/>
  <c r="AV400" i="31"/>
  <c r="AU400" i="31"/>
  <c r="AT400" i="31"/>
  <c r="AS400" i="31"/>
  <c r="AR400" i="31"/>
  <c r="AQ400" i="31"/>
  <c r="AP400" i="31"/>
  <c r="AO400" i="31"/>
  <c r="AN400" i="31"/>
  <c r="AM400" i="31"/>
  <c r="AL400" i="31"/>
  <c r="AK400" i="31"/>
  <c r="AJ400" i="31"/>
  <c r="AI400" i="31"/>
  <c r="AH400" i="31"/>
  <c r="AG400" i="31"/>
  <c r="AF400" i="31"/>
  <c r="AE400" i="31"/>
  <c r="AD400" i="31"/>
  <c r="AC400" i="31"/>
  <c r="AB400" i="31"/>
  <c r="AA400" i="31"/>
  <c r="Z400" i="31"/>
  <c r="Y400" i="31"/>
  <c r="X400" i="31"/>
  <c r="W400" i="31"/>
  <c r="V400" i="31"/>
  <c r="U400" i="31"/>
  <c r="Q400" i="31"/>
  <c r="P400" i="31"/>
  <c r="O400" i="31"/>
  <c r="N400" i="31"/>
  <c r="M400" i="31"/>
  <c r="L400" i="31"/>
  <c r="K400" i="31"/>
  <c r="J400" i="31"/>
  <c r="I400" i="31"/>
  <c r="H400" i="31"/>
  <c r="G400" i="31"/>
  <c r="F400" i="31"/>
  <c r="E400" i="31"/>
  <c r="D400" i="31"/>
  <c r="C400" i="31"/>
  <c r="B400" i="31"/>
  <c r="BT399" i="31"/>
  <c r="BS399" i="31"/>
  <c r="BR399" i="31"/>
  <c r="BQ399" i="31"/>
  <c r="BP399" i="31"/>
  <c r="BO399" i="31"/>
  <c r="BN399" i="31"/>
  <c r="BM399" i="31"/>
  <c r="BL399" i="31"/>
  <c r="BK399" i="31"/>
  <c r="BJ399" i="31"/>
  <c r="BI399" i="31"/>
  <c r="BH399" i="31"/>
  <c r="BG399" i="31"/>
  <c r="BF399" i="31"/>
  <c r="BE399" i="31"/>
  <c r="BD399" i="31"/>
  <c r="BC399" i="31"/>
  <c r="BB399" i="31"/>
  <c r="BA399" i="31"/>
  <c r="AZ399" i="31"/>
  <c r="AY399" i="31"/>
  <c r="AX399" i="31"/>
  <c r="AW399" i="31"/>
  <c r="AV399" i="31"/>
  <c r="AU399" i="31"/>
  <c r="AT399" i="31"/>
  <c r="AS399" i="31"/>
  <c r="AR399" i="31"/>
  <c r="AQ399" i="31"/>
  <c r="AP399" i="31"/>
  <c r="AO399" i="31"/>
  <c r="AN399" i="31"/>
  <c r="AM399" i="31"/>
  <c r="AL399" i="31"/>
  <c r="AK399" i="31"/>
  <c r="AJ399" i="31"/>
  <c r="AI399" i="31"/>
  <c r="AH399" i="31"/>
  <c r="AG399" i="31"/>
  <c r="AF399" i="31"/>
  <c r="AE399" i="31"/>
  <c r="AD399" i="31"/>
  <c r="AC399" i="31"/>
  <c r="AB399" i="31"/>
  <c r="AA399" i="31"/>
  <c r="Z399" i="31"/>
  <c r="Y399" i="31"/>
  <c r="X399" i="31"/>
  <c r="W399" i="31"/>
  <c r="V399" i="31"/>
  <c r="U399" i="31"/>
  <c r="Q399" i="31"/>
  <c r="P399" i="31"/>
  <c r="O399" i="31"/>
  <c r="N399" i="31"/>
  <c r="M399" i="31"/>
  <c r="L399" i="31"/>
  <c r="K399" i="31"/>
  <c r="J399" i="31"/>
  <c r="I399" i="31"/>
  <c r="H399" i="31"/>
  <c r="G399" i="31"/>
  <c r="F399" i="31"/>
  <c r="E399" i="31"/>
  <c r="D399" i="31"/>
  <c r="C399" i="31"/>
  <c r="B399" i="31"/>
  <c r="BT398" i="31"/>
  <c r="BS398" i="31"/>
  <c r="BR398" i="31"/>
  <c r="BQ398" i="31"/>
  <c r="BP398" i="31"/>
  <c r="BO398" i="31"/>
  <c r="BN398" i="31"/>
  <c r="BM398" i="31"/>
  <c r="BL398" i="31"/>
  <c r="BK398" i="31"/>
  <c r="BJ398" i="31"/>
  <c r="BI398" i="31"/>
  <c r="BH398" i="31"/>
  <c r="BG398" i="31"/>
  <c r="BF398" i="31"/>
  <c r="BE398" i="31"/>
  <c r="BD398" i="31"/>
  <c r="BC398" i="31"/>
  <c r="BB398" i="31"/>
  <c r="BA398" i="31"/>
  <c r="AZ398" i="31"/>
  <c r="AY398" i="31"/>
  <c r="AX398" i="31"/>
  <c r="AW398" i="31"/>
  <c r="AV398" i="31"/>
  <c r="AU398" i="31"/>
  <c r="AT398" i="31"/>
  <c r="AS398" i="31"/>
  <c r="AR398" i="31"/>
  <c r="AQ398" i="31"/>
  <c r="AP398" i="31"/>
  <c r="AO398" i="31"/>
  <c r="AN398" i="31"/>
  <c r="AM398" i="31"/>
  <c r="AL398" i="31"/>
  <c r="AK398" i="31"/>
  <c r="AJ398" i="31"/>
  <c r="AI398" i="31"/>
  <c r="AH398" i="31"/>
  <c r="AG398" i="31"/>
  <c r="AF398" i="31"/>
  <c r="AE398" i="31"/>
  <c r="AD398" i="31"/>
  <c r="AC398" i="31"/>
  <c r="AB398" i="31"/>
  <c r="AA398" i="31"/>
  <c r="Z398" i="31"/>
  <c r="Y398" i="31"/>
  <c r="X398" i="31"/>
  <c r="W398" i="31"/>
  <c r="V398" i="31"/>
  <c r="U398" i="31"/>
  <c r="Q398" i="31"/>
  <c r="P398" i="31"/>
  <c r="O398" i="31"/>
  <c r="N398" i="31"/>
  <c r="M398" i="31"/>
  <c r="L398" i="31"/>
  <c r="K398" i="31"/>
  <c r="J398" i="31"/>
  <c r="I398" i="31"/>
  <c r="H398" i="31"/>
  <c r="G398" i="31"/>
  <c r="F398" i="31"/>
  <c r="E398" i="31"/>
  <c r="D398" i="31"/>
  <c r="C398" i="31"/>
  <c r="B398" i="31"/>
  <c r="BT397" i="31"/>
  <c r="BS397" i="31"/>
  <c r="BR397" i="31"/>
  <c r="BQ397" i="31"/>
  <c r="BP397" i="31"/>
  <c r="BO397" i="31"/>
  <c r="BN397" i="31"/>
  <c r="BM397" i="31"/>
  <c r="BL397" i="31"/>
  <c r="BK397" i="31"/>
  <c r="BJ397" i="31"/>
  <c r="BI397" i="31"/>
  <c r="BH397" i="31"/>
  <c r="BG397" i="31"/>
  <c r="BF397" i="31"/>
  <c r="BE397" i="31"/>
  <c r="BD397" i="31"/>
  <c r="BC397" i="31"/>
  <c r="BB397" i="31"/>
  <c r="BA397" i="31"/>
  <c r="AZ397" i="31"/>
  <c r="AY397" i="31"/>
  <c r="AX397" i="31"/>
  <c r="AW397" i="31"/>
  <c r="AV397" i="31"/>
  <c r="AU397" i="31"/>
  <c r="AT397" i="31"/>
  <c r="AS397" i="31"/>
  <c r="AR397" i="31"/>
  <c r="AQ397" i="31"/>
  <c r="AP397" i="31"/>
  <c r="AO397" i="31"/>
  <c r="AN397" i="31"/>
  <c r="AM397" i="31"/>
  <c r="AL397" i="31"/>
  <c r="AK397" i="31"/>
  <c r="AJ397" i="31"/>
  <c r="AI397" i="31"/>
  <c r="AH397" i="31"/>
  <c r="AG397" i="31"/>
  <c r="AF397" i="31"/>
  <c r="AE397" i="31"/>
  <c r="AD397" i="31"/>
  <c r="AC397" i="31"/>
  <c r="AB397" i="31"/>
  <c r="AA397" i="31"/>
  <c r="Z397" i="31"/>
  <c r="Y397" i="31"/>
  <c r="X397" i="31"/>
  <c r="W397" i="31"/>
  <c r="V397" i="31"/>
  <c r="U397" i="31"/>
  <c r="Q397" i="31"/>
  <c r="P397" i="31"/>
  <c r="O397" i="31"/>
  <c r="N397" i="31"/>
  <c r="M397" i="31"/>
  <c r="L397" i="31"/>
  <c r="K397" i="31"/>
  <c r="J397" i="31"/>
  <c r="I397" i="31"/>
  <c r="H397" i="31"/>
  <c r="G397" i="31"/>
  <c r="F397" i="31"/>
  <c r="E397" i="31"/>
  <c r="D397" i="31"/>
  <c r="C397" i="31"/>
  <c r="B397" i="31"/>
  <c r="BT396" i="31"/>
  <c r="BS396" i="31"/>
  <c r="BR396" i="31"/>
  <c r="BQ396" i="31"/>
  <c r="BP396" i="31"/>
  <c r="BO396" i="31"/>
  <c r="BN396" i="31"/>
  <c r="BM396" i="31"/>
  <c r="BL396" i="31"/>
  <c r="BK396" i="31"/>
  <c r="BJ396" i="31"/>
  <c r="BI396" i="31"/>
  <c r="BH396" i="31"/>
  <c r="BG396" i="31"/>
  <c r="BF396" i="31"/>
  <c r="BE396" i="31"/>
  <c r="BD396" i="31"/>
  <c r="BC396" i="31"/>
  <c r="BB396" i="31"/>
  <c r="BA396" i="31"/>
  <c r="AZ396" i="31"/>
  <c r="AY396" i="31"/>
  <c r="AX396" i="31"/>
  <c r="AW396" i="31"/>
  <c r="AV396" i="31"/>
  <c r="AU396" i="31"/>
  <c r="AT396" i="31"/>
  <c r="AS396" i="31"/>
  <c r="AR396" i="31"/>
  <c r="AQ396" i="31"/>
  <c r="AP396" i="31"/>
  <c r="AO396" i="31"/>
  <c r="AN396" i="31"/>
  <c r="AM396" i="31"/>
  <c r="AL396" i="31"/>
  <c r="AK396" i="31"/>
  <c r="AJ396" i="31"/>
  <c r="AI396" i="31"/>
  <c r="AH396" i="31"/>
  <c r="AG396" i="31"/>
  <c r="AF396" i="31"/>
  <c r="AE396" i="31"/>
  <c r="AD396" i="31"/>
  <c r="AC396" i="31"/>
  <c r="AB396" i="31"/>
  <c r="AA396" i="31"/>
  <c r="Z396" i="31"/>
  <c r="Y396" i="31"/>
  <c r="X396" i="31"/>
  <c r="W396" i="31"/>
  <c r="V396" i="31"/>
  <c r="U396" i="31"/>
  <c r="Q396" i="31"/>
  <c r="P396" i="31"/>
  <c r="O396" i="31"/>
  <c r="N396" i="31"/>
  <c r="M396" i="31"/>
  <c r="L396" i="31"/>
  <c r="K396" i="31"/>
  <c r="J396" i="31"/>
  <c r="I396" i="31"/>
  <c r="H396" i="31"/>
  <c r="G396" i="31"/>
  <c r="F396" i="31"/>
  <c r="E396" i="31"/>
  <c r="D396" i="31"/>
  <c r="C396" i="31"/>
  <c r="B396" i="31"/>
  <c r="BT395" i="31"/>
  <c r="BS395" i="31"/>
  <c r="BR395" i="31"/>
  <c r="BQ395" i="31"/>
  <c r="BP395" i="31"/>
  <c r="BO395" i="31"/>
  <c r="BN395" i="31"/>
  <c r="BM395" i="31"/>
  <c r="BL395" i="31"/>
  <c r="BK395" i="31"/>
  <c r="BJ395" i="31"/>
  <c r="BI395" i="31"/>
  <c r="BH395" i="31"/>
  <c r="BG395" i="31"/>
  <c r="BF395" i="31"/>
  <c r="BE395" i="31"/>
  <c r="BD395" i="31"/>
  <c r="BC395" i="31"/>
  <c r="BB395" i="31"/>
  <c r="BA395" i="31"/>
  <c r="AZ395" i="31"/>
  <c r="AY395" i="31"/>
  <c r="AX395" i="31"/>
  <c r="AW395" i="31"/>
  <c r="AV395" i="31"/>
  <c r="AU395" i="31"/>
  <c r="AT395" i="31"/>
  <c r="AS395" i="31"/>
  <c r="AR395" i="31"/>
  <c r="AQ395" i="31"/>
  <c r="AP395" i="31"/>
  <c r="AO395" i="31"/>
  <c r="AN395" i="31"/>
  <c r="AM395" i="31"/>
  <c r="AL395" i="31"/>
  <c r="AK395" i="31"/>
  <c r="AJ395" i="31"/>
  <c r="AI395" i="31"/>
  <c r="AH395" i="31"/>
  <c r="AG395" i="31"/>
  <c r="AF395" i="31"/>
  <c r="AE395" i="31"/>
  <c r="AD395" i="31"/>
  <c r="AC395" i="31"/>
  <c r="AB395" i="31"/>
  <c r="AA395" i="31"/>
  <c r="Z395" i="31"/>
  <c r="Y395" i="31"/>
  <c r="X395" i="31"/>
  <c r="W395" i="31"/>
  <c r="V395" i="31"/>
  <c r="U395" i="31"/>
  <c r="Q395" i="31"/>
  <c r="P395" i="31"/>
  <c r="O395" i="31"/>
  <c r="N395" i="31"/>
  <c r="M395" i="31"/>
  <c r="L395" i="31"/>
  <c r="K395" i="31"/>
  <c r="J395" i="31"/>
  <c r="I395" i="31"/>
  <c r="H395" i="31"/>
  <c r="G395" i="31"/>
  <c r="F395" i="31"/>
  <c r="E395" i="31"/>
  <c r="D395" i="31"/>
  <c r="C395" i="31"/>
  <c r="B395" i="31"/>
  <c r="BT394" i="31"/>
  <c r="BS394" i="31"/>
  <c r="BR394" i="31"/>
  <c r="BQ394" i="31"/>
  <c r="BP394" i="31"/>
  <c r="BO394" i="31"/>
  <c r="BN394" i="31"/>
  <c r="BM394" i="31"/>
  <c r="BL394" i="31"/>
  <c r="BK394" i="31"/>
  <c r="BJ394" i="31"/>
  <c r="BI394" i="31"/>
  <c r="BH394" i="31"/>
  <c r="BG394" i="31"/>
  <c r="BF394" i="31"/>
  <c r="BE394" i="31"/>
  <c r="BD394" i="31"/>
  <c r="BC394" i="31"/>
  <c r="BB394" i="31"/>
  <c r="BA394" i="31"/>
  <c r="AZ394" i="31"/>
  <c r="AY394" i="31"/>
  <c r="AX394" i="31"/>
  <c r="AW394" i="31"/>
  <c r="AV394" i="31"/>
  <c r="AU394" i="31"/>
  <c r="AT394" i="31"/>
  <c r="AS394" i="31"/>
  <c r="AR394" i="31"/>
  <c r="AQ394" i="31"/>
  <c r="AP394" i="31"/>
  <c r="AO394" i="31"/>
  <c r="AN394" i="31"/>
  <c r="AM394" i="31"/>
  <c r="AL394" i="31"/>
  <c r="AK394" i="31"/>
  <c r="AJ394" i="31"/>
  <c r="AI394" i="31"/>
  <c r="AH394" i="31"/>
  <c r="AG394" i="31"/>
  <c r="AF394" i="31"/>
  <c r="AE394" i="31"/>
  <c r="AD394" i="31"/>
  <c r="AC394" i="31"/>
  <c r="AB394" i="31"/>
  <c r="AA394" i="31"/>
  <c r="Z394" i="31"/>
  <c r="Y394" i="31"/>
  <c r="X394" i="31"/>
  <c r="W394" i="31"/>
  <c r="V394" i="31"/>
  <c r="U394" i="31"/>
  <c r="Q394" i="31"/>
  <c r="P394" i="31"/>
  <c r="O394" i="31"/>
  <c r="N394" i="31"/>
  <c r="M394" i="31"/>
  <c r="L394" i="31"/>
  <c r="K394" i="31"/>
  <c r="J394" i="31"/>
  <c r="I394" i="31"/>
  <c r="H394" i="31"/>
  <c r="G394" i="31"/>
  <c r="F394" i="31"/>
  <c r="E394" i="31"/>
  <c r="D394" i="31"/>
  <c r="C394" i="31"/>
  <c r="B394" i="31"/>
  <c r="BT393" i="31"/>
  <c r="BS393" i="31"/>
  <c r="BR393" i="31"/>
  <c r="BQ393" i="31"/>
  <c r="BP393" i="31"/>
  <c r="BO393" i="31"/>
  <c r="BN393" i="31"/>
  <c r="BM393" i="31"/>
  <c r="BL393" i="31"/>
  <c r="BK393" i="31"/>
  <c r="BJ393" i="31"/>
  <c r="BI393" i="31"/>
  <c r="BH393" i="31"/>
  <c r="BG393" i="31"/>
  <c r="BF393" i="31"/>
  <c r="BE393" i="31"/>
  <c r="BD393" i="31"/>
  <c r="BC393" i="31"/>
  <c r="BB393" i="31"/>
  <c r="BA393" i="31"/>
  <c r="AZ393" i="31"/>
  <c r="AY393" i="31"/>
  <c r="AX393" i="31"/>
  <c r="AW393" i="31"/>
  <c r="AV393" i="31"/>
  <c r="AU393" i="31"/>
  <c r="AT393" i="31"/>
  <c r="AS393" i="31"/>
  <c r="AR393" i="31"/>
  <c r="AQ393" i="31"/>
  <c r="AP393" i="31"/>
  <c r="AO393" i="31"/>
  <c r="AN393" i="31"/>
  <c r="AM393" i="31"/>
  <c r="AL393" i="31"/>
  <c r="AK393" i="31"/>
  <c r="AJ393" i="31"/>
  <c r="AI393" i="31"/>
  <c r="AH393" i="31"/>
  <c r="AG393" i="31"/>
  <c r="AF393" i="31"/>
  <c r="AE393" i="31"/>
  <c r="AD393" i="31"/>
  <c r="AC393" i="31"/>
  <c r="AB393" i="31"/>
  <c r="AA393" i="31"/>
  <c r="Z393" i="31"/>
  <c r="Y393" i="31"/>
  <c r="X393" i="31"/>
  <c r="W393" i="31"/>
  <c r="V393" i="31"/>
  <c r="U393" i="31"/>
  <c r="Q393" i="31"/>
  <c r="P393" i="31"/>
  <c r="O393" i="31"/>
  <c r="N393" i="31"/>
  <c r="M393" i="31"/>
  <c r="L393" i="31"/>
  <c r="K393" i="31"/>
  <c r="J393" i="31"/>
  <c r="I393" i="31"/>
  <c r="H393" i="31"/>
  <c r="G393" i="31"/>
  <c r="F393" i="31"/>
  <c r="E393" i="31"/>
  <c r="D393" i="31"/>
  <c r="C393" i="31"/>
  <c r="B393" i="31"/>
  <c r="Q392" i="31"/>
  <c r="P392" i="31"/>
  <c r="O392" i="31"/>
  <c r="N392" i="31"/>
  <c r="M392" i="31"/>
  <c r="L392" i="31"/>
  <c r="K392" i="31"/>
  <c r="J392" i="31"/>
  <c r="I392" i="31"/>
  <c r="H392" i="31"/>
  <c r="G392" i="31"/>
  <c r="F392" i="31"/>
  <c r="E392" i="31"/>
  <c r="D392" i="31"/>
  <c r="C392" i="31"/>
  <c r="B392" i="31"/>
  <c r="R403" i="31" s="1"/>
  <c r="BT389" i="31"/>
  <c r="BS389" i="31"/>
  <c r="BR389" i="31"/>
  <c r="BQ389" i="31"/>
  <c r="BP389" i="31"/>
  <c r="BO389" i="31"/>
  <c r="BN389" i="31"/>
  <c r="BM389" i="31"/>
  <c r="BL389" i="31"/>
  <c r="BK389" i="31"/>
  <c r="BJ389" i="31"/>
  <c r="BI389" i="31"/>
  <c r="BH389" i="31"/>
  <c r="BG389" i="31"/>
  <c r="BF389" i="31"/>
  <c r="BE389" i="31"/>
  <c r="BD389" i="31"/>
  <c r="BC389" i="31"/>
  <c r="BB389" i="31"/>
  <c r="BA389" i="31"/>
  <c r="AZ389" i="31"/>
  <c r="AY389" i="31"/>
  <c r="AX389" i="31"/>
  <c r="AW389" i="31"/>
  <c r="AV389" i="31"/>
  <c r="AU389" i="31"/>
  <c r="AT389" i="31"/>
  <c r="AS389" i="31"/>
  <c r="AR389" i="31"/>
  <c r="AQ389" i="31"/>
  <c r="AP389" i="31"/>
  <c r="AO389" i="31"/>
  <c r="AN389" i="31"/>
  <c r="AM389" i="31"/>
  <c r="AL389" i="31"/>
  <c r="AK389" i="31"/>
  <c r="AJ389" i="31"/>
  <c r="AI389" i="31"/>
  <c r="AH389" i="31"/>
  <c r="AG389" i="31"/>
  <c r="AF389" i="31"/>
  <c r="AE389" i="31"/>
  <c r="AD389" i="31"/>
  <c r="AC389" i="31"/>
  <c r="AB389" i="31"/>
  <c r="AA389" i="31"/>
  <c r="Z389" i="31"/>
  <c r="Y389" i="31"/>
  <c r="X389" i="31"/>
  <c r="W389" i="31"/>
  <c r="V389" i="31"/>
  <c r="U389" i="31"/>
  <c r="BT388" i="31"/>
  <c r="BS388" i="31"/>
  <c r="BR388" i="31"/>
  <c r="BQ388" i="31"/>
  <c r="BP388" i="31"/>
  <c r="BO388" i="31"/>
  <c r="BN388" i="31"/>
  <c r="BM388" i="31"/>
  <c r="BL388" i="31"/>
  <c r="BK388" i="31"/>
  <c r="BJ388" i="31"/>
  <c r="BI388" i="31"/>
  <c r="BH388" i="31"/>
  <c r="BG388" i="31"/>
  <c r="BF388" i="31"/>
  <c r="BE388" i="31"/>
  <c r="BD388" i="31"/>
  <c r="BC388" i="31"/>
  <c r="BB388" i="31"/>
  <c r="BA388" i="31"/>
  <c r="AZ388" i="31"/>
  <c r="AY388" i="31"/>
  <c r="AX388" i="31"/>
  <c r="AW388" i="31"/>
  <c r="AV388" i="31"/>
  <c r="AU388" i="31"/>
  <c r="AT388" i="31"/>
  <c r="AS388" i="31"/>
  <c r="AR388" i="31"/>
  <c r="AQ388" i="31"/>
  <c r="AP388" i="31"/>
  <c r="AO388" i="31"/>
  <c r="AN388" i="31"/>
  <c r="AM388" i="31"/>
  <c r="AL388" i="31"/>
  <c r="AK388" i="31"/>
  <c r="AJ388" i="31"/>
  <c r="AI388" i="31"/>
  <c r="AH388" i="31"/>
  <c r="AG388" i="31"/>
  <c r="AF388" i="31"/>
  <c r="AE388" i="31"/>
  <c r="AD388" i="31"/>
  <c r="AC388" i="31"/>
  <c r="AB388" i="31"/>
  <c r="AA388" i="31"/>
  <c r="Z388" i="31"/>
  <c r="Y388" i="31"/>
  <c r="X388" i="31"/>
  <c r="W388" i="31"/>
  <c r="V388" i="31"/>
  <c r="U388" i="31"/>
  <c r="Q388" i="31"/>
  <c r="P388" i="31"/>
  <c r="O388" i="31"/>
  <c r="N388" i="31"/>
  <c r="M388" i="31"/>
  <c r="L388" i="31"/>
  <c r="K388" i="31"/>
  <c r="J388" i="31"/>
  <c r="I388" i="31"/>
  <c r="H388" i="31"/>
  <c r="G388" i="31"/>
  <c r="F388" i="31"/>
  <c r="E388" i="31"/>
  <c r="D388" i="31"/>
  <c r="C388" i="31"/>
  <c r="B388" i="31"/>
  <c r="BT387" i="31"/>
  <c r="BS387" i="31"/>
  <c r="BR387" i="31"/>
  <c r="BQ387" i="31"/>
  <c r="BP387" i="31"/>
  <c r="BO387" i="31"/>
  <c r="BN387" i="31"/>
  <c r="BM387" i="31"/>
  <c r="BL387" i="31"/>
  <c r="BK387" i="31"/>
  <c r="BJ387" i="31"/>
  <c r="BI387" i="31"/>
  <c r="BH387" i="31"/>
  <c r="BG387" i="31"/>
  <c r="BF387" i="31"/>
  <c r="BE387" i="31"/>
  <c r="BD387" i="31"/>
  <c r="BC387" i="31"/>
  <c r="BB387" i="31"/>
  <c r="BA387" i="31"/>
  <c r="AZ387" i="31"/>
  <c r="AY387" i="31"/>
  <c r="AX387" i="31"/>
  <c r="AW387" i="31"/>
  <c r="AV387" i="31"/>
  <c r="AU387" i="31"/>
  <c r="AT387" i="31"/>
  <c r="AS387" i="31"/>
  <c r="AR387" i="31"/>
  <c r="AQ387" i="31"/>
  <c r="AP387" i="31"/>
  <c r="AO387" i="31"/>
  <c r="AN387" i="31"/>
  <c r="AM387" i="31"/>
  <c r="AL387" i="31"/>
  <c r="AK387" i="31"/>
  <c r="AJ387" i="31"/>
  <c r="AI387" i="31"/>
  <c r="AH387" i="31"/>
  <c r="AG387" i="31"/>
  <c r="AF387" i="31"/>
  <c r="AE387" i="31"/>
  <c r="AD387" i="31"/>
  <c r="AC387" i="31"/>
  <c r="AB387" i="31"/>
  <c r="AA387" i="31"/>
  <c r="Z387" i="31"/>
  <c r="Y387" i="31"/>
  <c r="X387" i="31"/>
  <c r="W387" i="31"/>
  <c r="V387" i="31"/>
  <c r="U387" i="31"/>
  <c r="Q387" i="31"/>
  <c r="P387" i="31"/>
  <c r="O387" i="31"/>
  <c r="N387" i="31"/>
  <c r="M387" i="31"/>
  <c r="L387" i="31"/>
  <c r="K387" i="31"/>
  <c r="J387" i="31"/>
  <c r="I387" i="31"/>
  <c r="H387" i="31"/>
  <c r="G387" i="31"/>
  <c r="F387" i="31"/>
  <c r="E387" i="31"/>
  <c r="D387" i="31"/>
  <c r="C387" i="31"/>
  <c r="B387" i="31"/>
  <c r="BT386" i="31"/>
  <c r="BS386" i="31"/>
  <c r="BR386" i="31"/>
  <c r="BQ386" i="31"/>
  <c r="BP386" i="31"/>
  <c r="BO386" i="31"/>
  <c r="BN386" i="31"/>
  <c r="BM386" i="31"/>
  <c r="BL386" i="31"/>
  <c r="BK386" i="31"/>
  <c r="BJ386" i="31"/>
  <c r="BI386" i="31"/>
  <c r="BH386" i="31"/>
  <c r="BG386" i="31"/>
  <c r="BF386" i="31"/>
  <c r="BE386" i="31"/>
  <c r="BD386" i="31"/>
  <c r="BC386" i="31"/>
  <c r="BB386" i="31"/>
  <c r="BA386" i="31"/>
  <c r="AZ386" i="31"/>
  <c r="AY386" i="31"/>
  <c r="AX386" i="31"/>
  <c r="AW386" i="31"/>
  <c r="AV386" i="31"/>
  <c r="AU386" i="31"/>
  <c r="AT386" i="31"/>
  <c r="AS386" i="31"/>
  <c r="AR386" i="31"/>
  <c r="AQ386" i="31"/>
  <c r="AP386" i="31"/>
  <c r="AO386" i="31"/>
  <c r="AN386" i="31"/>
  <c r="AM386" i="31"/>
  <c r="AL386" i="31"/>
  <c r="AK386" i="31"/>
  <c r="AJ386" i="31"/>
  <c r="AI386" i="31"/>
  <c r="AH386" i="31"/>
  <c r="AG386" i="31"/>
  <c r="AF386" i="31"/>
  <c r="AE386" i="31"/>
  <c r="AD386" i="31"/>
  <c r="AC386" i="31"/>
  <c r="AB386" i="31"/>
  <c r="AA386" i="31"/>
  <c r="Z386" i="31"/>
  <c r="Y386" i="31"/>
  <c r="X386" i="31"/>
  <c r="W386" i="31"/>
  <c r="V386" i="31"/>
  <c r="U386" i="31"/>
  <c r="Q386" i="31"/>
  <c r="P386" i="31"/>
  <c r="O386" i="31"/>
  <c r="N386" i="31"/>
  <c r="M386" i="31"/>
  <c r="L386" i="31"/>
  <c r="K386" i="31"/>
  <c r="J386" i="31"/>
  <c r="I386" i="31"/>
  <c r="H386" i="31"/>
  <c r="G386" i="31"/>
  <c r="F386" i="31"/>
  <c r="E386" i="31"/>
  <c r="D386" i="31"/>
  <c r="C386" i="31"/>
  <c r="B386" i="31"/>
  <c r="BT385" i="31"/>
  <c r="BS385" i="31"/>
  <c r="BR385" i="31"/>
  <c r="BQ385" i="31"/>
  <c r="BP385" i="31"/>
  <c r="BO385" i="31"/>
  <c r="BN385" i="31"/>
  <c r="BM385" i="31"/>
  <c r="BL385" i="31"/>
  <c r="BK385" i="31"/>
  <c r="BJ385" i="31"/>
  <c r="BI385" i="31"/>
  <c r="BH385" i="31"/>
  <c r="BG385" i="31"/>
  <c r="BF385" i="31"/>
  <c r="BE385" i="31"/>
  <c r="BD385" i="31"/>
  <c r="BC385" i="31"/>
  <c r="BB385" i="31"/>
  <c r="BA385" i="31"/>
  <c r="AZ385" i="31"/>
  <c r="AY385" i="31"/>
  <c r="AX385" i="31"/>
  <c r="AW385" i="31"/>
  <c r="AV385" i="31"/>
  <c r="AU385" i="31"/>
  <c r="AT385" i="31"/>
  <c r="AS385" i="31"/>
  <c r="AR385" i="31"/>
  <c r="AQ385" i="31"/>
  <c r="AP385" i="31"/>
  <c r="AO385" i="31"/>
  <c r="AN385" i="31"/>
  <c r="AM385" i="31"/>
  <c r="AL385" i="31"/>
  <c r="AK385" i="31"/>
  <c r="AJ385" i="31"/>
  <c r="AI385" i="31"/>
  <c r="AH385" i="31"/>
  <c r="AG385" i="31"/>
  <c r="AF385" i="31"/>
  <c r="AE385" i="31"/>
  <c r="AD385" i="31"/>
  <c r="AC385" i="31"/>
  <c r="AB385" i="31"/>
  <c r="AA385" i="31"/>
  <c r="Z385" i="31"/>
  <c r="Y385" i="31"/>
  <c r="X385" i="31"/>
  <c r="W385" i="31"/>
  <c r="V385" i="31"/>
  <c r="U385" i="31"/>
  <c r="Q385" i="31"/>
  <c r="P385" i="31"/>
  <c r="O385" i="31"/>
  <c r="N385" i="31"/>
  <c r="M385" i="31"/>
  <c r="L385" i="31"/>
  <c r="K385" i="31"/>
  <c r="J385" i="31"/>
  <c r="I385" i="31"/>
  <c r="H385" i="31"/>
  <c r="G385" i="31"/>
  <c r="F385" i="31"/>
  <c r="E385" i="31"/>
  <c r="D385" i="31"/>
  <c r="C385" i="31"/>
  <c r="B385" i="31"/>
  <c r="BT384" i="31"/>
  <c r="BS384" i="31"/>
  <c r="BR384" i="31"/>
  <c r="BQ384" i="31"/>
  <c r="BP384" i="31"/>
  <c r="BO384" i="31"/>
  <c r="BN384" i="31"/>
  <c r="BM384" i="31"/>
  <c r="BL384" i="31"/>
  <c r="BK384" i="31"/>
  <c r="BJ384" i="31"/>
  <c r="BI384" i="31"/>
  <c r="BH384" i="31"/>
  <c r="BG384" i="31"/>
  <c r="BF384" i="31"/>
  <c r="BE384" i="31"/>
  <c r="BD384" i="31"/>
  <c r="BC384" i="31"/>
  <c r="BB384" i="31"/>
  <c r="BA384" i="31"/>
  <c r="AZ384" i="31"/>
  <c r="AY384" i="31"/>
  <c r="AX384" i="31"/>
  <c r="AW384" i="31"/>
  <c r="AV384" i="31"/>
  <c r="AU384" i="31"/>
  <c r="AT384" i="31"/>
  <c r="AS384" i="31"/>
  <c r="AR384" i="31"/>
  <c r="AQ384" i="31"/>
  <c r="AP384" i="31"/>
  <c r="AO384" i="31"/>
  <c r="AN384" i="31"/>
  <c r="AM384" i="31"/>
  <c r="AL384" i="31"/>
  <c r="AK384" i="31"/>
  <c r="AJ384" i="31"/>
  <c r="AI384" i="31"/>
  <c r="AH384" i="31"/>
  <c r="AG384" i="31"/>
  <c r="AF384" i="31"/>
  <c r="AE384" i="31"/>
  <c r="AD384" i="31"/>
  <c r="AC384" i="31"/>
  <c r="AB384" i="31"/>
  <c r="AA384" i="31"/>
  <c r="Z384" i="31"/>
  <c r="Y384" i="31"/>
  <c r="X384" i="31"/>
  <c r="W384" i="31"/>
  <c r="V384" i="31"/>
  <c r="U384" i="31"/>
  <c r="Q384" i="31"/>
  <c r="P384" i="31"/>
  <c r="O384" i="31"/>
  <c r="N384" i="31"/>
  <c r="M384" i="31"/>
  <c r="L384" i="31"/>
  <c r="K384" i="31"/>
  <c r="J384" i="31"/>
  <c r="I384" i="31"/>
  <c r="H384" i="31"/>
  <c r="G384" i="31"/>
  <c r="F384" i="31"/>
  <c r="E384" i="31"/>
  <c r="D384" i="31"/>
  <c r="C384" i="31"/>
  <c r="B384" i="31"/>
  <c r="BT383" i="31"/>
  <c r="BS383" i="31"/>
  <c r="BR383" i="31"/>
  <c r="BQ383" i="31"/>
  <c r="BP383" i="31"/>
  <c r="BO383" i="31"/>
  <c r="BN383" i="31"/>
  <c r="BM383" i="31"/>
  <c r="BL383" i="31"/>
  <c r="BK383" i="31"/>
  <c r="BJ383" i="31"/>
  <c r="BI383" i="31"/>
  <c r="BH383" i="31"/>
  <c r="BG383" i="31"/>
  <c r="BF383" i="31"/>
  <c r="BE383" i="31"/>
  <c r="BD383" i="31"/>
  <c r="BC383" i="31"/>
  <c r="BB383" i="31"/>
  <c r="BA383" i="31"/>
  <c r="AZ383" i="31"/>
  <c r="AY383" i="31"/>
  <c r="AX383" i="31"/>
  <c r="AW383" i="31"/>
  <c r="AV383" i="31"/>
  <c r="AU383" i="31"/>
  <c r="AT383" i="31"/>
  <c r="AS383" i="31"/>
  <c r="AR383" i="31"/>
  <c r="AQ383" i="31"/>
  <c r="AP383" i="31"/>
  <c r="AO383" i="31"/>
  <c r="AN383" i="31"/>
  <c r="AM383" i="31"/>
  <c r="AL383" i="31"/>
  <c r="AK383" i="31"/>
  <c r="AJ383" i="31"/>
  <c r="AI383" i="31"/>
  <c r="AH383" i="31"/>
  <c r="AG383" i="31"/>
  <c r="AF383" i="31"/>
  <c r="AE383" i="31"/>
  <c r="AD383" i="31"/>
  <c r="AC383" i="31"/>
  <c r="AB383" i="31"/>
  <c r="AA383" i="31"/>
  <c r="Z383" i="31"/>
  <c r="Y383" i="31"/>
  <c r="X383" i="31"/>
  <c r="W383" i="31"/>
  <c r="V383" i="31"/>
  <c r="U383" i="31"/>
  <c r="Q383" i="31"/>
  <c r="P383" i="31"/>
  <c r="O383" i="31"/>
  <c r="N383" i="31"/>
  <c r="M383" i="31"/>
  <c r="L383" i="31"/>
  <c r="K383" i="31"/>
  <c r="J383" i="31"/>
  <c r="I383" i="31"/>
  <c r="H383" i="31"/>
  <c r="G383" i="31"/>
  <c r="F383" i="31"/>
  <c r="E383" i="31"/>
  <c r="D383" i="31"/>
  <c r="C383" i="31"/>
  <c r="B383" i="31"/>
  <c r="BT382" i="31"/>
  <c r="BS382" i="31"/>
  <c r="BR382" i="31"/>
  <c r="BQ382" i="31"/>
  <c r="BP382" i="31"/>
  <c r="BO382" i="31"/>
  <c r="BN382" i="31"/>
  <c r="BM382" i="31"/>
  <c r="BL382" i="31"/>
  <c r="BK382" i="31"/>
  <c r="BJ382" i="31"/>
  <c r="BI382" i="31"/>
  <c r="BH382" i="31"/>
  <c r="BG382" i="31"/>
  <c r="BF382" i="31"/>
  <c r="BE382" i="31"/>
  <c r="BD382" i="31"/>
  <c r="BC382" i="31"/>
  <c r="BB382" i="31"/>
  <c r="BA382" i="31"/>
  <c r="AZ382" i="31"/>
  <c r="AY382" i="31"/>
  <c r="AX382" i="31"/>
  <c r="AW382" i="31"/>
  <c r="AV382" i="31"/>
  <c r="AU382" i="31"/>
  <c r="AT382" i="31"/>
  <c r="AS382" i="31"/>
  <c r="AR382" i="31"/>
  <c r="AQ382" i="31"/>
  <c r="AP382" i="31"/>
  <c r="AO382" i="31"/>
  <c r="AN382" i="31"/>
  <c r="AM382" i="31"/>
  <c r="AL382" i="31"/>
  <c r="AK382" i="31"/>
  <c r="AJ382" i="31"/>
  <c r="AI382" i="31"/>
  <c r="AH382" i="31"/>
  <c r="AG382" i="31"/>
  <c r="AF382" i="31"/>
  <c r="AE382" i="31"/>
  <c r="AD382" i="31"/>
  <c r="AC382" i="31"/>
  <c r="AB382" i="31"/>
  <c r="AA382" i="31"/>
  <c r="Z382" i="31"/>
  <c r="Y382" i="31"/>
  <c r="X382" i="31"/>
  <c r="W382" i="31"/>
  <c r="V382" i="31"/>
  <c r="U382" i="31"/>
  <c r="Q382" i="31"/>
  <c r="P382" i="31"/>
  <c r="O382" i="31"/>
  <c r="N382" i="31"/>
  <c r="M382" i="31"/>
  <c r="L382" i="31"/>
  <c r="K382" i="31"/>
  <c r="J382" i="31"/>
  <c r="I382" i="31"/>
  <c r="H382" i="31"/>
  <c r="G382" i="31"/>
  <c r="F382" i="31"/>
  <c r="E382" i="31"/>
  <c r="D382" i="31"/>
  <c r="C382" i="31"/>
  <c r="B382" i="31"/>
  <c r="BT381" i="31"/>
  <c r="BS381" i="31"/>
  <c r="BR381" i="31"/>
  <c r="BQ381" i="31"/>
  <c r="BP381" i="31"/>
  <c r="BO381" i="31"/>
  <c r="BN381" i="31"/>
  <c r="BM381" i="31"/>
  <c r="BL381" i="31"/>
  <c r="BK381" i="31"/>
  <c r="BJ381" i="31"/>
  <c r="BI381" i="31"/>
  <c r="BH381" i="31"/>
  <c r="BG381" i="31"/>
  <c r="BF381" i="31"/>
  <c r="BE381" i="31"/>
  <c r="BD381" i="31"/>
  <c r="BC381" i="31"/>
  <c r="BB381" i="31"/>
  <c r="BA381" i="31"/>
  <c r="AZ381" i="31"/>
  <c r="AY381" i="31"/>
  <c r="AX381" i="31"/>
  <c r="AW381" i="31"/>
  <c r="AV381" i="31"/>
  <c r="AU381" i="31"/>
  <c r="AT381" i="31"/>
  <c r="AS381" i="31"/>
  <c r="AR381" i="31"/>
  <c r="AQ381" i="31"/>
  <c r="AP381" i="31"/>
  <c r="AO381" i="31"/>
  <c r="AN381" i="31"/>
  <c r="AM381" i="31"/>
  <c r="AL381" i="31"/>
  <c r="AK381" i="31"/>
  <c r="AJ381" i="31"/>
  <c r="AI381" i="31"/>
  <c r="AH381" i="31"/>
  <c r="AG381" i="31"/>
  <c r="AF381" i="31"/>
  <c r="AE381" i="31"/>
  <c r="AD381" i="31"/>
  <c r="AC381" i="31"/>
  <c r="AB381" i="31"/>
  <c r="AA381" i="31"/>
  <c r="Z381" i="31"/>
  <c r="Y381" i="31"/>
  <c r="X381" i="31"/>
  <c r="W381" i="31"/>
  <c r="V381" i="31"/>
  <c r="U381" i="31"/>
  <c r="Q381" i="31"/>
  <c r="P381" i="31"/>
  <c r="O381" i="31"/>
  <c r="N381" i="31"/>
  <c r="M381" i="31"/>
  <c r="L381" i="31"/>
  <c r="K381" i="31"/>
  <c r="J381" i="31"/>
  <c r="I381" i="31"/>
  <c r="H381" i="31"/>
  <c r="G381" i="31"/>
  <c r="F381" i="31"/>
  <c r="E381" i="31"/>
  <c r="D381" i="31"/>
  <c r="C381" i="31"/>
  <c r="B381" i="31"/>
  <c r="Q380" i="31"/>
  <c r="P380" i="31"/>
  <c r="O380" i="31"/>
  <c r="N380" i="31"/>
  <c r="M380" i="31"/>
  <c r="L380" i="31"/>
  <c r="K380" i="31"/>
  <c r="J380" i="31"/>
  <c r="I380" i="31"/>
  <c r="H380" i="31"/>
  <c r="G380" i="31"/>
  <c r="F380" i="31"/>
  <c r="E380" i="31"/>
  <c r="D380" i="31"/>
  <c r="C380" i="31"/>
  <c r="B380" i="31"/>
  <c r="R389" i="31" s="1"/>
  <c r="BT377" i="31"/>
  <c r="BS377" i="31"/>
  <c r="BR377" i="31"/>
  <c r="BQ377" i="31"/>
  <c r="BP377" i="31"/>
  <c r="BO377" i="31"/>
  <c r="BN377" i="31"/>
  <c r="BM377" i="31"/>
  <c r="BL377" i="31"/>
  <c r="BK377" i="31"/>
  <c r="BJ377" i="31"/>
  <c r="BI377" i="31"/>
  <c r="BH377" i="31"/>
  <c r="BG377" i="31"/>
  <c r="BF377" i="31"/>
  <c r="BE377" i="31"/>
  <c r="BD377" i="31"/>
  <c r="BC377" i="31"/>
  <c r="BB377" i="31"/>
  <c r="BA377" i="31"/>
  <c r="AZ377" i="31"/>
  <c r="AY377" i="31"/>
  <c r="AX377" i="31"/>
  <c r="AW377" i="31"/>
  <c r="AV377" i="31"/>
  <c r="AU377" i="31"/>
  <c r="AT377" i="31"/>
  <c r="AS377" i="31"/>
  <c r="AR377" i="31"/>
  <c r="AQ377" i="31"/>
  <c r="AP377" i="31"/>
  <c r="AO377" i="31"/>
  <c r="AN377" i="31"/>
  <c r="AM377" i="31"/>
  <c r="AL377" i="31"/>
  <c r="AK377" i="31"/>
  <c r="AJ377" i="31"/>
  <c r="AI377" i="31"/>
  <c r="AH377" i="31"/>
  <c r="AG377" i="31"/>
  <c r="AF377" i="31"/>
  <c r="AE377" i="31"/>
  <c r="AD377" i="31"/>
  <c r="AC377" i="31"/>
  <c r="AB377" i="31"/>
  <c r="AA377" i="31"/>
  <c r="Z377" i="31"/>
  <c r="Y377" i="31"/>
  <c r="X377" i="31"/>
  <c r="W377" i="31"/>
  <c r="V377" i="31"/>
  <c r="U377" i="31"/>
  <c r="BT376" i="31"/>
  <c r="BS376" i="31"/>
  <c r="BR376" i="31"/>
  <c r="BQ376" i="31"/>
  <c r="BP376" i="31"/>
  <c r="BO376" i="31"/>
  <c r="BN376" i="31"/>
  <c r="BM376" i="31"/>
  <c r="BL376" i="31"/>
  <c r="BK376" i="31"/>
  <c r="BJ376" i="31"/>
  <c r="BI376" i="31"/>
  <c r="BH376" i="31"/>
  <c r="BG376" i="31"/>
  <c r="BF376" i="31"/>
  <c r="BE376" i="31"/>
  <c r="BD376" i="31"/>
  <c r="BC376" i="31"/>
  <c r="BB376" i="31"/>
  <c r="BA376" i="31"/>
  <c r="AZ376" i="31"/>
  <c r="AY376" i="31"/>
  <c r="AX376" i="31"/>
  <c r="AW376" i="31"/>
  <c r="AV376" i="31"/>
  <c r="AU376" i="31"/>
  <c r="AT376" i="31"/>
  <c r="AS376" i="31"/>
  <c r="AR376" i="31"/>
  <c r="AQ376" i="31"/>
  <c r="AP376" i="31"/>
  <c r="AO376" i="31"/>
  <c r="AN376" i="31"/>
  <c r="AM376" i="31"/>
  <c r="AL376" i="31"/>
  <c r="AK376" i="31"/>
  <c r="AJ376" i="31"/>
  <c r="AI376" i="31"/>
  <c r="AH376" i="31"/>
  <c r="AG376" i="31"/>
  <c r="AF376" i="31"/>
  <c r="AE376" i="31"/>
  <c r="AD376" i="31"/>
  <c r="AC376" i="31"/>
  <c r="AB376" i="31"/>
  <c r="AA376" i="31"/>
  <c r="Z376" i="31"/>
  <c r="Y376" i="31"/>
  <c r="X376" i="31"/>
  <c r="W376" i="31"/>
  <c r="V376" i="31"/>
  <c r="U376" i="31"/>
  <c r="Q376" i="31"/>
  <c r="P376" i="31"/>
  <c r="O376" i="31"/>
  <c r="N376" i="31"/>
  <c r="M376" i="31"/>
  <c r="L376" i="31"/>
  <c r="K376" i="31"/>
  <c r="J376" i="31"/>
  <c r="I376" i="31"/>
  <c r="H376" i="31"/>
  <c r="G376" i="31"/>
  <c r="F376" i="31"/>
  <c r="E376" i="31"/>
  <c r="D376" i="31"/>
  <c r="C376" i="31"/>
  <c r="B376" i="31"/>
  <c r="BT375" i="31"/>
  <c r="BS375" i="31"/>
  <c r="BR375" i="31"/>
  <c r="BQ375" i="31"/>
  <c r="BP375" i="31"/>
  <c r="BO375" i="31"/>
  <c r="BN375" i="31"/>
  <c r="BM375" i="31"/>
  <c r="BL375" i="31"/>
  <c r="BK375" i="31"/>
  <c r="BJ375" i="31"/>
  <c r="BI375" i="31"/>
  <c r="BH375" i="31"/>
  <c r="BG375" i="31"/>
  <c r="BF375" i="31"/>
  <c r="BE375" i="31"/>
  <c r="BD375" i="31"/>
  <c r="BC375" i="31"/>
  <c r="BB375" i="31"/>
  <c r="BA375" i="31"/>
  <c r="AZ375" i="31"/>
  <c r="AY375" i="31"/>
  <c r="AX375" i="31"/>
  <c r="AW375" i="31"/>
  <c r="AV375" i="31"/>
  <c r="AU375" i="31"/>
  <c r="AT375" i="31"/>
  <c r="AS375" i="31"/>
  <c r="AR375" i="31"/>
  <c r="AQ375" i="31"/>
  <c r="AP375" i="31"/>
  <c r="AO375" i="31"/>
  <c r="AN375" i="31"/>
  <c r="AM375" i="31"/>
  <c r="AL375" i="31"/>
  <c r="AK375" i="31"/>
  <c r="AJ375" i="31"/>
  <c r="AI375" i="31"/>
  <c r="AH375" i="31"/>
  <c r="AG375" i="31"/>
  <c r="AF375" i="31"/>
  <c r="AE375" i="31"/>
  <c r="AD375" i="31"/>
  <c r="AC375" i="31"/>
  <c r="AB375" i="31"/>
  <c r="AA375" i="31"/>
  <c r="Z375" i="31"/>
  <c r="Y375" i="31"/>
  <c r="X375" i="31"/>
  <c r="W375" i="31"/>
  <c r="V375" i="31"/>
  <c r="U375" i="31"/>
  <c r="Q375" i="31"/>
  <c r="P375" i="31"/>
  <c r="O375" i="31"/>
  <c r="N375" i="31"/>
  <c r="M375" i="31"/>
  <c r="L375" i="31"/>
  <c r="K375" i="31"/>
  <c r="J375" i="31"/>
  <c r="I375" i="31"/>
  <c r="H375" i="31"/>
  <c r="G375" i="31"/>
  <c r="F375" i="31"/>
  <c r="E375" i="31"/>
  <c r="D375" i="31"/>
  <c r="C375" i="31"/>
  <c r="B375" i="31"/>
  <c r="BT374" i="31"/>
  <c r="BS374" i="31"/>
  <c r="BR374" i="31"/>
  <c r="BQ374" i="31"/>
  <c r="BP374" i="31"/>
  <c r="BO374" i="31"/>
  <c r="BN374" i="31"/>
  <c r="BM374" i="31"/>
  <c r="BL374" i="31"/>
  <c r="BK374" i="31"/>
  <c r="BJ374" i="31"/>
  <c r="BI374" i="31"/>
  <c r="BH374" i="31"/>
  <c r="BG374" i="31"/>
  <c r="BF374" i="31"/>
  <c r="BE374" i="31"/>
  <c r="BD374" i="31"/>
  <c r="BC374" i="31"/>
  <c r="BB374" i="31"/>
  <c r="BA374" i="31"/>
  <c r="AZ374" i="31"/>
  <c r="AY374" i="31"/>
  <c r="AX374" i="31"/>
  <c r="AW374" i="31"/>
  <c r="AV374" i="31"/>
  <c r="AU374" i="31"/>
  <c r="AT374" i="31"/>
  <c r="AS374" i="31"/>
  <c r="AR374" i="31"/>
  <c r="AQ374" i="31"/>
  <c r="AP374" i="31"/>
  <c r="AO374" i="31"/>
  <c r="AN374" i="31"/>
  <c r="AM374" i="31"/>
  <c r="AL374" i="31"/>
  <c r="AK374" i="31"/>
  <c r="AJ374" i="31"/>
  <c r="AI374" i="31"/>
  <c r="AH374" i="31"/>
  <c r="AG374" i="31"/>
  <c r="AF374" i="31"/>
  <c r="AE374" i="31"/>
  <c r="AD374" i="31"/>
  <c r="AC374" i="31"/>
  <c r="AB374" i="31"/>
  <c r="AA374" i="31"/>
  <c r="Z374" i="31"/>
  <c r="Y374" i="31"/>
  <c r="X374" i="31"/>
  <c r="W374" i="31"/>
  <c r="V374" i="31"/>
  <c r="U374" i="31"/>
  <c r="Q374" i="31"/>
  <c r="P374" i="31"/>
  <c r="O374" i="31"/>
  <c r="N374" i="31"/>
  <c r="M374" i="31"/>
  <c r="L374" i="31"/>
  <c r="K374" i="31"/>
  <c r="J374" i="31"/>
  <c r="I374" i="31"/>
  <c r="H374" i="31"/>
  <c r="G374" i="31"/>
  <c r="F374" i="31"/>
  <c r="E374" i="31"/>
  <c r="D374" i="31"/>
  <c r="C374" i="31"/>
  <c r="B374" i="31"/>
  <c r="BT373" i="31"/>
  <c r="BS373" i="31"/>
  <c r="BR373" i="31"/>
  <c r="BQ373" i="31"/>
  <c r="BP373" i="31"/>
  <c r="BO373" i="31"/>
  <c r="BN373" i="31"/>
  <c r="BM373" i="31"/>
  <c r="BL373" i="31"/>
  <c r="BK373" i="31"/>
  <c r="BJ373" i="31"/>
  <c r="BI373" i="31"/>
  <c r="BH373" i="31"/>
  <c r="BG373" i="31"/>
  <c r="BF373" i="31"/>
  <c r="BE373" i="31"/>
  <c r="BD373" i="31"/>
  <c r="BC373" i="31"/>
  <c r="BB373" i="31"/>
  <c r="BA373" i="31"/>
  <c r="AZ373" i="31"/>
  <c r="AY373" i="31"/>
  <c r="AX373" i="31"/>
  <c r="AW373" i="31"/>
  <c r="AV373" i="31"/>
  <c r="AU373" i="31"/>
  <c r="AT373" i="31"/>
  <c r="AS373" i="31"/>
  <c r="AR373" i="31"/>
  <c r="AQ373" i="31"/>
  <c r="AP373" i="31"/>
  <c r="AO373" i="31"/>
  <c r="AN373" i="31"/>
  <c r="AM373" i="31"/>
  <c r="AL373" i="31"/>
  <c r="AK373" i="31"/>
  <c r="AJ373" i="31"/>
  <c r="AI373" i="31"/>
  <c r="AH373" i="31"/>
  <c r="AG373" i="31"/>
  <c r="AF373" i="31"/>
  <c r="AE373" i="31"/>
  <c r="AD373" i="31"/>
  <c r="AC373" i="31"/>
  <c r="AB373" i="31"/>
  <c r="AA373" i="31"/>
  <c r="Z373" i="31"/>
  <c r="Y373" i="31"/>
  <c r="X373" i="31"/>
  <c r="W373" i="31"/>
  <c r="V373" i="31"/>
  <c r="U373" i="31"/>
  <c r="Q373" i="31"/>
  <c r="P373" i="31"/>
  <c r="O373" i="31"/>
  <c r="N373" i="31"/>
  <c r="M373" i="31"/>
  <c r="L373" i="31"/>
  <c r="K373" i="31"/>
  <c r="J373" i="31"/>
  <c r="I373" i="31"/>
  <c r="H373" i="31"/>
  <c r="G373" i="31"/>
  <c r="F373" i="31"/>
  <c r="E373" i="31"/>
  <c r="D373" i="31"/>
  <c r="C373" i="31"/>
  <c r="B373" i="31"/>
  <c r="BT372" i="31"/>
  <c r="BS372" i="31"/>
  <c r="BR372" i="31"/>
  <c r="BQ372" i="31"/>
  <c r="BP372" i="31"/>
  <c r="BO372" i="31"/>
  <c r="BN372" i="31"/>
  <c r="BM372" i="31"/>
  <c r="BL372" i="31"/>
  <c r="BK372" i="31"/>
  <c r="BJ372" i="31"/>
  <c r="BI372" i="31"/>
  <c r="BH372" i="31"/>
  <c r="BG372" i="31"/>
  <c r="BF372" i="31"/>
  <c r="BE372" i="31"/>
  <c r="BD372" i="31"/>
  <c r="BC372" i="31"/>
  <c r="BB372" i="31"/>
  <c r="BA372" i="31"/>
  <c r="AZ372" i="31"/>
  <c r="AY372" i="31"/>
  <c r="AX372" i="31"/>
  <c r="AW372" i="31"/>
  <c r="AV372" i="31"/>
  <c r="AU372" i="31"/>
  <c r="AT372" i="31"/>
  <c r="AS372" i="31"/>
  <c r="AR372" i="31"/>
  <c r="AQ372" i="31"/>
  <c r="AP372" i="31"/>
  <c r="AO372" i="31"/>
  <c r="AN372" i="31"/>
  <c r="AM372" i="31"/>
  <c r="AL372" i="31"/>
  <c r="AK372" i="31"/>
  <c r="AJ372" i="31"/>
  <c r="AI372" i="31"/>
  <c r="AH372" i="31"/>
  <c r="AG372" i="31"/>
  <c r="AF372" i="31"/>
  <c r="AE372" i="31"/>
  <c r="AD372" i="31"/>
  <c r="AC372" i="31"/>
  <c r="AB372" i="31"/>
  <c r="AA372" i="31"/>
  <c r="Z372" i="31"/>
  <c r="Y372" i="31"/>
  <c r="X372" i="31"/>
  <c r="W372" i="31"/>
  <c r="V372" i="31"/>
  <c r="U372" i="31"/>
  <c r="Q372" i="31"/>
  <c r="P372" i="31"/>
  <c r="O372" i="31"/>
  <c r="N372" i="31"/>
  <c r="M372" i="31"/>
  <c r="L372" i="31"/>
  <c r="K372" i="31"/>
  <c r="J372" i="31"/>
  <c r="I372" i="31"/>
  <c r="H372" i="31"/>
  <c r="G372" i="31"/>
  <c r="F372" i="31"/>
  <c r="E372" i="31"/>
  <c r="D372" i="31"/>
  <c r="C372" i="31"/>
  <c r="B372" i="31"/>
  <c r="BT371" i="31"/>
  <c r="BS371" i="31"/>
  <c r="BR371" i="31"/>
  <c r="BQ371" i="31"/>
  <c r="BP371" i="31"/>
  <c r="BO371" i="31"/>
  <c r="BN371" i="31"/>
  <c r="BM371" i="31"/>
  <c r="BL371" i="31"/>
  <c r="BK371" i="31"/>
  <c r="BJ371" i="31"/>
  <c r="BI371" i="31"/>
  <c r="BH371" i="31"/>
  <c r="BG371" i="31"/>
  <c r="BF371" i="31"/>
  <c r="BE371" i="31"/>
  <c r="BD371" i="31"/>
  <c r="BC371" i="31"/>
  <c r="BB371" i="31"/>
  <c r="BA371" i="31"/>
  <c r="AZ371" i="31"/>
  <c r="AY371" i="31"/>
  <c r="AX371" i="31"/>
  <c r="AW371" i="31"/>
  <c r="AV371" i="31"/>
  <c r="AU371" i="31"/>
  <c r="AT371" i="31"/>
  <c r="AS371" i="31"/>
  <c r="AR371" i="31"/>
  <c r="AQ371" i="31"/>
  <c r="AP371" i="31"/>
  <c r="AO371" i="31"/>
  <c r="AN371" i="31"/>
  <c r="AM371" i="31"/>
  <c r="AL371" i="31"/>
  <c r="AK371" i="31"/>
  <c r="AJ371" i="31"/>
  <c r="AI371" i="31"/>
  <c r="AH371" i="31"/>
  <c r="AG371" i="31"/>
  <c r="AF371" i="31"/>
  <c r="AE371" i="31"/>
  <c r="AD371" i="31"/>
  <c r="AC371" i="31"/>
  <c r="AB371" i="31"/>
  <c r="AA371" i="31"/>
  <c r="Z371" i="31"/>
  <c r="Y371" i="31"/>
  <c r="X371" i="31"/>
  <c r="W371" i="31"/>
  <c r="V371" i="31"/>
  <c r="U371" i="31"/>
  <c r="Q371" i="31"/>
  <c r="P371" i="31"/>
  <c r="O371" i="31"/>
  <c r="N371" i="31"/>
  <c r="M371" i="31"/>
  <c r="L371" i="31"/>
  <c r="K371" i="31"/>
  <c r="J371" i="31"/>
  <c r="I371" i="31"/>
  <c r="H371" i="31"/>
  <c r="G371" i="31"/>
  <c r="F371" i="31"/>
  <c r="E371" i="31"/>
  <c r="D371" i="31"/>
  <c r="C371" i="31"/>
  <c r="B371" i="31"/>
  <c r="BT370" i="31"/>
  <c r="BS370" i="31"/>
  <c r="BR370" i="31"/>
  <c r="BQ370" i="31"/>
  <c r="BP370" i="31"/>
  <c r="BO370" i="31"/>
  <c r="BN370" i="31"/>
  <c r="BM370" i="31"/>
  <c r="BL370" i="31"/>
  <c r="BK370" i="31"/>
  <c r="BJ370" i="31"/>
  <c r="BI370" i="31"/>
  <c r="BH370" i="31"/>
  <c r="BG370" i="31"/>
  <c r="BF370" i="31"/>
  <c r="BE370" i="31"/>
  <c r="BD370" i="31"/>
  <c r="BC370" i="31"/>
  <c r="BB370" i="31"/>
  <c r="BA370" i="31"/>
  <c r="AZ370" i="31"/>
  <c r="AY370" i="31"/>
  <c r="AX370" i="31"/>
  <c r="AW370" i="31"/>
  <c r="AV370" i="31"/>
  <c r="AU370" i="31"/>
  <c r="AT370" i="31"/>
  <c r="AS370" i="31"/>
  <c r="AR370" i="31"/>
  <c r="AQ370" i="31"/>
  <c r="AP370" i="31"/>
  <c r="AO370" i="31"/>
  <c r="AN370" i="31"/>
  <c r="AM370" i="31"/>
  <c r="AL370" i="31"/>
  <c r="AK370" i="31"/>
  <c r="AJ370" i="31"/>
  <c r="AI370" i="31"/>
  <c r="AH370" i="31"/>
  <c r="AG370" i="31"/>
  <c r="AF370" i="31"/>
  <c r="AE370" i="31"/>
  <c r="AD370" i="31"/>
  <c r="AC370" i="31"/>
  <c r="AB370" i="31"/>
  <c r="AA370" i="31"/>
  <c r="Z370" i="31"/>
  <c r="Y370" i="31"/>
  <c r="X370" i="31"/>
  <c r="W370" i="31"/>
  <c r="V370" i="31"/>
  <c r="U370" i="31"/>
  <c r="Q370" i="31"/>
  <c r="P370" i="31"/>
  <c r="O370" i="31"/>
  <c r="N370" i="31"/>
  <c r="M370" i="31"/>
  <c r="L370" i="31"/>
  <c r="K370" i="31"/>
  <c r="J370" i="31"/>
  <c r="I370" i="31"/>
  <c r="H370" i="31"/>
  <c r="G370" i="31"/>
  <c r="F370" i="31"/>
  <c r="E370" i="31"/>
  <c r="D370" i="31"/>
  <c r="C370" i="31"/>
  <c r="B370" i="31"/>
  <c r="BT369" i="31"/>
  <c r="BS369" i="31"/>
  <c r="BR369" i="31"/>
  <c r="BQ369" i="31"/>
  <c r="BP369" i="31"/>
  <c r="BO369" i="31"/>
  <c r="BN369" i="31"/>
  <c r="BM369" i="31"/>
  <c r="BL369" i="31"/>
  <c r="BK369" i="31"/>
  <c r="BJ369" i="31"/>
  <c r="BI369" i="31"/>
  <c r="BH369" i="31"/>
  <c r="BG369" i="31"/>
  <c r="BF369" i="31"/>
  <c r="BE369" i="31"/>
  <c r="BD369" i="31"/>
  <c r="BC369" i="31"/>
  <c r="BB369" i="31"/>
  <c r="BA369" i="31"/>
  <c r="AZ369" i="31"/>
  <c r="AY369" i="31"/>
  <c r="AX369" i="31"/>
  <c r="AW369" i="31"/>
  <c r="AV369" i="31"/>
  <c r="AU369" i="31"/>
  <c r="AT369" i="31"/>
  <c r="AS369" i="31"/>
  <c r="AR369" i="31"/>
  <c r="AQ369" i="31"/>
  <c r="AP369" i="31"/>
  <c r="AO369" i="31"/>
  <c r="AN369" i="31"/>
  <c r="AM369" i="31"/>
  <c r="AL369" i="31"/>
  <c r="AK369" i="31"/>
  <c r="AJ369" i="31"/>
  <c r="AI369" i="31"/>
  <c r="AH369" i="31"/>
  <c r="AG369" i="31"/>
  <c r="AF369" i="31"/>
  <c r="AE369" i="31"/>
  <c r="AD369" i="31"/>
  <c r="AC369" i="31"/>
  <c r="AB369" i="31"/>
  <c r="AA369" i="31"/>
  <c r="Z369" i="31"/>
  <c r="Y369" i="31"/>
  <c r="X369" i="31"/>
  <c r="W369" i="31"/>
  <c r="V369" i="31"/>
  <c r="U369" i="31"/>
  <c r="Q369" i="31"/>
  <c r="P369" i="31"/>
  <c r="O369" i="31"/>
  <c r="N369" i="31"/>
  <c r="M369" i="31"/>
  <c r="L369" i="31"/>
  <c r="K369" i="31"/>
  <c r="J369" i="31"/>
  <c r="I369" i="31"/>
  <c r="H369" i="31"/>
  <c r="G369" i="31"/>
  <c r="F369" i="31"/>
  <c r="E369" i="31"/>
  <c r="D369" i="31"/>
  <c r="C369" i="31"/>
  <c r="B369" i="31"/>
  <c r="Q368" i="31"/>
  <c r="P368" i="31"/>
  <c r="O368" i="31"/>
  <c r="N368" i="31"/>
  <c r="M368" i="31"/>
  <c r="L368" i="31"/>
  <c r="K368" i="31"/>
  <c r="J368" i="31"/>
  <c r="I368" i="31"/>
  <c r="H368" i="31"/>
  <c r="G368" i="31"/>
  <c r="F368" i="31"/>
  <c r="E368" i="31"/>
  <c r="D368" i="31"/>
  <c r="C368" i="31"/>
  <c r="B368" i="31"/>
  <c r="R377" i="31" s="1"/>
  <c r="AY364" i="31"/>
  <c r="AX364" i="31"/>
  <c r="AW364" i="31"/>
  <c r="AV364" i="31"/>
  <c r="AU364" i="31"/>
  <c r="AT364" i="31"/>
  <c r="AS364" i="31"/>
  <c r="AR364" i="31"/>
  <c r="AQ364" i="31"/>
  <c r="AP364" i="31"/>
  <c r="AO364" i="31"/>
  <c r="AN364" i="31"/>
  <c r="T364" i="31"/>
  <c r="N364" i="31"/>
  <c r="J364" i="31"/>
  <c r="I364" i="31"/>
  <c r="H364" i="31"/>
  <c r="G364" i="31"/>
  <c r="F364" i="31"/>
  <c r="E364" i="31"/>
  <c r="D364" i="31"/>
  <c r="C364" i="31"/>
  <c r="AY363" i="31"/>
  <c r="AX363" i="31"/>
  <c r="AW363" i="31"/>
  <c r="AV363" i="31"/>
  <c r="AU363" i="31"/>
  <c r="AT363" i="31"/>
  <c r="AS363" i="31"/>
  <c r="AR363" i="31"/>
  <c r="AQ363" i="31"/>
  <c r="AP363" i="31"/>
  <c r="AO363" i="31"/>
  <c r="AN363" i="31"/>
  <c r="AJ363" i="31"/>
  <c r="AI363" i="31"/>
  <c r="AH363" i="31"/>
  <c r="AG363" i="31"/>
  <c r="AF363" i="31"/>
  <c r="AE363" i="31"/>
  <c r="AD363" i="31"/>
  <c r="AC363" i="31"/>
  <c r="AB363" i="31"/>
  <c r="AA363" i="31"/>
  <c r="Z363" i="31"/>
  <c r="V363" i="31"/>
  <c r="U363" i="31"/>
  <c r="T363" i="31"/>
  <c r="S363" i="31"/>
  <c r="R363" i="31"/>
  <c r="Q363" i="31"/>
  <c r="P363" i="31"/>
  <c r="O363" i="31"/>
  <c r="N363" i="31"/>
  <c r="J363" i="31"/>
  <c r="I363" i="31"/>
  <c r="H363" i="31"/>
  <c r="G363" i="31"/>
  <c r="F363" i="31"/>
  <c r="E363" i="31"/>
  <c r="D363" i="31"/>
  <c r="C363" i="31"/>
  <c r="B363" i="31"/>
  <c r="AY362" i="31"/>
  <c r="AX362" i="31"/>
  <c r="AW362" i="31"/>
  <c r="AV362" i="31"/>
  <c r="AU362" i="31"/>
  <c r="AT362" i="31"/>
  <c r="AS362" i="31"/>
  <c r="AR362" i="31"/>
  <c r="AQ362" i="31"/>
  <c r="AP362" i="31"/>
  <c r="AO362" i="31"/>
  <c r="AN362" i="31"/>
  <c r="AJ362" i="31"/>
  <c r="AI362" i="31"/>
  <c r="AH362" i="31"/>
  <c r="AG362" i="31"/>
  <c r="AF362" i="31"/>
  <c r="AE362" i="31"/>
  <c r="AD362" i="31"/>
  <c r="AC362" i="31"/>
  <c r="AB362" i="31"/>
  <c r="AA362" i="31"/>
  <c r="Z362" i="31"/>
  <c r="V362" i="31"/>
  <c r="U362" i="31"/>
  <c r="T362" i="31"/>
  <c r="S362" i="31"/>
  <c r="R362" i="31"/>
  <c r="Q362" i="31"/>
  <c r="P362" i="31"/>
  <c r="O362" i="31"/>
  <c r="N362" i="31"/>
  <c r="J362" i="31"/>
  <c r="I362" i="31"/>
  <c r="H362" i="31"/>
  <c r="G362" i="31"/>
  <c r="F362" i="31"/>
  <c r="E362" i="31"/>
  <c r="D362" i="31"/>
  <c r="C362" i="31"/>
  <c r="B362" i="31"/>
  <c r="CU334" i="31"/>
  <c r="CT334" i="31"/>
  <c r="CS334" i="31"/>
  <c r="CR334" i="31"/>
  <c r="CQ334" i="31"/>
  <c r="CP334" i="31"/>
  <c r="CO334" i="31"/>
  <c r="CN334" i="31"/>
  <c r="CM334" i="31"/>
  <c r="CL334" i="31"/>
  <c r="CK334" i="31"/>
  <c r="CJ334" i="31"/>
  <c r="CI334" i="31"/>
  <c r="CH334" i="31"/>
  <c r="CG334" i="31"/>
  <c r="CF334" i="31"/>
  <c r="CD334" i="31"/>
  <c r="CC334" i="31"/>
  <c r="CB334" i="31"/>
  <c r="CA334" i="31"/>
  <c r="BZ334" i="31"/>
  <c r="BY334" i="31"/>
  <c r="BX334" i="31"/>
  <c r="BW334" i="31"/>
  <c r="BV334" i="31"/>
  <c r="BU334" i="31"/>
  <c r="BT334" i="31"/>
  <c r="BS334" i="31"/>
  <c r="BR334" i="31"/>
  <c r="BQ334" i="31"/>
  <c r="BP334" i="31"/>
  <c r="BO334" i="31"/>
  <c r="BN334" i="31"/>
  <c r="BM334" i="31"/>
  <c r="BL334" i="31"/>
  <c r="BK334" i="31"/>
  <c r="BJ334" i="31"/>
  <c r="BI334" i="31"/>
  <c r="BH334" i="31"/>
  <c r="BG334" i="31"/>
  <c r="BF334" i="31"/>
  <c r="BE334" i="31"/>
  <c r="BD334" i="31"/>
  <c r="BC334" i="31"/>
  <c r="BB334" i="31"/>
  <c r="CU333" i="31"/>
  <c r="CT333" i="31"/>
  <c r="CS333" i="31"/>
  <c r="CR333" i="31"/>
  <c r="CQ333" i="31"/>
  <c r="CP333" i="31"/>
  <c r="CO333" i="31"/>
  <c r="CN333" i="31"/>
  <c r="CM333" i="31"/>
  <c r="CL333" i="31"/>
  <c r="CK333" i="31"/>
  <c r="CJ333" i="31"/>
  <c r="CI333" i="31"/>
  <c r="CH333" i="31"/>
  <c r="CG333" i="31"/>
  <c r="CF333" i="31"/>
  <c r="CD333" i="31"/>
  <c r="CC333" i="31"/>
  <c r="CB333" i="31"/>
  <c r="CA333" i="31"/>
  <c r="BZ333" i="31"/>
  <c r="BY333" i="31"/>
  <c r="BX333" i="31"/>
  <c r="BW333" i="31"/>
  <c r="BV333" i="31"/>
  <c r="BU333" i="31"/>
  <c r="BT333" i="31"/>
  <c r="BS333" i="31"/>
  <c r="BR333" i="31"/>
  <c r="BQ333" i="31"/>
  <c r="BP333" i="31"/>
  <c r="BO333" i="31"/>
  <c r="BN333" i="31"/>
  <c r="BM333" i="31"/>
  <c r="BL333" i="31"/>
  <c r="BK333" i="31"/>
  <c r="BJ333" i="31"/>
  <c r="BI333" i="31"/>
  <c r="BH333" i="31"/>
  <c r="BG333" i="31"/>
  <c r="BF333" i="31"/>
  <c r="BE333" i="31"/>
  <c r="BD333" i="31"/>
  <c r="BC333" i="31"/>
  <c r="BB333" i="31"/>
  <c r="CU332" i="31"/>
  <c r="CT332" i="31"/>
  <c r="CS332" i="31"/>
  <c r="CR332" i="31"/>
  <c r="CQ332" i="31"/>
  <c r="CP332" i="31"/>
  <c r="CO332" i="31"/>
  <c r="CN332" i="31"/>
  <c r="CM332" i="31"/>
  <c r="CL332" i="31"/>
  <c r="CK332" i="31"/>
  <c r="CJ332" i="31"/>
  <c r="CI332" i="31"/>
  <c r="CH332" i="31"/>
  <c r="CG332" i="31"/>
  <c r="CF332" i="31"/>
  <c r="CD332" i="31"/>
  <c r="CC332" i="31"/>
  <c r="CB332" i="31"/>
  <c r="CA332" i="31"/>
  <c r="BZ332" i="31"/>
  <c r="BY332" i="31"/>
  <c r="BX332" i="31"/>
  <c r="BW332" i="31"/>
  <c r="BV332" i="31"/>
  <c r="BU332" i="31"/>
  <c r="BT332" i="31"/>
  <c r="BS332" i="31"/>
  <c r="BR332" i="31"/>
  <c r="BQ332" i="31"/>
  <c r="BP332" i="31"/>
  <c r="BO332" i="31"/>
  <c r="BN332" i="31"/>
  <c r="BM332" i="31"/>
  <c r="BL332" i="31"/>
  <c r="BK332" i="31"/>
  <c r="BJ332" i="31"/>
  <c r="BI332" i="31"/>
  <c r="BH332" i="31"/>
  <c r="BG332" i="31"/>
  <c r="BF332" i="31"/>
  <c r="BE332" i="31"/>
  <c r="BD332" i="31"/>
  <c r="BC332" i="31"/>
  <c r="BB332" i="31"/>
  <c r="CU331" i="31"/>
  <c r="CT331" i="31"/>
  <c r="CS331" i="31"/>
  <c r="CR331" i="31"/>
  <c r="CQ331" i="31"/>
  <c r="CP331" i="31"/>
  <c r="CO331" i="31"/>
  <c r="CN331" i="31"/>
  <c r="CM331" i="31"/>
  <c r="CL331" i="31"/>
  <c r="CK331" i="31"/>
  <c r="CJ331" i="31"/>
  <c r="CI331" i="31"/>
  <c r="CH331" i="31"/>
  <c r="CG331" i="31"/>
  <c r="CF331" i="31"/>
  <c r="CD331" i="31"/>
  <c r="CC331" i="31"/>
  <c r="CB331" i="31"/>
  <c r="CA331" i="31"/>
  <c r="BZ331" i="31"/>
  <c r="BY331" i="31"/>
  <c r="BX331" i="31"/>
  <c r="BW331" i="31"/>
  <c r="BV331" i="31"/>
  <c r="BU331" i="31"/>
  <c r="BT331" i="31"/>
  <c r="BS331" i="31"/>
  <c r="BR331" i="31"/>
  <c r="BQ331" i="31"/>
  <c r="BP331" i="31"/>
  <c r="BO331" i="31"/>
  <c r="BN331" i="31"/>
  <c r="BM331" i="31"/>
  <c r="BL331" i="31"/>
  <c r="BK331" i="31"/>
  <c r="BJ331" i="31"/>
  <c r="BI331" i="31"/>
  <c r="BH331" i="31"/>
  <c r="BG331" i="31"/>
  <c r="BF331" i="31"/>
  <c r="BE331" i="31"/>
  <c r="BD331" i="31"/>
  <c r="BC331" i="31"/>
  <c r="BB331" i="31"/>
  <c r="CU330" i="31"/>
  <c r="CT330" i="31"/>
  <c r="CS330" i="31"/>
  <c r="CR330" i="31"/>
  <c r="CQ330" i="31"/>
  <c r="CP330" i="31"/>
  <c r="CO330" i="31"/>
  <c r="CN330" i="31"/>
  <c r="CM330" i="31"/>
  <c r="CL330" i="31"/>
  <c r="CK330" i="31"/>
  <c r="CJ330" i="31"/>
  <c r="CI330" i="31"/>
  <c r="CH330" i="31"/>
  <c r="CG330" i="31"/>
  <c r="CF330" i="31"/>
  <c r="CD330" i="31"/>
  <c r="CC330" i="31"/>
  <c r="CB330" i="31"/>
  <c r="CA330" i="31"/>
  <c r="BZ330" i="31"/>
  <c r="BY330" i="31"/>
  <c r="BX330" i="31"/>
  <c r="BW330" i="31"/>
  <c r="BV330" i="31"/>
  <c r="BU330" i="31"/>
  <c r="BT330" i="31"/>
  <c r="BS330" i="31"/>
  <c r="BR330" i="31"/>
  <c r="BQ330" i="31"/>
  <c r="BP330" i="31"/>
  <c r="BO330" i="31"/>
  <c r="BN330" i="31"/>
  <c r="BM330" i="31"/>
  <c r="BL330" i="31"/>
  <c r="BK330" i="31"/>
  <c r="BJ330" i="31"/>
  <c r="BI330" i="31"/>
  <c r="BH330" i="31"/>
  <c r="BG330" i="31"/>
  <c r="BF330" i="31"/>
  <c r="BE330" i="31"/>
  <c r="BD330" i="31"/>
  <c r="BC330" i="31"/>
  <c r="BB330" i="31"/>
  <c r="CU329" i="31"/>
  <c r="CT329" i="31"/>
  <c r="CS329" i="31"/>
  <c r="CR329" i="31"/>
  <c r="CQ329" i="31"/>
  <c r="CP329" i="31"/>
  <c r="CO329" i="31"/>
  <c r="CN329" i="31"/>
  <c r="CM329" i="31"/>
  <c r="CL329" i="31"/>
  <c r="CK329" i="31"/>
  <c r="CJ329" i="31"/>
  <c r="CI329" i="31"/>
  <c r="CH329" i="31"/>
  <c r="CG329" i="31"/>
  <c r="CF329" i="31"/>
  <c r="CD329" i="31"/>
  <c r="CC329" i="31"/>
  <c r="CB329" i="31"/>
  <c r="CA329" i="31"/>
  <c r="BZ329" i="31"/>
  <c r="BY329" i="31"/>
  <c r="BX329" i="31"/>
  <c r="BW329" i="31"/>
  <c r="BV329" i="31"/>
  <c r="BU329" i="31"/>
  <c r="BT329" i="31"/>
  <c r="BS329" i="31"/>
  <c r="BR329" i="31"/>
  <c r="BQ329" i="31"/>
  <c r="BP329" i="31"/>
  <c r="BO329" i="31"/>
  <c r="BN329" i="31"/>
  <c r="BM329" i="31"/>
  <c r="BL329" i="31"/>
  <c r="BK329" i="31"/>
  <c r="BJ329" i="31"/>
  <c r="BI329" i="31"/>
  <c r="BH329" i="31"/>
  <c r="BG329" i="31"/>
  <c r="BF329" i="31"/>
  <c r="BE329" i="31"/>
  <c r="BD329" i="31"/>
  <c r="BC329" i="31"/>
  <c r="BB329" i="31"/>
  <c r="CU328" i="31"/>
  <c r="CT328" i="31"/>
  <c r="CS328" i="31"/>
  <c r="CR328" i="31"/>
  <c r="CQ328" i="31"/>
  <c r="CP328" i="31"/>
  <c r="CO328" i="31"/>
  <c r="CN328" i="31"/>
  <c r="CM328" i="31"/>
  <c r="CL328" i="31"/>
  <c r="CK328" i="31"/>
  <c r="CJ328" i="31"/>
  <c r="CI328" i="31"/>
  <c r="CH328" i="31"/>
  <c r="CG328" i="31"/>
  <c r="CF328" i="31"/>
  <c r="CD328" i="31"/>
  <c r="CC328" i="31"/>
  <c r="CB328" i="31"/>
  <c r="CA328" i="31"/>
  <c r="BZ328" i="31"/>
  <c r="BY328" i="31"/>
  <c r="BX328" i="31"/>
  <c r="BW328" i="31"/>
  <c r="BV328" i="31"/>
  <c r="BU328" i="31"/>
  <c r="BT328" i="31"/>
  <c r="BS328" i="31"/>
  <c r="BR328" i="31"/>
  <c r="BQ328" i="31"/>
  <c r="BP328" i="31"/>
  <c r="BO328" i="31"/>
  <c r="BN328" i="31"/>
  <c r="BM328" i="31"/>
  <c r="BL328" i="31"/>
  <c r="BK328" i="31"/>
  <c r="BJ328" i="31"/>
  <c r="BI328" i="31"/>
  <c r="BH328" i="31"/>
  <c r="BG328" i="31"/>
  <c r="BF328" i="31"/>
  <c r="BE328" i="31"/>
  <c r="BD328" i="31"/>
  <c r="BC328" i="31"/>
  <c r="BB328" i="31"/>
  <c r="CU327" i="31"/>
  <c r="CT327" i="31"/>
  <c r="CS327" i="31"/>
  <c r="CR327" i="31"/>
  <c r="CQ327" i="31"/>
  <c r="CP327" i="31"/>
  <c r="CO327" i="31"/>
  <c r="CN327" i="31"/>
  <c r="CM327" i="31"/>
  <c r="CL327" i="31"/>
  <c r="CK327" i="31"/>
  <c r="CJ327" i="31"/>
  <c r="CI327" i="31"/>
  <c r="CH327" i="31"/>
  <c r="CG327" i="31"/>
  <c r="CF327" i="31"/>
  <c r="CD327" i="31"/>
  <c r="CC327" i="31"/>
  <c r="CB327" i="31"/>
  <c r="CA327" i="31"/>
  <c r="BZ327" i="31"/>
  <c r="BY327" i="31"/>
  <c r="BX327" i="31"/>
  <c r="BW327" i="31"/>
  <c r="BV327" i="31"/>
  <c r="BU327" i="31"/>
  <c r="BT327" i="31"/>
  <c r="BS327" i="31"/>
  <c r="BR327" i="31"/>
  <c r="BQ327" i="31"/>
  <c r="BP327" i="31"/>
  <c r="BO327" i="31"/>
  <c r="BN327" i="31"/>
  <c r="BM327" i="31"/>
  <c r="BL327" i="31"/>
  <c r="BK327" i="31"/>
  <c r="BJ327" i="31"/>
  <c r="BI327" i="31"/>
  <c r="BH327" i="31"/>
  <c r="BG327" i="31"/>
  <c r="BF327" i="31"/>
  <c r="BE327" i="31"/>
  <c r="BD327" i="31"/>
  <c r="BC327" i="31"/>
  <c r="BB327" i="31"/>
  <c r="CU326" i="31"/>
  <c r="CT326" i="31"/>
  <c r="CS326" i="31"/>
  <c r="CR326" i="31"/>
  <c r="CQ326" i="31"/>
  <c r="CP326" i="31"/>
  <c r="CO326" i="31"/>
  <c r="CN326" i="31"/>
  <c r="CM326" i="31"/>
  <c r="CL326" i="31"/>
  <c r="CK326" i="31"/>
  <c r="CJ326" i="31"/>
  <c r="CI326" i="31"/>
  <c r="CH326" i="31"/>
  <c r="CG326" i="31"/>
  <c r="CF326" i="31"/>
  <c r="CD326" i="31"/>
  <c r="CC326" i="31"/>
  <c r="CB326" i="31"/>
  <c r="CA326" i="31"/>
  <c r="BZ326" i="31"/>
  <c r="BY326" i="31"/>
  <c r="BX326" i="31"/>
  <c r="BW326" i="31"/>
  <c r="BV326" i="31"/>
  <c r="BU326" i="31"/>
  <c r="BT326" i="31"/>
  <c r="BS326" i="31"/>
  <c r="BR326" i="31"/>
  <c r="BQ326" i="31"/>
  <c r="BP326" i="31"/>
  <c r="BO326" i="31"/>
  <c r="BN326" i="31"/>
  <c r="BM326" i="31"/>
  <c r="BL326" i="31"/>
  <c r="BK326" i="31"/>
  <c r="BJ326" i="31"/>
  <c r="BI326" i="31"/>
  <c r="BH326" i="31"/>
  <c r="BG326" i="31"/>
  <c r="BF326" i="31"/>
  <c r="BE326" i="31"/>
  <c r="BD326" i="31"/>
  <c r="BC326" i="31"/>
  <c r="BB326" i="31"/>
  <c r="CU325" i="31"/>
  <c r="CT325" i="31"/>
  <c r="CS325" i="31"/>
  <c r="CR325" i="31"/>
  <c r="CQ325" i="31"/>
  <c r="CP325" i="31"/>
  <c r="CO325" i="31"/>
  <c r="CN325" i="31"/>
  <c r="CM325" i="31"/>
  <c r="CL325" i="31"/>
  <c r="CK325" i="31"/>
  <c r="CJ325" i="31"/>
  <c r="CI325" i="31"/>
  <c r="CH325" i="31"/>
  <c r="CG325" i="31"/>
  <c r="CF325" i="31"/>
  <c r="CD325" i="31"/>
  <c r="CC325" i="31"/>
  <c r="CB325" i="31"/>
  <c r="CA325" i="31"/>
  <c r="BZ325" i="31"/>
  <c r="BY325" i="31"/>
  <c r="BX325" i="31"/>
  <c r="BW325" i="31"/>
  <c r="BV325" i="31"/>
  <c r="BU325" i="31"/>
  <c r="BT325" i="31"/>
  <c r="BS325" i="31"/>
  <c r="BR325" i="31"/>
  <c r="BQ325" i="31"/>
  <c r="BP325" i="31"/>
  <c r="BO325" i="31"/>
  <c r="BN325" i="31"/>
  <c r="BM325" i="31"/>
  <c r="BL325" i="31"/>
  <c r="BK325" i="31"/>
  <c r="BJ325" i="31"/>
  <c r="BI325" i="31"/>
  <c r="BH325" i="31"/>
  <c r="BG325" i="31"/>
  <c r="BF325" i="31"/>
  <c r="BE325" i="31"/>
  <c r="BD325" i="31"/>
  <c r="BC325" i="31"/>
  <c r="BB325" i="31"/>
  <c r="CU324" i="31"/>
  <c r="CT324" i="31"/>
  <c r="CS324" i="31"/>
  <c r="CR324" i="31"/>
  <c r="CQ324" i="31"/>
  <c r="CP324" i="31"/>
  <c r="CO324" i="31"/>
  <c r="CN324" i="31"/>
  <c r="CM324" i="31"/>
  <c r="CL324" i="31"/>
  <c r="CK324" i="31"/>
  <c r="CJ324" i="31"/>
  <c r="CI324" i="31"/>
  <c r="CH324" i="31"/>
  <c r="CG324" i="31"/>
  <c r="CF324" i="31"/>
  <c r="CD324" i="31"/>
  <c r="CC324" i="31"/>
  <c r="CB324" i="31"/>
  <c r="CA324" i="31"/>
  <c r="BZ324" i="31"/>
  <c r="BY324" i="31"/>
  <c r="BX324" i="31"/>
  <c r="BW324" i="31"/>
  <c r="BV324" i="31"/>
  <c r="BU324" i="31"/>
  <c r="BT324" i="31"/>
  <c r="BS324" i="31"/>
  <c r="BR324" i="31"/>
  <c r="BQ324" i="31"/>
  <c r="BP324" i="31"/>
  <c r="BO324" i="31"/>
  <c r="BN324" i="31"/>
  <c r="BM324" i="31"/>
  <c r="BL324" i="31"/>
  <c r="BK324" i="31"/>
  <c r="BJ324" i="31"/>
  <c r="BI324" i="31"/>
  <c r="BH324" i="31"/>
  <c r="BG324" i="31"/>
  <c r="BF324" i="31"/>
  <c r="BE324" i="31"/>
  <c r="BD324" i="31"/>
  <c r="BC324" i="31"/>
  <c r="BB324" i="31"/>
  <c r="CU323" i="31"/>
  <c r="CT323" i="31"/>
  <c r="CS323" i="31"/>
  <c r="CR323" i="31"/>
  <c r="CQ323" i="31"/>
  <c r="CP323" i="31"/>
  <c r="CO323" i="31"/>
  <c r="CN323" i="31"/>
  <c r="CM323" i="31"/>
  <c r="CL323" i="31"/>
  <c r="CK323" i="31"/>
  <c r="CJ323" i="31"/>
  <c r="CI323" i="31"/>
  <c r="CH323" i="31"/>
  <c r="CG323" i="31"/>
  <c r="CF323" i="31"/>
  <c r="CD323" i="31"/>
  <c r="CC323" i="31"/>
  <c r="CB323" i="31"/>
  <c r="CA323" i="31"/>
  <c r="BZ323" i="31"/>
  <c r="BY323" i="31"/>
  <c r="BX323" i="31"/>
  <c r="BW323" i="31"/>
  <c r="BV323" i="31"/>
  <c r="BU323" i="31"/>
  <c r="BT323" i="31"/>
  <c r="BS323" i="31"/>
  <c r="BR323" i="31"/>
  <c r="BQ323" i="31"/>
  <c r="BP323" i="31"/>
  <c r="BO323" i="31"/>
  <c r="BN323" i="31"/>
  <c r="BM323" i="31"/>
  <c r="BL323" i="31"/>
  <c r="BK323" i="31"/>
  <c r="BJ323" i="31"/>
  <c r="BI323" i="31"/>
  <c r="BH323" i="31"/>
  <c r="BG323" i="31"/>
  <c r="BF323" i="31"/>
  <c r="BE323" i="31"/>
  <c r="BD323" i="31"/>
  <c r="BC323" i="31"/>
  <c r="BB323" i="31"/>
  <c r="D319" i="31"/>
  <c r="CM317" i="31"/>
  <c r="CL317" i="31"/>
  <c r="CK317" i="31"/>
  <c r="CJ317" i="31"/>
  <c r="CI317" i="31"/>
  <c r="CH317" i="31"/>
  <c r="CG317" i="31"/>
  <c r="CF317" i="31"/>
  <c r="CE317" i="31"/>
  <c r="CD317" i="31"/>
  <c r="CC317" i="31"/>
  <c r="CB317" i="31"/>
  <c r="CA317" i="31"/>
  <c r="BZ317" i="31"/>
  <c r="BY317" i="31"/>
  <c r="BX317" i="31"/>
  <c r="BW317" i="31"/>
  <c r="BV317" i="31"/>
  <c r="BU317" i="31"/>
  <c r="BT317" i="31"/>
  <c r="BS317" i="31"/>
  <c r="BR317" i="31"/>
  <c r="BQ317" i="31"/>
  <c r="BP317" i="31"/>
  <c r="BO317" i="31"/>
  <c r="BN317" i="31"/>
  <c r="BM317" i="31"/>
  <c r="BL317" i="31"/>
  <c r="BK317" i="31"/>
  <c r="BJ317" i="31"/>
  <c r="BI317" i="31"/>
  <c r="BH317" i="31"/>
  <c r="BG317" i="31"/>
  <c r="BF317" i="31"/>
  <c r="BE317" i="31"/>
  <c r="BD317" i="31"/>
  <c r="BC317" i="31"/>
  <c r="BB317" i="31"/>
  <c r="BA317" i="31"/>
  <c r="AZ317" i="31"/>
  <c r="AY317" i="31"/>
  <c r="AX317" i="31"/>
  <c r="AW317" i="31"/>
  <c r="AV317" i="31"/>
  <c r="AU317" i="31"/>
  <c r="AT317" i="31"/>
  <c r="AS317" i="31"/>
  <c r="AR317" i="31"/>
  <c r="AQ317" i="31"/>
  <c r="AP317" i="31"/>
  <c r="AO317" i="31"/>
  <c r="AN317" i="31"/>
  <c r="Q317" i="31"/>
  <c r="AH317" i="31" s="1"/>
  <c r="P317" i="31"/>
  <c r="AG317" i="31" s="1"/>
  <c r="O317" i="31"/>
  <c r="AF317" i="31" s="1"/>
  <c r="N317" i="31"/>
  <c r="AE317" i="31" s="1"/>
  <c r="M317" i="31"/>
  <c r="AD317" i="31" s="1"/>
  <c r="L317" i="31"/>
  <c r="AC317" i="31" s="1"/>
  <c r="K317" i="31"/>
  <c r="AB317" i="31" s="1"/>
  <c r="J317" i="31"/>
  <c r="AA317" i="31" s="1"/>
  <c r="I317" i="31"/>
  <c r="Z317" i="31" s="1"/>
  <c r="H317" i="31"/>
  <c r="Y317" i="31" s="1"/>
  <c r="G317" i="31"/>
  <c r="X317" i="31" s="1"/>
  <c r="F317" i="31"/>
  <c r="W317" i="31" s="1"/>
  <c r="E317" i="31"/>
  <c r="V317" i="31" s="1"/>
  <c r="D317" i="31"/>
  <c r="U317" i="31" s="1"/>
  <c r="C317" i="31"/>
  <c r="T317" i="31" s="1"/>
  <c r="B317" i="31"/>
  <c r="S317" i="31" s="1"/>
  <c r="CM316" i="31"/>
  <c r="CL316" i="31"/>
  <c r="CK316" i="31"/>
  <c r="CJ316" i="31"/>
  <c r="CI316" i="31"/>
  <c r="CH316" i="31"/>
  <c r="CG316" i="31"/>
  <c r="CF316" i="31"/>
  <c r="CE316" i="31"/>
  <c r="CD316" i="31"/>
  <c r="CC316" i="31"/>
  <c r="CB316" i="31"/>
  <c r="CA316" i="31"/>
  <c r="BZ316" i="31"/>
  <c r="BY316" i="31"/>
  <c r="BX316" i="31"/>
  <c r="BW316" i="31"/>
  <c r="BV316" i="31"/>
  <c r="BU316" i="31"/>
  <c r="BT316" i="31"/>
  <c r="BS316" i="31"/>
  <c r="BR316" i="31"/>
  <c r="BQ316" i="31"/>
  <c r="BP316" i="31"/>
  <c r="BO316" i="31"/>
  <c r="BN316" i="31"/>
  <c r="BM316" i="31"/>
  <c r="BL316" i="31"/>
  <c r="BK316" i="31"/>
  <c r="BJ316" i="31"/>
  <c r="BI316" i="31"/>
  <c r="BH316" i="31"/>
  <c r="BG316" i="31"/>
  <c r="BF316" i="31"/>
  <c r="BE316" i="31"/>
  <c r="BD316" i="31"/>
  <c r="BC316" i="31"/>
  <c r="BB316" i="31"/>
  <c r="BA316" i="31"/>
  <c r="AZ316" i="31"/>
  <c r="AY316" i="31"/>
  <c r="AX316" i="31"/>
  <c r="AW316" i="31"/>
  <c r="AV316" i="31"/>
  <c r="AU316" i="31"/>
  <c r="AT316" i="31"/>
  <c r="AS316" i="31"/>
  <c r="AR316" i="31"/>
  <c r="AQ316" i="31"/>
  <c r="AP316" i="31"/>
  <c r="AO316" i="31"/>
  <c r="AN316" i="31"/>
  <c r="Q316" i="31"/>
  <c r="AH316" i="31" s="1"/>
  <c r="P316" i="31"/>
  <c r="AG316" i="31" s="1"/>
  <c r="O316" i="31"/>
  <c r="AF316" i="31" s="1"/>
  <c r="N316" i="31"/>
  <c r="AE316" i="31" s="1"/>
  <c r="M316" i="31"/>
  <c r="AD316" i="31" s="1"/>
  <c r="L316" i="31"/>
  <c r="AC316" i="31" s="1"/>
  <c r="K316" i="31"/>
  <c r="AB316" i="31" s="1"/>
  <c r="J316" i="31"/>
  <c r="AA316" i="31" s="1"/>
  <c r="I316" i="31"/>
  <c r="Z316" i="31" s="1"/>
  <c r="H316" i="31"/>
  <c r="Y316" i="31" s="1"/>
  <c r="G316" i="31"/>
  <c r="X316" i="31" s="1"/>
  <c r="F316" i="31"/>
  <c r="W316" i="31" s="1"/>
  <c r="E316" i="31"/>
  <c r="V316" i="31" s="1"/>
  <c r="D316" i="31"/>
  <c r="U316" i="31" s="1"/>
  <c r="C316" i="31"/>
  <c r="T316" i="31" s="1"/>
  <c r="B316" i="31"/>
  <c r="S316" i="31" s="1"/>
  <c r="CM315" i="31"/>
  <c r="CL315" i="31"/>
  <c r="CK315" i="31"/>
  <c r="CJ315" i="31"/>
  <c r="CI315" i="31"/>
  <c r="CH315" i="31"/>
  <c r="CG315" i="31"/>
  <c r="CF315" i="31"/>
  <c r="CE315" i="31"/>
  <c r="CD315" i="31"/>
  <c r="CC315" i="31"/>
  <c r="CB315" i="31"/>
  <c r="CA315" i="31"/>
  <c r="BZ315" i="31"/>
  <c r="BY315" i="31"/>
  <c r="BX315" i="31"/>
  <c r="BW315" i="31"/>
  <c r="BV315" i="31"/>
  <c r="BU315" i="31"/>
  <c r="BT315" i="31"/>
  <c r="BS315" i="31"/>
  <c r="BR315" i="31"/>
  <c r="BQ315" i="31"/>
  <c r="BP315" i="31"/>
  <c r="BO315" i="31"/>
  <c r="BN315" i="31"/>
  <c r="BM315" i="31"/>
  <c r="BL315" i="31"/>
  <c r="BK315" i="31"/>
  <c r="BJ315" i="31"/>
  <c r="BI315" i="31"/>
  <c r="BH315" i="31"/>
  <c r="BG315" i="31"/>
  <c r="BF315" i="31"/>
  <c r="BE315" i="31"/>
  <c r="BD315" i="31"/>
  <c r="BC315" i="31"/>
  <c r="BB315" i="31"/>
  <c r="BA315" i="31"/>
  <c r="AZ315" i="31"/>
  <c r="AY315" i="31"/>
  <c r="AX315" i="31"/>
  <c r="AW315" i="31"/>
  <c r="AV315" i="31"/>
  <c r="AU315" i="31"/>
  <c r="AT315" i="31"/>
  <c r="AS315" i="31"/>
  <c r="AR315" i="31"/>
  <c r="AQ315" i="31"/>
  <c r="AP315" i="31"/>
  <c r="AO315" i="31"/>
  <c r="AN315" i="31"/>
  <c r="Q315" i="31"/>
  <c r="AH315" i="31" s="1"/>
  <c r="P315" i="31"/>
  <c r="AG315" i="31" s="1"/>
  <c r="O315" i="31"/>
  <c r="AF315" i="31" s="1"/>
  <c r="N315" i="31"/>
  <c r="AE315" i="31" s="1"/>
  <c r="M315" i="31"/>
  <c r="AD315" i="31" s="1"/>
  <c r="L315" i="31"/>
  <c r="AC315" i="31" s="1"/>
  <c r="K315" i="31"/>
  <c r="AB315" i="31" s="1"/>
  <c r="J315" i="31"/>
  <c r="AA315" i="31" s="1"/>
  <c r="I315" i="31"/>
  <c r="Z315" i="31" s="1"/>
  <c r="H315" i="31"/>
  <c r="Y315" i="31" s="1"/>
  <c r="G315" i="31"/>
  <c r="X315" i="31" s="1"/>
  <c r="F315" i="31"/>
  <c r="W315" i="31" s="1"/>
  <c r="E315" i="31"/>
  <c r="V315" i="31" s="1"/>
  <c r="D315" i="31"/>
  <c r="U315" i="31" s="1"/>
  <c r="C315" i="31"/>
  <c r="T315" i="31" s="1"/>
  <c r="B315" i="31"/>
  <c r="S315" i="31" s="1"/>
  <c r="CM314" i="31"/>
  <c r="CL314" i="31"/>
  <c r="CK314" i="31"/>
  <c r="CJ314" i="31"/>
  <c r="CI314" i="31"/>
  <c r="CH314" i="31"/>
  <c r="CG314" i="31"/>
  <c r="CF314" i="31"/>
  <c r="CE314" i="31"/>
  <c r="CD314" i="31"/>
  <c r="CC314" i="31"/>
  <c r="CB314" i="31"/>
  <c r="CA314" i="31"/>
  <c r="BZ314" i="31"/>
  <c r="BY314" i="31"/>
  <c r="BX314" i="31"/>
  <c r="BW314" i="31"/>
  <c r="BV314" i="31"/>
  <c r="BU314" i="31"/>
  <c r="BT314" i="31"/>
  <c r="BS314" i="31"/>
  <c r="BR314" i="31"/>
  <c r="BQ314" i="31"/>
  <c r="BP314" i="31"/>
  <c r="BO314" i="31"/>
  <c r="BN314" i="31"/>
  <c r="BM314" i="31"/>
  <c r="BL314" i="31"/>
  <c r="BK314" i="31"/>
  <c r="BJ314" i="31"/>
  <c r="BI314" i="31"/>
  <c r="BH314" i="31"/>
  <c r="BG314" i="31"/>
  <c r="BF314" i="31"/>
  <c r="BE314" i="31"/>
  <c r="BD314" i="31"/>
  <c r="BC314" i="31"/>
  <c r="BB314" i="31"/>
  <c r="BA314" i="31"/>
  <c r="AZ314" i="31"/>
  <c r="AY314" i="31"/>
  <c r="AX314" i="31"/>
  <c r="AW314" i="31"/>
  <c r="AV314" i="31"/>
  <c r="AU314" i="31"/>
  <c r="AT314" i="31"/>
  <c r="AS314" i="31"/>
  <c r="AR314" i="31"/>
  <c r="AQ314" i="31"/>
  <c r="AP314" i="31"/>
  <c r="AO314" i="31"/>
  <c r="AN314" i="31"/>
  <c r="Q314" i="31"/>
  <c r="AH314" i="31" s="1"/>
  <c r="P314" i="31"/>
  <c r="AG314" i="31" s="1"/>
  <c r="O314" i="31"/>
  <c r="AF314" i="31" s="1"/>
  <c r="N314" i="31"/>
  <c r="AE314" i="31" s="1"/>
  <c r="M314" i="31"/>
  <c r="AD314" i="31" s="1"/>
  <c r="L314" i="31"/>
  <c r="AC314" i="31" s="1"/>
  <c r="K314" i="31"/>
  <c r="AB314" i="31" s="1"/>
  <c r="J314" i="31"/>
  <c r="AA314" i="31" s="1"/>
  <c r="I314" i="31"/>
  <c r="Z314" i="31" s="1"/>
  <c r="H314" i="31"/>
  <c r="Y314" i="31" s="1"/>
  <c r="G314" i="31"/>
  <c r="X314" i="31" s="1"/>
  <c r="F314" i="31"/>
  <c r="W314" i="31" s="1"/>
  <c r="E314" i="31"/>
  <c r="V314" i="31" s="1"/>
  <c r="D314" i="31"/>
  <c r="U314" i="31" s="1"/>
  <c r="C314" i="31"/>
  <c r="T314" i="31" s="1"/>
  <c r="B314" i="31"/>
  <c r="S314" i="31" s="1"/>
  <c r="CM313" i="31"/>
  <c r="CL313" i="31"/>
  <c r="CK313" i="31"/>
  <c r="CJ313" i="31"/>
  <c r="CI313" i="31"/>
  <c r="CH313" i="31"/>
  <c r="CG313" i="31"/>
  <c r="CF313" i="31"/>
  <c r="CE313" i="31"/>
  <c r="CD313" i="31"/>
  <c r="CC313" i="31"/>
  <c r="CB313" i="31"/>
  <c r="CA313" i="31"/>
  <c r="BZ313" i="31"/>
  <c r="BY313" i="31"/>
  <c r="BX313" i="31"/>
  <c r="BW313" i="31"/>
  <c r="BV313" i="31"/>
  <c r="BU313" i="31"/>
  <c r="BT313" i="31"/>
  <c r="BS313" i="31"/>
  <c r="BR313" i="31"/>
  <c r="BQ313" i="31"/>
  <c r="BP313" i="31"/>
  <c r="BO313" i="31"/>
  <c r="BN313" i="31"/>
  <c r="BM313" i="31"/>
  <c r="BL313" i="31"/>
  <c r="BK313" i="31"/>
  <c r="BJ313" i="31"/>
  <c r="BI313" i="31"/>
  <c r="BH313" i="31"/>
  <c r="BG313" i="31"/>
  <c r="BF313" i="31"/>
  <c r="BE313" i="31"/>
  <c r="BD313" i="31"/>
  <c r="BC313" i="31"/>
  <c r="BB313" i="31"/>
  <c r="BA313" i="31"/>
  <c r="AZ313" i="31"/>
  <c r="AY313" i="31"/>
  <c r="AX313" i="31"/>
  <c r="AW313" i="31"/>
  <c r="AV313" i="31"/>
  <c r="AU313" i="31"/>
  <c r="AT313" i="31"/>
  <c r="AS313" i="31"/>
  <c r="AR313" i="31"/>
  <c r="AQ313" i="31"/>
  <c r="AP313" i="31"/>
  <c r="AO313" i="31"/>
  <c r="AN313" i="31"/>
  <c r="Q313" i="31"/>
  <c r="AH313" i="31" s="1"/>
  <c r="P313" i="31"/>
  <c r="AG313" i="31" s="1"/>
  <c r="O313" i="31"/>
  <c r="AF313" i="31" s="1"/>
  <c r="N313" i="31"/>
  <c r="AE313" i="31" s="1"/>
  <c r="M313" i="31"/>
  <c r="AD313" i="31" s="1"/>
  <c r="L313" i="31"/>
  <c r="AC313" i="31" s="1"/>
  <c r="K313" i="31"/>
  <c r="AB313" i="31" s="1"/>
  <c r="J313" i="31"/>
  <c r="AA313" i="31" s="1"/>
  <c r="I313" i="31"/>
  <c r="Z313" i="31" s="1"/>
  <c r="H313" i="31"/>
  <c r="Y313" i="31" s="1"/>
  <c r="G313" i="31"/>
  <c r="X313" i="31" s="1"/>
  <c r="F313" i="31"/>
  <c r="W313" i="31" s="1"/>
  <c r="E313" i="31"/>
  <c r="V313" i="31" s="1"/>
  <c r="D313" i="31"/>
  <c r="U313" i="31" s="1"/>
  <c r="C313" i="31"/>
  <c r="T313" i="31" s="1"/>
  <c r="B313" i="31"/>
  <c r="S313" i="31" s="1"/>
  <c r="CM312" i="31"/>
  <c r="CL312" i="31"/>
  <c r="CK312" i="31"/>
  <c r="CJ312" i="31"/>
  <c r="CI312" i="31"/>
  <c r="CH312" i="31"/>
  <c r="CG312" i="31"/>
  <c r="CF312" i="31"/>
  <c r="CE312" i="31"/>
  <c r="CD312" i="31"/>
  <c r="CC312" i="31"/>
  <c r="CB312" i="31"/>
  <c r="CA312" i="31"/>
  <c r="BZ312" i="31"/>
  <c r="BY312" i="31"/>
  <c r="BX312" i="31"/>
  <c r="BW312" i="31"/>
  <c r="BV312" i="31"/>
  <c r="BU312" i="31"/>
  <c r="BT312" i="31"/>
  <c r="BS312" i="31"/>
  <c r="BR312" i="31"/>
  <c r="BQ312" i="31"/>
  <c r="BP312" i="31"/>
  <c r="BO312" i="31"/>
  <c r="BN312" i="31"/>
  <c r="BM312" i="31"/>
  <c r="BL312" i="31"/>
  <c r="BK312" i="31"/>
  <c r="BJ312" i="31"/>
  <c r="BI312" i="31"/>
  <c r="BH312" i="31"/>
  <c r="BG312" i="31"/>
  <c r="BF312" i="31"/>
  <c r="BE312" i="31"/>
  <c r="BD312" i="31"/>
  <c r="BC312" i="31"/>
  <c r="BB312" i="31"/>
  <c r="BA312" i="31"/>
  <c r="AZ312" i="31"/>
  <c r="AY312" i="31"/>
  <c r="AX312" i="31"/>
  <c r="AW312" i="31"/>
  <c r="AV312" i="31"/>
  <c r="AU312" i="31"/>
  <c r="AT312" i="31"/>
  <c r="AS312" i="31"/>
  <c r="AR312" i="31"/>
  <c r="AQ312" i="31"/>
  <c r="AP312" i="31"/>
  <c r="AO312" i="31"/>
  <c r="AN312" i="31"/>
  <c r="Q312" i="31"/>
  <c r="AH312" i="31" s="1"/>
  <c r="P312" i="31"/>
  <c r="AG312" i="31" s="1"/>
  <c r="O312" i="31"/>
  <c r="AF312" i="31" s="1"/>
  <c r="N312" i="31"/>
  <c r="AE312" i="31" s="1"/>
  <c r="M312" i="31"/>
  <c r="AD312" i="31" s="1"/>
  <c r="L312" i="31"/>
  <c r="AC312" i="31" s="1"/>
  <c r="K312" i="31"/>
  <c r="AB312" i="31" s="1"/>
  <c r="J312" i="31"/>
  <c r="AA312" i="31" s="1"/>
  <c r="I312" i="31"/>
  <c r="Z312" i="31" s="1"/>
  <c r="H312" i="31"/>
  <c r="Y312" i="31" s="1"/>
  <c r="G312" i="31"/>
  <c r="X312" i="31" s="1"/>
  <c r="F312" i="31"/>
  <c r="W312" i="31" s="1"/>
  <c r="E312" i="31"/>
  <c r="V312" i="31" s="1"/>
  <c r="D312" i="31"/>
  <c r="U312" i="31" s="1"/>
  <c r="C312" i="31"/>
  <c r="T312" i="31" s="1"/>
  <c r="B312" i="31"/>
  <c r="S312" i="31" s="1"/>
  <c r="CM311" i="31"/>
  <c r="CL311" i="31"/>
  <c r="CK311" i="31"/>
  <c r="CJ311" i="31"/>
  <c r="CI311" i="31"/>
  <c r="CH311" i="31"/>
  <c r="CG311" i="31"/>
  <c r="CF311" i="31"/>
  <c r="CE311" i="31"/>
  <c r="CD311" i="31"/>
  <c r="CC311" i="31"/>
  <c r="CB311" i="31"/>
  <c r="CA311" i="31"/>
  <c r="BZ311" i="31"/>
  <c r="BY311" i="31"/>
  <c r="BX311" i="31"/>
  <c r="BW311" i="31"/>
  <c r="BV311" i="31"/>
  <c r="BU311" i="31"/>
  <c r="BT311" i="31"/>
  <c r="BS311" i="31"/>
  <c r="BR311" i="31"/>
  <c r="BQ311" i="31"/>
  <c r="BP311" i="31"/>
  <c r="BO311" i="31"/>
  <c r="BN311" i="31"/>
  <c r="BM311" i="31"/>
  <c r="BL311" i="31"/>
  <c r="BK311" i="31"/>
  <c r="BJ311" i="31"/>
  <c r="BI311" i="31"/>
  <c r="BH311" i="31"/>
  <c r="BG311" i="31"/>
  <c r="BF311" i="31"/>
  <c r="BE311" i="31"/>
  <c r="BD311" i="31"/>
  <c r="BC311" i="31"/>
  <c r="BB311" i="31"/>
  <c r="BA311" i="31"/>
  <c r="AZ311" i="31"/>
  <c r="AY311" i="31"/>
  <c r="AX311" i="31"/>
  <c r="AW311" i="31"/>
  <c r="AV311" i="31"/>
  <c r="AU311" i="31"/>
  <c r="AT311" i="31"/>
  <c r="AS311" i="31"/>
  <c r="AR311" i="31"/>
  <c r="AQ311" i="31"/>
  <c r="AP311" i="31"/>
  <c r="AO311" i="31"/>
  <c r="AN311" i="31"/>
  <c r="Q311" i="31"/>
  <c r="AH311" i="31" s="1"/>
  <c r="P311" i="31"/>
  <c r="AG311" i="31" s="1"/>
  <c r="O311" i="31"/>
  <c r="AF311" i="31" s="1"/>
  <c r="N311" i="31"/>
  <c r="AE311" i="31" s="1"/>
  <c r="M311" i="31"/>
  <c r="AD311" i="31" s="1"/>
  <c r="L311" i="31"/>
  <c r="AC311" i="31" s="1"/>
  <c r="K311" i="31"/>
  <c r="AB311" i="31" s="1"/>
  <c r="J311" i="31"/>
  <c r="AA311" i="31" s="1"/>
  <c r="I311" i="31"/>
  <c r="Z311" i="31" s="1"/>
  <c r="H311" i="31"/>
  <c r="Y311" i="31" s="1"/>
  <c r="G311" i="31"/>
  <c r="X311" i="31" s="1"/>
  <c r="F311" i="31"/>
  <c r="W311" i="31" s="1"/>
  <c r="E311" i="31"/>
  <c r="V311" i="31" s="1"/>
  <c r="D311" i="31"/>
  <c r="U311" i="31" s="1"/>
  <c r="C311" i="31"/>
  <c r="T311" i="31" s="1"/>
  <c r="B311" i="31"/>
  <c r="S311" i="31" s="1"/>
  <c r="CM310" i="31"/>
  <c r="CL310" i="31"/>
  <c r="CK310" i="31"/>
  <c r="CJ310" i="31"/>
  <c r="CI310" i="31"/>
  <c r="CH310" i="31"/>
  <c r="CG310" i="31"/>
  <c r="CF310" i="31"/>
  <c r="CE310" i="31"/>
  <c r="CD310" i="31"/>
  <c r="CC310" i="31"/>
  <c r="CB310" i="31"/>
  <c r="CA310" i="31"/>
  <c r="BZ310" i="31"/>
  <c r="BY310" i="31"/>
  <c r="BX310" i="31"/>
  <c r="BW310" i="31"/>
  <c r="BV310" i="31"/>
  <c r="BU310" i="31"/>
  <c r="BT310" i="31"/>
  <c r="BS310" i="31"/>
  <c r="BR310" i="31"/>
  <c r="BQ310" i="31"/>
  <c r="BP310" i="31"/>
  <c r="BO310" i="31"/>
  <c r="BN310" i="31"/>
  <c r="BM310" i="31"/>
  <c r="BL310" i="31"/>
  <c r="BK310" i="31"/>
  <c r="BJ310" i="31"/>
  <c r="BI310" i="31"/>
  <c r="BH310" i="31"/>
  <c r="BG310" i="31"/>
  <c r="BF310" i="31"/>
  <c r="BE310" i="31"/>
  <c r="BD310" i="31"/>
  <c r="BC310" i="31"/>
  <c r="BB310" i="31"/>
  <c r="BA310" i="31"/>
  <c r="AZ310" i="31"/>
  <c r="AY310" i="31"/>
  <c r="AX310" i="31"/>
  <c r="AW310" i="31"/>
  <c r="AV310" i="31"/>
  <c r="AU310" i="31"/>
  <c r="AT310" i="31"/>
  <c r="AS310" i="31"/>
  <c r="AR310" i="31"/>
  <c r="AQ310" i="31"/>
  <c r="AP310" i="31"/>
  <c r="AO310" i="31"/>
  <c r="AN310" i="31"/>
  <c r="Q310" i="31"/>
  <c r="AH310" i="31" s="1"/>
  <c r="P310" i="31"/>
  <c r="AG310" i="31" s="1"/>
  <c r="O310" i="31"/>
  <c r="AF310" i="31" s="1"/>
  <c r="N310" i="31"/>
  <c r="AE310" i="31" s="1"/>
  <c r="M310" i="31"/>
  <c r="AD310" i="31" s="1"/>
  <c r="L310" i="31"/>
  <c r="AC310" i="31" s="1"/>
  <c r="K310" i="31"/>
  <c r="AB310" i="31" s="1"/>
  <c r="J310" i="31"/>
  <c r="AA310" i="31" s="1"/>
  <c r="I310" i="31"/>
  <c r="Z310" i="31" s="1"/>
  <c r="H310" i="31"/>
  <c r="Y310" i="31" s="1"/>
  <c r="G310" i="31"/>
  <c r="X310" i="31" s="1"/>
  <c r="F310" i="31"/>
  <c r="W310" i="31" s="1"/>
  <c r="E310" i="31"/>
  <c r="V310" i="31" s="1"/>
  <c r="D310" i="31"/>
  <c r="U310" i="31" s="1"/>
  <c r="C310" i="31"/>
  <c r="T310" i="31" s="1"/>
  <c r="B310" i="31"/>
  <c r="S310" i="31" s="1"/>
  <c r="CM309" i="31"/>
  <c r="CL309" i="31"/>
  <c r="CK309" i="31"/>
  <c r="CJ309" i="31"/>
  <c r="CI309" i="31"/>
  <c r="CH309" i="31"/>
  <c r="CG309" i="31"/>
  <c r="CF309" i="31"/>
  <c r="CE309" i="31"/>
  <c r="CD309" i="31"/>
  <c r="CC309" i="31"/>
  <c r="CB309" i="31"/>
  <c r="CA309" i="31"/>
  <c r="BZ309" i="31"/>
  <c r="BY309" i="31"/>
  <c r="BX309" i="31"/>
  <c r="BW309" i="31"/>
  <c r="BV309" i="31"/>
  <c r="BU309" i="31"/>
  <c r="BT309" i="31"/>
  <c r="BS309" i="31"/>
  <c r="BR309" i="31"/>
  <c r="BQ309" i="31"/>
  <c r="BP309" i="31"/>
  <c r="BO309" i="31"/>
  <c r="BN309" i="31"/>
  <c r="BM309" i="31"/>
  <c r="BL309" i="31"/>
  <c r="BK309" i="31"/>
  <c r="BJ309" i="31"/>
  <c r="BI309" i="31"/>
  <c r="BH309" i="31"/>
  <c r="BG309" i="31"/>
  <c r="BF309" i="31"/>
  <c r="BE309" i="31"/>
  <c r="BD309" i="31"/>
  <c r="BC309" i="31"/>
  <c r="BB309" i="31"/>
  <c r="BA309" i="31"/>
  <c r="AZ309" i="31"/>
  <c r="AY309" i="31"/>
  <c r="AX309" i="31"/>
  <c r="AW309" i="31"/>
  <c r="AV309" i="31"/>
  <c r="AU309" i="31"/>
  <c r="AT309" i="31"/>
  <c r="AS309" i="31"/>
  <c r="AR309" i="31"/>
  <c r="AQ309" i="31"/>
  <c r="AP309" i="31"/>
  <c r="AO309" i="31"/>
  <c r="AN309" i="31"/>
  <c r="Q309" i="31"/>
  <c r="AH309" i="31" s="1"/>
  <c r="P309" i="31"/>
  <c r="AG309" i="31" s="1"/>
  <c r="O309" i="31"/>
  <c r="AF309" i="31" s="1"/>
  <c r="N309" i="31"/>
  <c r="AE309" i="31" s="1"/>
  <c r="M309" i="31"/>
  <c r="AD309" i="31" s="1"/>
  <c r="L309" i="31"/>
  <c r="AC309" i="31" s="1"/>
  <c r="K309" i="31"/>
  <c r="AB309" i="31" s="1"/>
  <c r="J309" i="31"/>
  <c r="AA309" i="31" s="1"/>
  <c r="I309" i="31"/>
  <c r="Z309" i="31" s="1"/>
  <c r="H309" i="31"/>
  <c r="Y309" i="31" s="1"/>
  <c r="G309" i="31"/>
  <c r="X309" i="31" s="1"/>
  <c r="F309" i="31"/>
  <c r="W309" i="31" s="1"/>
  <c r="E309" i="31"/>
  <c r="V309" i="31" s="1"/>
  <c r="D309" i="31"/>
  <c r="U309" i="31" s="1"/>
  <c r="C309" i="31"/>
  <c r="T309" i="31" s="1"/>
  <c r="B309" i="31"/>
  <c r="S309" i="31" s="1"/>
  <c r="CM308" i="31"/>
  <c r="CL308" i="31"/>
  <c r="CK308" i="31"/>
  <c r="CJ308" i="31"/>
  <c r="CI308" i="31"/>
  <c r="CH308" i="31"/>
  <c r="CG308" i="31"/>
  <c r="CF308" i="31"/>
  <c r="CE308" i="31"/>
  <c r="CD308" i="31"/>
  <c r="CC308" i="31"/>
  <c r="CB308" i="31"/>
  <c r="CA308" i="31"/>
  <c r="BZ308" i="31"/>
  <c r="BY308" i="31"/>
  <c r="BX308" i="31"/>
  <c r="BW308" i="31"/>
  <c r="BV308" i="31"/>
  <c r="BU308" i="31"/>
  <c r="BT308" i="31"/>
  <c r="BS308" i="31"/>
  <c r="BR308" i="31"/>
  <c r="BQ308" i="31"/>
  <c r="BP308" i="31"/>
  <c r="BO308" i="31"/>
  <c r="BN308" i="31"/>
  <c r="BM308" i="31"/>
  <c r="BL308" i="31"/>
  <c r="BK308" i="31"/>
  <c r="BJ308" i="31"/>
  <c r="BI308" i="31"/>
  <c r="BH308" i="31"/>
  <c r="BG308" i="31"/>
  <c r="BF308" i="31"/>
  <c r="BE308" i="31"/>
  <c r="BD308" i="31"/>
  <c r="BC308" i="31"/>
  <c r="BB308" i="31"/>
  <c r="BA308" i="31"/>
  <c r="AZ308" i="31"/>
  <c r="AY308" i="31"/>
  <c r="AX308" i="31"/>
  <c r="AW308" i="31"/>
  <c r="AV308" i="31"/>
  <c r="AU308" i="31"/>
  <c r="AT308" i="31"/>
  <c r="AS308" i="31"/>
  <c r="AR308" i="31"/>
  <c r="AQ308" i="31"/>
  <c r="AP308" i="31"/>
  <c r="AO308" i="31"/>
  <c r="AN308" i="31"/>
  <c r="Q308" i="31"/>
  <c r="AH308" i="31" s="1"/>
  <c r="P308" i="31"/>
  <c r="AG308" i="31" s="1"/>
  <c r="O308" i="31"/>
  <c r="AF308" i="31" s="1"/>
  <c r="N308" i="31"/>
  <c r="AE308" i="31" s="1"/>
  <c r="M308" i="31"/>
  <c r="AD308" i="31" s="1"/>
  <c r="L308" i="31"/>
  <c r="AC308" i="31" s="1"/>
  <c r="K308" i="31"/>
  <c r="AB308" i="31" s="1"/>
  <c r="J308" i="31"/>
  <c r="AA308" i="31" s="1"/>
  <c r="I308" i="31"/>
  <c r="Z308" i="31" s="1"/>
  <c r="H308" i="31"/>
  <c r="Y308" i="31" s="1"/>
  <c r="G308" i="31"/>
  <c r="X308" i="31" s="1"/>
  <c r="F308" i="31"/>
  <c r="W308" i="31" s="1"/>
  <c r="E308" i="31"/>
  <c r="V308" i="31" s="1"/>
  <c r="D308" i="31"/>
  <c r="U308" i="31" s="1"/>
  <c r="C308" i="31"/>
  <c r="T308" i="31" s="1"/>
  <c r="B308" i="31"/>
  <c r="S308" i="31" s="1"/>
  <c r="CM307" i="31"/>
  <c r="CL307" i="31"/>
  <c r="CK307" i="31"/>
  <c r="CJ307" i="31"/>
  <c r="CI307" i="31"/>
  <c r="CH307" i="31"/>
  <c r="CG307" i="31"/>
  <c r="CF307" i="31"/>
  <c r="CE307" i="31"/>
  <c r="CD307" i="31"/>
  <c r="CC307" i="31"/>
  <c r="CB307" i="31"/>
  <c r="CA307" i="31"/>
  <c r="BZ307" i="31"/>
  <c r="BY307" i="31"/>
  <c r="BX307" i="31"/>
  <c r="BW307" i="31"/>
  <c r="BV307" i="31"/>
  <c r="BU307" i="31"/>
  <c r="BT307" i="31"/>
  <c r="BS307" i="31"/>
  <c r="BR307" i="31"/>
  <c r="BQ307" i="31"/>
  <c r="BP307" i="31"/>
  <c r="BO307" i="31"/>
  <c r="BN307" i="31"/>
  <c r="BM307" i="31"/>
  <c r="BL307" i="31"/>
  <c r="BK307" i="31"/>
  <c r="BJ307" i="31"/>
  <c r="BI307" i="31"/>
  <c r="BH307" i="31"/>
  <c r="BG307" i="31"/>
  <c r="BF307" i="31"/>
  <c r="BE307" i="31"/>
  <c r="BD307" i="31"/>
  <c r="BC307" i="31"/>
  <c r="BB307" i="31"/>
  <c r="BA307" i="31"/>
  <c r="AZ307" i="31"/>
  <c r="AY307" i="31"/>
  <c r="AX307" i="31"/>
  <c r="AW307" i="31"/>
  <c r="AV307" i="31"/>
  <c r="AU307" i="31"/>
  <c r="AT307" i="31"/>
  <c r="AS307" i="31"/>
  <c r="AR307" i="31"/>
  <c r="AQ307" i="31"/>
  <c r="AP307" i="31"/>
  <c r="AO307" i="31"/>
  <c r="AN307" i="31"/>
  <c r="Q307" i="31"/>
  <c r="AH307" i="31" s="1"/>
  <c r="P307" i="31"/>
  <c r="AG307" i="31" s="1"/>
  <c r="O307" i="31"/>
  <c r="AF307" i="31" s="1"/>
  <c r="N307" i="31"/>
  <c r="AE307" i="31" s="1"/>
  <c r="M307" i="31"/>
  <c r="AD307" i="31" s="1"/>
  <c r="L307" i="31"/>
  <c r="AC307" i="31" s="1"/>
  <c r="K307" i="31"/>
  <c r="AB307" i="31" s="1"/>
  <c r="J307" i="31"/>
  <c r="AA307" i="31" s="1"/>
  <c r="I307" i="31"/>
  <c r="Z307" i="31" s="1"/>
  <c r="H307" i="31"/>
  <c r="Y307" i="31" s="1"/>
  <c r="G307" i="31"/>
  <c r="X307" i="31" s="1"/>
  <c r="F307" i="31"/>
  <c r="W307" i="31" s="1"/>
  <c r="E307" i="31"/>
  <c r="V307" i="31" s="1"/>
  <c r="D307" i="31"/>
  <c r="U307" i="31" s="1"/>
  <c r="C307" i="31"/>
  <c r="T307" i="31" s="1"/>
  <c r="B307" i="31"/>
  <c r="S307" i="31" s="1"/>
  <c r="CM303" i="31"/>
  <c r="CL303" i="31"/>
  <c r="CK303" i="31"/>
  <c r="CJ303" i="31"/>
  <c r="CI303" i="31"/>
  <c r="CH303" i="31"/>
  <c r="CG303" i="31"/>
  <c r="CF303" i="31"/>
  <c r="CE303" i="31"/>
  <c r="CD303" i="31"/>
  <c r="CC303" i="31"/>
  <c r="CB303" i="31"/>
  <c r="CA303" i="31"/>
  <c r="BZ303" i="31"/>
  <c r="BY303" i="31"/>
  <c r="BX303" i="31"/>
  <c r="BW303" i="31"/>
  <c r="BV303" i="31"/>
  <c r="BU303" i="31"/>
  <c r="BT303" i="31"/>
  <c r="BS303" i="31"/>
  <c r="BR303" i="31"/>
  <c r="BQ303" i="31"/>
  <c r="BP303" i="31"/>
  <c r="BO303" i="31"/>
  <c r="BN303" i="31"/>
  <c r="BM303" i="31"/>
  <c r="BL303" i="31"/>
  <c r="BK303" i="31"/>
  <c r="BJ303" i="31"/>
  <c r="BI303" i="31"/>
  <c r="BH303" i="31"/>
  <c r="BG303" i="31"/>
  <c r="BF303" i="31"/>
  <c r="BE303" i="31"/>
  <c r="BD303" i="31"/>
  <c r="BC303" i="31"/>
  <c r="BB303" i="31"/>
  <c r="BA303" i="31"/>
  <c r="AZ303" i="31"/>
  <c r="AY303" i="31"/>
  <c r="AX303" i="31"/>
  <c r="AW303" i="31"/>
  <c r="AV303" i="31"/>
  <c r="AU303" i="31"/>
  <c r="AT303" i="31"/>
  <c r="AS303" i="31"/>
  <c r="AR303" i="31"/>
  <c r="AQ303" i="31"/>
  <c r="AP303" i="31"/>
  <c r="AO303" i="31"/>
  <c r="AN303" i="31"/>
  <c r="Q303" i="31"/>
  <c r="AH303" i="31" s="1"/>
  <c r="P303" i="31"/>
  <c r="AG303" i="31" s="1"/>
  <c r="O303" i="31"/>
  <c r="AF303" i="31" s="1"/>
  <c r="N303" i="31"/>
  <c r="AE303" i="31" s="1"/>
  <c r="M303" i="31"/>
  <c r="AD303" i="31" s="1"/>
  <c r="L303" i="31"/>
  <c r="AC303" i="31" s="1"/>
  <c r="K303" i="31"/>
  <c r="AB303" i="31" s="1"/>
  <c r="J303" i="31"/>
  <c r="AA303" i="31" s="1"/>
  <c r="I303" i="31"/>
  <c r="Z303" i="31" s="1"/>
  <c r="H303" i="31"/>
  <c r="Y303" i="31" s="1"/>
  <c r="G303" i="31"/>
  <c r="X303" i="31" s="1"/>
  <c r="F303" i="31"/>
  <c r="W303" i="31" s="1"/>
  <c r="E303" i="31"/>
  <c r="V303" i="31" s="1"/>
  <c r="D303" i="31"/>
  <c r="U303" i="31" s="1"/>
  <c r="C303" i="31"/>
  <c r="T303" i="31" s="1"/>
  <c r="B303" i="31"/>
  <c r="S303" i="31" s="1"/>
  <c r="CM302" i="31"/>
  <c r="CL302" i="31"/>
  <c r="CK302" i="31"/>
  <c r="CJ302" i="31"/>
  <c r="CI302" i="31"/>
  <c r="CH302" i="31"/>
  <c r="CG302" i="31"/>
  <c r="CF302" i="31"/>
  <c r="CE302" i="31"/>
  <c r="CD302" i="31"/>
  <c r="CC302" i="31"/>
  <c r="CB302" i="31"/>
  <c r="CA302" i="31"/>
  <c r="BZ302" i="31"/>
  <c r="BY302" i="31"/>
  <c r="BX302" i="31"/>
  <c r="BW302" i="31"/>
  <c r="BV302" i="31"/>
  <c r="BU302" i="31"/>
  <c r="BT302" i="31"/>
  <c r="BS302" i="31"/>
  <c r="BR302" i="31"/>
  <c r="BQ302" i="31"/>
  <c r="BP302" i="31"/>
  <c r="BO302" i="31"/>
  <c r="BN302" i="31"/>
  <c r="BM302" i="31"/>
  <c r="BL302" i="31"/>
  <c r="BK302" i="31"/>
  <c r="BJ302" i="31"/>
  <c r="BI302" i="31"/>
  <c r="BH302" i="31"/>
  <c r="BG302" i="31"/>
  <c r="BF302" i="31"/>
  <c r="BE302" i="31"/>
  <c r="BD302" i="31"/>
  <c r="BC302" i="31"/>
  <c r="BB302" i="31"/>
  <c r="BA302" i="31"/>
  <c r="AZ302" i="31"/>
  <c r="AY302" i="31"/>
  <c r="AX302" i="31"/>
  <c r="AW302" i="31"/>
  <c r="AV302" i="31"/>
  <c r="AU302" i="31"/>
  <c r="AT302" i="31"/>
  <c r="AS302" i="31"/>
  <c r="AR302" i="31"/>
  <c r="AQ302" i="31"/>
  <c r="AP302" i="31"/>
  <c r="AO302" i="31"/>
  <c r="AN302" i="31"/>
  <c r="Q302" i="31"/>
  <c r="AH302" i="31" s="1"/>
  <c r="P302" i="31"/>
  <c r="AG302" i="31" s="1"/>
  <c r="O302" i="31"/>
  <c r="AF302" i="31" s="1"/>
  <c r="N302" i="31"/>
  <c r="AE302" i="31" s="1"/>
  <c r="M302" i="31"/>
  <c r="AD302" i="31" s="1"/>
  <c r="L302" i="31"/>
  <c r="AC302" i="31" s="1"/>
  <c r="K302" i="31"/>
  <c r="AB302" i="31" s="1"/>
  <c r="J302" i="31"/>
  <c r="AA302" i="31" s="1"/>
  <c r="I302" i="31"/>
  <c r="Z302" i="31" s="1"/>
  <c r="H302" i="31"/>
  <c r="Y302" i="31" s="1"/>
  <c r="G302" i="31"/>
  <c r="X302" i="31" s="1"/>
  <c r="F302" i="31"/>
  <c r="W302" i="31" s="1"/>
  <c r="E302" i="31"/>
  <c r="V302" i="31" s="1"/>
  <c r="D302" i="31"/>
  <c r="U302" i="31" s="1"/>
  <c r="C302" i="31"/>
  <c r="T302" i="31" s="1"/>
  <c r="B302" i="31"/>
  <c r="S302" i="31" s="1"/>
  <c r="CM301" i="31"/>
  <c r="CL301" i="31"/>
  <c r="CK301" i="31"/>
  <c r="CJ301" i="31"/>
  <c r="CI301" i="31"/>
  <c r="CH301" i="31"/>
  <c r="CG301" i="31"/>
  <c r="CF301" i="31"/>
  <c r="CE301" i="31"/>
  <c r="CD301" i="31"/>
  <c r="CC301" i="31"/>
  <c r="CB301" i="31"/>
  <c r="CA301" i="31"/>
  <c r="BZ301" i="31"/>
  <c r="BY301" i="31"/>
  <c r="BX301" i="31"/>
  <c r="BW301" i="31"/>
  <c r="BV301" i="31"/>
  <c r="BU301" i="31"/>
  <c r="BT301" i="31"/>
  <c r="BS301" i="31"/>
  <c r="BR301" i="31"/>
  <c r="BQ301" i="31"/>
  <c r="BP301" i="31"/>
  <c r="BO301" i="31"/>
  <c r="BN301" i="31"/>
  <c r="BM301" i="31"/>
  <c r="BL301" i="31"/>
  <c r="BK301" i="31"/>
  <c r="BJ301" i="31"/>
  <c r="BI301" i="31"/>
  <c r="BH301" i="31"/>
  <c r="BG301" i="31"/>
  <c r="BF301" i="31"/>
  <c r="BE301" i="31"/>
  <c r="BD301" i="31"/>
  <c r="BC301" i="31"/>
  <c r="BB301" i="31"/>
  <c r="BA301" i="31"/>
  <c r="AZ301" i="31"/>
  <c r="AY301" i="31"/>
  <c r="AX301" i="31"/>
  <c r="AW301" i="31"/>
  <c r="AV301" i="31"/>
  <c r="AU301" i="31"/>
  <c r="AT301" i="31"/>
  <c r="AS301" i="31"/>
  <c r="AR301" i="31"/>
  <c r="AQ301" i="31"/>
  <c r="AP301" i="31"/>
  <c r="AO301" i="31"/>
  <c r="AN301" i="31"/>
  <c r="Q301" i="31"/>
  <c r="AH301" i="31" s="1"/>
  <c r="P301" i="31"/>
  <c r="AG301" i="31" s="1"/>
  <c r="O301" i="31"/>
  <c r="AF301" i="31" s="1"/>
  <c r="N301" i="31"/>
  <c r="AE301" i="31" s="1"/>
  <c r="M301" i="31"/>
  <c r="AD301" i="31" s="1"/>
  <c r="L301" i="31"/>
  <c r="AC301" i="31" s="1"/>
  <c r="K301" i="31"/>
  <c r="AB301" i="31" s="1"/>
  <c r="J301" i="31"/>
  <c r="AA301" i="31" s="1"/>
  <c r="I301" i="31"/>
  <c r="Z301" i="31" s="1"/>
  <c r="H301" i="31"/>
  <c r="Y301" i="31" s="1"/>
  <c r="G301" i="31"/>
  <c r="X301" i="31" s="1"/>
  <c r="F301" i="31"/>
  <c r="W301" i="31" s="1"/>
  <c r="E301" i="31"/>
  <c r="V301" i="31" s="1"/>
  <c r="D301" i="31"/>
  <c r="U301" i="31" s="1"/>
  <c r="C301" i="31"/>
  <c r="T301" i="31" s="1"/>
  <c r="B301" i="31"/>
  <c r="S301" i="31" s="1"/>
  <c r="CM300" i="31"/>
  <c r="CL300" i="31"/>
  <c r="CK300" i="31"/>
  <c r="CJ300" i="31"/>
  <c r="CI300" i="31"/>
  <c r="CH300" i="31"/>
  <c r="CG300" i="31"/>
  <c r="CF300" i="31"/>
  <c r="CE300" i="31"/>
  <c r="CD300" i="31"/>
  <c r="CC300" i="31"/>
  <c r="CB300" i="31"/>
  <c r="CA300" i="31"/>
  <c r="BZ300" i="31"/>
  <c r="BY300" i="31"/>
  <c r="BX300" i="31"/>
  <c r="BW300" i="31"/>
  <c r="BV300" i="31"/>
  <c r="BU300" i="31"/>
  <c r="BT300" i="31"/>
  <c r="BS300" i="31"/>
  <c r="BR300" i="31"/>
  <c r="BQ300" i="31"/>
  <c r="BP300" i="31"/>
  <c r="BO300" i="31"/>
  <c r="BN300" i="31"/>
  <c r="BM300" i="31"/>
  <c r="BL300" i="31"/>
  <c r="BK300" i="31"/>
  <c r="BJ300" i="31"/>
  <c r="BI300" i="31"/>
  <c r="BH300" i="31"/>
  <c r="BG300" i="31"/>
  <c r="BF300" i="31"/>
  <c r="BE300" i="31"/>
  <c r="BD300" i="31"/>
  <c r="BC300" i="31"/>
  <c r="BB300" i="31"/>
  <c r="BA300" i="31"/>
  <c r="AZ300" i="31"/>
  <c r="AY300" i="31"/>
  <c r="AX300" i="31"/>
  <c r="AW300" i="31"/>
  <c r="AV300" i="31"/>
  <c r="AU300" i="31"/>
  <c r="AT300" i="31"/>
  <c r="AS300" i="31"/>
  <c r="AR300" i="31"/>
  <c r="AQ300" i="31"/>
  <c r="AP300" i="31"/>
  <c r="AO300" i="31"/>
  <c r="AN300" i="31"/>
  <c r="Q300" i="31"/>
  <c r="AH300" i="31" s="1"/>
  <c r="P300" i="31"/>
  <c r="AG300" i="31" s="1"/>
  <c r="O300" i="31"/>
  <c r="AF300" i="31" s="1"/>
  <c r="N300" i="31"/>
  <c r="AE300" i="31" s="1"/>
  <c r="M300" i="31"/>
  <c r="AD300" i="31" s="1"/>
  <c r="L300" i="31"/>
  <c r="AC300" i="31" s="1"/>
  <c r="K300" i="31"/>
  <c r="AB300" i="31" s="1"/>
  <c r="J300" i="31"/>
  <c r="AA300" i="31" s="1"/>
  <c r="I300" i="31"/>
  <c r="Z300" i="31" s="1"/>
  <c r="H300" i="31"/>
  <c r="Y300" i="31" s="1"/>
  <c r="G300" i="31"/>
  <c r="X300" i="31" s="1"/>
  <c r="F300" i="31"/>
  <c r="W300" i="31" s="1"/>
  <c r="E300" i="31"/>
  <c r="V300" i="31" s="1"/>
  <c r="D300" i="31"/>
  <c r="U300" i="31" s="1"/>
  <c r="C300" i="31"/>
  <c r="T300" i="31" s="1"/>
  <c r="B300" i="31"/>
  <c r="S300" i="31" s="1"/>
  <c r="CM299" i="31"/>
  <c r="CL299" i="31"/>
  <c r="CK299" i="31"/>
  <c r="CJ299" i="31"/>
  <c r="CI299" i="31"/>
  <c r="CH299" i="31"/>
  <c r="CG299" i="31"/>
  <c r="CF299" i="31"/>
  <c r="CE299" i="31"/>
  <c r="CD299" i="31"/>
  <c r="CC299" i="31"/>
  <c r="CB299" i="31"/>
  <c r="CA299" i="31"/>
  <c r="BZ299" i="31"/>
  <c r="BY299" i="31"/>
  <c r="BX299" i="31"/>
  <c r="BW299" i="31"/>
  <c r="BV299" i="31"/>
  <c r="BU299" i="31"/>
  <c r="BT299" i="31"/>
  <c r="BS299" i="31"/>
  <c r="BR299" i="31"/>
  <c r="BQ299" i="31"/>
  <c r="BP299" i="31"/>
  <c r="BO299" i="31"/>
  <c r="BN299" i="31"/>
  <c r="BM299" i="31"/>
  <c r="BL299" i="31"/>
  <c r="BK299" i="31"/>
  <c r="BJ299" i="31"/>
  <c r="BI299" i="31"/>
  <c r="BH299" i="31"/>
  <c r="BG299" i="31"/>
  <c r="BF299" i="31"/>
  <c r="BE299" i="31"/>
  <c r="BD299" i="31"/>
  <c r="BC299" i="31"/>
  <c r="BB299" i="31"/>
  <c r="BA299" i="31"/>
  <c r="AZ299" i="31"/>
  <c r="AY299" i="31"/>
  <c r="AX299" i="31"/>
  <c r="AW299" i="31"/>
  <c r="AV299" i="31"/>
  <c r="AU299" i="31"/>
  <c r="AT299" i="31"/>
  <c r="AS299" i="31"/>
  <c r="AR299" i="31"/>
  <c r="AQ299" i="31"/>
  <c r="AP299" i="31"/>
  <c r="AO299" i="31"/>
  <c r="AN299" i="31"/>
  <c r="AF299" i="31"/>
  <c r="Q299" i="31"/>
  <c r="AH299" i="31" s="1"/>
  <c r="P299" i="31"/>
  <c r="AG299" i="31" s="1"/>
  <c r="O299" i="31"/>
  <c r="N299" i="31"/>
  <c r="AE299" i="31" s="1"/>
  <c r="M299" i="31"/>
  <c r="AD299" i="31" s="1"/>
  <c r="L299" i="31"/>
  <c r="AC299" i="31" s="1"/>
  <c r="K299" i="31"/>
  <c r="AB299" i="31" s="1"/>
  <c r="J299" i="31"/>
  <c r="AA299" i="31" s="1"/>
  <c r="I299" i="31"/>
  <c r="Z299" i="31" s="1"/>
  <c r="H299" i="31"/>
  <c r="Y299" i="31" s="1"/>
  <c r="G299" i="31"/>
  <c r="X299" i="31" s="1"/>
  <c r="F299" i="31"/>
  <c r="W299" i="31" s="1"/>
  <c r="E299" i="31"/>
  <c r="V299" i="31" s="1"/>
  <c r="D299" i="31"/>
  <c r="U299" i="31" s="1"/>
  <c r="C299" i="31"/>
  <c r="T299" i="31" s="1"/>
  <c r="B299" i="31"/>
  <c r="S299" i="31" s="1"/>
  <c r="CM298" i="31"/>
  <c r="CL298" i="31"/>
  <c r="CK298" i="31"/>
  <c r="CJ298" i="31"/>
  <c r="CI298" i="31"/>
  <c r="CH298" i="31"/>
  <c r="CG298" i="31"/>
  <c r="CF298" i="31"/>
  <c r="CE298" i="31"/>
  <c r="CD298" i="31"/>
  <c r="CC298" i="31"/>
  <c r="CB298" i="31"/>
  <c r="CA298" i="31"/>
  <c r="BZ298" i="31"/>
  <c r="BY298" i="31"/>
  <c r="BX298" i="31"/>
  <c r="BW298" i="31"/>
  <c r="BV298" i="31"/>
  <c r="BU298" i="31"/>
  <c r="BT298" i="31"/>
  <c r="BS298" i="31"/>
  <c r="BR298" i="31"/>
  <c r="BQ298" i="31"/>
  <c r="BP298" i="31"/>
  <c r="BO298" i="31"/>
  <c r="BN298" i="31"/>
  <c r="BM298" i="31"/>
  <c r="BL298" i="31"/>
  <c r="BK298" i="31"/>
  <c r="BJ298" i="31"/>
  <c r="BI298" i="31"/>
  <c r="BH298" i="31"/>
  <c r="BG298" i="31"/>
  <c r="BF298" i="31"/>
  <c r="BE298" i="31"/>
  <c r="BD298" i="31"/>
  <c r="BC298" i="31"/>
  <c r="BB298" i="31"/>
  <c r="BA298" i="31"/>
  <c r="AZ298" i="31"/>
  <c r="AY298" i="31"/>
  <c r="AX298" i="31"/>
  <c r="AW298" i="31"/>
  <c r="AV298" i="31"/>
  <c r="AU298" i="31"/>
  <c r="AT298" i="31"/>
  <c r="AS298" i="31"/>
  <c r="AR298" i="31"/>
  <c r="AQ298" i="31"/>
  <c r="AP298" i="31"/>
  <c r="AO298" i="31"/>
  <c r="AN298" i="31"/>
  <c r="Q298" i="31"/>
  <c r="AH298" i="31" s="1"/>
  <c r="P298" i="31"/>
  <c r="AG298" i="31" s="1"/>
  <c r="O298" i="31"/>
  <c r="AF298" i="31" s="1"/>
  <c r="N298" i="31"/>
  <c r="AE298" i="31" s="1"/>
  <c r="M298" i="31"/>
  <c r="AD298" i="31" s="1"/>
  <c r="L298" i="31"/>
  <c r="AC298" i="31" s="1"/>
  <c r="K298" i="31"/>
  <c r="AB298" i="31" s="1"/>
  <c r="J298" i="31"/>
  <c r="AA298" i="31" s="1"/>
  <c r="I298" i="31"/>
  <c r="Z298" i="31" s="1"/>
  <c r="H298" i="31"/>
  <c r="Y298" i="31" s="1"/>
  <c r="G298" i="31"/>
  <c r="X298" i="31" s="1"/>
  <c r="F298" i="31"/>
  <c r="W298" i="31" s="1"/>
  <c r="E298" i="31"/>
  <c r="V298" i="31" s="1"/>
  <c r="D298" i="31"/>
  <c r="U298" i="31" s="1"/>
  <c r="C298" i="31"/>
  <c r="T298" i="31" s="1"/>
  <c r="B298" i="31"/>
  <c r="S298" i="31" s="1"/>
  <c r="CM297" i="31"/>
  <c r="CL297" i="31"/>
  <c r="CK297" i="31"/>
  <c r="CJ297" i="31"/>
  <c r="CI297" i="31"/>
  <c r="CH297" i="31"/>
  <c r="CG297" i="31"/>
  <c r="CF297" i="31"/>
  <c r="CE297" i="31"/>
  <c r="CD297" i="31"/>
  <c r="CC297" i="31"/>
  <c r="CB297" i="31"/>
  <c r="CA297" i="31"/>
  <c r="BZ297" i="31"/>
  <c r="BY297" i="31"/>
  <c r="BX297" i="31"/>
  <c r="BW297" i="31"/>
  <c r="BV297" i="31"/>
  <c r="BU297" i="31"/>
  <c r="BT297" i="31"/>
  <c r="BS297" i="31"/>
  <c r="BR297" i="31"/>
  <c r="BQ297" i="31"/>
  <c r="BP297" i="31"/>
  <c r="BO297" i="31"/>
  <c r="BN297" i="31"/>
  <c r="BM297" i="31"/>
  <c r="BL297" i="31"/>
  <c r="BK297" i="31"/>
  <c r="BJ297" i="31"/>
  <c r="BI297" i="31"/>
  <c r="BH297" i="31"/>
  <c r="BG297" i="31"/>
  <c r="BF297" i="31"/>
  <c r="BE297" i="31"/>
  <c r="BD297" i="31"/>
  <c r="BC297" i="31"/>
  <c r="BB297" i="31"/>
  <c r="BA297" i="31"/>
  <c r="AZ297" i="31"/>
  <c r="AY297" i="31"/>
  <c r="AX297" i="31"/>
  <c r="AW297" i="31"/>
  <c r="AV297" i="31"/>
  <c r="AU297" i="31"/>
  <c r="AT297" i="31"/>
  <c r="AS297" i="31"/>
  <c r="AR297" i="31"/>
  <c r="AQ297" i="31"/>
  <c r="AP297" i="31"/>
  <c r="AO297" i="31"/>
  <c r="AN297" i="31"/>
  <c r="AF297" i="31"/>
  <c r="Q297" i="31"/>
  <c r="AH297" i="31" s="1"/>
  <c r="P297" i="31"/>
  <c r="AG297" i="31" s="1"/>
  <c r="O297" i="31"/>
  <c r="N297" i="31"/>
  <c r="AE297" i="31" s="1"/>
  <c r="M297" i="31"/>
  <c r="AD297" i="31" s="1"/>
  <c r="L297" i="31"/>
  <c r="AC297" i="31" s="1"/>
  <c r="K297" i="31"/>
  <c r="AB297" i="31" s="1"/>
  <c r="J297" i="31"/>
  <c r="AA297" i="31" s="1"/>
  <c r="I297" i="31"/>
  <c r="Z297" i="31" s="1"/>
  <c r="H297" i="31"/>
  <c r="Y297" i="31" s="1"/>
  <c r="G297" i="31"/>
  <c r="X297" i="31" s="1"/>
  <c r="F297" i="31"/>
  <c r="W297" i="31" s="1"/>
  <c r="E297" i="31"/>
  <c r="V297" i="31" s="1"/>
  <c r="D297" i="31"/>
  <c r="U297" i="31" s="1"/>
  <c r="C297" i="31"/>
  <c r="T297" i="31" s="1"/>
  <c r="B297" i="31"/>
  <c r="S297" i="31" s="1"/>
  <c r="CM296" i="31"/>
  <c r="CL296" i="31"/>
  <c r="CK296" i="31"/>
  <c r="CJ296" i="31"/>
  <c r="CI296" i="31"/>
  <c r="CH296" i="31"/>
  <c r="CG296" i="31"/>
  <c r="CF296" i="31"/>
  <c r="CE296" i="31"/>
  <c r="CD296" i="31"/>
  <c r="CC296" i="31"/>
  <c r="CB296" i="31"/>
  <c r="CA296" i="31"/>
  <c r="BZ296" i="31"/>
  <c r="BY296" i="31"/>
  <c r="BX296" i="31"/>
  <c r="BW296" i="31"/>
  <c r="BV296" i="31"/>
  <c r="BU296" i="31"/>
  <c r="BT296" i="31"/>
  <c r="BS296" i="31"/>
  <c r="BR296" i="31"/>
  <c r="BQ296" i="31"/>
  <c r="BP296" i="31"/>
  <c r="BO296" i="31"/>
  <c r="BN296" i="31"/>
  <c r="BM296" i="31"/>
  <c r="BL296" i="31"/>
  <c r="BK296" i="31"/>
  <c r="BJ296" i="31"/>
  <c r="BI296" i="31"/>
  <c r="BH296" i="31"/>
  <c r="BG296" i="31"/>
  <c r="BF296" i="31"/>
  <c r="BE296" i="31"/>
  <c r="BD296" i="31"/>
  <c r="BC296" i="31"/>
  <c r="BB296" i="31"/>
  <c r="BA296" i="31"/>
  <c r="AZ296" i="31"/>
  <c r="AY296" i="31"/>
  <c r="AX296" i="31"/>
  <c r="AW296" i="31"/>
  <c r="AV296" i="31"/>
  <c r="AU296" i="31"/>
  <c r="AT296" i="31"/>
  <c r="AS296" i="31"/>
  <c r="AR296" i="31"/>
  <c r="AQ296" i="31"/>
  <c r="AP296" i="31"/>
  <c r="AO296" i="31"/>
  <c r="AN296" i="31"/>
  <c r="Q296" i="31"/>
  <c r="AH296" i="31" s="1"/>
  <c r="P296" i="31"/>
  <c r="AG296" i="31" s="1"/>
  <c r="O296" i="31"/>
  <c r="AF296" i="31" s="1"/>
  <c r="N296" i="31"/>
  <c r="AE296" i="31" s="1"/>
  <c r="M296" i="31"/>
  <c r="AD296" i="31" s="1"/>
  <c r="L296" i="31"/>
  <c r="AC296" i="31" s="1"/>
  <c r="K296" i="31"/>
  <c r="AB296" i="31" s="1"/>
  <c r="J296" i="31"/>
  <c r="AA296" i="31" s="1"/>
  <c r="I296" i="31"/>
  <c r="Z296" i="31" s="1"/>
  <c r="H296" i="31"/>
  <c r="Y296" i="31" s="1"/>
  <c r="G296" i="31"/>
  <c r="X296" i="31" s="1"/>
  <c r="F296" i="31"/>
  <c r="W296" i="31" s="1"/>
  <c r="E296" i="31"/>
  <c r="V296" i="31" s="1"/>
  <c r="D296" i="31"/>
  <c r="U296" i="31" s="1"/>
  <c r="C296" i="31"/>
  <c r="T296" i="31" s="1"/>
  <c r="B296" i="31"/>
  <c r="S296" i="31" s="1"/>
  <c r="CM295" i="31"/>
  <c r="CL295" i="31"/>
  <c r="CK295" i="31"/>
  <c r="CJ295" i="31"/>
  <c r="CI295" i="31"/>
  <c r="CH295" i="31"/>
  <c r="CG295" i="31"/>
  <c r="CF295" i="31"/>
  <c r="CE295" i="31"/>
  <c r="CD295" i="31"/>
  <c r="CC295" i="31"/>
  <c r="CB295" i="31"/>
  <c r="CA295" i="31"/>
  <c r="BZ295" i="31"/>
  <c r="BY295" i="31"/>
  <c r="BX295" i="31"/>
  <c r="BW295" i="31"/>
  <c r="BV295" i="31"/>
  <c r="BU295" i="31"/>
  <c r="BT295" i="31"/>
  <c r="BS295" i="31"/>
  <c r="BR295" i="31"/>
  <c r="BQ295" i="31"/>
  <c r="BP295" i="31"/>
  <c r="BO295" i="31"/>
  <c r="BN295" i="31"/>
  <c r="BM295" i="31"/>
  <c r="BL295" i="31"/>
  <c r="BK295" i="31"/>
  <c r="BJ295" i="31"/>
  <c r="BI295" i="31"/>
  <c r="BH295" i="31"/>
  <c r="BG295" i="31"/>
  <c r="BF295" i="31"/>
  <c r="BE295" i="31"/>
  <c r="BD295" i="31"/>
  <c r="BC295" i="31"/>
  <c r="BB295" i="31"/>
  <c r="BA295" i="31"/>
  <c r="AZ295" i="31"/>
  <c r="AY295" i="31"/>
  <c r="AX295" i="31"/>
  <c r="AW295" i="31"/>
  <c r="AV295" i="31"/>
  <c r="AU295" i="31"/>
  <c r="AT295" i="31"/>
  <c r="AS295" i="31"/>
  <c r="AR295" i="31"/>
  <c r="AQ295" i="31"/>
  <c r="AP295" i="31"/>
  <c r="AO295" i="31"/>
  <c r="AN295" i="31"/>
  <c r="Q295" i="31"/>
  <c r="AH295" i="31" s="1"/>
  <c r="P295" i="31"/>
  <c r="AG295" i="31" s="1"/>
  <c r="O295" i="31"/>
  <c r="AF295" i="31" s="1"/>
  <c r="N295" i="31"/>
  <c r="AE295" i="31" s="1"/>
  <c r="M295" i="31"/>
  <c r="AD295" i="31" s="1"/>
  <c r="L295" i="31"/>
  <c r="AC295" i="31" s="1"/>
  <c r="K295" i="31"/>
  <c r="AB295" i="31" s="1"/>
  <c r="J295" i="31"/>
  <c r="AA295" i="31" s="1"/>
  <c r="I295" i="31"/>
  <c r="Z295" i="31" s="1"/>
  <c r="H295" i="31"/>
  <c r="Y295" i="31" s="1"/>
  <c r="G295" i="31"/>
  <c r="X295" i="31" s="1"/>
  <c r="F295" i="31"/>
  <c r="W295" i="31" s="1"/>
  <c r="E295" i="31"/>
  <c r="V295" i="31" s="1"/>
  <c r="D295" i="31"/>
  <c r="U295" i="31" s="1"/>
  <c r="C295" i="31"/>
  <c r="T295" i="31" s="1"/>
  <c r="B295" i="31"/>
  <c r="S295" i="31" s="1"/>
  <c r="CM291" i="31"/>
  <c r="CL291" i="31"/>
  <c r="CK291" i="31"/>
  <c r="CJ291" i="31"/>
  <c r="CI291" i="31"/>
  <c r="CH291" i="31"/>
  <c r="CG291" i="31"/>
  <c r="CF291" i="31"/>
  <c r="CE291" i="31"/>
  <c r="CD291" i="31"/>
  <c r="CC291" i="31"/>
  <c r="CB291" i="31"/>
  <c r="CA291" i="31"/>
  <c r="BZ291" i="31"/>
  <c r="BY291" i="31"/>
  <c r="BX291" i="31"/>
  <c r="BW291" i="31"/>
  <c r="BV291" i="31"/>
  <c r="BU291" i="31"/>
  <c r="BT291" i="31"/>
  <c r="BS291" i="31"/>
  <c r="BR291" i="31"/>
  <c r="BQ291" i="31"/>
  <c r="BP291" i="31"/>
  <c r="BO291" i="31"/>
  <c r="BN291" i="31"/>
  <c r="BM291" i="31"/>
  <c r="BL291" i="31"/>
  <c r="BK291" i="31"/>
  <c r="BJ291" i="31"/>
  <c r="BI291" i="31"/>
  <c r="BH291" i="31"/>
  <c r="BG291" i="31"/>
  <c r="BF291" i="31"/>
  <c r="BE291" i="31"/>
  <c r="BD291" i="31"/>
  <c r="BC291" i="31"/>
  <c r="BB291" i="31"/>
  <c r="BA291" i="31"/>
  <c r="AZ291" i="31"/>
  <c r="AY291" i="31"/>
  <c r="AX291" i="31"/>
  <c r="AW291" i="31"/>
  <c r="AV291" i="31"/>
  <c r="AU291" i="31"/>
  <c r="AT291" i="31"/>
  <c r="AS291" i="31"/>
  <c r="AR291" i="31"/>
  <c r="AQ291" i="31"/>
  <c r="AP291" i="31"/>
  <c r="AO291" i="31"/>
  <c r="AN291" i="31"/>
  <c r="Q291" i="31"/>
  <c r="AH291" i="31" s="1"/>
  <c r="P291" i="31"/>
  <c r="AG291" i="31" s="1"/>
  <c r="O291" i="31"/>
  <c r="AF291" i="31" s="1"/>
  <c r="N291" i="31"/>
  <c r="AE291" i="31" s="1"/>
  <c r="M291" i="31"/>
  <c r="AD291" i="31" s="1"/>
  <c r="L291" i="31"/>
  <c r="AC291" i="31" s="1"/>
  <c r="K291" i="31"/>
  <c r="AB291" i="31" s="1"/>
  <c r="J291" i="31"/>
  <c r="AA291" i="31" s="1"/>
  <c r="I291" i="31"/>
  <c r="Z291" i="31" s="1"/>
  <c r="H291" i="31"/>
  <c r="Y291" i="31" s="1"/>
  <c r="G291" i="31"/>
  <c r="X291" i="31" s="1"/>
  <c r="F291" i="31"/>
  <c r="W291" i="31" s="1"/>
  <c r="E291" i="31"/>
  <c r="V291" i="31" s="1"/>
  <c r="D291" i="31"/>
  <c r="U291" i="31" s="1"/>
  <c r="C291" i="31"/>
  <c r="T291" i="31" s="1"/>
  <c r="B291" i="31"/>
  <c r="S291" i="31" s="1"/>
  <c r="CM290" i="31"/>
  <c r="CL290" i="31"/>
  <c r="CK290" i="31"/>
  <c r="CJ290" i="31"/>
  <c r="CI290" i="31"/>
  <c r="CH290" i="31"/>
  <c r="CG290" i="31"/>
  <c r="CF290" i="31"/>
  <c r="CE290" i="31"/>
  <c r="CD290" i="31"/>
  <c r="CC290" i="31"/>
  <c r="CB290" i="31"/>
  <c r="CA290" i="31"/>
  <c r="BZ290" i="31"/>
  <c r="BY290" i="31"/>
  <c r="BX290" i="31"/>
  <c r="BW290" i="31"/>
  <c r="BV290" i="31"/>
  <c r="BU290" i="31"/>
  <c r="BT290" i="31"/>
  <c r="BS290" i="31"/>
  <c r="BR290" i="31"/>
  <c r="BQ290" i="31"/>
  <c r="BP290" i="31"/>
  <c r="BO290" i="31"/>
  <c r="BN290" i="31"/>
  <c r="BM290" i="31"/>
  <c r="BL290" i="31"/>
  <c r="BK290" i="31"/>
  <c r="BJ290" i="31"/>
  <c r="BI290" i="31"/>
  <c r="BH290" i="31"/>
  <c r="BG290" i="31"/>
  <c r="BF290" i="31"/>
  <c r="BE290" i="31"/>
  <c r="BD290" i="31"/>
  <c r="BC290" i="31"/>
  <c r="BB290" i="31"/>
  <c r="BA290" i="31"/>
  <c r="AZ290" i="31"/>
  <c r="AY290" i="31"/>
  <c r="AX290" i="31"/>
  <c r="AW290" i="31"/>
  <c r="AV290" i="31"/>
  <c r="AU290" i="31"/>
  <c r="AT290" i="31"/>
  <c r="AS290" i="31"/>
  <c r="AR290" i="31"/>
  <c r="AQ290" i="31"/>
  <c r="AP290" i="31"/>
  <c r="AO290" i="31"/>
  <c r="AN290" i="31"/>
  <c r="Q290" i="31"/>
  <c r="AH290" i="31" s="1"/>
  <c r="P290" i="31"/>
  <c r="AG290" i="31" s="1"/>
  <c r="O290" i="31"/>
  <c r="AF290" i="31" s="1"/>
  <c r="N290" i="31"/>
  <c r="AE290" i="31" s="1"/>
  <c r="M290" i="31"/>
  <c r="AD290" i="31" s="1"/>
  <c r="L290" i="31"/>
  <c r="AC290" i="31" s="1"/>
  <c r="K290" i="31"/>
  <c r="AB290" i="31" s="1"/>
  <c r="J290" i="31"/>
  <c r="AA290" i="31" s="1"/>
  <c r="I290" i="31"/>
  <c r="Z290" i="31" s="1"/>
  <c r="H290" i="31"/>
  <c r="Y290" i="31" s="1"/>
  <c r="G290" i="31"/>
  <c r="X290" i="31" s="1"/>
  <c r="F290" i="31"/>
  <c r="W290" i="31" s="1"/>
  <c r="E290" i="31"/>
  <c r="V290" i="31" s="1"/>
  <c r="D290" i="31"/>
  <c r="U290" i="31" s="1"/>
  <c r="C290" i="31"/>
  <c r="T290" i="31" s="1"/>
  <c r="B290" i="31"/>
  <c r="S290" i="31" s="1"/>
  <c r="CM289" i="31"/>
  <c r="CL289" i="31"/>
  <c r="CK289" i="31"/>
  <c r="CJ289" i="31"/>
  <c r="CI289" i="31"/>
  <c r="CH289" i="31"/>
  <c r="CG289" i="31"/>
  <c r="CF289" i="31"/>
  <c r="CE289" i="31"/>
  <c r="CD289" i="31"/>
  <c r="CC289" i="31"/>
  <c r="CB289" i="31"/>
  <c r="CA289" i="31"/>
  <c r="BZ289" i="31"/>
  <c r="BY289" i="31"/>
  <c r="BX289" i="31"/>
  <c r="BW289" i="31"/>
  <c r="BV289" i="31"/>
  <c r="BU289" i="31"/>
  <c r="BT289" i="31"/>
  <c r="BS289" i="31"/>
  <c r="BR289" i="31"/>
  <c r="BQ289" i="31"/>
  <c r="BP289" i="31"/>
  <c r="BO289" i="31"/>
  <c r="BN289" i="31"/>
  <c r="BM289" i="31"/>
  <c r="BL289" i="31"/>
  <c r="BK289" i="31"/>
  <c r="BJ289" i="31"/>
  <c r="BI289" i="31"/>
  <c r="BH289" i="31"/>
  <c r="BG289" i="31"/>
  <c r="BF289" i="31"/>
  <c r="BE289" i="31"/>
  <c r="BD289" i="31"/>
  <c r="BC289" i="31"/>
  <c r="BB289" i="31"/>
  <c r="BA289" i="31"/>
  <c r="AZ289" i="31"/>
  <c r="AY289" i="31"/>
  <c r="AX289" i="31"/>
  <c r="AW289" i="31"/>
  <c r="AV289" i="31"/>
  <c r="AU289" i="31"/>
  <c r="AT289" i="31"/>
  <c r="AS289" i="31"/>
  <c r="AR289" i="31"/>
  <c r="AQ289" i="31"/>
  <c r="AP289" i="31"/>
  <c r="AO289" i="31"/>
  <c r="AN289" i="31"/>
  <c r="Q289" i="31"/>
  <c r="AH289" i="31" s="1"/>
  <c r="P289" i="31"/>
  <c r="AG289" i="31" s="1"/>
  <c r="O289" i="31"/>
  <c r="AF289" i="31" s="1"/>
  <c r="N289" i="31"/>
  <c r="AE289" i="31" s="1"/>
  <c r="M289" i="31"/>
  <c r="AD289" i="31" s="1"/>
  <c r="L289" i="31"/>
  <c r="AC289" i="31" s="1"/>
  <c r="K289" i="31"/>
  <c r="AB289" i="31" s="1"/>
  <c r="J289" i="31"/>
  <c r="AA289" i="31" s="1"/>
  <c r="I289" i="31"/>
  <c r="Z289" i="31" s="1"/>
  <c r="H289" i="31"/>
  <c r="Y289" i="31" s="1"/>
  <c r="G289" i="31"/>
  <c r="X289" i="31" s="1"/>
  <c r="F289" i="31"/>
  <c r="W289" i="31" s="1"/>
  <c r="E289" i="31"/>
  <c r="V289" i="31" s="1"/>
  <c r="D289" i="31"/>
  <c r="U289" i="31" s="1"/>
  <c r="C289" i="31"/>
  <c r="T289" i="31" s="1"/>
  <c r="B289" i="31"/>
  <c r="S289" i="31" s="1"/>
  <c r="CM288" i="31"/>
  <c r="CL288" i="31"/>
  <c r="CK288" i="31"/>
  <c r="CJ288" i="31"/>
  <c r="CI288" i="31"/>
  <c r="CH288" i="31"/>
  <c r="CG288" i="31"/>
  <c r="CF288" i="31"/>
  <c r="CE288" i="31"/>
  <c r="CD288" i="31"/>
  <c r="CC288" i="31"/>
  <c r="CB288" i="31"/>
  <c r="CA288" i="31"/>
  <c r="BZ288" i="31"/>
  <c r="BY288" i="31"/>
  <c r="BX288" i="31"/>
  <c r="BW288" i="31"/>
  <c r="BV288" i="31"/>
  <c r="BU288" i="31"/>
  <c r="BT288" i="31"/>
  <c r="BS288" i="31"/>
  <c r="BR288" i="31"/>
  <c r="BQ288" i="31"/>
  <c r="BP288" i="31"/>
  <c r="BO288" i="31"/>
  <c r="BN288" i="31"/>
  <c r="BM288" i="31"/>
  <c r="BL288" i="31"/>
  <c r="BK288" i="31"/>
  <c r="BJ288" i="31"/>
  <c r="BI288" i="31"/>
  <c r="BH288" i="31"/>
  <c r="BG288" i="31"/>
  <c r="BF288" i="31"/>
  <c r="BE288" i="31"/>
  <c r="BD288" i="31"/>
  <c r="BC288" i="31"/>
  <c r="BB288" i="31"/>
  <c r="BA288" i="31"/>
  <c r="AZ288" i="31"/>
  <c r="AY288" i="31"/>
  <c r="AX288" i="31"/>
  <c r="AW288" i="31"/>
  <c r="AV288" i="31"/>
  <c r="AU288" i="31"/>
  <c r="AT288" i="31"/>
  <c r="AS288" i="31"/>
  <c r="AR288" i="31"/>
  <c r="AQ288" i="31"/>
  <c r="AP288" i="31"/>
  <c r="AO288" i="31"/>
  <c r="AN288" i="31"/>
  <c r="Q288" i="31"/>
  <c r="AH288" i="31" s="1"/>
  <c r="P288" i="31"/>
  <c r="AG288" i="31" s="1"/>
  <c r="O288" i="31"/>
  <c r="AF288" i="31" s="1"/>
  <c r="N288" i="31"/>
  <c r="AE288" i="31" s="1"/>
  <c r="M288" i="31"/>
  <c r="AD288" i="31" s="1"/>
  <c r="L288" i="31"/>
  <c r="AC288" i="31" s="1"/>
  <c r="K288" i="31"/>
  <c r="AB288" i="31" s="1"/>
  <c r="J288" i="31"/>
  <c r="AA288" i="31" s="1"/>
  <c r="I288" i="31"/>
  <c r="Z288" i="31" s="1"/>
  <c r="H288" i="31"/>
  <c r="Y288" i="31" s="1"/>
  <c r="G288" i="31"/>
  <c r="X288" i="31" s="1"/>
  <c r="F288" i="31"/>
  <c r="W288" i="31" s="1"/>
  <c r="E288" i="31"/>
  <c r="V288" i="31" s="1"/>
  <c r="D288" i="31"/>
  <c r="U288" i="31" s="1"/>
  <c r="C288" i="31"/>
  <c r="T288" i="31" s="1"/>
  <c r="B288" i="31"/>
  <c r="S288" i="31" s="1"/>
  <c r="CM287" i="31"/>
  <c r="CL287" i="31"/>
  <c r="CK287" i="31"/>
  <c r="CJ287" i="31"/>
  <c r="CI287" i="31"/>
  <c r="CH287" i="31"/>
  <c r="CG287" i="31"/>
  <c r="CF287" i="31"/>
  <c r="CE287" i="31"/>
  <c r="CD287" i="31"/>
  <c r="CC287" i="31"/>
  <c r="CB287" i="31"/>
  <c r="CA287" i="31"/>
  <c r="BZ287" i="31"/>
  <c r="BY287" i="31"/>
  <c r="BX287" i="31"/>
  <c r="BW287" i="31"/>
  <c r="BV287" i="31"/>
  <c r="BU287" i="31"/>
  <c r="BT287" i="31"/>
  <c r="BS287" i="31"/>
  <c r="BR287" i="31"/>
  <c r="BQ287" i="31"/>
  <c r="BP287" i="31"/>
  <c r="BO287" i="31"/>
  <c r="BN287" i="31"/>
  <c r="BM287" i="31"/>
  <c r="BL287" i="31"/>
  <c r="BK287" i="31"/>
  <c r="BJ287" i="31"/>
  <c r="BI287" i="31"/>
  <c r="BH287" i="31"/>
  <c r="BG287" i="31"/>
  <c r="BF287" i="31"/>
  <c r="BE287" i="31"/>
  <c r="BD287" i="31"/>
  <c r="BC287" i="31"/>
  <c r="BB287" i="31"/>
  <c r="BA287" i="31"/>
  <c r="AZ287" i="31"/>
  <c r="AY287" i="31"/>
  <c r="AX287" i="31"/>
  <c r="AW287" i="31"/>
  <c r="AV287" i="31"/>
  <c r="AU287" i="31"/>
  <c r="AT287" i="31"/>
  <c r="AS287" i="31"/>
  <c r="AR287" i="31"/>
  <c r="AQ287" i="31"/>
  <c r="AP287" i="31"/>
  <c r="AO287" i="31"/>
  <c r="AN287" i="31"/>
  <c r="Q287" i="31"/>
  <c r="AH287" i="31" s="1"/>
  <c r="P287" i="31"/>
  <c r="AG287" i="31" s="1"/>
  <c r="O287" i="31"/>
  <c r="AF287" i="31" s="1"/>
  <c r="N287" i="31"/>
  <c r="AE287" i="31" s="1"/>
  <c r="M287" i="31"/>
  <c r="AD287" i="31" s="1"/>
  <c r="L287" i="31"/>
  <c r="AC287" i="31" s="1"/>
  <c r="K287" i="31"/>
  <c r="AB287" i="31" s="1"/>
  <c r="J287" i="31"/>
  <c r="AA287" i="31" s="1"/>
  <c r="I287" i="31"/>
  <c r="Z287" i="31" s="1"/>
  <c r="H287" i="31"/>
  <c r="Y287" i="31" s="1"/>
  <c r="G287" i="31"/>
  <c r="X287" i="31" s="1"/>
  <c r="F287" i="31"/>
  <c r="W287" i="31" s="1"/>
  <c r="E287" i="31"/>
  <c r="V287" i="31" s="1"/>
  <c r="D287" i="31"/>
  <c r="U287" i="31" s="1"/>
  <c r="C287" i="31"/>
  <c r="T287" i="31" s="1"/>
  <c r="B287" i="31"/>
  <c r="S287" i="31" s="1"/>
  <c r="CM286" i="31"/>
  <c r="CL286" i="31"/>
  <c r="CK286" i="31"/>
  <c r="CJ286" i="31"/>
  <c r="CI286" i="31"/>
  <c r="CH286" i="31"/>
  <c r="CG286" i="31"/>
  <c r="CF286" i="31"/>
  <c r="CE286" i="31"/>
  <c r="CD286" i="31"/>
  <c r="CC286" i="31"/>
  <c r="CB286" i="31"/>
  <c r="CA286" i="31"/>
  <c r="BZ286" i="31"/>
  <c r="BY286" i="31"/>
  <c r="BX286" i="31"/>
  <c r="BW286" i="31"/>
  <c r="BV286" i="31"/>
  <c r="BU286" i="31"/>
  <c r="BT286" i="31"/>
  <c r="BS286" i="31"/>
  <c r="BR286" i="31"/>
  <c r="BQ286" i="31"/>
  <c r="BP286" i="31"/>
  <c r="BO286" i="31"/>
  <c r="BN286" i="31"/>
  <c r="BM286" i="31"/>
  <c r="BL286" i="31"/>
  <c r="BK286" i="31"/>
  <c r="BJ286" i="31"/>
  <c r="BI286" i="31"/>
  <c r="BH286" i="31"/>
  <c r="BG286" i="31"/>
  <c r="BF286" i="31"/>
  <c r="BE286" i="31"/>
  <c r="BD286" i="31"/>
  <c r="BC286" i="31"/>
  <c r="BB286" i="31"/>
  <c r="BA286" i="31"/>
  <c r="AZ286" i="31"/>
  <c r="AY286" i="31"/>
  <c r="AX286" i="31"/>
  <c r="AW286" i="31"/>
  <c r="AV286" i="31"/>
  <c r="AU286" i="31"/>
  <c r="AT286" i="31"/>
  <c r="AS286" i="31"/>
  <c r="AR286" i="31"/>
  <c r="AQ286" i="31"/>
  <c r="AP286" i="31"/>
  <c r="AO286" i="31"/>
  <c r="AN286" i="31"/>
  <c r="Q286" i="31"/>
  <c r="AH286" i="31" s="1"/>
  <c r="P286" i="31"/>
  <c r="AG286" i="31" s="1"/>
  <c r="O286" i="31"/>
  <c r="AF286" i="31" s="1"/>
  <c r="N286" i="31"/>
  <c r="AE286" i="31" s="1"/>
  <c r="M286" i="31"/>
  <c r="AD286" i="31" s="1"/>
  <c r="L286" i="31"/>
  <c r="AC286" i="31" s="1"/>
  <c r="K286" i="31"/>
  <c r="AB286" i="31" s="1"/>
  <c r="J286" i="31"/>
  <c r="AA286" i="31" s="1"/>
  <c r="I286" i="31"/>
  <c r="Z286" i="31" s="1"/>
  <c r="H286" i="31"/>
  <c r="Y286" i="31" s="1"/>
  <c r="G286" i="31"/>
  <c r="X286" i="31" s="1"/>
  <c r="F286" i="31"/>
  <c r="W286" i="31" s="1"/>
  <c r="E286" i="31"/>
  <c r="V286" i="31" s="1"/>
  <c r="D286" i="31"/>
  <c r="U286" i="31" s="1"/>
  <c r="C286" i="31"/>
  <c r="T286" i="31" s="1"/>
  <c r="B286" i="31"/>
  <c r="S286" i="31" s="1"/>
  <c r="CM285" i="31"/>
  <c r="CL285" i="31"/>
  <c r="CK285" i="31"/>
  <c r="CJ285" i="31"/>
  <c r="CI285" i="31"/>
  <c r="CH285" i="31"/>
  <c r="CG285" i="31"/>
  <c r="CF285" i="31"/>
  <c r="CE285" i="31"/>
  <c r="CD285" i="31"/>
  <c r="CC285" i="31"/>
  <c r="CB285" i="31"/>
  <c r="CA285" i="31"/>
  <c r="BZ285" i="31"/>
  <c r="BY285" i="31"/>
  <c r="BX285" i="31"/>
  <c r="BW285" i="31"/>
  <c r="BV285" i="31"/>
  <c r="BU285" i="31"/>
  <c r="BT285" i="31"/>
  <c r="BS285" i="31"/>
  <c r="BR285" i="31"/>
  <c r="BQ285" i="31"/>
  <c r="BP285" i="31"/>
  <c r="BO285" i="31"/>
  <c r="BN285" i="31"/>
  <c r="BM285" i="31"/>
  <c r="BL285" i="31"/>
  <c r="BK285" i="31"/>
  <c r="BJ285" i="31"/>
  <c r="BI285" i="31"/>
  <c r="BH285" i="31"/>
  <c r="BG285" i="31"/>
  <c r="BF285" i="31"/>
  <c r="BE285" i="31"/>
  <c r="BD285" i="31"/>
  <c r="BC285" i="31"/>
  <c r="BB285" i="31"/>
  <c r="BA285" i="31"/>
  <c r="AZ285" i="31"/>
  <c r="AY285" i="31"/>
  <c r="AX285" i="31"/>
  <c r="AW285" i="31"/>
  <c r="AV285" i="31"/>
  <c r="AU285" i="31"/>
  <c r="AT285" i="31"/>
  <c r="AS285" i="31"/>
  <c r="AR285" i="31"/>
  <c r="AQ285" i="31"/>
  <c r="AP285" i="31"/>
  <c r="AO285" i="31"/>
  <c r="AN285" i="31"/>
  <c r="Q285" i="31"/>
  <c r="AH285" i="31" s="1"/>
  <c r="P285" i="31"/>
  <c r="AG285" i="31" s="1"/>
  <c r="O285" i="31"/>
  <c r="AF285" i="31" s="1"/>
  <c r="N285" i="31"/>
  <c r="AE285" i="31" s="1"/>
  <c r="M285" i="31"/>
  <c r="AD285" i="31" s="1"/>
  <c r="L285" i="31"/>
  <c r="AC285" i="31" s="1"/>
  <c r="K285" i="31"/>
  <c r="AB285" i="31" s="1"/>
  <c r="J285" i="31"/>
  <c r="AA285" i="31" s="1"/>
  <c r="I285" i="31"/>
  <c r="Z285" i="31" s="1"/>
  <c r="H285" i="31"/>
  <c r="Y285" i="31" s="1"/>
  <c r="G285" i="31"/>
  <c r="X285" i="31" s="1"/>
  <c r="F285" i="31"/>
  <c r="W285" i="31" s="1"/>
  <c r="E285" i="31"/>
  <c r="V285" i="31" s="1"/>
  <c r="D285" i="31"/>
  <c r="U285" i="31" s="1"/>
  <c r="C285" i="31"/>
  <c r="T285" i="31" s="1"/>
  <c r="B285" i="31"/>
  <c r="S285" i="31" s="1"/>
  <c r="CM284" i="31"/>
  <c r="CL284" i="31"/>
  <c r="CK284" i="31"/>
  <c r="CJ284" i="31"/>
  <c r="CI284" i="31"/>
  <c r="CH284" i="31"/>
  <c r="CG284" i="31"/>
  <c r="CF284" i="31"/>
  <c r="CE284" i="31"/>
  <c r="CD284" i="31"/>
  <c r="CC284" i="31"/>
  <c r="CB284" i="31"/>
  <c r="CA284" i="31"/>
  <c r="BZ284" i="31"/>
  <c r="BY284" i="31"/>
  <c r="BX284" i="31"/>
  <c r="BW284" i="31"/>
  <c r="BV284" i="31"/>
  <c r="BU284" i="31"/>
  <c r="BT284" i="31"/>
  <c r="BS284" i="31"/>
  <c r="BR284" i="31"/>
  <c r="BQ284" i="31"/>
  <c r="BP284" i="31"/>
  <c r="BO284" i="31"/>
  <c r="BN284" i="31"/>
  <c r="BM284" i="31"/>
  <c r="BL284" i="31"/>
  <c r="BK284" i="31"/>
  <c r="BJ284" i="31"/>
  <c r="BI284" i="31"/>
  <c r="BH284" i="31"/>
  <c r="BG284" i="31"/>
  <c r="BF284" i="31"/>
  <c r="BE284" i="31"/>
  <c r="BD284" i="31"/>
  <c r="BC284" i="31"/>
  <c r="BB284" i="31"/>
  <c r="BA284" i="31"/>
  <c r="AZ284" i="31"/>
  <c r="AY284" i="31"/>
  <c r="AX284" i="31"/>
  <c r="AW284" i="31"/>
  <c r="AV284" i="31"/>
  <c r="AU284" i="31"/>
  <c r="AT284" i="31"/>
  <c r="AS284" i="31"/>
  <c r="AR284" i="31"/>
  <c r="AQ284" i="31"/>
  <c r="AP284" i="31"/>
  <c r="AO284" i="31"/>
  <c r="AN284" i="31"/>
  <c r="Q284" i="31"/>
  <c r="AH284" i="31" s="1"/>
  <c r="P284" i="31"/>
  <c r="AG284" i="31" s="1"/>
  <c r="O284" i="31"/>
  <c r="AF284" i="31" s="1"/>
  <c r="N284" i="31"/>
  <c r="AE284" i="31" s="1"/>
  <c r="M284" i="31"/>
  <c r="AD284" i="31" s="1"/>
  <c r="L284" i="31"/>
  <c r="AC284" i="31" s="1"/>
  <c r="K284" i="31"/>
  <c r="AB284" i="31" s="1"/>
  <c r="J284" i="31"/>
  <c r="AA284" i="31" s="1"/>
  <c r="I284" i="31"/>
  <c r="Z284" i="31" s="1"/>
  <c r="H284" i="31"/>
  <c r="Y284" i="31" s="1"/>
  <c r="G284" i="31"/>
  <c r="X284" i="31" s="1"/>
  <c r="F284" i="31"/>
  <c r="W284" i="31" s="1"/>
  <c r="E284" i="31"/>
  <c r="V284" i="31" s="1"/>
  <c r="D284" i="31"/>
  <c r="U284" i="31" s="1"/>
  <c r="C284" i="31"/>
  <c r="T284" i="31" s="1"/>
  <c r="B284" i="31"/>
  <c r="S284" i="31" s="1"/>
  <c r="CM283" i="31"/>
  <c r="CL283" i="31"/>
  <c r="CK283" i="31"/>
  <c r="CJ283" i="31"/>
  <c r="CI283" i="31"/>
  <c r="CH283" i="31"/>
  <c r="CG283" i="31"/>
  <c r="CF283" i="31"/>
  <c r="CE283" i="31"/>
  <c r="CD283" i="31"/>
  <c r="CC283" i="31"/>
  <c r="CB283" i="31"/>
  <c r="CA283" i="31"/>
  <c r="BZ283" i="31"/>
  <c r="BY283" i="31"/>
  <c r="BX283" i="31"/>
  <c r="BW283" i="31"/>
  <c r="BV283" i="31"/>
  <c r="BU283" i="31"/>
  <c r="BT283" i="31"/>
  <c r="BS283" i="31"/>
  <c r="BR283" i="31"/>
  <c r="BQ283" i="31"/>
  <c r="BP283" i="31"/>
  <c r="BO283" i="31"/>
  <c r="BN283" i="31"/>
  <c r="BM283" i="31"/>
  <c r="BL283" i="31"/>
  <c r="BK283" i="31"/>
  <c r="BJ283" i="31"/>
  <c r="BI283" i="31"/>
  <c r="BH283" i="31"/>
  <c r="BG283" i="31"/>
  <c r="BF283" i="31"/>
  <c r="BE283" i="31"/>
  <c r="BD283" i="31"/>
  <c r="BC283" i="31"/>
  <c r="BB283" i="31"/>
  <c r="BA283" i="31"/>
  <c r="AZ283" i="31"/>
  <c r="AY283" i="31"/>
  <c r="AX283" i="31"/>
  <c r="AW283" i="31"/>
  <c r="AV283" i="31"/>
  <c r="AU283" i="31"/>
  <c r="AT283" i="31"/>
  <c r="AS283" i="31"/>
  <c r="AR283" i="31"/>
  <c r="AQ283" i="31"/>
  <c r="AP283" i="31"/>
  <c r="AO283" i="31"/>
  <c r="AN283" i="31"/>
  <c r="Q283" i="31"/>
  <c r="AH283" i="31" s="1"/>
  <c r="P283" i="31"/>
  <c r="AG283" i="31" s="1"/>
  <c r="O283" i="31"/>
  <c r="AF283" i="31" s="1"/>
  <c r="N283" i="31"/>
  <c r="AE283" i="31" s="1"/>
  <c r="M283" i="31"/>
  <c r="AD283" i="31" s="1"/>
  <c r="L283" i="31"/>
  <c r="AC283" i="31" s="1"/>
  <c r="K283" i="31"/>
  <c r="AB283" i="31" s="1"/>
  <c r="J283" i="31"/>
  <c r="AA283" i="31" s="1"/>
  <c r="I283" i="31"/>
  <c r="Z283" i="31" s="1"/>
  <c r="H283" i="31"/>
  <c r="Y283" i="31" s="1"/>
  <c r="G283" i="31"/>
  <c r="X283" i="31" s="1"/>
  <c r="F283" i="31"/>
  <c r="W283" i="31" s="1"/>
  <c r="E283" i="31"/>
  <c r="V283" i="31" s="1"/>
  <c r="D283" i="31"/>
  <c r="U283" i="31" s="1"/>
  <c r="C283" i="31"/>
  <c r="T283" i="31" s="1"/>
  <c r="B283" i="31"/>
  <c r="S283" i="31" s="1"/>
  <c r="I280" i="31"/>
  <c r="H280" i="31"/>
  <c r="G280" i="31"/>
  <c r="F280" i="31"/>
  <c r="E280" i="31"/>
  <c r="D280" i="31"/>
  <c r="J279" i="31"/>
  <c r="I279" i="31"/>
  <c r="H279" i="31"/>
  <c r="G279" i="31"/>
  <c r="F279" i="31"/>
  <c r="E279" i="31"/>
  <c r="D279" i="31"/>
  <c r="C279" i="31"/>
  <c r="B279" i="31"/>
  <c r="AC278" i="31"/>
  <c r="V278" i="31"/>
  <c r="U278" i="31"/>
  <c r="T278" i="31"/>
  <c r="S278" i="31"/>
  <c r="R278" i="31"/>
  <c r="Q278" i="31"/>
  <c r="P278" i="31"/>
  <c r="O278" i="31"/>
  <c r="I278" i="31"/>
  <c r="H278" i="31"/>
  <c r="G278" i="31"/>
  <c r="F278" i="31"/>
  <c r="E278" i="31"/>
  <c r="D278" i="31"/>
  <c r="C278" i="31"/>
  <c r="AJ277" i="31"/>
  <c r="AH277" i="31"/>
  <c r="AG277" i="31"/>
  <c r="AF277" i="31"/>
  <c r="AE277" i="31"/>
  <c r="AC277" i="31"/>
  <c r="AB277" i="31"/>
  <c r="AA277" i="31"/>
  <c r="V277" i="31"/>
  <c r="U277" i="31"/>
  <c r="T277" i="31"/>
  <c r="S277" i="31"/>
  <c r="Q277" i="31"/>
  <c r="P277" i="31"/>
  <c r="O277" i="31"/>
  <c r="J277" i="31"/>
  <c r="I277" i="31"/>
  <c r="G277" i="31"/>
  <c r="D277" i="31"/>
  <c r="C277" i="31"/>
  <c r="B277" i="31"/>
  <c r="AJ276" i="31"/>
  <c r="AI276" i="31"/>
  <c r="AH276" i="31"/>
  <c r="AG276" i="31"/>
  <c r="AF276" i="31"/>
  <c r="AE276" i="31"/>
  <c r="AD276" i="31"/>
  <c r="AC276" i="31"/>
  <c r="AB276" i="31"/>
  <c r="AA276" i="31"/>
  <c r="Z276" i="31"/>
  <c r="V276" i="31"/>
  <c r="U276" i="31"/>
  <c r="T276" i="31"/>
  <c r="S276" i="31"/>
  <c r="R276" i="31"/>
  <c r="Q276" i="31"/>
  <c r="P276" i="31"/>
  <c r="O276" i="31"/>
  <c r="N276" i="31"/>
  <c r="J276" i="31"/>
  <c r="I276" i="31"/>
  <c r="H276" i="31"/>
  <c r="G276" i="31"/>
  <c r="F276" i="31"/>
  <c r="E276" i="31"/>
  <c r="D276" i="31"/>
  <c r="C276" i="31"/>
  <c r="B276" i="31"/>
  <c r="CM231" i="31"/>
  <c r="CL231" i="31"/>
  <c r="CK231" i="31"/>
  <c r="CJ231" i="31"/>
  <c r="CI231" i="31"/>
  <c r="CH231" i="31"/>
  <c r="CG231" i="31"/>
  <c r="CF231" i="31"/>
  <c r="CE231" i="31"/>
  <c r="CD231" i="31"/>
  <c r="CC231" i="31"/>
  <c r="CB231" i="31"/>
  <c r="CA231" i="31"/>
  <c r="BZ231" i="31"/>
  <c r="BY231" i="31"/>
  <c r="BX231" i="31"/>
  <c r="BW231" i="31"/>
  <c r="BV231" i="31"/>
  <c r="BU231" i="31"/>
  <c r="BT231" i="31"/>
  <c r="BS231" i="31"/>
  <c r="BR231" i="31"/>
  <c r="BQ231" i="31"/>
  <c r="BP231" i="31"/>
  <c r="BO231" i="31"/>
  <c r="BN231" i="31"/>
  <c r="BM231" i="31"/>
  <c r="BL231" i="31"/>
  <c r="BK231" i="31"/>
  <c r="BJ231" i="31"/>
  <c r="BI231" i="31"/>
  <c r="BH231" i="31"/>
  <c r="BG231" i="31"/>
  <c r="BF231" i="31"/>
  <c r="BE231" i="31"/>
  <c r="BD231" i="31"/>
  <c r="BC231" i="31"/>
  <c r="BB231" i="31"/>
  <c r="BA231" i="31"/>
  <c r="AZ231" i="31"/>
  <c r="AY231" i="31"/>
  <c r="AX231" i="31"/>
  <c r="AW231" i="31"/>
  <c r="AV231" i="31"/>
  <c r="AU231" i="31"/>
  <c r="AT231" i="31"/>
  <c r="AS231" i="31"/>
  <c r="AR231" i="31"/>
  <c r="AQ231" i="31"/>
  <c r="AP231" i="31"/>
  <c r="AO231" i="31"/>
  <c r="AN231" i="31"/>
  <c r="CM230" i="31"/>
  <c r="CL230" i="31"/>
  <c r="CK230" i="31"/>
  <c r="CJ230" i="31"/>
  <c r="CI230" i="31"/>
  <c r="CH230" i="31"/>
  <c r="CG230" i="31"/>
  <c r="CF230" i="31"/>
  <c r="CE230" i="31"/>
  <c r="CD230" i="31"/>
  <c r="CC230" i="31"/>
  <c r="CB230" i="31"/>
  <c r="CA230" i="31"/>
  <c r="BZ230" i="31"/>
  <c r="BY230" i="31"/>
  <c r="BX230" i="31"/>
  <c r="BW230" i="31"/>
  <c r="BV230" i="31"/>
  <c r="BU230" i="31"/>
  <c r="BT230" i="31"/>
  <c r="BS230" i="31"/>
  <c r="BR230" i="31"/>
  <c r="BQ230" i="31"/>
  <c r="BP230" i="31"/>
  <c r="BO230" i="31"/>
  <c r="BN230" i="31"/>
  <c r="BM230" i="31"/>
  <c r="BL230" i="31"/>
  <c r="BK230" i="31"/>
  <c r="BJ230" i="31"/>
  <c r="BI230" i="31"/>
  <c r="BH230" i="31"/>
  <c r="BG230" i="31"/>
  <c r="BF230" i="31"/>
  <c r="BE230" i="31"/>
  <c r="BD230" i="31"/>
  <c r="BC230" i="31"/>
  <c r="BB230" i="31"/>
  <c r="BA230" i="31"/>
  <c r="AZ230" i="31"/>
  <c r="AY230" i="31"/>
  <c r="AX230" i="31"/>
  <c r="AW230" i="31"/>
  <c r="AV230" i="31"/>
  <c r="AU230" i="31"/>
  <c r="AT230" i="31"/>
  <c r="AS230" i="31"/>
  <c r="AR230" i="31"/>
  <c r="AQ230" i="31"/>
  <c r="AP230" i="31"/>
  <c r="AO230" i="31"/>
  <c r="AN230" i="31"/>
  <c r="CM229" i="31"/>
  <c r="CL229" i="31"/>
  <c r="CK229" i="31"/>
  <c r="CJ229" i="31"/>
  <c r="CI229" i="31"/>
  <c r="CH229" i="31"/>
  <c r="CG229" i="31"/>
  <c r="CF229" i="31"/>
  <c r="CE229" i="31"/>
  <c r="CD229" i="31"/>
  <c r="CC229" i="31"/>
  <c r="CB229" i="31"/>
  <c r="CA229" i="31"/>
  <c r="BZ229" i="31"/>
  <c r="BY229" i="31"/>
  <c r="BX229" i="31"/>
  <c r="BW229" i="31"/>
  <c r="BV229" i="31"/>
  <c r="BU229" i="31"/>
  <c r="BT229" i="31"/>
  <c r="BS229" i="31"/>
  <c r="BR229" i="31"/>
  <c r="BQ229" i="31"/>
  <c r="BP229" i="31"/>
  <c r="BO229" i="31"/>
  <c r="BN229" i="31"/>
  <c r="BM229" i="31"/>
  <c r="BL229" i="31"/>
  <c r="BK229" i="31"/>
  <c r="BJ229" i="31"/>
  <c r="BI229" i="31"/>
  <c r="BH229" i="31"/>
  <c r="BG229" i="31"/>
  <c r="BF229" i="31"/>
  <c r="BE229" i="31"/>
  <c r="BD229" i="31"/>
  <c r="BC229" i="31"/>
  <c r="BB229" i="31"/>
  <c r="BA229" i="31"/>
  <c r="AZ229" i="31"/>
  <c r="AY229" i="31"/>
  <c r="AX229" i="31"/>
  <c r="AW229" i="31"/>
  <c r="AV229" i="31"/>
  <c r="AU229" i="31"/>
  <c r="AT229" i="31"/>
  <c r="AS229" i="31"/>
  <c r="AR229" i="31"/>
  <c r="AQ229" i="31"/>
  <c r="AP229" i="31"/>
  <c r="AO229" i="31"/>
  <c r="AN229" i="31"/>
  <c r="CM228" i="31"/>
  <c r="CL228" i="31"/>
  <c r="CK228" i="31"/>
  <c r="CJ228" i="31"/>
  <c r="CI228" i="31"/>
  <c r="CH228" i="31"/>
  <c r="CG228" i="31"/>
  <c r="CF228" i="31"/>
  <c r="CE228" i="31"/>
  <c r="CD228" i="31"/>
  <c r="CC228" i="31"/>
  <c r="CB228" i="31"/>
  <c r="CA228" i="31"/>
  <c r="BZ228" i="31"/>
  <c r="BY228" i="31"/>
  <c r="BX228" i="31"/>
  <c r="BW228" i="31"/>
  <c r="BV228" i="31"/>
  <c r="BU228" i="31"/>
  <c r="BT228" i="31"/>
  <c r="BS228" i="31"/>
  <c r="BR228" i="31"/>
  <c r="BQ228" i="31"/>
  <c r="BP228" i="31"/>
  <c r="BO228" i="31"/>
  <c r="BN228" i="31"/>
  <c r="BM228" i="31"/>
  <c r="BL228" i="31"/>
  <c r="BK228" i="31"/>
  <c r="BJ228" i="31"/>
  <c r="BI228" i="31"/>
  <c r="BH228" i="31"/>
  <c r="BG228" i="31"/>
  <c r="BF228" i="31"/>
  <c r="BE228" i="31"/>
  <c r="BD228" i="31"/>
  <c r="BC228" i="31"/>
  <c r="BB228" i="31"/>
  <c r="BA228" i="31"/>
  <c r="AZ228" i="31"/>
  <c r="AY228" i="31"/>
  <c r="AX228" i="31"/>
  <c r="AW228" i="31"/>
  <c r="AV228" i="31"/>
  <c r="AU228" i="31"/>
  <c r="AT228" i="31"/>
  <c r="AS228" i="31"/>
  <c r="AR228" i="31"/>
  <c r="AQ228" i="31"/>
  <c r="AP228" i="31"/>
  <c r="AO228" i="31"/>
  <c r="AN228" i="31"/>
  <c r="CM227" i="31"/>
  <c r="CL227" i="31"/>
  <c r="CK227" i="31"/>
  <c r="CJ227" i="31"/>
  <c r="CI227" i="31"/>
  <c r="CH227" i="31"/>
  <c r="CG227" i="31"/>
  <c r="CF227" i="31"/>
  <c r="CE227" i="31"/>
  <c r="CD227" i="31"/>
  <c r="CC227" i="31"/>
  <c r="CB227" i="31"/>
  <c r="CA227" i="31"/>
  <c r="BZ227" i="31"/>
  <c r="BY227" i="31"/>
  <c r="BX227" i="31"/>
  <c r="BW227" i="31"/>
  <c r="BV227" i="31"/>
  <c r="BU227" i="31"/>
  <c r="BT227" i="31"/>
  <c r="BS227" i="31"/>
  <c r="BR227" i="31"/>
  <c r="BQ227" i="31"/>
  <c r="BP227" i="31"/>
  <c r="BO227" i="31"/>
  <c r="BN227" i="31"/>
  <c r="BM227" i="31"/>
  <c r="BL227" i="31"/>
  <c r="BK227" i="31"/>
  <c r="BJ227" i="31"/>
  <c r="BI227" i="31"/>
  <c r="BH227" i="31"/>
  <c r="BG227" i="31"/>
  <c r="BF227" i="31"/>
  <c r="BE227" i="31"/>
  <c r="BD227" i="31"/>
  <c r="BC227" i="31"/>
  <c r="BB227" i="31"/>
  <c r="BA227" i="31"/>
  <c r="AZ227" i="31"/>
  <c r="AY227" i="31"/>
  <c r="AX227" i="31"/>
  <c r="AW227" i="31"/>
  <c r="AV227" i="31"/>
  <c r="AU227" i="31"/>
  <c r="AT227" i="31"/>
  <c r="AS227" i="31"/>
  <c r="AR227" i="31"/>
  <c r="AQ227" i="31"/>
  <c r="AP227" i="31"/>
  <c r="AO227" i="31"/>
  <c r="AN227" i="31"/>
  <c r="CM226" i="31"/>
  <c r="CL226" i="31"/>
  <c r="CK226" i="31"/>
  <c r="CJ226" i="31"/>
  <c r="CI226" i="31"/>
  <c r="CH226" i="31"/>
  <c r="CG226" i="31"/>
  <c r="CF226" i="31"/>
  <c r="CE226" i="31"/>
  <c r="CD226" i="31"/>
  <c r="CC226" i="31"/>
  <c r="CB226" i="31"/>
  <c r="CA226" i="31"/>
  <c r="BZ226" i="31"/>
  <c r="BY226" i="31"/>
  <c r="BX226" i="31"/>
  <c r="BW226" i="31"/>
  <c r="BV226" i="31"/>
  <c r="BU226" i="31"/>
  <c r="BT226" i="31"/>
  <c r="BS226" i="31"/>
  <c r="BR226" i="31"/>
  <c r="BQ226" i="31"/>
  <c r="BP226" i="31"/>
  <c r="BO226" i="31"/>
  <c r="BN226" i="31"/>
  <c r="BM226" i="31"/>
  <c r="BL226" i="31"/>
  <c r="BK226" i="31"/>
  <c r="BJ226" i="31"/>
  <c r="BI226" i="31"/>
  <c r="BH226" i="31"/>
  <c r="BG226" i="31"/>
  <c r="BF226" i="31"/>
  <c r="BE226" i="31"/>
  <c r="BD226" i="31"/>
  <c r="BC226" i="31"/>
  <c r="BB226" i="31"/>
  <c r="BA226" i="31"/>
  <c r="AZ226" i="31"/>
  <c r="AY226" i="31"/>
  <c r="AX226" i="31"/>
  <c r="AW226" i="31"/>
  <c r="AV226" i="31"/>
  <c r="AU226" i="31"/>
  <c r="AT226" i="31"/>
  <c r="AS226" i="31"/>
  <c r="AR226" i="31"/>
  <c r="AQ226" i="31"/>
  <c r="AP226" i="31"/>
  <c r="AO226" i="31"/>
  <c r="AN226" i="31"/>
  <c r="CM225" i="31"/>
  <c r="CL225" i="31"/>
  <c r="CK225" i="31"/>
  <c r="CJ225" i="31"/>
  <c r="CI225" i="31"/>
  <c r="CH225" i="31"/>
  <c r="CG225" i="31"/>
  <c r="CF225" i="31"/>
  <c r="CE225" i="31"/>
  <c r="CD225" i="31"/>
  <c r="CC225" i="31"/>
  <c r="CB225" i="31"/>
  <c r="CA225" i="31"/>
  <c r="BZ225" i="31"/>
  <c r="BY225" i="31"/>
  <c r="BX225" i="31"/>
  <c r="BW225" i="31"/>
  <c r="BV225" i="31"/>
  <c r="BU225" i="31"/>
  <c r="BT225" i="31"/>
  <c r="BS225" i="31"/>
  <c r="BR225" i="31"/>
  <c r="BQ225" i="31"/>
  <c r="BP225" i="31"/>
  <c r="BO225" i="31"/>
  <c r="BN225" i="31"/>
  <c r="BM225" i="31"/>
  <c r="BL225" i="31"/>
  <c r="BK225" i="31"/>
  <c r="BJ225" i="31"/>
  <c r="BI225" i="31"/>
  <c r="BH225" i="31"/>
  <c r="BG225" i="31"/>
  <c r="BF225" i="31"/>
  <c r="BE225" i="31"/>
  <c r="BD225" i="31"/>
  <c r="BC225" i="31"/>
  <c r="BB225" i="31"/>
  <c r="BA225" i="31"/>
  <c r="AZ225" i="31"/>
  <c r="AY225" i="31"/>
  <c r="AX225" i="31"/>
  <c r="AW225" i="31"/>
  <c r="AV225" i="31"/>
  <c r="AU225" i="31"/>
  <c r="AT225" i="31"/>
  <c r="AS225" i="31"/>
  <c r="AR225" i="31"/>
  <c r="AQ225" i="31"/>
  <c r="AP225" i="31"/>
  <c r="AO225" i="31"/>
  <c r="AN225" i="31"/>
  <c r="CM224" i="31"/>
  <c r="CL224" i="31"/>
  <c r="CK224" i="31"/>
  <c r="CJ224" i="31"/>
  <c r="CI224" i="31"/>
  <c r="CH224" i="31"/>
  <c r="CG224" i="31"/>
  <c r="CF224" i="31"/>
  <c r="CE224" i="31"/>
  <c r="CD224" i="31"/>
  <c r="CC224" i="31"/>
  <c r="CB224" i="31"/>
  <c r="CA224" i="31"/>
  <c r="BZ224" i="31"/>
  <c r="BY224" i="31"/>
  <c r="BX224" i="31"/>
  <c r="BW224" i="31"/>
  <c r="BV224" i="31"/>
  <c r="BU224" i="31"/>
  <c r="BT224" i="31"/>
  <c r="BS224" i="31"/>
  <c r="BR224" i="31"/>
  <c r="BQ224" i="31"/>
  <c r="BP224" i="31"/>
  <c r="BO224" i="31"/>
  <c r="BN224" i="31"/>
  <c r="BM224" i="31"/>
  <c r="BL224" i="31"/>
  <c r="BK224" i="31"/>
  <c r="BJ224" i="31"/>
  <c r="BI224" i="31"/>
  <c r="BH224" i="31"/>
  <c r="BG224" i="31"/>
  <c r="BF224" i="31"/>
  <c r="BE224" i="31"/>
  <c r="BD224" i="31"/>
  <c r="BC224" i="31"/>
  <c r="BB224" i="31"/>
  <c r="BA224" i="31"/>
  <c r="AZ224" i="31"/>
  <c r="AY224" i="31"/>
  <c r="AX224" i="31"/>
  <c r="AW224" i="31"/>
  <c r="AV224" i="31"/>
  <c r="AU224" i="31"/>
  <c r="AT224" i="31"/>
  <c r="AS224" i="31"/>
  <c r="AR224" i="31"/>
  <c r="AQ224" i="31"/>
  <c r="AP224" i="31"/>
  <c r="AO224" i="31"/>
  <c r="AN224" i="31"/>
  <c r="CM223" i="31"/>
  <c r="CL223" i="31"/>
  <c r="CK223" i="31"/>
  <c r="CJ223" i="31"/>
  <c r="CI223" i="31"/>
  <c r="CH223" i="31"/>
  <c r="CG223" i="31"/>
  <c r="CF223" i="31"/>
  <c r="CE223" i="31"/>
  <c r="CD223" i="31"/>
  <c r="CC223" i="31"/>
  <c r="CB223" i="31"/>
  <c r="CA223" i="31"/>
  <c r="BZ223" i="31"/>
  <c r="BY223" i="31"/>
  <c r="BX223" i="31"/>
  <c r="BW223" i="31"/>
  <c r="BV223" i="31"/>
  <c r="BU223" i="31"/>
  <c r="BT223" i="31"/>
  <c r="BS223" i="31"/>
  <c r="BR223" i="31"/>
  <c r="BQ223" i="31"/>
  <c r="BP223" i="31"/>
  <c r="BO223" i="31"/>
  <c r="BN223" i="31"/>
  <c r="BM223" i="31"/>
  <c r="BL223" i="31"/>
  <c r="BK223" i="31"/>
  <c r="BJ223" i="31"/>
  <c r="BI223" i="31"/>
  <c r="BH223" i="31"/>
  <c r="BG223" i="31"/>
  <c r="BF223" i="31"/>
  <c r="BE223" i="31"/>
  <c r="BD223" i="31"/>
  <c r="BC223" i="31"/>
  <c r="BB223" i="31"/>
  <c r="BA223" i="31"/>
  <c r="AZ223" i="31"/>
  <c r="AY223" i="31"/>
  <c r="AX223" i="31"/>
  <c r="AW223" i="31"/>
  <c r="AV223" i="31"/>
  <c r="AU223" i="31"/>
  <c r="AT223" i="31"/>
  <c r="AS223" i="31"/>
  <c r="AR223" i="31"/>
  <c r="AQ223" i="31"/>
  <c r="AP223" i="31"/>
  <c r="AO223" i="31"/>
  <c r="AN223" i="31"/>
  <c r="CM222" i="31"/>
  <c r="CL222" i="31"/>
  <c r="CK222" i="31"/>
  <c r="CJ222" i="31"/>
  <c r="CI222" i="31"/>
  <c r="CH222" i="31"/>
  <c r="CG222" i="31"/>
  <c r="CF222" i="31"/>
  <c r="CE222" i="31"/>
  <c r="CD222" i="31"/>
  <c r="CC222" i="31"/>
  <c r="CB222" i="31"/>
  <c r="CA222" i="31"/>
  <c r="BZ222" i="31"/>
  <c r="BY222" i="31"/>
  <c r="BX222" i="31"/>
  <c r="BW222" i="31"/>
  <c r="BV222" i="31"/>
  <c r="BU222" i="31"/>
  <c r="BT222" i="31"/>
  <c r="BS222" i="31"/>
  <c r="BR222" i="31"/>
  <c r="BQ222" i="31"/>
  <c r="BP222" i="31"/>
  <c r="BO222" i="31"/>
  <c r="BN222" i="31"/>
  <c r="BM222" i="31"/>
  <c r="BL222" i="31"/>
  <c r="BK222" i="31"/>
  <c r="BJ222" i="31"/>
  <c r="BI222" i="31"/>
  <c r="BH222" i="31"/>
  <c r="BG222" i="31"/>
  <c r="BF222" i="31"/>
  <c r="BE222" i="31"/>
  <c r="BD222" i="31"/>
  <c r="BC222" i="31"/>
  <c r="BB222" i="31"/>
  <c r="BA222" i="31"/>
  <c r="AZ222" i="31"/>
  <c r="AY222" i="31"/>
  <c r="AX222" i="31"/>
  <c r="AW222" i="31"/>
  <c r="AV222" i="31"/>
  <c r="AU222" i="31"/>
  <c r="AT222" i="31"/>
  <c r="AS222" i="31"/>
  <c r="AR222" i="31"/>
  <c r="AQ222" i="31"/>
  <c r="AP222" i="31"/>
  <c r="AO222" i="31"/>
  <c r="AN222" i="31"/>
  <c r="CM221" i="31"/>
  <c r="CL221" i="31"/>
  <c r="CK221" i="31"/>
  <c r="CJ221" i="31"/>
  <c r="CI221" i="31"/>
  <c r="CH221" i="31"/>
  <c r="CG221" i="31"/>
  <c r="CF221" i="31"/>
  <c r="CE221" i="31"/>
  <c r="CD221" i="31"/>
  <c r="CC221" i="31"/>
  <c r="CB221" i="31"/>
  <c r="CA221" i="31"/>
  <c r="BZ221" i="31"/>
  <c r="BY221" i="31"/>
  <c r="BX221" i="31"/>
  <c r="BW221" i="31"/>
  <c r="BV221" i="31"/>
  <c r="BU221" i="31"/>
  <c r="BT221" i="31"/>
  <c r="BS221" i="31"/>
  <c r="BR221" i="31"/>
  <c r="BQ221" i="31"/>
  <c r="BP221" i="31"/>
  <c r="BO221" i="31"/>
  <c r="BN221" i="31"/>
  <c r="BM221" i="31"/>
  <c r="BL221" i="31"/>
  <c r="BK221" i="31"/>
  <c r="BJ221" i="31"/>
  <c r="BI221" i="31"/>
  <c r="BH221" i="31"/>
  <c r="BG221" i="31"/>
  <c r="BF221" i="31"/>
  <c r="BE221" i="31"/>
  <c r="BD221" i="31"/>
  <c r="BC221" i="31"/>
  <c r="BB221" i="31"/>
  <c r="BA221" i="31"/>
  <c r="AZ221" i="31"/>
  <c r="AY221" i="31"/>
  <c r="AX221" i="31"/>
  <c r="AW221" i="31"/>
  <c r="AV221" i="31"/>
  <c r="AU221" i="31"/>
  <c r="AT221" i="31"/>
  <c r="AS221" i="31"/>
  <c r="AR221" i="31"/>
  <c r="AQ221" i="31"/>
  <c r="AP221" i="31"/>
  <c r="AO221" i="31"/>
  <c r="AN221" i="31"/>
  <c r="CM217" i="31"/>
  <c r="CL217" i="31"/>
  <c r="CK217" i="31"/>
  <c r="CJ217" i="31"/>
  <c r="CI217" i="31"/>
  <c r="CH217" i="31"/>
  <c r="CG217" i="31"/>
  <c r="CF217" i="31"/>
  <c r="CE217" i="31"/>
  <c r="CD217" i="31"/>
  <c r="CC217" i="31"/>
  <c r="CB217" i="31"/>
  <c r="CA217" i="31"/>
  <c r="BZ217" i="31"/>
  <c r="BY217" i="31"/>
  <c r="BX217" i="31"/>
  <c r="BW217" i="31"/>
  <c r="BV217" i="31"/>
  <c r="BU217" i="31"/>
  <c r="BT217" i="31"/>
  <c r="BS217" i="31"/>
  <c r="BR217" i="31"/>
  <c r="BQ217" i="31"/>
  <c r="BP217" i="31"/>
  <c r="BO217" i="31"/>
  <c r="BN217" i="31"/>
  <c r="BM217" i="31"/>
  <c r="BL217" i="31"/>
  <c r="BK217" i="31"/>
  <c r="BJ217" i="31"/>
  <c r="BI217" i="31"/>
  <c r="BH217" i="31"/>
  <c r="BG217" i="31"/>
  <c r="BF217" i="31"/>
  <c r="BE217" i="31"/>
  <c r="BD217" i="31"/>
  <c r="BC217" i="31"/>
  <c r="BB217" i="31"/>
  <c r="BA217" i="31"/>
  <c r="AZ217" i="31"/>
  <c r="AY217" i="31"/>
  <c r="AX217" i="31"/>
  <c r="AW217" i="31"/>
  <c r="AV217" i="31"/>
  <c r="AU217" i="31"/>
  <c r="AT217" i="31"/>
  <c r="AS217" i="31"/>
  <c r="AR217" i="31"/>
  <c r="AQ217" i="31"/>
  <c r="AP217" i="31"/>
  <c r="AO217" i="31"/>
  <c r="AN217" i="31"/>
  <c r="Q217" i="31"/>
  <c r="BC258" i="31" s="1"/>
  <c r="P217" i="31"/>
  <c r="BB258" i="31" s="1"/>
  <c r="O217" i="31"/>
  <c r="BA258" i="31" s="1"/>
  <c r="N217" i="31"/>
  <c r="AZ258" i="31" s="1"/>
  <c r="M217" i="31"/>
  <c r="AY258" i="31" s="1"/>
  <c r="L217" i="31"/>
  <c r="K217" i="31"/>
  <c r="AW258" i="31" s="1"/>
  <c r="J217" i="31"/>
  <c r="AV258" i="31" s="1"/>
  <c r="I217" i="31"/>
  <c r="AU258" i="31" s="1"/>
  <c r="H217" i="31"/>
  <c r="AT258" i="31" s="1"/>
  <c r="G217" i="31"/>
  <c r="AS258" i="31" s="1"/>
  <c r="F217" i="31"/>
  <c r="AR258" i="31" s="1"/>
  <c r="E217" i="31"/>
  <c r="AQ258" i="31" s="1"/>
  <c r="D217" i="31"/>
  <c r="C217" i="31"/>
  <c r="AO258" i="31" s="1"/>
  <c r="B217" i="31"/>
  <c r="AN258" i="31" s="1"/>
  <c r="CM216" i="31"/>
  <c r="CL216" i="31"/>
  <c r="CK216" i="31"/>
  <c r="CJ216" i="31"/>
  <c r="CI216" i="31"/>
  <c r="CH216" i="31"/>
  <c r="CG216" i="31"/>
  <c r="CF216" i="31"/>
  <c r="CE216" i="31"/>
  <c r="CD216" i="31"/>
  <c r="CC216" i="31"/>
  <c r="CB216" i="31"/>
  <c r="CA216" i="31"/>
  <c r="BZ216" i="31"/>
  <c r="BY216" i="31"/>
  <c r="BX216" i="31"/>
  <c r="BW216" i="31"/>
  <c r="BV216" i="31"/>
  <c r="BU216" i="31"/>
  <c r="BT216" i="31"/>
  <c r="BS216" i="31"/>
  <c r="BR216" i="31"/>
  <c r="BQ216" i="31"/>
  <c r="BP216" i="31"/>
  <c r="BO216" i="31"/>
  <c r="BN216" i="31"/>
  <c r="BM216" i="31"/>
  <c r="BL216" i="31"/>
  <c r="BK216" i="31"/>
  <c r="BJ216" i="31"/>
  <c r="BI216" i="31"/>
  <c r="BH216" i="31"/>
  <c r="BG216" i="31"/>
  <c r="BF216" i="31"/>
  <c r="BE216" i="31"/>
  <c r="BD216" i="31"/>
  <c r="BC216" i="31"/>
  <c r="BB216" i="31"/>
  <c r="BA216" i="31"/>
  <c r="AZ216" i="31"/>
  <c r="AY216" i="31"/>
  <c r="AX216" i="31"/>
  <c r="AW216" i="31"/>
  <c r="AV216" i="31"/>
  <c r="AU216" i="31"/>
  <c r="AT216" i="31"/>
  <c r="AS216" i="31"/>
  <c r="AR216" i="31"/>
  <c r="AQ216" i="31"/>
  <c r="AP216" i="31"/>
  <c r="AO216" i="31"/>
  <c r="AN216" i="31"/>
  <c r="Q216" i="31"/>
  <c r="BC257" i="31" s="1"/>
  <c r="P216" i="31"/>
  <c r="BB257" i="31" s="1"/>
  <c r="O216" i="31"/>
  <c r="BA257" i="31" s="1"/>
  <c r="N216" i="31"/>
  <c r="AZ257" i="31" s="1"/>
  <c r="M216" i="31"/>
  <c r="AY257" i="31" s="1"/>
  <c r="L216" i="31"/>
  <c r="AX257" i="31" s="1"/>
  <c r="K216" i="31"/>
  <c r="AW257" i="31" s="1"/>
  <c r="J216" i="31"/>
  <c r="AV257" i="31" s="1"/>
  <c r="I216" i="31"/>
  <c r="AU257" i="31" s="1"/>
  <c r="H216" i="31"/>
  <c r="AT257" i="31" s="1"/>
  <c r="G216" i="31"/>
  <c r="AS257" i="31" s="1"/>
  <c r="F216" i="31"/>
  <c r="AR257" i="31" s="1"/>
  <c r="E216" i="31"/>
  <c r="AQ257" i="31" s="1"/>
  <c r="D216" i="31"/>
  <c r="AP257" i="31" s="1"/>
  <c r="C216" i="31"/>
  <c r="AO257" i="31" s="1"/>
  <c r="B216" i="31"/>
  <c r="AN257" i="31" s="1"/>
  <c r="CM215" i="31"/>
  <c r="CL215" i="31"/>
  <c r="CK215" i="31"/>
  <c r="CJ215" i="31"/>
  <c r="CI215" i="31"/>
  <c r="CH215" i="31"/>
  <c r="CG215" i="31"/>
  <c r="CF215" i="31"/>
  <c r="CE215" i="31"/>
  <c r="CD215" i="31"/>
  <c r="CC215" i="31"/>
  <c r="CB215" i="31"/>
  <c r="CA215" i="31"/>
  <c r="BZ215" i="31"/>
  <c r="BY215" i="31"/>
  <c r="BX215" i="31"/>
  <c r="BW215" i="31"/>
  <c r="BV215" i="31"/>
  <c r="BU215" i="31"/>
  <c r="BT215" i="31"/>
  <c r="BS215" i="31"/>
  <c r="BR215" i="31"/>
  <c r="BQ215" i="31"/>
  <c r="BP215" i="31"/>
  <c r="BO215" i="31"/>
  <c r="BN215" i="31"/>
  <c r="BM215" i="31"/>
  <c r="BL215" i="31"/>
  <c r="BK215" i="31"/>
  <c r="BJ215" i="31"/>
  <c r="BI215" i="31"/>
  <c r="BH215" i="31"/>
  <c r="BG215" i="31"/>
  <c r="BF215" i="31"/>
  <c r="BE215" i="31"/>
  <c r="BD215" i="31"/>
  <c r="BC215" i="31"/>
  <c r="BB215" i="31"/>
  <c r="BA215" i="31"/>
  <c r="AZ215" i="31"/>
  <c r="AY215" i="31"/>
  <c r="AX215" i="31"/>
  <c r="AW215" i="31"/>
  <c r="AV215" i="31"/>
  <c r="AU215" i="31"/>
  <c r="AT215" i="31"/>
  <c r="AS215" i="31"/>
  <c r="AR215" i="31"/>
  <c r="AQ215" i="31"/>
  <c r="AP215" i="31"/>
  <c r="AO215" i="31"/>
  <c r="AN215" i="31"/>
  <c r="Q215" i="31"/>
  <c r="BC256" i="31" s="1"/>
  <c r="P215" i="31"/>
  <c r="O215" i="31"/>
  <c r="BA256" i="31" s="1"/>
  <c r="N215" i="31"/>
  <c r="AZ256" i="31" s="1"/>
  <c r="M215" i="31"/>
  <c r="AY256" i="31" s="1"/>
  <c r="L215" i="31"/>
  <c r="AX256" i="31" s="1"/>
  <c r="K215" i="31"/>
  <c r="AW256" i="31" s="1"/>
  <c r="J215" i="31"/>
  <c r="AV256" i="31" s="1"/>
  <c r="I215" i="31"/>
  <c r="AU256" i="31" s="1"/>
  <c r="H215" i="31"/>
  <c r="G215" i="31"/>
  <c r="AS256" i="31" s="1"/>
  <c r="F215" i="31"/>
  <c r="AR256" i="31" s="1"/>
  <c r="E215" i="31"/>
  <c r="AQ256" i="31" s="1"/>
  <c r="D215" i="31"/>
  <c r="AP256" i="31" s="1"/>
  <c r="C215" i="31"/>
  <c r="AO256" i="31" s="1"/>
  <c r="B215" i="31"/>
  <c r="AN256" i="31" s="1"/>
  <c r="CM214" i="31"/>
  <c r="CL214" i="31"/>
  <c r="CK214" i="31"/>
  <c r="CJ214" i="31"/>
  <c r="CI214" i="31"/>
  <c r="CH214" i="31"/>
  <c r="CG214" i="31"/>
  <c r="CF214" i="31"/>
  <c r="CE214" i="31"/>
  <c r="CD214" i="31"/>
  <c r="CC214" i="31"/>
  <c r="CB214" i="31"/>
  <c r="CA214" i="31"/>
  <c r="BZ214" i="31"/>
  <c r="BY214" i="31"/>
  <c r="BX214" i="31"/>
  <c r="BW214" i="31"/>
  <c r="BV214" i="31"/>
  <c r="BU214" i="31"/>
  <c r="BT214" i="31"/>
  <c r="BS214" i="31"/>
  <c r="BR214" i="31"/>
  <c r="BQ214" i="31"/>
  <c r="BP214" i="31"/>
  <c r="BO214" i="31"/>
  <c r="BN214" i="31"/>
  <c r="BM214" i="31"/>
  <c r="BL214" i="31"/>
  <c r="BK214" i="31"/>
  <c r="BJ214" i="31"/>
  <c r="BI214" i="31"/>
  <c r="BH214" i="31"/>
  <c r="BG214" i="31"/>
  <c r="BF214" i="31"/>
  <c r="BE214" i="31"/>
  <c r="BD214" i="31"/>
  <c r="BC214" i="31"/>
  <c r="BB214" i="31"/>
  <c r="BA214" i="31"/>
  <c r="AZ214" i="31"/>
  <c r="AY214" i="31"/>
  <c r="AX214" i="31"/>
  <c r="AW214" i="31"/>
  <c r="AV214" i="31"/>
  <c r="AU214" i="31"/>
  <c r="AT214" i="31"/>
  <c r="AS214" i="31"/>
  <c r="AR214" i="31"/>
  <c r="AQ214" i="31"/>
  <c r="AP214" i="31"/>
  <c r="AO214" i="31"/>
  <c r="AN214" i="31"/>
  <c r="Q214" i="31"/>
  <c r="BC255" i="31" s="1"/>
  <c r="P214" i="31"/>
  <c r="BB255" i="31" s="1"/>
  <c r="O214" i="31"/>
  <c r="BA255" i="31" s="1"/>
  <c r="N214" i="31"/>
  <c r="M214" i="31"/>
  <c r="AY255" i="31" s="1"/>
  <c r="L214" i="31"/>
  <c r="AX255" i="31" s="1"/>
  <c r="K214" i="31"/>
  <c r="AW255" i="31" s="1"/>
  <c r="J214" i="31"/>
  <c r="AV255" i="31" s="1"/>
  <c r="I214" i="31"/>
  <c r="AU255" i="31" s="1"/>
  <c r="H214" i="31"/>
  <c r="AT255" i="31" s="1"/>
  <c r="G214" i="31"/>
  <c r="AS255" i="31" s="1"/>
  <c r="F214" i="31"/>
  <c r="E214" i="31"/>
  <c r="AQ255" i="31" s="1"/>
  <c r="D214" i="31"/>
  <c r="AP255" i="31" s="1"/>
  <c r="C214" i="31"/>
  <c r="AO255" i="31" s="1"/>
  <c r="B214" i="31"/>
  <c r="AN255" i="31" s="1"/>
  <c r="CM213" i="31"/>
  <c r="CL213" i="31"/>
  <c r="CK213" i="31"/>
  <c r="CJ213" i="31"/>
  <c r="CI213" i="31"/>
  <c r="CH213" i="31"/>
  <c r="CG213" i="31"/>
  <c r="CF213" i="31"/>
  <c r="CE213" i="31"/>
  <c r="CD213" i="31"/>
  <c r="CC213" i="31"/>
  <c r="CB213" i="31"/>
  <c r="CA213" i="31"/>
  <c r="BZ213" i="31"/>
  <c r="BY213" i="31"/>
  <c r="BX213" i="31"/>
  <c r="BW213" i="31"/>
  <c r="BV213" i="31"/>
  <c r="BU213" i="31"/>
  <c r="BT213" i="31"/>
  <c r="BS213" i="31"/>
  <c r="BR213" i="31"/>
  <c r="BQ213" i="31"/>
  <c r="BP213" i="31"/>
  <c r="BO213" i="31"/>
  <c r="BN213" i="31"/>
  <c r="BM213" i="31"/>
  <c r="BL213" i="31"/>
  <c r="BK213" i="31"/>
  <c r="BJ213" i="31"/>
  <c r="BI213" i="31"/>
  <c r="BH213" i="31"/>
  <c r="BG213" i="31"/>
  <c r="BF213" i="31"/>
  <c r="BE213" i="31"/>
  <c r="BD213" i="31"/>
  <c r="BC213" i="31"/>
  <c r="BB213" i="31"/>
  <c r="BA213" i="31"/>
  <c r="AZ213" i="31"/>
  <c r="AY213" i="31"/>
  <c r="AX213" i="31"/>
  <c r="AW213" i="31"/>
  <c r="AV213" i="31"/>
  <c r="AU213" i="31"/>
  <c r="AT213" i="31"/>
  <c r="AS213" i="31"/>
  <c r="AR213" i="31"/>
  <c r="AQ213" i="31"/>
  <c r="AP213" i="31"/>
  <c r="AO213" i="31"/>
  <c r="AN213" i="31"/>
  <c r="Q213" i="31"/>
  <c r="BC254" i="31" s="1"/>
  <c r="P213" i="31"/>
  <c r="BB254" i="31" s="1"/>
  <c r="O213" i="31"/>
  <c r="BA254" i="31" s="1"/>
  <c r="N213" i="31"/>
  <c r="AZ254" i="31" s="1"/>
  <c r="M213" i="31"/>
  <c r="AY254" i="31" s="1"/>
  <c r="L213" i="31"/>
  <c r="AX254" i="31" s="1"/>
  <c r="K213" i="31"/>
  <c r="J213" i="31"/>
  <c r="AV254" i="31" s="1"/>
  <c r="I213" i="31"/>
  <c r="AU254" i="31" s="1"/>
  <c r="H213" i="31"/>
  <c r="AT254" i="31" s="1"/>
  <c r="G213" i="31"/>
  <c r="AS254" i="31" s="1"/>
  <c r="F213" i="31"/>
  <c r="AR254" i="31" s="1"/>
  <c r="E213" i="31"/>
  <c r="AQ254" i="31" s="1"/>
  <c r="D213" i="31"/>
  <c r="AP254" i="31" s="1"/>
  <c r="C213" i="31"/>
  <c r="B213" i="31"/>
  <c r="AN254" i="31" s="1"/>
  <c r="CM212" i="31"/>
  <c r="CL212" i="31"/>
  <c r="CK212" i="31"/>
  <c r="CJ212" i="31"/>
  <c r="CI212" i="31"/>
  <c r="CH212" i="31"/>
  <c r="CG212" i="31"/>
  <c r="CF212" i="31"/>
  <c r="CE212" i="31"/>
  <c r="CD212" i="31"/>
  <c r="CC212" i="31"/>
  <c r="CB212" i="31"/>
  <c r="CA212" i="31"/>
  <c r="BZ212" i="31"/>
  <c r="BY212" i="31"/>
  <c r="BX212" i="31"/>
  <c r="BW212" i="31"/>
  <c r="BV212" i="31"/>
  <c r="BU212" i="31"/>
  <c r="BT212" i="31"/>
  <c r="BS212" i="31"/>
  <c r="BR212" i="31"/>
  <c r="BQ212" i="31"/>
  <c r="BP212" i="31"/>
  <c r="BO212" i="31"/>
  <c r="BN212" i="31"/>
  <c r="BM212" i="31"/>
  <c r="BL212" i="31"/>
  <c r="BK212" i="31"/>
  <c r="BJ212" i="31"/>
  <c r="BI212" i="31"/>
  <c r="BH212" i="31"/>
  <c r="BG212" i="31"/>
  <c r="BF212" i="31"/>
  <c r="BE212" i="31"/>
  <c r="BD212" i="31"/>
  <c r="BC212" i="31"/>
  <c r="BB212" i="31"/>
  <c r="BA212" i="31"/>
  <c r="AZ212" i="31"/>
  <c r="AY212" i="31"/>
  <c r="AX212" i="31"/>
  <c r="AW212" i="31"/>
  <c r="AV212" i="31"/>
  <c r="AU212" i="31"/>
  <c r="AT212" i="31"/>
  <c r="AS212" i="31"/>
  <c r="AR212" i="31"/>
  <c r="AQ212" i="31"/>
  <c r="AP212" i="31"/>
  <c r="AO212" i="31"/>
  <c r="AN212" i="31"/>
  <c r="Q212" i="31"/>
  <c r="BC253" i="31" s="1"/>
  <c r="P212" i="31"/>
  <c r="O212" i="31"/>
  <c r="BA253" i="31" s="1"/>
  <c r="N212" i="31"/>
  <c r="AZ253" i="31" s="1"/>
  <c r="M212" i="31"/>
  <c r="AY253" i="31" s="1"/>
  <c r="L212" i="31"/>
  <c r="AX253" i="31" s="1"/>
  <c r="K212" i="31"/>
  <c r="AW253" i="31" s="1"/>
  <c r="J212" i="31"/>
  <c r="AV253" i="31" s="1"/>
  <c r="I212" i="31"/>
  <c r="AU253" i="31" s="1"/>
  <c r="H212" i="31"/>
  <c r="G212" i="31"/>
  <c r="AS253" i="31" s="1"/>
  <c r="F212" i="31"/>
  <c r="AR253" i="31" s="1"/>
  <c r="E212" i="31"/>
  <c r="AQ253" i="31" s="1"/>
  <c r="D212" i="31"/>
  <c r="AP253" i="31" s="1"/>
  <c r="C212" i="31"/>
  <c r="AO253" i="31" s="1"/>
  <c r="B212" i="31"/>
  <c r="AN253" i="31" s="1"/>
  <c r="CM211" i="31"/>
  <c r="CL211" i="31"/>
  <c r="CK211" i="31"/>
  <c r="CJ211" i="31"/>
  <c r="CI211" i="31"/>
  <c r="CH211" i="31"/>
  <c r="CG211" i="31"/>
  <c r="CF211" i="31"/>
  <c r="CE211" i="31"/>
  <c r="CD211" i="31"/>
  <c r="CC211" i="31"/>
  <c r="CB211" i="31"/>
  <c r="CA211" i="31"/>
  <c r="BZ211" i="31"/>
  <c r="BY211" i="31"/>
  <c r="BX211" i="31"/>
  <c r="BW211" i="31"/>
  <c r="BV211" i="31"/>
  <c r="BU211" i="31"/>
  <c r="BT211" i="31"/>
  <c r="BS211" i="31"/>
  <c r="BR211" i="31"/>
  <c r="BQ211" i="31"/>
  <c r="BP211" i="31"/>
  <c r="BO211" i="31"/>
  <c r="BN211" i="31"/>
  <c r="BM211" i="31"/>
  <c r="BL211" i="31"/>
  <c r="BK211" i="31"/>
  <c r="BJ211" i="31"/>
  <c r="BI211" i="31"/>
  <c r="BH211" i="31"/>
  <c r="BG211" i="31"/>
  <c r="BF211" i="31"/>
  <c r="BE211" i="31"/>
  <c r="BD211" i="31"/>
  <c r="BC211" i="31"/>
  <c r="BB211" i="31"/>
  <c r="BA211" i="31"/>
  <c r="AZ211" i="31"/>
  <c r="AY211" i="31"/>
  <c r="AX211" i="31"/>
  <c r="AW211" i="31"/>
  <c r="AV211" i="31"/>
  <c r="AU211" i="31"/>
  <c r="AT211" i="31"/>
  <c r="AS211" i="31"/>
  <c r="AR211" i="31"/>
  <c r="AQ211" i="31"/>
  <c r="AP211" i="31"/>
  <c r="AO211" i="31"/>
  <c r="AN211" i="31"/>
  <c r="Q211" i="31"/>
  <c r="BC252" i="31" s="1"/>
  <c r="P211" i="31"/>
  <c r="BB252" i="31" s="1"/>
  <c r="O211" i="31"/>
  <c r="BA252" i="31" s="1"/>
  <c r="N211" i="31"/>
  <c r="AZ252" i="31" s="1"/>
  <c r="M211" i="31"/>
  <c r="AY252" i="31" s="1"/>
  <c r="L211" i="31"/>
  <c r="AX252" i="31" s="1"/>
  <c r="K211" i="31"/>
  <c r="AW252" i="31" s="1"/>
  <c r="J211" i="31"/>
  <c r="AV252" i="31" s="1"/>
  <c r="I211" i="31"/>
  <c r="AU252" i="31" s="1"/>
  <c r="H211" i="31"/>
  <c r="AT252" i="31" s="1"/>
  <c r="G211" i="31"/>
  <c r="AS252" i="31" s="1"/>
  <c r="F211" i="31"/>
  <c r="AR252" i="31" s="1"/>
  <c r="E211" i="31"/>
  <c r="AQ252" i="31" s="1"/>
  <c r="D211" i="31"/>
  <c r="AP252" i="31" s="1"/>
  <c r="C211" i="31"/>
  <c r="AO252" i="31" s="1"/>
  <c r="B211" i="31"/>
  <c r="AN252" i="31" s="1"/>
  <c r="CM210" i="31"/>
  <c r="CL210" i="31"/>
  <c r="CK210" i="31"/>
  <c r="CJ210" i="31"/>
  <c r="CI210" i="31"/>
  <c r="CH210" i="31"/>
  <c r="CG210" i="31"/>
  <c r="CF210" i="31"/>
  <c r="CE210" i="31"/>
  <c r="CD210" i="31"/>
  <c r="CC210" i="31"/>
  <c r="CB210" i="31"/>
  <c r="CA210" i="31"/>
  <c r="BZ210" i="31"/>
  <c r="BY210" i="31"/>
  <c r="BX210" i="31"/>
  <c r="BW210" i="31"/>
  <c r="BV210" i="31"/>
  <c r="BU210" i="31"/>
  <c r="BT210" i="31"/>
  <c r="BS210" i="31"/>
  <c r="BR210" i="31"/>
  <c r="BQ210" i="31"/>
  <c r="BP210" i="31"/>
  <c r="BO210" i="31"/>
  <c r="BN210" i="31"/>
  <c r="BM210" i="31"/>
  <c r="BL210" i="31"/>
  <c r="BK210" i="31"/>
  <c r="BJ210" i="31"/>
  <c r="BI210" i="31"/>
  <c r="BH210" i="31"/>
  <c r="BG210" i="31"/>
  <c r="BF210" i="31"/>
  <c r="BE210" i="31"/>
  <c r="BD210" i="31"/>
  <c r="BC210" i="31"/>
  <c r="BB210" i="31"/>
  <c r="BA210" i="31"/>
  <c r="AZ210" i="31"/>
  <c r="AY210" i="31"/>
  <c r="AX210" i="31"/>
  <c r="AW210" i="31"/>
  <c r="AV210" i="31"/>
  <c r="AU210" i="31"/>
  <c r="AT210" i="31"/>
  <c r="AS210" i="31"/>
  <c r="AR210" i="31"/>
  <c r="AQ210" i="31"/>
  <c r="AP210" i="31"/>
  <c r="AO210" i="31"/>
  <c r="AN210" i="31"/>
  <c r="Q210" i="31"/>
  <c r="BC251" i="31" s="1"/>
  <c r="P210" i="31"/>
  <c r="BB251" i="31" s="1"/>
  <c r="O210" i="31"/>
  <c r="BA251" i="31" s="1"/>
  <c r="N210" i="31"/>
  <c r="AZ251" i="31" s="1"/>
  <c r="M210" i="31"/>
  <c r="AY251" i="31" s="1"/>
  <c r="L210" i="31"/>
  <c r="AX251" i="31" s="1"/>
  <c r="K210" i="31"/>
  <c r="AW251" i="31" s="1"/>
  <c r="J210" i="31"/>
  <c r="AV251" i="31" s="1"/>
  <c r="I210" i="31"/>
  <c r="AU251" i="31" s="1"/>
  <c r="H210" i="31"/>
  <c r="AT251" i="31" s="1"/>
  <c r="G210" i="31"/>
  <c r="AS251" i="31" s="1"/>
  <c r="F210" i="31"/>
  <c r="AR251" i="31" s="1"/>
  <c r="E210" i="31"/>
  <c r="AQ251" i="31" s="1"/>
  <c r="D210" i="31"/>
  <c r="AP251" i="31" s="1"/>
  <c r="C210" i="31"/>
  <c r="AO251" i="31" s="1"/>
  <c r="B210" i="31"/>
  <c r="AN251" i="31" s="1"/>
  <c r="CM209" i="31"/>
  <c r="CL209" i="31"/>
  <c r="CK209" i="31"/>
  <c r="CJ209" i="31"/>
  <c r="CI209" i="31"/>
  <c r="CH209" i="31"/>
  <c r="CG209" i="31"/>
  <c r="CF209" i="31"/>
  <c r="CE209" i="31"/>
  <c r="CD209" i="31"/>
  <c r="CC209" i="31"/>
  <c r="CB209" i="31"/>
  <c r="CA209" i="31"/>
  <c r="BZ209" i="31"/>
  <c r="BY209" i="31"/>
  <c r="BX209" i="31"/>
  <c r="BW209" i="31"/>
  <c r="BV209" i="31"/>
  <c r="BU209" i="31"/>
  <c r="BT209" i="31"/>
  <c r="BS209" i="31"/>
  <c r="BR209" i="31"/>
  <c r="BQ209" i="31"/>
  <c r="BP209" i="31"/>
  <c r="BO209" i="31"/>
  <c r="BN209" i="31"/>
  <c r="BM209" i="31"/>
  <c r="BL209" i="31"/>
  <c r="BK209" i="31"/>
  <c r="BJ209" i="31"/>
  <c r="BI209" i="31"/>
  <c r="BH209" i="31"/>
  <c r="BG209" i="31"/>
  <c r="BF209" i="31"/>
  <c r="BE209" i="31"/>
  <c r="BD209" i="31"/>
  <c r="BC209" i="31"/>
  <c r="BB209" i="31"/>
  <c r="BA209" i="31"/>
  <c r="AZ209" i="31"/>
  <c r="AY209" i="31"/>
  <c r="AX209" i="31"/>
  <c r="AW209" i="31"/>
  <c r="AV209" i="31"/>
  <c r="AU209" i="31"/>
  <c r="AT209" i="31"/>
  <c r="AS209" i="31"/>
  <c r="AR209" i="31"/>
  <c r="AQ209" i="31"/>
  <c r="AP209" i="31"/>
  <c r="AO209" i="31"/>
  <c r="AN209" i="31"/>
  <c r="Q209" i="31"/>
  <c r="BC250" i="31" s="1"/>
  <c r="P209" i="31"/>
  <c r="BB250" i="31" s="1"/>
  <c r="O209" i="31"/>
  <c r="BA250" i="31" s="1"/>
  <c r="N209" i="31"/>
  <c r="AZ250" i="31" s="1"/>
  <c r="M209" i="31"/>
  <c r="AY250" i="31" s="1"/>
  <c r="L209" i="31"/>
  <c r="AX250" i="31" s="1"/>
  <c r="K209" i="31"/>
  <c r="AW250" i="31" s="1"/>
  <c r="J209" i="31"/>
  <c r="AV250" i="31" s="1"/>
  <c r="I209" i="31"/>
  <c r="AU250" i="31" s="1"/>
  <c r="H209" i="31"/>
  <c r="AT250" i="31" s="1"/>
  <c r="G209" i="31"/>
  <c r="AS250" i="31" s="1"/>
  <c r="F209" i="31"/>
  <c r="AR250" i="31" s="1"/>
  <c r="E209" i="31"/>
  <c r="AQ250" i="31" s="1"/>
  <c r="D209" i="31"/>
  <c r="AP250" i="31" s="1"/>
  <c r="C209" i="31"/>
  <c r="AO250" i="31" s="1"/>
  <c r="B209" i="31"/>
  <c r="AN250" i="31" s="1"/>
  <c r="CM205" i="31"/>
  <c r="CL205" i="31"/>
  <c r="CK205" i="31"/>
  <c r="CJ205" i="31"/>
  <c r="CI205" i="31"/>
  <c r="CH205" i="31"/>
  <c r="CG205" i="31"/>
  <c r="CF205" i="31"/>
  <c r="CE205" i="31"/>
  <c r="CD205" i="31"/>
  <c r="CC205" i="31"/>
  <c r="CB205" i="31"/>
  <c r="CA205" i="31"/>
  <c r="BZ205" i="31"/>
  <c r="BY205" i="31"/>
  <c r="BX205" i="31"/>
  <c r="BW205" i="31"/>
  <c r="BV205" i="31"/>
  <c r="BU205" i="31"/>
  <c r="BT205" i="31"/>
  <c r="BS205" i="31"/>
  <c r="BR205" i="31"/>
  <c r="BQ205" i="31"/>
  <c r="BP205" i="31"/>
  <c r="BO205" i="31"/>
  <c r="BN205" i="31"/>
  <c r="BM205" i="31"/>
  <c r="BL205" i="31"/>
  <c r="BK205" i="31"/>
  <c r="BJ205" i="31"/>
  <c r="BI205" i="31"/>
  <c r="BH205" i="31"/>
  <c r="BG205" i="31"/>
  <c r="BF205" i="31"/>
  <c r="BE205" i="31"/>
  <c r="BD205" i="31"/>
  <c r="BC205" i="31"/>
  <c r="BB205" i="31"/>
  <c r="BA205" i="31"/>
  <c r="AZ205" i="31"/>
  <c r="AY205" i="31"/>
  <c r="AX205" i="31"/>
  <c r="AW205" i="31"/>
  <c r="AV205" i="31"/>
  <c r="AU205" i="31"/>
  <c r="AT205" i="31"/>
  <c r="AS205" i="31"/>
  <c r="AR205" i="31"/>
  <c r="AQ205" i="31"/>
  <c r="AP205" i="31"/>
  <c r="AO205" i="31"/>
  <c r="AN205" i="31"/>
  <c r="Q205" i="31"/>
  <c r="BC246" i="31" s="1"/>
  <c r="P205" i="31"/>
  <c r="BB246" i="31" s="1"/>
  <c r="O205" i="31"/>
  <c r="BA246" i="31" s="1"/>
  <c r="N205" i="31"/>
  <c r="AZ246" i="31" s="1"/>
  <c r="M205" i="31"/>
  <c r="AY246" i="31" s="1"/>
  <c r="L205" i="31"/>
  <c r="AX246" i="31" s="1"/>
  <c r="K205" i="31"/>
  <c r="AW246" i="31" s="1"/>
  <c r="J205" i="31"/>
  <c r="AV246" i="31" s="1"/>
  <c r="I205" i="31"/>
  <c r="AU246" i="31" s="1"/>
  <c r="H205" i="31"/>
  <c r="AT246" i="31" s="1"/>
  <c r="G205" i="31"/>
  <c r="AS246" i="31" s="1"/>
  <c r="F205" i="31"/>
  <c r="AR246" i="31" s="1"/>
  <c r="E205" i="31"/>
  <c r="AQ246" i="31" s="1"/>
  <c r="D205" i="31"/>
  <c r="AP246" i="31" s="1"/>
  <c r="C205" i="31"/>
  <c r="AO246" i="31" s="1"/>
  <c r="B205" i="31"/>
  <c r="AN246" i="31" s="1"/>
  <c r="CM204" i="31"/>
  <c r="CL204" i="31"/>
  <c r="CK204" i="31"/>
  <c r="CJ204" i="31"/>
  <c r="CI204" i="31"/>
  <c r="CH204" i="31"/>
  <c r="CG204" i="31"/>
  <c r="CF204" i="31"/>
  <c r="CE204" i="31"/>
  <c r="CD204" i="31"/>
  <c r="CC204" i="31"/>
  <c r="CB204" i="31"/>
  <c r="CA204" i="31"/>
  <c r="BZ204" i="31"/>
  <c r="BY204" i="31"/>
  <c r="BX204" i="31"/>
  <c r="BW204" i="31"/>
  <c r="BV204" i="31"/>
  <c r="BU204" i="31"/>
  <c r="BT204" i="31"/>
  <c r="BS204" i="31"/>
  <c r="BR204" i="31"/>
  <c r="BQ204" i="31"/>
  <c r="BP204" i="31"/>
  <c r="BO204" i="31"/>
  <c r="BN204" i="31"/>
  <c r="BM204" i="31"/>
  <c r="BL204" i="31"/>
  <c r="BK204" i="31"/>
  <c r="BJ204" i="31"/>
  <c r="BI204" i="31"/>
  <c r="BH204" i="31"/>
  <c r="BG204" i="31"/>
  <c r="BF204" i="31"/>
  <c r="BE204" i="31"/>
  <c r="BD204" i="31"/>
  <c r="BC204" i="31"/>
  <c r="BB204" i="31"/>
  <c r="BA204" i="31"/>
  <c r="AZ204" i="31"/>
  <c r="AY204" i="31"/>
  <c r="AX204" i="31"/>
  <c r="AW204" i="31"/>
  <c r="AV204" i="31"/>
  <c r="AU204" i="31"/>
  <c r="AT204" i="31"/>
  <c r="AS204" i="31"/>
  <c r="AR204" i="31"/>
  <c r="AQ204" i="31"/>
  <c r="AP204" i="31"/>
  <c r="AO204" i="31"/>
  <c r="AN204" i="31"/>
  <c r="Q204" i="31"/>
  <c r="BC245" i="31" s="1"/>
  <c r="P204" i="31"/>
  <c r="BB245" i="31" s="1"/>
  <c r="O204" i="31"/>
  <c r="BA245" i="31" s="1"/>
  <c r="N204" i="31"/>
  <c r="AZ245" i="31" s="1"/>
  <c r="M204" i="31"/>
  <c r="AY245" i="31" s="1"/>
  <c r="L204" i="31"/>
  <c r="AX245" i="31" s="1"/>
  <c r="K204" i="31"/>
  <c r="AW245" i="31" s="1"/>
  <c r="J204" i="31"/>
  <c r="AV245" i="31" s="1"/>
  <c r="I204" i="31"/>
  <c r="AU245" i="31" s="1"/>
  <c r="H204" i="31"/>
  <c r="AT245" i="31" s="1"/>
  <c r="G204" i="31"/>
  <c r="AS245" i="31" s="1"/>
  <c r="F204" i="31"/>
  <c r="AR245" i="31" s="1"/>
  <c r="E204" i="31"/>
  <c r="AQ245" i="31" s="1"/>
  <c r="D204" i="31"/>
  <c r="AP245" i="31" s="1"/>
  <c r="C204" i="31"/>
  <c r="AO245" i="31" s="1"/>
  <c r="B204" i="31"/>
  <c r="AN245" i="31" s="1"/>
  <c r="CM203" i="31"/>
  <c r="CL203" i="31"/>
  <c r="CK203" i="31"/>
  <c r="CJ203" i="31"/>
  <c r="CI203" i="31"/>
  <c r="CH203" i="31"/>
  <c r="CG203" i="31"/>
  <c r="CF203" i="31"/>
  <c r="CE203" i="31"/>
  <c r="CD203" i="31"/>
  <c r="CC203" i="31"/>
  <c r="CB203" i="31"/>
  <c r="CA203" i="31"/>
  <c r="BZ203" i="31"/>
  <c r="BY203" i="31"/>
  <c r="BX203" i="31"/>
  <c r="BW203" i="31"/>
  <c r="BV203" i="31"/>
  <c r="BU203" i="31"/>
  <c r="BT203" i="31"/>
  <c r="BS203" i="31"/>
  <c r="BR203" i="31"/>
  <c r="BQ203" i="31"/>
  <c r="BP203" i="31"/>
  <c r="BO203" i="31"/>
  <c r="BN203" i="31"/>
  <c r="BM203" i="31"/>
  <c r="BL203" i="31"/>
  <c r="BK203" i="31"/>
  <c r="BJ203" i="31"/>
  <c r="BI203" i="31"/>
  <c r="BH203" i="31"/>
  <c r="BG203" i="31"/>
  <c r="BF203" i="31"/>
  <c r="BE203" i="31"/>
  <c r="BD203" i="31"/>
  <c r="BC203" i="31"/>
  <c r="BB203" i="31"/>
  <c r="BA203" i="31"/>
  <c r="AZ203" i="31"/>
  <c r="AY203" i="31"/>
  <c r="AX203" i="31"/>
  <c r="AW203" i="31"/>
  <c r="AV203" i="31"/>
  <c r="AU203" i="31"/>
  <c r="AT203" i="31"/>
  <c r="AS203" i="31"/>
  <c r="AR203" i="31"/>
  <c r="AQ203" i="31"/>
  <c r="AP203" i="31"/>
  <c r="AO203" i="31"/>
  <c r="AN203" i="31"/>
  <c r="Q203" i="31"/>
  <c r="BC244" i="31" s="1"/>
  <c r="P203" i="31"/>
  <c r="BB244" i="31" s="1"/>
  <c r="O203" i="31"/>
  <c r="BA244" i="31" s="1"/>
  <c r="N203" i="31"/>
  <c r="AZ244" i="31" s="1"/>
  <c r="M203" i="31"/>
  <c r="AY244" i="31" s="1"/>
  <c r="L203" i="31"/>
  <c r="AX244" i="31" s="1"/>
  <c r="K203" i="31"/>
  <c r="AW244" i="31" s="1"/>
  <c r="J203" i="31"/>
  <c r="AV244" i="31" s="1"/>
  <c r="I203" i="31"/>
  <c r="AU244" i="31" s="1"/>
  <c r="H203" i="31"/>
  <c r="AT244" i="31" s="1"/>
  <c r="G203" i="31"/>
  <c r="AS244" i="31" s="1"/>
  <c r="F203" i="31"/>
  <c r="AR244" i="31" s="1"/>
  <c r="E203" i="31"/>
  <c r="AQ244" i="31" s="1"/>
  <c r="D203" i="31"/>
  <c r="AP244" i="31" s="1"/>
  <c r="C203" i="31"/>
  <c r="AO244" i="31" s="1"/>
  <c r="B203" i="31"/>
  <c r="AN244" i="31" s="1"/>
  <c r="CM202" i="31"/>
  <c r="CL202" i="31"/>
  <c r="CK202" i="31"/>
  <c r="CJ202" i="31"/>
  <c r="CI202" i="31"/>
  <c r="CH202" i="31"/>
  <c r="CG202" i="31"/>
  <c r="CF202" i="31"/>
  <c r="CE202" i="31"/>
  <c r="CD202" i="31"/>
  <c r="CC202" i="31"/>
  <c r="CB202" i="31"/>
  <c r="CA202" i="31"/>
  <c r="BZ202" i="31"/>
  <c r="BY202" i="31"/>
  <c r="BX202" i="31"/>
  <c r="BW202" i="31"/>
  <c r="BV202" i="31"/>
  <c r="BU202" i="31"/>
  <c r="BT202" i="31"/>
  <c r="BS202" i="31"/>
  <c r="BR202" i="31"/>
  <c r="BQ202" i="31"/>
  <c r="BP202" i="31"/>
  <c r="BO202" i="31"/>
  <c r="BN202" i="31"/>
  <c r="BM202" i="31"/>
  <c r="BL202" i="31"/>
  <c r="BK202" i="31"/>
  <c r="BJ202" i="31"/>
  <c r="BI202" i="31"/>
  <c r="BH202" i="31"/>
  <c r="BG202" i="31"/>
  <c r="BF202" i="31"/>
  <c r="BE202" i="31"/>
  <c r="BD202" i="31"/>
  <c r="BC202" i="31"/>
  <c r="BB202" i="31"/>
  <c r="BA202" i="31"/>
  <c r="AZ202" i="31"/>
  <c r="AY202" i="31"/>
  <c r="AX202" i="31"/>
  <c r="AW202" i="31"/>
  <c r="AV202" i="31"/>
  <c r="AU202" i="31"/>
  <c r="AT202" i="31"/>
  <c r="AS202" i="31"/>
  <c r="AR202" i="31"/>
  <c r="AQ202" i="31"/>
  <c r="AP202" i="31"/>
  <c r="AO202" i="31"/>
  <c r="AN202" i="31"/>
  <c r="Q202" i="31"/>
  <c r="BC243" i="31" s="1"/>
  <c r="P202" i="31"/>
  <c r="BB243" i="31" s="1"/>
  <c r="O202" i="31"/>
  <c r="BA243" i="31" s="1"/>
  <c r="N202" i="31"/>
  <c r="AZ243" i="31" s="1"/>
  <c r="M202" i="31"/>
  <c r="AY243" i="31" s="1"/>
  <c r="L202" i="31"/>
  <c r="AX243" i="31" s="1"/>
  <c r="K202" i="31"/>
  <c r="AW243" i="31" s="1"/>
  <c r="J202" i="31"/>
  <c r="AV243" i="31" s="1"/>
  <c r="I202" i="31"/>
  <c r="AU243" i="31" s="1"/>
  <c r="H202" i="31"/>
  <c r="AT243" i="31" s="1"/>
  <c r="G202" i="31"/>
  <c r="AS243" i="31" s="1"/>
  <c r="F202" i="31"/>
  <c r="AR243" i="31" s="1"/>
  <c r="E202" i="31"/>
  <c r="AQ243" i="31" s="1"/>
  <c r="D202" i="31"/>
  <c r="AP243" i="31" s="1"/>
  <c r="C202" i="31"/>
  <c r="AO243" i="31" s="1"/>
  <c r="B202" i="31"/>
  <c r="AN243" i="31" s="1"/>
  <c r="CM201" i="31"/>
  <c r="CL201" i="31"/>
  <c r="CK201" i="31"/>
  <c r="CJ201" i="31"/>
  <c r="CI201" i="31"/>
  <c r="CH201" i="31"/>
  <c r="CG201" i="31"/>
  <c r="CF201" i="31"/>
  <c r="CE201" i="31"/>
  <c r="CD201" i="31"/>
  <c r="CC201" i="31"/>
  <c r="CB201" i="31"/>
  <c r="CA201" i="31"/>
  <c r="BZ201" i="31"/>
  <c r="BY201" i="31"/>
  <c r="BX201" i="31"/>
  <c r="BW201" i="31"/>
  <c r="BV201" i="31"/>
  <c r="BU201" i="31"/>
  <c r="BT201" i="31"/>
  <c r="BS201" i="31"/>
  <c r="BR201" i="31"/>
  <c r="BQ201" i="31"/>
  <c r="BP201" i="31"/>
  <c r="BO201" i="31"/>
  <c r="BN201" i="31"/>
  <c r="BM201" i="31"/>
  <c r="BL201" i="31"/>
  <c r="BK201" i="31"/>
  <c r="BJ201" i="31"/>
  <c r="BI201" i="31"/>
  <c r="BH201" i="31"/>
  <c r="BG201" i="31"/>
  <c r="BF201" i="31"/>
  <c r="BE201" i="31"/>
  <c r="BD201" i="31"/>
  <c r="BC201" i="31"/>
  <c r="BB201" i="31"/>
  <c r="BA201" i="31"/>
  <c r="AZ201" i="31"/>
  <c r="AY201" i="31"/>
  <c r="AX201" i="31"/>
  <c r="AW201" i="31"/>
  <c r="AV201" i="31"/>
  <c r="AU201" i="31"/>
  <c r="AT201" i="31"/>
  <c r="AS201" i="31"/>
  <c r="AR201" i="31"/>
  <c r="AQ201" i="31"/>
  <c r="AP201" i="31"/>
  <c r="AO201" i="31"/>
  <c r="AN201" i="31"/>
  <c r="Q201" i="31"/>
  <c r="BC242" i="31" s="1"/>
  <c r="P201" i="31"/>
  <c r="BB242" i="31" s="1"/>
  <c r="O201" i="31"/>
  <c r="BA242" i="31" s="1"/>
  <c r="N201" i="31"/>
  <c r="AZ242" i="31" s="1"/>
  <c r="M201" i="31"/>
  <c r="AY242" i="31" s="1"/>
  <c r="L201" i="31"/>
  <c r="AX242" i="31" s="1"/>
  <c r="K201" i="31"/>
  <c r="AW242" i="31" s="1"/>
  <c r="J201" i="31"/>
  <c r="AV242" i="31" s="1"/>
  <c r="I201" i="31"/>
  <c r="AU242" i="31" s="1"/>
  <c r="H201" i="31"/>
  <c r="AT242" i="31" s="1"/>
  <c r="G201" i="31"/>
  <c r="AS242" i="31" s="1"/>
  <c r="F201" i="31"/>
  <c r="AR242" i="31" s="1"/>
  <c r="E201" i="31"/>
  <c r="AQ242" i="31" s="1"/>
  <c r="D201" i="31"/>
  <c r="AP242" i="31" s="1"/>
  <c r="C201" i="31"/>
  <c r="AO242" i="31" s="1"/>
  <c r="B201" i="31"/>
  <c r="AN242" i="31" s="1"/>
  <c r="CM200" i="31"/>
  <c r="CL200" i="31"/>
  <c r="CK200" i="31"/>
  <c r="CJ200" i="31"/>
  <c r="CI200" i="31"/>
  <c r="CH200" i="31"/>
  <c r="CG200" i="31"/>
  <c r="CF200" i="31"/>
  <c r="CE200" i="31"/>
  <c r="CD200" i="31"/>
  <c r="CC200" i="31"/>
  <c r="CB200" i="31"/>
  <c r="CA200" i="31"/>
  <c r="BZ200" i="31"/>
  <c r="BY200" i="31"/>
  <c r="BX200" i="31"/>
  <c r="BW200" i="31"/>
  <c r="BV200" i="31"/>
  <c r="BU200" i="31"/>
  <c r="BT200" i="31"/>
  <c r="BS200" i="31"/>
  <c r="BR200" i="31"/>
  <c r="BQ200" i="31"/>
  <c r="BP200" i="31"/>
  <c r="BO200" i="31"/>
  <c r="BN200" i="31"/>
  <c r="BM200" i="31"/>
  <c r="BL200" i="31"/>
  <c r="BK200" i="31"/>
  <c r="BJ200" i="31"/>
  <c r="BI200" i="31"/>
  <c r="BH200" i="31"/>
  <c r="BG200" i="31"/>
  <c r="BF200" i="31"/>
  <c r="BE200" i="31"/>
  <c r="BD200" i="31"/>
  <c r="BC200" i="31"/>
  <c r="BB200" i="31"/>
  <c r="BA200" i="31"/>
  <c r="AZ200" i="31"/>
  <c r="AY200" i="31"/>
  <c r="AX200" i="31"/>
  <c r="AW200" i="31"/>
  <c r="AV200" i="31"/>
  <c r="AU200" i="31"/>
  <c r="AT200" i="31"/>
  <c r="AS200" i="31"/>
  <c r="AR200" i="31"/>
  <c r="AQ200" i="31"/>
  <c r="AP200" i="31"/>
  <c r="AO200" i="31"/>
  <c r="AN200" i="31"/>
  <c r="Q200" i="31"/>
  <c r="BC241" i="31" s="1"/>
  <c r="P200" i="31"/>
  <c r="BB241" i="31" s="1"/>
  <c r="O200" i="31"/>
  <c r="BA241" i="31" s="1"/>
  <c r="N200" i="31"/>
  <c r="M200" i="31"/>
  <c r="AY241" i="31" s="1"/>
  <c r="L200" i="31"/>
  <c r="AX241" i="31" s="1"/>
  <c r="K200" i="31"/>
  <c r="AW241" i="31" s="1"/>
  <c r="J200" i="31"/>
  <c r="AV241" i="31" s="1"/>
  <c r="I200" i="31"/>
  <c r="AU241" i="31" s="1"/>
  <c r="H200" i="31"/>
  <c r="AT241" i="31" s="1"/>
  <c r="G200" i="31"/>
  <c r="AS241" i="31" s="1"/>
  <c r="F200" i="31"/>
  <c r="E200" i="31"/>
  <c r="AQ241" i="31" s="1"/>
  <c r="D200" i="31"/>
  <c r="AP241" i="31" s="1"/>
  <c r="C200" i="31"/>
  <c r="AO241" i="31" s="1"/>
  <c r="B200" i="31"/>
  <c r="AN241" i="31" s="1"/>
  <c r="CM199" i="31"/>
  <c r="CL199" i="31"/>
  <c r="CK199" i="31"/>
  <c r="CJ199" i="31"/>
  <c r="CI199" i="31"/>
  <c r="CH199" i="31"/>
  <c r="CG199" i="31"/>
  <c r="CF199" i="31"/>
  <c r="CE199" i="31"/>
  <c r="CD199" i="31"/>
  <c r="CC199" i="31"/>
  <c r="CB199" i="31"/>
  <c r="CA199" i="31"/>
  <c r="BZ199" i="31"/>
  <c r="BY199" i="31"/>
  <c r="BX199" i="31"/>
  <c r="BW199" i="31"/>
  <c r="BV199" i="31"/>
  <c r="BU199" i="31"/>
  <c r="BT199" i="31"/>
  <c r="BS199" i="31"/>
  <c r="BR199" i="31"/>
  <c r="BQ199" i="31"/>
  <c r="BP199" i="31"/>
  <c r="BO199" i="31"/>
  <c r="BN199" i="31"/>
  <c r="BM199" i="31"/>
  <c r="BL199" i="31"/>
  <c r="BK199" i="31"/>
  <c r="BJ199" i="31"/>
  <c r="BI199" i="31"/>
  <c r="BH199" i="31"/>
  <c r="BG199" i="31"/>
  <c r="BF199" i="31"/>
  <c r="BE199" i="31"/>
  <c r="BD199" i="31"/>
  <c r="BC199" i="31"/>
  <c r="BB199" i="31"/>
  <c r="BA199" i="31"/>
  <c r="AZ199" i="31"/>
  <c r="AY199" i="31"/>
  <c r="AX199" i="31"/>
  <c r="AW199" i="31"/>
  <c r="AV199" i="31"/>
  <c r="AU199" i="31"/>
  <c r="AT199" i="31"/>
  <c r="AS199" i="31"/>
  <c r="AR199" i="31"/>
  <c r="AQ199" i="31"/>
  <c r="AP199" i="31"/>
  <c r="AO199" i="31"/>
  <c r="AN199" i="31"/>
  <c r="Q199" i="31"/>
  <c r="BC240" i="31" s="1"/>
  <c r="P199" i="31"/>
  <c r="BB240" i="31" s="1"/>
  <c r="O199" i="31"/>
  <c r="BA240" i="31" s="1"/>
  <c r="N199" i="31"/>
  <c r="AZ240" i="31" s="1"/>
  <c r="M199" i="31"/>
  <c r="AY240" i="31" s="1"/>
  <c r="L199" i="31"/>
  <c r="AX240" i="31" s="1"/>
  <c r="K199" i="31"/>
  <c r="AW240" i="31" s="1"/>
  <c r="J199" i="31"/>
  <c r="AV240" i="31" s="1"/>
  <c r="I199" i="31"/>
  <c r="AU240" i="31" s="1"/>
  <c r="H199" i="31"/>
  <c r="AT240" i="31" s="1"/>
  <c r="G199" i="31"/>
  <c r="AS240" i="31" s="1"/>
  <c r="F199" i="31"/>
  <c r="AR240" i="31" s="1"/>
  <c r="E199" i="31"/>
  <c r="AQ240" i="31" s="1"/>
  <c r="D199" i="31"/>
  <c r="AP240" i="31" s="1"/>
  <c r="C199" i="31"/>
  <c r="AO240" i="31" s="1"/>
  <c r="B199" i="31"/>
  <c r="AN240" i="31" s="1"/>
  <c r="CM198" i="31"/>
  <c r="CL198" i="31"/>
  <c r="CK198" i="31"/>
  <c r="CJ198" i="31"/>
  <c r="CI198" i="31"/>
  <c r="CH198" i="31"/>
  <c r="CG198" i="31"/>
  <c r="CF198" i="31"/>
  <c r="CE198" i="31"/>
  <c r="CD198" i="31"/>
  <c r="CC198" i="31"/>
  <c r="CB198" i="31"/>
  <c r="CA198" i="31"/>
  <c r="BZ198" i="31"/>
  <c r="BY198" i="31"/>
  <c r="BX198" i="31"/>
  <c r="BW198" i="31"/>
  <c r="BV198" i="31"/>
  <c r="BU198" i="31"/>
  <c r="BT198" i="31"/>
  <c r="BS198" i="31"/>
  <c r="BR198" i="31"/>
  <c r="BQ198" i="31"/>
  <c r="BP198" i="31"/>
  <c r="BO198" i="31"/>
  <c r="BN198" i="31"/>
  <c r="BM198" i="31"/>
  <c r="BL198" i="31"/>
  <c r="BK198" i="31"/>
  <c r="BJ198" i="31"/>
  <c r="BI198" i="31"/>
  <c r="BH198" i="31"/>
  <c r="BG198" i="31"/>
  <c r="BF198" i="31"/>
  <c r="BE198" i="31"/>
  <c r="BD198" i="31"/>
  <c r="BC198" i="31"/>
  <c r="BB198" i="31"/>
  <c r="BA198" i="31"/>
  <c r="AZ198" i="31"/>
  <c r="AY198" i="31"/>
  <c r="AX198" i="31"/>
  <c r="AW198" i="31"/>
  <c r="AV198" i="31"/>
  <c r="AU198" i="31"/>
  <c r="AT198" i="31"/>
  <c r="AS198" i="31"/>
  <c r="AR198" i="31"/>
  <c r="AQ198" i="31"/>
  <c r="AP198" i="31"/>
  <c r="AO198" i="31"/>
  <c r="AN198" i="31"/>
  <c r="Q198" i="31"/>
  <c r="BC239" i="31" s="1"/>
  <c r="P198" i="31"/>
  <c r="BB239" i="31" s="1"/>
  <c r="O198" i="31"/>
  <c r="BA239" i="31" s="1"/>
  <c r="N198" i="31"/>
  <c r="AZ239" i="31" s="1"/>
  <c r="M198" i="31"/>
  <c r="AY239" i="31" s="1"/>
  <c r="L198" i="31"/>
  <c r="AX239" i="31" s="1"/>
  <c r="K198" i="31"/>
  <c r="AW239" i="31" s="1"/>
  <c r="J198" i="31"/>
  <c r="AV239" i="31" s="1"/>
  <c r="I198" i="31"/>
  <c r="AU239" i="31" s="1"/>
  <c r="H198" i="31"/>
  <c r="AT239" i="31" s="1"/>
  <c r="G198" i="31"/>
  <c r="AS239" i="31" s="1"/>
  <c r="F198" i="31"/>
  <c r="AR239" i="31" s="1"/>
  <c r="E198" i="31"/>
  <c r="AQ239" i="31" s="1"/>
  <c r="D198" i="31"/>
  <c r="AP239" i="31" s="1"/>
  <c r="C198" i="31"/>
  <c r="AO239" i="31" s="1"/>
  <c r="B198" i="31"/>
  <c r="AN239" i="31" s="1"/>
  <c r="CM197" i="31"/>
  <c r="CL197" i="31"/>
  <c r="CK197" i="31"/>
  <c r="CJ197" i="31"/>
  <c r="CI197" i="31"/>
  <c r="CH197" i="31"/>
  <c r="CG197" i="31"/>
  <c r="CF197" i="31"/>
  <c r="CE197" i="31"/>
  <c r="CD197" i="31"/>
  <c r="CC197" i="31"/>
  <c r="CB197" i="31"/>
  <c r="CA197" i="31"/>
  <c r="BZ197" i="31"/>
  <c r="BY197" i="31"/>
  <c r="BX197" i="31"/>
  <c r="BW197" i="31"/>
  <c r="BV197" i="31"/>
  <c r="BU197" i="31"/>
  <c r="BT197" i="31"/>
  <c r="BS197" i="31"/>
  <c r="BR197" i="31"/>
  <c r="BQ197" i="31"/>
  <c r="BP197" i="31"/>
  <c r="BO197" i="31"/>
  <c r="BN197" i="31"/>
  <c r="BM197" i="31"/>
  <c r="BL197" i="31"/>
  <c r="BK197" i="31"/>
  <c r="BJ197" i="31"/>
  <c r="BI197" i="31"/>
  <c r="BH197" i="31"/>
  <c r="BG197" i="31"/>
  <c r="BF197" i="31"/>
  <c r="BE197" i="31"/>
  <c r="BD197" i="31"/>
  <c r="BC197" i="31"/>
  <c r="BB197" i="31"/>
  <c r="BA197" i="31"/>
  <c r="AZ197" i="31"/>
  <c r="AY197" i="31"/>
  <c r="AX197" i="31"/>
  <c r="AW197" i="31"/>
  <c r="AV197" i="31"/>
  <c r="AU197" i="31"/>
  <c r="AT197" i="31"/>
  <c r="AS197" i="31"/>
  <c r="AR197" i="31"/>
  <c r="AQ197" i="31"/>
  <c r="AP197" i="31"/>
  <c r="AO197" i="31"/>
  <c r="AN197" i="31"/>
  <c r="Q197" i="31"/>
  <c r="BC238" i="31" s="1"/>
  <c r="P197" i="31"/>
  <c r="BB238" i="31" s="1"/>
  <c r="O197" i="31"/>
  <c r="BA238" i="31" s="1"/>
  <c r="N197" i="31"/>
  <c r="AZ238" i="31" s="1"/>
  <c r="M197" i="31"/>
  <c r="AY238" i="31" s="1"/>
  <c r="L197" i="31"/>
  <c r="AX238" i="31" s="1"/>
  <c r="K197" i="31"/>
  <c r="AW238" i="31" s="1"/>
  <c r="J197" i="31"/>
  <c r="AV238" i="31" s="1"/>
  <c r="I197" i="31"/>
  <c r="AU238" i="31" s="1"/>
  <c r="H197" i="31"/>
  <c r="AT238" i="31" s="1"/>
  <c r="G197" i="31"/>
  <c r="AS238" i="31" s="1"/>
  <c r="F197" i="31"/>
  <c r="AR238" i="31" s="1"/>
  <c r="E197" i="31"/>
  <c r="AQ238" i="31" s="1"/>
  <c r="D197" i="31"/>
  <c r="AP238" i="31" s="1"/>
  <c r="C197" i="31"/>
  <c r="AO238" i="31" s="1"/>
  <c r="B197" i="31"/>
  <c r="AN238" i="31" s="1"/>
  <c r="AA196" i="31"/>
  <c r="H194" i="31"/>
  <c r="G194" i="31"/>
  <c r="F194" i="31"/>
  <c r="E194" i="31"/>
  <c r="D194" i="31"/>
  <c r="J193" i="31"/>
  <c r="I193" i="31"/>
  <c r="H193" i="31"/>
  <c r="G193" i="31"/>
  <c r="F193" i="31"/>
  <c r="E193" i="31"/>
  <c r="D193" i="31"/>
  <c r="C193" i="31"/>
  <c r="B193" i="31"/>
  <c r="AC192" i="31"/>
  <c r="V192" i="31"/>
  <c r="U192" i="31"/>
  <c r="T192" i="31"/>
  <c r="S192" i="31"/>
  <c r="R192" i="31"/>
  <c r="Q192" i="31"/>
  <c r="P192" i="31"/>
  <c r="O192" i="31"/>
  <c r="I192" i="31"/>
  <c r="H192" i="31"/>
  <c r="G192" i="31"/>
  <c r="F192" i="31"/>
  <c r="E192" i="31"/>
  <c r="D192" i="31"/>
  <c r="C192" i="31"/>
  <c r="V191" i="31"/>
  <c r="T191" i="31"/>
  <c r="S191" i="31"/>
  <c r="Q191" i="31"/>
  <c r="P191" i="31"/>
  <c r="O191" i="31"/>
  <c r="AJ190" i="31"/>
  <c r="AI190" i="31"/>
  <c r="AH190" i="31"/>
  <c r="AG190" i="31"/>
  <c r="AF190" i="31"/>
  <c r="AE190" i="31"/>
  <c r="AD190" i="31"/>
  <c r="AC190" i="31"/>
  <c r="AB190" i="31"/>
  <c r="AA190" i="31"/>
  <c r="Z190" i="31"/>
  <c r="V190" i="31"/>
  <c r="U190" i="31"/>
  <c r="T190" i="31"/>
  <c r="S190" i="31"/>
  <c r="R190" i="31"/>
  <c r="Q190" i="31"/>
  <c r="P190" i="31"/>
  <c r="O190" i="31"/>
  <c r="N190" i="31"/>
  <c r="J190" i="31"/>
  <c r="I190" i="31"/>
  <c r="H190" i="31"/>
  <c r="G190" i="31"/>
  <c r="F190" i="31"/>
  <c r="E190" i="31"/>
  <c r="D190" i="31"/>
  <c r="C190" i="31"/>
  <c r="B190" i="31"/>
  <c r="BW179" i="31"/>
  <c r="BV179" i="31"/>
  <c r="BU179" i="31"/>
  <c r="BT179" i="31"/>
  <c r="BS179" i="31"/>
  <c r="BR179" i="31"/>
  <c r="BQ179" i="31"/>
  <c r="BH179" i="31"/>
  <c r="BW178" i="31"/>
  <c r="BV178" i="31"/>
  <c r="BU178" i="31"/>
  <c r="BT178" i="31"/>
  <c r="BS178" i="31"/>
  <c r="BR178" i="31"/>
  <c r="BQ178" i="31"/>
  <c r="BP178" i="31"/>
  <c r="AU178" i="31" s="1"/>
  <c r="BO178" i="31"/>
  <c r="BN178" i="31"/>
  <c r="BM178" i="31"/>
  <c r="BL178" i="31"/>
  <c r="BK178" i="31"/>
  <c r="AP178" i="31" s="1"/>
  <c r="BJ178" i="31"/>
  <c r="BI178" i="31"/>
  <c r="BH178" i="31"/>
  <c r="AX178" i="31"/>
  <c r="AM178" i="31"/>
  <c r="BW177" i="31"/>
  <c r="BV177" i="31"/>
  <c r="BU177" i="31"/>
  <c r="BT177" i="31"/>
  <c r="BS177" i="31"/>
  <c r="BR177" i="31"/>
  <c r="BQ177" i="31"/>
  <c r="BP177" i="31"/>
  <c r="BO177" i="31"/>
  <c r="BN177" i="31"/>
  <c r="BM177" i="31"/>
  <c r="BL177" i="31"/>
  <c r="BK177" i="31"/>
  <c r="BJ177" i="31"/>
  <c r="BI177" i="31"/>
  <c r="BH177" i="31"/>
  <c r="BW176" i="31"/>
  <c r="BV176" i="31"/>
  <c r="BU176" i="31"/>
  <c r="BT176" i="31"/>
  <c r="BS176" i="31"/>
  <c r="BR176" i="31"/>
  <c r="BQ176" i="31"/>
  <c r="BP176" i="31"/>
  <c r="BO176" i="31"/>
  <c r="BN176" i="31"/>
  <c r="BM176" i="31"/>
  <c r="BL176" i="31"/>
  <c r="BK176" i="31"/>
  <c r="BJ176" i="31"/>
  <c r="BI176" i="31"/>
  <c r="BH176" i="31"/>
  <c r="AM176" i="31" s="1"/>
  <c r="AU176" i="31"/>
  <c r="BW175" i="31"/>
  <c r="BV175" i="31"/>
  <c r="BA175" i="31" s="1"/>
  <c r="BU175" i="31"/>
  <c r="BT175" i="31"/>
  <c r="BS175" i="31"/>
  <c r="AX175" i="31" s="1"/>
  <c r="BR175" i="31"/>
  <c r="BQ175" i="31"/>
  <c r="BP175" i="31"/>
  <c r="BO175" i="31"/>
  <c r="BN175" i="31"/>
  <c r="BM175" i="31"/>
  <c r="BL175" i="31"/>
  <c r="BK175" i="31"/>
  <c r="AP175" i="31" s="1"/>
  <c r="BJ175" i="31"/>
  <c r="BI175" i="31"/>
  <c r="BH175" i="31"/>
  <c r="AS175" i="31"/>
  <c r="BW174" i="31"/>
  <c r="BV174" i="31"/>
  <c r="BU174" i="31"/>
  <c r="BT174" i="31"/>
  <c r="BS174" i="31"/>
  <c r="BR174" i="31"/>
  <c r="BQ174" i="31"/>
  <c r="BP174" i="31"/>
  <c r="BO174" i="31"/>
  <c r="BN174" i="31"/>
  <c r="BM174" i="31"/>
  <c r="BL174" i="31"/>
  <c r="BK174" i="31"/>
  <c r="BJ174" i="31"/>
  <c r="BI174" i="31"/>
  <c r="BH174" i="31"/>
  <c r="AY174" i="31"/>
  <c r="AQ174" i="31"/>
  <c r="BW173" i="31"/>
  <c r="BV173" i="31"/>
  <c r="BU173" i="31"/>
  <c r="BT173" i="31"/>
  <c r="BS173" i="31"/>
  <c r="BR173" i="31"/>
  <c r="BQ173" i="31"/>
  <c r="BP173" i="31"/>
  <c r="BO173" i="31"/>
  <c r="BN173" i="31"/>
  <c r="BM173" i="31"/>
  <c r="BL173" i="31"/>
  <c r="BK173" i="31"/>
  <c r="BJ173" i="31"/>
  <c r="BI173" i="31"/>
  <c r="BH173" i="31"/>
  <c r="BW172" i="31"/>
  <c r="BV172" i="31"/>
  <c r="BU172" i="31"/>
  <c r="BT172" i="31"/>
  <c r="BS172" i="31"/>
  <c r="AX172" i="31" s="1"/>
  <c r="BR172" i="31"/>
  <c r="BQ172" i="31"/>
  <c r="BP172" i="31"/>
  <c r="BO172" i="31"/>
  <c r="BN172" i="31"/>
  <c r="BM172" i="31"/>
  <c r="BL172" i="31"/>
  <c r="BK172" i="31"/>
  <c r="AP172" i="31" s="1"/>
  <c r="BJ172" i="31"/>
  <c r="BI172" i="31"/>
  <c r="BH172" i="31"/>
  <c r="BW171" i="31"/>
  <c r="BV171" i="31"/>
  <c r="BU171" i="31"/>
  <c r="BT171" i="31"/>
  <c r="BS171" i="31"/>
  <c r="BR171" i="31"/>
  <c r="BQ171" i="31"/>
  <c r="BP171" i="31"/>
  <c r="BO171" i="31"/>
  <c r="BN171" i="31"/>
  <c r="BM171" i="31"/>
  <c r="BL171" i="31"/>
  <c r="BK171" i="31"/>
  <c r="BJ171" i="31"/>
  <c r="BI171" i="31"/>
  <c r="BH171" i="31"/>
  <c r="BW170" i="31"/>
  <c r="BV170" i="31"/>
  <c r="BU170" i="31"/>
  <c r="BT170" i="31"/>
  <c r="BS170" i="31"/>
  <c r="BR170" i="31"/>
  <c r="BQ170" i="31"/>
  <c r="BP170" i="31"/>
  <c r="BO170" i="31"/>
  <c r="BN170" i="31"/>
  <c r="BM170" i="31"/>
  <c r="BL170" i="31"/>
  <c r="BK170" i="31"/>
  <c r="BJ170" i="31"/>
  <c r="BI170" i="31"/>
  <c r="BH170" i="31"/>
  <c r="AX170" i="31"/>
  <c r="AU170" i="31"/>
  <c r="AP170" i="31"/>
  <c r="AM170" i="31"/>
  <c r="BW169" i="31"/>
  <c r="BV169" i="31"/>
  <c r="BU169" i="31"/>
  <c r="BT169" i="31"/>
  <c r="BS169" i="31"/>
  <c r="AX169" i="31" s="1"/>
  <c r="BR169" i="31"/>
  <c r="BQ169" i="31"/>
  <c r="BP169" i="31"/>
  <c r="BO169" i="31"/>
  <c r="BN169" i="31"/>
  <c r="BM169" i="31"/>
  <c r="BL169" i="31"/>
  <c r="BK169" i="31"/>
  <c r="AP169" i="31" s="1"/>
  <c r="BJ169" i="31"/>
  <c r="BI169" i="31"/>
  <c r="BH169" i="31"/>
  <c r="AM169" i="31" s="1"/>
  <c r="AW169" i="31"/>
  <c r="AU169" i="31"/>
  <c r="AO169" i="31"/>
  <c r="BW168" i="31"/>
  <c r="BV168" i="31"/>
  <c r="BU168" i="31"/>
  <c r="BT168" i="31"/>
  <c r="BS168" i="31"/>
  <c r="BR168" i="31"/>
  <c r="AW168" i="31" s="1"/>
  <c r="BQ168" i="31"/>
  <c r="BP168" i="31"/>
  <c r="BO168" i="31"/>
  <c r="BN168" i="31"/>
  <c r="BM168" i="31"/>
  <c r="BL168" i="31"/>
  <c r="BK168" i="31"/>
  <c r="BJ168" i="31"/>
  <c r="BI168" i="31"/>
  <c r="BH168" i="31"/>
  <c r="AU168" i="31"/>
  <c r="AO168" i="31"/>
  <c r="AM168" i="31"/>
  <c r="BW167" i="31"/>
  <c r="BV167" i="31"/>
  <c r="BA167" i="31" s="1"/>
  <c r="BU167" i="31"/>
  <c r="BT167" i="31"/>
  <c r="BS167" i="31"/>
  <c r="BR167" i="31"/>
  <c r="BQ167" i="31"/>
  <c r="BP167" i="31"/>
  <c r="BO167" i="31"/>
  <c r="BN167" i="31"/>
  <c r="AS167" i="31" s="1"/>
  <c r="BM167" i="31"/>
  <c r="BL167" i="31"/>
  <c r="BK167" i="31"/>
  <c r="AP167" i="31" s="1"/>
  <c r="BJ167" i="31"/>
  <c r="BI167" i="31"/>
  <c r="BH167" i="31"/>
  <c r="AY167" i="31"/>
  <c r="AX167" i="31"/>
  <c r="AQ167" i="31"/>
  <c r="BW166" i="31"/>
  <c r="BV166" i="31"/>
  <c r="BU166" i="31"/>
  <c r="BT166" i="31"/>
  <c r="BS166" i="31"/>
  <c r="BR166" i="31"/>
  <c r="BQ166" i="31"/>
  <c r="BP166" i="31"/>
  <c r="AU166" i="31" s="1"/>
  <c r="BO166" i="31"/>
  <c r="BN166" i="31"/>
  <c r="BM166" i="31"/>
  <c r="BL166" i="31"/>
  <c r="BK166" i="31"/>
  <c r="AP166" i="31" s="1"/>
  <c r="BJ166" i="31"/>
  <c r="BI166" i="31"/>
  <c r="BH166" i="31"/>
  <c r="AX166" i="31"/>
  <c r="AM166" i="31"/>
  <c r="BW165" i="31"/>
  <c r="BV165" i="31"/>
  <c r="BU165" i="31"/>
  <c r="BT165" i="31"/>
  <c r="BS165" i="31"/>
  <c r="AX165" i="31" s="1"/>
  <c r="BR165" i="31"/>
  <c r="BQ165" i="31"/>
  <c r="BP165" i="31"/>
  <c r="BO165" i="31"/>
  <c r="BN165" i="31"/>
  <c r="BM165" i="31"/>
  <c r="BL165" i="31"/>
  <c r="BK165" i="31"/>
  <c r="AP165" i="31" s="1"/>
  <c r="BJ165" i="31"/>
  <c r="BI165" i="31"/>
  <c r="BH165" i="31"/>
  <c r="BW164" i="31"/>
  <c r="BV164" i="31"/>
  <c r="BU164" i="31"/>
  <c r="BT164" i="31"/>
  <c r="BS164" i="31"/>
  <c r="BR164" i="31"/>
  <c r="BQ164" i="31"/>
  <c r="BP164" i="31"/>
  <c r="BO164" i="31"/>
  <c r="BN164" i="31"/>
  <c r="BM164" i="31"/>
  <c r="BL164" i="31"/>
  <c r="BK164" i="31"/>
  <c r="BJ164" i="31"/>
  <c r="BI164" i="31"/>
  <c r="BH164" i="31"/>
  <c r="BW163" i="31"/>
  <c r="BV163" i="31"/>
  <c r="BU163" i="31"/>
  <c r="BT163" i="31"/>
  <c r="BS163" i="31"/>
  <c r="BR163" i="31"/>
  <c r="BQ163" i="31"/>
  <c r="BP163" i="31"/>
  <c r="BO163" i="31"/>
  <c r="BN163" i="31"/>
  <c r="BM163" i="31"/>
  <c r="BL163" i="31"/>
  <c r="BK163" i="31"/>
  <c r="BJ163" i="31"/>
  <c r="BI163" i="31"/>
  <c r="BH163" i="31"/>
  <c r="BA163" i="31"/>
  <c r="AS163" i="31"/>
  <c r="BW162" i="31"/>
  <c r="BV162" i="31"/>
  <c r="BU162" i="31"/>
  <c r="BT162" i="31"/>
  <c r="BS162" i="31"/>
  <c r="BR162" i="31"/>
  <c r="BQ162" i="31"/>
  <c r="BP162" i="31"/>
  <c r="AU162" i="31" s="1"/>
  <c r="BO162" i="31"/>
  <c r="BN162" i="31"/>
  <c r="BM162" i="31"/>
  <c r="BL162" i="31"/>
  <c r="BK162" i="31"/>
  <c r="AP162" i="31" s="1"/>
  <c r="BJ162" i="31"/>
  <c r="BI162" i="31"/>
  <c r="BH162" i="31"/>
  <c r="AX162" i="31"/>
  <c r="AM162" i="31"/>
  <c r="BW161" i="31"/>
  <c r="BV161" i="31"/>
  <c r="BU161" i="31"/>
  <c r="BT161" i="31"/>
  <c r="BS161" i="31"/>
  <c r="BR161" i="31"/>
  <c r="BQ161" i="31"/>
  <c r="BP161" i="31"/>
  <c r="BO161" i="31"/>
  <c r="BN161" i="31"/>
  <c r="BM161" i="31"/>
  <c r="BL161" i="31"/>
  <c r="BK161" i="31"/>
  <c r="BJ161" i="31"/>
  <c r="BI161" i="31"/>
  <c r="BH161" i="31"/>
  <c r="BW160" i="31"/>
  <c r="BV160" i="31"/>
  <c r="BU160" i="31"/>
  <c r="BT160" i="31"/>
  <c r="BS160" i="31"/>
  <c r="AX160" i="31" s="1"/>
  <c r="BR160" i="31"/>
  <c r="AW160" i="31" s="1"/>
  <c r="BQ160" i="31"/>
  <c r="BP160" i="31"/>
  <c r="BO160" i="31"/>
  <c r="BN160" i="31"/>
  <c r="BM160" i="31"/>
  <c r="BL160" i="31"/>
  <c r="BK160" i="31"/>
  <c r="AP160" i="31" s="1"/>
  <c r="BJ160" i="31"/>
  <c r="BI160" i="31"/>
  <c r="BH160" i="31"/>
  <c r="AO160" i="31"/>
  <c r="BW159" i="31"/>
  <c r="BV159" i="31"/>
  <c r="BU159" i="31"/>
  <c r="BT159" i="31"/>
  <c r="BS159" i="31"/>
  <c r="BR159" i="31"/>
  <c r="BQ159" i="31"/>
  <c r="BP159" i="31"/>
  <c r="AU159" i="31" s="1"/>
  <c r="BO159" i="31"/>
  <c r="BN159" i="31"/>
  <c r="BM159" i="31"/>
  <c r="BL159" i="31"/>
  <c r="BK159" i="31"/>
  <c r="AP159" i="31" s="1"/>
  <c r="BJ159" i="31"/>
  <c r="BI159" i="31"/>
  <c r="BH159" i="31"/>
  <c r="AX159" i="31"/>
  <c r="AM159" i="31"/>
  <c r="BW158" i="31"/>
  <c r="BV158" i="31"/>
  <c r="BU158" i="31"/>
  <c r="BT158" i="31"/>
  <c r="BS158" i="31"/>
  <c r="BR158" i="31"/>
  <c r="BQ158" i="31"/>
  <c r="BP158" i="31"/>
  <c r="BO158" i="31"/>
  <c r="BN158" i="31"/>
  <c r="BM158" i="31"/>
  <c r="BL158" i="31"/>
  <c r="BK158" i="31"/>
  <c r="BJ158" i="31"/>
  <c r="BI158" i="31"/>
  <c r="AN158" i="31" s="1"/>
  <c r="BH158" i="31"/>
  <c r="AV158" i="31"/>
  <c r="BW157" i="31"/>
  <c r="BV157" i="31"/>
  <c r="BU157" i="31"/>
  <c r="BT157" i="31"/>
  <c r="BS157" i="31"/>
  <c r="BR157" i="31"/>
  <c r="BQ157" i="31"/>
  <c r="BP157" i="31"/>
  <c r="BO157" i="31"/>
  <c r="BN157" i="31"/>
  <c r="BM157" i="31"/>
  <c r="BL157" i="31"/>
  <c r="BK157" i="31"/>
  <c r="AP157" i="31" s="1"/>
  <c r="BJ157" i="31"/>
  <c r="BI157" i="31"/>
  <c r="BH157" i="31"/>
  <c r="BA157" i="31"/>
  <c r="AX157" i="31"/>
  <c r="AS157" i="31"/>
  <c r="BW156" i="31"/>
  <c r="BV156" i="31"/>
  <c r="BU156" i="31"/>
  <c r="BT156" i="31"/>
  <c r="BS156" i="31"/>
  <c r="BR156" i="31"/>
  <c r="BQ156" i="31"/>
  <c r="BP156" i="31"/>
  <c r="BO156" i="31"/>
  <c r="BN156" i="31"/>
  <c r="BM156" i="31"/>
  <c r="BL156" i="31"/>
  <c r="BK156" i="31"/>
  <c r="BJ156" i="31"/>
  <c r="BI156" i="31"/>
  <c r="BH156" i="31"/>
  <c r="AU156" i="31"/>
  <c r="AM156" i="31"/>
  <c r="BW155" i="31"/>
  <c r="BV155" i="31"/>
  <c r="BU155" i="31"/>
  <c r="BT155" i="31"/>
  <c r="BS155" i="31"/>
  <c r="AX155" i="31" s="1"/>
  <c r="BR155" i="31"/>
  <c r="BQ155" i="31"/>
  <c r="BP155" i="31"/>
  <c r="BO155" i="31"/>
  <c r="BN155" i="31"/>
  <c r="BM155" i="31"/>
  <c r="BL155" i="31"/>
  <c r="BK155" i="31"/>
  <c r="AP155" i="31" s="1"/>
  <c r="BJ155" i="31"/>
  <c r="BI155" i="31"/>
  <c r="BH155" i="31"/>
  <c r="BW154" i="31"/>
  <c r="BV154" i="31"/>
  <c r="BU154" i="31"/>
  <c r="BT154" i="31"/>
  <c r="BS154" i="31"/>
  <c r="BR154" i="31"/>
  <c r="BQ154" i="31"/>
  <c r="BP154" i="31"/>
  <c r="BO154" i="31"/>
  <c r="BN154" i="31"/>
  <c r="BM154" i="31"/>
  <c r="BL154" i="31"/>
  <c r="BK154" i="31"/>
  <c r="BJ154" i="31"/>
  <c r="BI154" i="31"/>
  <c r="BH154" i="31"/>
  <c r="BW153" i="31"/>
  <c r="BV153" i="31"/>
  <c r="BU153" i="31"/>
  <c r="BT153" i="31"/>
  <c r="BS153" i="31"/>
  <c r="BR153" i="31"/>
  <c r="BQ153" i="31"/>
  <c r="BP153" i="31"/>
  <c r="BO153" i="31"/>
  <c r="BN153" i="31"/>
  <c r="BM153" i="31"/>
  <c r="BL153" i="31"/>
  <c r="BK153" i="31"/>
  <c r="BJ153" i="31"/>
  <c r="BI153" i="31"/>
  <c r="BH153" i="31"/>
  <c r="BW152" i="31"/>
  <c r="BV152" i="31"/>
  <c r="BU152" i="31"/>
  <c r="BT152" i="31"/>
  <c r="BS152" i="31"/>
  <c r="BR152" i="31"/>
  <c r="BQ152" i="31"/>
  <c r="BP152" i="31"/>
  <c r="BO152" i="31"/>
  <c r="BN152" i="31"/>
  <c r="BM152" i="31"/>
  <c r="BL152" i="31"/>
  <c r="BK152" i="31"/>
  <c r="BJ152" i="31"/>
  <c r="BI152" i="31"/>
  <c r="BH152" i="31"/>
  <c r="BW151" i="31"/>
  <c r="BV151" i="31"/>
  <c r="BU151" i="31"/>
  <c r="BT151" i="31"/>
  <c r="BS151" i="31"/>
  <c r="BR151" i="31"/>
  <c r="BQ151" i="31"/>
  <c r="BP151" i="31"/>
  <c r="BO151" i="31"/>
  <c r="BN151" i="31"/>
  <c r="BM151" i="31"/>
  <c r="BL151" i="31"/>
  <c r="BK151" i="31"/>
  <c r="BJ151" i="31"/>
  <c r="BI151" i="31"/>
  <c r="BH151" i="31"/>
  <c r="BW150" i="31"/>
  <c r="BV150" i="31"/>
  <c r="BU150" i="31"/>
  <c r="BT150" i="31"/>
  <c r="BS150" i="31"/>
  <c r="BR150" i="31"/>
  <c r="BQ150" i="31"/>
  <c r="BP150" i="31"/>
  <c r="BO150" i="31"/>
  <c r="BN150" i="31"/>
  <c r="BM150" i="31"/>
  <c r="BL150" i="31"/>
  <c r="BK150" i="31"/>
  <c r="BJ150" i="31"/>
  <c r="BI150" i="31"/>
  <c r="BH150" i="31"/>
  <c r="BW149" i="31"/>
  <c r="BV149" i="31"/>
  <c r="BU149" i="31"/>
  <c r="BT149" i="31"/>
  <c r="BS149" i="31"/>
  <c r="BR149" i="31"/>
  <c r="BQ149" i="31"/>
  <c r="BP149" i="31"/>
  <c r="BO149" i="31"/>
  <c r="BN149" i="31"/>
  <c r="BM149" i="31"/>
  <c r="BL149" i="31"/>
  <c r="BK149" i="31"/>
  <c r="BJ149" i="31"/>
  <c r="BI149" i="31"/>
  <c r="BH149" i="31"/>
  <c r="BW148" i="31"/>
  <c r="BV148" i="31"/>
  <c r="BU148" i="31"/>
  <c r="BT148" i="31"/>
  <c r="BS148" i="31"/>
  <c r="BR148" i="31"/>
  <c r="BQ148" i="31"/>
  <c r="BP148" i="31"/>
  <c r="BO148" i="31"/>
  <c r="BN148" i="31"/>
  <c r="BM148" i="31"/>
  <c r="BL148" i="31"/>
  <c r="BK148" i="31"/>
  <c r="BJ148" i="31"/>
  <c r="BI148" i="31"/>
  <c r="BH148" i="31"/>
  <c r="J148" i="31"/>
  <c r="I148" i="31"/>
  <c r="H148" i="31"/>
  <c r="G148" i="31"/>
  <c r="F148" i="31"/>
  <c r="E148" i="31"/>
  <c r="D148" i="31"/>
  <c r="C148" i="31"/>
  <c r="B148" i="31"/>
  <c r="BW147" i="31"/>
  <c r="BV147" i="31"/>
  <c r="BU147" i="31"/>
  <c r="BT147" i="31"/>
  <c r="BS147" i="31"/>
  <c r="BR147" i="31"/>
  <c r="AW147" i="31" s="1"/>
  <c r="BQ147" i="31"/>
  <c r="BP147" i="31"/>
  <c r="BO147" i="31"/>
  <c r="BN147" i="31"/>
  <c r="BM147" i="31"/>
  <c r="BL147" i="31"/>
  <c r="BK147" i="31"/>
  <c r="BJ147" i="31"/>
  <c r="AO147" i="31" s="1"/>
  <c r="BI147" i="31"/>
  <c r="BH147" i="31"/>
  <c r="AM147" i="31" s="1"/>
  <c r="AU147" i="31"/>
  <c r="BW146" i="31"/>
  <c r="BV146" i="31"/>
  <c r="BU146" i="31"/>
  <c r="BT146" i="31"/>
  <c r="BS146" i="31"/>
  <c r="BR146" i="31"/>
  <c r="BQ146" i="31"/>
  <c r="BP146" i="31"/>
  <c r="BO146" i="31"/>
  <c r="BN146" i="31"/>
  <c r="BM146" i="31"/>
  <c r="BL146" i="31"/>
  <c r="BK146" i="31"/>
  <c r="BJ146" i="31"/>
  <c r="BI146" i="31"/>
  <c r="BH146" i="31"/>
  <c r="BA146" i="31"/>
  <c r="AS146" i="31"/>
  <c r="BW145" i="31"/>
  <c r="BV145" i="31"/>
  <c r="BU145" i="31"/>
  <c r="BT145" i="31"/>
  <c r="BS145" i="31"/>
  <c r="BR145" i="31"/>
  <c r="BQ145" i="31"/>
  <c r="BP145" i="31"/>
  <c r="BO145" i="31"/>
  <c r="BN145" i="31"/>
  <c r="BM145" i="31"/>
  <c r="BL145" i="31"/>
  <c r="BK145" i="31"/>
  <c r="BJ145" i="31"/>
  <c r="BI145" i="31"/>
  <c r="BH145" i="31"/>
  <c r="Z145" i="31"/>
  <c r="Y145" i="31"/>
  <c r="X145" i="31"/>
  <c r="W145" i="31"/>
  <c r="V145" i="31"/>
  <c r="U145" i="31"/>
  <c r="T145" i="31"/>
  <c r="R145" i="31"/>
  <c r="Q145" i="31"/>
  <c r="P145" i="31"/>
  <c r="O145" i="31"/>
  <c r="N145" i="31"/>
  <c r="M145" i="31"/>
  <c r="L145" i="31"/>
  <c r="K145" i="31"/>
  <c r="J145" i="31"/>
  <c r="I145" i="31"/>
  <c r="H145" i="31"/>
  <c r="G145" i="31"/>
  <c r="F145" i="31"/>
  <c r="E145" i="31"/>
  <c r="D145" i="31"/>
  <c r="C145" i="31"/>
  <c r="BW144" i="31"/>
  <c r="BV144" i="31"/>
  <c r="BU144" i="31"/>
  <c r="BT144" i="31"/>
  <c r="BS144" i="31"/>
  <c r="BR144" i="31"/>
  <c r="BQ144" i="31"/>
  <c r="BP144" i="31"/>
  <c r="BO144" i="31"/>
  <c r="BN144" i="31"/>
  <c r="BM144" i="31"/>
  <c r="BL144" i="31"/>
  <c r="BK144" i="31"/>
  <c r="BJ144" i="31"/>
  <c r="BI144" i="31"/>
  <c r="BH144" i="31"/>
  <c r="Z144" i="31"/>
  <c r="Y144" i="31"/>
  <c r="X144" i="31"/>
  <c r="W144" i="31"/>
  <c r="V144" i="31"/>
  <c r="U144" i="31"/>
  <c r="T144" i="31"/>
  <c r="R144" i="31"/>
  <c r="Q144" i="31"/>
  <c r="P144" i="31"/>
  <c r="O144" i="31"/>
  <c r="N144" i="31"/>
  <c r="M144" i="31"/>
  <c r="L144" i="31"/>
  <c r="K144" i="31"/>
  <c r="J144" i="31"/>
  <c r="I144" i="31"/>
  <c r="H144" i="31"/>
  <c r="G144" i="31"/>
  <c r="F144" i="31"/>
  <c r="E144" i="31"/>
  <c r="D144" i="31"/>
  <c r="C144" i="31"/>
  <c r="BW143" i="31"/>
  <c r="BV143" i="31"/>
  <c r="BU143" i="31"/>
  <c r="BT143" i="31"/>
  <c r="BS143" i="31"/>
  <c r="BR143" i="31"/>
  <c r="BQ143" i="31"/>
  <c r="BP143" i="31"/>
  <c r="AU143" i="31" s="1"/>
  <c r="BO143" i="31"/>
  <c r="BN143" i="31"/>
  <c r="AS143" i="31" s="1"/>
  <c r="BM143" i="31"/>
  <c r="BL143" i="31"/>
  <c r="BK143" i="31"/>
  <c r="BJ143" i="31"/>
  <c r="BI143" i="31"/>
  <c r="BH143" i="31"/>
  <c r="BA143" i="31"/>
  <c r="AX143" i="31"/>
  <c r="AP143" i="31"/>
  <c r="AM143" i="31"/>
  <c r="Z143" i="31"/>
  <c r="Y143" i="31"/>
  <c r="X143" i="31"/>
  <c r="W143" i="31"/>
  <c r="V143" i="31"/>
  <c r="U143" i="31"/>
  <c r="T143" i="31"/>
  <c r="C143" i="31"/>
  <c r="BW142" i="31"/>
  <c r="BV142" i="31"/>
  <c r="BU142" i="31"/>
  <c r="BT142" i="31"/>
  <c r="AY142" i="31" s="1"/>
  <c r="BS142" i="31"/>
  <c r="BR142" i="31"/>
  <c r="BQ142" i="31"/>
  <c r="BP142" i="31"/>
  <c r="AU142" i="31" s="1"/>
  <c r="BO142" i="31"/>
  <c r="BN142" i="31"/>
  <c r="BM142" i="31"/>
  <c r="BL142" i="31"/>
  <c r="AQ142" i="31" s="1"/>
  <c r="BK142" i="31"/>
  <c r="BJ142" i="31"/>
  <c r="AO142" i="31" s="1"/>
  <c r="BI142" i="31"/>
  <c r="BH142" i="31"/>
  <c r="AX142" i="31"/>
  <c r="AW142" i="31"/>
  <c r="AP142" i="31"/>
  <c r="AM142" i="31"/>
  <c r="BW141" i="31"/>
  <c r="BV141" i="31"/>
  <c r="BU141" i="31"/>
  <c r="AZ140" i="31" s="1"/>
  <c r="BT141" i="31"/>
  <c r="AY140" i="31" s="1"/>
  <c r="BS141" i="31"/>
  <c r="BR141" i="31"/>
  <c r="BQ141" i="31"/>
  <c r="AV140" i="31" s="1"/>
  <c r="BP141" i="31"/>
  <c r="AU140" i="31" s="1"/>
  <c r="BO141" i="31"/>
  <c r="BN141" i="31"/>
  <c r="BM141" i="31"/>
  <c r="AR140" i="31" s="1"/>
  <c r="BL141" i="31"/>
  <c r="AQ140" i="31" s="1"/>
  <c r="BK141" i="31"/>
  <c r="BJ141" i="31"/>
  <c r="BI141" i="31"/>
  <c r="AN140" i="31" s="1"/>
  <c r="BH141" i="31"/>
  <c r="AM140" i="31" s="1"/>
  <c r="AX141" i="31"/>
  <c r="AP141" i="31"/>
  <c r="BW140" i="31"/>
  <c r="BB171" i="31" s="1"/>
  <c r="BV140" i="31"/>
  <c r="BA142" i="31" s="1"/>
  <c r="BU140" i="31"/>
  <c r="BT140" i="31"/>
  <c r="BS140" i="31"/>
  <c r="BR140" i="31"/>
  <c r="AW141" i="31" s="1"/>
  <c r="BQ140" i="31"/>
  <c r="BP140" i="31"/>
  <c r="BO140" i="31"/>
  <c r="AT142" i="31" s="1"/>
  <c r="BN140" i="31"/>
  <c r="AS142" i="31" s="1"/>
  <c r="BM140" i="31"/>
  <c r="BL140" i="31"/>
  <c r="BK140" i="31"/>
  <c r="BJ140" i="31"/>
  <c r="AO174" i="31" s="1"/>
  <c r="BI140" i="31"/>
  <c r="BH140" i="31"/>
  <c r="BB140" i="31"/>
  <c r="BA140" i="31"/>
  <c r="AX140" i="31"/>
  <c r="AW140" i="31"/>
  <c r="AT140" i="31"/>
  <c r="AS140" i="31"/>
  <c r="AP140" i="31"/>
  <c r="AO140" i="31"/>
  <c r="Z140" i="31"/>
  <c r="Y140" i="31"/>
  <c r="X140" i="31"/>
  <c r="W140" i="31"/>
  <c r="V140" i="31"/>
  <c r="U140" i="31"/>
  <c r="T140" i="31"/>
  <c r="R140" i="31"/>
  <c r="Q140" i="31"/>
  <c r="P140" i="31"/>
  <c r="O140" i="31"/>
  <c r="N140" i="31"/>
  <c r="M140" i="31"/>
  <c r="L140" i="31"/>
  <c r="K140" i="31"/>
  <c r="J140" i="31"/>
  <c r="I140" i="31"/>
  <c r="H140" i="31"/>
  <c r="G140" i="31"/>
  <c r="F140" i="31"/>
  <c r="E140" i="31"/>
  <c r="D140" i="31"/>
  <c r="C140" i="31"/>
  <c r="Z139" i="31"/>
  <c r="Y139" i="31"/>
  <c r="X139" i="31"/>
  <c r="W139" i="31"/>
  <c r="V139" i="31"/>
  <c r="U139" i="31"/>
  <c r="T139" i="31"/>
  <c r="R139" i="31"/>
  <c r="Q139" i="31"/>
  <c r="P139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C139" i="31"/>
  <c r="Z136" i="31"/>
  <c r="Y136" i="31"/>
  <c r="X136" i="31"/>
  <c r="W136" i="31"/>
  <c r="V136" i="31"/>
  <c r="U136" i="31"/>
  <c r="T136" i="31"/>
  <c r="R136" i="31"/>
  <c r="Q136" i="31"/>
  <c r="P136" i="31"/>
  <c r="O136" i="31"/>
  <c r="N136" i="31"/>
  <c r="M136" i="31"/>
  <c r="L136" i="31"/>
  <c r="K136" i="31"/>
  <c r="J136" i="31"/>
  <c r="I136" i="31"/>
  <c r="H136" i="31"/>
  <c r="G136" i="31"/>
  <c r="F136" i="31"/>
  <c r="E136" i="31"/>
  <c r="D136" i="31"/>
  <c r="C136" i="31"/>
  <c r="Z135" i="31"/>
  <c r="Y135" i="31"/>
  <c r="X135" i="31"/>
  <c r="W135" i="31"/>
  <c r="V135" i="31"/>
  <c r="U135" i="31"/>
  <c r="T135" i="31"/>
  <c r="R135" i="31"/>
  <c r="Q135" i="3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CC132" i="31"/>
  <c r="BW132" i="31"/>
  <c r="BQ132" i="31"/>
  <c r="BK132" i="31"/>
  <c r="BC132" i="31"/>
  <c r="AW132" i="31"/>
  <c r="AQ132" i="31"/>
  <c r="AK132" i="31"/>
  <c r="N132" i="31"/>
  <c r="M132" i="31"/>
  <c r="CC131" i="31"/>
  <c r="BW131" i="31"/>
  <c r="BQ131" i="31"/>
  <c r="BK131" i="31"/>
  <c r="BC131" i="31"/>
  <c r="AW131" i="31"/>
  <c r="AQ131" i="31"/>
  <c r="AK131" i="31"/>
  <c r="N131" i="31"/>
  <c r="M131" i="31"/>
  <c r="I131" i="31"/>
  <c r="H131" i="31"/>
  <c r="S130" i="31"/>
  <c r="O130" i="31"/>
  <c r="E130" i="31"/>
  <c r="D130" i="31"/>
  <c r="S129" i="31"/>
  <c r="O129" i="31"/>
  <c r="E129" i="31"/>
  <c r="D129" i="31"/>
  <c r="CC128" i="31"/>
  <c r="BW128" i="31"/>
  <c r="BQ128" i="31"/>
  <c r="BK128" i="31"/>
  <c r="BC128" i="31"/>
  <c r="AW128" i="31"/>
  <c r="AQ128" i="31"/>
  <c r="AK128" i="31"/>
  <c r="V128" i="31"/>
  <c r="S128" i="31"/>
  <c r="O128" i="31"/>
  <c r="E128" i="31"/>
  <c r="D128" i="31"/>
  <c r="CC127" i="31"/>
  <c r="BW127" i="31"/>
  <c r="BQ127" i="31"/>
  <c r="BK127" i="31"/>
  <c r="BC127" i="31"/>
  <c r="AW127" i="31"/>
  <c r="AQ127" i="31"/>
  <c r="AK127" i="31"/>
  <c r="S127" i="31"/>
  <c r="O127" i="31"/>
  <c r="E127" i="31"/>
  <c r="D127" i="31"/>
  <c r="S126" i="31"/>
  <c r="O126" i="31"/>
  <c r="E126" i="31"/>
  <c r="D126" i="31"/>
  <c r="S125" i="31"/>
  <c r="O125" i="31"/>
  <c r="E125" i="31"/>
  <c r="D125" i="31"/>
  <c r="CC124" i="31"/>
  <c r="BW124" i="31"/>
  <c r="BQ124" i="31"/>
  <c r="BK124" i="31"/>
  <c r="BC124" i="31"/>
  <c r="AW124" i="31"/>
  <c r="AQ124" i="31"/>
  <c r="AK124" i="31"/>
  <c r="S124" i="31"/>
  <c r="O124" i="31"/>
  <c r="E124" i="31"/>
  <c r="D124" i="31"/>
  <c r="CC123" i="31"/>
  <c r="BW123" i="31"/>
  <c r="BQ123" i="31"/>
  <c r="BK123" i="31"/>
  <c r="BC123" i="31"/>
  <c r="AW123" i="31"/>
  <c r="AQ123" i="31"/>
  <c r="AK123" i="31"/>
  <c r="S123" i="31"/>
  <c r="O123" i="31"/>
  <c r="E123" i="31"/>
  <c r="D123" i="31"/>
  <c r="S122" i="31"/>
  <c r="O122" i="31"/>
  <c r="E122" i="31"/>
  <c r="D122" i="31"/>
  <c r="S121" i="31"/>
  <c r="O121" i="31"/>
  <c r="E121" i="31"/>
  <c r="D121" i="31"/>
  <c r="CC120" i="31"/>
  <c r="BW120" i="31"/>
  <c r="BQ120" i="31"/>
  <c r="BK120" i="31"/>
  <c r="BC120" i="31"/>
  <c r="AW120" i="31"/>
  <c r="AQ120" i="31"/>
  <c r="AK120" i="31"/>
  <c r="S120" i="31"/>
  <c r="O120" i="31"/>
  <c r="E120" i="31"/>
  <c r="D120" i="31"/>
  <c r="CC119" i="31"/>
  <c r="BW119" i="31"/>
  <c r="BQ119" i="31"/>
  <c r="BK119" i="31"/>
  <c r="BC119" i="31"/>
  <c r="AW119" i="31"/>
  <c r="AQ119" i="31"/>
  <c r="AK119" i="31"/>
  <c r="S119" i="31"/>
  <c r="O119" i="31"/>
  <c r="E119" i="31"/>
  <c r="D119" i="31"/>
  <c r="S118" i="31"/>
  <c r="O118" i="31"/>
  <c r="E118" i="31"/>
  <c r="D118" i="31"/>
  <c r="S117" i="31"/>
  <c r="O117" i="31"/>
  <c r="E117" i="31"/>
  <c r="D117" i="31"/>
  <c r="S116" i="31"/>
  <c r="O116" i="31"/>
  <c r="E116" i="31"/>
  <c r="D116" i="31"/>
  <c r="S115" i="31"/>
  <c r="O115" i="31"/>
  <c r="E115" i="31"/>
  <c r="D115" i="31"/>
  <c r="S114" i="31"/>
  <c r="O114" i="31"/>
  <c r="E114" i="31"/>
  <c r="D114" i="31"/>
  <c r="S113" i="31"/>
  <c r="O113" i="31"/>
  <c r="E113" i="31"/>
  <c r="D113" i="31"/>
  <c r="S112" i="31"/>
  <c r="O112" i="31"/>
  <c r="E112" i="31"/>
  <c r="D112" i="31"/>
  <c r="S111" i="31"/>
  <c r="O111" i="31"/>
  <c r="E111" i="31"/>
  <c r="D111" i="31"/>
  <c r="S110" i="31"/>
  <c r="O110" i="31"/>
  <c r="E110" i="31"/>
  <c r="D110" i="31"/>
  <c r="AM109" i="31"/>
  <c r="AL109" i="31"/>
  <c r="AK109" i="31"/>
  <c r="AJ109" i="31"/>
  <c r="AI109" i="31"/>
  <c r="AE109" i="31"/>
  <c r="AD109" i="31"/>
  <c r="AC109" i="31"/>
  <c r="AB109" i="31"/>
  <c r="AA109" i="31"/>
  <c r="S109" i="31"/>
  <c r="O109" i="31"/>
  <c r="E109" i="31"/>
  <c r="D109" i="31"/>
  <c r="AM108" i="31"/>
  <c r="AL108" i="31"/>
  <c r="AK108" i="31"/>
  <c r="AJ108" i="31"/>
  <c r="AI108" i="31"/>
  <c r="AE108" i="31"/>
  <c r="AD108" i="31"/>
  <c r="AC108" i="31"/>
  <c r="AB108" i="31"/>
  <c r="AA108" i="31"/>
  <c r="S108" i="31"/>
  <c r="O108" i="31"/>
  <c r="E108" i="31"/>
  <c r="D108" i="31"/>
  <c r="AE107" i="31"/>
  <c r="AD107" i="31"/>
  <c r="AC107" i="31"/>
  <c r="AB107" i="31"/>
  <c r="AA107" i="31"/>
  <c r="S107" i="31"/>
  <c r="O107" i="31"/>
  <c r="E107" i="31"/>
  <c r="D107" i="31"/>
  <c r="S106" i="31"/>
  <c r="O106" i="31"/>
  <c r="E106" i="31"/>
  <c r="D106" i="31"/>
  <c r="AM105" i="31"/>
  <c r="AL105" i="31"/>
  <c r="AK105" i="31"/>
  <c r="AJ105" i="31"/>
  <c r="AI105" i="31"/>
  <c r="S105" i="31"/>
  <c r="O105" i="31"/>
  <c r="E105" i="31"/>
  <c r="D105" i="31"/>
  <c r="AM104" i="31"/>
  <c r="AL104" i="31"/>
  <c r="AK104" i="31"/>
  <c r="AJ104" i="31"/>
  <c r="AI104" i="31"/>
  <c r="AE104" i="31"/>
  <c r="AD104" i="31"/>
  <c r="AC104" i="31"/>
  <c r="AB104" i="31"/>
  <c r="AA104" i="31"/>
  <c r="S104" i="31"/>
  <c r="O104" i="31"/>
  <c r="E104" i="31"/>
  <c r="D104" i="31"/>
  <c r="AM103" i="31"/>
  <c r="AL103" i="31"/>
  <c r="AK103" i="31"/>
  <c r="AJ103" i="31"/>
  <c r="AI103" i="31"/>
  <c r="AE103" i="31"/>
  <c r="AD103" i="31"/>
  <c r="AC103" i="31"/>
  <c r="AB103" i="31"/>
  <c r="AA103" i="31"/>
  <c r="S103" i="31"/>
  <c r="O103" i="31"/>
  <c r="E103" i="31"/>
  <c r="D103" i="31"/>
  <c r="S102" i="31"/>
  <c r="O102" i="31"/>
  <c r="E102" i="31"/>
  <c r="D102" i="31"/>
  <c r="S101" i="31"/>
  <c r="O101" i="31"/>
  <c r="E101" i="31"/>
  <c r="D101" i="31"/>
  <c r="AM100" i="31"/>
  <c r="AL100" i="31"/>
  <c r="AK100" i="31"/>
  <c r="AJ100" i="31"/>
  <c r="AI100" i="31"/>
  <c r="AE100" i="31"/>
  <c r="AD100" i="31"/>
  <c r="AC100" i="31"/>
  <c r="AB100" i="31"/>
  <c r="AA100" i="31"/>
  <c r="S100" i="31"/>
  <c r="O100" i="31"/>
  <c r="E100" i="31"/>
  <c r="D100" i="31"/>
  <c r="AM99" i="31"/>
  <c r="AL99" i="31"/>
  <c r="AK99" i="31"/>
  <c r="AJ99" i="31"/>
  <c r="AI99" i="31"/>
  <c r="AE99" i="31"/>
  <c r="AD99" i="31"/>
  <c r="AC99" i="31"/>
  <c r="AB99" i="31"/>
  <c r="AA99" i="31"/>
  <c r="S99" i="31"/>
  <c r="O99" i="31"/>
  <c r="E99" i="31"/>
  <c r="D99" i="31"/>
  <c r="V98" i="31"/>
  <c r="U98" i="31"/>
  <c r="T98" i="31"/>
  <c r="S98" i="31"/>
  <c r="O98" i="31"/>
  <c r="E98" i="31"/>
  <c r="D98" i="31"/>
  <c r="V97" i="31"/>
  <c r="U97" i="31"/>
  <c r="T97" i="31"/>
  <c r="S97" i="31"/>
  <c r="O97" i="31"/>
  <c r="E97" i="31"/>
  <c r="D97" i="31"/>
  <c r="AM96" i="31"/>
  <c r="AL96" i="31"/>
  <c r="AK96" i="31"/>
  <c r="AJ96" i="31"/>
  <c r="AI96" i="31"/>
  <c r="AE96" i="31"/>
  <c r="AD96" i="31"/>
  <c r="AC96" i="31"/>
  <c r="AB96" i="31"/>
  <c r="AA96" i="31"/>
  <c r="S96" i="31"/>
  <c r="O96" i="31"/>
  <c r="E96" i="31"/>
  <c r="D96" i="31"/>
  <c r="AM95" i="31"/>
  <c r="AL95" i="31"/>
  <c r="AK95" i="31"/>
  <c r="AJ95" i="31"/>
  <c r="AI95" i="31"/>
  <c r="AE95" i="31"/>
  <c r="AD95" i="31"/>
  <c r="AC95" i="31"/>
  <c r="AB95" i="31"/>
  <c r="AA95" i="31"/>
  <c r="S95" i="31"/>
  <c r="O95" i="31"/>
  <c r="E95" i="31"/>
  <c r="D95" i="31"/>
  <c r="AM94" i="31"/>
  <c r="AL94" i="31"/>
  <c r="AK94" i="31"/>
  <c r="AJ94" i="31"/>
  <c r="AI94" i="31"/>
  <c r="AE94" i="31"/>
  <c r="AD94" i="31"/>
  <c r="AC94" i="31"/>
  <c r="AB94" i="31"/>
  <c r="AA94" i="31"/>
  <c r="S94" i="31"/>
  <c r="O94" i="31"/>
  <c r="E94" i="31"/>
  <c r="D94" i="31"/>
  <c r="BC93" i="31"/>
  <c r="BB93" i="31"/>
  <c r="BA93" i="31"/>
  <c r="AZ93" i="31"/>
  <c r="AY93" i="31"/>
  <c r="AU93" i="31"/>
  <c r="AT93" i="31"/>
  <c r="AS93" i="31"/>
  <c r="AR93" i="31"/>
  <c r="AQ93" i="31"/>
  <c r="S93" i="31"/>
  <c r="O93" i="31"/>
  <c r="E93" i="31"/>
  <c r="D93" i="31"/>
  <c r="BC92" i="31"/>
  <c r="BB92" i="31"/>
  <c r="BA92" i="31"/>
  <c r="AZ92" i="31"/>
  <c r="AY92" i="31"/>
  <c r="AU92" i="31"/>
  <c r="AT92" i="31"/>
  <c r="AS92" i="31"/>
  <c r="AR92" i="31"/>
  <c r="AQ92" i="31"/>
  <c r="S92" i="31"/>
  <c r="O92" i="31"/>
  <c r="E92" i="31"/>
  <c r="D92" i="31"/>
  <c r="AU91" i="31"/>
  <c r="AT91" i="31"/>
  <c r="AS91" i="31"/>
  <c r="AR91" i="31"/>
  <c r="AQ91" i="31"/>
  <c r="AH90" i="31"/>
  <c r="AG90" i="31"/>
  <c r="AF90" i="31"/>
  <c r="BC89" i="31"/>
  <c r="BB89" i="31"/>
  <c r="BA89" i="31"/>
  <c r="AZ89" i="31"/>
  <c r="AY89" i="31"/>
  <c r="AH89" i="31"/>
  <c r="AG89" i="31"/>
  <c r="AF89" i="31"/>
  <c r="AE89" i="31"/>
  <c r="BC88" i="31"/>
  <c r="BB88" i="31"/>
  <c r="BA88" i="31"/>
  <c r="AZ88" i="31"/>
  <c r="AY88" i="31"/>
  <c r="AU88" i="31"/>
  <c r="AT88" i="31"/>
  <c r="AS88" i="31"/>
  <c r="AR88" i="31"/>
  <c r="AQ88" i="31"/>
  <c r="AH88" i="31"/>
  <c r="AG88" i="31"/>
  <c r="BC87" i="31"/>
  <c r="BB87" i="31"/>
  <c r="BA87" i="31"/>
  <c r="AZ87" i="31"/>
  <c r="AY87" i="31"/>
  <c r="AU87" i="31"/>
  <c r="AT87" i="31"/>
  <c r="AS87" i="31"/>
  <c r="AR87" i="31"/>
  <c r="AQ87" i="31"/>
  <c r="AH87" i="31"/>
  <c r="AG87" i="31"/>
  <c r="AH86" i="31"/>
  <c r="AG86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AH85" i="31"/>
  <c r="AG85" i="31"/>
  <c r="BC84" i="31"/>
  <c r="BB84" i="31"/>
  <c r="BA84" i="31"/>
  <c r="AZ84" i="31"/>
  <c r="AY84" i="31"/>
  <c r="AU84" i="31"/>
  <c r="AT84" i="31"/>
  <c r="AS84" i="31"/>
  <c r="AR84" i="31"/>
  <c r="AQ84" i="31"/>
  <c r="AH84" i="31"/>
  <c r="AG84" i="31"/>
  <c r="BC83" i="31"/>
  <c r="BB83" i="31"/>
  <c r="BA83" i="31"/>
  <c r="AZ83" i="31"/>
  <c r="AY83" i="31"/>
  <c r="AU83" i="31"/>
  <c r="AT83" i="31"/>
  <c r="AS83" i="31"/>
  <c r="AR83" i="31"/>
  <c r="AQ83" i="31"/>
  <c r="AH83" i="31"/>
  <c r="AG83" i="31"/>
  <c r="AH82" i="31"/>
  <c r="AG82" i="31"/>
  <c r="AH81" i="31"/>
  <c r="AG81" i="31"/>
  <c r="BC80" i="31"/>
  <c r="BB80" i="31"/>
  <c r="BA80" i="31"/>
  <c r="AZ80" i="31"/>
  <c r="AY80" i="31"/>
  <c r="AU80" i="31"/>
  <c r="AT80" i="31"/>
  <c r="AS80" i="31"/>
  <c r="AR80" i="31"/>
  <c r="AQ80" i="31"/>
  <c r="AH80" i="31"/>
  <c r="AG80" i="31"/>
  <c r="BC79" i="31"/>
  <c r="BB79" i="31"/>
  <c r="BA79" i="31"/>
  <c r="AZ79" i="31"/>
  <c r="AY79" i="31"/>
  <c r="AU79" i="31"/>
  <c r="AT79" i="31"/>
  <c r="AS79" i="31"/>
  <c r="AR79" i="31"/>
  <c r="AQ79" i="31"/>
  <c r="AH79" i="31"/>
  <c r="AG79" i="31"/>
  <c r="BC78" i="31"/>
  <c r="BB78" i="31"/>
  <c r="BA78" i="31"/>
  <c r="AZ78" i="31"/>
  <c r="AY78" i="31"/>
  <c r="AU78" i="31"/>
  <c r="AT78" i="31"/>
  <c r="AS78" i="31"/>
  <c r="AR78" i="31"/>
  <c r="AQ78" i="31"/>
  <c r="AH78" i="31"/>
  <c r="AG78" i="31"/>
  <c r="AH77" i="31"/>
  <c r="AG77" i="31"/>
  <c r="AH76" i="31"/>
  <c r="AG76" i="31"/>
  <c r="AH75" i="31"/>
  <c r="AG75" i="31"/>
  <c r="AH74" i="31"/>
  <c r="AG74" i="31"/>
  <c r="AH73" i="31"/>
  <c r="AG73" i="31"/>
  <c r="AH72" i="31"/>
  <c r="AG72" i="31"/>
  <c r="AH71" i="31"/>
  <c r="AG71" i="31"/>
  <c r="AH70" i="31"/>
  <c r="AG70" i="31"/>
  <c r="AH69" i="31"/>
  <c r="AG69" i="31"/>
  <c r="AH68" i="31"/>
  <c r="AG68" i="31"/>
  <c r="AH67" i="31"/>
  <c r="AG67" i="31"/>
  <c r="AH66" i="31"/>
  <c r="AG66" i="31"/>
  <c r="AH65" i="31"/>
  <c r="AG65" i="31"/>
  <c r="AH64" i="31"/>
  <c r="AG64" i="31"/>
  <c r="AH63" i="31"/>
  <c r="AG63" i="31"/>
  <c r="AH62" i="31"/>
  <c r="AG62" i="31"/>
  <c r="AH61" i="31"/>
  <c r="AG61" i="31"/>
  <c r="AH60" i="31"/>
  <c r="AG60" i="31"/>
  <c r="AH59" i="31"/>
  <c r="AG59" i="31"/>
  <c r="AH58" i="31"/>
  <c r="AG58" i="31"/>
  <c r="AH57" i="31"/>
  <c r="AG57" i="31"/>
  <c r="AH56" i="31"/>
  <c r="AG56" i="31"/>
  <c r="AH55" i="31"/>
  <c r="AG55" i="31"/>
  <c r="AH54" i="31"/>
  <c r="AG54" i="31"/>
  <c r="AH53" i="31"/>
  <c r="AG53" i="31"/>
  <c r="AH52" i="31"/>
  <c r="AG52" i="31"/>
  <c r="BN48" i="31"/>
  <c r="CD48" i="31" s="1"/>
  <c r="BM48" i="31"/>
  <c r="CC48" i="31" s="1"/>
  <c r="BL48" i="31"/>
  <c r="BK48" i="31"/>
  <c r="CA48" i="31" s="1"/>
  <c r="BJ48" i="31"/>
  <c r="BI48" i="31"/>
  <c r="BY48" i="31" s="1"/>
  <c r="BH48" i="31"/>
  <c r="BX48" i="31" s="1"/>
  <c r="BG48" i="31"/>
  <c r="BW48" i="31" s="1"/>
  <c r="BF48" i="31"/>
  <c r="BE48" i="31"/>
  <c r="BU48" i="31" s="1"/>
  <c r="BD48" i="31"/>
  <c r="BC48" i="31"/>
  <c r="BS48" i="31" s="1"/>
  <c r="BB48" i="31"/>
  <c r="BA48" i="31"/>
  <c r="BQ48" i="31" s="1"/>
  <c r="AZ48" i="31"/>
  <c r="BP48" i="31" s="1"/>
  <c r="AN48" i="31"/>
  <c r="AM48" i="31"/>
  <c r="AL48" i="31"/>
  <c r="AK48" i="31"/>
  <c r="AJ48" i="31"/>
  <c r="AI48" i="31"/>
  <c r="AH48" i="31"/>
  <c r="AG48" i="31"/>
  <c r="AF48" i="31"/>
  <c r="AE48" i="31"/>
  <c r="AD48" i="31"/>
  <c r="AC48" i="31"/>
  <c r="AB48" i="31"/>
  <c r="AA48" i="31"/>
  <c r="Z48" i="31"/>
  <c r="Y48" i="31"/>
  <c r="BN47" i="31"/>
  <c r="CD47" i="31" s="1"/>
  <c r="BM47" i="31"/>
  <c r="CC47" i="31" s="1"/>
  <c r="BL47" i="31"/>
  <c r="CB47" i="31" s="1"/>
  <c r="BK47" i="31"/>
  <c r="CA47" i="31" s="1"/>
  <c r="BJ47" i="31"/>
  <c r="BI47" i="31"/>
  <c r="BY47" i="31" s="1"/>
  <c r="BH47" i="31"/>
  <c r="BX47" i="31" s="1"/>
  <c r="BG47" i="31"/>
  <c r="BW47" i="31" s="1"/>
  <c r="BF47" i="31"/>
  <c r="BV47" i="31" s="1"/>
  <c r="BE47" i="31"/>
  <c r="BU47" i="31" s="1"/>
  <c r="BD47" i="31"/>
  <c r="BT47" i="31" s="1"/>
  <c r="BC47" i="31"/>
  <c r="BS47" i="31" s="1"/>
  <c r="BB47" i="31"/>
  <c r="BA47" i="31"/>
  <c r="BQ47" i="31" s="1"/>
  <c r="AZ47" i="31"/>
  <c r="BP47" i="31" s="1"/>
  <c r="AN47" i="31"/>
  <c r="AM47" i="31"/>
  <c r="AL47" i="31"/>
  <c r="AK47" i="31"/>
  <c r="AJ47" i="31"/>
  <c r="AI47" i="31"/>
  <c r="AH47" i="31"/>
  <c r="AG47" i="31"/>
  <c r="AF47" i="31"/>
  <c r="AE47" i="31"/>
  <c r="AD47" i="31"/>
  <c r="AC47" i="31"/>
  <c r="AB47" i="31"/>
  <c r="AA47" i="31"/>
  <c r="Z47" i="31"/>
  <c r="Y47" i="31"/>
  <c r="BN46" i="31"/>
  <c r="CD46" i="31" s="1"/>
  <c r="BM46" i="31"/>
  <c r="CC46" i="31" s="1"/>
  <c r="BL46" i="31"/>
  <c r="CB46" i="31" s="1"/>
  <c r="BK46" i="31"/>
  <c r="CA46" i="31" s="1"/>
  <c r="BJ46" i="31"/>
  <c r="BZ46" i="31" s="1"/>
  <c r="BI46" i="31"/>
  <c r="BY46" i="31" s="1"/>
  <c r="BH46" i="31"/>
  <c r="BX46" i="31" s="1"/>
  <c r="BG46" i="31"/>
  <c r="BW46" i="31" s="1"/>
  <c r="BF46" i="31"/>
  <c r="BV46" i="31" s="1"/>
  <c r="BE46" i="31"/>
  <c r="BU46" i="31" s="1"/>
  <c r="BD46" i="31"/>
  <c r="BT46" i="31" s="1"/>
  <c r="BC46" i="31"/>
  <c r="BS46" i="31" s="1"/>
  <c r="BB46" i="31"/>
  <c r="BR46" i="31" s="1"/>
  <c r="BA46" i="31"/>
  <c r="BQ46" i="31" s="1"/>
  <c r="AZ46" i="31"/>
  <c r="BP46" i="31" s="1"/>
  <c r="BN45" i="31"/>
  <c r="CD45" i="31" s="1"/>
  <c r="BM45" i="31"/>
  <c r="CC45" i="31" s="1"/>
  <c r="BL45" i="31"/>
  <c r="CB45" i="31" s="1"/>
  <c r="BK45" i="31"/>
  <c r="CA45" i="31" s="1"/>
  <c r="BJ45" i="31"/>
  <c r="BZ45" i="31" s="1"/>
  <c r="BI45" i="31"/>
  <c r="BY45" i="31" s="1"/>
  <c r="BH45" i="31"/>
  <c r="BX45" i="31" s="1"/>
  <c r="BG45" i="31"/>
  <c r="BW45" i="31" s="1"/>
  <c r="BF45" i="31"/>
  <c r="BV45" i="31" s="1"/>
  <c r="BE45" i="31"/>
  <c r="BU45" i="31" s="1"/>
  <c r="BD45" i="31"/>
  <c r="BT45" i="31" s="1"/>
  <c r="BC45" i="31"/>
  <c r="BS45" i="31" s="1"/>
  <c r="BB45" i="31"/>
  <c r="BR45" i="31" s="1"/>
  <c r="BA45" i="31"/>
  <c r="BQ45" i="31" s="1"/>
  <c r="AZ45" i="31"/>
  <c r="BP45" i="31" s="1"/>
  <c r="Q44" i="31"/>
  <c r="AH44" i="31" s="1"/>
  <c r="P44" i="31"/>
  <c r="AG44" i="31" s="1"/>
  <c r="O44" i="31"/>
  <c r="AF44" i="31" s="1"/>
  <c r="N44" i="31"/>
  <c r="AE44" i="31" s="1"/>
  <c r="M44" i="31"/>
  <c r="AD44" i="31" s="1"/>
  <c r="L44" i="31"/>
  <c r="AC44" i="31" s="1"/>
  <c r="K44" i="31"/>
  <c r="AB44" i="31" s="1"/>
  <c r="J44" i="31"/>
  <c r="AA44" i="31" s="1"/>
  <c r="I44" i="31"/>
  <c r="Z44" i="31" s="1"/>
  <c r="H44" i="31"/>
  <c r="Y44" i="31" s="1"/>
  <c r="G44" i="31"/>
  <c r="X44" i="31" s="1"/>
  <c r="F44" i="31"/>
  <c r="W44" i="31" s="1"/>
  <c r="E44" i="31"/>
  <c r="V44" i="31" s="1"/>
  <c r="D44" i="31"/>
  <c r="U44" i="31" s="1"/>
  <c r="C44" i="31"/>
  <c r="T44" i="31" s="1"/>
  <c r="B44" i="31"/>
  <c r="S44" i="31" s="1"/>
  <c r="Q43" i="31"/>
  <c r="AH43" i="31" s="1"/>
  <c r="P43" i="31"/>
  <c r="AG43" i="31" s="1"/>
  <c r="O43" i="31"/>
  <c r="AF43" i="31" s="1"/>
  <c r="N43" i="31"/>
  <c r="AE43" i="31" s="1"/>
  <c r="M43" i="31"/>
  <c r="AD43" i="31" s="1"/>
  <c r="L43" i="31"/>
  <c r="AC43" i="31" s="1"/>
  <c r="K43" i="31"/>
  <c r="AB43" i="31" s="1"/>
  <c r="J43" i="31"/>
  <c r="AA43" i="31" s="1"/>
  <c r="I43" i="31"/>
  <c r="Z43" i="31" s="1"/>
  <c r="H43" i="31"/>
  <c r="Y43" i="31" s="1"/>
  <c r="G43" i="31"/>
  <c r="X43" i="31" s="1"/>
  <c r="F43" i="31"/>
  <c r="W43" i="31" s="1"/>
  <c r="E43" i="31"/>
  <c r="V43" i="31" s="1"/>
  <c r="D43" i="31"/>
  <c r="U43" i="31" s="1"/>
  <c r="C43" i="31"/>
  <c r="T43" i="31" s="1"/>
  <c r="B43" i="31"/>
  <c r="S43" i="31" s="1"/>
  <c r="BN41" i="31"/>
  <c r="CD41" i="31" s="1"/>
  <c r="BM41" i="31"/>
  <c r="CC41" i="31" s="1"/>
  <c r="BL41" i="31"/>
  <c r="CB41" i="31" s="1"/>
  <c r="BK41" i="31"/>
  <c r="CA41" i="31" s="1"/>
  <c r="BJ41" i="31"/>
  <c r="BI41" i="31"/>
  <c r="BY41" i="31" s="1"/>
  <c r="BH41" i="31"/>
  <c r="BX41" i="31" s="1"/>
  <c r="BG41" i="31"/>
  <c r="BW41" i="31" s="1"/>
  <c r="BF41" i="31"/>
  <c r="BV41" i="31" s="1"/>
  <c r="BE41" i="31"/>
  <c r="BU41" i="31" s="1"/>
  <c r="BD41" i="31"/>
  <c r="BT41" i="31" s="1"/>
  <c r="BC41" i="31"/>
  <c r="BS41" i="31" s="1"/>
  <c r="BB41" i="31"/>
  <c r="BA41" i="31"/>
  <c r="BQ41" i="31" s="1"/>
  <c r="AZ41" i="31"/>
  <c r="BP41" i="31" s="1"/>
  <c r="BN40" i="31"/>
  <c r="CD40" i="31" s="1"/>
  <c r="BM40" i="31"/>
  <c r="CC40" i="31" s="1"/>
  <c r="BL40" i="31"/>
  <c r="CB40" i="31" s="1"/>
  <c r="BK40" i="31"/>
  <c r="CA40" i="31" s="1"/>
  <c r="BJ40" i="31"/>
  <c r="BI40" i="31"/>
  <c r="BY40" i="31" s="1"/>
  <c r="BH40" i="31"/>
  <c r="BX40" i="31" s="1"/>
  <c r="BG40" i="31"/>
  <c r="BW40" i="31" s="1"/>
  <c r="BF40" i="31"/>
  <c r="BV40" i="31" s="1"/>
  <c r="BE40" i="31"/>
  <c r="BU40" i="31" s="1"/>
  <c r="BD40" i="31"/>
  <c r="BT40" i="31" s="1"/>
  <c r="BC40" i="31"/>
  <c r="BS40" i="31" s="1"/>
  <c r="BB40" i="31"/>
  <c r="BA40" i="31"/>
  <c r="BQ40" i="31" s="1"/>
  <c r="AZ40" i="31"/>
  <c r="BP40" i="31" s="1"/>
  <c r="Q40" i="31"/>
  <c r="AH40" i="31" s="1"/>
  <c r="P40" i="31"/>
  <c r="AG40" i="31" s="1"/>
  <c r="O40" i="31"/>
  <c r="AF40" i="31" s="1"/>
  <c r="N40" i="31"/>
  <c r="AE40" i="31" s="1"/>
  <c r="M40" i="31"/>
  <c r="AD40" i="31" s="1"/>
  <c r="L40" i="31"/>
  <c r="AC40" i="31" s="1"/>
  <c r="K40" i="31"/>
  <c r="AB40" i="31" s="1"/>
  <c r="J40" i="31"/>
  <c r="AA40" i="31" s="1"/>
  <c r="I40" i="31"/>
  <c r="Z40" i="31" s="1"/>
  <c r="H40" i="31"/>
  <c r="Y40" i="31" s="1"/>
  <c r="G40" i="31"/>
  <c r="X40" i="31" s="1"/>
  <c r="F40" i="31"/>
  <c r="W40" i="31" s="1"/>
  <c r="E40" i="31"/>
  <c r="V40" i="31" s="1"/>
  <c r="D40" i="31"/>
  <c r="U40" i="31" s="1"/>
  <c r="C40" i="31"/>
  <c r="T40" i="31" s="1"/>
  <c r="B40" i="31"/>
  <c r="S40" i="31" s="1"/>
  <c r="BN39" i="31"/>
  <c r="CD39" i="31" s="1"/>
  <c r="BM39" i="31"/>
  <c r="CC39" i="31" s="1"/>
  <c r="BL39" i="31"/>
  <c r="CB39" i="31" s="1"/>
  <c r="BK39" i="31"/>
  <c r="CA39" i="31" s="1"/>
  <c r="BJ39" i="31"/>
  <c r="BZ39" i="31" s="1"/>
  <c r="BI39" i="31"/>
  <c r="BY39" i="31" s="1"/>
  <c r="BH39" i="31"/>
  <c r="BX39" i="31" s="1"/>
  <c r="BG39" i="31"/>
  <c r="BW39" i="31" s="1"/>
  <c r="BF39" i="31"/>
  <c r="BV39" i="31" s="1"/>
  <c r="BE39" i="31"/>
  <c r="BU39" i="31" s="1"/>
  <c r="BD39" i="31"/>
  <c r="BT39" i="31" s="1"/>
  <c r="BC39" i="31"/>
  <c r="BS39" i="31" s="1"/>
  <c r="BB39" i="31"/>
  <c r="BR39" i="31" s="1"/>
  <c r="BA39" i="31"/>
  <c r="BQ39" i="31" s="1"/>
  <c r="AZ39" i="31"/>
  <c r="BP39" i="31" s="1"/>
  <c r="Q39" i="31"/>
  <c r="AH39" i="31" s="1"/>
  <c r="P39" i="31"/>
  <c r="AG39" i="31" s="1"/>
  <c r="O39" i="31"/>
  <c r="AF39" i="31" s="1"/>
  <c r="N39" i="31"/>
  <c r="AE39" i="31" s="1"/>
  <c r="M39" i="31"/>
  <c r="AD39" i="31" s="1"/>
  <c r="L39" i="31"/>
  <c r="AC39" i="31" s="1"/>
  <c r="K39" i="31"/>
  <c r="AB39" i="31" s="1"/>
  <c r="J39" i="31"/>
  <c r="AA39" i="31" s="1"/>
  <c r="I39" i="31"/>
  <c r="Z39" i="31" s="1"/>
  <c r="H39" i="31"/>
  <c r="Y39" i="31" s="1"/>
  <c r="G39" i="31"/>
  <c r="X39" i="31" s="1"/>
  <c r="F39" i="31"/>
  <c r="W39" i="31" s="1"/>
  <c r="E39" i="31"/>
  <c r="V39" i="31" s="1"/>
  <c r="D39" i="31"/>
  <c r="U39" i="31" s="1"/>
  <c r="C39" i="31"/>
  <c r="T39" i="31" s="1"/>
  <c r="B39" i="31"/>
  <c r="S39" i="31" s="1"/>
  <c r="BN36" i="31"/>
  <c r="CD36" i="31" s="1"/>
  <c r="BM36" i="31"/>
  <c r="CC36" i="31" s="1"/>
  <c r="BL36" i="31"/>
  <c r="CB36" i="31" s="1"/>
  <c r="BK36" i="31"/>
  <c r="CA36" i="31" s="1"/>
  <c r="BJ36" i="31"/>
  <c r="BZ36" i="31" s="1"/>
  <c r="BI36" i="31"/>
  <c r="BY36" i="31" s="1"/>
  <c r="BH36" i="31"/>
  <c r="BX36" i="31" s="1"/>
  <c r="BG36" i="31"/>
  <c r="BW36" i="31" s="1"/>
  <c r="BF36" i="31"/>
  <c r="BV36" i="31" s="1"/>
  <c r="BE36" i="31"/>
  <c r="BU36" i="31" s="1"/>
  <c r="BD36" i="31"/>
  <c r="BT36" i="31" s="1"/>
  <c r="BC36" i="31"/>
  <c r="BS36" i="31" s="1"/>
  <c r="BB36" i="31"/>
  <c r="BR36" i="31" s="1"/>
  <c r="BA36" i="31"/>
  <c r="BQ36" i="31" s="1"/>
  <c r="AZ36" i="31"/>
  <c r="BP36" i="31" s="1"/>
  <c r="Q36" i="31"/>
  <c r="AH36" i="31" s="1"/>
  <c r="P36" i="31"/>
  <c r="AG36" i="31" s="1"/>
  <c r="O36" i="31"/>
  <c r="AF36" i="31" s="1"/>
  <c r="N36" i="31"/>
  <c r="AE36" i="31" s="1"/>
  <c r="M36" i="31"/>
  <c r="AD36" i="31" s="1"/>
  <c r="L36" i="31"/>
  <c r="AC36" i="31" s="1"/>
  <c r="K36" i="31"/>
  <c r="AB36" i="31" s="1"/>
  <c r="J36" i="31"/>
  <c r="AA36" i="31" s="1"/>
  <c r="I36" i="31"/>
  <c r="Z36" i="31" s="1"/>
  <c r="H36" i="31"/>
  <c r="Y36" i="31" s="1"/>
  <c r="G36" i="31"/>
  <c r="X36" i="31" s="1"/>
  <c r="F36" i="31"/>
  <c r="W36" i="31" s="1"/>
  <c r="E36" i="31"/>
  <c r="V36" i="31" s="1"/>
  <c r="D36" i="31"/>
  <c r="U36" i="31" s="1"/>
  <c r="C36" i="31"/>
  <c r="T36" i="31" s="1"/>
  <c r="B36" i="31"/>
  <c r="S36" i="31" s="1"/>
  <c r="BN35" i="31"/>
  <c r="CD35" i="31" s="1"/>
  <c r="BM35" i="31"/>
  <c r="CC35" i="31" s="1"/>
  <c r="BL35" i="31"/>
  <c r="CB35" i="31" s="1"/>
  <c r="BK35" i="31"/>
  <c r="CA35" i="31" s="1"/>
  <c r="BJ35" i="31"/>
  <c r="BZ35" i="31" s="1"/>
  <c r="BI35" i="31"/>
  <c r="BY35" i="31" s="1"/>
  <c r="BH35" i="31"/>
  <c r="BX35" i="31" s="1"/>
  <c r="BG35" i="31"/>
  <c r="BW35" i="31" s="1"/>
  <c r="BF35" i="31"/>
  <c r="BV35" i="31" s="1"/>
  <c r="BE35" i="31"/>
  <c r="BU35" i="31" s="1"/>
  <c r="BD35" i="31"/>
  <c r="BT35" i="31" s="1"/>
  <c r="BC35" i="31"/>
  <c r="BS35" i="31" s="1"/>
  <c r="BB35" i="31"/>
  <c r="BR35" i="31" s="1"/>
  <c r="BA35" i="31"/>
  <c r="BQ35" i="31" s="1"/>
  <c r="AZ35" i="31"/>
  <c r="BP35" i="31" s="1"/>
  <c r="Q35" i="31"/>
  <c r="AH35" i="31" s="1"/>
  <c r="P35" i="31"/>
  <c r="AG35" i="31" s="1"/>
  <c r="O35" i="31"/>
  <c r="AF35" i="31" s="1"/>
  <c r="N35" i="31"/>
  <c r="AE35" i="31" s="1"/>
  <c r="M35" i="31"/>
  <c r="AD35" i="31" s="1"/>
  <c r="L35" i="31"/>
  <c r="AC35" i="31" s="1"/>
  <c r="K35" i="31"/>
  <c r="AB35" i="31" s="1"/>
  <c r="J35" i="31"/>
  <c r="AA35" i="31" s="1"/>
  <c r="I35" i="31"/>
  <c r="Z35" i="31" s="1"/>
  <c r="H35" i="31"/>
  <c r="Y35" i="31" s="1"/>
  <c r="G35" i="31"/>
  <c r="X35" i="31" s="1"/>
  <c r="F35" i="31"/>
  <c r="W35" i="31" s="1"/>
  <c r="E35" i="31"/>
  <c r="V35" i="31" s="1"/>
  <c r="D35" i="31"/>
  <c r="U35" i="31" s="1"/>
  <c r="C35" i="31"/>
  <c r="T35" i="31" s="1"/>
  <c r="B35" i="31"/>
  <c r="S35" i="31" s="1"/>
  <c r="Q34" i="31"/>
  <c r="AH34" i="31" s="1"/>
  <c r="P34" i="31"/>
  <c r="AG34" i="31" s="1"/>
  <c r="O34" i="31"/>
  <c r="AF34" i="31" s="1"/>
  <c r="N34" i="31"/>
  <c r="AE34" i="31" s="1"/>
  <c r="M34" i="31"/>
  <c r="AD34" i="31" s="1"/>
  <c r="L34" i="31"/>
  <c r="AC34" i="31" s="1"/>
  <c r="K34" i="31"/>
  <c r="AB34" i="31" s="1"/>
  <c r="J34" i="31"/>
  <c r="AA34" i="31" s="1"/>
  <c r="I34" i="31"/>
  <c r="Z34" i="31" s="1"/>
  <c r="H34" i="31"/>
  <c r="Y34" i="31" s="1"/>
  <c r="G34" i="31"/>
  <c r="X34" i="31" s="1"/>
  <c r="F34" i="31"/>
  <c r="W34" i="31" s="1"/>
  <c r="E34" i="31"/>
  <c r="V34" i="31" s="1"/>
  <c r="D34" i="31"/>
  <c r="U34" i="31" s="1"/>
  <c r="C34" i="31"/>
  <c r="T34" i="31" s="1"/>
  <c r="B34" i="31"/>
  <c r="S34" i="31" s="1"/>
  <c r="D29" i="31"/>
  <c r="C29" i="31"/>
  <c r="B29" i="31"/>
  <c r="D28" i="31"/>
  <c r="C28" i="31"/>
  <c r="B28" i="31"/>
  <c r="AB27" i="31"/>
  <c r="AA27" i="31"/>
  <c r="Z27" i="31"/>
  <c r="V27" i="31"/>
  <c r="U27" i="31"/>
  <c r="T27" i="31"/>
  <c r="P27" i="31"/>
  <c r="O27" i="31"/>
  <c r="N27" i="31"/>
  <c r="J27" i="31"/>
  <c r="I27" i="31"/>
  <c r="H27" i="31"/>
  <c r="D27" i="31"/>
  <c r="C27" i="31"/>
  <c r="B27" i="31"/>
  <c r="AB26" i="31"/>
  <c r="AA26" i="31"/>
  <c r="Z26" i="31"/>
  <c r="V26" i="31"/>
  <c r="U26" i="31"/>
  <c r="T26" i="31"/>
  <c r="P26" i="31"/>
  <c r="O26" i="31"/>
  <c r="N26" i="31"/>
  <c r="J26" i="31"/>
  <c r="I26" i="31"/>
  <c r="H26" i="31"/>
  <c r="D26" i="31"/>
  <c r="C26" i="31"/>
  <c r="B26" i="31"/>
  <c r="AB25" i="31"/>
  <c r="AA25" i="31"/>
  <c r="Z25" i="31"/>
  <c r="V25" i="31"/>
  <c r="U25" i="31"/>
  <c r="T25" i="31"/>
  <c r="P25" i="31"/>
  <c r="O25" i="31"/>
  <c r="N25" i="31"/>
  <c r="J25" i="31"/>
  <c r="I25" i="31"/>
  <c r="H25" i="31"/>
  <c r="D25" i="31"/>
  <c r="C25" i="31"/>
  <c r="B25" i="31"/>
  <c r="AB24" i="31"/>
  <c r="AA24" i="31"/>
  <c r="Z24" i="31"/>
  <c r="V24" i="31"/>
  <c r="U24" i="31"/>
  <c r="T24" i="31"/>
  <c r="P24" i="31"/>
  <c r="O24" i="31"/>
  <c r="N24" i="31"/>
  <c r="J24" i="31"/>
  <c r="I24" i="31"/>
  <c r="H24" i="31"/>
  <c r="D24" i="31"/>
  <c r="C24" i="31"/>
  <c r="B24" i="31"/>
  <c r="AB23" i="31"/>
  <c r="AA23" i="31"/>
  <c r="Z23" i="31"/>
  <c r="V23" i="31"/>
  <c r="U23" i="31"/>
  <c r="T23" i="31"/>
  <c r="P23" i="31"/>
  <c r="O23" i="31"/>
  <c r="N23" i="31"/>
  <c r="J23" i="31"/>
  <c r="I23" i="31"/>
  <c r="H23" i="31"/>
  <c r="D23" i="31"/>
  <c r="C23" i="31"/>
  <c r="B23" i="31"/>
  <c r="AB22" i="31"/>
  <c r="AA22" i="31"/>
  <c r="Z22" i="31"/>
  <c r="V22" i="31"/>
  <c r="U22" i="31"/>
  <c r="T22" i="31"/>
  <c r="P22" i="31"/>
  <c r="O22" i="31"/>
  <c r="N22" i="31"/>
  <c r="J22" i="31"/>
  <c r="I22" i="31"/>
  <c r="H22" i="31"/>
  <c r="D22" i="31"/>
  <c r="C22" i="31"/>
  <c r="B22" i="31"/>
  <c r="AB21" i="31"/>
  <c r="AA21" i="31"/>
  <c r="Z21" i="31"/>
  <c r="V21" i="31"/>
  <c r="U21" i="31"/>
  <c r="T21" i="31"/>
  <c r="P21" i="31"/>
  <c r="O21" i="31"/>
  <c r="N21" i="31"/>
  <c r="J21" i="31"/>
  <c r="I21" i="31"/>
  <c r="H21" i="31"/>
  <c r="D21" i="31"/>
  <c r="C21" i="31"/>
  <c r="B21" i="31"/>
  <c r="AB20" i="31"/>
  <c r="AA20" i="31"/>
  <c r="Z20" i="31"/>
  <c r="V20" i="31"/>
  <c r="U20" i="31"/>
  <c r="T20" i="31"/>
  <c r="P20" i="31"/>
  <c r="O20" i="31"/>
  <c r="N20" i="31"/>
  <c r="J20" i="31"/>
  <c r="I20" i="31"/>
  <c r="H20" i="31"/>
  <c r="D20" i="31"/>
  <c r="C20" i="31"/>
  <c r="B20" i="31"/>
  <c r="AB19" i="31"/>
  <c r="AA19" i="31"/>
  <c r="Z19" i="31"/>
  <c r="V19" i="31"/>
  <c r="U19" i="31"/>
  <c r="T19" i="31"/>
  <c r="P19" i="31"/>
  <c r="O19" i="31"/>
  <c r="N19" i="31"/>
  <c r="J19" i="31"/>
  <c r="I19" i="31"/>
  <c r="H19" i="31"/>
  <c r="D19" i="31"/>
  <c r="C19" i="31"/>
  <c r="B19" i="31"/>
  <c r="CG322" i="14"/>
  <c r="CH322" i="14"/>
  <c r="CI322" i="14"/>
  <c r="CJ322" i="14"/>
  <c r="CK322" i="14"/>
  <c r="CL322" i="14"/>
  <c r="CM322" i="14"/>
  <c r="CN322" i="14"/>
  <c r="CO322" i="14"/>
  <c r="CP322" i="14"/>
  <c r="CQ322" i="14"/>
  <c r="CR322" i="14"/>
  <c r="CS322" i="14"/>
  <c r="CT322" i="14"/>
  <c r="CU322" i="14"/>
  <c r="CG323" i="14"/>
  <c r="CH323" i="14"/>
  <c r="CI323" i="14"/>
  <c r="CJ323" i="14"/>
  <c r="CK323" i="14"/>
  <c r="CL323" i="14"/>
  <c r="CM323" i="14"/>
  <c r="CN323" i="14"/>
  <c r="CO323" i="14"/>
  <c r="CP323" i="14"/>
  <c r="CQ323" i="14"/>
  <c r="CR323" i="14"/>
  <c r="CS323" i="14"/>
  <c r="CT323" i="14"/>
  <c r="CU323" i="14"/>
  <c r="CG324" i="14"/>
  <c r="CH324" i="14"/>
  <c r="CI324" i="14"/>
  <c r="CJ324" i="14"/>
  <c r="CK324" i="14"/>
  <c r="CL324" i="14"/>
  <c r="CM324" i="14"/>
  <c r="CN324" i="14"/>
  <c r="CO324" i="14"/>
  <c r="CP324" i="14"/>
  <c r="CQ324" i="14"/>
  <c r="CR324" i="14"/>
  <c r="CS324" i="14"/>
  <c r="CT324" i="14"/>
  <c r="CU324" i="14"/>
  <c r="CG325" i="14"/>
  <c r="CH325" i="14"/>
  <c r="CI325" i="14"/>
  <c r="CJ325" i="14"/>
  <c r="CK325" i="14"/>
  <c r="CL325" i="14"/>
  <c r="CM325" i="14"/>
  <c r="CN325" i="14"/>
  <c r="CO325" i="14"/>
  <c r="CP325" i="14"/>
  <c r="CQ325" i="14"/>
  <c r="CR325" i="14"/>
  <c r="CS325" i="14"/>
  <c r="CT325" i="14"/>
  <c r="CU325" i="14"/>
  <c r="CG326" i="14"/>
  <c r="CH326" i="14"/>
  <c r="CI326" i="14"/>
  <c r="CJ326" i="14"/>
  <c r="CK326" i="14"/>
  <c r="CL326" i="14"/>
  <c r="CM326" i="14"/>
  <c r="CN326" i="14"/>
  <c r="CO326" i="14"/>
  <c r="CP326" i="14"/>
  <c r="CQ326" i="14"/>
  <c r="CR326" i="14"/>
  <c r="CS326" i="14"/>
  <c r="CT326" i="14"/>
  <c r="CU326" i="14"/>
  <c r="CG327" i="14"/>
  <c r="CH327" i="14"/>
  <c r="CI327" i="14"/>
  <c r="CJ327" i="14"/>
  <c r="CK327" i="14"/>
  <c r="CL327" i="14"/>
  <c r="CM327" i="14"/>
  <c r="CN327" i="14"/>
  <c r="CO327" i="14"/>
  <c r="CP327" i="14"/>
  <c r="CQ327" i="14"/>
  <c r="CR327" i="14"/>
  <c r="CS327" i="14"/>
  <c r="CT327" i="14"/>
  <c r="CU327" i="14"/>
  <c r="CG328" i="14"/>
  <c r="CH328" i="14"/>
  <c r="CI328" i="14"/>
  <c r="CJ328" i="14"/>
  <c r="CK328" i="14"/>
  <c r="CL328" i="14"/>
  <c r="CM328" i="14"/>
  <c r="CN328" i="14"/>
  <c r="CO328" i="14"/>
  <c r="CP328" i="14"/>
  <c r="CQ328" i="14"/>
  <c r="CR328" i="14"/>
  <c r="CS328" i="14"/>
  <c r="CT328" i="14"/>
  <c r="CU328" i="14"/>
  <c r="CG329" i="14"/>
  <c r="CH329" i="14"/>
  <c r="CI329" i="14"/>
  <c r="CJ329" i="14"/>
  <c r="CK329" i="14"/>
  <c r="CL329" i="14"/>
  <c r="CM329" i="14"/>
  <c r="CN329" i="14"/>
  <c r="CO329" i="14"/>
  <c r="CP329" i="14"/>
  <c r="CQ329" i="14"/>
  <c r="CR329" i="14"/>
  <c r="CS329" i="14"/>
  <c r="CT329" i="14"/>
  <c r="CU329" i="14"/>
  <c r="CG330" i="14"/>
  <c r="CH330" i="14"/>
  <c r="CI330" i="14"/>
  <c r="CJ330" i="14"/>
  <c r="CK330" i="14"/>
  <c r="CL330" i="14"/>
  <c r="CM330" i="14"/>
  <c r="CN330" i="14"/>
  <c r="CO330" i="14"/>
  <c r="CP330" i="14"/>
  <c r="CQ330" i="14"/>
  <c r="CR330" i="14"/>
  <c r="CS330" i="14"/>
  <c r="CT330" i="14"/>
  <c r="CU330" i="14"/>
  <c r="CG331" i="14"/>
  <c r="CH331" i="14"/>
  <c r="CI331" i="14"/>
  <c r="CJ331" i="14"/>
  <c r="CK331" i="14"/>
  <c r="CL331" i="14"/>
  <c r="CM331" i="14"/>
  <c r="CN331" i="14"/>
  <c r="CO331" i="14"/>
  <c r="CP331" i="14"/>
  <c r="CQ331" i="14"/>
  <c r="CR331" i="14"/>
  <c r="CS331" i="14"/>
  <c r="CT331" i="14"/>
  <c r="CU331" i="14"/>
  <c r="CG332" i="14"/>
  <c r="CH332" i="14"/>
  <c r="CI332" i="14"/>
  <c r="CJ332" i="14"/>
  <c r="CK332" i="14"/>
  <c r="CL332" i="14"/>
  <c r="CM332" i="14"/>
  <c r="CN332" i="14"/>
  <c r="CO332" i="14"/>
  <c r="CP332" i="14"/>
  <c r="CQ332" i="14"/>
  <c r="CR332" i="14"/>
  <c r="CS332" i="14"/>
  <c r="CT332" i="14"/>
  <c r="CU332" i="14"/>
  <c r="CG333" i="14"/>
  <c r="CH333" i="14"/>
  <c r="CI333" i="14"/>
  <c r="CJ333" i="14"/>
  <c r="CK333" i="14"/>
  <c r="CL333" i="14"/>
  <c r="CM333" i="14"/>
  <c r="CN333" i="14"/>
  <c r="CO333" i="14"/>
  <c r="CP333" i="14"/>
  <c r="CQ333" i="14"/>
  <c r="CR333" i="14"/>
  <c r="CS333" i="14"/>
  <c r="CT333" i="14"/>
  <c r="CU333" i="14"/>
  <c r="CF333" i="14"/>
  <c r="CF332" i="14"/>
  <c r="CF331" i="14"/>
  <c r="CF330" i="14"/>
  <c r="CF329" i="14"/>
  <c r="CF328" i="14"/>
  <c r="CF327" i="14"/>
  <c r="CF326" i="14"/>
  <c r="CF325" i="14"/>
  <c r="CF324" i="14"/>
  <c r="CF323" i="14"/>
  <c r="CF322" i="14"/>
  <c r="CA322" i="14"/>
  <c r="CB322" i="14"/>
  <c r="CC322" i="14"/>
  <c r="CD322" i="14"/>
  <c r="CA323" i="14"/>
  <c r="CB323" i="14"/>
  <c r="CC323" i="14"/>
  <c r="CD323" i="14"/>
  <c r="CA324" i="14"/>
  <c r="CB324" i="14"/>
  <c r="CC324" i="14"/>
  <c r="CD324" i="14"/>
  <c r="CA325" i="14"/>
  <c r="CB325" i="14"/>
  <c r="CC325" i="14"/>
  <c r="CD325" i="14"/>
  <c r="CA326" i="14"/>
  <c r="CB326" i="14"/>
  <c r="CC326" i="14"/>
  <c r="CD326" i="14"/>
  <c r="CA327" i="14"/>
  <c r="CB327" i="14"/>
  <c r="CC327" i="14"/>
  <c r="CD327" i="14"/>
  <c r="CA328" i="14"/>
  <c r="CB328" i="14"/>
  <c r="CC328" i="14"/>
  <c r="CD328" i="14"/>
  <c r="CA329" i="14"/>
  <c r="CB329" i="14"/>
  <c r="CC329" i="14"/>
  <c r="CD329" i="14"/>
  <c r="CA330" i="14"/>
  <c r="CB330" i="14"/>
  <c r="CC330" i="14"/>
  <c r="CD330" i="14"/>
  <c r="CA331" i="14"/>
  <c r="CB331" i="14"/>
  <c r="CC331" i="14"/>
  <c r="CD331" i="14"/>
  <c r="CA332" i="14"/>
  <c r="CB332" i="14"/>
  <c r="CC332" i="14"/>
  <c r="CD332" i="14"/>
  <c r="CA333" i="14"/>
  <c r="CB333" i="14"/>
  <c r="CC333" i="14"/>
  <c r="CD333" i="14"/>
  <c r="BN322" i="14"/>
  <c r="BO322" i="14"/>
  <c r="BP322" i="14"/>
  <c r="BQ322" i="14"/>
  <c r="BR322" i="14"/>
  <c r="BS322" i="14"/>
  <c r="BT322" i="14"/>
  <c r="BU322" i="14"/>
  <c r="BV322" i="14"/>
  <c r="BW322" i="14"/>
  <c r="BX322" i="14"/>
  <c r="BY322" i="14"/>
  <c r="BZ322" i="14"/>
  <c r="BN323" i="14"/>
  <c r="BO323" i="14"/>
  <c r="BP323" i="14"/>
  <c r="BQ323" i="14"/>
  <c r="BR323" i="14"/>
  <c r="BS323" i="14"/>
  <c r="BT323" i="14"/>
  <c r="BU323" i="14"/>
  <c r="BV323" i="14"/>
  <c r="BW323" i="14"/>
  <c r="BX323" i="14"/>
  <c r="BY323" i="14"/>
  <c r="BZ323" i="14"/>
  <c r="BN324" i="14"/>
  <c r="BO324" i="14"/>
  <c r="BP324" i="14"/>
  <c r="BQ324" i="14"/>
  <c r="BR324" i="14"/>
  <c r="BS324" i="14"/>
  <c r="BT324" i="14"/>
  <c r="BU324" i="14"/>
  <c r="BV324" i="14"/>
  <c r="BW324" i="14"/>
  <c r="BX324" i="14"/>
  <c r="BY324" i="14"/>
  <c r="BZ324" i="14"/>
  <c r="BN325" i="14"/>
  <c r="BO325" i="14"/>
  <c r="BP325" i="14"/>
  <c r="BQ325" i="14"/>
  <c r="BR325" i="14"/>
  <c r="BS325" i="14"/>
  <c r="BT325" i="14"/>
  <c r="BU325" i="14"/>
  <c r="BV325" i="14"/>
  <c r="BW325" i="14"/>
  <c r="BX325" i="14"/>
  <c r="BY325" i="14"/>
  <c r="BZ325" i="14"/>
  <c r="BN326" i="14"/>
  <c r="BO326" i="14"/>
  <c r="BP326" i="14"/>
  <c r="BQ326" i="14"/>
  <c r="BR326" i="14"/>
  <c r="BS326" i="14"/>
  <c r="BT326" i="14"/>
  <c r="BU326" i="14"/>
  <c r="BV326" i="14"/>
  <c r="BW326" i="14"/>
  <c r="BX326" i="14"/>
  <c r="BY326" i="14"/>
  <c r="BZ326" i="14"/>
  <c r="BN327" i="14"/>
  <c r="BO327" i="14"/>
  <c r="BP327" i="14"/>
  <c r="BQ327" i="14"/>
  <c r="BR327" i="14"/>
  <c r="BS327" i="14"/>
  <c r="BT327" i="14"/>
  <c r="BU327" i="14"/>
  <c r="BV327" i="14"/>
  <c r="BW327" i="14"/>
  <c r="BX327" i="14"/>
  <c r="BY327" i="14"/>
  <c r="BZ327" i="14"/>
  <c r="BN328" i="14"/>
  <c r="BO328" i="14"/>
  <c r="BP328" i="14"/>
  <c r="BQ328" i="14"/>
  <c r="BR328" i="14"/>
  <c r="BS328" i="14"/>
  <c r="BT328" i="14"/>
  <c r="BU328" i="14"/>
  <c r="BV328" i="14"/>
  <c r="BW328" i="14"/>
  <c r="BX328" i="14"/>
  <c r="BY328" i="14"/>
  <c r="BZ328" i="14"/>
  <c r="BN329" i="14"/>
  <c r="BO329" i="14"/>
  <c r="BP329" i="14"/>
  <c r="BQ329" i="14"/>
  <c r="BR329" i="14"/>
  <c r="BS329" i="14"/>
  <c r="BT329" i="14"/>
  <c r="BU329" i="14"/>
  <c r="BV329" i="14"/>
  <c r="BW329" i="14"/>
  <c r="BX329" i="14"/>
  <c r="BY329" i="14"/>
  <c r="BZ329" i="14"/>
  <c r="BN330" i="14"/>
  <c r="BO330" i="14"/>
  <c r="BP330" i="14"/>
  <c r="BQ330" i="14"/>
  <c r="BR330" i="14"/>
  <c r="BS330" i="14"/>
  <c r="BT330" i="14"/>
  <c r="BU330" i="14"/>
  <c r="BV330" i="14"/>
  <c r="BW330" i="14"/>
  <c r="BX330" i="14"/>
  <c r="BY330" i="14"/>
  <c r="BZ330" i="14"/>
  <c r="BN331" i="14"/>
  <c r="BO331" i="14"/>
  <c r="BP331" i="14"/>
  <c r="BQ331" i="14"/>
  <c r="BR331" i="14"/>
  <c r="BS331" i="14"/>
  <c r="BT331" i="14"/>
  <c r="BU331" i="14"/>
  <c r="BV331" i="14"/>
  <c r="BW331" i="14"/>
  <c r="BX331" i="14"/>
  <c r="BY331" i="14"/>
  <c r="BZ331" i="14"/>
  <c r="BN332" i="14"/>
  <c r="BO332" i="14"/>
  <c r="BP332" i="14"/>
  <c r="BQ332" i="14"/>
  <c r="BR332" i="14"/>
  <c r="BS332" i="14"/>
  <c r="BT332" i="14"/>
  <c r="BU332" i="14"/>
  <c r="BV332" i="14"/>
  <c r="BW332" i="14"/>
  <c r="BX332" i="14"/>
  <c r="BY332" i="14"/>
  <c r="BZ332" i="14"/>
  <c r="BN333" i="14"/>
  <c r="BO333" i="14"/>
  <c r="BP333" i="14"/>
  <c r="BQ333" i="14"/>
  <c r="BR333" i="14"/>
  <c r="BS333" i="14"/>
  <c r="BT333" i="14"/>
  <c r="BU333" i="14"/>
  <c r="BV333" i="14"/>
  <c r="BW333" i="14"/>
  <c r="BX333" i="14"/>
  <c r="BY333" i="14"/>
  <c r="BZ333" i="14"/>
  <c r="BC322" i="14"/>
  <c r="BD322" i="14"/>
  <c r="BE322" i="14"/>
  <c r="BF322" i="14"/>
  <c r="BG322" i="14"/>
  <c r="BH322" i="14"/>
  <c r="BI322" i="14"/>
  <c r="BJ322" i="14"/>
  <c r="BK322" i="14"/>
  <c r="BL322" i="14"/>
  <c r="BM322" i="14"/>
  <c r="BC323" i="14"/>
  <c r="BD323" i="14"/>
  <c r="BE323" i="14"/>
  <c r="BF323" i="14"/>
  <c r="BG323" i="14"/>
  <c r="BH323" i="14"/>
  <c r="BI323" i="14"/>
  <c r="BJ323" i="14"/>
  <c r="BK323" i="14"/>
  <c r="BL323" i="14"/>
  <c r="BM323" i="14"/>
  <c r="BC324" i="14"/>
  <c r="BD324" i="14"/>
  <c r="BE324" i="14"/>
  <c r="BF324" i="14"/>
  <c r="BG324" i="14"/>
  <c r="BH324" i="14"/>
  <c r="BI324" i="14"/>
  <c r="BJ324" i="14"/>
  <c r="BK324" i="14"/>
  <c r="BL324" i="14"/>
  <c r="BM324" i="14"/>
  <c r="BC325" i="14"/>
  <c r="BD325" i="14"/>
  <c r="BE325" i="14"/>
  <c r="BF325" i="14"/>
  <c r="BG325" i="14"/>
  <c r="BH325" i="14"/>
  <c r="BI325" i="14"/>
  <c r="BJ325" i="14"/>
  <c r="BK325" i="14"/>
  <c r="BL325" i="14"/>
  <c r="BM325" i="14"/>
  <c r="BC326" i="14"/>
  <c r="BD326" i="14"/>
  <c r="BE326" i="14"/>
  <c r="BF326" i="14"/>
  <c r="BG326" i="14"/>
  <c r="BH326" i="14"/>
  <c r="BI326" i="14"/>
  <c r="BJ326" i="14"/>
  <c r="BK326" i="14"/>
  <c r="BL326" i="14"/>
  <c r="BM326" i="14"/>
  <c r="BC327" i="14"/>
  <c r="BD327" i="14"/>
  <c r="BE327" i="14"/>
  <c r="BF327" i="14"/>
  <c r="BG327" i="14"/>
  <c r="BH327" i="14"/>
  <c r="BI327" i="14"/>
  <c r="BJ327" i="14"/>
  <c r="BK327" i="14"/>
  <c r="BL327" i="14"/>
  <c r="BM327" i="14"/>
  <c r="BC328" i="14"/>
  <c r="BD328" i="14"/>
  <c r="BE328" i="14"/>
  <c r="BF328" i="14"/>
  <c r="BG328" i="14"/>
  <c r="BH328" i="14"/>
  <c r="BI328" i="14"/>
  <c r="BJ328" i="14"/>
  <c r="BK328" i="14"/>
  <c r="BL328" i="14"/>
  <c r="BM328" i="14"/>
  <c r="BC329" i="14"/>
  <c r="BD329" i="14"/>
  <c r="BE329" i="14"/>
  <c r="BF329" i="14"/>
  <c r="BG329" i="14"/>
  <c r="BH329" i="14"/>
  <c r="BI329" i="14"/>
  <c r="BJ329" i="14"/>
  <c r="BK329" i="14"/>
  <c r="BL329" i="14"/>
  <c r="BM329" i="14"/>
  <c r="BC330" i="14"/>
  <c r="BD330" i="14"/>
  <c r="BE330" i="14"/>
  <c r="BF330" i="14"/>
  <c r="BG330" i="14"/>
  <c r="BH330" i="14"/>
  <c r="BI330" i="14"/>
  <c r="BJ330" i="14"/>
  <c r="BK330" i="14"/>
  <c r="BL330" i="14"/>
  <c r="BM330" i="14"/>
  <c r="BC331" i="14"/>
  <c r="BD331" i="14"/>
  <c r="BE331" i="14"/>
  <c r="BF331" i="14"/>
  <c r="BG331" i="14"/>
  <c r="BH331" i="14"/>
  <c r="BI331" i="14"/>
  <c r="BJ331" i="14"/>
  <c r="BK331" i="14"/>
  <c r="BL331" i="14"/>
  <c r="BM331" i="14"/>
  <c r="BC332" i="14"/>
  <c r="BD332" i="14"/>
  <c r="BE332" i="14"/>
  <c r="BF332" i="14"/>
  <c r="BG332" i="14"/>
  <c r="BH332" i="14"/>
  <c r="BI332" i="14"/>
  <c r="BJ332" i="14"/>
  <c r="BK332" i="14"/>
  <c r="BL332" i="14"/>
  <c r="BM332" i="14"/>
  <c r="BC333" i="14"/>
  <c r="BD333" i="14"/>
  <c r="BE333" i="14"/>
  <c r="BF333" i="14"/>
  <c r="BG333" i="14"/>
  <c r="BH333" i="14"/>
  <c r="BI333" i="14"/>
  <c r="BJ333" i="14"/>
  <c r="BK333" i="14"/>
  <c r="BL333" i="14"/>
  <c r="BM333" i="14"/>
  <c r="BB333" i="14"/>
  <c r="BB332" i="14"/>
  <c r="BB331" i="14"/>
  <c r="BB330" i="14"/>
  <c r="BB329" i="14"/>
  <c r="BB328" i="14"/>
  <c r="BB327" i="14"/>
  <c r="BB326" i="14"/>
  <c r="BB325" i="14"/>
  <c r="BB324" i="14"/>
  <c r="BB323" i="14"/>
  <c r="BB322" i="14"/>
  <c r="AO363" i="14"/>
  <c r="AP363" i="14"/>
  <c r="AQ363" i="14"/>
  <c r="AR363" i="14"/>
  <c r="AS363" i="14"/>
  <c r="AT363" i="14"/>
  <c r="AU363" i="14"/>
  <c r="AV363" i="14"/>
  <c r="AW363" i="14"/>
  <c r="AX363" i="14"/>
  <c r="AY363" i="14"/>
  <c r="AN363" i="14"/>
  <c r="AN362" i="14"/>
  <c r="AY362" i="14"/>
  <c r="AX362" i="14"/>
  <c r="AW362" i="14"/>
  <c r="AV362" i="14"/>
  <c r="AU362" i="14"/>
  <c r="AT362" i="14"/>
  <c r="AS362" i="14"/>
  <c r="AR362" i="14"/>
  <c r="AQ362" i="14"/>
  <c r="AP362" i="14"/>
  <c r="AO362" i="14"/>
  <c r="AJ362" i="14"/>
  <c r="AY361" i="14"/>
  <c r="AX361" i="14"/>
  <c r="AW361" i="14"/>
  <c r="AV361" i="14"/>
  <c r="AU361" i="14"/>
  <c r="AT361" i="14"/>
  <c r="AS361" i="14"/>
  <c r="AR361" i="14"/>
  <c r="AQ361" i="14"/>
  <c r="AP361" i="14"/>
  <c r="AO361" i="14"/>
  <c r="AN361" i="14"/>
  <c r="D147" i="14"/>
  <c r="E147" i="14"/>
  <c r="F147" i="14"/>
  <c r="G147" i="14"/>
  <c r="H147" i="14"/>
  <c r="I147" i="14"/>
  <c r="J147" i="14"/>
  <c r="B147" i="14"/>
  <c r="C147" i="14"/>
  <c r="D318" i="14"/>
  <c r="AC277" i="14"/>
  <c r="U277" i="14"/>
  <c r="BZ401" i="14"/>
  <c r="BY401" i="14"/>
  <c r="BX401" i="14"/>
  <c r="BW401" i="14"/>
  <c r="BV401" i="14"/>
  <c r="BU401" i="14"/>
  <c r="BT401" i="14"/>
  <c r="BS401" i="14"/>
  <c r="BR401" i="14"/>
  <c r="BQ401" i="14"/>
  <c r="BP401" i="14"/>
  <c r="BO401" i="14"/>
  <c r="BN401" i="14"/>
  <c r="BM401" i="14"/>
  <c r="BL401" i="14"/>
  <c r="BK401" i="14"/>
  <c r="BJ401" i="14"/>
  <c r="BI401" i="14"/>
  <c r="BH401" i="14"/>
  <c r="BG401" i="14"/>
  <c r="BF401" i="14"/>
  <c r="BE401" i="14"/>
  <c r="BD401" i="14"/>
  <c r="BC401" i="14"/>
  <c r="BB401" i="14"/>
  <c r="BA401" i="14"/>
  <c r="AZ401" i="14"/>
  <c r="AY401" i="14"/>
  <c r="AX401" i="14"/>
  <c r="AW401" i="14"/>
  <c r="AV401" i="14"/>
  <c r="AU401" i="14"/>
  <c r="AT401" i="14"/>
  <c r="AS401" i="14"/>
  <c r="AR401" i="14"/>
  <c r="AQ401" i="14"/>
  <c r="AP401" i="14"/>
  <c r="AO401" i="14"/>
  <c r="AN401" i="14"/>
  <c r="AM401" i="14"/>
  <c r="AL401" i="14"/>
  <c r="AK401" i="14"/>
  <c r="AJ401" i="14"/>
  <c r="AI401" i="14"/>
  <c r="AH401" i="14"/>
  <c r="AG401" i="14"/>
  <c r="AF401" i="14"/>
  <c r="AE401" i="14"/>
  <c r="AD401" i="14"/>
  <c r="AC401" i="14"/>
  <c r="AB401" i="14"/>
  <c r="AA401" i="14"/>
  <c r="BZ400" i="14"/>
  <c r="BY400" i="14"/>
  <c r="BX400" i="14"/>
  <c r="BW400" i="14"/>
  <c r="BV400" i="14"/>
  <c r="BU400" i="14"/>
  <c r="BT400" i="14"/>
  <c r="BS400" i="14"/>
  <c r="BR400" i="14"/>
  <c r="BQ400" i="14"/>
  <c r="BP400" i="14"/>
  <c r="BO400" i="14"/>
  <c r="BN400" i="14"/>
  <c r="BM400" i="14"/>
  <c r="BL400" i="14"/>
  <c r="BK400" i="14"/>
  <c r="BJ400" i="14"/>
  <c r="BI400" i="14"/>
  <c r="BH400" i="14"/>
  <c r="BG400" i="14"/>
  <c r="BF400" i="14"/>
  <c r="BE400" i="14"/>
  <c r="BD400" i="14"/>
  <c r="BC400" i="14"/>
  <c r="BB400" i="14"/>
  <c r="BA400" i="14"/>
  <c r="AZ400" i="14"/>
  <c r="AY400" i="14"/>
  <c r="AX400" i="14"/>
  <c r="AW400" i="14"/>
  <c r="AV400" i="14"/>
  <c r="AU400" i="14"/>
  <c r="AT400" i="14"/>
  <c r="AS400" i="14"/>
  <c r="AR400" i="14"/>
  <c r="AQ400" i="14"/>
  <c r="AP400" i="14"/>
  <c r="AO400" i="14"/>
  <c r="AN400" i="14"/>
  <c r="AM400" i="14"/>
  <c r="AL400" i="14"/>
  <c r="AK400" i="14"/>
  <c r="AJ400" i="14"/>
  <c r="AI400" i="14"/>
  <c r="AH400" i="14"/>
  <c r="AG400" i="14"/>
  <c r="AF400" i="14"/>
  <c r="AE400" i="14"/>
  <c r="AD400" i="14"/>
  <c r="AC400" i="14"/>
  <c r="AB400" i="14"/>
  <c r="AA400" i="14"/>
  <c r="BZ399" i="14"/>
  <c r="BY399" i="14"/>
  <c r="BX399" i="14"/>
  <c r="BW399" i="14"/>
  <c r="BV399" i="14"/>
  <c r="BU399" i="14"/>
  <c r="BT399" i="14"/>
  <c r="BS399" i="14"/>
  <c r="BR399" i="14"/>
  <c r="BQ399" i="14"/>
  <c r="BP399" i="14"/>
  <c r="BO399" i="14"/>
  <c r="BN399" i="14"/>
  <c r="BM399" i="14"/>
  <c r="BL399" i="14"/>
  <c r="BK399" i="14"/>
  <c r="BJ399" i="14"/>
  <c r="BI399" i="14"/>
  <c r="BH399" i="14"/>
  <c r="BG399" i="14"/>
  <c r="BF399" i="14"/>
  <c r="BE399" i="14"/>
  <c r="BD399" i="14"/>
  <c r="BC399" i="14"/>
  <c r="BB399" i="14"/>
  <c r="BA399" i="14"/>
  <c r="AZ399" i="14"/>
  <c r="AY399" i="14"/>
  <c r="AX399" i="14"/>
  <c r="AW399" i="14"/>
  <c r="AV399" i="14"/>
  <c r="AU399" i="14"/>
  <c r="AT399" i="14"/>
  <c r="AS399" i="14"/>
  <c r="AR399" i="14"/>
  <c r="AQ399" i="14"/>
  <c r="AP399" i="14"/>
  <c r="AO399" i="14"/>
  <c r="AN399" i="14"/>
  <c r="AM399" i="14"/>
  <c r="AL399" i="14"/>
  <c r="AK399" i="14"/>
  <c r="AJ399" i="14"/>
  <c r="AI399" i="14"/>
  <c r="AH399" i="14"/>
  <c r="AG399" i="14"/>
  <c r="AF399" i="14"/>
  <c r="AE399" i="14"/>
  <c r="AD399" i="14"/>
  <c r="AC399" i="14"/>
  <c r="AB399" i="14"/>
  <c r="AA399" i="14"/>
  <c r="BZ398" i="14"/>
  <c r="BY398" i="14"/>
  <c r="BX398" i="14"/>
  <c r="BW398" i="14"/>
  <c r="BV398" i="14"/>
  <c r="BU398" i="14"/>
  <c r="BT398" i="14"/>
  <c r="BS398" i="14"/>
  <c r="BR398" i="14"/>
  <c r="BQ398" i="14"/>
  <c r="BP398" i="14"/>
  <c r="BO398" i="14"/>
  <c r="BN398" i="14"/>
  <c r="BM398" i="14"/>
  <c r="BL398" i="14"/>
  <c r="BK398" i="14"/>
  <c r="BJ398" i="14"/>
  <c r="BI398" i="14"/>
  <c r="BH398" i="14"/>
  <c r="BG398" i="14"/>
  <c r="BF398" i="14"/>
  <c r="BE398" i="14"/>
  <c r="BD398" i="14"/>
  <c r="BC398" i="14"/>
  <c r="BB398" i="14"/>
  <c r="BA398" i="14"/>
  <c r="AZ398" i="14"/>
  <c r="AY398" i="14"/>
  <c r="AX398" i="14"/>
  <c r="AW398" i="14"/>
  <c r="AV398" i="14"/>
  <c r="AU398" i="14"/>
  <c r="AT398" i="14"/>
  <c r="AS398" i="14"/>
  <c r="AR398" i="14"/>
  <c r="AQ398" i="14"/>
  <c r="AP398" i="14"/>
  <c r="AO398" i="14"/>
  <c r="AN398" i="14"/>
  <c r="AM398" i="14"/>
  <c r="AL398" i="14"/>
  <c r="AK398" i="14"/>
  <c r="AJ398" i="14"/>
  <c r="AI398" i="14"/>
  <c r="AH398" i="14"/>
  <c r="AG398" i="14"/>
  <c r="AF398" i="14"/>
  <c r="AE398" i="14"/>
  <c r="AD398" i="14"/>
  <c r="AC398" i="14"/>
  <c r="AB398" i="14"/>
  <c r="AA398" i="14"/>
  <c r="BZ397" i="14"/>
  <c r="BY397" i="14"/>
  <c r="BX397" i="14"/>
  <c r="BW397" i="14"/>
  <c r="BV397" i="14"/>
  <c r="BU397" i="14"/>
  <c r="BT397" i="14"/>
  <c r="BS397" i="14"/>
  <c r="BR397" i="14"/>
  <c r="BQ397" i="14"/>
  <c r="BP397" i="14"/>
  <c r="BO397" i="14"/>
  <c r="BN397" i="14"/>
  <c r="BM397" i="14"/>
  <c r="BL397" i="14"/>
  <c r="BK397" i="14"/>
  <c r="BJ397" i="14"/>
  <c r="BI397" i="14"/>
  <c r="BH397" i="14"/>
  <c r="BG397" i="14"/>
  <c r="BF397" i="14"/>
  <c r="BE397" i="14"/>
  <c r="BD397" i="14"/>
  <c r="BC397" i="14"/>
  <c r="BB397" i="14"/>
  <c r="BA397" i="14"/>
  <c r="AZ397" i="14"/>
  <c r="AY397" i="14"/>
  <c r="AX397" i="14"/>
  <c r="AW397" i="14"/>
  <c r="AV397" i="14"/>
  <c r="AU397" i="14"/>
  <c r="AT397" i="14"/>
  <c r="AS397" i="14"/>
  <c r="AR397" i="14"/>
  <c r="AQ397" i="14"/>
  <c r="AP397" i="14"/>
  <c r="AO397" i="14"/>
  <c r="AN397" i="14"/>
  <c r="AM397" i="14"/>
  <c r="AL397" i="14"/>
  <c r="AK397" i="14"/>
  <c r="AJ397" i="14"/>
  <c r="AI397" i="14"/>
  <c r="AH397" i="14"/>
  <c r="AG397" i="14"/>
  <c r="AF397" i="14"/>
  <c r="AE397" i="14"/>
  <c r="AD397" i="14"/>
  <c r="AC397" i="14"/>
  <c r="AB397" i="14"/>
  <c r="AA397" i="14"/>
  <c r="BZ396" i="14"/>
  <c r="BY396" i="14"/>
  <c r="BX396" i="14"/>
  <c r="BW396" i="14"/>
  <c r="BV396" i="14"/>
  <c r="BU396" i="14"/>
  <c r="BT396" i="14"/>
  <c r="BS396" i="14"/>
  <c r="BR396" i="14"/>
  <c r="BQ396" i="14"/>
  <c r="BP396" i="14"/>
  <c r="BO396" i="14"/>
  <c r="BN396" i="14"/>
  <c r="BM396" i="14"/>
  <c r="BL396" i="14"/>
  <c r="BK396" i="14"/>
  <c r="BJ396" i="14"/>
  <c r="BI396" i="14"/>
  <c r="BH396" i="14"/>
  <c r="BG396" i="14"/>
  <c r="BF396" i="14"/>
  <c r="BE396" i="14"/>
  <c r="BD396" i="14"/>
  <c r="BC396" i="14"/>
  <c r="BB396" i="14"/>
  <c r="BA396" i="14"/>
  <c r="AZ396" i="14"/>
  <c r="AY396" i="14"/>
  <c r="AX396" i="14"/>
  <c r="AW396" i="14"/>
  <c r="AV396" i="14"/>
  <c r="AU396" i="14"/>
  <c r="AT396" i="14"/>
  <c r="AS396" i="14"/>
  <c r="AR396" i="14"/>
  <c r="AQ396" i="14"/>
  <c r="AP396" i="14"/>
  <c r="AO396" i="14"/>
  <c r="AN396" i="14"/>
  <c r="AM396" i="14"/>
  <c r="AL396" i="14"/>
  <c r="AK396" i="14"/>
  <c r="AJ396" i="14"/>
  <c r="AI396" i="14"/>
  <c r="AH396" i="14"/>
  <c r="AG396" i="14"/>
  <c r="AF396" i="14"/>
  <c r="AE396" i="14"/>
  <c r="AD396" i="14"/>
  <c r="AC396" i="14"/>
  <c r="AB396" i="14"/>
  <c r="AA396" i="14"/>
  <c r="BZ395" i="14"/>
  <c r="BY395" i="14"/>
  <c r="BX395" i="14"/>
  <c r="BW395" i="14"/>
  <c r="BV395" i="14"/>
  <c r="BU395" i="14"/>
  <c r="BT395" i="14"/>
  <c r="BS395" i="14"/>
  <c r="BR395" i="14"/>
  <c r="BQ395" i="14"/>
  <c r="BP395" i="14"/>
  <c r="BO395" i="14"/>
  <c r="BN395" i="14"/>
  <c r="BM395" i="14"/>
  <c r="BL395" i="14"/>
  <c r="BK395" i="14"/>
  <c r="BJ395" i="14"/>
  <c r="BI395" i="14"/>
  <c r="BH395" i="14"/>
  <c r="BG395" i="14"/>
  <c r="BF395" i="14"/>
  <c r="BE395" i="14"/>
  <c r="BD395" i="14"/>
  <c r="BC395" i="14"/>
  <c r="BB395" i="14"/>
  <c r="BA395" i="14"/>
  <c r="AZ395" i="14"/>
  <c r="AY395" i="14"/>
  <c r="AX395" i="14"/>
  <c r="AW395" i="14"/>
  <c r="AV395" i="14"/>
  <c r="AU395" i="14"/>
  <c r="AT395" i="14"/>
  <c r="AS395" i="14"/>
  <c r="AR395" i="14"/>
  <c r="AQ395" i="14"/>
  <c r="AP395" i="14"/>
  <c r="AO395" i="14"/>
  <c r="AN395" i="14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BZ394" i="14"/>
  <c r="BY394" i="14"/>
  <c r="BX394" i="14"/>
  <c r="BW394" i="14"/>
  <c r="BV394" i="14"/>
  <c r="BU394" i="14"/>
  <c r="BT394" i="14"/>
  <c r="BS394" i="14"/>
  <c r="BR394" i="14"/>
  <c r="BQ394" i="14"/>
  <c r="BP394" i="14"/>
  <c r="BO394" i="14"/>
  <c r="BN394" i="14"/>
  <c r="BM394" i="14"/>
  <c r="BL394" i="14"/>
  <c r="BK394" i="14"/>
  <c r="BJ394" i="14"/>
  <c r="BI394" i="14"/>
  <c r="BH394" i="14"/>
  <c r="BG394" i="14"/>
  <c r="BF394" i="14"/>
  <c r="BE394" i="14"/>
  <c r="BD394" i="14"/>
  <c r="BC394" i="14"/>
  <c r="BB394" i="14"/>
  <c r="BA394" i="14"/>
  <c r="AZ394" i="14"/>
  <c r="AY394" i="14"/>
  <c r="AX394" i="14"/>
  <c r="AW394" i="14"/>
  <c r="AV394" i="14"/>
  <c r="AU394" i="14"/>
  <c r="AT394" i="14"/>
  <c r="AS394" i="14"/>
  <c r="AR394" i="14"/>
  <c r="AQ394" i="14"/>
  <c r="AP394" i="14"/>
  <c r="AO394" i="14"/>
  <c r="AN394" i="14"/>
  <c r="AM394" i="14"/>
  <c r="AL394" i="14"/>
  <c r="AK394" i="14"/>
  <c r="AJ394" i="14"/>
  <c r="AI394" i="14"/>
  <c r="AH394" i="14"/>
  <c r="AG394" i="14"/>
  <c r="AF394" i="14"/>
  <c r="AE394" i="14"/>
  <c r="AD394" i="14"/>
  <c r="AC394" i="14"/>
  <c r="AB394" i="14"/>
  <c r="AA394" i="14"/>
  <c r="BZ393" i="14"/>
  <c r="BY393" i="14"/>
  <c r="BX393" i="14"/>
  <c r="BW393" i="14"/>
  <c r="BV393" i="14"/>
  <c r="BU393" i="14"/>
  <c r="BT393" i="14"/>
  <c r="BS393" i="14"/>
  <c r="BR393" i="14"/>
  <c r="BQ393" i="14"/>
  <c r="BP393" i="14"/>
  <c r="BO393" i="14"/>
  <c r="BN393" i="14"/>
  <c r="BM393" i="14"/>
  <c r="BL393" i="14"/>
  <c r="BK393" i="14"/>
  <c r="BJ393" i="14"/>
  <c r="BI393" i="14"/>
  <c r="BH393" i="14"/>
  <c r="BG393" i="14"/>
  <c r="BF393" i="14"/>
  <c r="BE393" i="14"/>
  <c r="BD393" i="14"/>
  <c r="BC393" i="14"/>
  <c r="BB393" i="14"/>
  <c r="BA393" i="14"/>
  <c r="AZ393" i="14"/>
  <c r="AY393" i="14"/>
  <c r="AX393" i="14"/>
  <c r="AW393" i="14"/>
  <c r="AV393" i="14"/>
  <c r="AU393" i="14"/>
  <c r="AT393" i="14"/>
  <c r="AS393" i="14"/>
  <c r="AR393" i="14"/>
  <c r="AQ393" i="14"/>
  <c r="AP393" i="14"/>
  <c r="AO393" i="14"/>
  <c r="AN393" i="14"/>
  <c r="AM393" i="14"/>
  <c r="AL393" i="14"/>
  <c r="AK393" i="14"/>
  <c r="AJ393" i="14"/>
  <c r="AI393" i="14"/>
  <c r="AH393" i="14"/>
  <c r="AG393" i="14"/>
  <c r="AF393" i="14"/>
  <c r="AE393" i="14"/>
  <c r="AD393" i="14"/>
  <c r="AC393" i="14"/>
  <c r="AB393" i="14"/>
  <c r="AA393" i="14"/>
  <c r="BZ392" i="14"/>
  <c r="BY392" i="14"/>
  <c r="BX392" i="14"/>
  <c r="BW392" i="14"/>
  <c r="BV392" i="14"/>
  <c r="BU392" i="14"/>
  <c r="BT392" i="14"/>
  <c r="BS392" i="14"/>
  <c r="BR392" i="14"/>
  <c r="BQ392" i="14"/>
  <c r="BP392" i="14"/>
  <c r="BO392" i="14"/>
  <c r="BN392" i="14"/>
  <c r="BM392" i="14"/>
  <c r="BL392" i="14"/>
  <c r="BK392" i="14"/>
  <c r="BJ392" i="14"/>
  <c r="BI392" i="14"/>
  <c r="BH392" i="14"/>
  <c r="BG392" i="14"/>
  <c r="BF392" i="14"/>
  <c r="BE392" i="14"/>
  <c r="BD392" i="14"/>
  <c r="BC392" i="14"/>
  <c r="BB392" i="14"/>
  <c r="BA392" i="14"/>
  <c r="AZ392" i="14"/>
  <c r="AY392" i="14"/>
  <c r="AX392" i="14"/>
  <c r="AW392" i="14"/>
  <c r="AV392" i="14"/>
  <c r="AU392" i="14"/>
  <c r="AT392" i="14"/>
  <c r="AS392" i="14"/>
  <c r="AR392" i="14"/>
  <c r="AQ392" i="14"/>
  <c r="AP392" i="14"/>
  <c r="AO392" i="14"/>
  <c r="AN392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BZ391" i="14"/>
  <c r="BY391" i="14"/>
  <c r="BX391" i="14"/>
  <c r="BW391" i="14"/>
  <c r="BV391" i="14"/>
  <c r="BU391" i="14"/>
  <c r="BT391" i="14"/>
  <c r="BS391" i="14"/>
  <c r="BR391" i="14"/>
  <c r="BQ391" i="14"/>
  <c r="BP391" i="14"/>
  <c r="BO391" i="14"/>
  <c r="BN391" i="14"/>
  <c r="BM391" i="14"/>
  <c r="BL391" i="14"/>
  <c r="BK391" i="14"/>
  <c r="BJ391" i="14"/>
  <c r="BI391" i="14"/>
  <c r="BH391" i="14"/>
  <c r="BG391" i="14"/>
  <c r="BF391" i="14"/>
  <c r="BE391" i="14"/>
  <c r="BD391" i="14"/>
  <c r="BC391" i="14"/>
  <c r="BB391" i="14"/>
  <c r="BA391" i="14"/>
  <c r="AZ391" i="14"/>
  <c r="AY391" i="14"/>
  <c r="AX391" i="14"/>
  <c r="AW391" i="14"/>
  <c r="AV391" i="14"/>
  <c r="AU391" i="14"/>
  <c r="AT391" i="14"/>
  <c r="AS391" i="14"/>
  <c r="AR391" i="14"/>
  <c r="AQ391" i="14"/>
  <c r="AP391" i="14"/>
  <c r="AO391" i="14"/>
  <c r="AN391" i="14"/>
  <c r="AM391" i="14"/>
  <c r="AL391" i="14"/>
  <c r="AK391" i="14"/>
  <c r="AJ391" i="14"/>
  <c r="AI391" i="14"/>
  <c r="AH391" i="14"/>
  <c r="AG391" i="14"/>
  <c r="AF391" i="14"/>
  <c r="AE391" i="14"/>
  <c r="AD391" i="14"/>
  <c r="AC391" i="14"/>
  <c r="AB391" i="14"/>
  <c r="AA391" i="14"/>
  <c r="BZ387" i="14"/>
  <c r="BY387" i="14"/>
  <c r="BX387" i="14"/>
  <c r="BW387" i="14"/>
  <c r="BV387" i="14"/>
  <c r="BU387" i="14"/>
  <c r="BT387" i="14"/>
  <c r="BS387" i="14"/>
  <c r="BR387" i="14"/>
  <c r="BQ387" i="14"/>
  <c r="BP387" i="14"/>
  <c r="BO387" i="14"/>
  <c r="BN387" i="14"/>
  <c r="BM387" i="14"/>
  <c r="BL387" i="14"/>
  <c r="BK387" i="14"/>
  <c r="BJ387" i="14"/>
  <c r="BI387" i="14"/>
  <c r="BH387" i="14"/>
  <c r="BG387" i="14"/>
  <c r="BF387" i="14"/>
  <c r="BE387" i="14"/>
  <c r="BD387" i="14"/>
  <c r="BC387" i="14"/>
  <c r="BB387" i="14"/>
  <c r="BA387" i="14"/>
  <c r="AZ387" i="14"/>
  <c r="AY387" i="14"/>
  <c r="AX387" i="14"/>
  <c r="AW387" i="14"/>
  <c r="AV387" i="14"/>
  <c r="AU387" i="14"/>
  <c r="AT387" i="14"/>
  <c r="AS387" i="14"/>
  <c r="AR387" i="14"/>
  <c r="AQ387" i="14"/>
  <c r="AP387" i="14"/>
  <c r="AO387" i="14"/>
  <c r="AN387" i="14"/>
  <c r="AM387" i="14"/>
  <c r="AL387" i="14"/>
  <c r="AK387" i="14"/>
  <c r="AJ387" i="14"/>
  <c r="AI387" i="14"/>
  <c r="AH387" i="14"/>
  <c r="AG387" i="14"/>
  <c r="AF387" i="14"/>
  <c r="AE387" i="14"/>
  <c r="AD387" i="14"/>
  <c r="AC387" i="14"/>
  <c r="AB387" i="14"/>
  <c r="AA387" i="14"/>
  <c r="BZ386" i="14"/>
  <c r="BY386" i="14"/>
  <c r="BX386" i="14"/>
  <c r="BW386" i="14"/>
  <c r="BV386" i="14"/>
  <c r="BU386" i="14"/>
  <c r="BT386" i="14"/>
  <c r="BS386" i="14"/>
  <c r="BR386" i="14"/>
  <c r="BQ386" i="14"/>
  <c r="BP386" i="14"/>
  <c r="BO386" i="14"/>
  <c r="BN386" i="14"/>
  <c r="BM386" i="14"/>
  <c r="BL386" i="14"/>
  <c r="BK386" i="14"/>
  <c r="BJ386" i="14"/>
  <c r="BI386" i="14"/>
  <c r="BH386" i="14"/>
  <c r="BG386" i="14"/>
  <c r="BF386" i="14"/>
  <c r="BE386" i="14"/>
  <c r="BD386" i="14"/>
  <c r="BC386" i="14"/>
  <c r="BB386" i="14"/>
  <c r="BA386" i="14"/>
  <c r="AZ386" i="14"/>
  <c r="AY386" i="14"/>
  <c r="AX386" i="14"/>
  <c r="AW386" i="14"/>
  <c r="AV386" i="14"/>
  <c r="AU386" i="14"/>
  <c r="AT386" i="14"/>
  <c r="AS386" i="14"/>
  <c r="AR386" i="14"/>
  <c r="AQ386" i="14"/>
  <c r="AP386" i="14"/>
  <c r="AO386" i="14"/>
  <c r="AN386" i="14"/>
  <c r="AM386" i="14"/>
  <c r="AL386" i="14"/>
  <c r="AK386" i="14"/>
  <c r="AJ386" i="14"/>
  <c r="AI386" i="14"/>
  <c r="AH386" i="14"/>
  <c r="AG386" i="14"/>
  <c r="AF386" i="14"/>
  <c r="AE386" i="14"/>
  <c r="AD386" i="14"/>
  <c r="AC386" i="14"/>
  <c r="AB386" i="14"/>
  <c r="AA386" i="14"/>
  <c r="BZ385" i="14"/>
  <c r="BY385" i="14"/>
  <c r="BX385" i="14"/>
  <c r="BW385" i="14"/>
  <c r="BV385" i="14"/>
  <c r="BU385" i="14"/>
  <c r="BT385" i="14"/>
  <c r="BS385" i="14"/>
  <c r="BR385" i="14"/>
  <c r="BQ385" i="14"/>
  <c r="BP385" i="14"/>
  <c r="BO385" i="14"/>
  <c r="BN385" i="14"/>
  <c r="BM385" i="14"/>
  <c r="BL385" i="14"/>
  <c r="BK385" i="14"/>
  <c r="BJ385" i="14"/>
  <c r="BI385" i="14"/>
  <c r="BH385" i="14"/>
  <c r="BG385" i="14"/>
  <c r="BF385" i="14"/>
  <c r="BE385" i="14"/>
  <c r="BD385" i="14"/>
  <c r="BC385" i="14"/>
  <c r="BB385" i="14"/>
  <c r="BA385" i="14"/>
  <c r="AZ385" i="14"/>
  <c r="AY385" i="14"/>
  <c r="AX385" i="14"/>
  <c r="AW385" i="14"/>
  <c r="AV385" i="14"/>
  <c r="AU385" i="14"/>
  <c r="AT385" i="14"/>
  <c r="AS385" i="14"/>
  <c r="AR385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BZ384" i="14"/>
  <c r="BY384" i="14"/>
  <c r="BX384" i="14"/>
  <c r="BW384" i="14"/>
  <c r="BV384" i="14"/>
  <c r="BU384" i="14"/>
  <c r="BT384" i="14"/>
  <c r="BS384" i="14"/>
  <c r="BR384" i="14"/>
  <c r="BQ384" i="14"/>
  <c r="BP384" i="14"/>
  <c r="BO384" i="14"/>
  <c r="BN384" i="14"/>
  <c r="BM384" i="14"/>
  <c r="BL384" i="14"/>
  <c r="BK384" i="14"/>
  <c r="BJ384" i="14"/>
  <c r="BI384" i="14"/>
  <c r="BH384" i="14"/>
  <c r="BG384" i="14"/>
  <c r="BF384" i="14"/>
  <c r="BE384" i="14"/>
  <c r="BD384" i="14"/>
  <c r="BC384" i="14"/>
  <c r="BB384" i="14"/>
  <c r="BA384" i="14"/>
  <c r="AZ384" i="14"/>
  <c r="AY384" i="14"/>
  <c r="AX384" i="14"/>
  <c r="AW384" i="14"/>
  <c r="AV384" i="14"/>
  <c r="AU384" i="14"/>
  <c r="AT384" i="14"/>
  <c r="AS384" i="14"/>
  <c r="AR384" i="14"/>
  <c r="AQ384" i="14"/>
  <c r="AP384" i="14"/>
  <c r="AO384" i="14"/>
  <c r="AN384" i="14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BZ383" i="14"/>
  <c r="BY383" i="14"/>
  <c r="BX383" i="14"/>
  <c r="BW383" i="14"/>
  <c r="BV383" i="14"/>
  <c r="BU383" i="14"/>
  <c r="BT383" i="14"/>
  <c r="BS383" i="14"/>
  <c r="BR383" i="14"/>
  <c r="BQ383" i="14"/>
  <c r="BP383" i="14"/>
  <c r="BO383" i="14"/>
  <c r="BN383" i="14"/>
  <c r="BM383" i="14"/>
  <c r="BL383" i="14"/>
  <c r="BK383" i="14"/>
  <c r="BJ383" i="14"/>
  <c r="BI383" i="14"/>
  <c r="BH383" i="14"/>
  <c r="BG383" i="14"/>
  <c r="BF383" i="14"/>
  <c r="BE383" i="14"/>
  <c r="BD383" i="14"/>
  <c r="BC383" i="14"/>
  <c r="BB383" i="14"/>
  <c r="BA383" i="14"/>
  <c r="AZ383" i="14"/>
  <c r="AY383" i="14"/>
  <c r="AX383" i="14"/>
  <c r="AW383" i="14"/>
  <c r="AV383" i="14"/>
  <c r="AU383" i="14"/>
  <c r="AT383" i="14"/>
  <c r="AS383" i="14"/>
  <c r="AR383" i="14"/>
  <c r="AQ383" i="14"/>
  <c r="AP383" i="14"/>
  <c r="AO383" i="14"/>
  <c r="AN383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BZ382" i="14"/>
  <c r="BY382" i="14"/>
  <c r="BX382" i="14"/>
  <c r="BW382" i="14"/>
  <c r="BV382" i="14"/>
  <c r="BU382" i="14"/>
  <c r="BT382" i="14"/>
  <c r="BS382" i="14"/>
  <c r="BR382" i="14"/>
  <c r="BQ382" i="14"/>
  <c r="BP382" i="14"/>
  <c r="BO382" i="14"/>
  <c r="BN382" i="14"/>
  <c r="BM382" i="14"/>
  <c r="BL382" i="14"/>
  <c r="BK382" i="14"/>
  <c r="BJ382" i="14"/>
  <c r="BI382" i="14"/>
  <c r="BH382" i="14"/>
  <c r="BG382" i="14"/>
  <c r="BF382" i="14"/>
  <c r="BE382" i="14"/>
  <c r="BD382" i="14"/>
  <c r="BC382" i="14"/>
  <c r="BB382" i="14"/>
  <c r="BA382" i="14"/>
  <c r="AZ382" i="14"/>
  <c r="AY382" i="14"/>
  <c r="AX382" i="14"/>
  <c r="AW382" i="14"/>
  <c r="AV382" i="14"/>
  <c r="AU382" i="14"/>
  <c r="AT382" i="14"/>
  <c r="AS382" i="14"/>
  <c r="AR382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BZ381" i="14"/>
  <c r="BY381" i="14"/>
  <c r="BX381" i="14"/>
  <c r="BW381" i="14"/>
  <c r="BV381" i="14"/>
  <c r="BU381" i="14"/>
  <c r="BT381" i="14"/>
  <c r="BS381" i="14"/>
  <c r="BR381" i="14"/>
  <c r="BQ381" i="14"/>
  <c r="BP381" i="14"/>
  <c r="BO381" i="14"/>
  <c r="BN381" i="14"/>
  <c r="BM381" i="14"/>
  <c r="BL381" i="14"/>
  <c r="BK381" i="14"/>
  <c r="BJ381" i="14"/>
  <c r="BI381" i="14"/>
  <c r="BH381" i="14"/>
  <c r="BG381" i="14"/>
  <c r="BF381" i="14"/>
  <c r="BE381" i="14"/>
  <c r="BD381" i="14"/>
  <c r="BC381" i="14"/>
  <c r="BB381" i="14"/>
  <c r="BA381" i="14"/>
  <c r="AZ381" i="14"/>
  <c r="AY381" i="14"/>
  <c r="AX381" i="14"/>
  <c r="AW381" i="14"/>
  <c r="AV381" i="14"/>
  <c r="AU381" i="14"/>
  <c r="AT381" i="14"/>
  <c r="AS381" i="14"/>
  <c r="AR381" i="14"/>
  <c r="AQ381" i="14"/>
  <c r="AP381" i="14"/>
  <c r="AO381" i="14"/>
  <c r="AN381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BZ380" i="14"/>
  <c r="BY380" i="14"/>
  <c r="BX380" i="14"/>
  <c r="BW380" i="14"/>
  <c r="BV380" i="14"/>
  <c r="BU380" i="14"/>
  <c r="BT380" i="14"/>
  <c r="BS380" i="14"/>
  <c r="BR380" i="14"/>
  <c r="BQ380" i="14"/>
  <c r="BP380" i="14"/>
  <c r="BO380" i="14"/>
  <c r="BN380" i="14"/>
  <c r="BM380" i="14"/>
  <c r="BL380" i="14"/>
  <c r="BK380" i="14"/>
  <c r="BJ380" i="14"/>
  <c r="BI380" i="14"/>
  <c r="BH380" i="14"/>
  <c r="BG380" i="14"/>
  <c r="BF380" i="14"/>
  <c r="BE380" i="14"/>
  <c r="BD380" i="14"/>
  <c r="BC380" i="14"/>
  <c r="BB380" i="14"/>
  <c r="BA380" i="14"/>
  <c r="AZ380" i="14"/>
  <c r="AY380" i="14"/>
  <c r="AX380" i="14"/>
  <c r="AW380" i="14"/>
  <c r="AV380" i="14"/>
  <c r="AU380" i="14"/>
  <c r="AT380" i="14"/>
  <c r="AS380" i="14"/>
  <c r="AR380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BZ379" i="14"/>
  <c r="BY379" i="14"/>
  <c r="BX379" i="14"/>
  <c r="BW379" i="14"/>
  <c r="BV379" i="14"/>
  <c r="BU379" i="14"/>
  <c r="BT379" i="14"/>
  <c r="BS379" i="14"/>
  <c r="BR379" i="14"/>
  <c r="BQ379" i="14"/>
  <c r="BP379" i="14"/>
  <c r="BO379" i="14"/>
  <c r="BN379" i="14"/>
  <c r="BM379" i="14"/>
  <c r="BL379" i="14"/>
  <c r="BK379" i="14"/>
  <c r="BJ379" i="14"/>
  <c r="BI379" i="14"/>
  <c r="BH379" i="14"/>
  <c r="BG379" i="14"/>
  <c r="BF379" i="14"/>
  <c r="BE379" i="14"/>
  <c r="BD379" i="14"/>
  <c r="BC379" i="14"/>
  <c r="BB379" i="14"/>
  <c r="BA379" i="14"/>
  <c r="AZ379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AN379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BZ375" i="14"/>
  <c r="BY375" i="14"/>
  <c r="BX375" i="14"/>
  <c r="BW375" i="14"/>
  <c r="BV375" i="14"/>
  <c r="BU375" i="14"/>
  <c r="BT375" i="14"/>
  <c r="BS375" i="14"/>
  <c r="BR375" i="14"/>
  <c r="BQ375" i="14"/>
  <c r="BP375" i="14"/>
  <c r="BO375" i="14"/>
  <c r="BN375" i="14"/>
  <c r="BM375" i="14"/>
  <c r="BL375" i="14"/>
  <c r="BK375" i="14"/>
  <c r="BJ375" i="14"/>
  <c r="BI375" i="14"/>
  <c r="BH375" i="14"/>
  <c r="BG375" i="14"/>
  <c r="BF375" i="14"/>
  <c r="BE375" i="14"/>
  <c r="BD375" i="14"/>
  <c r="BC375" i="14"/>
  <c r="BB375" i="14"/>
  <c r="BA375" i="14"/>
  <c r="AZ375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BZ374" i="14"/>
  <c r="BY374" i="14"/>
  <c r="BX374" i="14"/>
  <c r="BW374" i="14"/>
  <c r="BV374" i="14"/>
  <c r="BU374" i="14"/>
  <c r="BT374" i="14"/>
  <c r="BS374" i="14"/>
  <c r="BR374" i="14"/>
  <c r="BQ374" i="14"/>
  <c r="BP374" i="14"/>
  <c r="BO374" i="14"/>
  <c r="BN374" i="14"/>
  <c r="BM374" i="14"/>
  <c r="BL374" i="14"/>
  <c r="BK374" i="14"/>
  <c r="BJ374" i="14"/>
  <c r="BI374" i="14"/>
  <c r="BH374" i="14"/>
  <c r="BG374" i="14"/>
  <c r="BF374" i="14"/>
  <c r="BE374" i="14"/>
  <c r="BD374" i="14"/>
  <c r="BC374" i="14"/>
  <c r="BB374" i="14"/>
  <c r="BA374" i="14"/>
  <c r="AZ374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BZ373" i="14"/>
  <c r="BY373" i="14"/>
  <c r="BX373" i="14"/>
  <c r="BW373" i="14"/>
  <c r="BV373" i="14"/>
  <c r="BU373" i="14"/>
  <c r="BT373" i="14"/>
  <c r="BS373" i="14"/>
  <c r="BR373" i="14"/>
  <c r="BQ373" i="14"/>
  <c r="BP373" i="14"/>
  <c r="BO373" i="14"/>
  <c r="BN373" i="14"/>
  <c r="BM373" i="14"/>
  <c r="BL373" i="14"/>
  <c r="BK373" i="14"/>
  <c r="BJ373" i="14"/>
  <c r="BI373" i="14"/>
  <c r="BH373" i="14"/>
  <c r="BG373" i="14"/>
  <c r="BF373" i="14"/>
  <c r="BE373" i="14"/>
  <c r="BD373" i="14"/>
  <c r="BC373" i="14"/>
  <c r="BB373" i="14"/>
  <c r="BA373" i="14"/>
  <c r="AZ373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BZ372" i="14"/>
  <c r="BY372" i="14"/>
  <c r="BX372" i="14"/>
  <c r="BW372" i="14"/>
  <c r="BV372" i="14"/>
  <c r="BU372" i="14"/>
  <c r="BT372" i="14"/>
  <c r="BS372" i="14"/>
  <c r="BR372" i="14"/>
  <c r="BQ372" i="14"/>
  <c r="BP372" i="14"/>
  <c r="BO372" i="14"/>
  <c r="BN372" i="14"/>
  <c r="BM372" i="14"/>
  <c r="BL372" i="14"/>
  <c r="BK372" i="14"/>
  <c r="BJ372" i="14"/>
  <c r="BI372" i="14"/>
  <c r="BH372" i="14"/>
  <c r="BG372" i="14"/>
  <c r="BF372" i="14"/>
  <c r="BE372" i="14"/>
  <c r="BD372" i="14"/>
  <c r="BC372" i="14"/>
  <c r="BB372" i="14"/>
  <c r="BA372" i="14"/>
  <c r="AZ372" i="14"/>
  <c r="AY372" i="14"/>
  <c r="AX372" i="14"/>
  <c r="AW372" i="14"/>
  <c r="AV372" i="14"/>
  <c r="AU372" i="14"/>
  <c r="AT372" i="14"/>
  <c r="AS372" i="14"/>
  <c r="AR372" i="14"/>
  <c r="AQ372" i="14"/>
  <c r="AP372" i="14"/>
  <c r="AO372" i="14"/>
  <c r="AN372" i="14"/>
  <c r="AM372" i="14"/>
  <c r="AL372" i="14"/>
  <c r="AK372" i="14"/>
  <c r="AJ372" i="14"/>
  <c r="AI372" i="14"/>
  <c r="AH372" i="14"/>
  <c r="AG372" i="14"/>
  <c r="AF372" i="14"/>
  <c r="AE372" i="14"/>
  <c r="AD372" i="14"/>
  <c r="AC372" i="14"/>
  <c r="AB372" i="14"/>
  <c r="AA372" i="14"/>
  <c r="BZ371" i="14"/>
  <c r="BY371" i="14"/>
  <c r="BX371" i="14"/>
  <c r="BW371" i="14"/>
  <c r="BV371" i="14"/>
  <c r="BU371" i="14"/>
  <c r="BT371" i="14"/>
  <c r="BS371" i="14"/>
  <c r="BR371" i="14"/>
  <c r="BQ371" i="14"/>
  <c r="BP371" i="14"/>
  <c r="BO371" i="14"/>
  <c r="BN371" i="14"/>
  <c r="BM371" i="14"/>
  <c r="BL371" i="14"/>
  <c r="BK371" i="14"/>
  <c r="BJ371" i="14"/>
  <c r="BI371" i="14"/>
  <c r="BH371" i="14"/>
  <c r="BG371" i="14"/>
  <c r="BF371" i="14"/>
  <c r="BE371" i="14"/>
  <c r="BD371" i="14"/>
  <c r="BC371" i="14"/>
  <c r="BB371" i="14"/>
  <c r="BA371" i="14"/>
  <c r="AZ371" i="14"/>
  <c r="AY371" i="14"/>
  <c r="AX371" i="14"/>
  <c r="AW371" i="14"/>
  <c r="AV371" i="14"/>
  <c r="AU371" i="14"/>
  <c r="AT371" i="14"/>
  <c r="AS371" i="14"/>
  <c r="AR371" i="14"/>
  <c r="AQ371" i="14"/>
  <c r="AP371" i="14"/>
  <c r="AO371" i="14"/>
  <c r="AN371" i="14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BZ370" i="14"/>
  <c r="BY370" i="14"/>
  <c r="BX370" i="14"/>
  <c r="BW370" i="14"/>
  <c r="BV370" i="14"/>
  <c r="BU370" i="14"/>
  <c r="BT370" i="14"/>
  <c r="BS370" i="14"/>
  <c r="BR370" i="14"/>
  <c r="BQ370" i="14"/>
  <c r="BP370" i="14"/>
  <c r="BO370" i="14"/>
  <c r="BN370" i="14"/>
  <c r="BM370" i="14"/>
  <c r="BL370" i="14"/>
  <c r="BK370" i="14"/>
  <c r="BJ370" i="14"/>
  <c r="BI370" i="14"/>
  <c r="BH370" i="14"/>
  <c r="BG370" i="14"/>
  <c r="BF370" i="14"/>
  <c r="BE370" i="14"/>
  <c r="BD370" i="14"/>
  <c r="BC370" i="14"/>
  <c r="BB370" i="14"/>
  <c r="BA370" i="14"/>
  <c r="AZ370" i="14"/>
  <c r="AY370" i="14"/>
  <c r="AX370" i="14"/>
  <c r="AW370" i="14"/>
  <c r="AV370" i="14"/>
  <c r="AU370" i="14"/>
  <c r="AT370" i="14"/>
  <c r="AS370" i="14"/>
  <c r="AR370" i="14"/>
  <c r="AQ370" i="14"/>
  <c r="AP370" i="14"/>
  <c r="AO370" i="14"/>
  <c r="AN370" i="14"/>
  <c r="AM370" i="14"/>
  <c r="AL370" i="14"/>
  <c r="AK370" i="14"/>
  <c r="AJ370" i="14"/>
  <c r="AI370" i="14"/>
  <c r="AH370" i="14"/>
  <c r="AG370" i="14"/>
  <c r="AF370" i="14"/>
  <c r="AE370" i="14"/>
  <c r="AD370" i="14"/>
  <c r="AC370" i="14"/>
  <c r="AB370" i="14"/>
  <c r="AA370" i="14"/>
  <c r="BZ369" i="14"/>
  <c r="BY369" i="14"/>
  <c r="BX369" i="14"/>
  <c r="BW369" i="14"/>
  <c r="BV369" i="14"/>
  <c r="BU369" i="14"/>
  <c r="BT369" i="14"/>
  <c r="BS369" i="14"/>
  <c r="BR369" i="14"/>
  <c r="BQ369" i="14"/>
  <c r="BP369" i="14"/>
  <c r="BO369" i="14"/>
  <c r="BN369" i="14"/>
  <c r="BM369" i="14"/>
  <c r="BL369" i="14"/>
  <c r="BK369" i="14"/>
  <c r="BJ369" i="14"/>
  <c r="BI369" i="14"/>
  <c r="BH369" i="14"/>
  <c r="BG369" i="14"/>
  <c r="BF369" i="14"/>
  <c r="BE369" i="14"/>
  <c r="BD369" i="14"/>
  <c r="BC369" i="14"/>
  <c r="BB369" i="14"/>
  <c r="BA369" i="14"/>
  <c r="AZ369" i="14"/>
  <c r="AY369" i="14"/>
  <c r="AX369" i="14"/>
  <c r="AW369" i="14"/>
  <c r="AV369" i="14"/>
  <c r="AU369" i="14"/>
  <c r="AT369" i="14"/>
  <c r="AS369" i="14"/>
  <c r="AR369" i="14"/>
  <c r="AQ369" i="14"/>
  <c r="AP369" i="14"/>
  <c r="AO369" i="14"/>
  <c r="AN369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BZ368" i="14"/>
  <c r="BY368" i="14"/>
  <c r="BX368" i="14"/>
  <c r="BW368" i="14"/>
  <c r="BV368" i="14"/>
  <c r="BU368" i="14"/>
  <c r="BT368" i="14"/>
  <c r="BS368" i="14"/>
  <c r="BR368" i="14"/>
  <c r="BQ368" i="14"/>
  <c r="BP368" i="14"/>
  <c r="BO368" i="14"/>
  <c r="BN368" i="14"/>
  <c r="BM368" i="14"/>
  <c r="BL368" i="14"/>
  <c r="BK368" i="14"/>
  <c r="BJ368" i="14"/>
  <c r="BI368" i="14"/>
  <c r="BH368" i="14"/>
  <c r="BG368" i="14"/>
  <c r="BF368" i="14"/>
  <c r="BE368" i="14"/>
  <c r="BD368" i="14"/>
  <c r="BC368" i="14"/>
  <c r="BB368" i="14"/>
  <c r="BA368" i="14"/>
  <c r="AZ368" i="14"/>
  <c r="AY368" i="14"/>
  <c r="AX368" i="14"/>
  <c r="AW368" i="14"/>
  <c r="AV368" i="14"/>
  <c r="AU368" i="14"/>
  <c r="AT368" i="14"/>
  <c r="AS368" i="14"/>
  <c r="AR368" i="14"/>
  <c r="AQ368" i="14"/>
  <c r="AP368" i="14"/>
  <c r="AO368" i="14"/>
  <c r="AN368" i="14"/>
  <c r="AM368" i="14"/>
  <c r="AL368" i="14"/>
  <c r="AK368" i="14"/>
  <c r="AJ368" i="14"/>
  <c r="AI368" i="14"/>
  <c r="AH368" i="14"/>
  <c r="AG368" i="14"/>
  <c r="AF368" i="14"/>
  <c r="AE368" i="14"/>
  <c r="AD368" i="14"/>
  <c r="AC368" i="14"/>
  <c r="AB368" i="14"/>
  <c r="AA368" i="14"/>
  <c r="BZ367" i="14"/>
  <c r="BY367" i="14"/>
  <c r="BX367" i="14"/>
  <c r="BW367" i="14"/>
  <c r="BV367" i="14"/>
  <c r="BU367" i="14"/>
  <c r="BT367" i="14"/>
  <c r="BS367" i="14"/>
  <c r="BR367" i="14"/>
  <c r="BQ367" i="14"/>
  <c r="BP367" i="14"/>
  <c r="BO367" i="14"/>
  <c r="BN367" i="14"/>
  <c r="BM367" i="14"/>
  <c r="BL367" i="14"/>
  <c r="BK367" i="14"/>
  <c r="BJ367" i="14"/>
  <c r="BI367" i="14"/>
  <c r="BH367" i="14"/>
  <c r="BG367" i="14"/>
  <c r="BF367" i="14"/>
  <c r="BE367" i="14"/>
  <c r="BD367" i="14"/>
  <c r="BC367" i="14"/>
  <c r="BB367" i="14"/>
  <c r="BA367" i="14"/>
  <c r="AZ367" i="14"/>
  <c r="AY367" i="14"/>
  <c r="AX367" i="14"/>
  <c r="AW367" i="14"/>
  <c r="AV367" i="14"/>
  <c r="AU367" i="14"/>
  <c r="AT367" i="14"/>
  <c r="AS367" i="14"/>
  <c r="AR367" i="14"/>
  <c r="AQ367" i="14"/>
  <c r="AP367" i="14"/>
  <c r="AO367" i="14"/>
  <c r="AN367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AB367" i="14"/>
  <c r="AA367" i="14"/>
  <c r="CX316" i="14"/>
  <c r="CW316" i="14"/>
  <c r="CV316" i="14"/>
  <c r="CU316" i="14"/>
  <c r="CT316" i="14"/>
  <c r="CS316" i="14"/>
  <c r="CR316" i="14"/>
  <c r="CQ316" i="14"/>
  <c r="CP316" i="14"/>
  <c r="CO316" i="14"/>
  <c r="CN316" i="14"/>
  <c r="CM316" i="14"/>
  <c r="CL316" i="14"/>
  <c r="CK316" i="14"/>
  <c r="CJ316" i="14"/>
  <c r="CI316" i="14"/>
  <c r="CH316" i="14"/>
  <c r="CG316" i="14"/>
  <c r="CF316" i="14"/>
  <c r="CE316" i="14"/>
  <c r="CD316" i="14"/>
  <c r="CC316" i="14"/>
  <c r="CB316" i="14"/>
  <c r="CA316" i="14"/>
  <c r="BZ316" i="14"/>
  <c r="BY316" i="14"/>
  <c r="BX316" i="14"/>
  <c r="BW316" i="14"/>
  <c r="BV316" i="14"/>
  <c r="BU316" i="14"/>
  <c r="BT316" i="14"/>
  <c r="BS316" i="14"/>
  <c r="BR316" i="14"/>
  <c r="BQ316" i="14"/>
  <c r="BP316" i="14"/>
  <c r="BO316" i="14"/>
  <c r="BN316" i="14"/>
  <c r="BM316" i="14"/>
  <c r="BL316" i="14"/>
  <c r="BK316" i="14"/>
  <c r="BJ316" i="14"/>
  <c r="BI316" i="14"/>
  <c r="BH316" i="14"/>
  <c r="BG316" i="14"/>
  <c r="BF316" i="14"/>
  <c r="BE316" i="14"/>
  <c r="BD316" i="14"/>
  <c r="BC316" i="14"/>
  <c r="BB316" i="14"/>
  <c r="BA316" i="14"/>
  <c r="AZ316" i="14"/>
  <c r="AY316" i="14"/>
  <c r="CX315" i="14"/>
  <c r="CW315" i="14"/>
  <c r="CV315" i="14"/>
  <c r="CU315" i="14"/>
  <c r="CT315" i="14"/>
  <c r="CS315" i="14"/>
  <c r="CR315" i="14"/>
  <c r="CQ315" i="14"/>
  <c r="CP315" i="14"/>
  <c r="CO315" i="14"/>
  <c r="CN315" i="14"/>
  <c r="CM315" i="14"/>
  <c r="CL315" i="14"/>
  <c r="CK315" i="14"/>
  <c r="CJ315" i="14"/>
  <c r="CI315" i="14"/>
  <c r="CH315" i="14"/>
  <c r="CG315" i="14"/>
  <c r="CF315" i="14"/>
  <c r="CE315" i="14"/>
  <c r="CD315" i="14"/>
  <c r="CC315" i="14"/>
  <c r="CB315" i="14"/>
  <c r="CA315" i="14"/>
  <c r="BZ315" i="14"/>
  <c r="BY315" i="14"/>
  <c r="BX315" i="14"/>
  <c r="BW315" i="14"/>
  <c r="BV315" i="14"/>
  <c r="BU315" i="14"/>
  <c r="BT315" i="14"/>
  <c r="BS315" i="14"/>
  <c r="BR315" i="14"/>
  <c r="BQ315" i="14"/>
  <c r="BP315" i="14"/>
  <c r="BO315" i="14"/>
  <c r="BN315" i="14"/>
  <c r="BM315" i="14"/>
  <c r="BL315" i="14"/>
  <c r="BK315" i="14"/>
  <c r="BJ315" i="14"/>
  <c r="BI315" i="14"/>
  <c r="BH315" i="14"/>
  <c r="BG315" i="14"/>
  <c r="BF315" i="14"/>
  <c r="BE315" i="14"/>
  <c r="BD315" i="14"/>
  <c r="BC315" i="14"/>
  <c r="BB315" i="14"/>
  <c r="BA315" i="14"/>
  <c r="AZ315" i="14"/>
  <c r="AY315" i="14"/>
  <c r="CX314" i="14"/>
  <c r="CW314" i="14"/>
  <c r="CV314" i="14"/>
  <c r="CU314" i="14"/>
  <c r="CT314" i="14"/>
  <c r="CS314" i="14"/>
  <c r="CR314" i="14"/>
  <c r="CQ314" i="14"/>
  <c r="CP314" i="14"/>
  <c r="CO314" i="14"/>
  <c r="CN314" i="14"/>
  <c r="CM314" i="14"/>
  <c r="CL314" i="14"/>
  <c r="CK314" i="14"/>
  <c r="CJ314" i="14"/>
  <c r="CI314" i="14"/>
  <c r="CH314" i="14"/>
  <c r="CG314" i="14"/>
  <c r="CF314" i="14"/>
  <c r="CE314" i="14"/>
  <c r="CD314" i="14"/>
  <c r="CC314" i="14"/>
  <c r="CB314" i="14"/>
  <c r="CA314" i="14"/>
  <c r="BZ314" i="14"/>
  <c r="BY314" i="14"/>
  <c r="BX314" i="14"/>
  <c r="BW314" i="14"/>
  <c r="BV314" i="14"/>
  <c r="BU314" i="14"/>
  <c r="BT314" i="14"/>
  <c r="BS314" i="14"/>
  <c r="BR314" i="14"/>
  <c r="BQ314" i="14"/>
  <c r="BP314" i="14"/>
  <c r="BO314" i="14"/>
  <c r="BN314" i="14"/>
  <c r="BM314" i="14"/>
  <c r="BL314" i="14"/>
  <c r="BK314" i="14"/>
  <c r="BJ314" i="14"/>
  <c r="BI314" i="14"/>
  <c r="BH314" i="14"/>
  <c r="BG314" i="14"/>
  <c r="BF314" i="14"/>
  <c r="BE314" i="14"/>
  <c r="BD314" i="14"/>
  <c r="BC314" i="14"/>
  <c r="BB314" i="14"/>
  <c r="BA314" i="14"/>
  <c r="AZ314" i="14"/>
  <c r="AY314" i="14"/>
  <c r="CX313" i="14"/>
  <c r="CW313" i="14"/>
  <c r="CV313" i="14"/>
  <c r="CU313" i="14"/>
  <c r="CT313" i="14"/>
  <c r="CS313" i="14"/>
  <c r="CR313" i="14"/>
  <c r="CQ313" i="14"/>
  <c r="CP313" i="14"/>
  <c r="CO313" i="14"/>
  <c r="CN313" i="14"/>
  <c r="CM313" i="14"/>
  <c r="CL313" i="14"/>
  <c r="CK313" i="14"/>
  <c r="CJ313" i="14"/>
  <c r="CI313" i="14"/>
  <c r="CH313" i="14"/>
  <c r="CG313" i="14"/>
  <c r="CF313" i="14"/>
  <c r="CE313" i="14"/>
  <c r="CD313" i="14"/>
  <c r="CC313" i="14"/>
  <c r="CB313" i="14"/>
  <c r="CA313" i="14"/>
  <c r="BZ313" i="14"/>
  <c r="BY313" i="14"/>
  <c r="BX313" i="14"/>
  <c r="BW313" i="14"/>
  <c r="BV313" i="14"/>
  <c r="BU313" i="14"/>
  <c r="BT313" i="14"/>
  <c r="BS313" i="14"/>
  <c r="BR313" i="14"/>
  <c r="BQ313" i="14"/>
  <c r="BP313" i="14"/>
  <c r="BO313" i="14"/>
  <c r="BN313" i="14"/>
  <c r="BM313" i="14"/>
  <c r="BL313" i="14"/>
  <c r="BK313" i="14"/>
  <c r="BJ313" i="14"/>
  <c r="BI313" i="14"/>
  <c r="BH313" i="14"/>
  <c r="BG313" i="14"/>
  <c r="BF313" i="14"/>
  <c r="BE313" i="14"/>
  <c r="BD313" i="14"/>
  <c r="BC313" i="14"/>
  <c r="BB313" i="14"/>
  <c r="BA313" i="14"/>
  <c r="AZ313" i="14"/>
  <c r="AY313" i="14"/>
  <c r="CX312" i="14"/>
  <c r="CW312" i="14"/>
  <c r="CV312" i="14"/>
  <c r="CU312" i="14"/>
  <c r="CT312" i="14"/>
  <c r="CS312" i="14"/>
  <c r="CR312" i="14"/>
  <c r="CQ312" i="14"/>
  <c r="CP312" i="14"/>
  <c r="CO312" i="14"/>
  <c r="CN312" i="14"/>
  <c r="CM312" i="14"/>
  <c r="CL312" i="14"/>
  <c r="CK312" i="14"/>
  <c r="CJ312" i="14"/>
  <c r="CI312" i="14"/>
  <c r="CH312" i="14"/>
  <c r="CG312" i="14"/>
  <c r="CF312" i="14"/>
  <c r="CE312" i="14"/>
  <c r="CD312" i="14"/>
  <c r="CC312" i="14"/>
  <c r="CB312" i="14"/>
  <c r="CA312" i="14"/>
  <c r="BZ312" i="14"/>
  <c r="BY312" i="14"/>
  <c r="BX312" i="14"/>
  <c r="BW312" i="14"/>
  <c r="BV312" i="14"/>
  <c r="BU312" i="14"/>
  <c r="BT312" i="14"/>
  <c r="BS312" i="14"/>
  <c r="BR312" i="14"/>
  <c r="BQ312" i="14"/>
  <c r="BP312" i="14"/>
  <c r="BO312" i="14"/>
  <c r="BN312" i="14"/>
  <c r="BM312" i="14"/>
  <c r="BL312" i="14"/>
  <c r="BK312" i="14"/>
  <c r="BJ312" i="14"/>
  <c r="BI312" i="14"/>
  <c r="BH312" i="14"/>
  <c r="BG312" i="14"/>
  <c r="BF312" i="14"/>
  <c r="BE312" i="14"/>
  <c r="BD312" i="14"/>
  <c r="BC312" i="14"/>
  <c r="BB312" i="14"/>
  <c r="BA312" i="14"/>
  <c r="AZ312" i="14"/>
  <c r="AY312" i="14"/>
  <c r="CX311" i="14"/>
  <c r="CW311" i="14"/>
  <c r="CV311" i="14"/>
  <c r="CU311" i="14"/>
  <c r="CT311" i="14"/>
  <c r="CS311" i="14"/>
  <c r="CR311" i="14"/>
  <c r="CQ311" i="14"/>
  <c r="CP311" i="14"/>
  <c r="CO311" i="14"/>
  <c r="CN311" i="14"/>
  <c r="CM311" i="14"/>
  <c r="CL311" i="14"/>
  <c r="CK311" i="14"/>
  <c r="CJ311" i="14"/>
  <c r="CI311" i="14"/>
  <c r="CH311" i="14"/>
  <c r="CG311" i="14"/>
  <c r="CF311" i="14"/>
  <c r="CE311" i="14"/>
  <c r="CD311" i="14"/>
  <c r="CC311" i="14"/>
  <c r="CB311" i="14"/>
  <c r="CA311" i="14"/>
  <c r="BZ311" i="14"/>
  <c r="BY311" i="14"/>
  <c r="BX311" i="14"/>
  <c r="BW311" i="14"/>
  <c r="BV311" i="14"/>
  <c r="BU311" i="14"/>
  <c r="BT311" i="14"/>
  <c r="BS311" i="14"/>
  <c r="BR311" i="14"/>
  <c r="BQ311" i="14"/>
  <c r="BP311" i="14"/>
  <c r="BO311" i="14"/>
  <c r="BN311" i="14"/>
  <c r="BM311" i="14"/>
  <c r="BL311" i="14"/>
  <c r="BK311" i="14"/>
  <c r="BJ311" i="14"/>
  <c r="BI311" i="14"/>
  <c r="BH311" i="14"/>
  <c r="BG311" i="14"/>
  <c r="BF311" i="14"/>
  <c r="BE311" i="14"/>
  <c r="BD311" i="14"/>
  <c r="BC311" i="14"/>
  <c r="BB311" i="14"/>
  <c r="BA311" i="14"/>
  <c r="AZ311" i="14"/>
  <c r="AY311" i="14"/>
  <c r="CX310" i="14"/>
  <c r="CW310" i="14"/>
  <c r="CV310" i="14"/>
  <c r="CU310" i="14"/>
  <c r="CT310" i="14"/>
  <c r="CS310" i="14"/>
  <c r="CR310" i="14"/>
  <c r="CQ310" i="14"/>
  <c r="CP310" i="14"/>
  <c r="CO310" i="14"/>
  <c r="CN310" i="14"/>
  <c r="CM310" i="14"/>
  <c r="CL310" i="14"/>
  <c r="CK310" i="14"/>
  <c r="CJ310" i="14"/>
  <c r="CI310" i="14"/>
  <c r="CH310" i="14"/>
  <c r="CG310" i="14"/>
  <c r="CF310" i="14"/>
  <c r="CE310" i="14"/>
  <c r="CD310" i="14"/>
  <c r="CC310" i="14"/>
  <c r="CB310" i="14"/>
  <c r="CA310" i="14"/>
  <c r="BZ310" i="14"/>
  <c r="BY310" i="14"/>
  <c r="BX310" i="14"/>
  <c r="BW310" i="14"/>
  <c r="BV310" i="14"/>
  <c r="BU310" i="14"/>
  <c r="BT310" i="14"/>
  <c r="BS310" i="14"/>
  <c r="BR310" i="14"/>
  <c r="BQ310" i="14"/>
  <c r="BP310" i="14"/>
  <c r="BO310" i="14"/>
  <c r="BN310" i="14"/>
  <c r="BM310" i="14"/>
  <c r="BL310" i="14"/>
  <c r="BK310" i="14"/>
  <c r="BJ310" i="14"/>
  <c r="BI310" i="14"/>
  <c r="BH310" i="14"/>
  <c r="BG310" i="14"/>
  <c r="BF310" i="14"/>
  <c r="BE310" i="14"/>
  <c r="BD310" i="14"/>
  <c r="BC310" i="14"/>
  <c r="BB310" i="14"/>
  <c r="BA310" i="14"/>
  <c r="AZ310" i="14"/>
  <c r="AY310" i="14"/>
  <c r="CX309" i="14"/>
  <c r="CW309" i="14"/>
  <c r="CV309" i="14"/>
  <c r="CU309" i="14"/>
  <c r="CT309" i="14"/>
  <c r="CS309" i="14"/>
  <c r="CR309" i="14"/>
  <c r="CQ309" i="14"/>
  <c r="CP309" i="14"/>
  <c r="CO309" i="14"/>
  <c r="CN309" i="14"/>
  <c r="CM309" i="14"/>
  <c r="CL309" i="14"/>
  <c r="CK309" i="14"/>
  <c r="CJ309" i="14"/>
  <c r="CI309" i="14"/>
  <c r="CH309" i="14"/>
  <c r="CG309" i="14"/>
  <c r="CF309" i="14"/>
  <c r="CE309" i="14"/>
  <c r="CD309" i="14"/>
  <c r="CC309" i="14"/>
  <c r="CB309" i="14"/>
  <c r="CA309" i="14"/>
  <c r="BZ309" i="14"/>
  <c r="BY309" i="14"/>
  <c r="BX309" i="14"/>
  <c r="BW309" i="14"/>
  <c r="BV309" i="14"/>
  <c r="BU309" i="14"/>
  <c r="BT309" i="14"/>
  <c r="BS309" i="14"/>
  <c r="BR309" i="14"/>
  <c r="BQ309" i="14"/>
  <c r="BP309" i="14"/>
  <c r="BO309" i="14"/>
  <c r="BN309" i="14"/>
  <c r="BM309" i="14"/>
  <c r="BL309" i="14"/>
  <c r="BK309" i="14"/>
  <c r="BJ309" i="14"/>
  <c r="BI309" i="14"/>
  <c r="BH309" i="14"/>
  <c r="BG309" i="14"/>
  <c r="BF309" i="14"/>
  <c r="BE309" i="14"/>
  <c r="BD309" i="14"/>
  <c r="BC309" i="14"/>
  <c r="BB309" i="14"/>
  <c r="BA309" i="14"/>
  <c r="AZ309" i="14"/>
  <c r="AY309" i="14"/>
  <c r="CX308" i="14"/>
  <c r="CW308" i="14"/>
  <c r="CV308" i="14"/>
  <c r="CU308" i="14"/>
  <c r="CT308" i="14"/>
  <c r="CS308" i="14"/>
  <c r="CR308" i="14"/>
  <c r="CQ308" i="14"/>
  <c r="CP308" i="14"/>
  <c r="CO308" i="14"/>
  <c r="CN308" i="14"/>
  <c r="CM308" i="14"/>
  <c r="CL308" i="14"/>
  <c r="CK308" i="14"/>
  <c r="CJ308" i="14"/>
  <c r="CI308" i="14"/>
  <c r="CH308" i="14"/>
  <c r="CG308" i="14"/>
  <c r="CF308" i="14"/>
  <c r="CE308" i="14"/>
  <c r="CD308" i="14"/>
  <c r="CC308" i="14"/>
  <c r="CB308" i="14"/>
  <c r="CA308" i="14"/>
  <c r="BZ308" i="14"/>
  <c r="BY308" i="14"/>
  <c r="BX308" i="14"/>
  <c r="BW308" i="14"/>
  <c r="BV308" i="14"/>
  <c r="BU308" i="14"/>
  <c r="BT308" i="14"/>
  <c r="BS308" i="14"/>
  <c r="BR308" i="14"/>
  <c r="BQ308" i="14"/>
  <c r="BP308" i="14"/>
  <c r="BO308" i="14"/>
  <c r="BN308" i="14"/>
  <c r="BM308" i="14"/>
  <c r="BL308" i="14"/>
  <c r="BK308" i="14"/>
  <c r="BJ308" i="14"/>
  <c r="BI308" i="14"/>
  <c r="BH308" i="14"/>
  <c r="BG308" i="14"/>
  <c r="BF308" i="14"/>
  <c r="BE308" i="14"/>
  <c r="BD308" i="14"/>
  <c r="BC308" i="14"/>
  <c r="BB308" i="14"/>
  <c r="BA308" i="14"/>
  <c r="AZ308" i="14"/>
  <c r="AY308" i="14"/>
  <c r="CX307" i="14"/>
  <c r="CW307" i="14"/>
  <c r="CV307" i="14"/>
  <c r="CU307" i="14"/>
  <c r="CT307" i="14"/>
  <c r="CS307" i="14"/>
  <c r="CR307" i="14"/>
  <c r="CQ307" i="14"/>
  <c r="CP307" i="14"/>
  <c r="CO307" i="14"/>
  <c r="CN307" i="14"/>
  <c r="CM307" i="14"/>
  <c r="CL307" i="14"/>
  <c r="CK307" i="14"/>
  <c r="CJ307" i="14"/>
  <c r="CI307" i="14"/>
  <c r="CH307" i="14"/>
  <c r="CG307" i="14"/>
  <c r="CF307" i="14"/>
  <c r="CE307" i="14"/>
  <c r="CD307" i="14"/>
  <c r="CC307" i="14"/>
  <c r="CB307" i="14"/>
  <c r="CA307" i="14"/>
  <c r="BZ307" i="14"/>
  <c r="BY307" i="14"/>
  <c r="BX307" i="14"/>
  <c r="BW307" i="14"/>
  <c r="BV307" i="14"/>
  <c r="BU307" i="14"/>
  <c r="BT307" i="14"/>
  <c r="BS307" i="14"/>
  <c r="BR307" i="14"/>
  <c r="BQ307" i="14"/>
  <c r="BP307" i="14"/>
  <c r="BO307" i="14"/>
  <c r="BN307" i="14"/>
  <c r="BM307" i="14"/>
  <c r="BL307" i="14"/>
  <c r="BK307" i="14"/>
  <c r="BJ307" i="14"/>
  <c r="BI307" i="14"/>
  <c r="BH307" i="14"/>
  <c r="BG307" i="14"/>
  <c r="BF307" i="14"/>
  <c r="BE307" i="14"/>
  <c r="BD307" i="14"/>
  <c r="BC307" i="14"/>
  <c r="BB307" i="14"/>
  <c r="BA307" i="14"/>
  <c r="AZ307" i="14"/>
  <c r="AY307" i="14"/>
  <c r="CX306" i="14"/>
  <c r="CW306" i="14"/>
  <c r="CV306" i="14"/>
  <c r="CU306" i="14"/>
  <c r="CT306" i="14"/>
  <c r="CS306" i="14"/>
  <c r="CR306" i="14"/>
  <c r="CQ306" i="14"/>
  <c r="CP306" i="14"/>
  <c r="CO306" i="14"/>
  <c r="CN306" i="14"/>
  <c r="CM306" i="14"/>
  <c r="CL306" i="14"/>
  <c r="CK306" i="14"/>
  <c r="CJ306" i="14"/>
  <c r="CI306" i="14"/>
  <c r="CH306" i="14"/>
  <c r="CG306" i="14"/>
  <c r="CF306" i="14"/>
  <c r="CE306" i="14"/>
  <c r="CD306" i="14"/>
  <c r="CC306" i="14"/>
  <c r="CB306" i="14"/>
  <c r="CA306" i="14"/>
  <c r="BZ306" i="14"/>
  <c r="BY306" i="14"/>
  <c r="BX306" i="14"/>
  <c r="BW306" i="14"/>
  <c r="BV306" i="14"/>
  <c r="BU306" i="14"/>
  <c r="BT306" i="14"/>
  <c r="BS306" i="14"/>
  <c r="BR306" i="14"/>
  <c r="BQ306" i="14"/>
  <c r="BP306" i="14"/>
  <c r="BO306" i="14"/>
  <c r="BN306" i="14"/>
  <c r="BM306" i="14"/>
  <c r="BL306" i="14"/>
  <c r="BK306" i="14"/>
  <c r="BJ306" i="14"/>
  <c r="BI306" i="14"/>
  <c r="BH306" i="14"/>
  <c r="BG306" i="14"/>
  <c r="BF306" i="14"/>
  <c r="BE306" i="14"/>
  <c r="BD306" i="14"/>
  <c r="BC306" i="14"/>
  <c r="BB306" i="14"/>
  <c r="BA306" i="14"/>
  <c r="AZ306" i="14"/>
  <c r="AY306" i="14"/>
  <c r="CX302" i="14"/>
  <c r="CW302" i="14"/>
  <c r="CV302" i="14"/>
  <c r="CU302" i="14"/>
  <c r="CT302" i="14"/>
  <c r="CS302" i="14"/>
  <c r="CR302" i="14"/>
  <c r="CQ302" i="14"/>
  <c r="CP302" i="14"/>
  <c r="CO302" i="14"/>
  <c r="CN302" i="14"/>
  <c r="CM302" i="14"/>
  <c r="CL302" i="14"/>
  <c r="CK302" i="14"/>
  <c r="CJ302" i="14"/>
  <c r="CI302" i="14"/>
  <c r="CH302" i="14"/>
  <c r="CG302" i="14"/>
  <c r="CF302" i="14"/>
  <c r="CE302" i="14"/>
  <c r="CD302" i="14"/>
  <c r="CC302" i="14"/>
  <c r="CB302" i="14"/>
  <c r="CA302" i="14"/>
  <c r="BZ302" i="14"/>
  <c r="BY302" i="14"/>
  <c r="BX302" i="14"/>
  <c r="BW302" i="14"/>
  <c r="BV302" i="14"/>
  <c r="BU302" i="14"/>
  <c r="BT302" i="14"/>
  <c r="BS302" i="14"/>
  <c r="BR302" i="14"/>
  <c r="BQ302" i="14"/>
  <c r="BP302" i="14"/>
  <c r="BO302" i="14"/>
  <c r="BN302" i="14"/>
  <c r="BM302" i="14"/>
  <c r="BL302" i="14"/>
  <c r="BK302" i="14"/>
  <c r="BJ302" i="14"/>
  <c r="BI302" i="14"/>
  <c r="BH302" i="14"/>
  <c r="BG302" i="14"/>
  <c r="BF302" i="14"/>
  <c r="BE302" i="14"/>
  <c r="BD302" i="14"/>
  <c r="BC302" i="14"/>
  <c r="BB302" i="14"/>
  <c r="BA302" i="14"/>
  <c r="AZ302" i="14"/>
  <c r="AY302" i="14"/>
  <c r="CX301" i="14"/>
  <c r="CW301" i="14"/>
  <c r="CV301" i="14"/>
  <c r="CU301" i="14"/>
  <c r="CT301" i="14"/>
  <c r="CS301" i="14"/>
  <c r="CR301" i="14"/>
  <c r="CQ301" i="14"/>
  <c r="CP301" i="14"/>
  <c r="CO301" i="14"/>
  <c r="CN301" i="14"/>
  <c r="CM301" i="14"/>
  <c r="CL301" i="14"/>
  <c r="CK301" i="14"/>
  <c r="CJ301" i="14"/>
  <c r="CI301" i="14"/>
  <c r="CH301" i="14"/>
  <c r="CG301" i="14"/>
  <c r="CF301" i="14"/>
  <c r="CE301" i="14"/>
  <c r="CD301" i="14"/>
  <c r="CC301" i="14"/>
  <c r="CB301" i="14"/>
  <c r="CA301" i="14"/>
  <c r="BZ301" i="14"/>
  <c r="BY301" i="14"/>
  <c r="BX301" i="14"/>
  <c r="BW301" i="14"/>
  <c r="BV301" i="14"/>
  <c r="BU301" i="14"/>
  <c r="BT301" i="14"/>
  <c r="BS301" i="14"/>
  <c r="BR301" i="14"/>
  <c r="BQ301" i="14"/>
  <c r="BP301" i="14"/>
  <c r="BO301" i="14"/>
  <c r="BN301" i="14"/>
  <c r="BM301" i="14"/>
  <c r="BL301" i="14"/>
  <c r="BK301" i="14"/>
  <c r="BJ301" i="14"/>
  <c r="BI301" i="14"/>
  <c r="BH301" i="14"/>
  <c r="BG301" i="14"/>
  <c r="BF301" i="14"/>
  <c r="BE301" i="14"/>
  <c r="BD301" i="14"/>
  <c r="BC301" i="14"/>
  <c r="BB301" i="14"/>
  <c r="BA301" i="14"/>
  <c r="AZ301" i="14"/>
  <c r="AY301" i="14"/>
  <c r="CX300" i="14"/>
  <c r="CW300" i="14"/>
  <c r="CV300" i="14"/>
  <c r="CU300" i="14"/>
  <c r="CT300" i="14"/>
  <c r="CS300" i="14"/>
  <c r="CR300" i="14"/>
  <c r="CQ300" i="14"/>
  <c r="CP300" i="14"/>
  <c r="CO300" i="14"/>
  <c r="CN300" i="14"/>
  <c r="CM300" i="14"/>
  <c r="CL300" i="14"/>
  <c r="CK300" i="14"/>
  <c r="CJ300" i="14"/>
  <c r="CI300" i="14"/>
  <c r="CH300" i="14"/>
  <c r="CG300" i="14"/>
  <c r="CF300" i="14"/>
  <c r="CE300" i="14"/>
  <c r="CD300" i="14"/>
  <c r="CC300" i="14"/>
  <c r="CB300" i="14"/>
  <c r="CA300" i="14"/>
  <c r="BZ300" i="14"/>
  <c r="BY300" i="14"/>
  <c r="BX300" i="14"/>
  <c r="BW300" i="14"/>
  <c r="BV300" i="14"/>
  <c r="BU300" i="14"/>
  <c r="BT300" i="14"/>
  <c r="BS300" i="14"/>
  <c r="BR300" i="14"/>
  <c r="BQ300" i="14"/>
  <c r="BP300" i="14"/>
  <c r="BO300" i="14"/>
  <c r="BN300" i="14"/>
  <c r="BM300" i="14"/>
  <c r="BL300" i="14"/>
  <c r="BK300" i="14"/>
  <c r="BJ300" i="14"/>
  <c r="BI300" i="14"/>
  <c r="BH300" i="14"/>
  <c r="BG300" i="14"/>
  <c r="BF300" i="14"/>
  <c r="BE300" i="14"/>
  <c r="BD300" i="14"/>
  <c r="BC300" i="14"/>
  <c r="BB300" i="14"/>
  <c r="BA300" i="14"/>
  <c r="AZ300" i="14"/>
  <c r="AY300" i="14"/>
  <c r="CX299" i="14"/>
  <c r="CW299" i="14"/>
  <c r="CV299" i="14"/>
  <c r="CU299" i="14"/>
  <c r="CT299" i="14"/>
  <c r="CS299" i="14"/>
  <c r="CR299" i="14"/>
  <c r="CQ299" i="14"/>
  <c r="CP299" i="14"/>
  <c r="CO299" i="14"/>
  <c r="CN299" i="14"/>
  <c r="CM299" i="14"/>
  <c r="CL299" i="14"/>
  <c r="CK299" i="14"/>
  <c r="CJ299" i="14"/>
  <c r="CI299" i="14"/>
  <c r="CH299" i="14"/>
  <c r="CG299" i="14"/>
  <c r="CF299" i="14"/>
  <c r="CE299" i="14"/>
  <c r="CD299" i="14"/>
  <c r="CC299" i="14"/>
  <c r="CB299" i="14"/>
  <c r="CA299" i="14"/>
  <c r="BZ299" i="14"/>
  <c r="BY299" i="14"/>
  <c r="BX299" i="14"/>
  <c r="BW299" i="14"/>
  <c r="BV299" i="14"/>
  <c r="BU299" i="14"/>
  <c r="BT299" i="14"/>
  <c r="BS299" i="14"/>
  <c r="BR299" i="14"/>
  <c r="BQ299" i="14"/>
  <c r="BP299" i="14"/>
  <c r="BO299" i="14"/>
  <c r="BN299" i="14"/>
  <c r="BM299" i="14"/>
  <c r="BL299" i="14"/>
  <c r="BK299" i="14"/>
  <c r="BJ299" i="14"/>
  <c r="BI299" i="14"/>
  <c r="BH299" i="14"/>
  <c r="BG299" i="14"/>
  <c r="BF299" i="14"/>
  <c r="BE299" i="14"/>
  <c r="BD299" i="14"/>
  <c r="BC299" i="14"/>
  <c r="BB299" i="14"/>
  <c r="BA299" i="14"/>
  <c r="AZ299" i="14"/>
  <c r="AY299" i="14"/>
  <c r="CX298" i="14"/>
  <c r="CW298" i="14"/>
  <c r="CV298" i="14"/>
  <c r="CU298" i="14"/>
  <c r="CT298" i="14"/>
  <c r="CS298" i="14"/>
  <c r="CR298" i="14"/>
  <c r="CQ298" i="14"/>
  <c r="CP298" i="14"/>
  <c r="CO298" i="14"/>
  <c r="CN298" i="14"/>
  <c r="CM298" i="14"/>
  <c r="CL298" i="14"/>
  <c r="CK298" i="14"/>
  <c r="CJ298" i="14"/>
  <c r="CI298" i="14"/>
  <c r="CH298" i="14"/>
  <c r="CG298" i="14"/>
  <c r="CF298" i="14"/>
  <c r="CE298" i="14"/>
  <c r="CD298" i="14"/>
  <c r="CC298" i="14"/>
  <c r="CB298" i="14"/>
  <c r="CA298" i="14"/>
  <c r="BZ298" i="14"/>
  <c r="BY298" i="14"/>
  <c r="BX298" i="14"/>
  <c r="BW298" i="14"/>
  <c r="BV298" i="14"/>
  <c r="BU298" i="14"/>
  <c r="BT298" i="14"/>
  <c r="BS298" i="14"/>
  <c r="BR298" i="14"/>
  <c r="BQ298" i="14"/>
  <c r="BP298" i="14"/>
  <c r="BO298" i="14"/>
  <c r="BN298" i="14"/>
  <c r="BM298" i="14"/>
  <c r="BL298" i="14"/>
  <c r="BK298" i="14"/>
  <c r="BJ298" i="14"/>
  <c r="BI298" i="14"/>
  <c r="BH298" i="14"/>
  <c r="BG298" i="14"/>
  <c r="BF298" i="14"/>
  <c r="BE298" i="14"/>
  <c r="BD298" i="14"/>
  <c r="BC298" i="14"/>
  <c r="BB298" i="14"/>
  <c r="BA298" i="14"/>
  <c r="AZ298" i="14"/>
  <c r="AY298" i="14"/>
  <c r="CX297" i="14"/>
  <c r="CW297" i="14"/>
  <c r="CV297" i="14"/>
  <c r="CU297" i="14"/>
  <c r="CT297" i="14"/>
  <c r="CS297" i="14"/>
  <c r="CR297" i="14"/>
  <c r="CQ297" i="14"/>
  <c r="CP297" i="14"/>
  <c r="CO297" i="14"/>
  <c r="CN297" i="14"/>
  <c r="CM297" i="14"/>
  <c r="CL297" i="14"/>
  <c r="CK297" i="14"/>
  <c r="CJ297" i="14"/>
  <c r="CI297" i="14"/>
  <c r="CH297" i="14"/>
  <c r="CG297" i="14"/>
  <c r="CF297" i="14"/>
  <c r="CE297" i="14"/>
  <c r="CD297" i="14"/>
  <c r="CC297" i="14"/>
  <c r="CB297" i="14"/>
  <c r="CA297" i="14"/>
  <c r="BZ297" i="14"/>
  <c r="BY297" i="14"/>
  <c r="BX297" i="14"/>
  <c r="BW297" i="14"/>
  <c r="BV297" i="14"/>
  <c r="BU297" i="14"/>
  <c r="BT297" i="14"/>
  <c r="BS297" i="14"/>
  <c r="BR297" i="14"/>
  <c r="BQ297" i="14"/>
  <c r="BP297" i="14"/>
  <c r="BO297" i="14"/>
  <c r="BN297" i="14"/>
  <c r="BM297" i="14"/>
  <c r="BL297" i="14"/>
  <c r="BK297" i="14"/>
  <c r="BJ297" i="14"/>
  <c r="BI297" i="14"/>
  <c r="BH297" i="14"/>
  <c r="BG297" i="14"/>
  <c r="BF297" i="14"/>
  <c r="BE297" i="14"/>
  <c r="BD297" i="14"/>
  <c r="BC297" i="14"/>
  <c r="BB297" i="14"/>
  <c r="BA297" i="14"/>
  <c r="AZ297" i="14"/>
  <c r="AY297" i="14"/>
  <c r="CX296" i="14"/>
  <c r="CW296" i="14"/>
  <c r="CV296" i="14"/>
  <c r="CU296" i="14"/>
  <c r="CT296" i="14"/>
  <c r="CS296" i="14"/>
  <c r="CR296" i="14"/>
  <c r="CQ296" i="14"/>
  <c r="CP296" i="14"/>
  <c r="CO296" i="14"/>
  <c r="CN296" i="14"/>
  <c r="CM296" i="14"/>
  <c r="CL296" i="14"/>
  <c r="CK296" i="14"/>
  <c r="CJ296" i="14"/>
  <c r="CI296" i="14"/>
  <c r="CH296" i="14"/>
  <c r="CG296" i="14"/>
  <c r="CF296" i="14"/>
  <c r="CE296" i="14"/>
  <c r="CD296" i="14"/>
  <c r="CC296" i="14"/>
  <c r="CB296" i="14"/>
  <c r="CA296" i="14"/>
  <c r="BZ296" i="14"/>
  <c r="BY296" i="14"/>
  <c r="BX296" i="14"/>
  <c r="BW296" i="14"/>
  <c r="BV296" i="14"/>
  <c r="BU296" i="14"/>
  <c r="BT296" i="14"/>
  <c r="BS296" i="14"/>
  <c r="BR296" i="14"/>
  <c r="BQ296" i="14"/>
  <c r="BP296" i="14"/>
  <c r="BO296" i="14"/>
  <c r="BN296" i="14"/>
  <c r="BM296" i="14"/>
  <c r="BL296" i="14"/>
  <c r="BK296" i="14"/>
  <c r="BJ296" i="14"/>
  <c r="BI296" i="14"/>
  <c r="BH296" i="14"/>
  <c r="BG296" i="14"/>
  <c r="BF296" i="14"/>
  <c r="BE296" i="14"/>
  <c r="BD296" i="14"/>
  <c r="BC296" i="14"/>
  <c r="BB296" i="14"/>
  <c r="BA296" i="14"/>
  <c r="AZ296" i="14"/>
  <c r="AY296" i="14"/>
  <c r="CX295" i="14"/>
  <c r="CW295" i="14"/>
  <c r="CV295" i="14"/>
  <c r="CU295" i="14"/>
  <c r="CT295" i="14"/>
  <c r="CS295" i="14"/>
  <c r="CR295" i="14"/>
  <c r="CQ295" i="14"/>
  <c r="CP295" i="14"/>
  <c r="CO295" i="14"/>
  <c r="CN295" i="14"/>
  <c r="CM295" i="14"/>
  <c r="CL295" i="14"/>
  <c r="CK295" i="14"/>
  <c r="CJ295" i="14"/>
  <c r="CI295" i="14"/>
  <c r="CH295" i="14"/>
  <c r="CG295" i="14"/>
  <c r="CF295" i="14"/>
  <c r="CE295" i="14"/>
  <c r="CD295" i="14"/>
  <c r="CC295" i="14"/>
  <c r="CB295" i="14"/>
  <c r="CA295" i="14"/>
  <c r="BZ295" i="14"/>
  <c r="BY295" i="14"/>
  <c r="BX295" i="14"/>
  <c r="BW295" i="14"/>
  <c r="BV295" i="14"/>
  <c r="BU295" i="14"/>
  <c r="BT295" i="14"/>
  <c r="BS295" i="14"/>
  <c r="BR295" i="14"/>
  <c r="BQ295" i="14"/>
  <c r="BP295" i="14"/>
  <c r="BO295" i="14"/>
  <c r="BN295" i="14"/>
  <c r="BM295" i="14"/>
  <c r="BL295" i="14"/>
  <c r="BK295" i="14"/>
  <c r="BJ295" i="14"/>
  <c r="BI295" i="14"/>
  <c r="BH295" i="14"/>
  <c r="BG295" i="14"/>
  <c r="BF295" i="14"/>
  <c r="BE295" i="14"/>
  <c r="BD295" i="14"/>
  <c r="BC295" i="14"/>
  <c r="BB295" i="14"/>
  <c r="BA295" i="14"/>
  <c r="AZ295" i="14"/>
  <c r="AY295" i="14"/>
  <c r="CX294" i="14"/>
  <c r="CW294" i="14"/>
  <c r="CV294" i="14"/>
  <c r="CU294" i="14"/>
  <c r="CT294" i="14"/>
  <c r="CS294" i="14"/>
  <c r="CR294" i="14"/>
  <c r="CQ294" i="14"/>
  <c r="CP294" i="14"/>
  <c r="CO294" i="14"/>
  <c r="CN294" i="14"/>
  <c r="CM294" i="14"/>
  <c r="CL294" i="14"/>
  <c r="CK294" i="14"/>
  <c r="CJ294" i="14"/>
  <c r="CI294" i="14"/>
  <c r="CH294" i="14"/>
  <c r="CG294" i="14"/>
  <c r="CF294" i="14"/>
  <c r="CE294" i="14"/>
  <c r="CD294" i="14"/>
  <c r="CC294" i="14"/>
  <c r="CB294" i="14"/>
  <c r="CA294" i="14"/>
  <c r="BZ294" i="14"/>
  <c r="BY294" i="14"/>
  <c r="BX294" i="14"/>
  <c r="BW294" i="14"/>
  <c r="BV294" i="14"/>
  <c r="BU294" i="14"/>
  <c r="BT294" i="14"/>
  <c r="BS294" i="14"/>
  <c r="BR294" i="14"/>
  <c r="BQ294" i="14"/>
  <c r="BP294" i="14"/>
  <c r="BO294" i="14"/>
  <c r="BN294" i="14"/>
  <c r="BM294" i="14"/>
  <c r="BL294" i="14"/>
  <c r="BK294" i="14"/>
  <c r="BJ294" i="14"/>
  <c r="BI294" i="14"/>
  <c r="BH294" i="14"/>
  <c r="BG294" i="14"/>
  <c r="BF294" i="14"/>
  <c r="BE294" i="14"/>
  <c r="BD294" i="14"/>
  <c r="BC294" i="14"/>
  <c r="BB294" i="14"/>
  <c r="BA294" i="14"/>
  <c r="AZ294" i="14"/>
  <c r="AY294" i="14"/>
  <c r="CX290" i="14"/>
  <c r="CW290" i="14"/>
  <c r="CV290" i="14"/>
  <c r="CU290" i="14"/>
  <c r="CT290" i="14"/>
  <c r="CS290" i="14"/>
  <c r="CR290" i="14"/>
  <c r="CQ290" i="14"/>
  <c r="CP290" i="14"/>
  <c r="CO290" i="14"/>
  <c r="CN290" i="14"/>
  <c r="CM290" i="14"/>
  <c r="CL290" i="14"/>
  <c r="CK290" i="14"/>
  <c r="CJ290" i="14"/>
  <c r="CI290" i="14"/>
  <c r="CH290" i="14"/>
  <c r="CG290" i="14"/>
  <c r="CF290" i="14"/>
  <c r="CE290" i="14"/>
  <c r="CD290" i="14"/>
  <c r="CC290" i="14"/>
  <c r="CB290" i="14"/>
  <c r="CA290" i="14"/>
  <c r="BZ290" i="14"/>
  <c r="BY290" i="14"/>
  <c r="BX290" i="14"/>
  <c r="BW290" i="14"/>
  <c r="BV290" i="14"/>
  <c r="BU290" i="14"/>
  <c r="BT290" i="14"/>
  <c r="BS290" i="14"/>
  <c r="BR290" i="14"/>
  <c r="BQ290" i="14"/>
  <c r="BP290" i="14"/>
  <c r="BO290" i="14"/>
  <c r="BN290" i="14"/>
  <c r="BM290" i="14"/>
  <c r="BL290" i="14"/>
  <c r="BK290" i="14"/>
  <c r="BJ290" i="14"/>
  <c r="BI290" i="14"/>
  <c r="BH290" i="14"/>
  <c r="BG290" i="14"/>
  <c r="BF290" i="14"/>
  <c r="BE290" i="14"/>
  <c r="BD290" i="14"/>
  <c r="BC290" i="14"/>
  <c r="BB290" i="14"/>
  <c r="BA290" i="14"/>
  <c r="AZ290" i="14"/>
  <c r="AY290" i="14"/>
  <c r="CX289" i="14"/>
  <c r="CW289" i="14"/>
  <c r="CV289" i="14"/>
  <c r="CU289" i="14"/>
  <c r="CT289" i="14"/>
  <c r="CS289" i="14"/>
  <c r="CR289" i="14"/>
  <c r="CQ289" i="14"/>
  <c r="CP289" i="14"/>
  <c r="CO289" i="14"/>
  <c r="CN289" i="14"/>
  <c r="CM289" i="14"/>
  <c r="CL289" i="14"/>
  <c r="CK289" i="14"/>
  <c r="CJ289" i="14"/>
  <c r="CI289" i="14"/>
  <c r="CH289" i="14"/>
  <c r="CG289" i="14"/>
  <c r="CF289" i="14"/>
  <c r="CE289" i="14"/>
  <c r="CD289" i="14"/>
  <c r="CC289" i="14"/>
  <c r="CB289" i="14"/>
  <c r="CA289" i="14"/>
  <c r="BZ289" i="14"/>
  <c r="BY289" i="14"/>
  <c r="BX289" i="14"/>
  <c r="BW289" i="14"/>
  <c r="BV289" i="14"/>
  <c r="BU289" i="14"/>
  <c r="BT289" i="14"/>
  <c r="BS289" i="14"/>
  <c r="BR289" i="14"/>
  <c r="BQ289" i="14"/>
  <c r="BP289" i="14"/>
  <c r="BO289" i="14"/>
  <c r="BN289" i="14"/>
  <c r="BM289" i="14"/>
  <c r="BL289" i="14"/>
  <c r="BK289" i="14"/>
  <c r="BJ289" i="14"/>
  <c r="BI289" i="14"/>
  <c r="BH289" i="14"/>
  <c r="BG289" i="14"/>
  <c r="BF289" i="14"/>
  <c r="BE289" i="14"/>
  <c r="BD289" i="14"/>
  <c r="BC289" i="14"/>
  <c r="BB289" i="14"/>
  <c r="BA289" i="14"/>
  <c r="AZ289" i="14"/>
  <c r="AY289" i="14"/>
  <c r="CX288" i="14"/>
  <c r="CW288" i="14"/>
  <c r="CV288" i="14"/>
  <c r="CU288" i="14"/>
  <c r="CT288" i="14"/>
  <c r="CS288" i="14"/>
  <c r="CR288" i="14"/>
  <c r="CQ288" i="14"/>
  <c r="CP288" i="14"/>
  <c r="CO288" i="14"/>
  <c r="CN288" i="14"/>
  <c r="CM288" i="14"/>
  <c r="CL288" i="14"/>
  <c r="CK288" i="14"/>
  <c r="CJ288" i="14"/>
  <c r="CI288" i="14"/>
  <c r="CH288" i="14"/>
  <c r="CG288" i="14"/>
  <c r="CF288" i="14"/>
  <c r="CE288" i="14"/>
  <c r="CD288" i="14"/>
  <c r="CC288" i="14"/>
  <c r="CB288" i="14"/>
  <c r="CA288" i="14"/>
  <c r="BZ288" i="14"/>
  <c r="BY288" i="14"/>
  <c r="BX288" i="14"/>
  <c r="BW288" i="14"/>
  <c r="BV288" i="14"/>
  <c r="BU288" i="14"/>
  <c r="BT288" i="14"/>
  <c r="BS288" i="14"/>
  <c r="BR288" i="14"/>
  <c r="BQ288" i="14"/>
  <c r="BP288" i="14"/>
  <c r="BO288" i="14"/>
  <c r="BN288" i="14"/>
  <c r="BM288" i="14"/>
  <c r="BL288" i="14"/>
  <c r="BK288" i="14"/>
  <c r="BJ288" i="14"/>
  <c r="BI288" i="14"/>
  <c r="BH288" i="14"/>
  <c r="BG288" i="14"/>
  <c r="BF288" i="14"/>
  <c r="BE288" i="14"/>
  <c r="BD288" i="14"/>
  <c r="BC288" i="14"/>
  <c r="BB288" i="14"/>
  <c r="BA288" i="14"/>
  <c r="AZ288" i="14"/>
  <c r="AY288" i="14"/>
  <c r="CX287" i="14"/>
  <c r="CW287" i="14"/>
  <c r="CV287" i="14"/>
  <c r="CU287" i="14"/>
  <c r="CT287" i="14"/>
  <c r="CS287" i="14"/>
  <c r="CR287" i="14"/>
  <c r="CQ287" i="14"/>
  <c r="CP287" i="14"/>
  <c r="CO287" i="14"/>
  <c r="CN287" i="14"/>
  <c r="CM287" i="14"/>
  <c r="CL287" i="14"/>
  <c r="CK287" i="14"/>
  <c r="CJ287" i="14"/>
  <c r="CI287" i="14"/>
  <c r="CH287" i="14"/>
  <c r="CG287" i="14"/>
  <c r="CF287" i="14"/>
  <c r="CE287" i="14"/>
  <c r="CD287" i="14"/>
  <c r="CC287" i="14"/>
  <c r="CB287" i="14"/>
  <c r="CA287" i="14"/>
  <c r="BZ287" i="14"/>
  <c r="BY287" i="14"/>
  <c r="BX287" i="14"/>
  <c r="BW287" i="14"/>
  <c r="BV287" i="14"/>
  <c r="BU287" i="14"/>
  <c r="BT287" i="14"/>
  <c r="BS287" i="14"/>
  <c r="BR287" i="14"/>
  <c r="BQ287" i="14"/>
  <c r="BP287" i="14"/>
  <c r="BO287" i="14"/>
  <c r="BN287" i="14"/>
  <c r="BM287" i="14"/>
  <c r="BL287" i="14"/>
  <c r="BK287" i="14"/>
  <c r="BJ287" i="14"/>
  <c r="BI287" i="14"/>
  <c r="BH287" i="14"/>
  <c r="BG287" i="14"/>
  <c r="BF287" i="14"/>
  <c r="BE287" i="14"/>
  <c r="BD287" i="14"/>
  <c r="BC287" i="14"/>
  <c r="BB287" i="14"/>
  <c r="BA287" i="14"/>
  <c r="AZ287" i="14"/>
  <c r="AY287" i="14"/>
  <c r="CX286" i="14"/>
  <c r="CW286" i="14"/>
  <c r="CV286" i="14"/>
  <c r="CU286" i="14"/>
  <c r="CT286" i="14"/>
  <c r="CS286" i="14"/>
  <c r="CR286" i="14"/>
  <c r="CQ286" i="14"/>
  <c r="CP286" i="14"/>
  <c r="CO286" i="14"/>
  <c r="CN286" i="14"/>
  <c r="CM286" i="14"/>
  <c r="CL286" i="14"/>
  <c r="CK286" i="14"/>
  <c r="CJ286" i="14"/>
  <c r="CI286" i="14"/>
  <c r="CH286" i="14"/>
  <c r="CG286" i="14"/>
  <c r="CF286" i="14"/>
  <c r="CE286" i="14"/>
  <c r="CD286" i="14"/>
  <c r="CC286" i="14"/>
  <c r="CB286" i="14"/>
  <c r="CA286" i="14"/>
  <c r="BZ286" i="14"/>
  <c r="BY286" i="14"/>
  <c r="BX286" i="14"/>
  <c r="BW286" i="14"/>
  <c r="BV286" i="14"/>
  <c r="BU286" i="14"/>
  <c r="BT286" i="14"/>
  <c r="BS286" i="14"/>
  <c r="BR286" i="14"/>
  <c r="BQ286" i="14"/>
  <c r="BP286" i="14"/>
  <c r="BO286" i="14"/>
  <c r="BN286" i="14"/>
  <c r="BM286" i="14"/>
  <c r="BL286" i="14"/>
  <c r="BK286" i="14"/>
  <c r="BJ286" i="14"/>
  <c r="BI286" i="14"/>
  <c r="BH286" i="14"/>
  <c r="BG286" i="14"/>
  <c r="BF286" i="14"/>
  <c r="BE286" i="14"/>
  <c r="BD286" i="14"/>
  <c r="BC286" i="14"/>
  <c r="BB286" i="14"/>
  <c r="BA286" i="14"/>
  <c r="AZ286" i="14"/>
  <c r="AY286" i="14"/>
  <c r="CX285" i="14"/>
  <c r="CW285" i="14"/>
  <c r="CV285" i="14"/>
  <c r="CU285" i="14"/>
  <c r="CT285" i="14"/>
  <c r="CS285" i="14"/>
  <c r="CR285" i="14"/>
  <c r="CQ285" i="14"/>
  <c r="CP285" i="14"/>
  <c r="CO285" i="14"/>
  <c r="CN285" i="14"/>
  <c r="CM285" i="14"/>
  <c r="CL285" i="14"/>
  <c r="CK285" i="14"/>
  <c r="CJ285" i="14"/>
  <c r="CI285" i="14"/>
  <c r="CH285" i="14"/>
  <c r="CG285" i="14"/>
  <c r="CF285" i="14"/>
  <c r="CE285" i="14"/>
  <c r="CD285" i="14"/>
  <c r="CC285" i="14"/>
  <c r="CB285" i="14"/>
  <c r="CA285" i="14"/>
  <c r="BZ285" i="14"/>
  <c r="BY285" i="14"/>
  <c r="BX285" i="14"/>
  <c r="BW285" i="14"/>
  <c r="BV285" i="14"/>
  <c r="BU285" i="14"/>
  <c r="BT285" i="14"/>
  <c r="BS285" i="14"/>
  <c r="BR285" i="14"/>
  <c r="BQ285" i="14"/>
  <c r="BP285" i="14"/>
  <c r="BO285" i="14"/>
  <c r="BN285" i="14"/>
  <c r="BM285" i="14"/>
  <c r="BL285" i="14"/>
  <c r="BK285" i="14"/>
  <c r="BJ285" i="14"/>
  <c r="BI285" i="14"/>
  <c r="BH285" i="14"/>
  <c r="BG285" i="14"/>
  <c r="BF285" i="14"/>
  <c r="BE285" i="14"/>
  <c r="BD285" i="14"/>
  <c r="BC285" i="14"/>
  <c r="BB285" i="14"/>
  <c r="BA285" i="14"/>
  <c r="AZ285" i="14"/>
  <c r="AY285" i="14"/>
  <c r="CX284" i="14"/>
  <c r="CW284" i="14"/>
  <c r="CV284" i="14"/>
  <c r="CU284" i="14"/>
  <c r="CT284" i="14"/>
  <c r="CS284" i="14"/>
  <c r="CR284" i="14"/>
  <c r="CQ284" i="14"/>
  <c r="CP284" i="14"/>
  <c r="CO284" i="14"/>
  <c r="CN284" i="14"/>
  <c r="CM284" i="14"/>
  <c r="CL284" i="14"/>
  <c r="CK284" i="14"/>
  <c r="CJ284" i="14"/>
  <c r="CI284" i="14"/>
  <c r="CH284" i="14"/>
  <c r="CG284" i="14"/>
  <c r="CF284" i="14"/>
  <c r="CE284" i="14"/>
  <c r="CD284" i="14"/>
  <c r="CC284" i="14"/>
  <c r="CB284" i="14"/>
  <c r="CA284" i="14"/>
  <c r="BZ284" i="14"/>
  <c r="BY284" i="14"/>
  <c r="BX284" i="14"/>
  <c r="BW284" i="14"/>
  <c r="BV284" i="14"/>
  <c r="BU284" i="14"/>
  <c r="BT284" i="14"/>
  <c r="BS284" i="14"/>
  <c r="BR284" i="14"/>
  <c r="BQ284" i="14"/>
  <c r="BP284" i="14"/>
  <c r="BO284" i="14"/>
  <c r="BN284" i="14"/>
  <c r="BM284" i="14"/>
  <c r="BL284" i="14"/>
  <c r="BK284" i="14"/>
  <c r="BJ284" i="14"/>
  <c r="BI284" i="14"/>
  <c r="BH284" i="14"/>
  <c r="BG284" i="14"/>
  <c r="BF284" i="14"/>
  <c r="BE284" i="14"/>
  <c r="BD284" i="14"/>
  <c r="BC284" i="14"/>
  <c r="BB284" i="14"/>
  <c r="BA284" i="14"/>
  <c r="AZ284" i="14"/>
  <c r="AY284" i="14"/>
  <c r="CX283" i="14"/>
  <c r="CW283" i="14"/>
  <c r="CV283" i="14"/>
  <c r="CU283" i="14"/>
  <c r="CT283" i="14"/>
  <c r="CS283" i="14"/>
  <c r="CR283" i="14"/>
  <c r="CQ283" i="14"/>
  <c r="CP283" i="14"/>
  <c r="CO283" i="14"/>
  <c r="CN283" i="14"/>
  <c r="CM283" i="14"/>
  <c r="CL283" i="14"/>
  <c r="CK283" i="14"/>
  <c r="CJ283" i="14"/>
  <c r="CI283" i="14"/>
  <c r="CH283" i="14"/>
  <c r="CG283" i="14"/>
  <c r="CF283" i="14"/>
  <c r="CE283" i="14"/>
  <c r="CD283" i="14"/>
  <c r="CC283" i="14"/>
  <c r="CB283" i="14"/>
  <c r="CA283" i="14"/>
  <c r="BZ283" i="14"/>
  <c r="BY283" i="14"/>
  <c r="BX283" i="14"/>
  <c r="BW283" i="14"/>
  <c r="BV283" i="14"/>
  <c r="BU283" i="14"/>
  <c r="BT283" i="14"/>
  <c r="BS283" i="14"/>
  <c r="BR283" i="14"/>
  <c r="BQ283" i="14"/>
  <c r="BP283" i="14"/>
  <c r="BO283" i="14"/>
  <c r="BN283" i="14"/>
  <c r="BM283" i="14"/>
  <c r="BL283" i="14"/>
  <c r="BK283" i="14"/>
  <c r="BJ283" i="14"/>
  <c r="BI283" i="14"/>
  <c r="BH283" i="14"/>
  <c r="BG283" i="14"/>
  <c r="BF283" i="14"/>
  <c r="BE283" i="14"/>
  <c r="BD283" i="14"/>
  <c r="BC283" i="14"/>
  <c r="BB283" i="14"/>
  <c r="BA283" i="14"/>
  <c r="AZ283" i="14"/>
  <c r="AY283" i="14"/>
  <c r="CX282" i="14"/>
  <c r="CW282" i="14"/>
  <c r="CV282" i="14"/>
  <c r="CU282" i="14"/>
  <c r="CT282" i="14"/>
  <c r="CS282" i="14"/>
  <c r="CR282" i="14"/>
  <c r="CQ282" i="14"/>
  <c r="CP282" i="14"/>
  <c r="CO282" i="14"/>
  <c r="CN282" i="14"/>
  <c r="CM282" i="14"/>
  <c r="CL282" i="14"/>
  <c r="CK282" i="14"/>
  <c r="CJ282" i="14"/>
  <c r="CI282" i="14"/>
  <c r="CH282" i="14"/>
  <c r="CG282" i="14"/>
  <c r="CF282" i="14"/>
  <c r="CE282" i="14"/>
  <c r="CD282" i="14"/>
  <c r="CC282" i="14"/>
  <c r="CB282" i="14"/>
  <c r="CA282" i="14"/>
  <c r="BZ282" i="14"/>
  <c r="BY282" i="14"/>
  <c r="BX282" i="14"/>
  <c r="BW282" i="14"/>
  <c r="BV282" i="14"/>
  <c r="BU282" i="14"/>
  <c r="BT282" i="14"/>
  <c r="BS282" i="14"/>
  <c r="BR282" i="14"/>
  <c r="BQ282" i="14"/>
  <c r="BP282" i="14"/>
  <c r="BO282" i="14"/>
  <c r="BN282" i="14"/>
  <c r="BM282" i="14"/>
  <c r="BL282" i="14"/>
  <c r="BK282" i="14"/>
  <c r="BJ282" i="14"/>
  <c r="BI282" i="14"/>
  <c r="BH282" i="14"/>
  <c r="BG282" i="14"/>
  <c r="BF282" i="14"/>
  <c r="BE282" i="14"/>
  <c r="BD282" i="14"/>
  <c r="BC282" i="14"/>
  <c r="BB282" i="14"/>
  <c r="BA282" i="14"/>
  <c r="AZ282" i="14"/>
  <c r="AY282" i="14"/>
  <c r="BI222" i="14"/>
  <c r="BD212" i="14"/>
  <c r="AY208" i="14"/>
  <c r="AZ208" i="14"/>
  <c r="BA208" i="14"/>
  <c r="BB208" i="14"/>
  <c r="BC208" i="14"/>
  <c r="BD208" i="14"/>
  <c r="BE208" i="14"/>
  <c r="BF208" i="14"/>
  <c r="BG208" i="14"/>
  <c r="BH208" i="14"/>
  <c r="BJ208" i="14"/>
  <c r="BK208" i="14"/>
  <c r="BL208" i="14"/>
  <c r="BM208" i="14"/>
  <c r="BN208" i="14"/>
  <c r="BO208" i="14"/>
  <c r="BP208" i="14"/>
  <c r="BQ208" i="14"/>
  <c r="BR208" i="14"/>
  <c r="BS208" i="14"/>
  <c r="BT208" i="14"/>
  <c r="BU208" i="14"/>
  <c r="BV208" i="14"/>
  <c r="BW208" i="14"/>
  <c r="BX208" i="14"/>
  <c r="BY208" i="14"/>
  <c r="BZ208" i="14"/>
  <c r="CA208" i="14"/>
  <c r="CB208" i="14"/>
  <c r="CC208" i="14"/>
  <c r="CD208" i="14"/>
  <c r="CE208" i="14"/>
  <c r="CF208" i="14"/>
  <c r="CG208" i="14"/>
  <c r="CH208" i="14"/>
  <c r="CI208" i="14"/>
  <c r="CJ208" i="14"/>
  <c r="CK208" i="14"/>
  <c r="CL208" i="14"/>
  <c r="CM208" i="14"/>
  <c r="CN208" i="14"/>
  <c r="CO208" i="14"/>
  <c r="CP208" i="14"/>
  <c r="CQ208" i="14"/>
  <c r="CR208" i="14"/>
  <c r="CS208" i="14"/>
  <c r="CT208" i="14"/>
  <c r="CU208" i="14"/>
  <c r="CV208" i="14"/>
  <c r="CW208" i="14"/>
  <c r="AY209" i="14"/>
  <c r="AZ209" i="14"/>
  <c r="BA209" i="14"/>
  <c r="BB209" i="14"/>
  <c r="BC209" i="14"/>
  <c r="BD209" i="14"/>
  <c r="BE209" i="14"/>
  <c r="BF209" i="14"/>
  <c r="BG209" i="14"/>
  <c r="BH209" i="14"/>
  <c r="BJ209" i="14"/>
  <c r="BK209" i="14"/>
  <c r="BL209" i="14"/>
  <c r="BM209" i="14"/>
  <c r="BN209" i="14"/>
  <c r="BO209" i="14"/>
  <c r="BP209" i="14"/>
  <c r="BQ209" i="14"/>
  <c r="BR209" i="14"/>
  <c r="BS209" i="14"/>
  <c r="BT209" i="14"/>
  <c r="BU209" i="14"/>
  <c r="BV209" i="14"/>
  <c r="BW209" i="14"/>
  <c r="BX209" i="14"/>
  <c r="BY209" i="14"/>
  <c r="BZ209" i="14"/>
  <c r="CA209" i="14"/>
  <c r="CB209" i="14"/>
  <c r="CC209" i="14"/>
  <c r="CD209" i="14"/>
  <c r="CE209" i="14"/>
  <c r="CF209" i="14"/>
  <c r="CG209" i="14"/>
  <c r="CH209" i="14"/>
  <c r="CI209" i="14"/>
  <c r="CJ209" i="14"/>
  <c r="CK209" i="14"/>
  <c r="CL209" i="14"/>
  <c r="CM209" i="14"/>
  <c r="CN209" i="14"/>
  <c r="CO209" i="14"/>
  <c r="CP209" i="14"/>
  <c r="CQ209" i="14"/>
  <c r="CR209" i="14"/>
  <c r="CS209" i="14"/>
  <c r="CT209" i="14"/>
  <c r="CU209" i="14"/>
  <c r="CV209" i="14"/>
  <c r="CW209" i="14"/>
  <c r="AY210" i="14"/>
  <c r="AZ210" i="14"/>
  <c r="BA210" i="14"/>
  <c r="BB210" i="14"/>
  <c r="BC210" i="14"/>
  <c r="BE210" i="14"/>
  <c r="BF210" i="14"/>
  <c r="BG210" i="14"/>
  <c r="BH210" i="14"/>
  <c r="BI210" i="14"/>
  <c r="BJ210" i="14"/>
  <c r="BK210" i="14"/>
  <c r="BL210" i="14"/>
  <c r="BM210" i="14"/>
  <c r="BN210" i="14"/>
  <c r="BO210" i="14"/>
  <c r="BP210" i="14"/>
  <c r="BQ210" i="14"/>
  <c r="BR210" i="14"/>
  <c r="BS210" i="14"/>
  <c r="BT210" i="14"/>
  <c r="BU210" i="14"/>
  <c r="BV210" i="14"/>
  <c r="BW210" i="14"/>
  <c r="BX210" i="14"/>
  <c r="BY210" i="14"/>
  <c r="BZ210" i="14"/>
  <c r="CA210" i="14"/>
  <c r="CB210" i="14"/>
  <c r="CC210" i="14"/>
  <c r="CD210" i="14"/>
  <c r="CE210" i="14"/>
  <c r="CF210" i="14"/>
  <c r="CG210" i="14"/>
  <c r="CH210" i="14"/>
  <c r="CI210" i="14"/>
  <c r="CJ210" i="14"/>
  <c r="CK210" i="14"/>
  <c r="CL210" i="14"/>
  <c r="CM210" i="14"/>
  <c r="CN210" i="14"/>
  <c r="CO210" i="14"/>
  <c r="CP210" i="14"/>
  <c r="CQ210" i="14"/>
  <c r="CR210" i="14"/>
  <c r="CS210" i="14"/>
  <c r="CT210" i="14"/>
  <c r="CU210" i="14"/>
  <c r="CV210" i="14"/>
  <c r="CW210" i="14"/>
  <c r="AY211" i="14"/>
  <c r="AZ211" i="14"/>
  <c r="BA211" i="14"/>
  <c r="BB211" i="14"/>
  <c r="BC211" i="14"/>
  <c r="BD211" i="14"/>
  <c r="BE211" i="14"/>
  <c r="BF211" i="14"/>
  <c r="BG211" i="14"/>
  <c r="BH211" i="14"/>
  <c r="BJ211" i="14"/>
  <c r="BK211" i="14"/>
  <c r="BL211" i="14"/>
  <c r="BM211" i="14"/>
  <c r="BN211" i="14"/>
  <c r="BO211" i="14"/>
  <c r="BP211" i="14"/>
  <c r="BQ211" i="14"/>
  <c r="BR211" i="14"/>
  <c r="BS211" i="14"/>
  <c r="BT211" i="14"/>
  <c r="BU211" i="14"/>
  <c r="BV211" i="14"/>
  <c r="BW211" i="14"/>
  <c r="BX211" i="14"/>
  <c r="BY211" i="14"/>
  <c r="BZ211" i="14"/>
  <c r="CA211" i="14"/>
  <c r="CB211" i="14"/>
  <c r="CC211" i="14"/>
  <c r="CD211" i="14"/>
  <c r="CE211" i="14"/>
  <c r="CF211" i="14"/>
  <c r="CG211" i="14"/>
  <c r="CH211" i="14"/>
  <c r="CI211" i="14"/>
  <c r="CJ211" i="14"/>
  <c r="CK211" i="14"/>
  <c r="CL211" i="14"/>
  <c r="CM211" i="14"/>
  <c r="CN211" i="14"/>
  <c r="CO211" i="14"/>
  <c r="CP211" i="14"/>
  <c r="CQ211" i="14"/>
  <c r="CR211" i="14"/>
  <c r="CS211" i="14"/>
  <c r="CT211" i="14"/>
  <c r="CU211" i="14"/>
  <c r="CV211" i="14"/>
  <c r="CW211" i="14"/>
  <c r="AY212" i="14"/>
  <c r="AZ212" i="14"/>
  <c r="BA212" i="14"/>
  <c r="BB212" i="14"/>
  <c r="BC212" i="14"/>
  <c r="BE212" i="14"/>
  <c r="BF212" i="14"/>
  <c r="BG212" i="14"/>
  <c r="BH212" i="14"/>
  <c r="BJ212" i="14"/>
  <c r="BK212" i="14"/>
  <c r="BL212" i="14"/>
  <c r="BM212" i="14"/>
  <c r="BN212" i="14"/>
  <c r="BO212" i="14"/>
  <c r="BP212" i="14"/>
  <c r="BQ212" i="14"/>
  <c r="BR212" i="14"/>
  <c r="BS212" i="14"/>
  <c r="BT212" i="14"/>
  <c r="BU212" i="14"/>
  <c r="BV212" i="14"/>
  <c r="BW212" i="14"/>
  <c r="BX212" i="14"/>
  <c r="BY212" i="14"/>
  <c r="BZ212" i="14"/>
  <c r="CA212" i="14"/>
  <c r="CB212" i="14"/>
  <c r="CC212" i="14"/>
  <c r="CD212" i="14"/>
  <c r="CE212" i="14"/>
  <c r="CF212" i="14"/>
  <c r="CG212" i="14"/>
  <c r="CH212" i="14"/>
  <c r="CI212" i="14"/>
  <c r="CJ212" i="14"/>
  <c r="CK212" i="14"/>
  <c r="CL212" i="14"/>
  <c r="CM212" i="14"/>
  <c r="CN212" i="14"/>
  <c r="CO212" i="14"/>
  <c r="CP212" i="14"/>
  <c r="CQ212" i="14"/>
  <c r="CR212" i="14"/>
  <c r="CS212" i="14"/>
  <c r="CT212" i="14"/>
  <c r="CU212" i="14"/>
  <c r="CV212" i="14"/>
  <c r="CW212" i="14"/>
  <c r="AY213" i="14"/>
  <c r="AZ213" i="14"/>
  <c r="BA213" i="14"/>
  <c r="BB213" i="14"/>
  <c r="BC213" i="14"/>
  <c r="BD213" i="14"/>
  <c r="BE213" i="14"/>
  <c r="BF213" i="14"/>
  <c r="BG213" i="14"/>
  <c r="BH213" i="14"/>
  <c r="BI213" i="14"/>
  <c r="BJ213" i="14"/>
  <c r="BK213" i="14"/>
  <c r="BL213" i="14"/>
  <c r="BM213" i="14"/>
  <c r="BN213" i="14"/>
  <c r="BO213" i="14"/>
  <c r="BP213" i="14"/>
  <c r="BQ213" i="14"/>
  <c r="BR213" i="14"/>
  <c r="BS213" i="14"/>
  <c r="BT213" i="14"/>
  <c r="BU213" i="14"/>
  <c r="BV213" i="14"/>
  <c r="BW213" i="14"/>
  <c r="BX213" i="14"/>
  <c r="BY213" i="14"/>
  <c r="BZ213" i="14"/>
  <c r="CA213" i="14"/>
  <c r="CB213" i="14"/>
  <c r="CC213" i="14"/>
  <c r="CD213" i="14"/>
  <c r="CE213" i="14"/>
  <c r="CF213" i="14"/>
  <c r="CG213" i="14"/>
  <c r="CH213" i="14"/>
  <c r="CI213" i="14"/>
  <c r="CJ213" i="14"/>
  <c r="CK213" i="14"/>
  <c r="CL213" i="14"/>
  <c r="CM213" i="14"/>
  <c r="CN213" i="14"/>
  <c r="CO213" i="14"/>
  <c r="CP213" i="14"/>
  <c r="CQ213" i="14"/>
  <c r="CR213" i="14"/>
  <c r="CS213" i="14"/>
  <c r="CT213" i="14"/>
  <c r="CU213" i="14"/>
  <c r="CV213" i="14"/>
  <c r="CW213" i="14"/>
  <c r="AY214" i="14"/>
  <c r="AZ214" i="14"/>
  <c r="BA214" i="14"/>
  <c r="BB214" i="14"/>
  <c r="BC214" i="14"/>
  <c r="BD214" i="14"/>
  <c r="BE214" i="14"/>
  <c r="BF214" i="14"/>
  <c r="BG214" i="14"/>
  <c r="BH214" i="14"/>
  <c r="BJ214" i="14"/>
  <c r="BK214" i="14"/>
  <c r="BL214" i="14"/>
  <c r="BM214" i="14"/>
  <c r="BN214" i="14"/>
  <c r="BO214" i="14"/>
  <c r="BP214" i="14"/>
  <c r="BQ214" i="14"/>
  <c r="BR214" i="14"/>
  <c r="BS214" i="14"/>
  <c r="BT214" i="14"/>
  <c r="BU214" i="14"/>
  <c r="BV214" i="14"/>
  <c r="BW214" i="14"/>
  <c r="BX214" i="14"/>
  <c r="BY214" i="14"/>
  <c r="BZ214" i="14"/>
  <c r="CA214" i="14"/>
  <c r="CB214" i="14"/>
  <c r="CC214" i="14"/>
  <c r="CD214" i="14"/>
  <c r="CE214" i="14"/>
  <c r="CF214" i="14"/>
  <c r="CG214" i="14"/>
  <c r="CH214" i="14"/>
  <c r="CI214" i="14"/>
  <c r="CJ214" i="14"/>
  <c r="CK214" i="14"/>
  <c r="CL214" i="14"/>
  <c r="CM214" i="14"/>
  <c r="CN214" i="14"/>
  <c r="CO214" i="14"/>
  <c r="CP214" i="14"/>
  <c r="CQ214" i="14"/>
  <c r="CR214" i="14"/>
  <c r="CS214" i="14"/>
  <c r="CT214" i="14"/>
  <c r="CU214" i="14"/>
  <c r="CV214" i="14"/>
  <c r="CW214" i="14"/>
  <c r="AY215" i="14"/>
  <c r="AZ215" i="14"/>
  <c r="BA215" i="14"/>
  <c r="BB215" i="14"/>
  <c r="BC215" i="14"/>
  <c r="BE215" i="14"/>
  <c r="BF215" i="14"/>
  <c r="BG215" i="14"/>
  <c r="BH215" i="14"/>
  <c r="BI215" i="14"/>
  <c r="BJ215" i="14"/>
  <c r="BK215" i="14"/>
  <c r="BL215" i="14"/>
  <c r="BM215" i="14"/>
  <c r="BN215" i="14"/>
  <c r="BO215" i="14"/>
  <c r="BP215" i="14"/>
  <c r="BQ215" i="14"/>
  <c r="BR215" i="14"/>
  <c r="BS215" i="14"/>
  <c r="BT215" i="14"/>
  <c r="BU215" i="14"/>
  <c r="BV215" i="14"/>
  <c r="BW215" i="14"/>
  <c r="BX215" i="14"/>
  <c r="BY215" i="14"/>
  <c r="BZ215" i="14"/>
  <c r="CA215" i="14"/>
  <c r="CB215" i="14"/>
  <c r="CC215" i="14"/>
  <c r="CD215" i="14"/>
  <c r="CE215" i="14"/>
  <c r="CF215" i="14"/>
  <c r="CG215" i="14"/>
  <c r="CH215" i="14"/>
  <c r="CI215" i="14"/>
  <c r="CJ215" i="14"/>
  <c r="CK215" i="14"/>
  <c r="CL215" i="14"/>
  <c r="CM215" i="14"/>
  <c r="CN215" i="14"/>
  <c r="CO215" i="14"/>
  <c r="CP215" i="14"/>
  <c r="CQ215" i="14"/>
  <c r="CR215" i="14"/>
  <c r="CS215" i="14"/>
  <c r="CT215" i="14"/>
  <c r="CU215" i="14"/>
  <c r="CV215" i="14"/>
  <c r="CW215" i="14"/>
  <c r="AY216" i="14"/>
  <c r="AZ216" i="14"/>
  <c r="BA216" i="14"/>
  <c r="BB216" i="14"/>
  <c r="BC216" i="14"/>
  <c r="BD216" i="14"/>
  <c r="BE216" i="14"/>
  <c r="BF216" i="14"/>
  <c r="BG216" i="14"/>
  <c r="BH216" i="14"/>
  <c r="BI216" i="14"/>
  <c r="BJ216" i="14"/>
  <c r="BK216" i="14"/>
  <c r="BL216" i="14"/>
  <c r="BM216" i="14"/>
  <c r="BN216" i="14"/>
  <c r="BO216" i="14"/>
  <c r="BP216" i="14"/>
  <c r="BQ216" i="14"/>
  <c r="BR216" i="14"/>
  <c r="BS216" i="14"/>
  <c r="BT216" i="14"/>
  <c r="BU216" i="14"/>
  <c r="BV216" i="14"/>
  <c r="BW216" i="14"/>
  <c r="BX216" i="14"/>
  <c r="BY216" i="14"/>
  <c r="BZ216" i="14"/>
  <c r="CA216" i="14"/>
  <c r="CB216" i="14"/>
  <c r="CC216" i="14"/>
  <c r="CD216" i="14"/>
  <c r="CE216" i="14"/>
  <c r="CF216" i="14"/>
  <c r="CG216" i="14"/>
  <c r="CH216" i="14"/>
  <c r="CI216" i="14"/>
  <c r="CJ216" i="14"/>
  <c r="CK216" i="14"/>
  <c r="CL216" i="14"/>
  <c r="CM216" i="14"/>
  <c r="CN216" i="14"/>
  <c r="CO216" i="14"/>
  <c r="CP216" i="14"/>
  <c r="CQ216" i="14"/>
  <c r="CR216" i="14"/>
  <c r="CS216" i="14"/>
  <c r="CT216" i="14"/>
  <c r="CU216" i="14"/>
  <c r="CV216" i="14"/>
  <c r="CW216" i="14"/>
  <c r="AY220" i="14"/>
  <c r="AZ220" i="14"/>
  <c r="BA220" i="14"/>
  <c r="BC220" i="14"/>
  <c r="BD220" i="14"/>
  <c r="BE220" i="14"/>
  <c r="BF220" i="14"/>
  <c r="BG220" i="14"/>
  <c r="BH220" i="14"/>
  <c r="BJ220" i="14"/>
  <c r="BK220" i="14"/>
  <c r="BL220" i="14"/>
  <c r="BM220" i="14"/>
  <c r="BN220" i="14"/>
  <c r="BO220" i="14"/>
  <c r="BP220" i="14"/>
  <c r="BQ220" i="14"/>
  <c r="BR220" i="14"/>
  <c r="BS220" i="14"/>
  <c r="BT220" i="14"/>
  <c r="BU220" i="14"/>
  <c r="BV220" i="14"/>
  <c r="BW220" i="14"/>
  <c r="BX220" i="14"/>
  <c r="BY220" i="14"/>
  <c r="BZ220" i="14"/>
  <c r="CA220" i="14"/>
  <c r="CB220" i="14"/>
  <c r="CC220" i="14"/>
  <c r="CD220" i="14"/>
  <c r="CE220" i="14"/>
  <c r="CF220" i="14"/>
  <c r="CG220" i="14"/>
  <c r="CH220" i="14"/>
  <c r="CI220" i="14"/>
  <c r="CJ220" i="14"/>
  <c r="CK220" i="14"/>
  <c r="CL220" i="14"/>
  <c r="CM220" i="14"/>
  <c r="CN220" i="14"/>
  <c r="CO220" i="14"/>
  <c r="CP220" i="14"/>
  <c r="CQ220" i="14"/>
  <c r="CR220" i="14"/>
  <c r="CS220" i="14"/>
  <c r="CT220" i="14"/>
  <c r="CU220" i="14"/>
  <c r="CV220" i="14"/>
  <c r="CW220" i="14"/>
  <c r="AY221" i="14"/>
  <c r="AZ221" i="14"/>
  <c r="BA221" i="14"/>
  <c r="BB221" i="14"/>
  <c r="BC221" i="14"/>
  <c r="BD221" i="14"/>
  <c r="BE221" i="14"/>
  <c r="BF221" i="14"/>
  <c r="BG221" i="14"/>
  <c r="BH221" i="14"/>
  <c r="BI221" i="14"/>
  <c r="BJ221" i="14"/>
  <c r="BK221" i="14"/>
  <c r="BL221" i="14"/>
  <c r="BM221" i="14"/>
  <c r="BN221" i="14"/>
  <c r="BO221" i="14"/>
  <c r="BP221" i="14"/>
  <c r="BQ221" i="14"/>
  <c r="BR221" i="14"/>
  <c r="BS221" i="14"/>
  <c r="BT221" i="14"/>
  <c r="BU221" i="14"/>
  <c r="BV221" i="14"/>
  <c r="BW221" i="14"/>
  <c r="BX221" i="14"/>
  <c r="BY221" i="14"/>
  <c r="BZ221" i="14"/>
  <c r="CA221" i="14"/>
  <c r="CB221" i="14"/>
  <c r="CC221" i="14"/>
  <c r="CD221" i="14"/>
  <c r="CE221" i="14"/>
  <c r="CF221" i="14"/>
  <c r="CG221" i="14"/>
  <c r="CH221" i="14"/>
  <c r="CI221" i="14"/>
  <c r="CJ221" i="14"/>
  <c r="CK221" i="14"/>
  <c r="CL221" i="14"/>
  <c r="CM221" i="14"/>
  <c r="CN221" i="14"/>
  <c r="CO221" i="14"/>
  <c r="CP221" i="14"/>
  <c r="CQ221" i="14"/>
  <c r="CR221" i="14"/>
  <c r="CS221" i="14"/>
  <c r="CT221" i="14"/>
  <c r="CU221" i="14"/>
  <c r="CV221" i="14"/>
  <c r="CW221" i="14"/>
  <c r="AY222" i="14"/>
  <c r="AZ222" i="14"/>
  <c r="BA222" i="14"/>
  <c r="BB222" i="14"/>
  <c r="BC222" i="14"/>
  <c r="BD222" i="14"/>
  <c r="BE222" i="14"/>
  <c r="BF222" i="14"/>
  <c r="BG222" i="14"/>
  <c r="BH222" i="14"/>
  <c r="BJ222" i="14"/>
  <c r="BK222" i="14"/>
  <c r="BL222" i="14"/>
  <c r="BM222" i="14"/>
  <c r="BN222" i="14"/>
  <c r="BO222" i="14"/>
  <c r="BP222" i="14"/>
  <c r="BQ222" i="14"/>
  <c r="BR222" i="14"/>
  <c r="BS222" i="14"/>
  <c r="BT222" i="14"/>
  <c r="BU222" i="14"/>
  <c r="BV222" i="14"/>
  <c r="BW222" i="14"/>
  <c r="BX222" i="14"/>
  <c r="BY222" i="14"/>
  <c r="BZ222" i="14"/>
  <c r="CA222" i="14"/>
  <c r="CB222" i="14"/>
  <c r="CC222" i="14"/>
  <c r="CD222" i="14"/>
  <c r="CE222" i="14"/>
  <c r="CF222" i="14"/>
  <c r="CG222" i="14"/>
  <c r="CH222" i="14"/>
  <c r="CI222" i="14"/>
  <c r="CJ222" i="14"/>
  <c r="CK222" i="14"/>
  <c r="CL222" i="14"/>
  <c r="CM222" i="14"/>
  <c r="CN222" i="14"/>
  <c r="CO222" i="14"/>
  <c r="CP222" i="14"/>
  <c r="CQ222" i="14"/>
  <c r="CR222" i="14"/>
  <c r="CS222" i="14"/>
  <c r="CT222" i="14"/>
  <c r="CU222" i="14"/>
  <c r="CV222" i="14"/>
  <c r="CW222" i="14"/>
  <c r="AY223" i="14"/>
  <c r="AZ223" i="14"/>
  <c r="BA223" i="14"/>
  <c r="BB223" i="14"/>
  <c r="BC223" i="14"/>
  <c r="BD223" i="14"/>
  <c r="BE223" i="14"/>
  <c r="BF223" i="14"/>
  <c r="BG223" i="14"/>
  <c r="BH223" i="14"/>
  <c r="BJ223" i="14"/>
  <c r="BK223" i="14"/>
  <c r="BL223" i="14"/>
  <c r="BM223" i="14"/>
  <c r="BN223" i="14"/>
  <c r="BO223" i="14"/>
  <c r="BP223" i="14"/>
  <c r="BQ223" i="14"/>
  <c r="BR223" i="14"/>
  <c r="BS223" i="14"/>
  <c r="BT223" i="14"/>
  <c r="BU223" i="14"/>
  <c r="BV223" i="14"/>
  <c r="BW223" i="14"/>
  <c r="BX223" i="14"/>
  <c r="BY223" i="14"/>
  <c r="BZ223" i="14"/>
  <c r="CA223" i="14"/>
  <c r="CB223" i="14"/>
  <c r="CC223" i="14"/>
  <c r="CD223" i="14"/>
  <c r="CE223" i="14"/>
  <c r="CF223" i="14"/>
  <c r="CG223" i="14"/>
  <c r="CH223" i="14"/>
  <c r="CI223" i="14"/>
  <c r="CJ223" i="14"/>
  <c r="CK223" i="14"/>
  <c r="CL223" i="14"/>
  <c r="CM223" i="14"/>
  <c r="CN223" i="14"/>
  <c r="CO223" i="14"/>
  <c r="CP223" i="14"/>
  <c r="CQ223" i="14"/>
  <c r="CR223" i="14"/>
  <c r="CS223" i="14"/>
  <c r="CT223" i="14"/>
  <c r="CU223" i="14"/>
  <c r="CV223" i="14"/>
  <c r="CW223" i="14"/>
  <c r="AY224" i="14"/>
  <c r="AZ224" i="14"/>
  <c r="BA224" i="14"/>
  <c r="BB224" i="14"/>
  <c r="BC224" i="14"/>
  <c r="BD224" i="14"/>
  <c r="BE224" i="14"/>
  <c r="BF224" i="14"/>
  <c r="BG224" i="14"/>
  <c r="BH224" i="14"/>
  <c r="BI224" i="14"/>
  <c r="BJ224" i="14"/>
  <c r="BK224" i="14"/>
  <c r="BL224" i="14"/>
  <c r="BM224" i="14"/>
  <c r="BN224" i="14"/>
  <c r="BO224" i="14"/>
  <c r="BP224" i="14"/>
  <c r="BQ224" i="14"/>
  <c r="BR224" i="14"/>
  <c r="BS224" i="14"/>
  <c r="BT224" i="14"/>
  <c r="BU224" i="14"/>
  <c r="BV224" i="14"/>
  <c r="BW224" i="14"/>
  <c r="BX224" i="14"/>
  <c r="BY224" i="14"/>
  <c r="BZ224" i="14"/>
  <c r="CA224" i="14"/>
  <c r="CB224" i="14"/>
  <c r="CC224" i="14"/>
  <c r="CD224" i="14"/>
  <c r="CE224" i="14"/>
  <c r="CF224" i="14"/>
  <c r="CG224" i="14"/>
  <c r="CH224" i="14"/>
  <c r="CI224" i="14"/>
  <c r="CJ224" i="14"/>
  <c r="CK224" i="14"/>
  <c r="CL224" i="14"/>
  <c r="CM224" i="14"/>
  <c r="CN224" i="14"/>
  <c r="CO224" i="14"/>
  <c r="CP224" i="14"/>
  <c r="CQ224" i="14"/>
  <c r="CR224" i="14"/>
  <c r="CS224" i="14"/>
  <c r="CT224" i="14"/>
  <c r="CU224" i="14"/>
  <c r="CV224" i="14"/>
  <c r="CW224" i="14"/>
  <c r="AY225" i="14"/>
  <c r="AZ225" i="14"/>
  <c r="BA225" i="14"/>
  <c r="BB225" i="14"/>
  <c r="BC225" i="14"/>
  <c r="BD225" i="14"/>
  <c r="BE225" i="14"/>
  <c r="BF225" i="14"/>
  <c r="BG225" i="14"/>
  <c r="BH225" i="14"/>
  <c r="BJ225" i="14"/>
  <c r="BK225" i="14"/>
  <c r="BL225" i="14"/>
  <c r="BM225" i="14"/>
  <c r="BN225" i="14"/>
  <c r="BO225" i="14"/>
  <c r="BP225" i="14"/>
  <c r="BQ225" i="14"/>
  <c r="BR225" i="14"/>
  <c r="BS225" i="14"/>
  <c r="BT225" i="14"/>
  <c r="BU225" i="14"/>
  <c r="BV225" i="14"/>
  <c r="BW225" i="14"/>
  <c r="BX225" i="14"/>
  <c r="BY225" i="14"/>
  <c r="BZ225" i="14"/>
  <c r="CA225" i="14"/>
  <c r="CB225" i="14"/>
  <c r="CC225" i="14"/>
  <c r="CD225" i="14"/>
  <c r="CE225" i="14"/>
  <c r="CF225" i="14"/>
  <c r="CG225" i="14"/>
  <c r="CH225" i="14"/>
  <c r="CI225" i="14"/>
  <c r="CJ225" i="14"/>
  <c r="CK225" i="14"/>
  <c r="CL225" i="14"/>
  <c r="CM225" i="14"/>
  <c r="CN225" i="14"/>
  <c r="CO225" i="14"/>
  <c r="CP225" i="14"/>
  <c r="CQ225" i="14"/>
  <c r="CR225" i="14"/>
  <c r="CS225" i="14"/>
  <c r="CT225" i="14"/>
  <c r="CU225" i="14"/>
  <c r="CV225" i="14"/>
  <c r="CW225" i="14"/>
  <c r="AY226" i="14"/>
  <c r="AZ226" i="14"/>
  <c r="BA226" i="14"/>
  <c r="BB226" i="14"/>
  <c r="BC226" i="14"/>
  <c r="BD226" i="14"/>
  <c r="BE226" i="14"/>
  <c r="BF226" i="14"/>
  <c r="BG226" i="14"/>
  <c r="BH226" i="14"/>
  <c r="BI226" i="14"/>
  <c r="BJ226" i="14"/>
  <c r="BK226" i="14"/>
  <c r="BL226" i="14"/>
  <c r="BM226" i="14"/>
  <c r="BN226" i="14"/>
  <c r="BO226" i="14"/>
  <c r="BP226" i="14"/>
  <c r="BQ226" i="14"/>
  <c r="BR226" i="14"/>
  <c r="BS226" i="14"/>
  <c r="BT226" i="14"/>
  <c r="BU226" i="14"/>
  <c r="BV226" i="14"/>
  <c r="BW226" i="14"/>
  <c r="BX226" i="14"/>
  <c r="BY226" i="14"/>
  <c r="BZ226" i="14"/>
  <c r="CA226" i="14"/>
  <c r="CB226" i="14"/>
  <c r="CC226" i="14"/>
  <c r="CD226" i="14"/>
  <c r="CE226" i="14"/>
  <c r="CF226" i="14"/>
  <c r="CG226" i="14"/>
  <c r="CH226" i="14"/>
  <c r="CI226" i="14"/>
  <c r="CJ226" i="14"/>
  <c r="CK226" i="14"/>
  <c r="CL226" i="14"/>
  <c r="CM226" i="14"/>
  <c r="CN226" i="14"/>
  <c r="CO226" i="14"/>
  <c r="CP226" i="14"/>
  <c r="CQ226" i="14"/>
  <c r="CR226" i="14"/>
  <c r="CS226" i="14"/>
  <c r="CT226" i="14"/>
  <c r="CU226" i="14"/>
  <c r="CV226" i="14"/>
  <c r="CW226" i="14"/>
  <c r="AY227" i="14"/>
  <c r="AZ227" i="14"/>
  <c r="BA227" i="14"/>
  <c r="BB227" i="14"/>
  <c r="BC227" i="14"/>
  <c r="BD227" i="14"/>
  <c r="BE227" i="14"/>
  <c r="BF227" i="14"/>
  <c r="BG227" i="14"/>
  <c r="BH227" i="14"/>
  <c r="BI227" i="14"/>
  <c r="BJ227" i="14"/>
  <c r="BK227" i="14"/>
  <c r="BL227" i="14"/>
  <c r="BM227" i="14"/>
  <c r="BN227" i="14"/>
  <c r="BO227" i="14"/>
  <c r="BP227" i="14"/>
  <c r="BQ227" i="14"/>
  <c r="BR227" i="14"/>
  <c r="BS227" i="14"/>
  <c r="BT227" i="14"/>
  <c r="BU227" i="14"/>
  <c r="BV227" i="14"/>
  <c r="BW227" i="14"/>
  <c r="BX227" i="14"/>
  <c r="BY227" i="14"/>
  <c r="BZ227" i="14"/>
  <c r="CA227" i="14"/>
  <c r="CB227" i="14"/>
  <c r="CC227" i="14"/>
  <c r="CD227" i="14"/>
  <c r="CE227" i="14"/>
  <c r="CF227" i="14"/>
  <c r="CG227" i="14"/>
  <c r="CH227" i="14"/>
  <c r="CI227" i="14"/>
  <c r="CJ227" i="14"/>
  <c r="CK227" i="14"/>
  <c r="CL227" i="14"/>
  <c r="CM227" i="14"/>
  <c r="CN227" i="14"/>
  <c r="CO227" i="14"/>
  <c r="CP227" i="14"/>
  <c r="CQ227" i="14"/>
  <c r="CR227" i="14"/>
  <c r="CS227" i="14"/>
  <c r="CT227" i="14"/>
  <c r="CU227" i="14"/>
  <c r="CV227" i="14"/>
  <c r="CW227" i="14"/>
  <c r="AY228" i="14"/>
  <c r="AZ228" i="14"/>
  <c r="BA228" i="14"/>
  <c r="BB228" i="14"/>
  <c r="BC228" i="14"/>
  <c r="BD228" i="14"/>
  <c r="BE228" i="14"/>
  <c r="BF228" i="14"/>
  <c r="BG228" i="14"/>
  <c r="BH228" i="14"/>
  <c r="BI228" i="14"/>
  <c r="BJ228" i="14"/>
  <c r="BK228" i="14"/>
  <c r="BL228" i="14"/>
  <c r="BM228" i="14"/>
  <c r="BN228" i="14"/>
  <c r="BO228" i="14"/>
  <c r="BP228" i="14"/>
  <c r="BQ228" i="14"/>
  <c r="BR228" i="14"/>
  <c r="BS228" i="14"/>
  <c r="BT228" i="14"/>
  <c r="BU228" i="14"/>
  <c r="BV228" i="14"/>
  <c r="BW228" i="14"/>
  <c r="BX228" i="14"/>
  <c r="BY228" i="14"/>
  <c r="BZ228" i="14"/>
  <c r="CA228" i="14"/>
  <c r="CB228" i="14"/>
  <c r="CC228" i="14"/>
  <c r="CD228" i="14"/>
  <c r="CE228" i="14"/>
  <c r="CF228" i="14"/>
  <c r="CG228" i="14"/>
  <c r="CH228" i="14"/>
  <c r="CI228" i="14"/>
  <c r="CJ228" i="14"/>
  <c r="CK228" i="14"/>
  <c r="CL228" i="14"/>
  <c r="CM228" i="14"/>
  <c r="CN228" i="14"/>
  <c r="CO228" i="14"/>
  <c r="CP228" i="14"/>
  <c r="CQ228" i="14"/>
  <c r="CR228" i="14"/>
  <c r="CS228" i="14"/>
  <c r="CT228" i="14"/>
  <c r="CU228" i="14"/>
  <c r="CV228" i="14"/>
  <c r="CW228" i="14"/>
  <c r="AY229" i="14"/>
  <c r="AZ229" i="14"/>
  <c r="BA229" i="14"/>
  <c r="BB229" i="14"/>
  <c r="BC229" i="14"/>
  <c r="BD229" i="14"/>
  <c r="BE229" i="14"/>
  <c r="BF229" i="14"/>
  <c r="BG229" i="14"/>
  <c r="BH229" i="14"/>
  <c r="BI229" i="14"/>
  <c r="BJ229" i="14"/>
  <c r="BK229" i="14"/>
  <c r="BL229" i="14"/>
  <c r="BM229" i="14"/>
  <c r="BN229" i="14"/>
  <c r="BO229" i="14"/>
  <c r="BP229" i="14"/>
  <c r="BQ229" i="14"/>
  <c r="BR229" i="14"/>
  <c r="BS229" i="14"/>
  <c r="BT229" i="14"/>
  <c r="BU229" i="14"/>
  <c r="BV229" i="14"/>
  <c r="BW229" i="14"/>
  <c r="BX229" i="14"/>
  <c r="BY229" i="14"/>
  <c r="BZ229" i="14"/>
  <c r="CA229" i="14"/>
  <c r="CB229" i="14"/>
  <c r="CC229" i="14"/>
  <c r="CD229" i="14"/>
  <c r="CE229" i="14"/>
  <c r="CF229" i="14"/>
  <c r="CG229" i="14"/>
  <c r="CH229" i="14"/>
  <c r="CI229" i="14"/>
  <c r="CJ229" i="14"/>
  <c r="CK229" i="14"/>
  <c r="CL229" i="14"/>
  <c r="CM229" i="14"/>
  <c r="CN229" i="14"/>
  <c r="CO229" i="14"/>
  <c r="CP229" i="14"/>
  <c r="CQ229" i="14"/>
  <c r="CR229" i="14"/>
  <c r="CS229" i="14"/>
  <c r="CT229" i="14"/>
  <c r="CU229" i="14"/>
  <c r="CV229" i="14"/>
  <c r="CW229" i="14"/>
  <c r="AY230" i="14"/>
  <c r="AZ230" i="14"/>
  <c r="BA230" i="14"/>
  <c r="BB230" i="14"/>
  <c r="BC230" i="14"/>
  <c r="BD230" i="14"/>
  <c r="BE230" i="14"/>
  <c r="BF230" i="14"/>
  <c r="BG230" i="14"/>
  <c r="BH230" i="14"/>
  <c r="BJ230" i="14"/>
  <c r="BK230" i="14"/>
  <c r="BL230" i="14"/>
  <c r="BM230" i="14"/>
  <c r="BN230" i="14"/>
  <c r="BO230" i="14"/>
  <c r="BP230" i="14"/>
  <c r="BQ230" i="14"/>
  <c r="BR230" i="14"/>
  <c r="BS230" i="14"/>
  <c r="BT230" i="14"/>
  <c r="BU230" i="14"/>
  <c r="BV230" i="14"/>
  <c r="BW230" i="14"/>
  <c r="BX230" i="14"/>
  <c r="BY230" i="14"/>
  <c r="BZ230" i="14"/>
  <c r="CA230" i="14"/>
  <c r="CB230" i="14"/>
  <c r="CC230" i="14"/>
  <c r="CD230" i="14"/>
  <c r="CE230" i="14"/>
  <c r="CF230" i="14"/>
  <c r="CG230" i="14"/>
  <c r="CH230" i="14"/>
  <c r="CI230" i="14"/>
  <c r="CJ230" i="14"/>
  <c r="CK230" i="14"/>
  <c r="CL230" i="14"/>
  <c r="CM230" i="14"/>
  <c r="CN230" i="14"/>
  <c r="CO230" i="14"/>
  <c r="CP230" i="14"/>
  <c r="CQ230" i="14"/>
  <c r="CR230" i="14"/>
  <c r="CS230" i="14"/>
  <c r="CT230" i="14"/>
  <c r="CU230" i="14"/>
  <c r="CV230" i="14"/>
  <c r="CW230" i="14"/>
  <c r="AX230" i="14"/>
  <c r="AX229" i="14"/>
  <c r="AX228" i="14"/>
  <c r="AX227" i="14"/>
  <c r="AX226" i="14"/>
  <c r="AX225" i="14"/>
  <c r="AX224" i="14"/>
  <c r="AX223" i="14"/>
  <c r="AX222" i="14"/>
  <c r="AX221" i="14"/>
  <c r="AX220" i="14"/>
  <c r="AX216" i="14"/>
  <c r="AX215" i="14"/>
  <c r="AX214" i="14"/>
  <c r="AX213" i="14"/>
  <c r="AX212" i="14"/>
  <c r="AX211" i="14"/>
  <c r="AX210" i="14"/>
  <c r="AX209" i="14"/>
  <c r="AX208" i="14"/>
  <c r="AX204" i="14"/>
  <c r="AY196" i="14"/>
  <c r="AZ196" i="14"/>
  <c r="BA196" i="14"/>
  <c r="BB196" i="14"/>
  <c r="BC196" i="14"/>
  <c r="BD196" i="14"/>
  <c r="BE196" i="14"/>
  <c r="BF196" i="14"/>
  <c r="BG196" i="14"/>
  <c r="BH196" i="14"/>
  <c r="BJ196" i="14"/>
  <c r="BK196" i="14"/>
  <c r="BL196" i="14"/>
  <c r="BM196" i="14"/>
  <c r="BN196" i="14"/>
  <c r="BO196" i="14"/>
  <c r="BP196" i="14"/>
  <c r="BQ196" i="14"/>
  <c r="BR196" i="14"/>
  <c r="BS196" i="14"/>
  <c r="BT196" i="14"/>
  <c r="BU196" i="14"/>
  <c r="BV196" i="14"/>
  <c r="BW196" i="14"/>
  <c r="BX196" i="14"/>
  <c r="BY196" i="14"/>
  <c r="BZ196" i="14"/>
  <c r="CA196" i="14"/>
  <c r="CB196" i="14"/>
  <c r="CC196" i="14"/>
  <c r="CD196" i="14"/>
  <c r="CE196" i="14"/>
  <c r="CF196" i="14"/>
  <c r="CG196" i="14"/>
  <c r="CH196" i="14"/>
  <c r="CI196" i="14"/>
  <c r="CJ196" i="14"/>
  <c r="CK196" i="14"/>
  <c r="CL196" i="14"/>
  <c r="CM196" i="14"/>
  <c r="CN196" i="14"/>
  <c r="CO196" i="14"/>
  <c r="CP196" i="14"/>
  <c r="CQ196" i="14"/>
  <c r="CR196" i="14"/>
  <c r="CS196" i="14"/>
  <c r="CT196" i="14"/>
  <c r="CU196" i="14"/>
  <c r="CV196" i="14"/>
  <c r="CW196" i="14"/>
  <c r="AY197" i="14"/>
  <c r="AZ197" i="14"/>
  <c r="BA197" i="14"/>
  <c r="BB197" i="14"/>
  <c r="BC197" i="14"/>
  <c r="BD197" i="14"/>
  <c r="BE197" i="14"/>
  <c r="BF197" i="14"/>
  <c r="BG197" i="14"/>
  <c r="BH197" i="14"/>
  <c r="BI197" i="14"/>
  <c r="BJ197" i="14"/>
  <c r="BK197" i="14"/>
  <c r="BL197" i="14"/>
  <c r="BM197" i="14"/>
  <c r="BN197" i="14"/>
  <c r="BO197" i="14"/>
  <c r="BP197" i="14"/>
  <c r="BQ197" i="14"/>
  <c r="BR197" i="14"/>
  <c r="BS197" i="14"/>
  <c r="BT197" i="14"/>
  <c r="BU197" i="14"/>
  <c r="BV197" i="14"/>
  <c r="BW197" i="14"/>
  <c r="BX197" i="14"/>
  <c r="BY197" i="14"/>
  <c r="BZ197" i="14"/>
  <c r="CA197" i="14"/>
  <c r="CB197" i="14"/>
  <c r="CC197" i="14"/>
  <c r="CD197" i="14"/>
  <c r="CE197" i="14"/>
  <c r="CF197" i="14"/>
  <c r="CG197" i="14"/>
  <c r="CH197" i="14"/>
  <c r="CI197" i="14"/>
  <c r="CJ197" i="14"/>
  <c r="CK197" i="14"/>
  <c r="CL197" i="14"/>
  <c r="CM197" i="14"/>
  <c r="CN197" i="14"/>
  <c r="CO197" i="14"/>
  <c r="CP197" i="14"/>
  <c r="CQ197" i="14"/>
  <c r="CR197" i="14"/>
  <c r="CS197" i="14"/>
  <c r="CT197" i="14"/>
  <c r="CU197" i="14"/>
  <c r="CV197" i="14"/>
  <c r="CW197" i="14"/>
  <c r="AY198" i="14"/>
  <c r="AZ198" i="14"/>
  <c r="BA198" i="14"/>
  <c r="BB198" i="14"/>
  <c r="BC198" i="14"/>
  <c r="BD198" i="14"/>
  <c r="BE198" i="14"/>
  <c r="BF198" i="14"/>
  <c r="BG198" i="14"/>
  <c r="BH198" i="14"/>
  <c r="BI198" i="14"/>
  <c r="BJ198" i="14"/>
  <c r="BK198" i="14"/>
  <c r="BL198" i="14"/>
  <c r="BM198" i="14"/>
  <c r="BN198" i="14"/>
  <c r="BO198" i="14"/>
  <c r="BP198" i="14"/>
  <c r="BQ198" i="14"/>
  <c r="BR198" i="14"/>
  <c r="BS198" i="14"/>
  <c r="BT198" i="14"/>
  <c r="BU198" i="14"/>
  <c r="BV198" i="14"/>
  <c r="BW198" i="14"/>
  <c r="BX198" i="14"/>
  <c r="BY198" i="14"/>
  <c r="BZ198" i="14"/>
  <c r="CA198" i="14"/>
  <c r="CB198" i="14"/>
  <c r="CC198" i="14"/>
  <c r="CD198" i="14"/>
  <c r="CE198" i="14"/>
  <c r="CF198" i="14"/>
  <c r="CG198" i="14"/>
  <c r="CH198" i="14"/>
  <c r="CI198" i="14"/>
  <c r="CJ198" i="14"/>
  <c r="CK198" i="14"/>
  <c r="CL198" i="14"/>
  <c r="CM198" i="14"/>
  <c r="CN198" i="14"/>
  <c r="CO198" i="14"/>
  <c r="CP198" i="14"/>
  <c r="CQ198" i="14"/>
  <c r="CR198" i="14"/>
  <c r="CS198" i="14"/>
  <c r="CT198" i="14"/>
  <c r="CU198" i="14"/>
  <c r="CV198" i="14"/>
  <c r="CW198" i="14"/>
  <c r="AY199" i="14"/>
  <c r="AZ199" i="14"/>
  <c r="BA199" i="14"/>
  <c r="BB199" i="14"/>
  <c r="BC199" i="14"/>
  <c r="BD199" i="14"/>
  <c r="BE199" i="14"/>
  <c r="BF199" i="14"/>
  <c r="BG199" i="14"/>
  <c r="BH199" i="14"/>
  <c r="BJ199" i="14"/>
  <c r="BK199" i="14"/>
  <c r="BL199" i="14"/>
  <c r="BM199" i="14"/>
  <c r="BN199" i="14"/>
  <c r="BO199" i="14"/>
  <c r="BP199" i="14"/>
  <c r="BQ199" i="14"/>
  <c r="BR199" i="14"/>
  <c r="BS199" i="14"/>
  <c r="BT199" i="14"/>
  <c r="BU199" i="14"/>
  <c r="BV199" i="14"/>
  <c r="BW199" i="14"/>
  <c r="BX199" i="14"/>
  <c r="BY199" i="14"/>
  <c r="BZ199" i="14"/>
  <c r="CA199" i="14"/>
  <c r="CB199" i="14"/>
  <c r="CC199" i="14"/>
  <c r="CD199" i="14"/>
  <c r="CE199" i="14"/>
  <c r="CF199" i="14"/>
  <c r="CG199" i="14"/>
  <c r="CH199" i="14"/>
  <c r="CI199" i="14"/>
  <c r="CJ199" i="14"/>
  <c r="CK199" i="14"/>
  <c r="CL199" i="14"/>
  <c r="CM199" i="14"/>
  <c r="CN199" i="14"/>
  <c r="CO199" i="14"/>
  <c r="CP199" i="14"/>
  <c r="CQ199" i="14"/>
  <c r="CR199" i="14"/>
  <c r="CS199" i="14"/>
  <c r="CT199" i="14"/>
  <c r="CU199" i="14"/>
  <c r="CV199" i="14"/>
  <c r="CW199" i="14"/>
  <c r="AY200" i="14"/>
  <c r="AZ200" i="14"/>
  <c r="BA200" i="14"/>
  <c r="BB200" i="14"/>
  <c r="BC200" i="14"/>
  <c r="BD200" i="14"/>
  <c r="BE200" i="14"/>
  <c r="BF200" i="14"/>
  <c r="BG200" i="14"/>
  <c r="BH200" i="14"/>
  <c r="BI200" i="14"/>
  <c r="BJ200" i="14"/>
  <c r="BK200" i="14"/>
  <c r="BL200" i="14"/>
  <c r="BM200" i="14"/>
  <c r="BN200" i="14"/>
  <c r="BO200" i="14"/>
  <c r="BP200" i="14"/>
  <c r="BQ200" i="14"/>
  <c r="BR200" i="14"/>
  <c r="BS200" i="14"/>
  <c r="BT200" i="14"/>
  <c r="BU200" i="14"/>
  <c r="BV200" i="14"/>
  <c r="BW200" i="14"/>
  <c r="BX200" i="14"/>
  <c r="BY200" i="14"/>
  <c r="BZ200" i="14"/>
  <c r="CA200" i="14"/>
  <c r="CB200" i="14"/>
  <c r="CC200" i="14"/>
  <c r="CD200" i="14"/>
  <c r="CE200" i="14"/>
  <c r="CF200" i="14"/>
  <c r="CG200" i="14"/>
  <c r="CH200" i="14"/>
  <c r="CI200" i="14"/>
  <c r="CJ200" i="14"/>
  <c r="CK200" i="14"/>
  <c r="CL200" i="14"/>
  <c r="CM200" i="14"/>
  <c r="CN200" i="14"/>
  <c r="CO200" i="14"/>
  <c r="CP200" i="14"/>
  <c r="CQ200" i="14"/>
  <c r="CR200" i="14"/>
  <c r="CS200" i="14"/>
  <c r="CT200" i="14"/>
  <c r="CU200" i="14"/>
  <c r="CV200" i="14"/>
  <c r="CW200" i="14"/>
  <c r="AY201" i="14"/>
  <c r="AZ201" i="14"/>
  <c r="BA201" i="14"/>
  <c r="BB201" i="14"/>
  <c r="BC201" i="14"/>
  <c r="BD201" i="14"/>
  <c r="BE201" i="14"/>
  <c r="BF201" i="14"/>
  <c r="BG201" i="14"/>
  <c r="BH201" i="14"/>
  <c r="BI201" i="14"/>
  <c r="BJ201" i="14"/>
  <c r="BK201" i="14"/>
  <c r="BL201" i="14"/>
  <c r="BM201" i="14"/>
  <c r="BN201" i="14"/>
  <c r="BO201" i="14"/>
  <c r="BP201" i="14"/>
  <c r="BQ201" i="14"/>
  <c r="BR201" i="14"/>
  <c r="BS201" i="14"/>
  <c r="BT201" i="14"/>
  <c r="BU201" i="14"/>
  <c r="BV201" i="14"/>
  <c r="BW201" i="14"/>
  <c r="BX201" i="14"/>
  <c r="BY201" i="14"/>
  <c r="BZ201" i="14"/>
  <c r="CA201" i="14"/>
  <c r="CB201" i="14"/>
  <c r="CC201" i="14"/>
  <c r="CD201" i="14"/>
  <c r="CE201" i="14"/>
  <c r="CF201" i="14"/>
  <c r="CG201" i="14"/>
  <c r="CH201" i="14"/>
  <c r="CI201" i="14"/>
  <c r="CJ201" i="14"/>
  <c r="CK201" i="14"/>
  <c r="CL201" i="14"/>
  <c r="CM201" i="14"/>
  <c r="CN201" i="14"/>
  <c r="CO201" i="14"/>
  <c r="CP201" i="14"/>
  <c r="CQ201" i="14"/>
  <c r="CR201" i="14"/>
  <c r="CS201" i="14"/>
  <c r="CT201" i="14"/>
  <c r="CU201" i="14"/>
  <c r="CV201" i="14"/>
  <c r="CW201" i="14"/>
  <c r="AY202" i="14"/>
  <c r="AZ202" i="14"/>
  <c r="BA202" i="14"/>
  <c r="BB202" i="14"/>
  <c r="BC202" i="14"/>
  <c r="BD202" i="14"/>
  <c r="BE202" i="14"/>
  <c r="BF202" i="14"/>
  <c r="BG202" i="14"/>
  <c r="BH202" i="14"/>
  <c r="BI202" i="14"/>
  <c r="BJ202" i="14"/>
  <c r="BK202" i="14"/>
  <c r="BL202" i="14"/>
  <c r="BM202" i="14"/>
  <c r="BN202" i="14"/>
  <c r="BO202" i="14"/>
  <c r="BP202" i="14"/>
  <c r="BQ202" i="14"/>
  <c r="BR202" i="14"/>
  <c r="BS202" i="14"/>
  <c r="BT202" i="14"/>
  <c r="BU202" i="14"/>
  <c r="BV202" i="14"/>
  <c r="BW202" i="14"/>
  <c r="BX202" i="14"/>
  <c r="BY202" i="14"/>
  <c r="BZ202" i="14"/>
  <c r="CA202" i="14"/>
  <c r="CB202" i="14"/>
  <c r="CC202" i="14"/>
  <c r="CD202" i="14"/>
  <c r="CE202" i="14"/>
  <c r="CF202" i="14"/>
  <c r="CG202" i="14"/>
  <c r="CH202" i="14"/>
  <c r="CI202" i="14"/>
  <c r="CJ202" i="14"/>
  <c r="CK202" i="14"/>
  <c r="CL202" i="14"/>
  <c r="CM202" i="14"/>
  <c r="CN202" i="14"/>
  <c r="CO202" i="14"/>
  <c r="CP202" i="14"/>
  <c r="CQ202" i="14"/>
  <c r="CR202" i="14"/>
  <c r="CS202" i="14"/>
  <c r="CT202" i="14"/>
  <c r="CU202" i="14"/>
  <c r="CV202" i="14"/>
  <c r="CW202" i="14"/>
  <c r="AY203" i="14"/>
  <c r="AZ203" i="14"/>
  <c r="BA203" i="14"/>
  <c r="BB203" i="14"/>
  <c r="BC203" i="14"/>
  <c r="BD203" i="14"/>
  <c r="BE203" i="14"/>
  <c r="BF203" i="14"/>
  <c r="BG203" i="14"/>
  <c r="BH203" i="14"/>
  <c r="BI203" i="14"/>
  <c r="BJ203" i="14"/>
  <c r="BK203" i="14"/>
  <c r="BL203" i="14"/>
  <c r="BM203" i="14"/>
  <c r="BN203" i="14"/>
  <c r="BO203" i="14"/>
  <c r="BP203" i="14"/>
  <c r="BQ203" i="14"/>
  <c r="BR203" i="14"/>
  <c r="BS203" i="14"/>
  <c r="BT203" i="14"/>
  <c r="BU203" i="14"/>
  <c r="BV203" i="14"/>
  <c r="BW203" i="14"/>
  <c r="BX203" i="14"/>
  <c r="BY203" i="14"/>
  <c r="BZ203" i="14"/>
  <c r="CA203" i="14"/>
  <c r="CB203" i="14"/>
  <c r="CC203" i="14"/>
  <c r="CD203" i="14"/>
  <c r="CE203" i="14"/>
  <c r="CF203" i="14"/>
  <c r="CG203" i="14"/>
  <c r="CH203" i="14"/>
  <c r="CI203" i="14"/>
  <c r="CJ203" i="14"/>
  <c r="CK203" i="14"/>
  <c r="CL203" i="14"/>
  <c r="CM203" i="14"/>
  <c r="CN203" i="14"/>
  <c r="CO203" i="14"/>
  <c r="CP203" i="14"/>
  <c r="CQ203" i="14"/>
  <c r="CR203" i="14"/>
  <c r="CS203" i="14"/>
  <c r="CT203" i="14"/>
  <c r="CU203" i="14"/>
  <c r="CV203" i="14"/>
  <c r="CW203" i="14"/>
  <c r="AY204" i="14"/>
  <c r="AZ204" i="14"/>
  <c r="BA204" i="14"/>
  <c r="BB204" i="14"/>
  <c r="BC204" i="14"/>
  <c r="BD204" i="14"/>
  <c r="BE204" i="14"/>
  <c r="BF204" i="14"/>
  <c r="BG204" i="14"/>
  <c r="BH204" i="14"/>
  <c r="BI204" i="14"/>
  <c r="BJ204" i="14"/>
  <c r="BK204" i="14"/>
  <c r="BL204" i="14"/>
  <c r="BM204" i="14"/>
  <c r="BN204" i="14"/>
  <c r="BO204" i="14"/>
  <c r="BP204" i="14"/>
  <c r="BQ204" i="14"/>
  <c r="BR204" i="14"/>
  <c r="BS204" i="14"/>
  <c r="BT204" i="14"/>
  <c r="BU204" i="14"/>
  <c r="BV204" i="14"/>
  <c r="BW204" i="14"/>
  <c r="BX204" i="14"/>
  <c r="BY204" i="14"/>
  <c r="BZ204" i="14"/>
  <c r="CA204" i="14"/>
  <c r="CB204" i="14"/>
  <c r="CC204" i="14"/>
  <c r="CD204" i="14"/>
  <c r="CE204" i="14"/>
  <c r="CF204" i="14"/>
  <c r="CG204" i="14"/>
  <c r="CH204" i="14"/>
  <c r="CI204" i="14"/>
  <c r="CJ204" i="14"/>
  <c r="CK204" i="14"/>
  <c r="CL204" i="14"/>
  <c r="CM204" i="14"/>
  <c r="CN204" i="14"/>
  <c r="CO204" i="14"/>
  <c r="CP204" i="14"/>
  <c r="CQ204" i="14"/>
  <c r="CR204" i="14"/>
  <c r="CS204" i="14"/>
  <c r="CT204" i="14"/>
  <c r="CU204" i="14"/>
  <c r="CV204" i="14"/>
  <c r="CW204" i="14"/>
  <c r="AX203" i="14"/>
  <c r="AX202" i="14"/>
  <c r="AX201" i="14"/>
  <c r="AX200" i="14"/>
  <c r="AX199" i="14"/>
  <c r="AX198" i="14"/>
  <c r="AX197" i="14"/>
  <c r="AX196" i="14"/>
  <c r="G277" i="14"/>
  <c r="D277" i="14"/>
  <c r="F277" i="14"/>
  <c r="E277" i="14"/>
  <c r="D191" i="14"/>
  <c r="E198" i="14"/>
  <c r="AC198" i="14" s="1"/>
  <c r="AJ276" i="14"/>
  <c r="AH276" i="14"/>
  <c r="AG276" i="14"/>
  <c r="AC276" i="14"/>
  <c r="AB276" i="14"/>
  <c r="U276" i="14"/>
  <c r="J276" i="14"/>
  <c r="I276" i="14"/>
  <c r="G276" i="14"/>
  <c r="D276" i="14"/>
  <c r="AF276" i="14"/>
  <c r="AE276" i="14"/>
  <c r="AA276" i="14"/>
  <c r="C276" i="14"/>
  <c r="B276" i="14"/>
  <c r="P276" i="14"/>
  <c r="Q276" i="14"/>
  <c r="S276" i="14"/>
  <c r="T276" i="14"/>
  <c r="V276" i="14"/>
  <c r="O276" i="14"/>
  <c r="C306" i="14"/>
  <c r="AA306" i="14" s="1"/>
  <c r="D306" i="14"/>
  <c r="AB306" i="14" s="1"/>
  <c r="E306" i="14"/>
  <c r="AC306" i="14" s="1"/>
  <c r="F306" i="14"/>
  <c r="AD306" i="14" s="1"/>
  <c r="G306" i="14"/>
  <c r="AE306" i="14" s="1"/>
  <c r="H306" i="14"/>
  <c r="AF306" i="14" s="1"/>
  <c r="I306" i="14"/>
  <c r="AG306" i="14" s="1"/>
  <c r="J306" i="14"/>
  <c r="AH306" i="14" s="1"/>
  <c r="K306" i="14"/>
  <c r="AI306" i="14" s="1"/>
  <c r="L306" i="14"/>
  <c r="AJ306" i="14" s="1"/>
  <c r="M306" i="14"/>
  <c r="AK306" i="14" s="1"/>
  <c r="N306" i="14"/>
  <c r="AL306" i="14" s="1"/>
  <c r="O306" i="14"/>
  <c r="AM306" i="14" s="1"/>
  <c r="P306" i="14"/>
  <c r="AN306" i="14" s="1"/>
  <c r="Q306" i="14"/>
  <c r="AO306" i="14" s="1"/>
  <c r="C307" i="14"/>
  <c r="AA307" i="14" s="1"/>
  <c r="D307" i="14"/>
  <c r="AB307" i="14" s="1"/>
  <c r="E307" i="14"/>
  <c r="AC307" i="14" s="1"/>
  <c r="F307" i="14"/>
  <c r="AD307" i="14" s="1"/>
  <c r="G307" i="14"/>
  <c r="AE307" i="14" s="1"/>
  <c r="H307" i="14"/>
  <c r="AF307" i="14" s="1"/>
  <c r="I307" i="14"/>
  <c r="AG307" i="14" s="1"/>
  <c r="J307" i="14"/>
  <c r="AH307" i="14" s="1"/>
  <c r="K307" i="14"/>
  <c r="AI307" i="14" s="1"/>
  <c r="L307" i="14"/>
  <c r="AJ307" i="14" s="1"/>
  <c r="M307" i="14"/>
  <c r="AK307" i="14" s="1"/>
  <c r="N307" i="14"/>
  <c r="AL307" i="14" s="1"/>
  <c r="O307" i="14"/>
  <c r="AM307" i="14" s="1"/>
  <c r="P307" i="14"/>
  <c r="AN307" i="14" s="1"/>
  <c r="Q307" i="14"/>
  <c r="AO307" i="14" s="1"/>
  <c r="C308" i="14"/>
  <c r="AA308" i="14" s="1"/>
  <c r="D308" i="14"/>
  <c r="AB308" i="14" s="1"/>
  <c r="E308" i="14"/>
  <c r="AC308" i="14" s="1"/>
  <c r="F308" i="14"/>
  <c r="AD308" i="14" s="1"/>
  <c r="G308" i="14"/>
  <c r="AE308" i="14" s="1"/>
  <c r="H308" i="14"/>
  <c r="AF308" i="14" s="1"/>
  <c r="J308" i="14"/>
  <c r="AH308" i="14" s="1"/>
  <c r="K308" i="14"/>
  <c r="AI308" i="14" s="1"/>
  <c r="L308" i="14"/>
  <c r="AJ308" i="14" s="1"/>
  <c r="M308" i="14"/>
  <c r="AK308" i="14" s="1"/>
  <c r="N308" i="14"/>
  <c r="AL308" i="14" s="1"/>
  <c r="O308" i="14"/>
  <c r="AM308" i="14" s="1"/>
  <c r="P308" i="14"/>
  <c r="AN308" i="14" s="1"/>
  <c r="Q308" i="14"/>
  <c r="AO308" i="14" s="1"/>
  <c r="C309" i="14"/>
  <c r="AA309" i="14" s="1"/>
  <c r="D309" i="14"/>
  <c r="AB309" i="14" s="1"/>
  <c r="E309" i="14"/>
  <c r="AC309" i="14" s="1"/>
  <c r="F309" i="14"/>
  <c r="AD309" i="14" s="1"/>
  <c r="G309" i="14"/>
  <c r="AE309" i="14" s="1"/>
  <c r="H309" i="14"/>
  <c r="AF309" i="14" s="1"/>
  <c r="I309" i="14"/>
  <c r="AG309" i="14" s="1"/>
  <c r="J309" i="14"/>
  <c r="AH309" i="14" s="1"/>
  <c r="K309" i="14"/>
  <c r="AI309" i="14" s="1"/>
  <c r="L309" i="14"/>
  <c r="AJ309" i="14" s="1"/>
  <c r="M309" i="14"/>
  <c r="AK309" i="14" s="1"/>
  <c r="N309" i="14"/>
  <c r="AL309" i="14" s="1"/>
  <c r="O309" i="14"/>
  <c r="AM309" i="14" s="1"/>
  <c r="P309" i="14"/>
  <c r="AN309" i="14" s="1"/>
  <c r="Q309" i="14"/>
  <c r="AO309" i="14" s="1"/>
  <c r="C310" i="14"/>
  <c r="AA310" i="14" s="1"/>
  <c r="D310" i="14"/>
  <c r="AB310" i="14" s="1"/>
  <c r="E310" i="14"/>
  <c r="AC310" i="14" s="1"/>
  <c r="F310" i="14"/>
  <c r="AD310" i="14" s="1"/>
  <c r="G310" i="14"/>
  <c r="AE310" i="14" s="1"/>
  <c r="H310" i="14"/>
  <c r="AF310" i="14" s="1"/>
  <c r="I310" i="14"/>
  <c r="AG310" i="14" s="1"/>
  <c r="J310" i="14"/>
  <c r="AH310" i="14" s="1"/>
  <c r="K310" i="14"/>
  <c r="AI310" i="14" s="1"/>
  <c r="L310" i="14"/>
  <c r="AJ310" i="14" s="1"/>
  <c r="M310" i="14"/>
  <c r="AK310" i="14" s="1"/>
  <c r="N310" i="14"/>
  <c r="AL310" i="14" s="1"/>
  <c r="O310" i="14"/>
  <c r="AM310" i="14" s="1"/>
  <c r="P310" i="14"/>
  <c r="AN310" i="14" s="1"/>
  <c r="Q310" i="14"/>
  <c r="AO310" i="14" s="1"/>
  <c r="C311" i="14"/>
  <c r="AA311" i="14" s="1"/>
  <c r="D311" i="14"/>
  <c r="AB311" i="14" s="1"/>
  <c r="E311" i="14"/>
  <c r="AC311" i="14" s="1"/>
  <c r="F311" i="14"/>
  <c r="AD311" i="14" s="1"/>
  <c r="G311" i="14"/>
  <c r="AE311" i="14" s="1"/>
  <c r="H311" i="14"/>
  <c r="AF311" i="14" s="1"/>
  <c r="I311" i="14"/>
  <c r="AG311" i="14" s="1"/>
  <c r="J311" i="14"/>
  <c r="AH311" i="14" s="1"/>
  <c r="K311" i="14"/>
  <c r="AI311" i="14" s="1"/>
  <c r="L311" i="14"/>
  <c r="AJ311" i="14" s="1"/>
  <c r="M311" i="14"/>
  <c r="AK311" i="14" s="1"/>
  <c r="N311" i="14"/>
  <c r="AL311" i="14" s="1"/>
  <c r="O311" i="14"/>
  <c r="AM311" i="14" s="1"/>
  <c r="P311" i="14"/>
  <c r="AN311" i="14" s="1"/>
  <c r="Q311" i="14"/>
  <c r="AO311" i="14" s="1"/>
  <c r="C312" i="14"/>
  <c r="AA312" i="14" s="1"/>
  <c r="D312" i="14"/>
  <c r="AB312" i="14" s="1"/>
  <c r="E312" i="14"/>
  <c r="AC312" i="14" s="1"/>
  <c r="F312" i="14"/>
  <c r="AD312" i="14" s="1"/>
  <c r="G312" i="14"/>
  <c r="AE312" i="14" s="1"/>
  <c r="H312" i="14"/>
  <c r="AF312" i="14" s="1"/>
  <c r="I312" i="14"/>
  <c r="AG312" i="14" s="1"/>
  <c r="J312" i="14"/>
  <c r="AH312" i="14" s="1"/>
  <c r="K312" i="14"/>
  <c r="AI312" i="14" s="1"/>
  <c r="L312" i="14"/>
  <c r="AJ312" i="14" s="1"/>
  <c r="M312" i="14"/>
  <c r="AK312" i="14" s="1"/>
  <c r="N312" i="14"/>
  <c r="AL312" i="14" s="1"/>
  <c r="O312" i="14"/>
  <c r="AM312" i="14" s="1"/>
  <c r="P312" i="14"/>
  <c r="AN312" i="14" s="1"/>
  <c r="Q312" i="14"/>
  <c r="AO312" i="14" s="1"/>
  <c r="C313" i="14"/>
  <c r="AA313" i="14" s="1"/>
  <c r="D313" i="14"/>
  <c r="AB313" i="14" s="1"/>
  <c r="E313" i="14"/>
  <c r="AC313" i="14" s="1"/>
  <c r="F313" i="14"/>
  <c r="AD313" i="14" s="1"/>
  <c r="G313" i="14"/>
  <c r="AE313" i="14" s="1"/>
  <c r="H313" i="14"/>
  <c r="AF313" i="14" s="1"/>
  <c r="I313" i="14"/>
  <c r="AG313" i="14" s="1"/>
  <c r="J313" i="14"/>
  <c r="AH313" i="14" s="1"/>
  <c r="K313" i="14"/>
  <c r="AI313" i="14" s="1"/>
  <c r="L313" i="14"/>
  <c r="AJ313" i="14" s="1"/>
  <c r="M313" i="14"/>
  <c r="AK313" i="14" s="1"/>
  <c r="N313" i="14"/>
  <c r="AL313" i="14" s="1"/>
  <c r="O313" i="14"/>
  <c r="AM313" i="14" s="1"/>
  <c r="P313" i="14"/>
  <c r="AN313" i="14" s="1"/>
  <c r="Q313" i="14"/>
  <c r="AO313" i="14" s="1"/>
  <c r="C314" i="14"/>
  <c r="AA314" i="14" s="1"/>
  <c r="D314" i="14"/>
  <c r="AB314" i="14" s="1"/>
  <c r="E314" i="14"/>
  <c r="AC314" i="14" s="1"/>
  <c r="F314" i="14"/>
  <c r="AD314" i="14" s="1"/>
  <c r="G314" i="14"/>
  <c r="AE314" i="14" s="1"/>
  <c r="H314" i="14"/>
  <c r="AF314" i="14" s="1"/>
  <c r="I314" i="14"/>
  <c r="AG314" i="14" s="1"/>
  <c r="J314" i="14"/>
  <c r="AH314" i="14" s="1"/>
  <c r="K314" i="14"/>
  <c r="AI314" i="14" s="1"/>
  <c r="L314" i="14"/>
  <c r="AJ314" i="14" s="1"/>
  <c r="M314" i="14"/>
  <c r="AK314" i="14" s="1"/>
  <c r="N314" i="14"/>
  <c r="AL314" i="14" s="1"/>
  <c r="O314" i="14"/>
  <c r="AM314" i="14" s="1"/>
  <c r="P314" i="14"/>
  <c r="AN314" i="14" s="1"/>
  <c r="Q314" i="14"/>
  <c r="AO314" i="14" s="1"/>
  <c r="C315" i="14"/>
  <c r="AA315" i="14" s="1"/>
  <c r="D315" i="14"/>
  <c r="AB315" i="14" s="1"/>
  <c r="E315" i="14"/>
  <c r="AC315" i="14" s="1"/>
  <c r="F315" i="14"/>
  <c r="AD315" i="14" s="1"/>
  <c r="G315" i="14"/>
  <c r="AE315" i="14" s="1"/>
  <c r="H315" i="14"/>
  <c r="AF315" i="14" s="1"/>
  <c r="I315" i="14"/>
  <c r="AG315" i="14" s="1"/>
  <c r="J315" i="14"/>
  <c r="AH315" i="14" s="1"/>
  <c r="K315" i="14"/>
  <c r="AI315" i="14" s="1"/>
  <c r="L315" i="14"/>
  <c r="AJ315" i="14" s="1"/>
  <c r="M315" i="14"/>
  <c r="AK315" i="14" s="1"/>
  <c r="N315" i="14"/>
  <c r="AL315" i="14" s="1"/>
  <c r="O315" i="14"/>
  <c r="AM315" i="14" s="1"/>
  <c r="P315" i="14"/>
  <c r="AN315" i="14" s="1"/>
  <c r="Q315" i="14"/>
  <c r="AO315" i="14" s="1"/>
  <c r="C316" i="14"/>
  <c r="AA316" i="14" s="1"/>
  <c r="D316" i="14"/>
  <c r="AB316" i="14" s="1"/>
  <c r="E316" i="14"/>
  <c r="AC316" i="14" s="1"/>
  <c r="F316" i="14"/>
  <c r="AD316" i="14" s="1"/>
  <c r="G316" i="14"/>
  <c r="AE316" i="14" s="1"/>
  <c r="H316" i="14"/>
  <c r="AF316" i="14" s="1"/>
  <c r="I316" i="14"/>
  <c r="AG316" i="14" s="1"/>
  <c r="J316" i="14"/>
  <c r="AH316" i="14" s="1"/>
  <c r="K316" i="14"/>
  <c r="AI316" i="14" s="1"/>
  <c r="L316" i="14"/>
  <c r="AJ316" i="14" s="1"/>
  <c r="M316" i="14"/>
  <c r="AK316" i="14" s="1"/>
  <c r="N316" i="14"/>
  <c r="AL316" i="14" s="1"/>
  <c r="O316" i="14"/>
  <c r="AM316" i="14" s="1"/>
  <c r="P316" i="14"/>
  <c r="AN316" i="14" s="1"/>
  <c r="Q316" i="14"/>
  <c r="AO316" i="14" s="1"/>
  <c r="B316" i="14"/>
  <c r="Z316" i="14" s="1"/>
  <c r="B315" i="14"/>
  <c r="Z315" i="14" s="1"/>
  <c r="B314" i="14"/>
  <c r="Z314" i="14" s="1"/>
  <c r="B313" i="14"/>
  <c r="Z313" i="14" s="1"/>
  <c r="B312" i="14"/>
  <c r="Z312" i="14" s="1"/>
  <c r="B311" i="14"/>
  <c r="Z311" i="14" s="1"/>
  <c r="B310" i="14"/>
  <c r="Z310" i="14" s="1"/>
  <c r="B309" i="14"/>
  <c r="Z309" i="14" s="1"/>
  <c r="B308" i="14"/>
  <c r="Z308" i="14" s="1"/>
  <c r="B307" i="14"/>
  <c r="Z307" i="14" s="1"/>
  <c r="B306" i="14"/>
  <c r="Z306" i="14" s="1"/>
  <c r="B294" i="14"/>
  <c r="Z294" i="14" s="1"/>
  <c r="C294" i="14"/>
  <c r="AA294" i="14" s="1"/>
  <c r="D294" i="14"/>
  <c r="AB294" i="14" s="1"/>
  <c r="E294" i="14"/>
  <c r="AC294" i="14" s="1"/>
  <c r="F294" i="14"/>
  <c r="AD294" i="14" s="1"/>
  <c r="G294" i="14"/>
  <c r="AE294" i="14" s="1"/>
  <c r="H294" i="14"/>
  <c r="AF294" i="14" s="1"/>
  <c r="I294" i="14"/>
  <c r="AG294" i="14" s="1"/>
  <c r="J294" i="14"/>
  <c r="AH294" i="14" s="1"/>
  <c r="K294" i="14"/>
  <c r="AI294" i="14" s="1"/>
  <c r="L294" i="14"/>
  <c r="AJ294" i="14" s="1"/>
  <c r="M294" i="14"/>
  <c r="AK294" i="14" s="1"/>
  <c r="N294" i="14"/>
  <c r="AL294" i="14" s="1"/>
  <c r="O294" i="14"/>
  <c r="AM294" i="14" s="1"/>
  <c r="P294" i="14"/>
  <c r="AN294" i="14" s="1"/>
  <c r="Q294" i="14"/>
  <c r="AO294" i="14" s="1"/>
  <c r="C295" i="14"/>
  <c r="AA295" i="14" s="1"/>
  <c r="D295" i="14"/>
  <c r="AB295" i="14" s="1"/>
  <c r="E295" i="14"/>
  <c r="AC295" i="14" s="1"/>
  <c r="F295" i="14"/>
  <c r="AD295" i="14" s="1"/>
  <c r="G295" i="14"/>
  <c r="AE295" i="14" s="1"/>
  <c r="H295" i="14"/>
  <c r="AF295" i="14" s="1"/>
  <c r="I295" i="14"/>
  <c r="AG295" i="14" s="1"/>
  <c r="J295" i="14"/>
  <c r="AH295" i="14" s="1"/>
  <c r="K295" i="14"/>
  <c r="AI295" i="14" s="1"/>
  <c r="L295" i="14"/>
  <c r="AJ295" i="14" s="1"/>
  <c r="M295" i="14"/>
  <c r="AK295" i="14" s="1"/>
  <c r="N295" i="14"/>
  <c r="AL295" i="14" s="1"/>
  <c r="O295" i="14"/>
  <c r="AM295" i="14" s="1"/>
  <c r="P295" i="14"/>
  <c r="AN295" i="14" s="1"/>
  <c r="Q295" i="14"/>
  <c r="AO295" i="14" s="1"/>
  <c r="C296" i="14"/>
  <c r="AA296" i="14" s="1"/>
  <c r="D296" i="14"/>
  <c r="AB296" i="14" s="1"/>
  <c r="E296" i="14"/>
  <c r="AC296" i="14" s="1"/>
  <c r="F296" i="14"/>
  <c r="AD296" i="14" s="1"/>
  <c r="G296" i="14"/>
  <c r="AE296" i="14" s="1"/>
  <c r="H296" i="14"/>
  <c r="AF296" i="14" s="1"/>
  <c r="I296" i="14"/>
  <c r="AG296" i="14" s="1"/>
  <c r="J296" i="14"/>
  <c r="AH296" i="14" s="1"/>
  <c r="K296" i="14"/>
  <c r="AI296" i="14" s="1"/>
  <c r="L296" i="14"/>
  <c r="AJ296" i="14" s="1"/>
  <c r="M296" i="14"/>
  <c r="AK296" i="14" s="1"/>
  <c r="N296" i="14"/>
  <c r="AL296" i="14" s="1"/>
  <c r="O296" i="14"/>
  <c r="AM296" i="14" s="1"/>
  <c r="P296" i="14"/>
  <c r="AN296" i="14" s="1"/>
  <c r="Q296" i="14"/>
  <c r="AO296" i="14" s="1"/>
  <c r="C297" i="14"/>
  <c r="AA297" i="14" s="1"/>
  <c r="D297" i="14"/>
  <c r="AB297" i="14" s="1"/>
  <c r="E297" i="14"/>
  <c r="AC297" i="14" s="1"/>
  <c r="F297" i="14"/>
  <c r="AD297" i="14" s="1"/>
  <c r="G297" i="14"/>
  <c r="AE297" i="14" s="1"/>
  <c r="H297" i="14"/>
  <c r="AF297" i="14" s="1"/>
  <c r="I297" i="14"/>
  <c r="AG297" i="14" s="1"/>
  <c r="J297" i="14"/>
  <c r="AH297" i="14" s="1"/>
  <c r="K297" i="14"/>
  <c r="AI297" i="14" s="1"/>
  <c r="L297" i="14"/>
  <c r="AJ297" i="14" s="1"/>
  <c r="M297" i="14"/>
  <c r="AK297" i="14" s="1"/>
  <c r="N297" i="14"/>
  <c r="AL297" i="14" s="1"/>
  <c r="O297" i="14"/>
  <c r="AM297" i="14" s="1"/>
  <c r="P297" i="14"/>
  <c r="AN297" i="14" s="1"/>
  <c r="Q297" i="14"/>
  <c r="AO297" i="14" s="1"/>
  <c r="C298" i="14"/>
  <c r="AA298" i="14" s="1"/>
  <c r="D298" i="14"/>
  <c r="AB298" i="14" s="1"/>
  <c r="E298" i="14"/>
  <c r="AC298" i="14" s="1"/>
  <c r="F298" i="14"/>
  <c r="AD298" i="14" s="1"/>
  <c r="G298" i="14"/>
  <c r="AE298" i="14" s="1"/>
  <c r="H298" i="14"/>
  <c r="AF298" i="14" s="1"/>
  <c r="I298" i="14"/>
  <c r="AG298" i="14" s="1"/>
  <c r="J298" i="14"/>
  <c r="AH298" i="14" s="1"/>
  <c r="K298" i="14"/>
  <c r="AI298" i="14" s="1"/>
  <c r="L298" i="14"/>
  <c r="AJ298" i="14" s="1"/>
  <c r="M298" i="14"/>
  <c r="AK298" i="14" s="1"/>
  <c r="N298" i="14"/>
  <c r="AL298" i="14" s="1"/>
  <c r="O298" i="14"/>
  <c r="AM298" i="14" s="1"/>
  <c r="P298" i="14"/>
  <c r="AN298" i="14" s="1"/>
  <c r="Q298" i="14"/>
  <c r="AO298" i="14" s="1"/>
  <c r="C299" i="14"/>
  <c r="AA299" i="14" s="1"/>
  <c r="D299" i="14"/>
  <c r="AB299" i="14" s="1"/>
  <c r="E299" i="14"/>
  <c r="AC299" i="14" s="1"/>
  <c r="F299" i="14"/>
  <c r="AD299" i="14" s="1"/>
  <c r="G299" i="14"/>
  <c r="AE299" i="14" s="1"/>
  <c r="H299" i="14"/>
  <c r="AF299" i="14" s="1"/>
  <c r="I299" i="14"/>
  <c r="AG299" i="14" s="1"/>
  <c r="J299" i="14"/>
  <c r="AH299" i="14" s="1"/>
  <c r="K299" i="14"/>
  <c r="AI299" i="14" s="1"/>
  <c r="L299" i="14"/>
  <c r="AJ299" i="14" s="1"/>
  <c r="M299" i="14"/>
  <c r="AK299" i="14" s="1"/>
  <c r="N299" i="14"/>
  <c r="AL299" i="14" s="1"/>
  <c r="O299" i="14"/>
  <c r="AM299" i="14" s="1"/>
  <c r="P299" i="14"/>
  <c r="AN299" i="14" s="1"/>
  <c r="Q299" i="14"/>
  <c r="AO299" i="14" s="1"/>
  <c r="C300" i="14"/>
  <c r="AA300" i="14" s="1"/>
  <c r="D300" i="14"/>
  <c r="AB300" i="14" s="1"/>
  <c r="E300" i="14"/>
  <c r="AC300" i="14" s="1"/>
  <c r="F300" i="14"/>
  <c r="AD300" i="14" s="1"/>
  <c r="G300" i="14"/>
  <c r="AE300" i="14" s="1"/>
  <c r="H300" i="14"/>
  <c r="AF300" i="14" s="1"/>
  <c r="I300" i="14"/>
  <c r="AG300" i="14" s="1"/>
  <c r="J300" i="14"/>
  <c r="AH300" i="14" s="1"/>
  <c r="K300" i="14"/>
  <c r="AI300" i="14" s="1"/>
  <c r="L300" i="14"/>
  <c r="AJ300" i="14" s="1"/>
  <c r="M300" i="14"/>
  <c r="AK300" i="14" s="1"/>
  <c r="N300" i="14"/>
  <c r="AL300" i="14" s="1"/>
  <c r="O300" i="14"/>
  <c r="AM300" i="14" s="1"/>
  <c r="P300" i="14"/>
  <c r="AN300" i="14" s="1"/>
  <c r="Q300" i="14"/>
  <c r="AO300" i="14" s="1"/>
  <c r="C301" i="14"/>
  <c r="AA301" i="14" s="1"/>
  <c r="D301" i="14"/>
  <c r="AB301" i="14" s="1"/>
  <c r="E301" i="14"/>
  <c r="AC301" i="14" s="1"/>
  <c r="F301" i="14"/>
  <c r="AD301" i="14" s="1"/>
  <c r="G301" i="14"/>
  <c r="AE301" i="14" s="1"/>
  <c r="H301" i="14"/>
  <c r="AF301" i="14" s="1"/>
  <c r="I301" i="14"/>
  <c r="AG301" i="14" s="1"/>
  <c r="J301" i="14"/>
  <c r="AH301" i="14" s="1"/>
  <c r="K301" i="14"/>
  <c r="AI301" i="14" s="1"/>
  <c r="L301" i="14"/>
  <c r="AJ301" i="14" s="1"/>
  <c r="M301" i="14"/>
  <c r="AK301" i="14" s="1"/>
  <c r="N301" i="14"/>
  <c r="AL301" i="14" s="1"/>
  <c r="O301" i="14"/>
  <c r="AM301" i="14" s="1"/>
  <c r="P301" i="14"/>
  <c r="AN301" i="14" s="1"/>
  <c r="Q301" i="14"/>
  <c r="AO301" i="14" s="1"/>
  <c r="C302" i="14"/>
  <c r="AA302" i="14" s="1"/>
  <c r="D302" i="14"/>
  <c r="AB302" i="14" s="1"/>
  <c r="E302" i="14"/>
  <c r="AC302" i="14" s="1"/>
  <c r="F302" i="14"/>
  <c r="AD302" i="14" s="1"/>
  <c r="G302" i="14"/>
  <c r="AE302" i="14" s="1"/>
  <c r="H302" i="14"/>
  <c r="AF302" i="14" s="1"/>
  <c r="I302" i="14"/>
  <c r="AG302" i="14" s="1"/>
  <c r="J302" i="14"/>
  <c r="AH302" i="14" s="1"/>
  <c r="K302" i="14"/>
  <c r="AI302" i="14" s="1"/>
  <c r="L302" i="14"/>
  <c r="AJ302" i="14" s="1"/>
  <c r="M302" i="14"/>
  <c r="AK302" i="14" s="1"/>
  <c r="N302" i="14"/>
  <c r="AL302" i="14" s="1"/>
  <c r="O302" i="14"/>
  <c r="AM302" i="14" s="1"/>
  <c r="P302" i="14"/>
  <c r="AN302" i="14" s="1"/>
  <c r="Q302" i="14"/>
  <c r="AO302" i="14" s="1"/>
  <c r="B302" i="14"/>
  <c r="Z302" i="14" s="1"/>
  <c r="B301" i="14"/>
  <c r="Z301" i="14" s="1"/>
  <c r="B300" i="14"/>
  <c r="Z300" i="14" s="1"/>
  <c r="B299" i="14"/>
  <c r="Z299" i="14" s="1"/>
  <c r="B298" i="14"/>
  <c r="Z298" i="14" s="1"/>
  <c r="B297" i="14"/>
  <c r="Z297" i="14" s="1"/>
  <c r="B296" i="14"/>
  <c r="Z296" i="14" s="1"/>
  <c r="B295" i="14"/>
  <c r="Z295" i="14" s="1"/>
  <c r="C283" i="14"/>
  <c r="AA283" i="14" s="1"/>
  <c r="D283" i="14"/>
  <c r="AB283" i="14" s="1"/>
  <c r="E283" i="14"/>
  <c r="AC283" i="14" s="1"/>
  <c r="F283" i="14"/>
  <c r="AD283" i="14" s="1"/>
  <c r="G283" i="14"/>
  <c r="AE283" i="14" s="1"/>
  <c r="H283" i="14"/>
  <c r="AF283" i="14" s="1"/>
  <c r="I283" i="14"/>
  <c r="AG283" i="14" s="1"/>
  <c r="J283" i="14"/>
  <c r="AH283" i="14" s="1"/>
  <c r="K283" i="14"/>
  <c r="AI283" i="14" s="1"/>
  <c r="L283" i="14"/>
  <c r="AJ283" i="14" s="1"/>
  <c r="M283" i="14"/>
  <c r="AK283" i="14" s="1"/>
  <c r="N283" i="14"/>
  <c r="AL283" i="14" s="1"/>
  <c r="O283" i="14"/>
  <c r="AM283" i="14" s="1"/>
  <c r="P283" i="14"/>
  <c r="AN283" i="14" s="1"/>
  <c r="Q283" i="14"/>
  <c r="AO283" i="14" s="1"/>
  <c r="C284" i="14"/>
  <c r="AA284" i="14" s="1"/>
  <c r="D284" i="14"/>
  <c r="AB284" i="14" s="1"/>
  <c r="E284" i="14"/>
  <c r="AC284" i="14" s="1"/>
  <c r="F284" i="14"/>
  <c r="AD284" i="14" s="1"/>
  <c r="G284" i="14"/>
  <c r="AE284" i="14" s="1"/>
  <c r="H284" i="14"/>
  <c r="AF284" i="14" s="1"/>
  <c r="I284" i="14"/>
  <c r="AG284" i="14" s="1"/>
  <c r="J284" i="14"/>
  <c r="AH284" i="14" s="1"/>
  <c r="K284" i="14"/>
  <c r="AI284" i="14" s="1"/>
  <c r="L284" i="14"/>
  <c r="AJ284" i="14" s="1"/>
  <c r="M284" i="14"/>
  <c r="AK284" i="14" s="1"/>
  <c r="N284" i="14"/>
  <c r="AL284" i="14" s="1"/>
  <c r="O284" i="14"/>
  <c r="AM284" i="14" s="1"/>
  <c r="P284" i="14"/>
  <c r="AN284" i="14" s="1"/>
  <c r="Q284" i="14"/>
  <c r="AO284" i="14" s="1"/>
  <c r="C285" i="14"/>
  <c r="AA285" i="14" s="1"/>
  <c r="D285" i="14"/>
  <c r="AB285" i="14" s="1"/>
  <c r="E285" i="14"/>
  <c r="AC285" i="14" s="1"/>
  <c r="F285" i="14"/>
  <c r="AD285" i="14" s="1"/>
  <c r="G285" i="14"/>
  <c r="AE285" i="14" s="1"/>
  <c r="H285" i="14"/>
  <c r="AF285" i="14" s="1"/>
  <c r="I285" i="14"/>
  <c r="AG285" i="14" s="1"/>
  <c r="J285" i="14"/>
  <c r="AH285" i="14" s="1"/>
  <c r="K285" i="14"/>
  <c r="AI285" i="14" s="1"/>
  <c r="L285" i="14"/>
  <c r="AJ285" i="14" s="1"/>
  <c r="M285" i="14"/>
  <c r="AK285" i="14" s="1"/>
  <c r="N285" i="14"/>
  <c r="AL285" i="14" s="1"/>
  <c r="O285" i="14"/>
  <c r="AM285" i="14" s="1"/>
  <c r="P285" i="14"/>
  <c r="AN285" i="14" s="1"/>
  <c r="Q285" i="14"/>
  <c r="AO285" i="14" s="1"/>
  <c r="C286" i="14"/>
  <c r="AA286" i="14" s="1"/>
  <c r="D286" i="14"/>
  <c r="AB286" i="14" s="1"/>
  <c r="E286" i="14"/>
  <c r="AC286" i="14" s="1"/>
  <c r="F286" i="14"/>
  <c r="AD286" i="14" s="1"/>
  <c r="G286" i="14"/>
  <c r="AE286" i="14" s="1"/>
  <c r="H286" i="14"/>
  <c r="AF286" i="14" s="1"/>
  <c r="I286" i="14"/>
  <c r="AG286" i="14" s="1"/>
  <c r="J286" i="14"/>
  <c r="AH286" i="14" s="1"/>
  <c r="K286" i="14"/>
  <c r="AI286" i="14" s="1"/>
  <c r="L286" i="14"/>
  <c r="AJ286" i="14" s="1"/>
  <c r="M286" i="14"/>
  <c r="AK286" i="14" s="1"/>
  <c r="N286" i="14"/>
  <c r="AL286" i="14" s="1"/>
  <c r="O286" i="14"/>
  <c r="AM286" i="14" s="1"/>
  <c r="P286" i="14"/>
  <c r="AN286" i="14" s="1"/>
  <c r="Q286" i="14"/>
  <c r="AO286" i="14" s="1"/>
  <c r="C287" i="14"/>
  <c r="AA287" i="14" s="1"/>
  <c r="D287" i="14"/>
  <c r="AB287" i="14" s="1"/>
  <c r="E287" i="14"/>
  <c r="AC287" i="14" s="1"/>
  <c r="F287" i="14"/>
  <c r="AD287" i="14" s="1"/>
  <c r="G287" i="14"/>
  <c r="AE287" i="14" s="1"/>
  <c r="H287" i="14"/>
  <c r="AF287" i="14" s="1"/>
  <c r="I287" i="14"/>
  <c r="AG287" i="14" s="1"/>
  <c r="J287" i="14"/>
  <c r="AH287" i="14" s="1"/>
  <c r="K287" i="14"/>
  <c r="AI287" i="14" s="1"/>
  <c r="L287" i="14"/>
  <c r="AJ287" i="14" s="1"/>
  <c r="M287" i="14"/>
  <c r="AK287" i="14" s="1"/>
  <c r="N287" i="14"/>
  <c r="AL287" i="14" s="1"/>
  <c r="O287" i="14"/>
  <c r="AM287" i="14" s="1"/>
  <c r="P287" i="14"/>
  <c r="AN287" i="14" s="1"/>
  <c r="Q287" i="14"/>
  <c r="AO287" i="14" s="1"/>
  <c r="C288" i="14"/>
  <c r="AA288" i="14" s="1"/>
  <c r="D288" i="14"/>
  <c r="AB288" i="14" s="1"/>
  <c r="E288" i="14"/>
  <c r="AC288" i="14" s="1"/>
  <c r="F288" i="14"/>
  <c r="AD288" i="14" s="1"/>
  <c r="G288" i="14"/>
  <c r="AE288" i="14" s="1"/>
  <c r="H288" i="14"/>
  <c r="AF288" i="14" s="1"/>
  <c r="I288" i="14"/>
  <c r="AG288" i="14" s="1"/>
  <c r="J288" i="14"/>
  <c r="AH288" i="14" s="1"/>
  <c r="K288" i="14"/>
  <c r="AI288" i="14" s="1"/>
  <c r="L288" i="14"/>
  <c r="AJ288" i="14" s="1"/>
  <c r="M288" i="14"/>
  <c r="AK288" i="14" s="1"/>
  <c r="N288" i="14"/>
  <c r="AL288" i="14" s="1"/>
  <c r="O288" i="14"/>
  <c r="AM288" i="14" s="1"/>
  <c r="P288" i="14"/>
  <c r="AN288" i="14" s="1"/>
  <c r="Q288" i="14"/>
  <c r="AO288" i="14" s="1"/>
  <c r="C289" i="14"/>
  <c r="AA289" i="14" s="1"/>
  <c r="D289" i="14"/>
  <c r="AB289" i="14" s="1"/>
  <c r="E289" i="14"/>
  <c r="AC289" i="14" s="1"/>
  <c r="F289" i="14"/>
  <c r="AD289" i="14" s="1"/>
  <c r="G289" i="14"/>
  <c r="AE289" i="14" s="1"/>
  <c r="H289" i="14"/>
  <c r="AF289" i="14" s="1"/>
  <c r="I289" i="14"/>
  <c r="AG289" i="14" s="1"/>
  <c r="J289" i="14"/>
  <c r="AH289" i="14" s="1"/>
  <c r="K289" i="14"/>
  <c r="AI289" i="14" s="1"/>
  <c r="L289" i="14"/>
  <c r="AJ289" i="14" s="1"/>
  <c r="M289" i="14"/>
  <c r="AK289" i="14" s="1"/>
  <c r="N289" i="14"/>
  <c r="AL289" i="14" s="1"/>
  <c r="O289" i="14"/>
  <c r="AM289" i="14" s="1"/>
  <c r="P289" i="14"/>
  <c r="AN289" i="14" s="1"/>
  <c r="Q289" i="14"/>
  <c r="AO289" i="14" s="1"/>
  <c r="C290" i="14"/>
  <c r="AA290" i="14" s="1"/>
  <c r="D290" i="14"/>
  <c r="AB290" i="14" s="1"/>
  <c r="E290" i="14"/>
  <c r="AC290" i="14" s="1"/>
  <c r="F290" i="14"/>
  <c r="AD290" i="14" s="1"/>
  <c r="G290" i="14"/>
  <c r="AE290" i="14" s="1"/>
  <c r="H290" i="14"/>
  <c r="AF290" i="14" s="1"/>
  <c r="I290" i="14"/>
  <c r="AG290" i="14" s="1"/>
  <c r="J290" i="14"/>
  <c r="AH290" i="14" s="1"/>
  <c r="K290" i="14"/>
  <c r="AI290" i="14" s="1"/>
  <c r="L290" i="14"/>
  <c r="AJ290" i="14" s="1"/>
  <c r="M290" i="14"/>
  <c r="AK290" i="14" s="1"/>
  <c r="N290" i="14"/>
  <c r="AL290" i="14" s="1"/>
  <c r="O290" i="14"/>
  <c r="AM290" i="14" s="1"/>
  <c r="P290" i="14"/>
  <c r="AN290" i="14" s="1"/>
  <c r="Q290" i="14"/>
  <c r="AO290" i="14" s="1"/>
  <c r="B290" i="14"/>
  <c r="Z290" i="14" s="1"/>
  <c r="B289" i="14"/>
  <c r="Z289" i="14" s="1"/>
  <c r="B288" i="14"/>
  <c r="Z288" i="14" s="1"/>
  <c r="B287" i="14"/>
  <c r="Z287" i="14" s="1"/>
  <c r="B286" i="14"/>
  <c r="Z286" i="14" s="1"/>
  <c r="B285" i="14"/>
  <c r="Z285" i="14" s="1"/>
  <c r="B284" i="14"/>
  <c r="Z284" i="14" s="1"/>
  <c r="B283" i="14"/>
  <c r="Z283" i="14" s="1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V277" i="14"/>
  <c r="T277" i="14"/>
  <c r="S277" i="14"/>
  <c r="R277" i="14"/>
  <c r="Q277" i="14"/>
  <c r="P277" i="14"/>
  <c r="O277" i="14"/>
  <c r="I277" i="14"/>
  <c r="H277" i="14"/>
  <c r="C277" i="14"/>
  <c r="AJ275" i="14"/>
  <c r="AI275" i="14"/>
  <c r="AH275" i="14"/>
  <c r="AG275" i="14"/>
  <c r="AF275" i="14"/>
  <c r="AE275" i="14"/>
  <c r="AD275" i="14"/>
  <c r="AC275" i="14"/>
  <c r="AB275" i="14"/>
  <c r="AA275" i="14"/>
  <c r="Z275" i="14"/>
  <c r="V275" i="14"/>
  <c r="U275" i="14"/>
  <c r="T275" i="14"/>
  <c r="S275" i="14"/>
  <c r="R275" i="14"/>
  <c r="Q275" i="14"/>
  <c r="P275" i="14"/>
  <c r="O275" i="14"/>
  <c r="N275" i="14"/>
  <c r="J275" i="14"/>
  <c r="I275" i="14"/>
  <c r="H275" i="14"/>
  <c r="G275" i="14"/>
  <c r="F275" i="14"/>
  <c r="E275" i="14"/>
  <c r="D275" i="14"/>
  <c r="C275" i="14"/>
  <c r="B275" i="14"/>
  <c r="AH361" i="14"/>
  <c r="AI361" i="14"/>
  <c r="AJ361" i="14"/>
  <c r="AH362" i="14"/>
  <c r="AI362" i="14"/>
  <c r="X415" i="14"/>
  <c r="W415" i="14"/>
  <c r="F427" i="14"/>
  <c r="CC140" i="14"/>
  <c r="CD140" i="14"/>
  <c r="CC141" i="14"/>
  <c r="CD141" i="14"/>
  <c r="CC142" i="14"/>
  <c r="BA142" i="14" s="1"/>
  <c r="CD142" i="14"/>
  <c r="CC143" i="14"/>
  <c r="CD143" i="14"/>
  <c r="CC144" i="14"/>
  <c r="CD144" i="14"/>
  <c r="CC145" i="14"/>
  <c r="BA145" i="14" s="1"/>
  <c r="CD145" i="14"/>
  <c r="CC146" i="14"/>
  <c r="CD146" i="14"/>
  <c r="CC147" i="14"/>
  <c r="CD147" i="14"/>
  <c r="CC148" i="14"/>
  <c r="CD148" i="14"/>
  <c r="CC149" i="14"/>
  <c r="CD149" i="14"/>
  <c r="CC150" i="14"/>
  <c r="CD150" i="14"/>
  <c r="CC151" i="14"/>
  <c r="CD151" i="14"/>
  <c r="CC152" i="14"/>
  <c r="CD152" i="14"/>
  <c r="CC153" i="14"/>
  <c r="CD153" i="14"/>
  <c r="CC154" i="14"/>
  <c r="CD154" i="14"/>
  <c r="CC155" i="14"/>
  <c r="CD155" i="14"/>
  <c r="CC156" i="14"/>
  <c r="BA156" i="14" s="1"/>
  <c r="CD156" i="14"/>
  <c r="CC157" i="14"/>
  <c r="CD157" i="14"/>
  <c r="CC158" i="14"/>
  <c r="CD158" i="14"/>
  <c r="CC159" i="14"/>
  <c r="CD159" i="14"/>
  <c r="CC160" i="14"/>
  <c r="CD160" i="14"/>
  <c r="CC161" i="14"/>
  <c r="CD161" i="14"/>
  <c r="CC162" i="14"/>
  <c r="BA162" i="14" s="1"/>
  <c r="CD162" i="14"/>
  <c r="CC163" i="14"/>
  <c r="CD163" i="14"/>
  <c r="CC164" i="14"/>
  <c r="CD164" i="14"/>
  <c r="CC165" i="14"/>
  <c r="CD165" i="14"/>
  <c r="CC166" i="14"/>
  <c r="BA166" i="14" s="1"/>
  <c r="CD166" i="14"/>
  <c r="CC167" i="14"/>
  <c r="CD167" i="14"/>
  <c r="CC168" i="14"/>
  <c r="CD168" i="14"/>
  <c r="CC169" i="14"/>
  <c r="CD169" i="14"/>
  <c r="CC170" i="14"/>
  <c r="CD170" i="14"/>
  <c r="CC171" i="14"/>
  <c r="CD171" i="14"/>
  <c r="CC172" i="14"/>
  <c r="CD172" i="14"/>
  <c r="CC173" i="14"/>
  <c r="CD173" i="14"/>
  <c r="CC174" i="14"/>
  <c r="BA174" i="14" s="1"/>
  <c r="CD174" i="14"/>
  <c r="CC175" i="14"/>
  <c r="CD175" i="14"/>
  <c r="CC176" i="14"/>
  <c r="CD176" i="14"/>
  <c r="CC177" i="14"/>
  <c r="CD177" i="14"/>
  <c r="CC178" i="14"/>
  <c r="CD178" i="14"/>
  <c r="CB140" i="14"/>
  <c r="CB141" i="14"/>
  <c r="CB142" i="14"/>
  <c r="CB143" i="14"/>
  <c r="CB144" i="14"/>
  <c r="CB145" i="14"/>
  <c r="CB146" i="14"/>
  <c r="CB147" i="14"/>
  <c r="CB148" i="14"/>
  <c r="CB149" i="14"/>
  <c r="CB150" i="14"/>
  <c r="CB151" i="14"/>
  <c r="CB152" i="14"/>
  <c r="CB153" i="14"/>
  <c r="CB154" i="14"/>
  <c r="CB155" i="14"/>
  <c r="CB156" i="14"/>
  <c r="CB157" i="14"/>
  <c r="CB158" i="14"/>
  <c r="CB159" i="14"/>
  <c r="CB160" i="14"/>
  <c r="CB161" i="14"/>
  <c r="CB162" i="14"/>
  <c r="CB163" i="14"/>
  <c r="CB164" i="14"/>
  <c r="CB165" i="14"/>
  <c r="CB166" i="14"/>
  <c r="CB167" i="14"/>
  <c r="CB168" i="14"/>
  <c r="CB169" i="14"/>
  <c r="CB170" i="14"/>
  <c r="CB171" i="14"/>
  <c r="CB172" i="14"/>
  <c r="CB173" i="14"/>
  <c r="CB174" i="14"/>
  <c r="CB175" i="14"/>
  <c r="CB176" i="14"/>
  <c r="CB177" i="14"/>
  <c r="CB178" i="14"/>
  <c r="CA140" i="14"/>
  <c r="CA141" i="14"/>
  <c r="AY141" i="14" s="1"/>
  <c r="CA142" i="14"/>
  <c r="CA143" i="14"/>
  <c r="CA144" i="14"/>
  <c r="CA145" i="14"/>
  <c r="CA146" i="14"/>
  <c r="CA147" i="14"/>
  <c r="CA148" i="14"/>
  <c r="CA149" i="14"/>
  <c r="CA150" i="14"/>
  <c r="CA151" i="14"/>
  <c r="CA152" i="14"/>
  <c r="CA153" i="14"/>
  <c r="CA154" i="14"/>
  <c r="CA155" i="14"/>
  <c r="CA156" i="14"/>
  <c r="CA157" i="14"/>
  <c r="CA158" i="14"/>
  <c r="CA159" i="14"/>
  <c r="CA160" i="14"/>
  <c r="CA161" i="14"/>
  <c r="CA162" i="14"/>
  <c r="CA163" i="14"/>
  <c r="CA164" i="14"/>
  <c r="CA165" i="14"/>
  <c r="CA166" i="14"/>
  <c r="AY166" i="14" s="1"/>
  <c r="CA167" i="14"/>
  <c r="CA168" i="14"/>
  <c r="CA169" i="14"/>
  <c r="CA170" i="14"/>
  <c r="CA171" i="14"/>
  <c r="CA172" i="14"/>
  <c r="CA173" i="14"/>
  <c r="AY173" i="14" s="1"/>
  <c r="CA174" i="14"/>
  <c r="CA175" i="14"/>
  <c r="CA176" i="14"/>
  <c r="CA177" i="14"/>
  <c r="CA178" i="14"/>
  <c r="BS139" i="14"/>
  <c r="BZ140" i="14"/>
  <c r="AX140" i="14" s="1"/>
  <c r="BZ141" i="14"/>
  <c r="BZ142" i="14"/>
  <c r="AX142" i="14" s="1"/>
  <c r="BZ143" i="14"/>
  <c r="BZ144" i="14"/>
  <c r="BZ145" i="14"/>
  <c r="BZ146" i="14"/>
  <c r="BZ147" i="14"/>
  <c r="BZ148" i="14"/>
  <c r="BZ149" i="14"/>
  <c r="BZ150" i="14"/>
  <c r="BZ151" i="14"/>
  <c r="BZ152" i="14"/>
  <c r="BZ153" i="14"/>
  <c r="BZ154" i="14"/>
  <c r="AX154" i="14" s="1"/>
  <c r="BZ155" i="14"/>
  <c r="BZ156" i="14"/>
  <c r="AX156" i="14" s="1"/>
  <c r="BZ157" i="14"/>
  <c r="BZ158" i="14"/>
  <c r="AX158" i="14" s="1"/>
  <c r="BZ159" i="14"/>
  <c r="AX159" i="14" s="1"/>
  <c r="BZ160" i="14"/>
  <c r="BZ161" i="14"/>
  <c r="AX161" i="14" s="1"/>
  <c r="BZ162" i="14"/>
  <c r="BZ163" i="14"/>
  <c r="BZ164" i="14"/>
  <c r="AX164" i="14" s="1"/>
  <c r="BZ165" i="14"/>
  <c r="AX165" i="14" s="1"/>
  <c r="BZ166" i="14"/>
  <c r="AX166" i="14" s="1"/>
  <c r="BZ167" i="14"/>
  <c r="BZ168" i="14"/>
  <c r="AX168" i="14" s="1"/>
  <c r="BZ169" i="14"/>
  <c r="AX169" i="14" s="1"/>
  <c r="BZ170" i="14"/>
  <c r="BZ171" i="14"/>
  <c r="AX171" i="14" s="1"/>
  <c r="BZ172" i="14"/>
  <c r="BZ173" i="14"/>
  <c r="BZ174" i="14"/>
  <c r="AX174" i="14" s="1"/>
  <c r="BZ175" i="14"/>
  <c r="BZ176" i="14"/>
  <c r="BZ177" i="14"/>
  <c r="AX177" i="14" s="1"/>
  <c r="BZ178" i="14"/>
  <c r="AX139" i="14"/>
  <c r="BY140" i="14"/>
  <c r="BY141" i="14"/>
  <c r="AW141" i="14" s="1"/>
  <c r="BY142" i="14"/>
  <c r="BY143" i="14"/>
  <c r="BY144" i="14"/>
  <c r="BY145" i="14"/>
  <c r="BY146" i="14"/>
  <c r="AW146" i="14" s="1"/>
  <c r="BY147" i="14"/>
  <c r="BY148" i="14"/>
  <c r="BY149" i="14"/>
  <c r="BY150" i="14"/>
  <c r="BY151" i="14"/>
  <c r="BY152" i="14"/>
  <c r="BY153" i="14"/>
  <c r="BY154" i="14"/>
  <c r="BY155" i="14"/>
  <c r="BY156" i="14"/>
  <c r="BY157" i="14"/>
  <c r="BY158" i="14"/>
  <c r="BY159" i="14"/>
  <c r="AW159" i="14" s="1"/>
  <c r="BY160" i="14"/>
  <c r="BY161" i="14"/>
  <c r="BY162" i="14"/>
  <c r="BY163" i="14"/>
  <c r="BY164" i="14"/>
  <c r="BY165" i="14"/>
  <c r="BY166" i="14"/>
  <c r="BY167" i="14"/>
  <c r="AW167" i="14" s="1"/>
  <c r="BY168" i="14"/>
  <c r="AW168" i="14" s="1"/>
  <c r="BY169" i="14"/>
  <c r="BY170" i="14"/>
  <c r="BY171" i="14"/>
  <c r="BY172" i="14"/>
  <c r="BY173" i="14"/>
  <c r="BY174" i="14"/>
  <c r="BY175" i="14"/>
  <c r="BY176" i="14"/>
  <c r="BY177" i="14"/>
  <c r="BY178" i="14"/>
  <c r="BX140" i="14"/>
  <c r="BX141" i="14"/>
  <c r="BX142" i="14"/>
  <c r="BX143" i="14"/>
  <c r="BX144" i="14"/>
  <c r="BX145" i="14"/>
  <c r="BX146" i="14"/>
  <c r="BX147" i="14"/>
  <c r="BX148" i="14"/>
  <c r="BX149" i="14"/>
  <c r="BX150" i="14"/>
  <c r="BX151" i="14"/>
  <c r="BX152" i="14"/>
  <c r="BX153" i="14"/>
  <c r="BX154" i="14"/>
  <c r="BX155" i="14"/>
  <c r="BX156" i="14"/>
  <c r="BX157" i="14"/>
  <c r="AV157" i="14" s="1"/>
  <c r="BX158" i="14"/>
  <c r="BX159" i="14"/>
  <c r="BX160" i="14"/>
  <c r="BX161" i="14"/>
  <c r="BX162" i="14"/>
  <c r="BX163" i="14"/>
  <c r="BX164" i="14"/>
  <c r="BX165" i="14"/>
  <c r="BX166" i="14"/>
  <c r="BX167" i="14"/>
  <c r="BX168" i="14"/>
  <c r="BX169" i="14"/>
  <c r="BX170" i="14"/>
  <c r="BX171" i="14"/>
  <c r="BX172" i="14"/>
  <c r="BX173" i="14"/>
  <c r="BX174" i="14"/>
  <c r="BX175" i="14"/>
  <c r="BX176" i="14"/>
  <c r="BX177" i="14"/>
  <c r="BX178" i="14"/>
  <c r="BW140" i="14"/>
  <c r="BW141" i="14"/>
  <c r="AU141" i="14" s="1"/>
  <c r="BW142" i="14"/>
  <c r="AU142" i="14" s="1"/>
  <c r="BW143" i="14"/>
  <c r="BW144" i="14"/>
  <c r="BW145" i="14"/>
  <c r="BW146" i="14"/>
  <c r="AU146" i="14" s="1"/>
  <c r="BW147" i="14"/>
  <c r="BW148" i="14"/>
  <c r="BW149" i="14"/>
  <c r="BW150" i="14"/>
  <c r="BW151" i="14"/>
  <c r="BW152" i="14"/>
  <c r="BW153" i="14"/>
  <c r="BW154" i="14"/>
  <c r="BW155" i="14"/>
  <c r="AU155" i="14" s="1"/>
  <c r="BW156" i="14"/>
  <c r="BW157" i="14"/>
  <c r="BW158" i="14"/>
  <c r="AU158" i="14" s="1"/>
  <c r="BW159" i="14"/>
  <c r="BW160" i="14"/>
  <c r="BW161" i="14"/>
  <c r="AU161" i="14" s="1"/>
  <c r="BW162" i="14"/>
  <c r="BW163" i="14"/>
  <c r="BW164" i="14"/>
  <c r="BW165" i="14"/>
  <c r="AU165" i="14" s="1"/>
  <c r="BW166" i="14"/>
  <c r="BW167" i="14"/>
  <c r="AU167" i="14" s="1"/>
  <c r="BW168" i="14"/>
  <c r="AU168" i="14" s="1"/>
  <c r="BW169" i="14"/>
  <c r="AU169" i="14" s="1"/>
  <c r="BW170" i="14"/>
  <c r="BW171" i="14"/>
  <c r="BW172" i="14"/>
  <c r="BW173" i="14"/>
  <c r="BW174" i="14"/>
  <c r="BW175" i="14"/>
  <c r="AU175" i="14" s="1"/>
  <c r="BW176" i="14"/>
  <c r="BW177" i="14"/>
  <c r="AU177" i="14" s="1"/>
  <c r="BU140" i="14"/>
  <c r="BV140" i="14"/>
  <c r="BU141" i="14"/>
  <c r="BV141" i="14"/>
  <c r="BU142" i="14"/>
  <c r="AS142" i="14" s="1"/>
  <c r="BV142" i="14"/>
  <c r="BU143" i="14"/>
  <c r="BV143" i="14"/>
  <c r="BU144" i="14"/>
  <c r="BV144" i="14"/>
  <c r="BU145" i="14"/>
  <c r="AS145" i="14" s="1"/>
  <c r="BV145" i="14"/>
  <c r="BU146" i="14"/>
  <c r="BV146" i="14"/>
  <c r="BU147" i="14"/>
  <c r="BV147" i="14"/>
  <c r="BU148" i="14"/>
  <c r="BV148" i="14"/>
  <c r="BU149" i="14"/>
  <c r="BV149" i="14"/>
  <c r="BU150" i="14"/>
  <c r="BV150" i="14"/>
  <c r="BU151" i="14"/>
  <c r="BV151" i="14"/>
  <c r="BU152" i="14"/>
  <c r="BV152" i="14"/>
  <c r="BU153" i="14"/>
  <c r="BV153" i="14"/>
  <c r="BU154" i="14"/>
  <c r="BV154" i="14"/>
  <c r="BU155" i="14"/>
  <c r="BV155" i="14"/>
  <c r="BU156" i="14"/>
  <c r="AS156" i="14" s="1"/>
  <c r="BV156" i="14"/>
  <c r="BU157" i="14"/>
  <c r="BV157" i="14"/>
  <c r="BU158" i="14"/>
  <c r="BV158" i="14"/>
  <c r="BU159" i="14"/>
  <c r="BV159" i="14"/>
  <c r="BU160" i="14"/>
  <c r="BV160" i="14"/>
  <c r="BU161" i="14"/>
  <c r="BV161" i="14"/>
  <c r="BU162" i="14"/>
  <c r="AS162" i="14" s="1"/>
  <c r="BV162" i="14"/>
  <c r="BU163" i="14"/>
  <c r="BV163" i="14"/>
  <c r="BU164" i="14"/>
  <c r="BV164" i="14"/>
  <c r="BU165" i="14"/>
  <c r="BV165" i="14"/>
  <c r="BU166" i="14"/>
  <c r="AS166" i="14" s="1"/>
  <c r="BV166" i="14"/>
  <c r="BU167" i="14"/>
  <c r="BV167" i="14"/>
  <c r="BU168" i="14"/>
  <c r="BV168" i="14"/>
  <c r="BU169" i="14"/>
  <c r="BV169" i="14"/>
  <c r="BU170" i="14"/>
  <c r="BV170" i="14"/>
  <c r="BU171" i="14"/>
  <c r="BV171" i="14"/>
  <c r="BU172" i="14"/>
  <c r="BV172" i="14"/>
  <c r="BU173" i="14"/>
  <c r="BV173" i="14"/>
  <c r="BU174" i="14"/>
  <c r="AS174" i="14" s="1"/>
  <c r="BV174" i="14"/>
  <c r="BU175" i="14"/>
  <c r="BV175" i="14"/>
  <c r="BU176" i="14"/>
  <c r="BV176" i="14"/>
  <c r="BU177" i="14"/>
  <c r="BV177" i="14"/>
  <c r="BV139" i="14"/>
  <c r="BU139" i="14"/>
  <c r="BT140" i="14"/>
  <c r="BT141" i="14"/>
  <c r="BT142" i="14"/>
  <c r="BT143" i="14"/>
  <c r="BT144" i="14"/>
  <c r="BT145" i="14"/>
  <c r="BT146" i="14"/>
  <c r="BT147" i="14"/>
  <c r="BT148" i="14"/>
  <c r="BT149" i="14"/>
  <c r="BT150" i="14"/>
  <c r="BT151" i="14"/>
  <c r="BT152" i="14"/>
  <c r="BT153" i="14"/>
  <c r="BT154" i="14"/>
  <c r="BT155" i="14"/>
  <c r="BT156" i="14"/>
  <c r="BT157" i="14"/>
  <c r="BT158" i="14"/>
  <c r="BT159" i="14"/>
  <c r="BT160" i="14"/>
  <c r="BT161" i="14"/>
  <c r="BT162" i="14"/>
  <c r="BT163" i="14"/>
  <c r="BT164" i="14"/>
  <c r="BT165" i="14"/>
  <c r="BT166" i="14"/>
  <c r="BT167" i="14"/>
  <c r="BT168" i="14"/>
  <c r="BT169" i="14"/>
  <c r="BT170" i="14"/>
  <c r="BT171" i="14"/>
  <c r="BT172" i="14"/>
  <c r="BT173" i="14"/>
  <c r="BT174" i="14"/>
  <c r="BT175" i="14"/>
  <c r="BT176" i="14"/>
  <c r="BT177" i="14"/>
  <c r="BT139" i="14"/>
  <c r="BS173" i="14"/>
  <c r="AQ173" i="14" s="1"/>
  <c r="BS174" i="14"/>
  <c r="BS175" i="14"/>
  <c r="BS176" i="14"/>
  <c r="BS177" i="14"/>
  <c r="BS140" i="14"/>
  <c r="BS141" i="14"/>
  <c r="BS142" i="14"/>
  <c r="BS143" i="14"/>
  <c r="BS144" i="14"/>
  <c r="BS145" i="14"/>
  <c r="BS146" i="14"/>
  <c r="BS147" i="14"/>
  <c r="BS148" i="14"/>
  <c r="BS149" i="14"/>
  <c r="BS150" i="14"/>
  <c r="BS151" i="14"/>
  <c r="BS152" i="14"/>
  <c r="BS153" i="14"/>
  <c r="BS154" i="14"/>
  <c r="BS155" i="14"/>
  <c r="BS156" i="14"/>
  <c r="BS157" i="14"/>
  <c r="BS158" i="14"/>
  <c r="BS159" i="14"/>
  <c r="BS160" i="14"/>
  <c r="BS161" i="14"/>
  <c r="BS162" i="14"/>
  <c r="BS163" i="14"/>
  <c r="BS164" i="14"/>
  <c r="BS165" i="14"/>
  <c r="BS166" i="14"/>
  <c r="AQ166" i="14" s="1"/>
  <c r="BS167" i="14"/>
  <c r="BS168" i="14"/>
  <c r="BS169" i="14"/>
  <c r="BS170" i="14"/>
  <c r="BS171" i="14"/>
  <c r="BS172" i="14"/>
  <c r="BR140" i="14"/>
  <c r="AP140" i="14" s="1"/>
  <c r="BR141" i="14"/>
  <c r="BR142" i="14"/>
  <c r="AP142" i="14" s="1"/>
  <c r="BR143" i="14"/>
  <c r="BR144" i="14"/>
  <c r="BR145" i="14"/>
  <c r="BR146" i="14"/>
  <c r="BR147" i="14"/>
  <c r="BR148" i="14"/>
  <c r="BR149" i="14"/>
  <c r="BR150" i="14"/>
  <c r="BR151" i="14"/>
  <c r="BR152" i="14"/>
  <c r="BR153" i="14"/>
  <c r="BR154" i="14"/>
  <c r="AP154" i="14" s="1"/>
  <c r="BR155" i="14"/>
  <c r="BR156" i="14"/>
  <c r="AP156" i="14" s="1"/>
  <c r="BR157" i="14"/>
  <c r="BR158" i="14"/>
  <c r="AP158" i="14" s="1"/>
  <c r="BR159" i="14"/>
  <c r="AP159" i="14" s="1"/>
  <c r="BR160" i="14"/>
  <c r="BR161" i="14"/>
  <c r="AP161" i="14" s="1"/>
  <c r="BR162" i="14"/>
  <c r="BR163" i="14"/>
  <c r="BR164" i="14"/>
  <c r="AP164" i="14" s="1"/>
  <c r="BR165" i="14"/>
  <c r="AP165" i="14" s="1"/>
  <c r="BR166" i="14"/>
  <c r="AP166" i="14" s="1"/>
  <c r="BR167" i="14"/>
  <c r="BR168" i="14"/>
  <c r="AP168" i="14" s="1"/>
  <c r="BR169" i="14"/>
  <c r="AP169" i="14" s="1"/>
  <c r="BR170" i="14"/>
  <c r="BR171" i="14"/>
  <c r="AP171" i="14" s="1"/>
  <c r="BR172" i="14"/>
  <c r="BR173" i="14"/>
  <c r="BR174" i="14"/>
  <c r="AP174" i="14" s="1"/>
  <c r="BR175" i="14"/>
  <c r="BR176" i="14"/>
  <c r="BR177" i="14"/>
  <c r="AP177" i="14" s="1"/>
  <c r="BR139" i="14"/>
  <c r="AP139" i="14" s="1"/>
  <c r="BQ158" i="14"/>
  <c r="BQ159" i="14"/>
  <c r="AO159" i="14" s="1"/>
  <c r="BQ160" i="14"/>
  <c r="BQ161" i="14"/>
  <c r="BQ162" i="14"/>
  <c r="BQ163" i="14"/>
  <c r="BQ164" i="14"/>
  <c r="BQ165" i="14"/>
  <c r="BQ166" i="14"/>
  <c r="BQ167" i="14"/>
  <c r="AO167" i="14" s="1"/>
  <c r="BQ168" i="14"/>
  <c r="AO168" i="14" s="1"/>
  <c r="BQ169" i="14"/>
  <c r="BQ170" i="14"/>
  <c r="BQ171" i="14"/>
  <c r="BQ172" i="14"/>
  <c r="BQ173" i="14"/>
  <c r="BQ174" i="14"/>
  <c r="BQ175" i="14"/>
  <c r="BQ176" i="14"/>
  <c r="BQ177" i="14"/>
  <c r="BQ140" i="14"/>
  <c r="BQ141" i="14"/>
  <c r="BQ142" i="14"/>
  <c r="BQ143" i="14"/>
  <c r="BQ144" i="14"/>
  <c r="BQ145" i="14"/>
  <c r="BQ146" i="14"/>
  <c r="AO146" i="14" s="1"/>
  <c r="BQ147" i="14"/>
  <c r="BQ148" i="14"/>
  <c r="BQ149" i="14"/>
  <c r="BQ150" i="14"/>
  <c r="BQ151" i="14"/>
  <c r="BQ152" i="14"/>
  <c r="BQ153" i="14"/>
  <c r="BQ154" i="14"/>
  <c r="BQ155" i="14"/>
  <c r="BQ156" i="14"/>
  <c r="BQ157" i="14"/>
  <c r="BQ139" i="14"/>
  <c r="BP141" i="14"/>
  <c r="BP142" i="14"/>
  <c r="BP143" i="14"/>
  <c r="BP144" i="14"/>
  <c r="BP145" i="14"/>
  <c r="BP146" i="14"/>
  <c r="BP147" i="14"/>
  <c r="BP148" i="14"/>
  <c r="BP149" i="14"/>
  <c r="BP150" i="14"/>
  <c r="BP151" i="14"/>
  <c r="BP152" i="14"/>
  <c r="BP153" i="14"/>
  <c r="BP154" i="14"/>
  <c r="BP155" i="14"/>
  <c r="BP156" i="14"/>
  <c r="BP157" i="14"/>
  <c r="AN157" i="14" s="1"/>
  <c r="BP158" i="14"/>
  <c r="BP159" i="14"/>
  <c r="BP160" i="14"/>
  <c r="BP161" i="14"/>
  <c r="BP162" i="14"/>
  <c r="BP163" i="14"/>
  <c r="BP164" i="14"/>
  <c r="BP165" i="14"/>
  <c r="BP166" i="14"/>
  <c r="BP167" i="14"/>
  <c r="BP168" i="14"/>
  <c r="BP169" i="14"/>
  <c r="BP170" i="14"/>
  <c r="BP171" i="14"/>
  <c r="BP172" i="14"/>
  <c r="BP173" i="14"/>
  <c r="BP174" i="14"/>
  <c r="BP175" i="14"/>
  <c r="BP176" i="14"/>
  <c r="BP177" i="14"/>
  <c r="BP140" i="14"/>
  <c r="BP139" i="14"/>
  <c r="CC131" i="14"/>
  <c r="BW131" i="14"/>
  <c r="BQ131" i="14"/>
  <c r="BK131" i="14"/>
  <c r="CC130" i="14"/>
  <c r="BW130" i="14"/>
  <c r="BQ130" i="14"/>
  <c r="BK130" i="14"/>
  <c r="CC127" i="14"/>
  <c r="BW127" i="14"/>
  <c r="BQ127" i="14"/>
  <c r="BK127" i="14"/>
  <c r="CC126" i="14"/>
  <c r="BW126" i="14"/>
  <c r="BQ126" i="14"/>
  <c r="BK126" i="14"/>
  <c r="CC123" i="14"/>
  <c r="BW123" i="14"/>
  <c r="BQ123" i="14"/>
  <c r="BK123" i="14"/>
  <c r="CC122" i="14"/>
  <c r="BW122" i="14"/>
  <c r="BQ122" i="14"/>
  <c r="BK122" i="14"/>
  <c r="CC119" i="14"/>
  <c r="BW119" i="14"/>
  <c r="BQ119" i="14"/>
  <c r="BK119" i="14"/>
  <c r="CC118" i="14"/>
  <c r="BW118" i="14"/>
  <c r="BQ118" i="14"/>
  <c r="BK118" i="14"/>
  <c r="BO174" i="14"/>
  <c r="BO175" i="14"/>
  <c r="AM175" i="14" s="1"/>
  <c r="BO176" i="14"/>
  <c r="BO177" i="14"/>
  <c r="AM177" i="14" s="1"/>
  <c r="BO178" i="14"/>
  <c r="BO164" i="14"/>
  <c r="BO165" i="14"/>
  <c r="AM165" i="14" s="1"/>
  <c r="BO166" i="14"/>
  <c r="BO167" i="14"/>
  <c r="AM167" i="14" s="1"/>
  <c r="BO168" i="14"/>
  <c r="AM168" i="14" s="1"/>
  <c r="BO169" i="14"/>
  <c r="AM169" i="14" s="1"/>
  <c r="BO170" i="14"/>
  <c r="BO171" i="14"/>
  <c r="BO172" i="14"/>
  <c r="BO173" i="14"/>
  <c r="BO140" i="14"/>
  <c r="BO141" i="14"/>
  <c r="AM141" i="14" s="1"/>
  <c r="BO142" i="14"/>
  <c r="AM142" i="14" s="1"/>
  <c r="BO143" i="14"/>
  <c r="BO144" i="14"/>
  <c r="BO145" i="14"/>
  <c r="BO146" i="14"/>
  <c r="BO147" i="14"/>
  <c r="BO148" i="14"/>
  <c r="BO149" i="14"/>
  <c r="BO150" i="14"/>
  <c r="BO151" i="14"/>
  <c r="BO152" i="14"/>
  <c r="BO153" i="14"/>
  <c r="BO154" i="14"/>
  <c r="BO155" i="14"/>
  <c r="AM155" i="14" s="1"/>
  <c r="BO156" i="14"/>
  <c r="BO157" i="14"/>
  <c r="BO158" i="14"/>
  <c r="AM158" i="14" s="1"/>
  <c r="BO159" i="14"/>
  <c r="BO160" i="14"/>
  <c r="BO161" i="14"/>
  <c r="AM161" i="14" s="1"/>
  <c r="BO162" i="14"/>
  <c r="BO163" i="14"/>
  <c r="AW13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51" i="14"/>
  <c r="AW118" i="14"/>
  <c r="BC131" i="14"/>
  <c r="BC130" i="14"/>
  <c r="AW130" i="14"/>
  <c r="BC127" i="14"/>
  <c r="AW127" i="14"/>
  <c r="BC126" i="14"/>
  <c r="AW126" i="14"/>
  <c r="BC123" i="14"/>
  <c r="AW123" i="14"/>
  <c r="BC122" i="14"/>
  <c r="AW122" i="14"/>
  <c r="BC119" i="14"/>
  <c r="AW119" i="14"/>
  <c r="BC118" i="14"/>
  <c r="AQ119" i="14"/>
  <c r="AI94" i="14"/>
  <c r="AQ131" i="14"/>
  <c r="AQ130" i="14"/>
  <c r="AQ127" i="14"/>
  <c r="AQ126" i="14"/>
  <c r="AQ123" i="14"/>
  <c r="AQ122" i="14"/>
  <c r="AQ118" i="14"/>
  <c r="AK131" i="14"/>
  <c r="AK127" i="14"/>
  <c r="AK123" i="14"/>
  <c r="AK130" i="14"/>
  <c r="AK126" i="14"/>
  <c r="AK122" i="14"/>
  <c r="AK119" i="14"/>
  <c r="AK118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51" i="14"/>
  <c r="AM108" i="14"/>
  <c r="AM107" i="14"/>
  <c r="AL108" i="14"/>
  <c r="AL107" i="14"/>
  <c r="AK108" i="14"/>
  <c r="AK107" i="14"/>
  <c r="AJ108" i="14"/>
  <c r="AJ107" i="14"/>
  <c r="AJ102" i="14"/>
  <c r="AI108" i="14"/>
  <c r="AI107" i="14"/>
  <c r="AI102" i="14"/>
  <c r="AD93" i="14"/>
  <c r="AD108" i="14"/>
  <c r="AE108" i="14"/>
  <c r="AE107" i="14"/>
  <c r="AE106" i="14"/>
  <c r="AD107" i="14"/>
  <c r="AD106" i="14"/>
  <c r="AC108" i="14"/>
  <c r="AB108" i="14"/>
  <c r="AC107" i="14"/>
  <c r="AC106" i="14"/>
  <c r="AB106" i="14"/>
  <c r="AB107" i="14"/>
  <c r="AA108" i="14"/>
  <c r="AA107" i="14"/>
  <c r="AA106" i="14"/>
  <c r="N363" i="14"/>
  <c r="U414" i="14"/>
  <c r="V414" i="14"/>
  <c r="W414" i="14"/>
  <c r="X414" i="14"/>
  <c r="Y414" i="14"/>
  <c r="Z414" i="14"/>
  <c r="AA414" i="14"/>
  <c r="AB414" i="14"/>
  <c r="AC414" i="14"/>
  <c r="AD414" i="14"/>
  <c r="U415" i="14"/>
  <c r="V415" i="14"/>
  <c r="Y415" i="14"/>
  <c r="Z415" i="14"/>
  <c r="AA415" i="14"/>
  <c r="AB415" i="14"/>
  <c r="AC415" i="14"/>
  <c r="AD415" i="14"/>
  <c r="U416" i="14"/>
  <c r="V416" i="14"/>
  <c r="W416" i="14"/>
  <c r="X416" i="14"/>
  <c r="Y416" i="14"/>
  <c r="Z416" i="14"/>
  <c r="AA416" i="14"/>
  <c r="AB416" i="14"/>
  <c r="AC416" i="14"/>
  <c r="AD416" i="14"/>
  <c r="U417" i="14"/>
  <c r="V417" i="14"/>
  <c r="W417" i="14"/>
  <c r="X417" i="14"/>
  <c r="Y417" i="14"/>
  <c r="Z417" i="14"/>
  <c r="AA417" i="14"/>
  <c r="AB417" i="14"/>
  <c r="AC417" i="14"/>
  <c r="AD417" i="14"/>
  <c r="U418" i="14"/>
  <c r="V418" i="14"/>
  <c r="W418" i="14"/>
  <c r="X418" i="14"/>
  <c r="Y418" i="14"/>
  <c r="Z418" i="14"/>
  <c r="AA418" i="14"/>
  <c r="AB418" i="14"/>
  <c r="AC418" i="14"/>
  <c r="AD418" i="14"/>
  <c r="U419" i="14"/>
  <c r="V419" i="14"/>
  <c r="W419" i="14"/>
  <c r="X419" i="14"/>
  <c r="Y419" i="14"/>
  <c r="Z419" i="14"/>
  <c r="AA419" i="14"/>
  <c r="AB419" i="14"/>
  <c r="AC419" i="14"/>
  <c r="AD419" i="14"/>
  <c r="U420" i="14"/>
  <c r="V420" i="14"/>
  <c r="W420" i="14"/>
  <c r="X420" i="14"/>
  <c r="Y420" i="14"/>
  <c r="Z420" i="14"/>
  <c r="AA420" i="14"/>
  <c r="AB420" i="14"/>
  <c r="AC420" i="14"/>
  <c r="AD420" i="14"/>
  <c r="U421" i="14"/>
  <c r="V421" i="14"/>
  <c r="W421" i="14"/>
  <c r="X421" i="14"/>
  <c r="Y421" i="14"/>
  <c r="Z421" i="14"/>
  <c r="AA421" i="14"/>
  <c r="AB421" i="14"/>
  <c r="AC421" i="14"/>
  <c r="AD421" i="14"/>
  <c r="U422" i="14"/>
  <c r="V422" i="14"/>
  <c r="W422" i="14"/>
  <c r="X422" i="14"/>
  <c r="Y422" i="14"/>
  <c r="Z422" i="14"/>
  <c r="AA422" i="14"/>
  <c r="AB422" i="14"/>
  <c r="AC422" i="14"/>
  <c r="AD422" i="14"/>
  <c r="U423" i="14"/>
  <c r="V423" i="14"/>
  <c r="W423" i="14"/>
  <c r="X423" i="14"/>
  <c r="Y423" i="14"/>
  <c r="Z423" i="14"/>
  <c r="AA423" i="14"/>
  <c r="AB423" i="14"/>
  <c r="AC423" i="14"/>
  <c r="AD423" i="14"/>
  <c r="U424" i="14"/>
  <c r="V424" i="14"/>
  <c r="W424" i="14"/>
  <c r="X424" i="14"/>
  <c r="Y424" i="14"/>
  <c r="Z424" i="14"/>
  <c r="AA424" i="14"/>
  <c r="AB424" i="14"/>
  <c r="AC424" i="14"/>
  <c r="AD424" i="14"/>
  <c r="U425" i="14"/>
  <c r="V425" i="14"/>
  <c r="W425" i="14"/>
  <c r="X425" i="14"/>
  <c r="Y425" i="14"/>
  <c r="Z425" i="14"/>
  <c r="AA425" i="14"/>
  <c r="AB425" i="14"/>
  <c r="AC425" i="14"/>
  <c r="AD425" i="14"/>
  <c r="U426" i="14"/>
  <c r="V426" i="14"/>
  <c r="W426" i="14"/>
  <c r="X426" i="14"/>
  <c r="Y426" i="14"/>
  <c r="Z426" i="14"/>
  <c r="AA426" i="14"/>
  <c r="AB426" i="14"/>
  <c r="AC426" i="14"/>
  <c r="AD426" i="14"/>
  <c r="U427" i="14"/>
  <c r="V427" i="14"/>
  <c r="W427" i="14"/>
  <c r="X427" i="14"/>
  <c r="Y427" i="14"/>
  <c r="Z427" i="14"/>
  <c r="AA427" i="14"/>
  <c r="AB427" i="14"/>
  <c r="AC427" i="14"/>
  <c r="AD427" i="14"/>
  <c r="U428" i="14"/>
  <c r="V428" i="14"/>
  <c r="W428" i="14"/>
  <c r="X428" i="14"/>
  <c r="Y428" i="14"/>
  <c r="Z428" i="14"/>
  <c r="AA428" i="14"/>
  <c r="AB428" i="14"/>
  <c r="AC428" i="14"/>
  <c r="AD428" i="14"/>
  <c r="U429" i="14"/>
  <c r="V429" i="14"/>
  <c r="W429" i="14"/>
  <c r="X429" i="14"/>
  <c r="Y429" i="14"/>
  <c r="Z429" i="14"/>
  <c r="AA429" i="14"/>
  <c r="AB429" i="14"/>
  <c r="AC429" i="14"/>
  <c r="AD429" i="14"/>
  <c r="U430" i="14"/>
  <c r="V430" i="14"/>
  <c r="W430" i="14"/>
  <c r="X430" i="14"/>
  <c r="Y430" i="14"/>
  <c r="Z430" i="14"/>
  <c r="AA430" i="14"/>
  <c r="AB430" i="14"/>
  <c r="AC430" i="14"/>
  <c r="AD430" i="14"/>
  <c r="U431" i="14"/>
  <c r="V431" i="14"/>
  <c r="W431" i="14"/>
  <c r="X431" i="14"/>
  <c r="Y431" i="14"/>
  <c r="Z431" i="14"/>
  <c r="AA431" i="14"/>
  <c r="AB431" i="14"/>
  <c r="AC431" i="14"/>
  <c r="AD431" i="14"/>
  <c r="V432" i="14"/>
  <c r="W432" i="14"/>
  <c r="X432" i="14"/>
  <c r="Y432" i="14"/>
  <c r="Z432" i="14"/>
  <c r="AA432" i="14"/>
  <c r="AB432" i="14"/>
  <c r="AC432" i="14"/>
  <c r="AD432" i="14"/>
  <c r="U433" i="14"/>
  <c r="W433" i="14"/>
  <c r="X433" i="14"/>
  <c r="Y433" i="14"/>
  <c r="Z433" i="14"/>
  <c r="AA433" i="14"/>
  <c r="AB433" i="14"/>
  <c r="AC433" i="14"/>
  <c r="AD433" i="14"/>
  <c r="U434" i="14"/>
  <c r="V434" i="14"/>
  <c r="X434" i="14"/>
  <c r="Y434" i="14"/>
  <c r="Z434" i="14"/>
  <c r="AA434" i="14"/>
  <c r="AB434" i="14"/>
  <c r="AC434" i="14"/>
  <c r="AD434" i="14"/>
  <c r="U435" i="14"/>
  <c r="V435" i="14"/>
  <c r="W435" i="14"/>
  <c r="Y435" i="14"/>
  <c r="Z435" i="14"/>
  <c r="AA435" i="14"/>
  <c r="AB435" i="14"/>
  <c r="AC435" i="14"/>
  <c r="AD435" i="14"/>
  <c r="U436" i="14"/>
  <c r="V436" i="14"/>
  <c r="W436" i="14"/>
  <c r="X436" i="14"/>
  <c r="Z436" i="14"/>
  <c r="AA436" i="14"/>
  <c r="AB436" i="14"/>
  <c r="AC436" i="14"/>
  <c r="AD436" i="14"/>
  <c r="U437" i="14"/>
  <c r="V437" i="14"/>
  <c r="W437" i="14"/>
  <c r="X437" i="14"/>
  <c r="Y437" i="14"/>
  <c r="AA437" i="14"/>
  <c r="AB437" i="14"/>
  <c r="AC437" i="14"/>
  <c r="AD437" i="14"/>
  <c r="U438" i="14"/>
  <c r="V438" i="14"/>
  <c r="W438" i="14"/>
  <c r="X438" i="14"/>
  <c r="Y438" i="14"/>
  <c r="Z438" i="14"/>
  <c r="AB438" i="14"/>
  <c r="AC438" i="14"/>
  <c r="AD438" i="14"/>
  <c r="U439" i="14"/>
  <c r="V439" i="14"/>
  <c r="W439" i="14"/>
  <c r="X439" i="14"/>
  <c r="Y439" i="14"/>
  <c r="Z439" i="14"/>
  <c r="AA439" i="14"/>
  <c r="AC439" i="14"/>
  <c r="AD439" i="14"/>
  <c r="U440" i="14"/>
  <c r="V440" i="14"/>
  <c r="W440" i="14"/>
  <c r="X440" i="14"/>
  <c r="Y440" i="14"/>
  <c r="Z440" i="14"/>
  <c r="AA440" i="14"/>
  <c r="AB440" i="14"/>
  <c r="AD440" i="14"/>
  <c r="U441" i="14"/>
  <c r="V441" i="14"/>
  <c r="W441" i="14"/>
  <c r="X441" i="14"/>
  <c r="Y441" i="14"/>
  <c r="Z441" i="14"/>
  <c r="AA441" i="14"/>
  <c r="AB441" i="14"/>
  <c r="AC441" i="14"/>
  <c r="T441" i="14"/>
  <c r="T440" i="14"/>
  <c r="T439" i="14"/>
  <c r="T438" i="14"/>
  <c r="T437" i="14"/>
  <c r="T436" i="14"/>
  <c r="T435" i="14"/>
  <c r="T434" i="14"/>
  <c r="T433" i="14"/>
  <c r="T432" i="14"/>
  <c r="T430" i="14"/>
  <c r="T429" i="14"/>
  <c r="T428" i="14"/>
  <c r="T427" i="14"/>
  <c r="T426" i="14"/>
  <c r="T425" i="14"/>
  <c r="T424" i="14"/>
  <c r="T423" i="14"/>
  <c r="T422" i="14"/>
  <c r="T421" i="14"/>
  <c r="T420" i="14"/>
  <c r="T419" i="14"/>
  <c r="T418" i="14"/>
  <c r="T417" i="14"/>
  <c r="T416" i="14"/>
  <c r="T415" i="14"/>
  <c r="T414" i="14"/>
  <c r="L413" i="14"/>
  <c r="M413" i="14"/>
  <c r="N413" i="14"/>
  <c r="O413" i="14"/>
  <c r="P413" i="14"/>
  <c r="Q413" i="14"/>
  <c r="R413" i="14"/>
  <c r="S413" i="14"/>
  <c r="L414" i="14"/>
  <c r="M414" i="14"/>
  <c r="N414" i="14"/>
  <c r="O414" i="14"/>
  <c r="P414" i="14"/>
  <c r="Q414" i="14"/>
  <c r="R414" i="14"/>
  <c r="S414" i="14"/>
  <c r="L415" i="14"/>
  <c r="M415" i="14"/>
  <c r="N415" i="14"/>
  <c r="O415" i="14"/>
  <c r="P415" i="14"/>
  <c r="Q415" i="14"/>
  <c r="R415" i="14"/>
  <c r="S415" i="14"/>
  <c r="L416" i="14"/>
  <c r="M416" i="14"/>
  <c r="N416" i="14"/>
  <c r="O416" i="14"/>
  <c r="P416" i="14"/>
  <c r="Q416" i="14"/>
  <c r="R416" i="14"/>
  <c r="S416" i="14"/>
  <c r="L417" i="14"/>
  <c r="M417" i="14"/>
  <c r="N417" i="14"/>
  <c r="O417" i="14"/>
  <c r="P417" i="14"/>
  <c r="Q417" i="14"/>
  <c r="R417" i="14"/>
  <c r="S417" i="14"/>
  <c r="L418" i="14"/>
  <c r="M418" i="14"/>
  <c r="N418" i="14"/>
  <c r="O418" i="14"/>
  <c r="P418" i="14"/>
  <c r="Q418" i="14"/>
  <c r="R418" i="14"/>
  <c r="S418" i="14"/>
  <c r="L419" i="14"/>
  <c r="M419" i="14"/>
  <c r="N419" i="14"/>
  <c r="O419" i="14"/>
  <c r="P419" i="14"/>
  <c r="Q419" i="14"/>
  <c r="R419" i="14"/>
  <c r="S419" i="14"/>
  <c r="L420" i="14"/>
  <c r="M420" i="14"/>
  <c r="N420" i="14"/>
  <c r="O420" i="14"/>
  <c r="P420" i="14"/>
  <c r="Q420" i="14"/>
  <c r="R420" i="14"/>
  <c r="S420" i="14"/>
  <c r="L421" i="14"/>
  <c r="M421" i="14"/>
  <c r="N421" i="14"/>
  <c r="O421" i="14"/>
  <c r="P421" i="14"/>
  <c r="Q421" i="14"/>
  <c r="R421" i="14"/>
  <c r="S421" i="14"/>
  <c r="L422" i="14"/>
  <c r="M422" i="14"/>
  <c r="N422" i="14"/>
  <c r="O422" i="14"/>
  <c r="P422" i="14"/>
  <c r="Q422" i="14"/>
  <c r="R422" i="14"/>
  <c r="S422" i="14"/>
  <c r="M423" i="14"/>
  <c r="N423" i="14"/>
  <c r="O423" i="14"/>
  <c r="P423" i="14"/>
  <c r="Q423" i="14"/>
  <c r="R423" i="14"/>
  <c r="S423" i="14"/>
  <c r="L424" i="14"/>
  <c r="N424" i="14"/>
  <c r="O424" i="14"/>
  <c r="P424" i="14"/>
  <c r="Q424" i="14"/>
  <c r="R424" i="14"/>
  <c r="S424" i="14"/>
  <c r="L425" i="14"/>
  <c r="M425" i="14"/>
  <c r="O425" i="14"/>
  <c r="P425" i="14"/>
  <c r="Q425" i="14"/>
  <c r="R425" i="14"/>
  <c r="S425" i="14"/>
  <c r="L426" i="14"/>
  <c r="M426" i="14"/>
  <c r="N426" i="14"/>
  <c r="P426" i="14"/>
  <c r="Q426" i="14"/>
  <c r="R426" i="14"/>
  <c r="S426" i="14"/>
  <c r="L427" i="14"/>
  <c r="M427" i="14"/>
  <c r="N427" i="14"/>
  <c r="O427" i="14"/>
  <c r="Q427" i="14"/>
  <c r="R427" i="14"/>
  <c r="S427" i="14"/>
  <c r="L428" i="14"/>
  <c r="M428" i="14"/>
  <c r="N428" i="14"/>
  <c r="O428" i="14"/>
  <c r="P428" i="14"/>
  <c r="R428" i="14"/>
  <c r="S428" i="14"/>
  <c r="L429" i="14"/>
  <c r="M429" i="14"/>
  <c r="N429" i="14"/>
  <c r="O429" i="14"/>
  <c r="P429" i="14"/>
  <c r="Q429" i="14"/>
  <c r="S429" i="14"/>
  <c r="L430" i="14"/>
  <c r="M430" i="14"/>
  <c r="N430" i="14"/>
  <c r="O430" i="14"/>
  <c r="P430" i="14"/>
  <c r="Q430" i="14"/>
  <c r="R430" i="14"/>
  <c r="L431" i="14"/>
  <c r="M431" i="14"/>
  <c r="N431" i="14"/>
  <c r="O431" i="14"/>
  <c r="P431" i="14"/>
  <c r="Q431" i="14"/>
  <c r="R431" i="14"/>
  <c r="S431" i="14"/>
  <c r="L432" i="14"/>
  <c r="M432" i="14"/>
  <c r="N432" i="14"/>
  <c r="O432" i="14"/>
  <c r="P432" i="14"/>
  <c r="Q432" i="14"/>
  <c r="R432" i="14"/>
  <c r="S432" i="14"/>
  <c r="L433" i="14"/>
  <c r="M433" i="14"/>
  <c r="N433" i="14"/>
  <c r="O433" i="14"/>
  <c r="P433" i="14"/>
  <c r="Q433" i="14"/>
  <c r="R433" i="14"/>
  <c r="S433" i="14"/>
  <c r="L434" i="14"/>
  <c r="M434" i="14"/>
  <c r="N434" i="14"/>
  <c r="O434" i="14"/>
  <c r="P434" i="14"/>
  <c r="Q434" i="14"/>
  <c r="R434" i="14"/>
  <c r="S434" i="14"/>
  <c r="L435" i="14"/>
  <c r="M435" i="14"/>
  <c r="N435" i="14"/>
  <c r="O435" i="14"/>
  <c r="P435" i="14"/>
  <c r="Q435" i="14"/>
  <c r="R435" i="14"/>
  <c r="S435" i="14"/>
  <c r="L436" i="14"/>
  <c r="M436" i="14"/>
  <c r="N436" i="14"/>
  <c r="O436" i="14"/>
  <c r="P436" i="14"/>
  <c r="Q436" i="14"/>
  <c r="R436" i="14"/>
  <c r="S436" i="14"/>
  <c r="L437" i="14"/>
  <c r="M437" i="14"/>
  <c r="N437" i="14"/>
  <c r="O437" i="14"/>
  <c r="P437" i="14"/>
  <c r="Q437" i="14"/>
  <c r="R437" i="14"/>
  <c r="S437" i="14"/>
  <c r="L438" i="14"/>
  <c r="M438" i="14"/>
  <c r="N438" i="14"/>
  <c r="O438" i="14"/>
  <c r="P438" i="14"/>
  <c r="Q438" i="14"/>
  <c r="R438" i="14"/>
  <c r="S438" i="14"/>
  <c r="L439" i="14"/>
  <c r="M439" i="14"/>
  <c r="N439" i="14"/>
  <c r="O439" i="14"/>
  <c r="P439" i="14"/>
  <c r="Q439" i="14"/>
  <c r="R439" i="14"/>
  <c r="S439" i="14"/>
  <c r="L440" i="14"/>
  <c r="M440" i="14"/>
  <c r="N440" i="14"/>
  <c r="O440" i="14"/>
  <c r="P440" i="14"/>
  <c r="Q440" i="14"/>
  <c r="R440" i="14"/>
  <c r="S440" i="14"/>
  <c r="L441" i="14"/>
  <c r="M441" i="14"/>
  <c r="N441" i="14"/>
  <c r="O441" i="14"/>
  <c r="P441" i="14"/>
  <c r="Q441" i="14"/>
  <c r="R441" i="14"/>
  <c r="S441" i="14"/>
  <c r="K441" i="14"/>
  <c r="K440" i="14"/>
  <c r="K439" i="14"/>
  <c r="K438" i="14"/>
  <c r="K437" i="14"/>
  <c r="K436" i="14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1" i="14"/>
  <c r="K420" i="14"/>
  <c r="K419" i="14"/>
  <c r="K418" i="14"/>
  <c r="K417" i="14"/>
  <c r="K416" i="14"/>
  <c r="K415" i="14"/>
  <c r="K414" i="14"/>
  <c r="D414" i="14"/>
  <c r="E414" i="14"/>
  <c r="F414" i="14"/>
  <c r="G414" i="14"/>
  <c r="H414" i="14"/>
  <c r="I414" i="14"/>
  <c r="J414" i="14"/>
  <c r="C415" i="14"/>
  <c r="E415" i="14"/>
  <c r="F415" i="14"/>
  <c r="G415" i="14"/>
  <c r="H415" i="14"/>
  <c r="I415" i="14"/>
  <c r="J415" i="14"/>
  <c r="C416" i="14"/>
  <c r="D416" i="14"/>
  <c r="F416" i="14"/>
  <c r="G416" i="14"/>
  <c r="H416" i="14"/>
  <c r="I416" i="14"/>
  <c r="J416" i="14"/>
  <c r="C417" i="14"/>
  <c r="D417" i="14"/>
  <c r="E417" i="14"/>
  <c r="G417" i="14"/>
  <c r="H417" i="14"/>
  <c r="I417" i="14"/>
  <c r="J417" i="14"/>
  <c r="C418" i="14"/>
  <c r="D418" i="14"/>
  <c r="E418" i="14"/>
  <c r="F418" i="14"/>
  <c r="H418" i="14"/>
  <c r="I418" i="14"/>
  <c r="J418" i="14"/>
  <c r="C419" i="14"/>
  <c r="D419" i="14"/>
  <c r="E419" i="14"/>
  <c r="F419" i="14"/>
  <c r="G419" i="14"/>
  <c r="I419" i="14"/>
  <c r="J419" i="14"/>
  <c r="C420" i="14"/>
  <c r="D420" i="14"/>
  <c r="E420" i="14"/>
  <c r="F420" i="14"/>
  <c r="G420" i="14"/>
  <c r="H420" i="14"/>
  <c r="J420" i="14"/>
  <c r="C421" i="14"/>
  <c r="D421" i="14"/>
  <c r="E421" i="14"/>
  <c r="F421" i="14"/>
  <c r="G421" i="14"/>
  <c r="H421" i="14"/>
  <c r="I421" i="14"/>
  <c r="C422" i="14"/>
  <c r="D422" i="14"/>
  <c r="E422" i="14"/>
  <c r="F422" i="14"/>
  <c r="G422" i="14"/>
  <c r="H422" i="14"/>
  <c r="I422" i="14"/>
  <c r="J422" i="14"/>
  <c r="C423" i="14"/>
  <c r="D423" i="14"/>
  <c r="E423" i="14"/>
  <c r="F423" i="14"/>
  <c r="G423" i="14"/>
  <c r="H423" i="14"/>
  <c r="I423" i="14"/>
  <c r="J423" i="14"/>
  <c r="C424" i="14"/>
  <c r="D424" i="14"/>
  <c r="E424" i="14"/>
  <c r="F424" i="14"/>
  <c r="G424" i="14"/>
  <c r="H424" i="14"/>
  <c r="I424" i="14"/>
  <c r="J424" i="14"/>
  <c r="C425" i="14"/>
  <c r="D425" i="14"/>
  <c r="E425" i="14"/>
  <c r="F425" i="14"/>
  <c r="G425" i="14"/>
  <c r="H425" i="14"/>
  <c r="I425" i="14"/>
  <c r="J425" i="14"/>
  <c r="C426" i="14"/>
  <c r="D426" i="14"/>
  <c r="E426" i="14"/>
  <c r="F426" i="14"/>
  <c r="G426" i="14"/>
  <c r="H426" i="14"/>
  <c r="I426" i="14"/>
  <c r="J426" i="14"/>
  <c r="C427" i="14"/>
  <c r="D427" i="14"/>
  <c r="E427" i="14"/>
  <c r="G427" i="14"/>
  <c r="H427" i="14"/>
  <c r="I427" i="14"/>
  <c r="J427" i="14"/>
  <c r="C428" i="14"/>
  <c r="D428" i="14"/>
  <c r="E428" i="14"/>
  <c r="F428" i="14"/>
  <c r="G428" i="14"/>
  <c r="H428" i="14"/>
  <c r="I428" i="14"/>
  <c r="J428" i="14"/>
  <c r="C429" i="14"/>
  <c r="D429" i="14"/>
  <c r="E429" i="14"/>
  <c r="F429" i="14"/>
  <c r="G429" i="14"/>
  <c r="H429" i="14"/>
  <c r="I429" i="14"/>
  <c r="J429" i="14"/>
  <c r="C430" i="14"/>
  <c r="D430" i="14"/>
  <c r="E430" i="14"/>
  <c r="F430" i="14"/>
  <c r="G430" i="14"/>
  <c r="H430" i="14"/>
  <c r="I430" i="14"/>
  <c r="J430" i="14"/>
  <c r="C431" i="14"/>
  <c r="D431" i="14"/>
  <c r="E431" i="14"/>
  <c r="F431" i="14"/>
  <c r="G431" i="14"/>
  <c r="H431" i="14"/>
  <c r="I431" i="14"/>
  <c r="J431" i="14"/>
  <c r="C432" i="14"/>
  <c r="D432" i="14"/>
  <c r="E432" i="14"/>
  <c r="F432" i="14"/>
  <c r="G432" i="14"/>
  <c r="H432" i="14"/>
  <c r="I432" i="14"/>
  <c r="J432" i="14"/>
  <c r="C433" i="14"/>
  <c r="D433" i="14"/>
  <c r="E433" i="14"/>
  <c r="F433" i="14"/>
  <c r="G433" i="14"/>
  <c r="H433" i="14"/>
  <c r="I433" i="14"/>
  <c r="J433" i="14"/>
  <c r="C434" i="14"/>
  <c r="D434" i="14"/>
  <c r="E434" i="14"/>
  <c r="F434" i="14"/>
  <c r="G434" i="14"/>
  <c r="H434" i="14"/>
  <c r="I434" i="14"/>
  <c r="J434" i="14"/>
  <c r="C435" i="14"/>
  <c r="D435" i="14"/>
  <c r="E435" i="14"/>
  <c r="F435" i="14"/>
  <c r="G435" i="14"/>
  <c r="H435" i="14"/>
  <c r="I435" i="14"/>
  <c r="J435" i="14"/>
  <c r="C436" i="14"/>
  <c r="D436" i="14"/>
  <c r="E436" i="14"/>
  <c r="F436" i="14"/>
  <c r="G436" i="14"/>
  <c r="H436" i="14"/>
  <c r="I436" i="14"/>
  <c r="J436" i="14"/>
  <c r="C437" i="14"/>
  <c r="D437" i="14"/>
  <c r="E437" i="14"/>
  <c r="F437" i="14"/>
  <c r="G437" i="14"/>
  <c r="H437" i="14"/>
  <c r="I437" i="14"/>
  <c r="J437" i="14"/>
  <c r="C438" i="14"/>
  <c r="D438" i="14"/>
  <c r="E438" i="14"/>
  <c r="F438" i="14"/>
  <c r="G438" i="14"/>
  <c r="H438" i="14"/>
  <c r="I438" i="14"/>
  <c r="J438" i="14"/>
  <c r="C439" i="14"/>
  <c r="D439" i="14"/>
  <c r="E439" i="14"/>
  <c r="F439" i="14"/>
  <c r="G439" i="14"/>
  <c r="H439" i="14"/>
  <c r="I439" i="14"/>
  <c r="J439" i="14"/>
  <c r="C440" i="14"/>
  <c r="D440" i="14"/>
  <c r="E440" i="14"/>
  <c r="F440" i="14"/>
  <c r="G440" i="14"/>
  <c r="H440" i="14"/>
  <c r="I440" i="14"/>
  <c r="J440" i="14"/>
  <c r="C441" i="14"/>
  <c r="D441" i="14"/>
  <c r="E441" i="14"/>
  <c r="F441" i="14"/>
  <c r="G441" i="14"/>
  <c r="H441" i="14"/>
  <c r="I441" i="14"/>
  <c r="J441" i="14"/>
  <c r="B441" i="14"/>
  <c r="B440" i="14"/>
  <c r="B439" i="14"/>
  <c r="B438" i="14"/>
  <c r="B437" i="14"/>
  <c r="B436" i="14"/>
  <c r="B435" i="14"/>
  <c r="B434" i="14"/>
  <c r="B433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U413" i="14"/>
  <c r="V413" i="14"/>
  <c r="W413" i="14"/>
  <c r="X413" i="14"/>
  <c r="Y413" i="14"/>
  <c r="Z413" i="14"/>
  <c r="AA413" i="14"/>
  <c r="AB413" i="14"/>
  <c r="AC413" i="14"/>
  <c r="AD413" i="14"/>
  <c r="T413" i="14"/>
  <c r="K413" i="14"/>
  <c r="C413" i="14"/>
  <c r="D413" i="14"/>
  <c r="E413" i="14"/>
  <c r="F413" i="14"/>
  <c r="G413" i="14"/>
  <c r="H413" i="14"/>
  <c r="I413" i="14"/>
  <c r="J413" i="14"/>
  <c r="I363" i="14"/>
  <c r="E363" i="14"/>
  <c r="F363" i="14"/>
  <c r="C363" i="14"/>
  <c r="C391" i="14"/>
  <c r="D391" i="14"/>
  <c r="E391" i="14"/>
  <c r="F391" i="14"/>
  <c r="G391" i="14"/>
  <c r="H391" i="14"/>
  <c r="I391" i="14"/>
  <c r="J391" i="14"/>
  <c r="K391" i="14"/>
  <c r="L391" i="14"/>
  <c r="M391" i="14"/>
  <c r="N391" i="14"/>
  <c r="O391" i="14"/>
  <c r="P391" i="14"/>
  <c r="Q391" i="14"/>
  <c r="C392" i="14"/>
  <c r="D392" i="14"/>
  <c r="E392" i="14"/>
  <c r="F392" i="14"/>
  <c r="G392" i="14"/>
  <c r="H392" i="14"/>
  <c r="I392" i="14"/>
  <c r="J392" i="14"/>
  <c r="K392" i="14"/>
  <c r="L392" i="14"/>
  <c r="M392" i="14"/>
  <c r="N392" i="14"/>
  <c r="O392" i="14"/>
  <c r="P392" i="14"/>
  <c r="Q392" i="14"/>
  <c r="C393" i="14"/>
  <c r="D393" i="14"/>
  <c r="E393" i="14"/>
  <c r="F393" i="14"/>
  <c r="G393" i="14"/>
  <c r="H393" i="14"/>
  <c r="I393" i="14"/>
  <c r="J393" i="14"/>
  <c r="K393" i="14"/>
  <c r="L393" i="14"/>
  <c r="M393" i="14"/>
  <c r="N393" i="14"/>
  <c r="O393" i="14"/>
  <c r="P393" i="14"/>
  <c r="Q393" i="14"/>
  <c r="C394" i="14"/>
  <c r="D394" i="14"/>
  <c r="E394" i="14"/>
  <c r="F394" i="14"/>
  <c r="G394" i="14"/>
  <c r="H394" i="14"/>
  <c r="I394" i="14"/>
  <c r="J394" i="14"/>
  <c r="K394" i="14"/>
  <c r="L394" i="14"/>
  <c r="M394" i="14"/>
  <c r="N394" i="14"/>
  <c r="O394" i="14"/>
  <c r="P394" i="14"/>
  <c r="Q394" i="14"/>
  <c r="C395" i="14"/>
  <c r="D395" i="14"/>
  <c r="E395" i="14"/>
  <c r="F395" i="14"/>
  <c r="G395" i="14"/>
  <c r="H395" i="14"/>
  <c r="I395" i="14"/>
  <c r="J395" i="14"/>
  <c r="K395" i="14"/>
  <c r="L395" i="14"/>
  <c r="M395" i="14"/>
  <c r="N395" i="14"/>
  <c r="O395" i="14"/>
  <c r="P395" i="14"/>
  <c r="Q395" i="14"/>
  <c r="C396" i="14"/>
  <c r="D396" i="14"/>
  <c r="E396" i="14"/>
  <c r="F396" i="14"/>
  <c r="G396" i="14"/>
  <c r="H396" i="14"/>
  <c r="I396" i="14"/>
  <c r="J396" i="14"/>
  <c r="K396" i="14"/>
  <c r="L396" i="14"/>
  <c r="M396" i="14"/>
  <c r="N396" i="14"/>
  <c r="O396" i="14"/>
  <c r="P396" i="14"/>
  <c r="Q396" i="14"/>
  <c r="C397" i="14"/>
  <c r="D397" i="14"/>
  <c r="E397" i="14"/>
  <c r="F397" i="14"/>
  <c r="G397" i="14"/>
  <c r="H397" i="14"/>
  <c r="I397" i="14"/>
  <c r="J397" i="14"/>
  <c r="K397" i="14"/>
  <c r="L397" i="14"/>
  <c r="M397" i="14"/>
  <c r="N397" i="14"/>
  <c r="O397" i="14"/>
  <c r="P397" i="14"/>
  <c r="Q397" i="14"/>
  <c r="C398" i="14"/>
  <c r="D398" i="14"/>
  <c r="E398" i="14"/>
  <c r="F398" i="14"/>
  <c r="G398" i="14"/>
  <c r="H398" i="14"/>
  <c r="I398" i="14"/>
  <c r="J398" i="14"/>
  <c r="K398" i="14"/>
  <c r="L398" i="14"/>
  <c r="M398" i="14"/>
  <c r="N398" i="14"/>
  <c r="O398" i="14"/>
  <c r="P398" i="14"/>
  <c r="Q398" i="14"/>
  <c r="C399" i="14"/>
  <c r="D399" i="14"/>
  <c r="E399" i="14"/>
  <c r="F399" i="14"/>
  <c r="G399" i="14"/>
  <c r="H399" i="14"/>
  <c r="I399" i="14"/>
  <c r="J399" i="14"/>
  <c r="K399" i="14"/>
  <c r="L399" i="14"/>
  <c r="M399" i="14"/>
  <c r="N399" i="14"/>
  <c r="O399" i="14"/>
  <c r="P399" i="14"/>
  <c r="Q399" i="14"/>
  <c r="C400" i="14"/>
  <c r="D400" i="14"/>
  <c r="E400" i="14"/>
  <c r="F400" i="14"/>
  <c r="G400" i="14"/>
  <c r="H400" i="14"/>
  <c r="I400" i="14"/>
  <c r="J400" i="14"/>
  <c r="K400" i="14"/>
  <c r="L400" i="14"/>
  <c r="M400" i="14"/>
  <c r="N400" i="14"/>
  <c r="O400" i="14"/>
  <c r="P400" i="14"/>
  <c r="Q400" i="14"/>
  <c r="C401" i="14"/>
  <c r="D401" i="14"/>
  <c r="E401" i="14"/>
  <c r="F401" i="14"/>
  <c r="G401" i="14"/>
  <c r="H401" i="14"/>
  <c r="I401" i="14"/>
  <c r="J401" i="14"/>
  <c r="K401" i="14"/>
  <c r="L401" i="14"/>
  <c r="M401" i="14"/>
  <c r="N401" i="14"/>
  <c r="O401" i="14"/>
  <c r="P401" i="14"/>
  <c r="Q401" i="14"/>
  <c r="B401" i="14"/>
  <c r="B400" i="14"/>
  <c r="B399" i="14"/>
  <c r="B398" i="14"/>
  <c r="B397" i="14"/>
  <c r="B396" i="14"/>
  <c r="B395" i="14"/>
  <c r="B394" i="14"/>
  <c r="B393" i="14"/>
  <c r="B392" i="14"/>
  <c r="B391" i="14"/>
  <c r="C379" i="14"/>
  <c r="D379" i="14"/>
  <c r="E379" i="14"/>
  <c r="F379" i="14"/>
  <c r="G379" i="14"/>
  <c r="H379" i="14"/>
  <c r="I379" i="14"/>
  <c r="J379" i="14"/>
  <c r="K379" i="14"/>
  <c r="L379" i="14"/>
  <c r="M379" i="14"/>
  <c r="N379" i="14"/>
  <c r="O379" i="14"/>
  <c r="P379" i="14"/>
  <c r="Q379" i="14"/>
  <c r="C380" i="14"/>
  <c r="D380" i="14"/>
  <c r="E380" i="14"/>
  <c r="F380" i="14"/>
  <c r="G380" i="14"/>
  <c r="H380" i="14"/>
  <c r="I380" i="14"/>
  <c r="J380" i="14"/>
  <c r="K380" i="14"/>
  <c r="L380" i="14"/>
  <c r="M380" i="14"/>
  <c r="N380" i="14"/>
  <c r="O380" i="14"/>
  <c r="P380" i="14"/>
  <c r="Q380" i="14"/>
  <c r="C381" i="14"/>
  <c r="D381" i="14"/>
  <c r="E381" i="14"/>
  <c r="F381" i="14"/>
  <c r="G381" i="14"/>
  <c r="H381" i="14"/>
  <c r="I381" i="14"/>
  <c r="J381" i="14"/>
  <c r="K381" i="14"/>
  <c r="L381" i="14"/>
  <c r="M381" i="14"/>
  <c r="N381" i="14"/>
  <c r="O381" i="14"/>
  <c r="P381" i="14"/>
  <c r="Q381" i="14"/>
  <c r="C382" i="14"/>
  <c r="D382" i="14"/>
  <c r="E382" i="14"/>
  <c r="F382" i="14"/>
  <c r="G382" i="14"/>
  <c r="H382" i="14"/>
  <c r="I382" i="14"/>
  <c r="J382" i="14"/>
  <c r="K382" i="14"/>
  <c r="L382" i="14"/>
  <c r="M382" i="14"/>
  <c r="N382" i="14"/>
  <c r="O382" i="14"/>
  <c r="P382" i="14"/>
  <c r="Q382" i="14"/>
  <c r="C383" i="14"/>
  <c r="D383" i="14"/>
  <c r="E383" i="14"/>
  <c r="F383" i="14"/>
  <c r="G383" i="14"/>
  <c r="H383" i="14"/>
  <c r="I383" i="14"/>
  <c r="J383" i="14"/>
  <c r="K383" i="14"/>
  <c r="L383" i="14"/>
  <c r="M383" i="14"/>
  <c r="N383" i="14"/>
  <c r="O383" i="14"/>
  <c r="P383" i="14"/>
  <c r="Q383" i="14"/>
  <c r="C384" i="14"/>
  <c r="D384" i="14"/>
  <c r="E384" i="14"/>
  <c r="F384" i="14"/>
  <c r="G384" i="14"/>
  <c r="H384" i="14"/>
  <c r="I384" i="14"/>
  <c r="J384" i="14"/>
  <c r="K384" i="14"/>
  <c r="L384" i="14"/>
  <c r="M384" i="14"/>
  <c r="N384" i="14"/>
  <c r="O384" i="14"/>
  <c r="P384" i="14"/>
  <c r="Q384" i="14"/>
  <c r="C385" i="14"/>
  <c r="D385" i="14"/>
  <c r="E385" i="14"/>
  <c r="F385" i="14"/>
  <c r="G385" i="14"/>
  <c r="H385" i="14"/>
  <c r="I385" i="14"/>
  <c r="J385" i="14"/>
  <c r="K385" i="14"/>
  <c r="L385" i="14"/>
  <c r="M385" i="14"/>
  <c r="N385" i="14"/>
  <c r="O385" i="14"/>
  <c r="P385" i="14"/>
  <c r="Q385" i="14"/>
  <c r="C386" i="14"/>
  <c r="D386" i="14"/>
  <c r="E386" i="14"/>
  <c r="F386" i="14"/>
  <c r="G386" i="14"/>
  <c r="H386" i="14"/>
  <c r="I386" i="14"/>
  <c r="J386" i="14"/>
  <c r="K386" i="14"/>
  <c r="L386" i="14"/>
  <c r="M386" i="14"/>
  <c r="N386" i="14"/>
  <c r="O386" i="14"/>
  <c r="P386" i="14"/>
  <c r="Q386" i="14"/>
  <c r="C387" i="14"/>
  <c r="D387" i="14"/>
  <c r="E387" i="14"/>
  <c r="F387" i="14"/>
  <c r="G387" i="14"/>
  <c r="H387" i="14"/>
  <c r="I387" i="14"/>
  <c r="J387" i="14"/>
  <c r="K387" i="14"/>
  <c r="L387" i="14"/>
  <c r="M387" i="14"/>
  <c r="N387" i="14"/>
  <c r="O387" i="14"/>
  <c r="P387" i="14"/>
  <c r="Q387" i="14"/>
  <c r="B387" i="14"/>
  <c r="B386" i="14"/>
  <c r="B385" i="14"/>
  <c r="B384" i="14"/>
  <c r="B383" i="14"/>
  <c r="B382" i="14"/>
  <c r="B381" i="14"/>
  <c r="B380" i="14"/>
  <c r="B379" i="14"/>
  <c r="V191" i="14"/>
  <c r="U191" i="14"/>
  <c r="T191" i="14"/>
  <c r="S191" i="14"/>
  <c r="R191" i="14"/>
  <c r="Q191" i="14"/>
  <c r="P191" i="14"/>
  <c r="O191" i="14"/>
  <c r="N317" i="14" l="1"/>
  <c r="AL282" i="14"/>
  <c r="AJ118" i="14"/>
  <c r="M317" i="14"/>
  <c r="AK282" i="14"/>
  <c r="E317" i="14"/>
  <c r="AC282" i="14"/>
  <c r="L317" i="14"/>
  <c r="AJ282" i="14"/>
  <c r="F317" i="14"/>
  <c r="AD282" i="14"/>
  <c r="K317" i="14"/>
  <c r="AI282" i="14"/>
  <c r="C317" i="14"/>
  <c r="AA282" i="14"/>
  <c r="D317" i="14"/>
  <c r="AB282" i="14"/>
  <c r="J317" i="14"/>
  <c r="AH282" i="14"/>
  <c r="B317" i="14"/>
  <c r="Z282" i="14"/>
  <c r="P317" i="14"/>
  <c r="AN282" i="14"/>
  <c r="H317" i="14"/>
  <c r="AF282" i="14"/>
  <c r="Q317" i="14"/>
  <c r="AO282" i="14"/>
  <c r="I317" i="14"/>
  <c r="AG282" i="14"/>
  <c r="O317" i="14"/>
  <c r="AM282" i="14"/>
  <c r="G317" i="14"/>
  <c r="AE282" i="14"/>
  <c r="BB139" i="14"/>
  <c r="BB141" i="14"/>
  <c r="BB143" i="14"/>
  <c r="AR142" i="31"/>
  <c r="AZ142" i="31"/>
  <c r="AJ124" i="31"/>
  <c r="AL124" i="31" s="1"/>
  <c r="AJ131" i="31"/>
  <c r="AL131" i="31" s="1"/>
  <c r="AV170" i="31"/>
  <c r="AN171" i="31"/>
  <c r="AR174" i="31"/>
  <c r="AZ174" i="31"/>
  <c r="R318" i="31"/>
  <c r="AO170" i="31"/>
  <c r="AW170" i="31"/>
  <c r="AM141" i="31"/>
  <c r="AU141" i="31"/>
  <c r="AN172" i="31"/>
  <c r="AO172" i="31"/>
  <c r="AW172" i="31"/>
  <c r="AO173" i="31"/>
  <c r="AN169" i="31"/>
  <c r="AV169" i="31"/>
  <c r="AR170" i="31"/>
  <c r="AZ170" i="31"/>
  <c r="AZ171" i="31"/>
  <c r="AW174" i="31"/>
  <c r="AJ119" i="31"/>
  <c r="AL119" i="31" s="1"/>
  <c r="AP120" i="31"/>
  <c r="AR120" i="31" s="1"/>
  <c r="AQ141" i="31"/>
  <c r="AY141" i="31"/>
  <c r="AT171" i="31"/>
  <c r="AR172" i="31"/>
  <c r="AZ172" i="31"/>
  <c r="BR47" i="31"/>
  <c r="BZ47" i="31"/>
  <c r="BR48" i="31"/>
  <c r="BZ48" i="31"/>
  <c r="BR40" i="31"/>
  <c r="BZ40" i="31"/>
  <c r="BT48" i="31"/>
  <c r="CB48" i="31"/>
  <c r="BR41" i="31"/>
  <c r="BZ41" i="31"/>
  <c r="BV48" i="31"/>
  <c r="AR241" i="31"/>
  <c r="AZ241" i="31"/>
  <c r="AR255" i="31"/>
  <c r="AZ255" i="31"/>
  <c r="BI78" i="31"/>
  <c r="BI70" i="31"/>
  <c r="BI62" i="31"/>
  <c r="BI54" i="31"/>
  <c r="BU89" i="31"/>
  <c r="BM89" i="31"/>
  <c r="BR88" i="31"/>
  <c r="BJ88" i="31"/>
  <c r="BO87" i="31"/>
  <c r="BT86" i="31"/>
  <c r="BL86" i="31"/>
  <c r="BQ85" i="31"/>
  <c r="BV84" i="31"/>
  <c r="BN84" i="31"/>
  <c r="BS83" i="31"/>
  <c r="BK83" i="31"/>
  <c r="BP82" i="31"/>
  <c r="BU81" i="31"/>
  <c r="BM81" i="31"/>
  <c r="BR80" i="31"/>
  <c r="BJ80" i="31"/>
  <c r="BO79" i="31"/>
  <c r="BT78" i="31"/>
  <c r="BL78" i="31"/>
  <c r="BQ77" i="31"/>
  <c r="BV76" i="31"/>
  <c r="BN76" i="31"/>
  <c r="BS75" i="31"/>
  <c r="BK75" i="31"/>
  <c r="BP74" i="31"/>
  <c r="BU73" i="31"/>
  <c r="BM73" i="31"/>
  <c r="BR72" i="31"/>
  <c r="BJ72" i="31"/>
  <c r="BO71" i="31"/>
  <c r="BT70" i="31"/>
  <c r="BL70" i="31"/>
  <c r="BQ69" i="31"/>
  <c r="BV68" i="31"/>
  <c r="BN68" i="31"/>
  <c r="BS67" i="31"/>
  <c r="BK67" i="31"/>
  <c r="BP66" i="31"/>
  <c r="BU65" i="31"/>
  <c r="BM65" i="31"/>
  <c r="BR64" i="31"/>
  <c r="BJ64" i="31"/>
  <c r="BO63" i="31"/>
  <c r="BT62" i="31"/>
  <c r="BL62" i="31"/>
  <c r="BQ61" i="31"/>
  <c r="BV60" i="31"/>
  <c r="BN60" i="31"/>
  <c r="BS59" i="31"/>
  <c r="BK59" i="31"/>
  <c r="BP58" i="31"/>
  <c r="BU57" i="31"/>
  <c r="BM57" i="31"/>
  <c r="BR56" i="31"/>
  <c r="BJ56" i="31"/>
  <c r="BO55" i="31"/>
  <c r="BT54" i="31"/>
  <c r="BL54" i="31"/>
  <c r="BQ53" i="31"/>
  <c r="BV52" i="31"/>
  <c r="BN52" i="31"/>
  <c r="BX86" i="31"/>
  <c r="BX82" i="31"/>
  <c r="BX78" i="31"/>
  <c r="BX74" i="31"/>
  <c r="BX70" i="31"/>
  <c r="BX66" i="31"/>
  <c r="BX62" i="31"/>
  <c r="BX58" i="31"/>
  <c r="BX54" i="31"/>
  <c r="AO254" i="31"/>
  <c r="AW254" i="31"/>
  <c r="BI52" i="31"/>
  <c r="BI77" i="31"/>
  <c r="BI69" i="31"/>
  <c r="BI61" i="31"/>
  <c r="BI53" i="31"/>
  <c r="BT89" i="31"/>
  <c r="BL89" i="31"/>
  <c r="BQ88" i="31"/>
  <c r="BV87" i="31"/>
  <c r="BN87" i="31"/>
  <c r="BS86" i="31"/>
  <c r="BK86" i="31"/>
  <c r="BP85" i="31"/>
  <c r="BU84" i="31"/>
  <c r="BM84" i="31"/>
  <c r="BR83" i="31"/>
  <c r="BJ83" i="31"/>
  <c r="BO82" i="31"/>
  <c r="BT81" i="31"/>
  <c r="BL81" i="31"/>
  <c r="BQ80" i="31"/>
  <c r="BV79" i="31"/>
  <c r="BN79" i="31"/>
  <c r="BS78" i="31"/>
  <c r="BK78" i="31"/>
  <c r="BP77" i="31"/>
  <c r="BU76" i="31"/>
  <c r="BM76" i="31"/>
  <c r="BR75" i="31"/>
  <c r="BJ75" i="31"/>
  <c r="BO74" i="31"/>
  <c r="BT73" i="31"/>
  <c r="BL73" i="31"/>
  <c r="BQ72" i="31"/>
  <c r="BV71" i="31"/>
  <c r="BN71" i="31"/>
  <c r="BS70" i="31"/>
  <c r="BK70" i="31"/>
  <c r="BP69" i="31"/>
  <c r="BU68" i="31"/>
  <c r="BM68" i="31"/>
  <c r="BR67" i="31"/>
  <c r="BJ67" i="31"/>
  <c r="BO66" i="31"/>
  <c r="BT65" i="31"/>
  <c r="BL65" i="31"/>
  <c r="BQ64" i="31"/>
  <c r="BV63" i="31"/>
  <c r="BN63" i="31"/>
  <c r="BS62" i="31"/>
  <c r="BK62" i="31"/>
  <c r="BP61" i="31"/>
  <c r="BU60" i="31"/>
  <c r="BM60" i="31"/>
  <c r="BR59" i="31"/>
  <c r="BJ59" i="31"/>
  <c r="BO58" i="31"/>
  <c r="BT57" i="31"/>
  <c r="BL57" i="31"/>
  <c r="BQ56" i="31"/>
  <c r="BV55" i="31"/>
  <c r="BN55" i="31"/>
  <c r="BS54" i="31"/>
  <c r="BK54" i="31"/>
  <c r="BP53" i="31"/>
  <c r="BU52" i="31"/>
  <c r="BM52" i="31"/>
  <c r="BW86" i="31"/>
  <c r="BW82" i="31"/>
  <c r="BW78" i="31"/>
  <c r="BW74" i="31"/>
  <c r="BW70" i="31"/>
  <c r="BW66" i="31"/>
  <c r="BW62" i="31"/>
  <c r="BW58" i="31"/>
  <c r="BW54" i="31"/>
  <c r="AT253" i="31"/>
  <c r="BB253" i="31"/>
  <c r="AP258" i="31"/>
  <c r="AX258" i="31"/>
  <c r="BI84" i="31"/>
  <c r="BI76" i="31"/>
  <c r="BI68" i="31"/>
  <c r="BI60" i="31"/>
  <c r="BI88" i="31"/>
  <c r="BS89" i="31"/>
  <c r="BK89" i="31"/>
  <c r="BP88" i="31"/>
  <c r="BU87" i="31"/>
  <c r="BM87" i="31"/>
  <c r="BR86" i="31"/>
  <c r="BJ86" i="31"/>
  <c r="BO85" i="31"/>
  <c r="BT84" i="31"/>
  <c r="BL84" i="31"/>
  <c r="BQ83" i="31"/>
  <c r="BV82" i="31"/>
  <c r="BN82" i="31"/>
  <c r="BS81" i="31"/>
  <c r="BK81" i="31"/>
  <c r="BP80" i="31"/>
  <c r="BU79" i="31"/>
  <c r="BM79" i="31"/>
  <c r="BR78" i="31"/>
  <c r="BJ78" i="31"/>
  <c r="BO77" i="31"/>
  <c r="BT76" i="31"/>
  <c r="BL76" i="31"/>
  <c r="BQ75" i="31"/>
  <c r="BV74" i="31"/>
  <c r="BN74" i="31"/>
  <c r="BS73" i="31"/>
  <c r="BK73" i="31"/>
  <c r="BP72" i="31"/>
  <c r="BU71" i="31"/>
  <c r="BM71" i="31"/>
  <c r="BR70" i="31"/>
  <c r="BJ70" i="31"/>
  <c r="BO69" i="31"/>
  <c r="BT68" i="31"/>
  <c r="BL68" i="31"/>
  <c r="BQ67" i="31"/>
  <c r="BV66" i="31"/>
  <c r="BN66" i="31"/>
  <c r="BS65" i="31"/>
  <c r="BK65" i="31"/>
  <c r="BP64" i="31"/>
  <c r="BU63" i="31"/>
  <c r="BM63" i="31"/>
  <c r="BR62" i="31"/>
  <c r="BJ62" i="31"/>
  <c r="BO61" i="31"/>
  <c r="BT60" i="31"/>
  <c r="BL60" i="31"/>
  <c r="BQ59" i="31"/>
  <c r="BV58" i="31"/>
  <c r="BN58" i="31"/>
  <c r="BS57" i="31"/>
  <c r="BK57" i="31"/>
  <c r="BP56" i="31"/>
  <c r="BU55" i="31"/>
  <c r="BM55" i="31"/>
  <c r="BR54" i="31"/>
  <c r="BJ54" i="31"/>
  <c r="BO53" i="31"/>
  <c r="BT52" i="31"/>
  <c r="BL52" i="31"/>
  <c r="BX89" i="31"/>
  <c r="BX85" i="31"/>
  <c r="BX81" i="31"/>
  <c r="BX77" i="31"/>
  <c r="BX73" i="31"/>
  <c r="BX69" i="31"/>
  <c r="BX65" i="31"/>
  <c r="BX61" i="31"/>
  <c r="BX57" i="31"/>
  <c r="BX53" i="31"/>
  <c r="BI83" i="31"/>
  <c r="BI75" i="31"/>
  <c r="BI67" i="31"/>
  <c r="BI59" i="31"/>
  <c r="BI87" i="31"/>
  <c r="BR89" i="31"/>
  <c r="BJ89" i="31"/>
  <c r="BO88" i="31"/>
  <c r="BT87" i="31"/>
  <c r="BL87" i="31"/>
  <c r="BQ86" i="31"/>
  <c r="BV85" i="31"/>
  <c r="BN85" i="31"/>
  <c r="BS84" i="31"/>
  <c r="BK84" i="31"/>
  <c r="BP83" i="31"/>
  <c r="BU82" i="31"/>
  <c r="BM82" i="31"/>
  <c r="BR81" i="31"/>
  <c r="BJ81" i="31"/>
  <c r="BO80" i="31"/>
  <c r="BT79" i="31"/>
  <c r="BL79" i="31"/>
  <c r="BQ78" i="31"/>
  <c r="BV77" i="31"/>
  <c r="BN77" i="31"/>
  <c r="BS76" i="31"/>
  <c r="BK76" i="31"/>
  <c r="BP75" i="31"/>
  <c r="BU74" i="31"/>
  <c r="BM74" i="31"/>
  <c r="BR73" i="31"/>
  <c r="BJ73" i="31"/>
  <c r="BO72" i="31"/>
  <c r="BT71" i="31"/>
  <c r="BL71" i="31"/>
  <c r="BQ70" i="31"/>
  <c r="BV69" i="31"/>
  <c r="BN69" i="31"/>
  <c r="BS68" i="31"/>
  <c r="BK68" i="31"/>
  <c r="BP67" i="31"/>
  <c r="BU66" i="31"/>
  <c r="BM66" i="31"/>
  <c r="BR65" i="31"/>
  <c r="BJ65" i="31"/>
  <c r="BO64" i="31"/>
  <c r="BT63" i="31"/>
  <c r="BL63" i="31"/>
  <c r="BQ62" i="31"/>
  <c r="BV61" i="31"/>
  <c r="BN61" i="31"/>
  <c r="BS60" i="31"/>
  <c r="BK60" i="31"/>
  <c r="BP59" i="31"/>
  <c r="BU58" i="31"/>
  <c r="BM58" i="31"/>
  <c r="BR57" i="31"/>
  <c r="BJ57" i="31"/>
  <c r="BO56" i="31"/>
  <c r="BT55" i="31"/>
  <c r="BL55" i="31"/>
  <c r="BQ54" i="31"/>
  <c r="BV53" i="31"/>
  <c r="BN53" i="31"/>
  <c r="BS52" i="31"/>
  <c r="BK52" i="31"/>
  <c r="BW89" i="31"/>
  <c r="BW85" i="31"/>
  <c r="BW81" i="31"/>
  <c r="BW77" i="31"/>
  <c r="BW73" i="31"/>
  <c r="BW69" i="31"/>
  <c r="BW65" i="31"/>
  <c r="BW61" i="31"/>
  <c r="BW57" i="31"/>
  <c r="BW53" i="31"/>
  <c r="BI82" i="31"/>
  <c r="BI74" i="31"/>
  <c r="BI66" i="31"/>
  <c r="BI58" i="31"/>
  <c r="BI86" i="31"/>
  <c r="BQ89" i="31"/>
  <c r="BV88" i="31"/>
  <c r="BN88" i="31"/>
  <c r="BS87" i="31"/>
  <c r="BK87" i="31"/>
  <c r="BP86" i="31"/>
  <c r="BU85" i="31"/>
  <c r="BM85" i="31"/>
  <c r="BR84" i="31"/>
  <c r="BJ84" i="31"/>
  <c r="BO83" i="31"/>
  <c r="BT82" i="31"/>
  <c r="BL82" i="31"/>
  <c r="BQ81" i="31"/>
  <c r="BV80" i="31"/>
  <c r="BN80" i="31"/>
  <c r="BS79" i="31"/>
  <c r="BK79" i="31"/>
  <c r="BP78" i="31"/>
  <c r="BU77" i="31"/>
  <c r="BM77" i="31"/>
  <c r="BR76" i="31"/>
  <c r="BJ76" i="31"/>
  <c r="BO75" i="31"/>
  <c r="BT74" i="31"/>
  <c r="BL74" i="31"/>
  <c r="BQ73" i="31"/>
  <c r="BV72" i="31"/>
  <c r="BN72" i="31"/>
  <c r="BS71" i="31"/>
  <c r="BK71" i="31"/>
  <c r="BP70" i="31"/>
  <c r="BU69" i="31"/>
  <c r="BM69" i="31"/>
  <c r="BR68" i="31"/>
  <c r="BJ68" i="31"/>
  <c r="BO67" i="31"/>
  <c r="BT66" i="31"/>
  <c r="BL66" i="31"/>
  <c r="BQ65" i="31"/>
  <c r="BV64" i="31"/>
  <c r="BN64" i="31"/>
  <c r="BS63" i="31"/>
  <c r="BK63" i="31"/>
  <c r="BP62" i="31"/>
  <c r="BU61" i="31"/>
  <c r="BM61" i="31"/>
  <c r="BR60" i="31"/>
  <c r="BJ60" i="31"/>
  <c r="BO59" i="31"/>
  <c r="BT58" i="31"/>
  <c r="BL58" i="31"/>
  <c r="BQ57" i="31"/>
  <c r="BV56" i="31"/>
  <c r="BN56" i="31"/>
  <c r="BS55" i="31"/>
  <c r="BK55" i="31"/>
  <c r="BP54" i="31"/>
  <c r="BU53" i="31"/>
  <c r="BM53" i="31"/>
  <c r="BR52" i="31"/>
  <c r="BJ52" i="31"/>
  <c r="BX88" i="31"/>
  <c r="BX84" i="31"/>
  <c r="BX80" i="31"/>
  <c r="BX76" i="31"/>
  <c r="BX72" i="31"/>
  <c r="BX68" i="31"/>
  <c r="BX64" i="31"/>
  <c r="BX60" i="31"/>
  <c r="BX56" i="31"/>
  <c r="BX52" i="31"/>
  <c r="BI81" i="31"/>
  <c r="BI73" i="31"/>
  <c r="BI65" i="31"/>
  <c r="BI57" i="31"/>
  <c r="BI85" i="31"/>
  <c r="BP89" i="31"/>
  <c r="BU88" i="31"/>
  <c r="BM88" i="31"/>
  <c r="BR87" i="31"/>
  <c r="BJ87" i="31"/>
  <c r="BO86" i="31"/>
  <c r="BT85" i="31"/>
  <c r="BL85" i="31"/>
  <c r="BQ84" i="31"/>
  <c r="BV83" i="31"/>
  <c r="BN83" i="31"/>
  <c r="BS82" i="31"/>
  <c r="BK82" i="31"/>
  <c r="BP81" i="31"/>
  <c r="BU80" i="31"/>
  <c r="BM80" i="31"/>
  <c r="BR79" i="31"/>
  <c r="BJ79" i="31"/>
  <c r="BO78" i="31"/>
  <c r="BT77" i="31"/>
  <c r="BL77" i="31"/>
  <c r="BQ76" i="31"/>
  <c r="BV75" i="31"/>
  <c r="BN75" i="31"/>
  <c r="BS74" i="31"/>
  <c r="BK74" i="31"/>
  <c r="BP73" i="31"/>
  <c r="BU72" i="31"/>
  <c r="BM72" i="31"/>
  <c r="BR71" i="31"/>
  <c r="BJ71" i="31"/>
  <c r="BO70" i="31"/>
  <c r="BT69" i="31"/>
  <c r="BL69" i="31"/>
  <c r="BQ68" i="31"/>
  <c r="BV67" i="31"/>
  <c r="BN67" i="31"/>
  <c r="BS66" i="31"/>
  <c r="BK66" i="31"/>
  <c r="BP65" i="31"/>
  <c r="BU64" i="31"/>
  <c r="BM64" i="31"/>
  <c r="BR63" i="31"/>
  <c r="BJ63" i="31"/>
  <c r="BO62" i="31"/>
  <c r="BT61" i="31"/>
  <c r="BL61" i="31"/>
  <c r="BQ60" i="31"/>
  <c r="BV59" i="31"/>
  <c r="BN59" i="31"/>
  <c r="BS58" i="31"/>
  <c r="BK58" i="31"/>
  <c r="BP57" i="31"/>
  <c r="BU56" i="31"/>
  <c r="BM56" i="31"/>
  <c r="BR55" i="31"/>
  <c r="BJ55" i="31"/>
  <c r="BO54" i="31"/>
  <c r="BT53" i="31"/>
  <c r="BL53" i="31"/>
  <c r="BQ52" i="31"/>
  <c r="BW88" i="31"/>
  <c r="BW84" i="31"/>
  <c r="BW80" i="31"/>
  <c r="BW76" i="31"/>
  <c r="BW72" i="31"/>
  <c r="BW68" i="31"/>
  <c r="BW64" i="31"/>
  <c r="BW60" i="31"/>
  <c r="BW56" i="31"/>
  <c r="BW52" i="31"/>
  <c r="AT256" i="31"/>
  <c r="BB256" i="31"/>
  <c r="BI80" i="31"/>
  <c r="BI72" i="31"/>
  <c r="BI64" i="31"/>
  <c r="BI56" i="31"/>
  <c r="BI89" i="31"/>
  <c r="BO89" i="31"/>
  <c r="BT88" i="31"/>
  <c r="BL88" i="31"/>
  <c r="BQ87" i="31"/>
  <c r="BV86" i="31"/>
  <c r="BN86" i="31"/>
  <c r="BS85" i="31"/>
  <c r="BK85" i="31"/>
  <c r="BP84" i="31"/>
  <c r="BU83" i="31"/>
  <c r="BM83" i="31"/>
  <c r="BR82" i="31"/>
  <c r="BJ82" i="31"/>
  <c r="BO81" i="31"/>
  <c r="BT80" i="31"/>
  <c r="BL80" i="31"/>
  <c r="BQ79" i="31"/>
  <c r="BV78" i="31"/>
  <c r="BN78" i="31"/>
  <c r="BS77" i="31"/>
  <c r="BK77" i="31"/>
  <c r="BP76" i="31"/>
  <c r="BU75" i="31"/>
  <c r="BM75" i="31"/>
  <c r="BR74" i="31"/>
  <c r="BJ74" i="31"/>
  <c r="BO73" i="31"/>
  <c r="BT72" i="31"/>
  <c r="BL72" i="31"/>
  <c r="BQ71" i="31"/>
  <c r="BV70" i="31"/>
  <c r="BN70" i="31"/>
  <c r="BS69" i="31"/>
  <c r="BK69" i="31"/>
  <c r="BP68" i="31"/>
  <c r="BU67" i="31"/>
  <c r="BM67" i="31"/>
  <c r="BR66" i="31"/>
  <c r="BJ66" i="31"/>
  <c r="BO65" i="31"/>
  <c r="BT64" i="31"/>
  <c r="BL64" i="31"/>
  <c r="BQ63" i="31"/>
  <c r="BV62" i="31"/>
  <c r="BN62" i="31"/>
  <c r="BS61" i="31"/>
  <c r="BK61" i="31"/>
  <c r="BP60" i="31"/>
  <c r="BU59" i="31"/>
  <c r="BM59" i="31"/>
  <c r="BR58" i="31"/>
  <c r="BJ58" i="31"/>
  <c r="BO57" i="31"/>
  <c r="BT56" i="31"/>
  <c r="BL56" i="31"/>
  <c r="BQ55" i="31"/>
  <c r="BV54" i="31"/>
  <c r="BN54" i="31"/>
  <c r="BS53" i="31"/>
  <c r="BK53" i="31"/>
  <c r="BP52" i="31"/>
  <c r="BX87" i="31"/>
  <c r="BX83" i="31"/>
  <c r="BX79" i="31"/>
  <c r="BX75" i="31"/>
  <c r="BX71" i="31"/>
  <c r="BX67" i="31"/>
  <c r="BX63" i="31"/>
  <c r="BX59" i="31"/>
  <c r="BI79" i="31"/>
  <c r="BI71" i="31"/>
  <c r="BI63" i="31"/>
  <c r="BV89" i="31"/>
  <c r="BN89" i="31"/>
  <c r="BS88" i="31"/>
  <c r="BK88" i="31"/>
  <c r="BP87" i="31"/>
  <c r="BU86" i="31"/>
  <c r="BM86" i="31"/>
  <c r="BR85" i="31"/>
  <c r="BJ85" i="31"/>
  <c r="BO84" i="31"/>
  <c r="BT83" i="31"/>
  <c r="BL83" i="31"/>
  <c r="BQ82" i="31"/>
  <c r="BV81" i="31"/>
  <c r="BN81" i="31"/>
  <c r="BS80" i="31"/>
  <c r="BK80" i="31"/>
  <c r="BP79" i="31"/>
  <c r="BU78" i="31"/>
  <c r="BM78" i="31"/>
  <c r="BR77" i="31"/>
  <c r="BJ77" i="31"/>
  <c r="BO76" i="31"/>
  <c r="BT75" i="31"/>
  <c r="BL75" i="31"/>
  <c r="BQ74" i="31"/>
  <c r="BV73" i="31"/>
  <c r="BN73" i="31"/>
  <c r="BS72" i="31"/>
  <c r="BK72" i="31"/>
  <c r="BP71" i="31"/>
  <c r="BU70" i="31"/>
  <c r="BM70" i="31"/>
  <c r="BR69" i="31"/>
  <c r="BJ69" i="31"/>
  <c r="BO68" i="31"/>
  <c r="BT67" i="31"/>
  <c r="BL67" i="31"/>
  <c r="BQ66" i="31"/>
  <c r="BV65" i="31"/>
  <c r="BN65" i="31"/>
  <c r="BS64" i="31"/>
  <c r="BK64" i="31"/>
  <c r="BP63" i="31"/>
  <c r="BU62" i="31"/>
  <c r="BM62" i="31"/>
  <c r="BR61" i="31"/>
  <c r="BJ61" i="31"/>
  <c r="BO60" i="31"/>
  <c r="BW87" i="31"/>
  <c r="BW83" i="31"/>
  <c r="BW79" i="31"/>
  <c r="BW75" i="31"/>
  <c r="BW71" i="31"/>
  <c r="BW67" i="31"/>
  <c r="BW63" i="31"/>
  <c r="BW59" i="31"/>
  <c r="AJ127" i="31"/>
  <c r="AL127" i="31" s="1"/>
  <c r="AP131" i="31"/>
  <c r="AR131" i="31" s="1"/>
  <c r="AP124" i="31"/>
  <c r="AR124" i="31" s="1"/>
  <c r="AP127" i="31"/>
  <c r="AR127" i="31" s="1"/>
  <c r="AJ132" i="31"/>
  <c r="AL132" i="31" s="1"/>
  <c r="D230" i="31"/>
  <c r="D231" i="31"/>
  <c r="D229" i="31"/>
  <c r="D228" i="31"/>
  <c r="D226" i="31"/>
  <c r="D224" i="31"/>
  <c r="D222" i="31"/>
  <c r="D227" i="31"/>
  <c r="D225" i="31"/>
  <c r="D223" i="31"/>
  <c r="D221" i="31"/>
  <c r="E143" i="31"/>
  <c r="L230" i="31"/>
  <c r="L231" i="31"/>
  <c r="L229" i="31"/>
  <c r="L228" i="31"/>
  <c r="L226" i="31"/>
  <c r="L224" i="31"/>
  <c r="L222" i="31"/>
  <c r="L227" i="31"/>
  <c r="L225" i="31"/>
  <c r="L223" i="31"/>
  <c r="L221" i="31"/>
  <c r="M143" i="31"/>
  <c r="AJ120" i="31"/>
  <c r="AL120" i="31" s="1"/>
  <c r="BB127" i="31"/>
  <c r="BD127" i="31" s="1"/>
  <c r="AV127" i="31"/>
  <c r="AX127" i="31" s="1"/>
  <c r="AV123" i="31"/>
  <c r="AX123" i="31" s="1"/>
  <c r="BB131" i="31"/>
  <c r="BD131" i="31" s="1"/>
  <c r="BB124" i="31"/>
  <c r="BD124" i="31" s="1"/>
  <c r="AV120" i="31"/>
  <c r="AX120" i="31" s="1"/>
  <c r="AV132" i="31"/>
  <c r="AX132" i="31" s="1"/>
  <c r="E230" i="31"/>
  <c r="E231" i="31"/>
  <c r="E229" i="31"/>
  <c r="E228" i="31"/>
  <c r="E226" i="31"/>
  <c r="E224" i="31"/>
  <c r="E222" i="31"/>
  <c r="E227" i="31"/>
  <c r="E225" i="31"/>
  <c r="E223" i="31"/>
  <c r="E221" i="31"/>
  <c r="F143" i="31"/>
  <c r="M230" i="31"/>
  <c r="M231" i="31"/>
  <c r="M229" i="31"/>
  <c r="M228" i="31"/>
  <c r="M226" i="31"/>
  <c r="M224" i="31"/>
  <c r="M222" i="31"/>
  <c r="M227" i="31"/>
  <c r="M225" i="31"/>
  <c r="M223" i="31"/>
  <c r="M221" i="31"/>
  <c r="N143" i="31"/>
  <c r="BB119" i="31"/>
  <c r="BD119" i="31" s="1"/>
  <c r="AP132" i="31"/>
  <c r="AR132" i="31" s="1"/>
  <c r="AP128" i="31"/>
  <c r="AR128" i="31" s="1"/>
  <c r="AJ128" i="31"/>
  <c r="AL128" i="31" s="1"/>
  <c r="F230" i="31"/>
  <c r="F231" i="31"/>
  <c r="F229" i="31"/>
  <c r="F228" i="31"/>
  <c r="F226" i="31"/>
  <c r="F224" i="31"/>
  <c r="F222" i="31"/>
  <c r="F227" i="31"/>
  <c r="F225" i="31"/>
  <c r="F223" i="31"/>
  <c r="F221" i="31"/>
  <c r="G143" i="31"/>
  <c r="N230" i="31"/>
  <c r="N231" i="31"/>
  <c r="N229" i="31"/>
  <c r="N228" i="31"/>
  <c r="N226" i="31"/>
  <c r="N224" i="31"/>
  <c r="N222" i="31"/>
  <c r="N227" i="31"/>
  <c r="N225" i="31"/>
  <c r="N223" i="31"/>
  <c r="N221" i="31"/>
  <c r="O143" i="31"/>
  <c r="Y137" i="31"/>
  <c r="P137" i="31"/>
  <c r="H137" i="31"/>
  <c r="X137" i="31"/>
  <c r="O137" i="31"/>
  <c r="G137" i="31"/>
  <c r="J131" i="31"/>
  <c r="W137" i="31"/>
  <c r="N137" i="31"/>
  <c r="F137" i="31"/>
  <c r="V137" i="31"/>
  <c r="M137" i="31"/>
  <c r="E137" i="31"/>
  <c r="U137" i="31"/>
  <c r="L137" i="31"/>
  <c r="D137" i="31"/>
  <c r="G131" i="31"/>
  <c r="T137" i="31"/>
  <c r="K137" i="31"/>
  <c r="C137" i="31"/>
  <c r="R137" i="31"/>
  <c r="J137" i="31"/>
  <c r="Z137" i="31"/>
  <c r="Q137" i="31"/>
  <c r="I137" i="31"/>
  <c r="BB132" i="31"/>
  <c r="BD132" i="31" s="1"/>
  <c r="BB128" i="31"/>
  <c r="BD128" i="31" s="1"/>
  <c r="AV128" i="31"/>
  <c r="AX128" i="31" s="1"/>
  <c r="BB120" i="31"/>
  <c r="BD120" i="31" s="1"/>
  <c r="G231" i="31"/>
  <c r="G230" i="31"/>
  <c r="G228" i="31"/>
  <c r="G226" i="31"/>
  <c r="G224" i="31"/>
  <c r="G222" i="31"/>
  <c r="G229" i="31"/>
  <c r="G227" i="31"/>
  <c r="G225" i="31"/>
  <c r="G223" i="31"/>
  <c r="G221" i="31"/>
  <c r="H143" i="31"/>
  <c r="O231" i="31"/>
  <c r="O230" i="31"/>
  <c r="O228" i="31"/>
  <c r="O226" i="31"/>
  <c r="O224" i="31"/>
  <c r="O222" i="31"/>
  <c r="O229" i="31"/>
  <c r="O227" i="31"/>
  <c r="O225" i="31"/>
  <c r="O223" i="31"/>
  <c r="O221" i="31"/>
  <c r="P143" i="31"/>
  <c r="T141" i="31"/>
  <c r="K141" i="31"/>
  <c r="C141" i="31"/>
  <c r="R141" i="31"/>
  <c r="J141" i="31"/>
  <c r="Z141" i="31"/>
  <c r="Q141" i="31"/>
  <c r="I141" i="31"/>
  <c r="Y141" i="31"/>
  <c r="P141" i="31"/>
  <c r="H141" i="31"/>
  <c r="X141" i="31"/>
  <c r="O141" i="31"/>
  <c r="G141" i="31"/>
  <c r="W141" i="31"/>
  <c r="N141" i="31"/>
  <c r="F141" i="31"/>
  <c r="V141" i="31"/>
  <c r="M141" i="31"/>
  <c r="E141" i="31"/>
  <c r="O131" i="31"/>
  <c r="U141" i="31"/>
  <c r="L141" i="31"/>
  <c r="D141" i="31"/>
  <c r="AP119" i="31"/>
  <c r="AR119" i="31" s="1"/>
  <c r="H231" i="31"/>
  <c r="H230" i="31"/>
  <c r="H229" i="31"/>
  <c r="H227" i="31"/>
  <c r="H225" i="31"/>
  <c r="H223" i="31"/>
  <c r="H221" i="31"/>
  <c r="H228" i="31"/>
  <c r="H226" i="31"/>
  <c r="H224" i="31"/>
  <c r="H222" i="31"/>
  <c r="I143" i="31"/>
  <c r="P231" i="31"/>
  <c r="P230" i="31"/>
  <c r="P229" i="31"/>
  <c r="P227" i="31"/>
  <c r="P225" i="31"/>
  <c r="P223" i="31"/>
  <c r="P221" i="31"/>
  <c r="P228" i="31"/>
  <c r="P226" i="31"/>
  <c r="P224" i="31"/>
  <c r="P222" i="31"/>
  <c r="Q143" i="31"/>
  <c r="X146" i="31"/>
  <c r="O146" i="31"/>
  <c r="G146" i="31"/>
  <c r="W146" i="31"/>
  <c r="N146" i="31"/>
  <c r="F146" i="31"/>
  <c r="V146" i="31"/>
  <c r="M146" i="31"/>
  <c r="E146" i="31"/>
  <c r="U146" i="31"/>
  <c r="L146" i="31"/>
  <c r="D146" i="31"/>
  <c r="T146" i="31"/>
  <c r="K146" i="31"/>
  <c r="C146" i="31"/>
  <c r="R146" i="31"/>
  <c r="J146" i="31"/>
  <c r="Z146" i="31"/>
  <c r="Q146" i="31"/>
  <c r="I146" i="31"/>
  <c r="Y146" i="31"/>
  <c r="P146" i="31"/>
  <c r="H146" i="31"/>
  <c r="AJ123" i="31"/>
  <c r="AL123" i="31" s="1"/>
  <c r="BB123" i="31"/>
  <c r="BD123" i="31" s="1"/>
  <c r="AV124" i="31"/>
  <c r="AX124" i="31" s="1"/>
  <c r="AV131" i="31"/>
  <c r="AX131" i="31" s="1"/>
  <c r="I231" i="31"/>
  <c r="I229" i="31"/>
  <c r="I230" i="31"/>
  <c r="I227" i="31"/>
  <c r="I225" i="31"/>
  <c r="I223" i="31"/>
  <c r="I221" i="31"/>
  <c r="I228" i="31"/>
  <c r="I226" i="31"/>
  <c r="I224" i="31"/>
  <c r="I222" i="31"/>
  <c r="J143" i="31"/>
  <c r="R143" i="31"/>
  <c r="B231" i="31"/>
  <c r="B229" i="31"/>
  <c r="B230" i="31"/>
  <c r="B227" i="31"/>
  <c r="B225" i="31"/>
  <c r="B223" i="31"/>
  <c r="B221" i="31"/>
  <c r="B228" i="31"/>
  <c r="B226" i="31"/>
  <c r="B224" i="31"/>
  <c r="B222" i="31"/>
  <c r="J231" i="31"/>
  <c r="J229" i="31"/>
  <c r="J230" i="31"/>
  <c r="J227" i="31"/>
  <c r="J225" i="31"/>
  <c r="J223" i="31"/>
  <c r="J221" i="31"/>
  <c r="J228" i="31"/>
  <c r="J226" i="31"/>
  <c r="J224" i="31"/>
  <c r="J222" i="31"/>
  <c r="K143" i="31"/>
  <c r="W97" i="31"/>
  <c r="Q223" i="31" s="1"/>
  <c r="W98" i="31"/>
  <c r="AV119" i="31"/>
  <c r="AX119" i="31" s="1"/>
  <c r="AP123" i="31"/>
  <c r="AR123" i="31" s="1"/>
  <c r="C230" i="31"/>
  <c r="C231" i="31"/>
  <c r="C229" i="31"/>
  <c r="C227" i="31"/>
  <c r="C225" i="31"/>
  <c r="C223" i="31"/>
  <c r="C221" i="31"/>
  <c r="C228" i="31"/>
  <c r="C226" i="31"/>
  <c r="C224" i="31"/>
  <c r="C222" i="31"/>
  <c r="D143" i="31"/>
  <c r="K230" i="31"/>
  <c r="K231" i="31"/>
  <c r="K229" i="31"/>
  <c r="K227" i="31"/>
  <c r="K225" i="31"/>
  <c r="K223" i="31"/>
  <c r="K221" i="31"/>
  <c r="K228" i="31"/>
  <c r="K226" i="31"/>
  <c r="K224" i="31"/>
  <c r="K222" i="31"/>
  <c r="L143" i="31"/>
  <c r="AN178" i="31"/>
  <c r="AN177" i="31"/>
  <c r="AN176" i="31"/>
  <c r="AN175" i="31"/>
  <c r="AN174" i="31"/>
  <c r="AV178" i="31"/>
  <c r="AV177" i="31"/>
  <c r="AV176" i="31"/>
  <c r="AV175" i="31"/>
  <c r="AV174" i="31"/>
  <c r="AO141" i="31"/>
  <c r="AQ144" i="31"/>
  <c r="AY144" i="31"/>
  <c r="AR145" i="31"/>
  <c r="AZ145" i="31"/>
  <c r="AS147" i="31"/>
  <c r="BA147" i="31"/>
  <c r="AR148" i="31"/>
  <c r="AZ148" i="31"/>
  <c r="AR149" i="31"/>
  <c r="AZ149" i="31"/>
  <c r="AR150" i="31"/>
  <c r="AZ150" i="31"/>
  <c r="AR151" i="31"/>
  <c r="AZ151" i="31"/>
  <c r="AR152" i="31"/>
  <c r="AZ152" i="31"/>
  <c r="AR153" i="31"/>
  <c r="AZ153" i="31"/>
  <c r="AR154" i="31"/>
  <c r="AZ154" i="31"/>
  <c r="AR155" i="31"/>
  <c r="AZ155" i="31"/>
  <c r="AR156" i="31"/>
  <c r="AZ156" i="31"/>
  <c r="AR157" i="31"/>
  <c r="AZ157" i="31"/>
  <c r="AR158" i="31"/>
  <c r="AZ158" i="31"/>
  <c r="AR159" i="31"/>
  <c r="AZ159" i="31"/>
  <c r="AR160" i="31"/>
  <c r="AZ160" i="31"/>
  <c r="AR161" i="31"/>
  <c r="AZ161" i="31"/>
  <c r="AR162" i="31"/>
  <c r="AZ162" i="31"/>
  <c r="AR163" i="31"/>
  <c r="AZ163" i="31"/>
  <c r="AR164" i="31"/>
  <c r="AZ164" i="31"/>
  <c r="AR165" i="31"/>
  <c r="AZ165" i="31"/>
  <c r="AR166" i="31"/>
  <c r="AZ166" i="31"/>
  <c r="AR167" i="31"/>
  <c r="AZ167" i="31"/>
  <c r="AR168" i="31"/>
  <c r="AZ168" i="31"/>
  <c r="AR169" i="31"/>
  <c r="BA169" i="31"/>
  <c r="AR171" i="31"/>
  <c r="AN173" i="31"/>
  <c r="AR175" i="31"/>
  <c r="AO178" i="31"/>
  <c r="AO177" i="31"/>
  <c r="AO176" i="31"/>
  <c r="AW178" i="31"/>
  <c r="AW177" i="31"/>
  <c r="AW176" i="31"/>
  <c r="AW175" i="31"/>
  <c r="AQ143" i="31"/>
  <c r="AY143" i="31"/>
  <c r="AR144" i="31"/>
  <c r="AZ144" i="31"/>
  <c r="AS145" i="31"/>
  <c r="BA145" i="31"/>
  <c r="AT146" i="31"/>
  <c r="BB146" i="31"/>
  <c r="AT147" i="31"/>
  <c r="BB147" i="31"/>
  <c r="AS148" i="31"/>
  <c r="BA148" i="31"/>
  <c r="AS149" i="31"/>
  <c r="BA149" i="31"/>
  <c r="AS150" i="31"/>
  <c r="BA150" i="31"/>
  <c r="AS151" i="31"/>
  <c r="BA151" i="31"/>
  <c r="AS152" i="31"/>
  <c r="BA152" i="31"/>
  <c r="AS153" i="31"/>
  <c r="BA153" i="31"/>
  <c r="AS154" i="31"/>
  <c r="BA154" i="31"/>
  <c r="AS155" i="31"/>
  <c r="BA155" i="31"/>
  <c r="AS156" i="31"/>
  <c r="BA156" i="31"/>
  <c r="AS158" i="31"/>
  <c r="BA158" i="31"/>
  <c r="AS159" i="31"/>
  <c r="BA159" i="31"/>
  <c r="AS160" i="31"/>
  <c r="BA160" i="31"/>
  <c r="AS161" i="31"/>
  <c r="BA161" i="31"/>
  <c r="AS162" i="31"/>
  <c r="BA162" i="31"/>
  <c r="AS164" i="31"/>
  <c r="BA164" i="31"/>
  <c r="AS165" i="31"/>
  <c r="BA165" i="31"/>
  <c r="AS166" i="31"/>
  <c r="BA166" i="31"/>
  <c r="AS168" i="31"/>
  <c r="BA168" i="31"/>
  <c r="AS169" i="31"/>
  <c r="BB169" i="31"/>
  <c r="AP177" i="31"/>
  <c r="AP176" i="31"/>
  <c r="AP174" i="31"/>
  <c r="AP173" i="31"/>
  <c r="AP171" i="31"/>
  <c r="AX177" i="31"/>
  <c r="AX176" i="31"/>
  <c r="AX174" i="31"/>
  <c r="AX173" i="31"/>
  <c r="AX171" i="31"/>
  <c r="AR143" i="31"/>
  <c r="AZ143" i="31"/>
  <c r="AS144" i="31"/>
  <c r="BA144" i="31"/>
  <c r="AT145" i="31"/>
  <c r="BB145" i="31"/>
  <c r="AM146" i="31"/>
  <c r="AU146" i="31"/>
  <c r="AT148" i="31"/>
  <c r="BB148" i="31"/>
  <c r="AT149" i="31"/>
  <c r="BB149" i="31"/>
  <c r="AT150" i="31"/>
  <c r="BB150" i="31"/>
  <c r="AT151" i="31"/>
  <c r="BB151" i="31"/>
  <c r="AT152" i="31"/>
  <c r="BB152" i="31"/>
  <c r="AT153" i="31"/>
  <c r="BB153" i="31"/>
  <c r="AT154" i="31"/>
  <c r="BB154" i="31"/>
  <c r="AT155" i="31"/>
  <c r="BB155" i="31"/>
  <c r="AT156" i="31"/>
  <c r="BB156" i="31"/>
  <c r="AT157" i="31"/>
  <c r="BB157" i="31"/>
  <c r="AT158" i="31"/>
  <c r="BB158" i="31"/>
  <c r="AT159" i="31"/>
  <c r="BB159" i="31"/>
  <c r="AT160" i="31"/>
  <c r="BB160" i="31"/>
  <c r="AT161" i="31"/>
  <c r="BB161" i="31"/>
  <c r="AT162" i="31"/>
  <c r="BB162" i="31"/>
  <c r="AT163" i="31"/>
  <c r="BB163" i="31"/>
  <c r="AT164" i="31"/>
  <c r="BB164" i="31"/>
  <c r="AT165" i="31"/>
  <c r="BB165" i="31"/>
  <c r="AT166" i="31"/>
  <c r="BB166" i="31"/>
  <c r="AT167" i="31"/>
  <c r="BB167" i="31"/>
  <c r="AT168" i="31"/>
  <c r="BB168" i="31"/>
  <c r="AT169" i="31"/>
  <c r="AV171" i="31"/>
  <c r="AT172" i="31"/>
  <c r="AR173" i="31"/>
  <c r="AQ178" i="31"/>
  <c r="AQ177" i="31"/>
  <c r="AQ176" i="31"/>
  <c r="AQ175" i="31"/>
  <c r="AQ173" i="31"/>
  <c r="AQ172" i="31"/>
  <c r="AQ171" i="31"/>
  <c r="AQ170" i="31"/>
  <c r="AY178" i="31"/>
  <c r="AY177" i="31"/>
  <c r="AY176" i="31"/>
  <c r="AY175" i="31"/>
  <c r="AY173" i="31"/>
  <c r="AY172" i="31"/>
  <c r="AY171" i="31"/>
  <c r="AY170" i="31"/>
  <c r="AY169" i="31"/>
  <c r="AR141" i="31"/>
  <c r="AZ141" i="31"/>
  <c r="AT144" i="31"/>
  <c r="BB144" i="31"/>
  <c r="AM145" i="31"/>
  <c r="AU145" i="31"/>
  <c r="AN146" i="31"/>
  <c r="AV146" i="31"/>
  <c r="AN147" i="31"/>
  <c r="AV147" i="31"/>
  <c r="AM148" i="31"/>
  <c r="AU148" i="31"/>
  <c r="AM149" i="31"/>
  <c r="AU149" i="31"/>
  <c r="AM150" i="31"/>
  <c r="AU150" i="31"/>
  <c r="AM151" i="31"/>
  <c r="AU151" i="31"/>
  <c r="AM152" i="31"/>
  <c r="AU152" i="31"/>
  <c r="AM153" i="31"/>
  <c r="AU153" i="31"/>
  <c r="AM154" i="31"/>
  <c r="AU154" i="31"/>
  <c r="AM155" i="31"/>
  <c r="AU155" i="31"/>
  <c r="AM157" i="31"/>
  <c r="AU157" i="31"/>
  <c r="AM158" i="31"/>
  <c r="AU158" i="31"/>
  <c r="AM160" i="31"/>
  <c r="AU160" i="31"/>
  <c r="AM161" i="31"/>
  <c r="AU161" i="31"/>
  <c r="AM163" i="31"/>
  <c r="AU163" i="31"/>
  <c r="AM164" i="31"/>
  <c r="AU164" i="31"/>
  <c r="AM165" i="31"/>
  <c r="AU165" i="31"/>
  <c r="AM167" i="31"/>
  <c r="AU167" i="31"/>
  <c r="AN170" i="31"/>
  <c r="AW171" i="31"/>
  <c r="AV172" i="31"/>
  <c r="AT173" i="31"/>
  <c r="AR178" i="31"/>
  <c r="AR177" i="31"/>
  <c r="AR176" i="31"/>
  <c r="AZ178" i="31"/>
  <c r="AZ177" i="31"/>
  <c r="AZ176" i="31"/>
  <c r="AZ175" i="31"/>
  <c r="AS141" i="31"/>
  <c r="BA141" i="31"/>
  <c r="AT143" i="31"/>
  <c r="BB143" i="31"/>
  <c r="AM144" i="31"/>
  <c r="AU144" i="31"/>
  <c r="AN145" i="31"/>
  <c r="AV145" i="31"/>
  <c r="AO146" i="31"/>
  <c r="AW146" i="31"/>
  <c r="AN148" i="31"/>
  <c r="AV148" i="31"/>
  <c r="AN149" i="31"/>
  <c r="AV149" i="31"/>
  <c r="AN150" i="31"/>
  <c r="AV150" i="31"/>
  <c r="AN151" i="31"/>
  <c r="AV151" i="31"/>
  <c r="AN152" i="31"/>
  <c r="AV152" i="31"/>
  <c r="AN153" i="31"/>
  <c r="AV153" i="31"/>
  <c r="AN154" i="31"/>
  <c r="AV154" i="31"/>
  <c r="AN155" i="31"/>
  <c r="AV155" i="31"/>
  <c r="AN156" i="31"/>
  <c r="AV156" i="31"/>
  <c r="AN157" i="31"/>
  <c r="AV157" i="31"/>
  <c r="AN159" i="31"/>
  <c r="AV159" i="31"/>
  <c r="AN160" i="31"/>
  <c r="AV160" i="31"/>
  <c r="AN161" i="31"/>
  <c r="AV161" i="31"/>
  <c r="AN162" i="31"/>
  <c r="AV162" i="31"/>
  <c r="AN163" i="31"/>
  <c r="AV163" i="31"/>
  <c r="AN164" i="31"/>
  <c r="AV164" i="31"/>
  <c r="AN165" i="31"/>
  <c r="AV165" i="31"/>
  <c r="AN166" i="31"/>
  <c r="AV166" i="31"/>
  <c r="AN167" i="31"/>
  <c r="AV167" i="31"/>
  <c r="AN168" i="31"/>
  <c r="AV168" i="31"/>
  <c r="AV173" i="31"/>
  <c r="AS178" i="31"/>
  <c r="AS177" i="31"/>
  <c r="AS176" i="31"/>
  <c r="AS174" i="31"/>
  <c r="AS173" i="31"/>
  <c r="AS172" i="31"/>
  <c r="AS171" i="31"/>
  <c r="AS170" i="31"/>
  <c r="BA178" i="31"/>
  <c r="BA177" i="31"/>
  <c r="BA176" i="31"/>
  <c r="BA174" i="31"/>
  <c r="BA173" i="31"/>
  <c r="BA172" i="31"/>
  <c r="BA171" i="31"/>
  <c r="BA170" i="31"/>
  <c r="AT141" i="31"/>
  <c r="BP132" i="31" s="1"/>
  <c r="BR132" i="31" s="1"/>
  <c r="BB141" i="31"/>
  <c r="CB132" i="31" s="1"/>
  <c r="CD132" i="31" s="1"/>
  <c r="BB142" i="31"/>
  <c r="AN144" i="31"/>
  <c r="AV144" i="31"/>
  <c r="AO145" i="31"/>
  <c r="AW145" i="31"/>
  <c r="AP146" i="31"/>
  <c r="AX146" i="31"/>
  <c r="AP147" i="31"/>
  <c r="AX147" i="31"/>
  <c r="AO148" i="31"/>
  <c r="AW148" i="31"/>
  <c r="AO149" i="31"/>
  <c r="AW149" i="31"/>
  <c r="AO150" i="31"/>
  <c r="AW150" i="31"/>
  <c r="AO151" i="31"/>
  <c r="AW151" i="31"/>
  <c r="AO152" i="31"/>
  <c r="AW152" i="31"/>
  <c r="AO153" i="31"/>
  <c r="AW153" i="31"/>
  <c r="AO154" i="31"/>
  <c r="AW154" i="31"/>
  <c r="AO155" i="31"/>
  <c r="AW155" i="31"/>
  <c r="AO156" i="31"/>
  <c r="AW156" i="31"/>
  <c r="AO157" i="31"/>
  <c r="AW157" i="31"/>
  <c r="AO158" i="31"/>
  <c r="AW158" i="31"/>
  <c r="AO159" i="31"/>
  <c r="AW159" i="31"/>
  <c r="AO161" i="31"/>
  <c r="AW161" i="31"/>
  <c r="AO162" i="31"/>
  <c r="AW162" i="31"/>
  <c r="AO163" i="31"/>
  <c r="AW163" i="31"/>
  <c r="AO164" i="31"/>
  <c r="AW164" i="31"/>
  <c r="AO165" i="31"/>
  <c r="AW165" i="31"/>
  <c r="AO166" i="31"/>
  <c r="AW166" i="31"/>
  <c r="AO167" i="31"/>
  <c r="AW167" i="31"/>
  <c r="BB170" i="31"/>
  <c r="AW173" i="31"/>
  <c r="AT178" i="31"/>
  <c r="AT177" i="31"/>
  <c r="AT176" i="31"/>
  <c r="AT175" i="31"/>
  <c r="AT174" i="31"/>
  <c r="BB178" i="31"/>
  <c r="BB177" i="31"/>
  <c r="BB176" i="31"/>
  <c r="BB175" i="31"/>
  <c r="BB174" i="31"/>
  <c r="AN143" i="31"/>
  <c r="AV143" i="31"/>
  <c r="AO144" i="31"/>
  <c r="AW144" i="31"/>
  <c r="AP145" i="31"/>
  <c r="AX145" i="31"/>
  <c r="AQ146" i="31"/>
  <c r="AY146" i="31"/>
  <c r="AQ147" i="31"/>
  <c r="AY147" i="31"/>
  <c r="AP148" i="31"/>
  <c r="AX148" i="31"/>
  <c r="AP149" i="31"/>
  <c r="AX149" i="31"/>
  <c r="AP150" i="31"/>
  <c r="AX150" i="31"/>
  <c r="AP151" i="31"/>
  <c r="AX151" i="31"/>
  <c r="AP152" i="31"/>
  <c r="AX152" i="31"/>
  <c r="AP153" i="31"/>
  <c r="AX153" i="31"/>
  <c r="AP154" i="31"/>
  <c r="AX154" i="31"/>
  <c r="AP156" i="31"/>
  <c r="AX156" i="31"/>
  <c r="AP158" i="31"/>
  <c r="AX158" i="31"/>
  <c r="AP161" i="31"/>
  <c r="AX161" i="31"/>
  <c r="AP163" i="31"/>
  <c r="AX163" i="31"/>
  <c r="AP164" i="31"/>
  <c r="AX164" i="31"/>
  <c r="AP168" i="31"/>
  <c r="AX168" i="31"/>
  <c r="AZ173" i="31"/>
  <c r="AO175" i="31"/>
  <c r="AM177" i="31"/>
  <c r="AM175" i="31"/>
  <c r="AM174" i="31"/>
  <c r="AM173" i="31"/>
  <c r="AM172" i="31"/>
  <c r="AM171" i="31"/>
  <c r="AU177" i="31"/>
  <c r="AU175" i="31"/>
  <c r="AU174" i="31"/>
  <c r="AU173" i="31"/>
  <c r="AU172" i="31"/>
  <c r="AU171" i="31"/>
  <c r="AN141" i="31"/>
  <c r="BJ123" i="31" s="1"/>
  <c r="BL123" i="31" s="1"/>
  <c r="AV141" i="31"/>
  <c r="BV123" i="31" s="1"/>
  <c r="BX123" i="31" s="1"/>
  <c r="AN142" i="31"/>
  <c r="BJ124" i="31" s="1"/>
  <c r="BL124" i="31" s="1"/>
  <c r="AV142" i="31"/>
  <c r="BV124" i="31" s="1"/>
  <c r="BX124" i="31" s="1"/>
  <c r="AO143" i="31"/>
  <c r="AW143" i="31"/>
  <c r="AP144" i="31"/>
  <c r="AX144" i="31"/>
  <c r="AQ145" i="31"/>
  <c r="AY145" i="31"/>
  <c r="AR146" i="31"/>
  <c r="AZ146" i="31"/>
  <c r="AR147" i="31"/>
  <c r="AZ147" i="31"/>
  <c r="AQ148" i="31"/>
  <c r="AY148" i="31"/>
  <c r="AQ149" i="31"/>
  <c r="AY149" i="31"/>
  <c r="CB120" i="31" s="1"/>
  <c r="CD120" i="31" s="1"/>
  <c r="AQ150" i="31"/>
  <c r="AY150" i="31"/>
  <c r="AQ151" i="31"/>
  <c r="AY151" i="31"/>
  <c r="AQ152" i="31"/>
  <c r="AY152" i="31"/>
  <c r="AQ153" i="31"/>
  <c r="AY153" i="31"/>
  <c r="AQ154" i="31"/>
  <c r="AY154" i="31"/>
  <c r="AQ155" i="31"/>
  <c r="AY155" i="31"/>
  <c r="AQ156" i="31"/>
  <c r="AY156" i="31"/>
  <c r="AQ157" i="31"/>
  <c r="AY157" i="31"/>
  <c r="AQ158" i="31"/>
  <c r="AY158" i="31"/>
  <c r="AQ159" i="31"/>
  <c r="AY159" i="31"/>
  <c r="AQ160" i="31"/>
  <c r="AY160" i="31"/>
  <c r="AQ161" i="31"/>
  <c r="AY161" i="31"/>
  <c r="AQ162" i="31"/>
  <c r="AY162" i="31"/>
  <c r="AQ163" i="31"/>
  <c r="AY163" i="31"/>
  <c r="AQ164" i="31"/>
  <c r="AY164" i="31"/>
  <c r="AQ165" i="31"/>
  <c r="AY165" i="31"/>
  <c r="AQ166" i="31"/>
  <c r="AY166" i="31"/>
  <c r="AQ168" i="31"/>
  <c r="AY168" i="31"/>
  <c r="AQ169" i="31"/>
  <c r="AZ169" i="31"/>
  <c r="AT170" i="31"/>
  <c r="AO171" i="31"/>
  <c r="BB172" i="31"/>
  <c r="BB173" i="31"/>
  <c r="U197" i="31"/>
  <c r="AC197" i="31"/>
  <c r="Y198" i="31"/>
  <c r="AG198" i="31"/>
  <c r="U199" i="31"/>
  <c r="AC199" i="31"/>
  <c r="Y200" i="31"/>
  <c r="AG200" i="31"/>
  <c r="U201" i="31"/>
  <c r="AC201" i="31"/>
  <c r="Y202" i="31"/>
  <c r="AG202" i="31"/>
  <c r="U203" i="31"/>
  <c r="AC203" i="31"/>
  <c r="Y204" i="31"/>
  <c r="AG204" i="31"/>
  <c r="U205" i="31"/>
  <c r="AC205" i="31"/>
  <c r="Y209" i="31"/>
  <c r="AG209" i="31"/>
  <c r="U210" i="31"/>
  <c r="AC210" i="31"/>
  <c r="Y211" i="31"/>
  <c r="AG211" i="31"/>
  <c r="U212" i="31"/>
  <c r="AC212" i="31"/>
  <c r="Y213" i="31"/>
  <c r="AG213" i="31"/>
  <c r="U214" i="31"/>
  <c r="AC214" i="31"/>
  <c r="Y215" i="31"/>
  <c r="AG215" i="31"/>
  <c r="U216" i="31"/>
  <c r="AC216" i="31"/>
  <c r="Y217" i="31"/>
  <c r="AG217" i="31"/>
  <c r="V197" i="31"/>
  <c r="AD197" i="31"/>
  <c r="Z198" i="31"/>
  <c r="AH198" i="31"/>
  <c r="V199" i="31"/>
  <c r="AD199" i="31"/>
  <c r="Z200" i="31"/>
  <c r="AH200" i="31"/>
  <c r="V201" i="31"/>
  <c r="AD201" i="31"/>
  <c r="Z202" i="31"/>
  <c r="AH202" i="31"/>
  <c r="V203" i="31"/>
  <c r="AD203" i="31"/>
  <c r="Z204" i="31"/>
  <c r="AH204" i="31"/>
  <c r="V205" i="31"/>
  <c r="AD205" i="31"/>
  <c r="Z209" i="31"/>
  <c r="AH209" i="31"/>
  <c r="V210" i="31"/>
  <c r="AD210" i="31"/>
  <c r="Z211" i="31"/>
  <c r="AH211" i="31"/>
  <c r="V212" i="31"/>
  <c r="AD212" i="31"/>
  <c r="Z213" i="31"/>
  <c r="AH213" i="31"/>
  <c r="V214" i="31"/>
  <c r="AD214" i="31"/>
  <c r="Z215" i="31"/>
  <c r="AH215" i="31"/>
  <c r="V216" i="31"/>
  <c r="AD216" i="31"/>
  <c r="Z217" i="31"/>
  <c r="AH217" i="31"/>
  <c r="W197" i="31"/>
  <c r="AE197" i="31"/>
  <c r="S198" i="31"/>
  <c r="AA198" i="31"/>
  <c r="W199" i="31"/>
  <c r="AE199" i="31"/>
  <c r="S200" i="31"/>
  <c r="AA200" i="31"/>
  <c r="W201" i="31"/>
  <c r="AE201" i="31"/>
  <c r="S202" i="31"/>
  <c r="AA202" i="31"/>
  <c r="W203" i="31"/>
  <c r="AE203" i="31"/>
  <c r="S204" i="31"/>
  <c r="AA204" i="31"/>
  <c r="W205" i="31"/>
  <c r="AE205" i="31"/>
  <c r="S209" i="31"/>
  <c r="AA209" i="31"/>
  <c r="W210" i="31"/>
  <c r="AE210" i="31"/>
  <c r="S211" i="31"/>
  <c r="AA211" i="31"/>
  <c r="W212" i="31"/>
  <c r="AE212" i="31"/>
  <c r="S213" i="31"/>
  <c r="AA213" i="31"/>
  <c r="W214" i="31"/>
  <c r="AE214" i="31"/>
  <c r="S215" i="31"/>
  <c r="AA215" i="31"/>
  <c r="W216" i="31"/>
  <c r="AE216" i="31"/>
  <c r="S217" i="31"/>
  <c r="AA217" i="31"/>
  <c r="X197" i="31"/>
  <c r="AF197" i="31"/>
  <c r="T198" i="31"/>
  <c r="AB198" i="31"/>
  <c r="X199" i="31"/>
  <c r="AF199" i="31"/>
  <c r="T200" i="31"/>
  <c r="AB200" i="31"/>
  <c r="X201" i="31"/>
  <c r="AF201" i="31"/>
  <c r="T202" i="31"/>
  <c r="AB202" i="31"/>
  <c r="X203" i="31"/>
  <c r="AF203" i="31"/>
  <c r="T204" i="31"/>
  <c r="AB204" i="31"/>
  <c r="X205" i="31"/>
  <c r="AF205" i="31"/>
  <c r="T209" i="31"/>
  <c r="AB209" i="31"/>
  <c r="X210" i="31"/>
  <c r="AF210" i="31"/>
  <c r="T211" i="31"/>
  <c r="AB211" i="31"/>
  <c r="X212" i="31"/>
  <c r="AF212" i="31"/>
  <c r="T213" i="31"/>
  <c r="AB213" i="31"/>
  <c r="X214" i="31"/>
  <c r="AF214" i="31"/>
  <c r="T215" i="31"/>
  <c r="AB215" i="31"/>
  <c r="X216" i="31"/>
  <c r="AF216" i="31"/>
  <c r="T217" i="31"/>
  <c r="AB217" i="31"/>
  <c r="Y197" i="31"/>
  <c r="AG197" i="31"/>
  <c r="U198" i="31"/>
  <c r="AC198" i="31"/>
  <c r="Y199" i="31"/>
  <c r="AG199" i="31"/>
  <c r="U200" i="31"/>
  <c r="AC200" i="31"/>
  <c r="Y201" i="31"/>
  <c r="AG201" i="31"/>
  <c r="U202" i="31"/>
  <c r="AC202" i="31"/>
  <c r="Y203" i="31"/>
  <c r="AG203" i="31"/>
  <c r="U204" i="31"/>
  <c r="AC204" i="31"/>
  <c r="Y205" i="31"/>
  <c r="AG205" i="31"/>
  <c r="U209" i="31"/>
  <c r="AC209" i="31"/>
  <c r="Y210" i="31"/>
  <c r="AG210" i="31"/>
  <c r="U211" i="31"/>
  <c r="AC211" i="31"/>
  <c r="Y212" i="31"/>
  <c r="AG212" i="31"/>
  <c r="U213" i="31"/>
  <c r="AC213" i="31"/>
  <c r="Y214" i="31"/>
  <c r="AG214" i="31"/>
  <c r="U215" i="31"/>
  <c r="AC215" i="31"/>
  <c r="Y216" i="31"/>
  <c r="AG216" i="31"/>
  <c r="U217" i="31"/>
  <c r="AC217" i="31"/>
  <c r="Z197" i="31"/>
  <c r="AH197" i="31"/>
  <c r="V198" i="31"/>
  <c r="AD198" i="31"/>
  <c r="Z199" i="31"/>
  <c r="AH199" i="31"/>
  <c r="V200" i="31"/>
  <c r="AD200" i="31"/>
  <c r="Z201" i="31"/>
  <c r="AH201" i="31"/>
  <c r="V202" i="31"/>
  <c r="AD202" i="31"/>
  <c r="Z203" i="31"/>
  <c r="AH203" i="31"/>
  <c r="V204" i="31"/>
  <c r="AD204" i="31"/>
  <c r="Z205" i="31"/>
  <c r="AH205" i="31"/>
  <c r="V209" i="31"/>
  <c r="AD209" i="31"/>
  <c r="Z210" i="31"/>
  <c r="AH210" i="31"/>
  <c r="V211" i="31"/>
  <c r="AD211" i="31"/>
  <c r="Z212" i="31"/>
  <c r="AH212" i="31"/>
  <c r="V213" i="31"/>
  <c r="AD213" i="31"/>
  <c r="Z214" i="31"/>
  <c r="AH214" i="31"/>
  <c r="V215" i="31"/>
  <c r="AD215" i="31"/>
  <c r="Z216" i="31"/>
  <c r="AH216" i="31"/>
  <c r="V217" i="31"/>
  <c r="AD217" i="31"/>
  <c r="S197" i="31"/>
  <c r="AA197" i="31"/>
  <c r="W198" i="31"/>
  <c r="AE198" i="31"/>
  <c r="S199" i="31"/>
  <c r="AA199" i="31"/>
  <c r="W200" i="31"/>
  <c r="AE200" i="31"/>
  <c r="S201" i="31"/>
  <c r="AA201" i="31"/>
  <c r="W202" i="31"/>
  <c r="AE202" i="31"/>
  <c r="S203" i="31"/>
  <c r="AA203" i="31"/>
  <c r="W204" i="31"/>
  <c r="AE204" i="31"/>
  <c r="S205" i="31"/>
  <c r="AA205" i="31"/>
  <c r="W209" i="31"/>
  <c r="AE209" i="31"/>
  <c r="S210" i="31"/>
  <c r="AA210" i="31"/>
  <c r="W211" i="31"/>
  <c r="AE211" i="31"/>
  <c r="S212" i="31"/>
  <c r="AA212" i="31"/>
  <c r="W213" i="31"/>
  <c r="AE213" i="31"/>
  <c r="S214" i="31"/>
  <c r="AA214" i="31"/>
  <c r="W215" i="31"/>
  <c r="AE215" i="31"/>
  <c r="S216" i="31"/>
  <c r="AA216" i="31"/>
  <c r="W217" i="31"/>
  <c r="AE217" i="31"/>
  <c r="T197" i="31"/>
  <c r="AB197" i="31"/>
  <c r="X198" i="31"/>
  <c r="AF198" i="31"/>
  <c r="T199" i="31"/>
  <c r="AB199" i="31"/>
  <c r="X200" i="31"/>
  <c r="AF200" i="31"/>
  <c r="T201" i="31"/>
  <c r="AB201" i="31"/>
  <c r="X202" i="31"/>
  <c r="AF202" i="31"/>
  <c r="T203" i="31"/>
  <c r="AB203" i="31"/>
  <c r="X204" i="31"/>
  <c r="AF204" i="31"/>
  <c r="T205" i="31"/>
  <c r="AB205" i="31"/>
  <c r="X209" i="31"/>
  <c r="AF209" i="31"/>
  <c r="T210" i="31"/>
  <c r="AB210" i="31"/>
  <c r="X211" i="31"/>
  <c r="AF211" i="31"/>
  <c r="T212" i="31"/>
  <c r="AB212" i="31"/>
  <c r="X213" i="31"/>
  <c r="AF213" i="31"/>
  <c r="T214" i="31"/>
  <c r="AB214" i="31"/>
  <c r="X215" i="31"/>
  <c r="AF215" i="31"/>
  <c r="T216" i="31"/>
  <c r="AB216" i="31"/>
  <c r="X217" i="31"/>
  <c r="AF217" i="31"/>
  <c r="BA177" i="14"/>
  <c r="AS172" i="14"/>
  <c r="BB173" i="14"/>
  <c r="BB158" i="14"/>
  <c r="AX152" i="14"/>
  <c r="AV162" i="14"/>
  <c r="BB175" i="14"/>
  <c r="BB159" i="14"/>
  <c r="BB170" i="14"/>
  <c r="BB162" i="14"/>
  <c r="AS157" i="14"/>
  <c r="BB165" i="14"/>
  <c r="BB157" i="14"/>
  <c r="BB149" i="14"/>
  <c r="BB150" i="14"/>
  <c r="BB146" i="14"/>
  <c r="BB174" i="14"/>
  <c r="BB154" i="14"/>
  <c r="AX141" i="14"/>
  <c r="AX148" i="14"/>
  <c r="AR166" i="14"/>
  <c r="AW156" i="14"/>
  <c r="BA144" i="14"/>
  <c r="BA175" i="14"/>
  <c r="BI209" i="14"/>
  <c r="BI212" i="14"/>
  <c r="BI223" i="14"/>
  <c r="BI220" i="14"/>
  <c r="BI214" i="14"/>
  <c r="BI211" i="14"/>
  <c r="BI208" i="14"/>
  <c r="BI199" i="14"/>
  <c r="BI225" i="14"/>
  <c r="BI196" i="14"/>
  <c r="BI230" i="14"/>
  <c r="BD210" i="14"/>
  <c r="BD215" i="14"/>
  <c r="AQ239" i="14"/>
  <c r="AO163" i="14"/>
  <c r="AR156" i="14"/>
  <c r="AS176" i="14"/>
  <c r="AS169" i="14"/>
  <c r="BB176" i="14"/>
  <c r="AM163" i="14"/>
  <c r="AN140" i="14"/>
  <c r="BB167" i="14"/>
  <c r="BB151" i="14"/>
  <c r="BB166" i="14"/>
  <c r="AQ175" i="14"/>
  <c r="AV175" i="14"/>
  <c r="AV167" i="14"/>
  <c r="AV153" i="14"/>
  <c r="AW175" i="14"/>
  <c r="AX175" i="14"/>
  <c r="AX151" i="14"/>
  <c r="AX149" i="14"/>
  <c r="AY169" i="14"/>
  <c r="AZ176" i="14"/>
  <c r="AZ170" i="14"/>
  <c r="BA147" i="14"/>
  <c r="AV176" i="14"/>
  <c r="AR147" i="14"/>
  <c r="AQ141" i="14"/>
  <c r="AO175" i="14"/>
  <c r="AQ176" i="14"/>
  <c r="AR158" i="14"/>
  <c r="AS148" i="14"/>
  <c r="AU154" i="14"/>
  <c r="AV164" i="14"/>
  <c r="AV156" i="14"/>
  <c r="AV160" i="14"/>
  <c r="AW164" i="14"/>
  <c r="AW150" i="14"/>
  <c r="AX172" i="14"/>
  <c r="AX146" i="14"/>
  <c r="AZ156" i="14"/>
  <c r="BB172" i="14"/>
  <c r="BB168" i="14"/>
  <c r="BB164" i="14"/>
  <c r="BB160" i="14"/>
  <c r="BB156" i="14"/>
  <c r="BB152" i="14"/>
  <c r="BB148" i="14"/>
  <c r="BB144" i="14"/>
  <c r="AZ161" i="14"/>
  <c r="AV158" i="14"/>
  <c r="AV146" i="14"/>
  <c r="AS140" i="14"/>
  <c r="AS151" i="14"/>
  <c r="AU139" i="14"/>
  <c r="AS170" i="14"/>
  <c r="AS165" i="14"/>
  <c r="AW155" i="14"/>
  <c r="AY150" i="14"/>
  <c r="AW145" i="14"/>
  <c r="AS143" i="14"/>
  <c r="AT158" i="14"/>
  <c r="AX160" i="14"/>
  <c r="AV139" i="14"/>
  <c r="AP148" i="14"/>
  <c r="AQ174" i="14"/>
  <c r="AR139" i="14"/>
  <c r="AR170" i="14"/>
  <c r="AR162" i="14"/>
  <c r="AR154" i="14"/>
  <c r="AT142" i="14"/>
  <c r="AU159" i="14"/>
  <c r="AU151" i="14"/>
  <c r="AU171" i="14"/>
  <c r="AV151" i="14"/>
  <c r="AV170" i="14"/>
  <c r="AW163" i="14"/>
  <c r="AX167" i="14"/>
  <c r="AX155" i="14"/>
  <c r="AY164" i="14"/>
  <c r="AZ160" i="14"/>
  <c r="AZ152" i="14"/>
  <c r="AZ175" i="14"/>
  <c r="BA170" i="14"/>
  <c r="BA158" i="14"/>
  <c r="BA154" i="14"/>
  <c r="BA150" i="14"/>
  <c r="BA146" i="14"/>
  <c r="BA140" i="14"/>
  <c r="AP126" i="14"/>
  <c r="AR126" i="14" s="1"/>
  <c r="BB119" i="14"/>
  <c r="AV163" i="14"/>
  <c r="BA143" i="14"/>
  <c r="BB142" i="14"/>
  <c r="AM159" i="14"/>
  <c r="AM151" i="14"/>
  <c r="AM143" i="14"/>
  <c r="AN174" i="14"/>
  <c r="AN166" i="14"/>
  <c r="AN158" i="14"/>
  <c r="AN150" i="14"/>
  <c r="AN142" i="14"/>
  <c r="AT177" i="14"/>
  <c r="AT171" i="14"/>
  <c r="AT161" i="14"/>
  <c r="AR160" i="14"/>
  <c r="BB131" i="14"/>
  <c r="AM150" i="14"/>
  <c r="AN173" i="14"/>
  <c r="AN165" i="14"/>
  <c r="AN149" i="14"/>
  <c r="AN141" i="14"/>
  <c r="AS177" i="14"/>
  <c r="AU176" i="14"/>
  <c r="AT175" i="14"/>
  <c r="AV174" i="14"/>
  <c r="AX173" i="14"/>
  <c r="AR172" i="14"/>
  <c r="BA167" i="14"/>
  <c r="AV165" i="14"/>
  <c r="AT163" i="14"/>
  <c r="AS161" i="14"/>
  <c r="AP160" i="14"/>
  <c r="BA157" i="14"/>
  <c r="AV155" i="14"/>
  <c r="AV152" i="14"/>
  <c r="AR151" i="14"/>
  <c r="AW149" i="14"/>
  <c r="AX147" i="14"/>
  <c r="AY144" i="14"/>
  <c r="AZ142" i="14"/>
  <c r="AW140" i="14"/>
  <c r="BB177" i="14"/>
  <c r="BB169" i="14"/>
  <c r="BB161" i="14"/>
  <c r="BB153" i="14"/>
  <c r="BB145" i="14"/>
  <c r="AO143" i="14"/>
  <c r="AP176" i="14"/>
  <c r="AP151" i="14"/>
  <c r="AM157" i="14"/>
  <c r="AM149" i="14"/>
  <c r="AM174" i="14"/>
  <c r="AN172" i="14"/>
  <c r="AN164" i="14"/>
  <c r="AN156" i="14"/>
  <c r="AN148" i="14"/>
  <c r="AR177" i="14"/>
  <c r="AS175" i="14"/>
  <c r="AU174" i="14"/>
  <c r="AW173" i="14"/>
  <c r="AP172" i="14"/>
  <c r="AO171" i="14"/>
  <c r="BA169" i="14"/>
  <c r="BA168" i="14"/>
  <c r="AS163" i="14"/>
  <c r="AP162" i="14"/>
  <c r="BA160" i="14"/>
  <c r="BA159" i="14"/>
  <c r="AW157" i="14"/>
  <c r="AT156" i="14"/>
  <c r="BA153" i="14"/>
  <c r="AR152" i="14"/>
  <c r="AV149" i="14"/>
  <c r="AW147" i="14"/>
  <c r="AX144" i="14"/>
  <c r="AV140" i="14"/>
  <c r="AJ130" i="14"/>
  <c r="AL130" i="14" s="1"/>
  <c r="AV119" i="14"/>
  <c r="AX119" i="14" s="1"/>
  <c r="AM156" i="14"/>
  <c r="AM148" i="14"/>
  <c r="AM170" i="14"/>
  <c r="AM166" i="14"/>
  <c r="AN176" i="14"/>
  <c r="AN171" i="14"/>
  <c r="AN163" i="14"/>
  <c r="AN155" i="14"/>
  <c r="AN147" i="14"/>
  <c r="AQ177" i="14"/>
  <c r="AR175" i="14"/>
  <c r="AT174" i="14"/>
  <c r="AV173" i="14"/>
  <c r="BA171" i="14"/>
  <c r="AZ169" i="14"/>
  <c r="AV166" i="14"/>
  <c r="AT165" i="14"/>
  <c r="AR164" i="14"/>
  <c r="AP163" i="14"/>
  <c r="BA161" i="14"/>
  <c r="AZ159" i="14"/>
  <c r="AX153" i="14"/>
  <c r="BA151" i="14"/>
  <c r="AZ150" i="14"/>
  <c r="BA148" i="14"/>
  <c r="AT147" i="14"/>
  <c r="AX145" i="14"/>
  <c r="AV144" i="14"/>
  <c r="AV142" i="14"/>
  <c r="AT140" i="14"/>
  <c r="BB122" i="14"/>
  <c r="BD122" i="14" s="1"/>
  <c r="AM147" i="14"/>
  <c r="AM173" i="14"/>
  <c r="AN170" i="14"/>
  <c r="AN162" i="14"/>
  <c r="AN154" i="14"/>
  <c r="AN146" i="14"/>
  <c r="AM162" i="14"/>
  <c r="AM154" i="14"/>
  <c r="AM176" i="14"/>
  <c r="AM172" i="14"/>
  <c r="AM164" i="14"/>
  <c r="AN177" i="14"/>
  <c r="AN169" i="14"/>
  <c r="AN161" i="14"/>
  <c r="AN153" i="14"/>
  <c r="AN145" i="14"/>
  <c r="BA176" i="14"/>
  <c r="AP175" i="14"/>
  <c r="BA172" i="14"/>
  <c r="AW171" i="14"/>
  <c r="AY170" i="14"/>
  <c r="AT167" i="14"/>
  <c r="BA163" i="14"/>
  <c r="AW160" i="14"/>
  <c r="AV154" i="14"/>
  <c r="AT153" i="14"/>
  <c r="AX150" i="14"/>
  <c r="AT148" i="14"/>
  <c r="AV145" i="14"/>
  <c r="AX143" i="14"/>
  <c r="AP141" i="14"/>
  <c r="AW170" i="14"/>
  <c r="AY139" i="14"/>
  <c r="AV131" i="14"/>
  <c r="AM153" i="14"/>
  <c r="AM144" i="14"/>
  <c r="AM171" i="14"/>
  <c r="AN168" i="14"/>
  <c r="AN160" i="14"/>
  <c r="AN152" i="14"/>
  <c r="AN144" i="14"/>
  <c r="AW177" i="14"/>
  <c r="AV171" i="14"/>
  <c r="AX170" i="14"/>
  <c r="AV169" i="14"/>
  <c r="AR168" i="14"/>
  <c r="AS167" i="14"/>
  <c r="BA164" i="14"/>
  <c r="AX163" i="14"/>
  <c r="AZ162" i="14"/>
  <c r="AV161" i="14"/>
  <c r="BA155" i="14"/>
  <c r="BA152" i="14"/>
  <c r="AT145" i="14"/>
  <c r="AV143" i="14"/>
  <c r="AO141" i="14"/>
  <c r="BA139" i="14"/>
  <c r="BB140" i="14"/>
  <c r="AN175" i="14"/>
  <c r="AN167" i="14"/>
  <c r="AN159" i="14"/>
  <c r="AN151" i="14"/>
  <c r="AN143" i="14"/>
  <c r="AV177" i="14"/>
  <c r="AX176" i="14"/>
  <c r="BA173" i="14"/>
  <c r="AW172" i="14"/>
  <c r="AT169" i="14"/>
  <c r="BA165" i="14"/>
  <c r="AX162" i="14"/>
  <c r="AT160" i="14"/>
  <c r="AS159" i="14"/>
  <c r="AS154" i="14"/>
  <c r="AT151" i="14"/>
  <c r="BA149" i="14"/>
  <c r="BA141" i="14"/>
  <c r="BB171" i="14"/>
  <c r="BB163" i="14"/>
  <c r="BB155" i="14"/>
  <c r="BB147" i="14"/>
  <c r="AV126" i="14"/>
  <c r="AX126" i="14" s="1"/>
  <c r="BB123" i="14"/>
  <c r="AR145" i="14"/>
  <c r="AR176" i="14"/>
  <c r="AR157" i="14"/>
  <c r="AU153" i="14"/>
  <c r="AU145" i="14"/>
  <c r="AV159" i="14"/>
  <c r="AX157" i="14"/>
  <c r="AZ154" i="14"/>
  <c r="AZ149" i="14"/>
  <c r="AV127" i="14"/>
  <c r="BB126" i="14"/>
  <c r="BD126" i="14" s="1"/>
  <c r="AP145" i="14"/>
  <c r="AQ171" i="14"/>
  <c r="AQ163" i="14"/>
  <c r="AQ155" i="14"/>
  <c r="AQ147" i="14"/>
  <c r="AR159" i="14"/>
  <c r="AR143" i="14"/>
  <c r="AU160" i="14"/>
  <c r="AU152" i="14"/>
  <c r="AU156" i="14"/>
  <c r="AV168" i="14"/>
  <c r="AV150" i="14"/>
  <c r="AV130" i="14"/>
  <c r="BB127" i="14"/>
  <c r="BD127" i="14" s="1"/>
  <c r="AM140" i="14"/>
  <c r="AQ170" i="14"/>
  <c r="AQ162" i="14"/>
  <c r="AQ154" i="14"/>
  <c r="AQ146" i="14"/>
  <c r="AR174" i="14"/>
  <c r="AR150" i="14"/>
  <c r="AR141" i="14"/>
  <c r="BB130" i="14"/>
  <c r="AN139" i="14"/>
  <c r="AP155" i="14"/>
  <c r="AP147" i="14"/>
  <c r="AQ161" i="14"/>
  <c r="AT159" i="14"/>
  <c r="AT155" i="14"/>
  <c r="AT143" i="14"/>
  <c r="AM139" i="14"/>
  <c r="AM146" i="14"/>
  <c r="AO173" i="14"/>
  <c r="AO165" i="14"/>
  <c r="AP170" i="14"/>
  <c r="AP149" i="14"/>
  <c r="AP143" i="14"/>
  <c r="AS171" i="14"/>
  <c r="AS155" i="14"/>
  <c r="AS147" i="14"/>
  <c r="AV118" i="14"/>
  <c r="AX118" i="14" s="1"/>
  <c r="BB118" i="14"/>
  <c r="BD118" i="14" s="1"/>
  <c r="AM145" i="14"/>
  <c r="AO172" i="14"/>
  <c r="AO176" i="14"/>
  <c r="AP153" i="14"/>
  <c r="AR171" i="14"/>
  <c r="AR163" i="14"/>
  <c r="AR155" i="14"/>
  <c r="AT170" i="14"/>
  <c r="AT166" i="14"/>
  <c r="AT162" i="14"/>
  <c r="AT154" i="14"/>
  <c r="AT150" i="14"/>
  <c r="AT146" i="14"/>
  <c r="AT157" i="14"/>
  <c r="AV122" i="14"/>
  <c r="AX122" i="14" s="1"/>
  <c r="AM160" i="14"/>
  <c r="AM152" i="14"/>
  <c r="AP152" i="14"/>
  <c r="AP150" i="14"/>
  <c r="AR142" i="14"/>
  <c r="AR167" i="14"/>
  <c r="AS158" i="14"/>
  <c r="AS150" i="14"/>
  <c r="AS146" i="14"/>
  <c r="AS149" i="14"/>
  <c r="AU163" i="14"/>
  <c r="AU147" i="14"/>
  <c r="AV147" i="14"/>
  <c r="AV123" i="14"/>
  <c r="AX123" i="14" s="1"/>
  <c r="AO170" i="14"/>
  <c r="AO142" i="14"/>
  <c r="AR169" i="14"/>
  <c r="AR161" i="14"/>
  <c r="AR153" i="14"/>
  <c r="AU170" i="14"/>
  <c r="AU162" i="14"/>
  <c r="AW162" i="14"/>
  <c r="AW154" i="14"/>
  <c r="AW148" i="14"/>
  <c r="AY171" i="14"/>
  <c r="AY163" i="14"/>
  <c r="AY155" i="14"/>
  <c r="AY153" i="14"/>
  <c r="AZ171" i="14"/>
  <c r="AZ163" i="14"/>
  <c r="AZ155" i="14"/>
  <c r="AZ147" i="14"/>
  <c r="AZ168" i="14"/>
  <c r="AZ158" i="14"/>
  <c r="AZ145" i="14"/>
  <c r="AZ143" i="14"/>
  <c r="AZ141" i="14"/>
  <c r="AZ167" i="14"/>
  <c r="AZ157" i="14"/>
  <c r="AZ153" i="14"/>
  <c r="AZ146" i="14"/>
  <c r="AZ166" i="14"/>
  <c r="AZ144" i="14"/>
  <c r="AZ140" i="14"/>
  <c r="AZ174" i="14"/>
  <c r="AZ165" i="14"/>
  <c r="AZ148" i="14"/>
  <c r="AZ139" i="14"/>
  <c r="AZ177" i="14"/>
  <c r="AZ164" i="14"/>
  <c r="AZ173" i="14"/>
  <c r="AZ172" i="14"/>
  <c r="AZ151" i="14"/>
  <c r="AY174" i="14"/>
  <c r="AY168" i="14"/>
  <c r="AY158" i="14"/>
  <c r="AY156" i="14"/>
  <c r="AY140" i="14"/>
  <c r="AY176" i="14"/>
  <c r="AY167" i="14"/>
  <c r="AY157" i="14"/>
  <c r="AY175" i="14"/>
  <c r="AY172" i="14"/>
  <c r="AY162" i="14"/>
  <c r="AY161" i="14"/>
  <c r="AY160" i="14"/>
  <c r="AY154" i="14"/>
  <c r="AY151" i="14"/>
  <c r="AY148" i="14"/>
  <c r="AY147" i="14"/>
  <c r="AY146" i="14"/>
  <c r="AY145" i="14"/>
  <c r="AY165" i="14"/>
  <c r="AY152" i="14"/>
  <c r="AY149" i="14"/>
  <c r="AY143" i="14"/>
  <c r="AY142" i="14"/>
  <c r="AY177" i="14"/>
  <c r="AY159" i="14"/>
  <c r="AW143" i="14"/>
  <c r="AW139" i="14"/>
  <c r="AW144" i="14"/>
  <c r="AW142" i="14"/>
  <c r="AW166" i="14"/>
  <c r="AW158" i="14"/>
  <c r="AW174" i="14"/>
  <c r="AW153" i="14"/>
  <c r="AW152" i="14"/>
  <c r="AW151" i="14"/>
  <c r="AW176" i="14"/>
  <c r="AW169" i="14"/>
  <c r="AW165" i="14"/>
  <c r="AW161" i="14"/>
  <c r="AV172" i="14"/>
  <c r="AV148" i="14"/>
  <c r="AV141" i="14"/>
  <c r="AU164" i="14"/>
  <c r="AU150" i="14"/>
  <c r="AU149" i="14"/>
  <c r="AU148" i="14"/>
  <c r="AU144" i="14"/>
  <c r="AU143" i="14"/>
  <c r="AU140" i="14"/>
  <c r="AU173" i="14"/>
  <c r="AU166" i="14"/>
  <c r="AU157" i="14"/>
  <c r="AU172" i="14"/>
  <c r="AT173" i="14"/>
  <c r="AS160" i="14"/>
  <c r="AS153" i="14"/>
  <c r="AS173" i="14"/>
  <c r="AT168" i="14"/>
  <c r="AT164" i="14"/>
  <c r="AT152" i="14"/>
  <c r="AT144" i="14"/>
  <c r="AT141" i="14"/>
  <c r="AT139" i="14"/>
  <c r="AS168" i="14"/>
  <c r="AS164" i="14"/>
  <c r="AS152" i="14"/>
  <c r="AT149" i="14"/>
  <c r="AS144" i="14"/>
  <c r="AS141" i="14"/>
  <c r="AS139" i="14"/>
  <c r="AT176" i="14"/>
  <c r="AT172" i="14"/>
  <c r="AR149" i="14"/>
  <c r="AR173" i="14"/>
  <c r="AR146" i="14"/>
  <c r="AR144" i="14"/>
  <c r="AR148" i="14"/>
  <c r="AR140" i="14"/>
  <c r="AR165" i="14"/>
  <c r="AQ157" i="14"/>
  <c r="AQ169" i="14"/>
  <c r="AQ153" i="14"/>
  <c r="AQ151" i="14"/>
  <c r="AQ144" i="14"/>
  <c r="AQ172" i="14"/>
  <c r="AQ158" i="14"/>
  <c r="AQ149" i="14"/>
  <c r="AQ142" i="14"/>
  <c r="AQ139" i="14"/>
  <c r="AQ164" i="14"/>
  <c r="AQ156" i="14"/>
  <c r="AQ167" i="14"/>
  <c r="AQ159" i="14"/>
  <c r="AQ145" i="14"/>
  <c r="AQ152" i="14"/>
  <c r="AQ143" i="14"/>
  <c r="AQ140" i="14"/>
  <c r="AQ168" i="14"/>
  <c r="AQ165" i="14"/>
  <c r="AQ150" i="14"/>
  <c r="AQ148" i="14"/>
  <c r="AQ160" i="14"/>
  <c r="AP146" i="14"/>
  <c r="AP157" i="14"/>
  <c r="AP144" i="14"/>
  <c r="AP173" i="14"/>
  <c r="AP167" i="14"/>
  <c r="AO164" i="14"/>
  <c r="AO160" i="14"/>
  <c r="AO150" i="14"/>
  <c r="AO147" i="14"/>
  <c r="AO177" i="14"/>
  <c r="AO169" i="14"/>
  <c r="AO161" i="14"/>
  <c r="AO154" i="14"/>
  <c r="AO151" i="14"/>
  <c r="AO174" i="14"/>
  <c r="AO166" i="14"/>
  <c r="AO162" i="14"/>
  <c r="AO158" i="14"/>
  <c r="AO155" i="14"/>
  <c r="AO153" i="14"/>
  <c r="AO145" i="14"/>
  <c r="AO152" i="14"/>
  <c r="AO149" i="14"/>
  <c r="AO156" i="14"/>
  <c r="AO148" i="14"/>
  <c r="AO144" i="14"/>
  <c r="AO140" i="14"/>
  <c r="AO139" i="14"/>
  <c r="AO157" i="14"/>
  <c r="AX131" i="14"/>
  <c r="AX130" i="14"/>
  <c r="AJ123" i="14"/>
  <c r="AL123" i="14" s="1"/>
  <c r="AP119" i="14"/>
  <c r="AR119" i="14" s="1"/>
  <c r="AL118" i="14"/>
  <c r="AP130" i="14"/>
  <c r="AR130" i="14" s="1"/>
  <c r="AX127" i="14"/>
  <c r="AP118" i="14"/>
  <c r="AR118" i="14" s="1"/>
  <c r="AJ126" i="14"/>
  <c r="AL126" i="14" s="1"/>
  <c r="AP122" i="14"/>
  <c r="AR122" i="14" s="1"/>
  <c r="AP127" i="14"/>
  <c r="AR127" i="14" s="1"/>
  <c r="BD119" i="14"/>
  <c r="BD123" i="14"/>
  <c r="BD131" i="14"/>
  <c r="AP123" i="14"/>
  <c r="AR123" i="14" s="1"/>
  <c r="AP131" i="14"/>
  <c r="AR131" i="14" s="1"/>
  <c r="BD130" i="14"/>
  <c r="AJ127" i="14"/>
  <c r="AL127" i="14" s="1"/>
  <c r="AJ131" i="14"/>
  <c r="AL131" i="14" s="1"/>
  <c r="AJ119" i="14"/>
  <c r="AL119" i="14" s="1"/>
  <c r="AJ122" i="14"/>
  <c r="AL122" i="14" s="1"/>
  <c r="H191" i="14"/>
  <c r="G191" i="14"/>
  <c r="I191" i="14"/>
  <c r="C144" i="14"/>
  <c r="AL89" i="14"/>
  <c r="AK88" i="14"/>
  <c r="Q196" i="14"/>
  <c r="E191" i="14"/>
  <c r="F191" i="14"/>
  <c r="V190" i="14"/>
  <c r="T190" i="14"/>
  <c r="S190" i="14"/>
  <c r="Q190" i="14"/>
  <c r="P190" i="14"/>
  <c r="O190" i="14"/>
  <c r="AI189" i="14"/>
  <c r="AJ189" i="14"/>
  <c r="AH189" i="14"/>
  <c r="AG189" i="14"/>
  <c r="AF189" i="14"/>
  <c r="AE189" i="14"/>
  <c r="AD189" i="14"/>
  <c r="AC189" i="14"/>
  <c r="AB189" i="14"/>
  <c r="AA189" i="14"/>
  <c r="Z189" i="14"/>
  <c r="V189" i="14"/>
  <c r="U189" i="14"/>
  <c r="T189" i="14"/>
  <c r="S189" i="14"/>
  <c r="R189" i="14"/>
  <c r="Q189" i="14"/>
  <c r="P189" i="14"/>
  <c r="O189" i="14"/>
  <c r="N189" i="14"/>
  <c r="C189" i="14"/>
  <c r="D189" i="14"/>
  <c r="E189" i="14"/>
  <c r="F189" i="14"/>
  <c r="G189" i="14"/>
  <c r="H189" i="14"/>
  <c r="I189" i="14"/>
  <c r="J189" i="14"/>
  <c r="B189" i="14"/>
  <c r="AG362" i="14"/>
  <c r="AF362" i="14"/>
  <c r="AE362" i="14"/>
  <c r="AD362" i="14"/>
  <c r="AC362" i="14"/>
  <c r="AB362" i="14"/>
  <c r="AA362" i="14"/>
  <c r="Z362" i="14"/>
  <c r="V362" i="14"/>
  <c r="U362" i="14"/>
  <c r="T362" i="14"/>
  <c r="S362" i="14"/>
  <c r="R362" i="14"/>
  <c r="Q362" i="14"/>
  <c r="P362" i="14"/>
  <c r="O362" i="14"/>
  <c r="N362" i="14"/>
  <c r="C362" i="14"/>
  <c r="D362" i="14"/>
  <c r="E362" i="14"/>
  <c r="F362" i="14"/>
  <c r="H362" i="14"/>
  <c r="I362" i="14"/>
  <c r="J362" i="14"/>
  <c r="P367" i="14"/>
  <c r="Q367" i="14"/>
  <c r="P368" i="14"/>
  <c r="Q368" i="14"/>
  <c r="P369" i="14"/>
  <c r="Q369" i="14"/>
  <c r="P370" i="14"/>
  <c r="Q370" i="14"/>
  <c r="P371" i="14"/>
  <c r="Q371" i="14"/>
  <c r="P372" i="14"/>
  <c r="Q372" i="14"/>
  <c r="P373" i="14"/>
  <c r="Q373" i="14"/>
  <c r="P374" i="14"/>
  <c r="Q374" i="14"/>
  <c r="P375" i="14"/>
  <c r="Q375" i="14"/>
  <c r="C367" i="14"/>
  <c r="D367" i="14"/>
  <c r="E367" i="14"/>
  <c r="F367" i="14"/>
  <c r="G367" i="14"/>
  <c r="H367" i="14"/>
  <c r="I367" i="14"/>
  <c r="J367" i="14"/>
  <c r="K367" i="14"/>
  <c r="L367" i="14"/>
  <c r="M367" i="14"/>
  <c r="N367" i="14"/>
  <c r="O367" i="14"/>
  <c r="C368" i="14"/>
  <c r="D368" i="14"/>
  <c r="E368" i="14"/>
  <c r="F368" i="14"/>
  <c r="G368" i="14"/>
  <c r="H368" i="14"/>
  <c r="I368" i="14"/>
  <c r="J368" i="14"/>
  <c r="K368" i="14"/>
  <c r="L368" i="14"/>
  <c r="M368" i="14"/>
  <c r="N368" i="14"/>
  <c r="O368" i="14"/>
  <c r="C369" i="14"/>
  <c r="D369" i="14"/>
  <c r="E369" i="14"/>
  <c r="F369" i="14"/>
  <c r="G369" i="14"/>
  <c r="H369" i="14"/>
  <c r="I369" i="14"/>
  <c r="J369" i="14"/>
  <c r="K369" i="14"/>
  <c r="L369" i="14"/>
  <c r="M369" i="14"/>
  <c r="N369" i="14"/>
  <c r="O369" i="14"/>
  <c r="C370" i="14"/>
  <c r="D370" i="14"/>
  <c r="E370" i="14"/>
  <c r="F370" i="14"/>
  <c r="G370" i="14"/>
  <c r="H370" i="14"/>
  <c r="I370" i="14"/>
  <c r="J370" i="14"/>
  <c r="K370" i="14"/>
  <c r="L370" i="14"/>
  <c r="M370" i="14"/>
  <c r="N370" i="14"/>
  <c r="O370" i="14"/>
  <c r="C371" i="14"/>
  <c r="D371" i="14"/>
  <c r="E371" i="14"/>
  <c r="F371" i="14"/>
  <c r="G371" i="14"/>
  <c r="H371" i="14"/>
  <c r="I371" i="14"/>
  <c r="J371" i="14"/>
  <c r="L371" i="14"/>
  <c r="M371" i="14"/>
  <c r="N371" i="14"/>
  <c r="O371" i="14"/>
  <c r="C372" i="14"/>
  <c r="D372" i="14"/>
  <c r="E372" i="14"/>
  <c r="F372" i="14"/>
  <c r="G372" i="14"/>
  <c r="H372" i="14"/>
  <c r="I372" i="14"/>
  <c r="J372" i="14"/>
  <c r="K372" i="14"/>
  <c r="L372" i="14"/>
  <c r="M372" i="14"/>
  <c r="N372" i="14"/>
  <c r="O372" i="14"/>
  <c r="C373" i="14"/>
  <c r="D373" i="14"/>
  <c r="E373" i="14"/>
  <c r="F373" i="14"/>
  <c r="G373" i="14"/>
  <c r="H373" i="14"/>
  <c r="I373" i="14"/>
  <c r="J373" i="14"/>
  <c r="K373" i="14"/>
  <c r="L373" i="14"/>
  <c r="M373" i="14"/>
  <c r="N373" i="14"/>
  <c r="O373" i="14"/>
  <c r="C374" i="14"/>
  <c r="D374" i="14"/>
  <c r="E374" i="14"/>
  <c r="F374" i="14"/>
  <c r="G374" i="14"/>
  <c r="H374" i="14"/>
  <c r="I374" i="14"/>
  <c r="J374" i="14"/>
  <c r="K374" i="14"/>
  <c r="L374" i="14"/>
  <c r="M374" i="14"/>
  <c r="N374" i="14"/>
  <c r="O374" i="14"/>
  <c r="C375" i="14"/>
  <c r="D375" i="14"/>
  <c r="E375" i="14"/>
  <c r="F375" i="14"/>
  <c r="G375" i="14"/>
  <c r="H375" i="14"/>
  <c r="I375" i="14"/>
  <c r="J375" i="14"/>
  <c r="K375" i="14"/>
  <c r="L375" i="14"/>
  <c r="M375" i="14"/>
  <c r="N375" i="14"/>
  <c r="O375" i="14"/>
  <c r="B375" i="14"/>
  <c r="B374" i="14"/>
  <c r="B373" i="14"/>
  <c r="B372" i="14"/>
  <c r="B371" i="14"/>
  <c r="B370" i="14"/>
  <c r="B369" i="14"/>
  <c r="B368" i="14"/>
  <c r="B367" i="14"/>
  <c r="B196" i="14"/>
  <c r="AA10" i="10"/>
  <c r="AB10" i="10"/>
  <c r="AC10" i="10"/>
  <c r="AD10" i="10"/>
  <c r="AE10" i="10"/>
  <c r="AF10" i="10"/>
  <c r="AG10" i="10"/>
  <c r="AH10" i="10"/>
  <c r="AI10" i="10"/>
  <c r="AA11" i="10"/>
  <c r="AB11" i="10"/>
  <c r="AC11" i="10"/>
  <c r="AD11" i="10"/>
  <c r="AE11" i="10"/>
  <c r="AF11" i="10"/>
  <c r="AG11" i="10"/>
  <c r="AH11" i="10"/>
  <c r="AI11" i="10"/>
  <c r="AA12" i="10"/>
  <c r="AB12" i="10"/>
  <c r="AC12" i="10"/>
  <c r="AD12" i="10"/>
  <c r="AE12" i="10"/>
  <c r="AF12" i="10"/>
  <c r="AG12" i="10"/>
  <c r="AH12" i="10"/>
  <c r="AI12" i="10"/>
  <c r="AA13" i="10"/>
  <c r="AB13" i="10"/>
  <c r="AC13" i="10"/>
  <c r="AD13" i="10"/>
  <c r="AE13" i="10"/>
  <c r="AF13" i="10"/>
  <c r="AG13" i="10"/>
  <c r="AH13" i="10"/>
  <c r="AI13" i="10"/>
  <c r="AA14" i="10"/>
  <c r="AB14" i="10"/>
  <c r="AC14" i="10"/>
  <c r="AD14" i="10"/>
  <c r="AE14" i="10"/>
  <c r="AF14" i="10"/>
  <c r="AG14" i="10"/>
  <c r="AH14" i="10"/>
  <c r="AI14" i="10"/>
  <c r="AA15" i="10"/>
  <c r="AB15" i="10"/>
  <c r="AC15" i="10"/>
  <c r="AD15" i="10"/>
  <c r="AE15" i="10"/>
  <c r="AF15" i="10"/>
  <c r="AG15" i="10"/>
  <c r="AH15" i="10"/>
  <c r="AI15" i="10"/>
  <c r="AA16" i="10"/>
  <c r="AB16" i="10"/>
  <c r="AC16" i="10"/>
  <c r="AD16" i="10"/>
  <c r="AE16" i="10"/>
  <c r="AF16" i="10"/>
  <c r="AG16" i="10"/>
  <c r="AH16" i="10"/>
  <c r="AI16" i="10"/>
  <c r="AA17" i="10"/>
  <c r="AB17" i="10"/>
  <c r="AC17" i="10"/>
  <c r="AD17" i="10"/>
  <c r="AE17" i="10"/>
  <c r="AF17" i="10"/>
  <c r="AG17" i="10"/>
  <c r="AH17" i="10"/>
  <c r="AI17" i="10"/>
  <c r="AA18" i="10"/>
  <c r="AB18" i="10"/>
  <c r="AC18" i="10"/>
  <c r="AD18" i="10"/>
  <c r="AE18" i="10"/>
  <c r="AF18" i="10"/>
  <c r="AG18" i="10"/>
  <c r="AH18" i="10"/>
  <c r="AI18" i="10"/>
  <c r="AA19" i="10"/>
  <c r="AB19" i="10"/>
  <c r="AC19" i="10"/>
  <c r="AD19" i="10"/>
  <c r="AE19" i="10"/>
  <c r="AF19" i="10"/>
  <c r="AG19" i="10"/>
  <c r="AH19" i="10"/>
  <c r="AI19" i="10"/>
  <c r="AA20" i="10"/>
  <c r="AB20" i="10"/>
  <c r="AC20" i="10"/>
  <c r="AD20" i="10"/>
  <c r="AE20" i="10"/>
  <c r="AF20" i="10"/>
  <c r="AG20" i="10"/>
  <c r="AH20" i="10"/>
  <c r="AI20" i="10"/>
  <c r="AA21" i="10"/>
  <c r="AB21" i="10"/>
  <c r="AC21" i="10"/>
  <c r="AD21" i="10"/>
  <c r="AE21" i="10"/>
  <c r="AF21" i="10"/>
  <c r="AG21" i="10"/>
  <c r="AH21" i="10"/>
  <c r="AI21" i="10"/>
  <c r="AA22" i="10"/>
  <c r="AB22" i="10"/>
  <c r="AC22" i="10"/>
  <c r="AD22" i="10"/>
  <c r="AE22" i="10"/>
  <c r="AF22" i="10"/>
  <c r="AG22" i="10"/>
  <c r="AH22" i="10"/>
  <c r="AI22" i="10"/>
  <c r="AA23" i="10"/>
  <c r="AB23" i="10"/>
  <c r="AC23" i="10"/>
  <c r="AD23" i="10"/>
  <c r="AE23" i="10"/>
  <c r="AF23" i="10"/>
  <c r="AG23" i="10"/>
  <c r="AH23" i="10"/>
  <c r="AI23" i="10"/>
  <c r="AA24" i="10"/>
  <c r="AB24" i="10"/>
  <c r="AC24" i="10"/>
  <c r="AD24" i="10"/>
  <c r="AE24" i="10"/>
  <c r="AF24" i="10"/>
  <c r="AG24" i="10"/>
  <c r="AH24" i="10"/>
  <c r="AI24" i="10"/>
  <c r="AA25" i="10"/>
  <c r="AB25" i="10"/>
  <c r="AC25" i="10"/>
  <c r="AD25" i="10"/>
  <c r="AE25" i="10"/>
  <c r="AF25" i="10"/>
  <c r="AG25" i="10"/>
  <c r="AH25" i="10"/>
  <c r="AI25" i="10"/>
  <c r="AA26" i="10"/>
  <c r="AB26" i="10"/>
  <c r="AC26" i="10"/>
  <c r="AD26" i="10"/>
  <c r="AE26" i="10"/>
  <c r="AF26" i="10"/>
  <c r="AG26" i="10"/>
  <c r="AH26" i="10"/>
  <c r="AI26" i="10"/>
  <c r="AA27" i="10"/>
  <c r="AB27" i="10"/>
  <c r="AC27" i="10"/>
  <c r="AD27" i="10"/>
  <c r="AE27" i="10"/>
  <c r="AF27" i="10"/>
  <c r="AG27" i="10"/>
  <c r="AH27" i="10"/>
  <c r="AI27" i="10"/>
  <c r="AA28" i="10"/>
  <c r="AB28" i="10"/>
  <c r="AC28" i="10"/>
  <c r="AD28" i="10"/>
  <c r="AE28" i="10"/>
  <c r="AF28" i="10"/>
  <c r="AG28" i="10"/>
  <c r="AH28" i="10"/>
  <c r="AI28" i="10"/>
  <c r="AA29" i="10"/>
  <c r="AB29" i="10"/>
  <c r="AC29" i="10"/>
  <c r="AD29" i="10"/>
  <c r="AE29" i="10"/>
  <c r="AF29" i="10"/>
  <c r="AG29" i="10"/>
  <c r="AH29" i="10"/>
  <c r="AI29" i="10"/>
  <c r="AA30" i="10"/>
  <c r="AB30" i="10"/>
  <c r="AC30" i="10"/>
  <c r="AD30" i="10"/>
  <c r="AE30" i="10"/>
  <c r="AF30" i="10"/>
  <c r="AG30" i="10"/>
  <c r="AH30" i="10"/>
  <c r="AI30" i="10"/>
  <c r="AA31" i="10"/>
  <c r="AB31" i="10"/>
  <c r="AC31" i="10"/>
  <c r="AD31" i="10"/>
  <c r="AE31" i="10"/>
  <c r="AF31" i="10"/>
  <c r="AG31" i="10"/>
  <c r="AH31" i="10"/>
  <c r="AI31" i="10"/>
  <c r="AA32" i="10"/>
  <c r="AB32" i="10"/>
  <c r="AC32" i="10"/>
  <c r="AD32" i="10"/>
  <c r="AE32" i="10"/>
  <c r="AF32" i="10"/>
  <c r="AG32" i="10"/>
  <c r="AH32" i="10"/>
  <c r="AI32" i="10"/>
  <c r="AA33" i="10"/>
  <c r="AB33" i="10"/>
  <c r="AC33" i="10"/>
  <c r="AD33" i="10"/>
  <c r="AE33" i="10"/>
  <c r="AF33" i="10"/>
  <c r="AG33" i="10"/>
  <c r="AH33" i="10"/>
  <c r="AI33" i="10"/>
  <c r="AA34" i="10"/>
  <c r="AB34" i="10"/>
  <c r="AC34" i="10"/>
  <c r="AD34" i="10"/>
  <c r="AE34" i="10"/>
  <c r="AF34" i="10"/>
  <c r="AG34" i="10"/>
  <c r="AH34" i="10"/>
  <c r="AI34" i="10"/>
  <c r="AA35" i="10"/>
  <c r="AB35" i="10"/>
  <c r="AC35" i="10"/>
  <c r="AD35" i="10"/>
  <c r="AE35" i="10"/>
  <c r="AF35" i="10"/>
  <c r="AG35" i="10"/>
  <c r="AH35" i="10"/>
  <c r="AI35" i="10"/>
  <c r="AA36" i="10"/>
  <c r="AB36" i="10"/>
  <c r="AC36" i="10"/>
  <c r="AD36" i="10"/>
  <c r="AE36" i="10"/>
  <c r="AF36" i="10"/>
  <c r="AG36" i="10"/>
  <c r="AH36" i="10"/>
  <c r="AI36" i="10"/>
  <c r="AA37" i="10"/>
  <c r="AB37" i="10"/>
  <c r="AC37" i="10"/>
  <c r="AD37" i="10"/>
  <c r="AE37" i="10"/>
  <c r="AF37" i="10"/>
  <c r="AG37" i="10"/>
  <c r="AH37" i="10"/>
  <c r="AI37" i="10"/>
  <c r="AA38" i="10"/>
  <c r="AB38" i="10"/>
  <c r="AC38" i="10"/>
  <c r="AD38" i="10"/>
  <c r="AE38" i="10"/>
  <c r="AF38" i="10"/>
  <c r="AG38" i="10"/>
  <c r="AH38" i="10"/>
  <c r="AI38" i="10"/>
  <c r="AA39" i="10"/>
  <c r="AB39" i="10"/>
  <c r="AC39" i="10"/>
  <c r="AD39" i="10"/>
  <c r="AE39" i="10"/>
  <c r="AF39" i="10"/>
  <c r="AG39" i="10"/>
  <c r="AH39" i="10"/>
  <c r="AI39" i="10"/>
  <c r="AA40" i="10"/>
  <c r="AB40" i="10"/>
  <c r="AC40" i="10"/>
  <c r="AD40" i="10"/>
  <c r="AE40" i="10"/>
  <c r="AF40" i="10"/>
  <c r="AG40" i="10"/>
  <c r="AH40" i="10"/>
  <c r="AI40" i="10"/>
  <c r="AA41" i="10"/>
  <c r="AB41" i="10"/>
  <c r="AC41" i="10"/>
  <c r="AD41" i="10"/>
  <c r="AE41" i="10"/>
  <c r="AF41" i="10"/>
  <c r="AG41" i="10"/>
  <c r="AH41" i="10"/>
  <c r="AI41" i="10"/>
  <c r="AA42" i="10"/>
  <c r="AB42" i="10"/>
  <c r="AC42" i="10"/>
  <c r="AD42" i="10"/>
  <c r="AE42" i="10"/>
  <c r="AF42" i="10"/>
  <c r="AG42" i="10"/>
  <c r="AH42" i="10"/>
  <c r="AI42" i="10"/>
  <c r="AA43" i="10"/>
  <c r="AB43" i="10"/>
  <c r="AC43" i="10"/>
  <c r="AD43" i="10"/>
  <c r="AE43" i="10"/>
  <c r="AF43" i="10"/>
  <c r="AG43" i="10"/>
  <c r="AH43" i="10"/>
  <c r="AI43" i="10"/>
  <c r="AA44" i="10"/>
  <c r="AB44" i="10"/>
  <c r="AC44" i="10"/>
  <c r="AD44" i="10"/>
  <c r="AE44" i="10"/>
  <c r="AF44" i="10"/>
  <c r="AG44" i="10"/>
  <c r="AH44" i="10"/>
  <c r="AI44" i="10"/>
  <c r="AA45" i="10"/>
  <c r="AB45" i="10"/>
  <c r="AC45" i="10"/>
  <c r="AD45" i="10"/>
  <c r="AE45" i="10"/>
  <c r="AF45" i="10"/>
  <c r="AG45" i="10"/>
  <c r="AH45" i="10"/>
  <c r="AI45" i="10"/>
  <c r="AA46" i="10"/>
  <c r="AB46" i="10"/>
  <c r="AC46" i="10"/>
  <c r="AD46" i="10"/>
  <c r="AE46" i="10"/>
  <c r="AF46" i="10"/>
  <c r="AG46" i="10"/>
  <c r="AH46" i="10"/>
  <c r="AI46" i="10"/>
  <c r="AA47" i="10"/>
  <c r="AB47" i="10"/>
  <c r="AC47" i="10"/>
  <c r="AD47" i="10"/>
  <c r="AE47" i="10"/>
  <c r="AF47" i="10"/>
  <c r="AG47" i="10"/>
  <c r="AH47" i="10"/>
  <c r="AI47" i="10"/>
  <c r="AA48" i="10"/>
  <c r="AB48" i="10"/>
  <c r="AC48" i="10"/>
  <c r="AD48" i="10"/>
  <c r="AE48" i="10"/>
  <c r="AF48" i="10"/>
  <c r="AG48" i="10"/>
  <c r="AG50" i="10" s="1"/>
  <c r="AH48" i="10"/>
  <c r="AI48" i="10"/>
  <c r="AG361" i="14"/>
  <c r="AF361" i="14"/>
  <c r="AE361" i="14"/>
  <c r="AD361" i="14"/>
  <c r="AC361" i="14"/>
  <c r="AB361" i="14"/>
  <c r="AA361" i="14"/>
  <c r="Z361" i="14"/>
  <c r="V361" i="14"/>
  <c r="U361" i="14"/>
  <c r="T361" i="14"/>
  <c r="S361" i="14"/>
  <c r="R361" i="14"/>
  <c r="Q361" i="14"/>
  <c r="P361" i="14"/>
  <c r="O361" i="14"/>
  <c r="N361" i="14"/>
  <c r="C361" i="14"/>
  <c r="D361" i="14"/>
  <c r="E361" i="14"/>
  <c r="F361" i="14"/>
  <c r="G361" i="14"/>
  <c r="H361" i="14"/>
  <c r="I361" i="14"/>
  <c r="J361" i="14"/>
  <c r="B361" i="14"/>
  <c r="N130" i="14"/>
  <c r="N131" i="14"/>
  <c r="H139" i="14"/>
  <c r="C134" i="14"/>
  <c r="R134" i="14"/>
  <c r="R135" i="14"/>
  <c r="R138" i="14"/>
  <c r="R139" i="14"/>
  <c r="R143" i="14"/>
  <c r="R144" i="14"/>
  <c r="Z142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C143" i="14"/>
  <c r="C142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D139" i="14"/>
  <c r="E139" i="14"/>
  <c r="F139" i="14"/>
  <c r="G139" i="14"/>
  <c r="I139" i="14"/>
  <c r="J139" i="14"/>
  <c r="K139" i="14"/>
  <c r="L139" i="14"/>
  <c r="M139" i="14"/>
  <c r="N139" i="14"/>
  <c r="O139" i="14"/>
  <c r="P139" i="14"/>
  <c r="Q139" i="14"/>
  <c r="C138" i="14"/>
  <c r="C139" i="14"/>
  <c r="C208" i="14"/>
  <c r="AA208" i="14" s="1"/>
  <c r="D208" i="14"/>
  <c r="AB208" i="14" s="1"/>
  <c r="E208" i="14"/>
  <c r="AC208" i="14" s="1"/>
  <c r="F208" i="14"/>
  <c r="AD208" i="14" s="1"/>
  <c r="G208" i="14"/>
  <c r="AE208" i="14" s="1"/>
  <c r="H208" i="14"/>
  <c r="AF208" i="14" s="1"/>
  <c r="I208" i="14"/>
  <c r="AG208" i="14" s="1"/>
  <c r="J208" i="14"/>
  <c r="AH208" i="14" s="1"/>
  <c r="K208" i="14"/>
  <c r="AI208" i="14" s="1"/>
  <c r="L208" i="14"/>
  <c r="AJ208" i="14" s="1"/>
  <c r="M208" i="14"/>
  <c r="AK208" i="14" s="1"/>
  <c r="N208" i="14"/>
  <c r="AL208" i="14" s="1"/>
  <c r="O208" i="14"/>
  <c r="AM208" i="14" s="1"/>
  <c r="P208" i="14"/>
  <c r="AN208" i="14" s="1"/>
  <c r="Q208" i="14"/>
  <c r="AO208" i="14" s="1"/>
  <c r="C209" i="14"/>
  <c r="AA209" i="14" s="1"/>
  <c r="D209" i="14"/>
  <c r="AB209" i="14" s="1"/>
  <c r="E209" i="14"/>
  <c r="AC209" i="14" s="1"/>
  <c r="F209" i="14"/>
  <c r="AD209" i="14" s="1"/>
  <c r="G209" i="14"/>
  <c r="AE209" i="14" s="1"/>
  <c r="H209" i="14"/>
  <c r="AF209" i="14" s="1"/>
  <c r="I209" i="14"/>
  <c r="AG209" i="14" s="1"/>
  <c r="J209" i="14"/>
  <c r="AH209" i="14" s="1"/>
  <c r="K209" i="14"/>
  <c r="AI209" i="14" s="1"/>
  <c r="L209" i="14"/>
  <c r="AJ209" i="14" s="1"/>
  <c r="M209" i="14"/>
  <c r="AK209" i="14" s="1"/>
  <c r="N209" i="14"/>
  <c r="AL209" i="14" s="1"/>
  <c r="O209" i="14"/>
  <c r="AM209" i="14" s="1"/>
  <c r="P209" i="14"/>
  <c r="AN209" i="14" s="1"/>
  <c r="Q209" i="14"/>
  <c r="AO209" i="14" s="1"/>
  <c r="C210" i="14"/>
  <c r="AA210" i="14" s="1"/>
  <c r="D210" i="14"/>
  <c r="AB210" i="14" s="1"/>
  <c r="E210" i="14"/>
  <c r="AC210" i="14" s="1"/>
  <c r="F210" i="14"/>
  <c r="AD210" i="14" s="1"/>
  <c r="G210" i="14"/>
  <c r="AE210" i="14" s="1"/>
  <c r="H210" i="14"/>
  <c r="AF210" i="14" s="1"/>
  <c r="I210" i="14"/>
  <c r="AG210" i="14" s="1"/>
  <c r="J210" i="14"/>
  <c r="AH210" i="14" s="1"/>
  <c r="K210" i="14"/>
  <c r="AI210" i="14" s="1"/>
  <c r="L210" i="14"/>
  <c r="AJ210" i="14" s="1"/>
  <c r="M210" i="14"/>
  <c r="AK210" i="14" s="1"/>
  <c r="N210" i="14"/>
  <c r="AL210" i="14" s="1"/>
  <c r="P210" i="14"/>
  <c r="AN210" i="14" s="1"/>
  <c r="Q210" i="14"/>
  <c r="AO210" i="14" s="1"/>
  <c r="C211" i="14"/>
  <c r="AA211" i="14" s="1"/>
  <c r="D211" i="14"/>
  <c r="AB211" i="14" s="1"/>
  <c r="E211" i="14"/>
  <c r="AC211" i="14" s="1"/>
  <c r="F211" i="14"/>
  <c r="AD211" i="14" s="1"/>
  <c r="G211" i="14"/>
  <c r="AE211" i="14" s="1"/>
  <c r="H211" i="14"/>
  <c r="AF211" i="14" s="1"/>
  <c r="I211" i="14"/>
  <c r="AG211" i="14" s="1"/>
  <c r="J211" i="14"/>
  <c r="AH211" i="14" s="1"/>
  <c r="K211" i="14"/>
  <c r="AI211" i="14" s="1"/>
  <c r="L211" i="14"/>
  <c r="AJ211" i="14" s="1"/>
  <c r="M211" i="14"/>
  <c r="AK211" i="14" s="1"/>
  <c r="N211" i="14"/>
  <c r="AL211" i="14" s="1"/>
  <c r="O211" i="14"/>
  <c r="AM211" i="14" s="1"/>
  <c r="P211" i="14"/>
  <c r="AN211" i="14" s="1"/>
  <c r="Q211" i="14"/>
  <c r="AO211" i="14" s="1"/>
  <c r="C212" i="14"/>
  <c r="AA212" i="14" s="1"/>
  <c r="D212" i="14"/>
  <c r="AB212" i="14" s="1"/>
  <c r="E212" i="14"/>
  <c r="AC212" i="14" s="1"/>
  <c r="F212" i="14"/>
  <c r="AD212" i="14" s="1"/>
  <c r="G212" i="14"/>
  <c r="AE212" i="14" s="1"/>
  <c r="H212" i="14"/>
  <c r="AF212" i="14" s="1"/>
  <c r="I212" i="14"/>
  <c r="AG212" i="14" s="1"/>
  <c r="J212" i="14"/>
  <c r="AH212" i="14" s="1"/>
  <c r="K212" i="14"/>
  <c r="AI212" i="14" s="1"/>
  <c r="L212" i="14"/>
  <c r="AJ212" i="14" s="1"/>
  <c r="M212" i="14"/>
  <c r="AK212" i="14" s="1"/>
  <c r="N212" i="14"/>
  <c r="AL212" i="14" s="1"/>
  <c r="O212" i="14"/>
  <c r="AM212" i="14" s="1"/>
  <c r="P212" i="14"/>
  <c r="AN212" i="14" s="1"/>
  <c r="Q212" i="14"/>
  <c r="AO212" i="14" s="1"/>
  <c r="C213" i="14"/>
  <c r="AA213" i="14" s="1"/>
  <c r="D213" i="14"/>
  <c r="AB213" i="14" s="1"/>
  <c r="E213" i="14"/>
  <c r="AC213" i="14" s="1"/>
  <c r="F213" i="14"/>
  <c r="AD213" i="14" s="1"/>
  <c r="G213" i="14"/>
  <c r="AE213" i="14" s="1"/>
  <c r="H213" i="14"/>
  <c r="AF213" i="14" s="1"/>
  <c r="I213" i="14"/>
  <c r="AG213" i="14" s="1"/>
  <c r="J213" i="14"/>
  <c r="AH213" i="14" s="1"/>
  <c r="K213" i="14"/>
  <c r="AI213" i="14" s="1"/>
  <c r="L213" i="14"/>
  <c r="AJ213" i="14" s="1"/>
  <c r="M213" i="14"/>
  <c r="AK213" i="14" s="1"/>
  <c r="N213" i="14"/>
  <c r="AL213" i="14" s="1"/>
  <c r="O213" i="14"/>
  <c r="AM213" i="14" s="1"/>
  <c r="P213" i="14"/>
  <c r="AN213" i="14" s="1"/>
  <c r="Q213" i="14"/>
  <c r="AO213" i="14" s="1"/>
  <c r="C214" i="14"/>
  <c r="AA214" i="14" s="1"/>
  <c r="D214" i="14"/>
  <c r="AB214" i="14" s="1"/>
  <c r="E214" i="14"/>
  <c r="AC214" i="14" s="1"/>
  <c r="F214" i="14"/>
  <c r="AD214" i="14" s="1"/>
  <c r="G214" i="14"/>
  <c r="AE214" i="14" s="1"/>
  <c r="H214" i="14"/>
  <c r="AF214" i="14" s="1"/>
  <c r="I214" i="14"/>
  <c r="AG214" i="14" s="1"/>
  <c r="J214" i="14"/>
  <c r="AH214" i="14" s="1"/>
  <c r="K214" i="14"/>
  <c r="AI214" i="14" s="1"/>
  <c r="L214" i="14"/>
  <c r="AJ214" i="14" s="1"/>
  <c r="M214" i="14"/>
  <c r="AK214" i="14" s="1"/>
  <c r="N214" i="14"/>
  <c r="AL214" i="14" s="1"/>
  <c r="O214" i="14"/>
  <c r="AM214" i="14" s="1"/>
  <c r="P214" i="14"/>
  <c r="AN214" i="14" s="1"/>
  <c r="Q214" i="14"/>
  <c r="AO214" i="14" s="1"/>
  <c r="C215" i="14"/>
  <c r="AA215" i="14" s="1"/>
  <c r="D215" i="14"/>
  <c r="AB215" i="14" s="1"/>
  <c r="E215" i="14"/>
  <c r="AC215" i="14" s="1"/>
  <c r="F215" i="14"/>
  <c r="AD215" i="14" s="1"/>
  <c r="G215" i="14"/>
  <c r="AE215" i="14" s="1"/>
  <c r="H215" i="14"/>
  <c r="AF215" i="14" s="1"/>
  <c r="I215" i="14"/>
  <c r="AG215" i="14" s="1"/>
  <c r="J215" i="14"/>
  <c r="AH215" i="14" s="1"/>
  <c r="K215" i="14"/>
  <c r="AI215" i="14" s="1"/>
  <c r="L215" i="14"/>
  <c r="AJ215" i="14" s="1"/>
  <c r="M215" i="14"/>
  <c r="AK215" i="14" s="1"/>
  <c r="N215" i="14"/>
  <c r="AL215" i="14" s="1"/>
  <c r="O215" i="14"/>
  <c r="AM215" i="14" s="1"/>
  <c r="P215" i="14"/>
  <c r="AN215" i="14" s="1"/>
  <c r="Q215" i="14"/>
  <c r="AO215" i="14" s="1"/>
  <c r="C216" i="14"/>
  <c r="AA216" i="14" s="1"/>
  <c r="D216" i="14"/>
  <c r="AB216" i="14" s="1"/>
  <c r="E216" i="14"/>
  <c r="AC216" i="14" s="1"/>
  <c r="F216" i="14"/>
  <c r="AD216" i="14" s="1"/>
  <c r="G216" i="14"/>
  <c r="AE216" i="14" s="1"/>
  <c r="H216" i="14"/>
  <c r="AF216" i="14" s="1"/>
  <c r="I216" i="14"/>
  <c r="AG216" i="14" s="1"/>
  <c r="J216" i="14"/>
  <c r="AH216" i="14" s="1"/>
  <c r="K216" i="14"/>
  <c r="AI216" i="14" s="1"/>
  <c r="L216" i="14"/>
  <c r="AJ216" i="14" s="1"/>
  <c r="M216" i="14"/>
  <c r="AK216" i="14" s="1"/>
  <c r="N216" i="14"/>
  <c r="AL216" i="14" s="1"/>
  <c r="O216" i="14"/>
  <c r="AM216" i="14" s="1"/>
  <c r="P216" i="14"/>
  <c r="AN216" i="14" s="1"/>
  <c r="Q216" i="14"/>
  <c r="AO216" i="14" s="1"/>
  <c r="B216" i="14"/>
  <c r="Z216" i="14" s="1"/>
  <c r="B215" i="14"/>
  <c r="Z215" i="14" s="1"/>
  <c r="B214" i="14"/>
  <c r="Z214" i="14" s="1"/>
  <c r="B213" i="14"/>
  <c r="Z213" i="14" s="1"/>
  <c r="B212" i="14"/>
  <c r="Z212" i="14" s="1"/>
  <c r="B211" i="14"/>
  <c r="Z211" i="14" s="1"/>
  <c r="B210" i="14"/>
  <c r="Z210" i="14" s="1"/>
  <c r="C198" i="14"/>
  <c r="AA198" i="14" s="1"/>
  <c r="D198" i="14"/>
  <c r="AB198" i="14" s="1"/>
  <c r="F198" i="14"/>
  <c r="AD198" i="14" s="1"/>
  <c r="G198" i="14"/>
  <c r="AE198" i="14" s="1"/>
  <c r="H198" i="14"/>
  <c r="AF198" i="14" s="1"/>
  <c r="I198" i="14"/>
  <c r="AG198" i="14" s="1"/>
  <c r="J198" i="14"/>
  <c r="AH198" i="14" s="1"/>
  <c r="K198" i="14"/>
  <c r="AI198" i="14" s="1"/>
  <c r="L198" i="14"/>
  <c r="AJ198" i="14" s="1"/>
  <c r="M198" i="14"/>
  <c r="AK198" i="14" s="1"/>
  <c r="N198" i="14"/>
  <c r="AL198" i="14" s="1"/>
  <c r="O198" i="14"/>
  <c r="AM198" i="14" s="1"/>
  <c r="P198" i="14"/>
  <c r="AN198" i="14" s="1"/>
  <c r="Q198" i="14"/>
  <c r="AO198" i="14" s="1"/>
  <c r="C199" i="14"/>
  <c r="AA199" i="14" s="1"/>
  <c r="D199" i="14"/>
  <c r="AB199" i="14" s="1"/>
  <c r="E199" i="14"/>
  <c r="AC199" i="14" s="1"/>
  <c r="F199" i="14"/>
  <c r="AD199" i="14" s="1"/>
  <c r="G199" i="14"/>
  <c r="AE199" i="14" s="1"/>
  <c r="H199" i="14"/>
  <c r="AF199" i="14" s="1"/>
  <c r="I199" i="14"/>
  <c r="AG199" i="14" s="1"/>
  <c r="J199" i="14"/>
  <c r="AH199" i="14" s="1"/>
  <c r="K199" i="14"/>
  <c r="AI199" i="14" s="1"/>
  <c r="L199" i="14"/>
  <c r="AJ199" i="14" s="1"/>
  <c r="M199" i="14"/>
  <c r="AK199" i="14" s="1"/>
  <c r="N199" i="14"/>
  <c r="AL199" i="14" s="1"/>
  <c r="O199" i="14"/>
  <c r="AM199" i="14" s="1"/>
  <c r="P199" i="14"/>
  <c r="AN199" i="14" s="1"/>
  <c r="Q199" i="14"/>
  <c r="AO199" i="14" s="1"/>
  <c r="C200" i="14"/>
  <c r="AA200" i="14" s="1"/>
  <c r="D200" i="14"/>
  <c r="AB200" i="14" s="1"/>
  <c r="E200" i="14"/>
  <c r="AC200" i="14" s="1"/>
  <c r="F200" i="14"/>
  <c r="AD200" i="14" s="1"/>
  <c r="G200" i="14"/>
  <c r="AE200" i="14" s="1"/>
  <c r="H200" i="14"/>
  <c r="AF200" i="14" s="1"/>
  <c r="I200" i="14"/>
  <c r="AG200" i="14" s="1"/>
  <c r="J200" i="14"/>
  <c r="AH200" i="14" s="1"/>
  <c r="K200" i="14"/>
  <c r="AI200" i="14" s="1"/>
  <c r="L200" i="14"/>
  <c r="AJ200" i="14" s="1"/>
  <c r="M200" i="14"/>
  <c r="AK200" i="14" s="1"/>
  <c r="N200" i="14"/>
  <c r="AL200" i="14" s="1"/>
  <c r="O200" i="14"/>
  <c r="AM200" i="14" s="1"/>
  <c r="P200" i="14"/>
  <c r="AN200" i="14" s="1"/>
  <c r="Q200" i="14"/>
  <c r="AO200" i="14" s="1"/>
  <c r="C201" i="14"/>
  <c r="AA201" i="14" s="1"/>
  <c r="D201" i="14"/>
  <c r="AB201" i="14" s="1"/>
  <c r="E201" i="14"/>
  <c r="AC201" i="14" s="1"/>
  <c r="F201" i="14"/>
  <c r="AD201" i="14" s="1"/>
  <c r="G201" i="14"/>
  <c r="AE201" i="14" s="1"/>
  <c r="H201" i="14"/>
  <c r="AF201" i="14" s="1"/>
  <c r="I201" i="14"/>
  <c r="AG201" i="14" s="1"/>
  <c r="J201" i="14"/>
  <c r="AH201" i="14" s="1"/>
  <c r="K201" i="14"/>
  <c r="AI201" i="14" s="1"/>
  <c r="L201" i="14"/>
  <c r="AJ201" i="14" s="1"/>
  <c r="M201" i="14"/>
  <c r="AK201" i="14" s="1"/>
  <c r="N201" i="14"/>
  <c r="AL201" i="14" s="1"/>
  <c r="O201" i="14"/>
  <c r="AM201" i="14" s="1"/>
  <c r="P201" i="14"/>
  <c r="AN201" i="14" s="1"/>
  <c r="Q201" i="14"/>
  <c r="AO201" i="14" s="1"/>
  <c r="C202" i="14"/>
  <c r="AA202" i="14" s="1"/>
  <c r="D202" i="14"/>
  <c r="AB202" i="14" s="1"/>
  <c r="E202" i="14"/>
  <c r="AC202" i="14" s="1"/>
  <c r="F202" i="14"/>
  <c r="AD202" i="14" s="1"/>
  <c r="G202" i="14"/>
  <c r="AE202" i="14" s="1"/>
  <c r="H202" i="14"/>
  <c r="AF202" i="14" s="1"/>
  <c r="I202" i="14"/>
  <c r="AG202" i="14" s="1"/>
  <c r="J202" i="14"/>
  <c r="AH202" i="14" s="1"/>
  <c r="K202" i="14"/>
  <c r="AI202" i="14" s="1"/>
  <c r="L202" i="14"/>
  <c r="AJ202" i="14" s="1"/>
  <c r="M202" i="14"/>
  <c r="AK202" i="14" s="1"/>
  <c r="N202" i="14"/>
  <c r="AL202" i="14" s="1"/>
  <c r="O202" i="14"/>
  <c r="AM202" i="14" s="1"/>
  <c r="P202" i="14"/>
  <c r="AN202" i="14" s="1"/>
  <c r="Q202" i="14"/>
  <c r="AO202" i="14" s="1"/>
  <c r="C203" i="14"/>
  <c r="AA203" i="14" s="1"/>
  <c r="D203" i="14"/>
  <c r="AB203" i="14" s="1"/>
  <c r="E203" i="14"/>
  <c r="AC203" i="14" s="1"/>
  <c r="F203" i="14"/>
  <c r="AD203" i="14" s="1"/>
  <c r="G203" i="14"/>
  <c r="AE203" i="14" s="1"/>
  <c r="H203" i="14"/>
  <c r="AF203" i="14" s="1"/>
  <c r="I203" i="14"/>
  <c r="AG203" i="14" s="1"/>
  <c r="J203" i="14"/>
  <c r="AH203" i="14" s="1"/>
  <c r="K203" i="14"/>
  <c r="AI203" i="14" s="1"/>
  <c r="L203" i="14"/>
  <c r="AJ203" i="14" s="1"/>
  <c r="M203" i="14"/>
  <c r="AK203" i="14" s="1"/>
  <c r="N203" i="14"/>
  <c r="AL203" i="14" s="1"/>
  <c r="O203" i="14"/>
  <c r="AM203" i="14" s="1"/>
  <c r="P203" i="14"/>
  <c r="AN203" i="14" s="1"/>
  <c r="Q203" i="14"/>
  <c r="AO203" i="14" s="1"/>
  <c r="C204" i="14"/>
  <c r="AA204" i="14" s="1"/>
  <c r="D204" i="14"/>
  <c r="AB204" i="14" s="1"/>
  <c r="E204" i="14"/>
  <c r="AC204" i="14" s="1"/>
  <c r="F204" i="14"/>
  <c r="AD204" i="14" s="1"/>
  <c r="G204" i="14"/>
  <c r="AE204" i="14" s="1"/>
  <c r="H204" i="14"/>
  <c r="AF204" i="14" s="1"/>
  <c r="I204" i="14"/>
  <c r="AG204" i="14" s="1"/>
  <c r="J204" i="14"/>
  <c r="AH204" i="14" s="1"/>
  <c r="K204" i="14"/>
  <c r="AI204" i="14" s="1"/>
  <c r="L204" i="14"/>
  <c r="AJ204" i="14" s="1"/>
  <c r="M204" i="14"/>
  <c r="AK204" i="14" s="1"/>
  <c r="N204" i="14"/>
  <c r="AL204" i="14" s="1"/>
  <c r="O204" i="14"/>
  <c r="AM204" i="14" s="1"/>
  <c r="P204" i="14"/>
  <c r="AN204" i="14" s="1"/>
  <c r="Q204" i="14"/>
  <c r="AO204" i="14" s="1"/>
  <c r="B204" i="14"/>
  <c r="Z204" i="14" s="1"/>
  <c r="B203" i="14"/>
  <c r="Z203" i="14" s="1"/>
  <c r="B202" i="14"/>
  <c r="Z202" i="14" s="1"/>
  <c r="B201" i="14"/>
  <c r="Z201" i="14" s="1"/>
  <c r="B200" i="14"/>
  <c r="Z200" i="14" s="1"/>
  <c r="B199" i="14"/>
  <c r="Z199" i="14" s="1"/>
  <c r="B198" i="14"/>
  <c r="Z198" i="14" s="1"/>
  <c r="B197" i="14"/>
  <c r="Z197" i="14" s="1"/>
  <c r="C197" i="14"/>
  <c r="AA197" i="14" s="1"/>
  <c r="D197" i="14"/>
  <c r="AB197" i="14" s="1"/>
  <c r="E197" i="14"/>
  <c r="AC197" i="14" s="1"/>
  <c r="F197" i="14"/>
  <c r="AD197" i="14" s="1"/>
  <c r="G197" i="14"/>
  <c r="AE197" i="14" s="1"/>
  <c r="H197" i="14"/>
  <c r="AF197" i="14" s="1"/>
  <c r="I197" i="14"/>
  <c r="AG197" i="14" s="1"/>
  <c r="J197" i="14"/>
  <c r="AH197" i="14" s="1"/>
  <c r="K197" i="14"/>
  <c r="AI197" i="14" s="1"/>
  <c r="L197" i="14"/>
  <c r="AJ197" i="14" s="1"/>
  <c r="M197" i="14"/>
  <c r="AK197" i="14" s="1"/>
  <c r="N197" i="14"/>
  <c r="AL197" i="14" s="1"/>
  <c r="O197" i="14"/>
  <c r="AM197" i="14" s="1"/>
  <c r="P197" i="14"/>
  <c r="AN197" i="14" s="1"/>
  <c r="Q197" i="14"/>
  <c r="AO197" i="14" s="1"/>
  <c r="C196" i="14"/>
  <c r="AI46" i="14"/>
  <c r="Q33" i="14"/>
  <c r="Q34" i="14"/>
  <c r="Q35" i="14"/>
  <c r="Q38" i="14"/>
  <c r="Q39" i="14"/>
  <c r="Q42" i="14"/>
  <c r="Q43" i="14"/>
  <c r="AT46" i="14"/>
  <c r="AT47" i="14"/>
  <c r="W85" i="14"/>
  <c r="BT17" i="22"/>
  <c r="BU17" i="22"/>
  <c r="BV17" i="22"/>
  <c r="BW17" i="22"/>
  <c r="BX17" i="22"/>
  <c r="BY17" i="22"/>
  <c r="BZ17" i="22"/>
  <c r="CA17" i="22"/>
  <c r="CB17" i="22"/>
  <c r="CC17" i="22"/>
  <c r="CD17" i="22"/>
  <c r="CE17" i="22"/>
  <c r="BS17" i="22"/>
  <c r="CE43" i="22"/>
  <c r="CD43" i="22"/>
  <c r="CC43" i="22"/>
  <c r="CB43" i="22"/>
  <c r="CA43" i="22"/>
  <c r="BZ43" i="22"/>
  <c r="BY43" i="22"/>
  <c r="BX43" i="22"/>
  <c r="BW43" i="22"/>
  <c r="BV43" i="22"/>
  <c r="BU43" i="22"/>
  <c r="BT43" i="22"/>
  <c r="BS43" i="22"/>
  <c r="BR43" i="22"/>
  <c r="CE30" i="22"/>
  <c r="CD30" i="22"/>
  <c r="CC30" i="22"/>
  <c r="CB30" i="22"/>
  <c r="CA30" i="22"/>
  <c r="BZ30" i="22"/>
  <c r="BY30" i="22"/>
  <c r="BX30" i="22"/>
  <c r="BW30" i="22"/>
  <c r="BV30" i="22"/>
  <c r="BU30" i="22"/>
  <c r="BT30" i="22"/>
  <c r="BS30" i="22"/>
  <c r="BR30" i="22"/>
  <c r="BR17" i="22"/>
  <c r="AM10" i="13"/>
  <c r="M196" i="14"/>
  <c r="AN75" i="22"/>
  <c r="AO75" i="22"/>
  <c r="AP75" i="22"/>
  <c r="AQ75" i="22"/>
  <c r="AR75" i="22"/>
  <c r="AS75" i="22"/>
  <c r="AT75" i="22"/>
  <c r="AU75" i="22"/>
  <c r="AV75" i="22"/>
  <c r="AW75" i="22"/>
  <c r="AX75" i="22"/>
  <c r="AY75" i="22"/>
  <c r="AN76" i="22"/>
  <c r="AO76" i="22"/>
  <c r="AP76" i="22"/>
  <c r="AQ76" i="22"/>
  <c r="AR76" i="22"/>
  <c r="AS76" i="22"/>
  <c r="AT76" i="22"/>
  <c r="AU76" i="22"/>
  <c r="AV76" i="22"/>
  <c r="AW76" i="22"/>
  <c r="AX76" i="22"/>
  <c r="AY76" i="22"/>
  <c r="AN77" i="22"/>
  <c r="AO77" i="22"/>
  <c r="AP77" i="22"/>
  <c r="AQ77" i="22"/>
  <c r="AR77" i="22"/>
  <c r="AS77" i="22"/>
  <c r="AT77" i="22"/>
  <c r="AU77" i="22"/>
  <c r="AV77" i="22"/>
  <c r="AW77" i="22"/>
  <c r="AX77" i="22"/>
  <c r="AY77" i="22"/>
  <c r="AN78" i="22"/>
  <c r="AO78" i="22"/>
  <c r="AP78" i="22"/>
  <c r="AQ78" i="22"/>
  <c r="AR78" i="22"/>
  <c r="AS78" i="22"/>
  <c r="AT78" i="22"/>
  <c r="AU78" i="22"/>
  <c r="AV78" i="22"/>
  <c r="AW78" i="22"/>
  <c r="AX78" i="22"/>
  <c r="AY78" i="22"/>
  <c r="AN79" i="22"/>
  <c r="AO79" i="22"/>
  <c r="AP79" i="22"/>
  <c r="AQ79" i="22"/>
  <c r="AR79" i="22"/>
  <c r="AS79" i="22"/>
  <c r="AT79" i="22"/>
  <c r="AU79" i="22"/>
  <c r="AV79" i="22"/>
  <c r="AW79" i="22"/>
  <c r="AX79" i="22"/>
  <c r="AY79" i="22"/>
  <c r="AN80" i="22"/>
  <c r="AO80" i="22"/>
  <c r="AP80" i="22"/>
  <c r="AQ80" i="22"/>
  <c r="AR80" i="22"/>
  <c r="AS80" i="22"/>
  <c r="AT80" i="22"/>
  <c r="AU80" i="22"/>
  <c r="AV80" i="22"/>
  <c r="AW80" i="22"/>
  <c r="AX80" i="22"/>
  <c r="AY80" i="22"/>
  <c r="AN81" i="22"/>
  <c r="AO81" i="22"/>
  <c r="AP81" i="22"/>
  <c r="AQ81" i="22"/>
  <c r="AR81" i="22"/>
  <c r="AS81" i="22"/>
  <c r="AT81" i="22"/>
  <c r="AU81" i="22"/>
  <c r="AV81" i="22"/>
  <c r="AW81" i="22"/>
  <c r="AX81" i="22"/>
  <c r="AY81" i="22"/>
  <c r="AN82" i="22"/>
  <c r="AO82" i="22"/>
  <c r="AP82" i="22"/>
  <c r="AQ82" i="22"/>
  <c r="AR82" i="22"/>
  <c r="AS82" i="22"/>
  <c r="AT82" i="22"/>
  <c r="AU82" i="22"/>
  <c r="AV82" i="22"/>
  <c r="AW82" i="22"/>
  <c r="AX82" i="22"/>
  <c r="AY82" i="22"/>
  <c r="AY74" i="22"/>
  <c r="AX74" i="22"/>
  <c r="AW74" i="22"/>
  <c r="AV74" i="22"/>
  <c r="AU74" i="22"/>
  <c r="AT74" i="22"/>
  <c r="AS74" i="22"/>
  <c r="AR74" i="22"/>
  <c r="AQ74" i="22"/>
  <c r="AP74" i="22"/>
  <c r="AO74" i="22"/>
  <c r="AN74" i="22"/>
  <c r="AR32" i="22"/>
  <c r="AR33" i="22"/>
  <c r="AR34" i="22"/>
  <c r="AR35" i="22"/>
  <c r="AR36" i="22"/>
  <c r="AR37" i="22"/>
  <c r="AR38" i="22"/>
  <c r="AR39" i="22"/>
  <c r="AR31" i="22"/>
  <c r="AR20" i="22"/>
  <c r="AR21" i="22"/>
  <c r="AR22" i="22"/>
  <c r="AR23" i="22"/>
  <c r="AR24" i="22"/>
  <c r="AR25" i="22"/>
  <c r="AR26" i="22"/>
  <c r="AR27" i="22"/>
  <c r="AR19" i="22"/>
  <c r="AR15" i="22"/>
  <c r="AR14" i="22"/>
  <c r="AR13" i="22"/>
  <c r="AR12" i="22"/>
  <c r="AR11" i="22"/>
  <c r="AR10" i="22"/>
  <c r="AR9" i="22"/>
  <c r="AR8" i="22"/>
  <c r="AR7" i="22"/>
  <c r="AR6" i="22"/>
  <c r="AR5" i="22"/>
  <c r="AN63" i="22"/>
  <c r="AO63" i="22"/>
  <c r="AP63" i="22"/>
  <c r="AQ63" i="22"/>
  <c r="AR63" i="22"/>
  <c r="AS63" i="22"/>
  <c r="AT63" i="22"/>
  <c r="AU63" i="22"/>
  <c r="AV63" i="22"/>
  <c r="AW63" i="22"/>
  <c r="AX63" i="22"/>
  <c r="AY63" i="22"/>
  <c r="AN64" i="22"/>
  <c r="AO64" i="22"/>
  <c r="AP64" i="22"/>
  <c r="AQ64" i="22"/>
  <c r="AR64" i="22"/>
  <c r="AS64" i="22"/>
  <c r="AT64" i="22"/>
  <c r="AU64" i="22"/>
  <c r="AV64" i="22"/>
  <c r="AW64" i="22"/>
  <c r="AX64" i="22"/>
  <c r="AY64" i="22"/>
  <c r="AN65" i="22"/>
  <c r="AO65" i="22"/>
  <c r="AP65" i="22"/>
  <c r="AQ65" i="22"/>
  <c r="AR65" i="22"/>
  <c r="AS65" i="22"/>
  <c r="AT65" i="22"/>
  <c r="AU65" i="22"/>
  <c r="AV65" i="22"/>
  <c r="AW65" i="22"/>
  <c r="AX65" i="22"/>
  <c r="AY65" i="22"/>
  <c r="AN66" i="22"/>
  <c r="AO66" i="22"/>
  <c r="AP66" i="22"/>
  <c r="AQ66" i="22"/>
  <c r="AR66" i="22"/>
  <c r="AS66" i="22"/>
  <c r="AT66" i="22"/>
  <c r="AU66" i="22"/>
  <c r="AV66" i="22"/>
  <c r="AW66" i="22"/>
  <c r="AX66" i="22"/>
  <c r="AY66" i="22"/>
  <c r="AN67" i="22"/>
  <c r="AO67" i="22"/>
  <c r="AP67" i="22"/>
  <c r="AQ67" i="22"/>
  <c r="AR67" i="22"/>
  <c r="AS67" i="22"/>
  <c r="AT67" i="22"/>
  <c r="AU67" i="22"/>
  <c r="AV67" i="22"/>
  <c r="AW67" i="22"/>
  <c r="AX67" i="22"/>
  <c r="AY67" i="22"/>
  <c r="AN68" i="22"/>
  <c r="AO68" i="22"/>
  <c r="AP68" i="22"/>
  <c r="AQ68" i="22"/>
  <c r="AR68" i="22"/>
  <c r="AS68" i="22"/>
  <c r="AT68" i="22"/>
  <c r="AU68" i="22"/>
  <c r="AV68" i="22"/>
  <c r="AW68" i="22"/>
  <c r="AX68" i="22"/>
  <c r="AY68" i="22"/>
  <c r="AN69" i="22"/>
  <c r="AO69" i="22"/>
  <c r="AP69" i="22"/>
  <c r="AQ69" i="22"/>
  <c r="AR69" i="22"/>
  <c r="AS69" i="22"/>
  <c r="AT69" i="22"/>
  <c r="AU69" i="22"/>
  <c r="AV69" i="22"/>
  <c r="AW69" i="22"/>
  <c r="AX69" i="22"/>
  <c r="AY69" i="22"/>
  <c r="AN70" i="22"/>
  <c r="AO70" i="22"/>
  <c r="AP70" i="22"/>
  <c r="AQ70" i="22"/>
  <c r="AR70" i="22"/>
  <c r="AS70" i="22"/>
  <c r="AT70" i="22"/>
  <c r="AU70" i="22"/>
  <c r="AV70" i="22"/>
  <c r="AW70" i="22"/>
  <c r="AX70" i="22"/>
  <c r="AY70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N49" i="22"/>
  <c r="AO49" i="22"/>
  <c r="AP49" i="22"/>
  <c r="AQ49" i="22"/>
  <c r="AR49" i="22"/>
  <c r="AS49" i="22"/>
  <c r="AT49" i="22"/>
  <c r="AU49" i="22"/>
  <c r="AV49" i="22"/>
  <c r="AW49" i="22"/>
  <c r="AX49" i="22"/>
  <c r="AY49" i="22"/>
  <c r="AN50" i="22"/>
  <c r="AO50" i="22"/>
  <c r="AP50" i="22"/>
  <c r="AQ50" i="22"/>
  <c r="AR50" i="22"/>
  <c r="AS50" i="22"/>
  <c r="AT50" i="22"/>
  <c r="AU50" i="22"/>
  <c r="AV50" i="22"/>
  <c r="AW50" i="22"/>
  <c r="AX50" i="22"/>
  <c r="AY50" i="22"/>
  <c r="AN51" i="22"/>
  <c r="AO51" i="22"/>
  <c r="AP51" i="22"/>
  <c r="AQ51" i="22"/>
  <c r="AR51" i="22"/>
  <c r="AS51" i="22"/>
  <c r="AT51" i="22"/>
  <c r="AU51" i="22"/>
  <c r="AV51" i="22"/>
  <c r="AW51" i="22"/>
  <c r="AX51" i="22"/>
  <c r="AY51" i="22"/>
  <c r="AN52" i="22"/>
  <c r="AO52" i="22"/>
  <c r="AP52" i="22"/>
  <c r="AQ52" i="22"/>
  <c r="AR52" i="22"/>
  <c r="AS52" i="22"/>
  <c r="AT52" i="22"/>
  <c r="AU52" i="22"/>
  <c r="AV52" i="22"/>
  <c r="AW52" i="22"/>
  <c r="AX52" i="22"/>
  <c r="AY52" i="22"/>
  <c r="AN53" i="22"/>
  <c r="AO53" i="22"/>
  <c r="AP53" i="22"/>
  <c r="AQ53" i="22"/>
  <c r="AR53" i="22"/>
  <c r="AS53" i="22"/>
  <c r="AT53" i="22"/>
  <c r="AU53" i="22"/>
  <c r="AV53" i="22"/>
  <c r="AW53" i="22"/>
  <c r="AX53" i="22"/>
  <c r="AY53" i="22"/>
  <c r="AN54" i="22"/>
  <c r="AO54" i="22"/>
  <c r="AP54" i="22"/>
  <c r="AQ54" i="22"/>
  <c r="AR54" i="22"/>
  <c r="AS54" i="22"/>
  <c r="AT54" i="22"/>
  <c r="AU54" i="22"/>
  <c r="AV54" i="22"/>
  <c r="AW54" i="22"/>
  <c r="AX54" i="22"/>
  <c r="AY54" i="22"/>
  <c r="AN55" i="22"/>
  <c r="AO55" i="22"/>
  <c r="AP55" i="22"/>
  <c r="AQ55" i="22"/>
  <c r="AR55" i="22"/>
  <c r="AS55" i="22"/>
  <c r="AT55" i="22"/>
  <c r="AU55" i="22"/>
  <c r="AV55" i="22"/>
  <c r="AW55" i="22"/>
  <c r="AX55" i="22"/>
  <c r="AY55" i="22"/>
  <c r="AN56" i="22"/>
  <c r="AO56" i="22"/>
  <c r="AP56" i="22"/>
  <c r="AQ56" i="22"/>
  <c r="AR56" i="22"/>
  <c r="AS56" i="22"/>
  <c r="AT56" i="22"/>
  <c r="AU56" i="22"/>
  <c r="AV56" i="22"/>
  <c r="AW56" i="22"/>
  <c r="AX56" i="22"/>
  <c r="AY56" i="22"/>
  <c r="AN57" i="22"/>
  <c r="AO57" i="22"/>
  <c r="AP57" i="22"/>
  <c r="AQ57" i="22"/>
  <c r="AR57" i="22"/>
  <c r="AS57" i="22"/>
  <c r="AT57" i="22"/>
  <c r="AU57" i="22"/>
  <c r="AV57" i="22"/>
  <c r="AW57" i="22"/>
  <c r="AX57" i="22"/>
  <c r="AY57" i="22"/>
  <c r="AN58" i="22"/>
  <c r="AO58" i="22"/>
  <c r="AP58" i="22"/>
  <c r="AQ58" i="22"/>
  <c r="AR58" i="22"/>
  <c r="AS58" i="22"/>
  <c r="AT58" i="22"/>
  <c r="AU58" i="22"/>
  <c r="AV58" i="22"/>
  <c r="AW58" i="22"/>
  <c r="AX58" i="22"/>
  <c r="AY58" i="22"/>
  <c r="AY48" i="22"/>
  <c r="AX48" i="22"/>
  <c r="AW48" i="22"/>
  <c r="AV48" i="22"/>
  <c r="AU48" i="22"/>
  <c r="AT48" i="22"/>
  <c r="AS48" i="22"/>
  <c r="AR48" i="22"/>
  <c r="AQ48" i="22"/>
  <c r="AP48" i="22"/>
  <c r="AO48" i="22"/>
  <c r="AN48" i="22"/>
  <c r="AN32" i="22"/>
  <c r="AO32" i="22"/>
  <c r="AP32" i="22"/>
  <c r="AQ32" i="22"/>
  <c r="AS32" i="22"/>
  <c r="AT32" i="22"/>
  <c r="AU32" i="22"/>
  <c r="AV32" i="22"/>
  <c r="AW32" i="22"/>
  <c r="AX32" i="22"/>
  <c r="AY32" i="22"/>
  <c r="AN33" i="22"/>
  <c r="AO33" i="22"/>
  <c r="AP33" i="22"/>
  <c r="AQ33" i="22"/>
  <c r="AS33" i="22"/>
  <c r="AT33" i="22"/>
  <c r="AU33" i="22"/>
  <c r="AV33" i="22"/>
  <c r="AW33" i="22"/>
  <c r="AX33" i="22"/>
  <c r="AY33" i="22"/>
  <c r="AN34" i="22"/>
  <c r="AO34" i="22"/>
  <c r="AP34" i="22"/>
  <c r="AQ34" i="22"/>
  <c r="AS34" i="22"/>
  <c r="AT34" i="22"/>
  <c r="AU34" i="22"/>
  <c r="AV34" i="22"/>
  <c r="AW34" i="22"/>
  <c r="AX34" i="22"/>
  <c r="AY34" i="22"/>
  <c r="AN35" i="22"/>
  <c r="AO35" i="22"/>
  <c r="AP35" i="22"/>
  <c r="AQ35" i="22"/>
  <c r="AS35" i="22"/>
  <c r="AT35" i="22"/>
  <c r="AU35" i="22"/>
  <c r="AV35" i="22"/>
  <c r="AW35" i="22"/>
  <c r="AX35" i="22"/>
  <c r="AY35" i="22"/>
  <c r="AN36" i="22"/>
  <c r="AO36" i="22"/>
  <c r="AP36" i="22"/>
  <c r="AQ36" i="22"/>
  <c r="AS36" i="22"/>
  <c r="AT36" i="22"/>
  <c r="AU36" i="22"/>
  <c r="AV36" i="22"/>
  <c r="AW36" i="22"/>
  <c r="AX36" i="22"/>
  <c r="AY36" i="22"/>
  <c r="AN37" i="22"/>
  <c r="AO37" i="22"/>
  <c r="AP37" i="22"/>
  <c r="AQ37" i="22"/>
  <c r="AS37" i="22"/>
  <c r="AT37" i="22"/>
  <c r="AU37" i="22"/>
  <c r="AV37" i="22"/>
  <c r="AW37" i="22"/>
  <c r="AX37" i="22"/>
  <c r="AY37" i="22"/>
  <c r="AN38" i="22"/>
  <c r="AO38" i="22"/>
  <c r="AP38" i="22"/>
  <c r="AQ38" i="22"/>
  <c r="AS38" i="22"/>
  <c r="AT38" i="22"/>
  <c r="AU38" i="22"/>
  <c r="AV38" i="22"/>
  <c r="AW38" i="22"/>
  <c r="AX38" i="22"/>
  <c r="AY38" i="22"/>
  <c r="AN39" i="22"/>
  <c r="AO39" i="22"/>
  <c r="AP39" i="22"/>
  <c r="AQ39" i="22"/>
  <c r="AS39" i="22"/>
  <c r="AT39" i="22"/>
  <c r="AU39" i="22"/>
  <c r="AV39" i="22"/>
  <c r="AW39" i="22"/>
  <c r="AX39" i="22"/>
  <c r="AY39" i="22"/>
  <c r="AY31" i="22"/>
  <c r="AX31" i="22"/>
  <c r="AW31" i="22"/>
  <c r="AV31" i="22"/>
  <c r="AU31" i="22"/>
  <c r="AT31" i="22"/>
  <c r="AS31" i="22"/>
  <c r="AQ31" i="22"/>
  <c r="AP31" i="22"/>
  <c r="AO31" i="22"/>
  <c r="AN31" i="22"/>
  <c r="AN20" i="22"/>
  <c r="AO20" i="22"/>
  <c r="AP20" i="22"/>
  <c r="AQ20" i="22"/>
  <c r="AS20" i="22"/>
  <c r="AT20" i="22"/>
  <c r="AU20" i="22"/>
  <c r="AV20" i="22"/>
  <c r="AW20" i="22"/>
  <c r="AX20" i="22"/>
  <c r="AY20" i="22"/>
  <c r="AN21" i="22"/>
  <c r="AO21" i="22"/>
  <c r="AP21" i="22"/>
  <c r="AQ21" i="22"/>
  <c r="AS21" i="22"/>
  <c r="AT21" i="22"/>
  <c r="AU21" i="22"/>
  <c r="AV21" i="22"/>
  <c r="AW21" i="22"/>
  <c r="AX21" i="22"/>
  <c r="AY21" i="22"/>
  <c r="AN22" i="22"/>
  <c r="AO22" i="22"/>
  <c r="AP22" i="22"/>
  <c r="AQ22" i="22"/>
  <c r="AS22" i="22"/>
  <c r="AT22" i="22"/>
  <c r="AU22" i="22"/>
  <c r="AV22" i="22"/>
  <c r="AW22" i="22"/>
  <c r="AX22" i="22"/>
  <c r="AY22" i="22"/>
  <c r="AN23" i="22"/>
  <c r="AO23" i="22"/>
  <c r="AP23" i="22"/>
  <c r="AQ23" i="22"/>
  <c r="AS23" i="22"/>
  <c r="AT23" i="22"/>
  <c r="AU23" i="22"/>
  <c r="AV23" i="22"/>
  <c r="AW23" i="22"/>
  <c r="AX23" i="22"/>
  <c r="AY23" i="22"/>
  <c r="AN24" i="22"/>
  <c r="AO24" i="22"/>
  <c r="AP24" i="22"/>
  <c r="AQ24" i="22"/>
  <c r="AS24" i="22"/>
  <c r="AT24" i="22"/>
  <c r="AU24" i="22"/>
  <c r="AV24" i="22"/>
  <c r="AW24" i="22"/>
  <c r="AX24" i="22"/>
  <c r="AY24" i="22"/>
  <c r="AN25" i="22"/>
  <c r="AO25" i="22"/>
  <c r="AP25" i="22"/>
  <c r="AQ25" i="22"/>
  <c r="AS25" i="22"/>
  <c r="AT25" i="22"/>
  <c r="AU25" i="22"/>
  <c r="AV25" i="22"/>
  <c r="AW25" i="22"/>
  <c r="AX25" i="22"/>
  <c r="AY25" i="22"/>
  <c r="AN26" i="22"/>
  <c r="AO26" i="22"/>
  <c r="AP26" i="22"/>
  <c r="AQ26" i="22"/>
  <c r="AS26" i="22"/>
  <c r="AT26" i="22"/>
  <c r="AU26" i="22"/>
  <c r="AV26" i="22"/>
  <c r="AW26" i="22"/>
  <c r="AX26" i="22"/>
  <c r="AY26" i="22"/>
  <c r="AN27" i="22"/>
  <c r="AO27" i="22"/>
  <c r="AP27" i="22"/>
  <c r="AQ27" i="22"/>
  <c r="AS27" i="22"/>
  <c r="AT27" i="22"/>
  <c r="AU27" i="22"/>
  <c r="AV27" i="22"/>
  <c r="AW27" i="22"/>
  <c r="AX27" i="22"/>
  <c r="AY27" i="22"/>
  <c r="AY19" i="22"/>
  <c r="AX19" i="22"/>
  <c r="AW19" i="22"/>
  <c r="AV19" i="22"/>
  <c r="AU19" i="22"/>
  <c r="AT19" i="22"/>
  <c r="AS19" i="22"/>
  <c r="AQ19" i="22"/>
  <c r="AP19" i="22"/>
  <c r="AO19" i="22"/>
  <c r="AN19" i="22"/>
  <c r="AN6" i="22"/>
  <c r="AO6" i="22"/>
  <c r="AP6" i="22"/>
  <c r="AQ6" i="22"/>
  <c r="AS6" i="22"/>
  <c r="AT6" i="22"/>
  <c r="AU6" i="22"/>
  <c r="AV6" i="22"/>
  <c r="AW6" i="22"/>
  <c r="AX6" i="22"/>
  <c r="AY6" i="22"/>
  <c r="AN7" i="22"/>
  <c r="AO7" i="22"/>
  <c r="AP7" i="22"/>
  <c r="AQ7" i="22"/>
  <c r="AS7" i="22"/>
  <c r="AT7" i="22"/>
  <c r="AU7" i="22"/>
  <c r="AV7" i="22"/>
  <c r="AW7" i="22"/>
  <c r="AX7" i="22"/>
  <c r="AY7" i="22"/>
  <c r="AN8" i="22"/>
  <c r="AO8" i="22"/>
  <c r="AP8" i="22"/>
  <c r="AQ8" i="22"/>
  <c r="AS8" i="22"/>
  <c r="AT8" i="22"/>
  <c r="AU8" i="22"/>
  <c r="AV8" i="22"/>
  <c r="AW8" i="22"/>
  <c r="AX8" i="22"/>
  <c r="AY8" i="22"/>
  <c r="AN9" i="22"/>
  <c r="AO9" i="22"/>
  <c r="AP9" i="22"/>
  <c r="AQ9" i="22"/>
  <c r="AS9" i="22"/>
  <c r="AT9" i="22"/>
  <c r="AU9" i="22"/>
  <c r="AV9" i="22"/>
  <c r="AW9" i="22"/>
  <c r="AX9" i="22"/>
  <c r="AY9" i="22"/>
  <c r="AN10" i="22"/>
  <c r="AO10" i="22"/>
  <c r="AP10" i="22"/>
  <c r="AQ10" i="22"/>
  <c r="AS10" i="22"/>
  <c r="AT10" i="22"/>
  <c r="AU10" i="22"/>
  <c r="AV10" i="22"/>
  <c r="AW10" i="22"/>
  <c r="AX10" i="22"/>
  <c r="AY10" i="22"/>
  <c r="AN11" i="22"/>
  <c r="AO11" i="22"/>
  <c r="AP11" i="22"/>
  <c r="AQ11" i="22"/>
  <c r="AS11" i="22"/>
  <c r="AT11" i="22"/>
  <c r="AU11" i="22"/>
  <c r="AV11" i="22"/>
  <c r="AW11" i="22"/>
  <c r="AX11" i="22"/>
  <c r="AY11" i="22"/>
  <c r="AN12" i="22"/>
  <c r="AO12" i="22"/>
  <c r="AP12" i="22"/>
  <c r="AQ12" i="22"/>
  <c r="AS12" i="22"/>
  <c r="AT12" i="22"/>
  <c r="AU12" i="22"/>
  <c r="AV12" i="22"/>
  <c r="AW12" i="22"/>
  <c r="AX12" i="22"/>
  <c r="AY12" i="22"/>
  <c r="AN13" i="22"/>
  <c r="AO13" i="22"/>
  <c r="AP13" i="22"/>
  <c r="AQ13" i="22"/>
  <c r="AS13" i="22"/>
  <c r="AT13" i="22"/>
  <c r="AU13" i="22"/>
  <c r="AV13" i="22"/>
  <c r="AW13" i="22"/>
  <c r="AX13" i="22"/>
  <c r="AY13" i="22"/>
  <c r="AN14" i="22"/>
  <c r="AO14" i="22"/>
  <c r="AP14" i="22"/>
  <c r="AQ14" i="22"/>
  <c r="AS14" i="22"/>
  <c r="AT14" i="22"/>
  <c r="AU14" i="22"/>
  <c r="AV14" i="22"/>
  <c r="AW14" i="22"/>
  <c r="AX14" i="22"/>
  <c r="AY14" i="22"/>
  <c r="AN15" i="22"/>
  <c r="AO15" i="22"/>
  <c r="AP15" i="22"/>
  <c r="AQ15" i="22"/>
  <c r="AS15" i="22"/>
  <c r="AT15" i="22"/>
  <c r="AU15" i="22"/>
  <c r="AV15" i="22"/>
  <c r="AW15" i="22"/>
  <c r="AX15" i="22"/>
  <c r="AY15" i="22"/>
  <c r="AY5" i="22"/>
  <c r="AX5" i="22"/>
  <c r="AW5" i="22"/>
  <c r="AV5" i="22"/>
  <c r="AU5" i="22"/>
  <c r="AT5" i="22"/>
  <c r="AS5" i="22"/>
  <c r="AQ5" i="22"/>
  <c r="AP5" i="22"/>
  <c r="AO5" i="22"/>
  <c r="AN5" i="22"/>
  <c r="AM95" i="14"/>
  <c r="AM94" i="14"/>
  <c r="AM93" i="14"/>
  <c r="AL95" i="14"/>
  <c r="AL94" i="14"/>
  <c r="AL93" i="14"/>
  <c r="AK95" i="14"/>
  <c r="AK94" i="14"/>
  <c r="AK93" i="14"/>
  <c r="BK79" i="14"/>
  <c r="BJ79" i="14"/>
  <c r="BI79" i="14"/>
  <c r="BH79" i="14"/>
  <c r="BG79" i="14"/>
  <c r="BG78" i="14"/>
  <c r="AJ95" i="14"/>
  <c r="AJ94" i="14"/>
  <c r="AJ93" i="14"/>
  <c r="AJ98" i="14"/>
  <c r="AI95" i="14"/>
  <c r="AI93" i="14"/>
  <c r="AI98" i="14"/>
  <c r="AA9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B35" i="14"/>
  <c r="B34" i="14"/>
  <c r="B33" i="14"/>
  <c r="B38" i="14"/>
  <c r="AA142" i="14"/>
  <c r="AB142" i="14"/>
  <c r="AC142" i="14"/>
  <c r="AD142" i="14"/>
  <c r="AE142" i="14"/>
  <c r="AF142" i="14"/>
  <c r="AA143" i="14"/>
  <c r="AB143" i="14"/>
  <c r="AC143" i="14"/>
  <c r="AD143" i="14"/>
  <c r="AE143" i="14"/>
  <c r="AF143" i="14"/>
  <c r="AA144" i="14"/>
  <c r="AB144" i="14"/>
  <c r="AC144" i="14"/>
  <c r="AD144" i="14"/>
  <c r="AE144" i="14"/>
  <c r="AF144" i="14"/>
  <c r="Z144" i="14"/>
  <c r="Z143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91" i="14"/>
  <c r="M130" i="14"/>
  <c r="M131" i="14"/>
  <c r="AA138" i="14"/>
  <c r="AB138" i="14"/>
  <c r="AC138" i="14"/>
  <c r="AD138" i="14"/>
  <c r="AE138" i="14"/>
  <c r="AF138" i="14"/>
  <c r="AA139" i="14"/>
  <c r="AB139" i="14"/>
  <c r="AC139" i="14"/>
  <c r="AD139" i="14"/>
  <c r="AE139" i="14"/>
  <c r="AF139" i="14"/>
  <c r="Z139" i="14"/>
  <c r="Z138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91" i="14"/>
  <c r="F135" i="14"/>
  <c r="J135" i="14"/>
  <c r="P134" i="14"/>
  <c r="AB134" i="14"/>
  <c r="AC134" i="14"/>
  <c r="AD134" i="14"/>
  <c r="AE134" i="14"/>
  <c r="AF134" i="14"/>
  <c r="AB135" i="14"/>
  <c r="AC135" i="14"/>
  <c r="AD135" i="14"/>
  <c r="AE135" i="14"/>
  <c r="AF135" i="14"/>
  <c r="AA134" i="14"/>
  <c r="AA135" i="14"/>
  <c r="Z135" i="14"/>
  <c r="C135" i="14"/>
  <c r="N19" i="14"/>
  <c r="O19" i="14"/>
  <c r="P19" i="14"/>
  <c r="N20" i="14"/>
  <c r="O20" i="14"/>
  <c r="P20" i="14"/>
  <c r="N21" i="14"/>
  <c r="O21" i="14"/>
  <c r="P21" i="14"/>
  <c r="N22" i="14"/>
  <c r="O22" i="14"/>
  <c r="P22" i="14"/>
  <c r="N23" i="14"/>
  <c r="O23" i="14"/>
  <c r="P23" i="14"/>
  <c r="N24" i="14"/>
  <c r="O24" i="14"/>
  <c r="P24" i="14"/>
  <c r="N25" i="14"/>
  <c r="O25" i="14"/>
  <c r="P25" i="14"/>
  <c r="N26" i="14"/>
  <c r="O26" i="14"/>
  <c r="P26" i="14"/>
  <c r="P18" i="14"/>
  <c r="O18" i="14"/>
  <c r="N18" i="14"/>
  <c r="H18" i="14"/>
  <c r="AX16" i="13"/>
  <c r="AY16" i="13"/>
  <c r="AZ16" i="13"/>
  <c r="BA16" i="13"/>
  <c r="BB16" i="13"/>
  <c r="BC16" i="13"/>
  <c r="BD16" i="13"/>
  <c r="BE16" i="13"/>
  <c r="AY17" i="13"/>
  <c r="AZ17" i="13"/>
  <c r="BA17" i="13"/>
  <c r="BB17" i="13"/>
  <c r="BC17" i="13"/>
  <c r="BD17" i="13"/>
  <c r="BE17" i="13"/>
  <c r="AX18" i="13"/>
  <c r="AZ18" i="13"/>
  <c r="BA18" i="13"/>
  <c r="BB18" i="13"/>
  <c r="BC18" i="13"/>
  <c r="BD18" i="13"/>
  <c r="BE18" i="13"/>
  <c r="AX19" i="13"/>
  <c r="AY19" i="13"/>
  <c r="BA19" i="13"/>
  <c r="BB19" i="13"/>
  <c r="BC19" i="13"/>
  <c r="BD19" i="13"/>
  <c r="BE19" i="13"/>
  <c r="AX20" i="13"/>
  <c r="AY20" i="13"/>
  <c r="AZ20" i="13"/>
  <c r="BB20" i="13"/>
  <c r="BC20" i="13"/>
  <c r="BD20" i="13"/>
  <c r="BE20" i="13"/>
  <c r="AX21" i="13"/>
  <c r="AY21" i="13"/>
  <c r="AZ21" i="13"/>
  <c r="BA21" i="13"/>
  <c r="BC21" i="13"/>
  <c r="BD21" i="13"/>
  <c r="BE21" i="13"/>
  <c r="AX22" i="13"/>
  <c r="AY22" i="13"/>
  <c r="AZ22" i="13"/>
  <c r="BA22" i="13"/>
  <c r="BB22" i="13"/>
  <c r="BD22" i="13"/>
  <c r="BE22" i="13"/>
  <c r="AX23" i="13"/>
  <c r="AY23" i="13"/>
  <c r="AZ23" i="13"/>
  <c r="BA23" i="13"/>
  <c r="BB23" i="13"/>
  <c r="BC23" i="13"/>
  <c r="BE23" i="13"/>
  <c r="AX24" i="13"/>
  <c r="AY24" i="13"/>
  <c r="AZ24" i="13"/>
  <c r="BA24" i="13"/>
  <c r="BB24" i="13"/>
  <c r="BC24" i="13"/>
  <c r="BD24" i="13"/>
  <c r="AW18" i="13"/>
  <c r="AW19" i="13"/>
  <c r="AW20" i="13"/>
  <c r="AW21" i="13"/>
  <c r="AW22" i="13"/>
  <c r="AW23" i="13"/>
  <c r="AW24" i="13"/>
  <c r="AW17" i="13"/>
  <c r="AX4" i="13"/>
  <c r="AY4" i="13"/>
  <c r="AZ4" i="13"/>
  <c r="BA4" i="13"/>
  <c r="BB4" i="13"/>
  <c r="BC4" i="13"/>
  <c r="BD4" i="13"/>
  <c r="BE4" i="13"/>
  <c r="AY5" i="13"/>
  <c r="AZ5" i="13"/>
  <c r="BA5" i="13"/>
  <c r="BB5" i="13"/>
  <c r="BC5" i="13"/>
  <c r="BD5" i="13"/>
  <c r="BE5" i="13"/>
  <c r="AX6" i="13"/>
  <c r="AZ6" i="13"/>
  <c r="BA6" i="13"/>
  <c r="BB6" i="13"/>
  <c r="BC6" i="13"/>
  <c r="BD6" i="13"/>
  <c r="BE6" i="13"/>
  <c r="AX7" i="13"/>
  <c r="AY7" i="13"/>
  <c r="BA7" i="13"/>
  <c r="BB7" i="13"/>
  <c r="BC7" i="13"/>
  <c r="BD7" i="13"/>
  <c r="BE7" i="13"/>
  <c r="AX8" i="13"/>
  <c r="AY8" i="13"/>
  <c r="AZ8" i="13"/>
  <c r="BB8" i="13"/>
  <c r="BC8" i="13"/>
  <c r="BD8" i="13"/>
  <c r="BE8" i="13"/>
  <c r="AX9" i="13"/>
  <c r="AY9" i="13"/>
  <c r="AZ9" i="13"/>
  <c r="BA9" i="13"/>
  <c r="BC9" i="13"/>
  <c r="BD9" i="13"/>
  <c r="BE9" i="13"/>
  <c r="AX10" i="13"/>
  <c r="AY10" i="13"/>
  <c r="AZ10" i="13"/>
  <c r="BA10" i="13"/>
  <c r="BB10" i="13"/>
  <c r="BD10" i="13"/>
  <c r="BE10" i="13"/>
  <c r="AX11" i="13"/>
  <c r="AY11" i="13"/>
  <c r="AZ11" i="13"/>
  <c r="BA11" i="13"/>
  <c r="BB11" i="13"/>
  <c r="BC11" i="13"/>
  <c r="BE11" i="13"/>
  <c r="AX12" i="13"/>
  <c r="AY12" i="13"/>
  <c r="AZ12" i="13"/>
  <c r="BA12" i="13"/>
  <c r="BB12" i="13"/>
  <c r="BC12" i="13"/>
  <c r="BD12" i="13"/>
  <c r="AW5" i="13"/>
  <c r="AW7" i="13"/>
  <c r="AW8" i="13"/>
  <c r="AW9" i="13"/>
  <c r="AW10" i="13"/>
  <c r="AW11" i="13"/>
  <c r="AW12" i="13"/>
  <c r="AM104" i="14"/>
  <c r="AL104" i="14"/>
  <c r="AK104" i="14"/>
  <c r="AJ104" i="14"/>
  <c r="AI104" i="14"/>
  <c r="AM103" i="14"/>
  <c r="AL103" i="14"/>
  <c r="AK103" i="14"/>
  <c r="AJ103" i="14"/>
  <c r="AI103" i="14"/>
  <c r="AM102" i="14"/>
  <c r="AL102" i="14"/>
  <c r="AK102" i="14"/>
  <c r="AE103" i="14"/>
  <c r="AD103" i="14"/>
  <c r="AC103" i="14"/>
  <c r="AB103" i="14"/>
  <c r="AA103" i="14"/>
  <c r="AE102" i="14"/>
  <c r="AD102" i="14"/>
  <c r="AC102" i="14"/>
  <c r="AB102" i="14"/>
  <c r="AA102" i="14"/>
  <c r="AE95" i="14"/>
  <c r="AE94" i="14"/>
  <c r="AE93" i="14"/>
  <c r="AD95" i="14"/>
  <c r="AD94" i="14"/>
  <c r="AC95" i="14"/>
  <c r="AB95" i="14"/>
  <c r="AA95" i="14"/>
  <c r="AC94" i="14"/>
  <c r="AB94" i="14"/>
  <c r="AA94" i="14"/>
  <c r="AC93" i="14"/>
  <c r="AB93" i="14"/>
  <c r="AA98" i="14"/>
  <c r="BK92" i="14"/>
  <c r="BJ92" i="14"/>
  <c r="BI92" i="14"/>
  <c r="BH92" i="14"/>
  <c r="BG92" i="14"/>
  <c r="BK91" i="14"/>
  <c r="BJ91" i="14"/>
  <c r="BI91" i="14"/>
  <c r="BH91" i="14"/>
  <c r="BG91" i="14"/>
  <c r="BK87" i="14"/>
  <c r="BK86" i="14"/>
  <c r="BK88" i="14"/>
  <c r="BJ88" i="14"/>
  <c r="BJ87" i="14"/>
  <c r="BJ86" i="14"/>
  <c r="BI88" i="14"/>
  <c r="BI87" i="14"/>
  <c r="BI86" i="14"/>
  <c r="BH88" i="14"/>
  <c r="BH87" i="14"/>
  <c r="BH86" i="14"/>
  <c r="BG88" i="14"/>
  <c r="BG87" i="14"/>
  <c r="BG86" i="14"/>
  <c r="BH82" i="14"/>
  <c r="BJ78" i="14"/>
  <c r="BK77" i="14"/>
  <c r="BK78" i="14"/>
  <c r="BK83" i="14"/>
  <c r="BK82" i="14"/>
  <c r="BJ82" i="14"/>
  <c r="BJ83" i="14"/>
  <c r="BI83" i="14"/>
  <c r="BI82" i="14"/>
  <c r="BH83" i="14"/>
  <c r="BG83" i="14"/>
  <c r="BG82" i="14"/>
  <c r="AY82" i="14"/>
  <c r="BJ77" i="14"/>
  <c r="BI77" i="14"/>
  <c r="BI78" i="14"/>
  <c r="BH78" i="14"/>
  <c r="BH77" i="14"/>
  <c r="BA77" i="14"/>
  <c r="AZ77" i="14"/>
  <c r="BG77" i="14"/>
  <c r="H33" i="13"/>
  <c r="H36" i="13"/>
  <c r="H34" i="13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H44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I46" i="14"/>
  <c r="BJ46" i="14"/>
  <c r="BK46" i="14"/>
  <c r="BL46" i="14"/>
  <c r="BM46" i="14"/>
  <c r="BN46" i="14"/>
  <c r="BO46" i="14"/>
  <c r="BP46" i="14"/>
  <c r="BQ46" i="14"/>
  <c r="BR46" i="14"/>
  <c r="BS46" i="14"/>
  <c r="BT46" i="14"/>
  <c r="BU46" i="14"/>
  <c r="BV46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H47" i="14"/>
  <c r="BH46" i="14"/>
  <c r="BH38" i="14"/>
  <c r="BC92" i="14"/>
  <c r="BC91" i="14"/>
  <c r="BC90" i="14"/>
  <c r="BC77" i="14"/>
  <c r="BB92" i="14"/>
  <c r="BB91" i="14"/>
  <c r="BB90" i="14"/>
  <c r="BB77" i="14"/>
  <c r="BA92" i="14"/>
  <c r="BA91" i="14"/>
  <c r="BA90" i="14"/>
  <c r="AZ92" i="14"/>
  <c r="AZ91" i="14"/>
  <c r="AZ90" i="14"/>
  <c r="AY92" i="14"/>
  <c r="AY91" i="14"/>
  <c r="AY90" i="14"/>
  <c r="AY77" i="14"/>
  <c r="AZ29" i="13"/>
  <c r="AZ28" i="13"/>
  <c r="AM28" i="13"/>
  <c r="BD32" i="13"/>
  <c r="BD31" i="13"/>
  <c r="BD29" i="13"/>
  <c r="BD30" i="13"/>
  <c r="BD28" i="13"/>
  <c r="AQ28" i="13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B43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AR123" i="10"/>
  <c r="AA114" i="10"/>
  <c r="G196" i="14"/>
  <c r="H196" i="14"/>
  <c r="I196" i="14"/>
  <c r="J196" i="14"/>
  <c r="K196" i="14"/>
  <c r="L196" i="14"/>
  <c r="N196" i="14"/>
  <c r="O196" i="14"/>
  <c r="P196" i="14"/>
  <c r="D196" i="14"/>
  <c r="E196" i="14"/>
  <c r="F196" i="14"/>
  <c r="BC87" i="14"/>
  <c r="BB87" i="14"/>
  <c r="BC86" i="14"/>
  <c r="BB86" i="14"/>
  <c r="BA87" i="14"/>
  <c r="AZ87" i="14"/>
  <c r="BA86" i="14"/>
  <c r="AZ86" i="14"/>
  <c r="AY87" i="14"/>
  <c r="AY86" i="14"/>
  <c r="AY83" i="14"/>
  <c r="BC82" i="14"/>
  <c r="BB82" i="14"/>
  <c r="BA82" i="14"/>
  <c r="AZ82" i="14"/>
  <c r="BC83" i="14"/>
  <c r="BB83" i="14"/>
  <c r="BA83" i="14"/>
  <c r="AZ83" i="14"/>
  <c r="AZ79" i="14"/>
  <c r="BC78" i="14"/>
  <c r="BC79" i="14"/>
  <c r="BB79" i="14"/>
  <c r="BB78" i="14"/>
  <c r="BA79" i="14"/>
  <c r="BA78" i="14"/>
  <c r="AZ78" i="14"/>
  <c r="AY79" i="14"/>
  <c r="AY78" i="14"/>
  <c r="AE99" i="14"/>
  <c r="AD98" i="14"/>
  <c r="AE98" i="14"/>
  <c r="AD99" i="14"/>
  <c r="AC99" i="14"/>
  <c r="AC98" i="14"/>
  <c r="AB99" i="14"/>
  <c r="AB98" i="14"/>
  <c r="AA99" i="14"/>
  <c r="AM99" i="14"/>
  <c r="AM98" i="14"/>
  <c r="AL99" i="14"/>
  <c r="AL98" i="14"/>
  <c r="AK98" i="14"/>
  <c r="AK99" i="14"/>
  <c r="AJ99" i="14"/>
  <c r="AI99" i="14"/>
  <c r="AL88" i="14"/>
  <c r="H85" i="14"/>
  <c r="AQ17" i="10"/>
  <c r="AZ17" i="10"/>
  <c r="AO17" i="10"/>
  <c r="AP17" i="10"/>
  <c r="AR17" i="10"/>
  <c r="AS17" i="10"/>
  <c r="AT17" i="10"/>
  <c r="AU17" i="10"/>
  <c r="AV17" i="10"/>
  <c r="AW17" i="10"/>
  <c r="AX17" i="10"/>
  <c r="AY17" i="10"/>
  <c r="AN17" i="10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H40" i="14"/>
  <c r="BH39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AM29" i="13"/>
  <c r="AZ58" i="22" l="1"/>
  <c r="AZ56" i="22"/>
  <c r="AZ54" i="22"/>
  <c r="AZ52" i="22"/>
  <c r="AZ50" i="22"/>
  <c r="AZ69" i="22"/>
  <c r="AZ67" i="22"/>
  <c r="AZ65" i="22"/>
  <c r="AZ63" i="22"/>
  <c r="AZ48" i="22"/>
  <c r="AZ81" i="22"/>
  <c r="AZ79" i="22"/>
  <c r="AZ77" i="22"/>
  <c r="AZ75" i="22"/>
  <c r="AZ57" i="22"/>
  <c r="AZ55" i="22"/>
  <c r="AZ53" i="22"/>
  <c r="AZ51" i="22"/>
  <c r="AZ49" i="22"/>
  <c r="AZ70" i="22"/>
  <c r="AZ68" i="22"/>
  <c r="AZ66" i="22"/>
  <c r="AZ64" i="22"/>
  <c r="AZ62" i="22"/>
  <c r="AZ82" i="22"/>
  <c r="AZ80" i="22"/>
  <c r="AZ78" i="22"/>
  <c r="AZ76" i="22"/>
  <c r="AZ74" i="22"/>
  <c r="DN80" i="14"/>
  <c r="DN81" i="14"/>
  <c r="DP81" i="14"/>
  <c r="DP80" i="14"/>
  <c r="DX80" i="14"/>
  <c r="DX81" i="14"/>
  <c r="EG80" i="14"/>
  <c r="EG81" i="14"/>
  <c r="DM81" i="14"/>
  <c r="DM80" i="14"/>
  <c r="DQ80" i="14"/>
  <c r="DQ81" i="14"/>
  <c r="DZ81" i="14"/>
  <c r="DZ80" i="14"/>
  <c r="EH80" i="14"/>
  <c r="EH81" i="14"/>
  <c r="DL80" i="14"/>
  <c r="DL81" i="14"/>
  <c r="DR81" i="14"/>
  <c r="DR80" i="14"/>
  <c r="EA81" i="14"/>
  <c r="EA80" i="14"/>
  <c r="EJ80" i="14"/>
  <c r="EJ81" i="14"/>
  <c r="DK80" i="14"/>
  <c r="DK81" i="14"/>
  <c r="DS81" i="14"/>
  <c r="DS80" i="14"/>
  <c r="EB80" i="14"/>
  <c r="EB81" i="14"/>
  <c r="EI81" i="14"/>
  <c r="EI80" i="14"/>
  <c r="DJ80" i="14"/>
  <c r="DJ81" i="14"/>
  <c r="DT81" i="14"/>
  <c r="DT80" i="14"/>
  <c r="EC80" i="14"/>
  <c r="EC81" i="14"/>
  <c r="DI80" i="14"/>
  <c r="DI81" i="14"/>
  <c r="DU81" i="14"/>
  <c r="DU80" i="14"/>
  <c r="ED80" i="14"/>
  <c r="ED81" i="14"/>
  <c r="DH80" i="14"/>
  <c r="DH81" i="14"/>
  <c r="DV80" i="14"/>
  <c r="DV81" i="14"/>
  <c r="EE80" i="14"/>
  <c r="EE81" i="14"/>
  <c r="DF81" i="14"/>
  <c r="DF80" i="14"/>
  <c r="DG80" i="14"/>
  <c r="DG81" i="14"/>
  <c r="DW81" i="14"/>
  <c r="DW80" i="14"/>
  <c r="EF80" i="14"/>
  <c r="EF81" i="14"/>
  <c r="M231" i="14"/>
  <c r="AK196" i="14"/>
  <c r="C231" i="14"/>
  <c r="AA196" i="14"/>
  <c r="O402" i="14"/>
  <c r="G402" i="14"/>
  <c r="N402" i="14"/>
  <c r="F402" i="14"/>
  <c r="N231" i="14"/>
  <c r="AL196" i="14"/>
  <c r="M402" i="14"/>
  <c r="E402" i="14"/>
  <c r="G231" i="14"/>
  <c r="AE196" i="14"/>
  <c r="L231" i="14"/>
  <c r="AJ196" i="14"/>
  <c r="L402" i="14"/>
  <c r="D402" i="14"/>
  <c r="D231" i="14"/>
  <c r="AB196" i="14"/>
  <c r="P231" i="14"/>
  <c r="AN196" i="14"/>
  <c r="O231" i="14"/>
  <c r="AM196" i="14"/>
  <c r="K231" i="14"/>
  <c r="AI196" i="14"/>
  <c r="K402" i="14"/>
  <c r="C402" i="14"/>
  <c r="H231" i="14"/>
  <c r="AF196" i="14"/>
  <c r="F231" i="14"/>
  <c r="AD196" i="14"/>
  <c r="J231" i="14"/>
  <c r="AH196" i="14"/>
  <c r="AN34" i="14"/>
  <c r="CT47" i="14"/>
  <c r="CT44" i="14"/>
  <c r="CT40" i="14"/>
  <c r="CT45" i="14"/>
  <c r="CT38" i="14"/>
  <c r="CT35" i="14"/>
  <c r="CT46" i="14"/>
  <c r="CT34" i="14"/>
  <c r="CT39" i="14"/>
  <c r="J402" i="14"/>
  <c r="Q402" i="14"/>
  <c r="E231" i="14"/>
  <c r="AC196" i="14"/>
  <c r="I231" i="14"/>
  <c r="AG196" i="14"/>
  <c r="AN33" i="14"/>
  <c r="B231" i="14"/>
  <c r="Z196" i="14"/>
  <c r="I402" i="14"/>
  <c r="P402" i="14"/>
  <c r="Q231" i="14"/>
  <c r="AO196" i="14"/>
  <c r="B402" i="14"/>
  <c r="H402" i="14"/>
  <c r="AZ20" i="22"/>
  <c r="BJ118" i="14"/>
  <c r="U145" i="14"/>
  <c r="W145" i="14"/>
  <c r="V145" i="14"/>
  <c r="X145" i="14"/>
  <c r="T145" i="14"/>
  <c r="S145" i="14"/>
  <c r="U140" i="14"/>
  <c r="V140" i="14"/>
  <c r="W140" i="14"/>
  <c r="X140" i="14"/>
  <c r="S140" i="14"/>
  <c r="T140" i="14"/>
  <c r="V459" i="14"/>
  <c r="AD459" i="14"/>
  <c r="W459" i="14"/>
  <c r="AE459" i="14"/>
  <c r="X459" i="14"/>
  <c r="Y459" i="14"/>
  <c r="Z459" i="14"/>
  <c r="AA459" i="14"/>
  <c r="AB459" i="14"/>
  <c r="U459" i="14"/>
  <c r="AC459" i="14"/>
  <c r="AB464" i="14"/>
  <c r="AC464" i="14"/>
  <c r="V464" i="14"/>
  <c r="AD464" i="14"/>
  <c r="W464" i="14"/>
  <c r="AE464" i="14"/>
  <c r="U464" i="14"/>
  <c r="AA464" i="14"/>
  <c r="X464" i="14"/>
  <c r="Y464" i="14"/>
  <c r="Z464" i="14"/>
  <c r="Z461" i="14"/>
  <c r="U461" i="14"/>
  <c r="AA461" i="14"/>
  <c r="AB461" i="14"/>
  <c r="AC461" i="14"/>
  <c r="V461" i="14"/>
  <c r="AD461" i="14"/>
  <c r="W461" i="14"/>
  <c r="AE461" i="14"/>
  <c r="X461" i="14"/>
  <c r="Y461" i="14"/>
  <c r="X462" i="14"/>
  <c r="Y462" i="14"/>
  <c r="U462" i="14"/>
  <c r="Z462" i="14"/>
  <c r="AA462" i="14"/>
  <c r="AB462" i="14"/>
  <c r="AC462" i="14"/>
  <c r="AE462" i="14"/>
  <c r="V462" i="14"/>
  <c r="AD462" i="14"/>
  <c r="W462" i="14"/>
  <c r="X458" i="14"/>
  <c r="Y458" i="14"/>
  <c r="Z458" i="14"/>
  <c r="AA458" i="14"/>
  <c r="AB458" i="14"/>
  <c r="AC458" i="14"/>
  <c r="U458" i="14"/>
  <c r="V458" i="14"/>
  <c r="AD458" i="14"/>
  <c r="W458" i="14"/>
  <c r="AE458" i="14"/>
  <c r="AB456" i="14"/>
  <c r="AC456" i="14"/>
  <c r="V456" i="14"/>
  <c r="AD456" i="14"/>
  <c r="W456" i="14"/>
  <c r="AE456" i="14"/>
  <c r="X456" i="14"/>
  <c r="U456" i="14"/>
  <c r="Y456" i="14"/>
  <c r="Z456" i="14"/>
  <c r="AA456" i="14"/>
  <c r="V463" i="14"/>
  <c r="AD463" i="14"/>
  <c r="W463" i="14"/>
  <c r="AE463" i="14"/>
  <c r="X463" i="14"/>
  <c r="U463" i="14"/>
  <c r="AC463" i="14"/>
  <c r="Y463" i="14"/>
  <c r="Z463" i="14"/>
  <c r="AA463" i="14"/>
  <c r="AB463" i="14"/>
  <c r="AB460" i="14"/>
  <c r="AC460" i="14"/>
  <c r="V460" i="14"/>
  <c r="AD460" i="14"/>
  <c r="W460" i="14"/>
  <c r="AE460" i="14"/>
  <c r="X460" i="14"/>
  <c r="U460" i="14"/>
  <c r="Y460" i="14"/>
  <c r="Z460" i="14"/>
  <c r="AA460" i="14"/>
  <c r="Z457" i="14"/>
  <c r="AA457" i="14"/>
  <c r="AB457" i="14"/>
  <c r="AC457" i="14"/>
  <c r="V457" i="14"/>
  <c r="AD457" i="14"/>
  <c r="U457" i="14"/>
  <c r="W457" i="14"/>
  <c r="AE457" i="14"/>
  <c r="X457" i="14"/>
  <c r="Y457" i="14"/>
  <c r="CB131" i="14"/>
  <c r="CD131" i="14" s="1"/>
  <c r="F458" i="14"/>
  <c r="G458" i="14"/>
  <c r="H458" i="14"/>
  <c r="I458" i="14"/>
  <c r="J458" i="14"/>
  <c r="K458" i="14"/>
  <c r="D458" i="14"/>
  <c r="E458" i="14"/>
  <c r="C458" i="14"/>
  <c r="F456" i="14"/>
  <c r="G456" i="14"/>
  <c r="H456" i="14"/>
  <c r="I456" i="14"/>
  <c r="J456" i="14"/>
  <c r="K456" i="14"/>
  <c r="D456" i="14"/>
  <c r="C456" i="14"/>
  <c r="E456" i="14"/>
  <c r="F463" i="14"/>
  <c r="G463" i="14"/>
  <c r="H463" i="14"/>
  <c r="I463" i="14"/>
  <c r="J463" i="14"/>
  <c r="K463" i="14"/>
  <c r="D463" i="14"/>
  <c r="E463" i="14"/>
  <c r="C463" i="14"/>
  <c r="F460" i="14"/>
  <c r="G460" i="14"/>
  <c r="C460" i="14"/>
  <c r="H460" i="14"/>
  <c r="I460" i="14"/>
  <c r="K460" i="14"/>
  <c r="J460" i="14"/>
  <c r="D460" i="14"/>
  <c r="E460" i="14"/>
  <c r="F457" i="14"/>
  <c r="G457" i="14"/>
  <c r="H457" i="14"/>
  <c r="I457" i="14"/>
  <c r="K457" i="14"/>
  <c r="D457" i="14"/>
  <c r="C457" i="14"/>
  <c r="E457" i="14"/>
  <c r="J457" i="14"/>
  <c r="F462" i="14"/>
  <c r="G462" i="14"/>
  <c r="H462" i="14"/>
  <c r="J462" i="14"/>
  <c r="I462" i="14"/>
  <c r="C462" i="14"/>
  <c r="K462" i="14"/>
  <c r="D462" i="14"/>
  <c r="E462" i="14"/>
  <c r="F459" i="14"/>
  <c r="C459" i="14"/>
  <c r="G459" i="14"/>
  <c r="H459" i="14"/>
  <c r="I459" i="14"/>
  <c r="K459" i="14"/>
  <c r="D459" i="14"/>
  <c r="J459" i="14"/>
  <c r="E459" i="14"/>
  <c r="F464" i="14"/>
  <c r="G464" i="14"/>
  <c r="I464" i="14"/>
  <c r="H464" i="14"/>
  <c r="J464" i="14"/>
  <c r="K464" i="14"/>
  <c r="C464" i="14"/>
  <c r="D464" i="14"/>
  <c r="E464" i="14"/>
  <c r="F461" i="14"/>
  <c r="J461" i="14"/>
  <c r="G461" i="14"/>
  <c r="C461" i="14"/>
  <c r="H461" i="14"/>
  <c r="I461" i="14"/>
  <c r="K461" i="14"/>
  <c r="D461" i="14"/>
  <c r="E461" i="14"/>
  <c r="BV127" i="14"/>
  <c r="BX127" i="14" s="1"/>
  <c r="CB126" i="14"/>
  <c r="CD126" i="14" s="1"/>
  <c r="CB127" i="14"/>
  <c r="CD127" i="14" s="1"/>
  <c r="BV119" i="31"/>
  <c r="BX119" i="31" s="1"/>
  <c r="CB119" i="31"/>
  <c r="CD119" i="31" s="1"/>
  <c r="CB127" i="31"/>
  <c r="CD127" i="31" s="1"/>
  <c r="BP119" i="31"/>
  <c r="BR119" i="31" s="1"/>
  <c r="BP127" i="31"/>
  <c r="BR127" i="31" s="1"/>
  <c r="BV128" i="31"/>
  <c r="BX128" i="31" s="1"/>
  <c r="BP131" i="31"/>
  <c r="BR131" i="31" s="1"/>
  <c r="CB123" i="31"/>
  <c r="CD123" i="31" s="1"/>
  <c r="BP123" i="31"/>
  <c r="BR123" i="31" s="1"/>
  <c r="BC264" i="31"/>
  <c r="AH223" i="31"/>
  <c r="BJ120" i="31"/>
  <c r="BL120" i="31" s="1"/>
  <c r="CB124" i="31"/>
  <c r="CD124" i="31" s="1"/>
  <c r="AW262" i="31"/>
  <c r="AB221" i="31"/>
  <c r="AO263" i="31"/>
  <c r="T222" i="31"/>
  <c r="AO270" i="31"/>
  <c r="T229" i="31"/>
  <c r="AV268" i="31"/>
  <c r="AA227" i="31"/>
  <c r="AN262" i="31"/>
  <c r="S221" i="31"/>
  <c r="Q225" i="31"/>
  <c r="AU267" i="31"/>
  <c r="Z226" i="31"/>
  <c r="Z231" i="31"/>
  <c r="AU272" i="31"/>
  <c r="BB265" i="31"/>
  <c r="AG224" i="31"/>
  <c r="AG230" i="31"/>
  <c r="BB271" i="31"/>
  <c r="AT264" i="31"/>
  <c r="Y223" i="31"/>
  <c r="BA265" i="31"/>
  <c r="AF224" i="31"/>
  <c r="AS266" i="31"/>
  <c r="X225" i="31"/>
  <c r="AS272" i="31"/>
  <c r="X231" i="31"/>
  <c r="AZ264" i="31"/>
  <c r="AE223" i="31"/>
  <c r="AZ272" i="31"/>
  <c r="AE231" i="31"/>
  <c r="AR265" i="31"/>
  <c r="W224" i="31"/>
  <c r="AY263" i="31"/>
  <c r="AD222" i="31"/>
  <c r="AQ262" i="31"/>
  <c r="V221" i="31"/>
  <c r="V229" i="31"/>
  <c r="AQ270" i="31"/>
  <c r="AX263" i="31"/>
  <c r="AC222" i="31"/>
  <c r="AP262" i="31"/>
  <c r="U221" i="31"/>
  <c r="AP270" i="31"/>
  <c r="U229" i="31"/>
  <c r="BV131" i="31"/>
  <c r="BX131" i="31" s="1"/>
  <c r="BP124" i="31"/>
  <c r="BR124" i="31" s="1"/>
  <c r="AW264" i="31"/>
  <c r="AB223" i="31"/>
  <c r="AO265" i="31"/>
  <c r="T224" i="31"/>
  <c r="AO272" i="31"/>
  <c r="T231" i="31"/>
  <c r="AV263" i="31"/>
  <c r="AA222" i="31"/>
  <c r="AV271" i="31"/>
  <c r="AA230" i="31"/>
  <c r="AN264" i="31"/>
  <c r="S223" i="31"/>
  <c r="Q227" i="31"/>
  <c r="AU269" i="31"/>
  <c r="Z228" i="31"/>
  <c r="BB267" i="31"/>
  <c r="AG226" i="31"/>
  <c r="BB272" i="31"/>
  <c r="AG231" i="31"/>
  <c r="AT266" i="31"/>
  <c r="Y225" i="31"/>
  <c r="BA267" i="31"/>
  <c r="AF226" i="31"/>
  <c r="AS268" i="31"/>
  <c r="X227" i="31"/>
  <c r="AZ266" i="31"/>
  <c r="AE225" i="31"/>
  <c r="AE230" i="31"/>
  <c r="AZ271" i="31"/>
  <c r="AR267" i="31"/>
  <c r="W226" i="31"/>
  <c r="AY265" i="31"/>
  <c r="AD224" i="31"/>
  <c r="AQ264" i="31"/>
  <c r="V223" i="31"/>
  <c r="AQ272" i="31"/>
  <c r="V231" i="31"/>
  <c r="AX265" i="31"/>
  <c r="AC224" i="31"/>
  <c r="AP264" i="31"/>
  <c r="U223" i="31"/>
  <c r="AP272" i="31"/>
  <c r="U231" i="31"/>
  <c r="BP120" i="31"/>
  <c r="BR120" i="31" s="1"/>
  <c r="BJ131" i="31"/>
  <c r="BL131" i="31" s="1"/>
  <c r="BJ119" i="31"/>
  <c r="BL119" i="31" s="1"/>
  <c r="AW266" i="31"/>
  <c r="AB225" i="31"/>
  <c r="AO267" i="31"/>
  <c r="T226" i="31"/>
  <c r="AO271" i="31"/>
  <c r="T230" i="31"/>
  <c r="AV265" i="31"/>
  <c r="AA224" i="31"/>
  <c r="AA229" i="31"/>
  <c r="AV270" i="31"/>
  <c r="AN266" i="31"/>
  <c r="S225" i="31"/>
  <c r="Q222" i="31"/>
  <c r="Q230" i="31"/>
  <c r="AU262" i="31"/>
  <c r="Z221" i="31"/>
  <c r="BB269" i="31"/>
  <c r="AG228" i="31"/>
  <c r="AT268" i="31"/>
  <c r="Y227" i="31"/>
  <c r="BA262" i="31"/>
  <c r="AF221" i="31"/>
  <c r="BA269" i="31"/>
  <c r="AF228" i="31"/>
  <c r="AS270" i="31"/>
  <c r="X229" i="31"/>
  <c r="AZ268" i="31"/>
  <c r="AE227" i="31"/>
  <c r="AR269" i="31"/>
  <c r="W228" i="31"/>
  <c r="AY267" i="31"/>
  <c r="AD226" i="31"/>
  <c r="AQ266" i="31"/>
  <c r="V225" i="31"/>
  <c r="AQ271" i="31"/>
  <c r="V230" i="31"/>
  <c r="AX267" i="31"/>
  <c r="AC226" i="31"/>
  <c r="AP266" i="31"/>
  <c r="U225" i="31"/>
  <c r="AP271" i="31"/>
  <c r="U230" i="31"/>
  <c r="BV132" i="31"/>
  <c r="BX132" i="31" s="1"/>
  <c r="CB128" i="31"/>
  <c r="CD128" i="31" s="1"/>
  <c r="AW268" i="31"/>
  <c r="AB227" i="31"/>
  <c r="AO269" i="31"/>
  <c r="T228" i="31"/>
  <c r="AV267" i="31"/>
  <c r="AA226" i="31"/>
  <c r="AA231" i="31"/>
  <c r="AV272" i="31"/>
  <c r="AN268" i="31"/>
  <c r="S227" i="31"/>
  <c r="Q224" i="31"/>
  <c r="Q229" i="31"/>
  <c r="AU264" i="31"/>
  <c r="Z223" i="31"/>
  <c r="BB262" i="31"/>
  <c r="AG221" i="31"/>
  <c r="AT263" i="31"/>
  <c r="Y222" i="31"/>
  <c r="AT270" i="31"/>
  <c r="Y229" i="31"/>
  <c r="BA264" i="31"/>
  <c r="AF223" i="31"/>
  <c r="BA271" i="31"/>
  <c r="AF230" i="31"/>
  <c r="AS263" i="31"/>
  <c r="X222" i="31"/>
  <c r="AZ263" i="31"/>
  <c r="AE222" i="31"/>
  <c r="AR262" i="31"/>
  <c r="W221" i="31"/>
  <c r="W229" i="31"/>
  <c r="AR270" i="31"/>
  <c r="AY269" i="31"/>
  <c r="AD228" i="31"/>
  <c r="AQ268" i="31"/>
  <c r="V227" i="31"/>
  <c r="AX269" i="31"/>
  <c r="AC228" i="31"/>
  <c r="AP268" i="31"/>
  <c r="U227" i="31"/>
  <c r="BJ132" i="31"/>
  <c r="BL132" i="31" s="1"/>
  <c r="BP128" i="31"/>
  <c r="BR128" i="31" s="1"/>
  <c r="AW263" i="31"/>
  <c r="AB222" i="31"/>
  <c r="AW270" i="31"/>
  <c r="AB229" i="31"/>
  <c r="AO262" i="31"/>
  <c r="T221" i="31"/>
  <c r="AV269" i="31"/>
  <c r="AA228" i="31"/>
  <c r="AN263" i="31"/>
  <c r="S222" i="31"/>
  <c r="AN271" i="31"/>
  <c r="S230" i="31"/>
  <c r="Q226" i="31"/>
  <c r="Q231" i="31"/>
  <c r="AU266" i="31"/>
  <c r="Z225" i="31"/>
  <c r="BB264" i="31"/>
  <c r="AG223" i="31"/>
  <c r="AT265" i="31"/>
  <c r="Y224" i="31"/>
  <c r="AT271" i="31"/>
  <c r="Y230" i="31"/>
  <c r="BA266" i="31"/>
  <c r="AF225" i="31"/>
  <c r="BA272" i="31"/>
  <c r="AF231" i="31"/>
  <c r="AS265" i="31"/>
  <c r="X224" i="31"/>
  <c r="AZ265" i="31"/>
  <c r="AE224" i="31"/>
  <c r="AR264" i="31"/>
  <c r="W223" i="31"/>
  <c r="AR272" i="31"/>
  <c r="W231" i="31"/>
  <c r="AY262" i="31"/>
  <c r="AD221" i="31"/>
  <c r="AY270" i="31"/>
  <c r="AD229" i="31"/>
  <c r="AQ263" i="31"/>
  <c r="V222" i="31"/>
  <c r="AX262" i="31"/>
  <c r="AC221" i="31"/>
  <c r="AX270" i="31"/>
  <c r="AC229" i="31"/>
  <c r="AP263" i="31"/>
  <c r="U222" i="31"/>
  <c r="BV127" i="31"/>
  <c r="BX127" i="31" s="1"/>
  <c r="AW265" i="31"/>
  <c r="AB224" i="31"/>
  <c r="AW272" i="31"/>
  <c r="AB231" i="31"/>
  <c r="AO264" i="31"/>
  <c r="T223" i="31"/>
  <c r="AV262" i="31"/>
  <c r="AA221" i="31"/>
  <c r="AN265" i="31"/>
  <c r="S224" i="31"/>
  <c r="S229" i="31"/>
  <c r="AN270" i="31"/>
  <c r="Q228" i="31"/>
  <c r="AU268" i="31"/>
  <c r="Z227" i="31"/>
  <c r="BB266" i="31"/>
  <c r="AG225" i="31"/>
  <c r="AT267" i="31"/>
  <c r="Y226" i="31"/>
  <c r="AT272" i="31"/>
  <c r="Y231" i="31"/>
  <c r="BA268" i="31"/>
  <c r="AF227" i="31"/>
  <c r="AS267" i="31"/>
  <c r="X226" i="31"/>
  <c r="AZ267" i="31"/>
  <c r="AE226" i="31"/>
  <c r="AR266" i="31"/>
  <c r="W225" i="31"/>
  <c r="AR271" i="31"/>
  <c r="W230" i="31"/>
  <c r="AY264" i="31"/>
  <c r="AD223" i="31"/>
  <c r="AY272" i="31"/>
  <c r="AD231" i="31"/>
  <c r="AQ265" i="31"/>
  <c r="V224" i="31"/>
  <c r="AX264" i="31"/>
  <c r="AC223" i="31"/>
  <c r="AX272" i="31"/>
  <c r="AC231" i="31"/>
  <c r="AP265" i="31"/>
  <c r="U224" i="31"/>
  <c r="BJ127" i="31"/>
  <c r="BL127" i="31" s="1"/>
  <c r="AW267" i="31"/>
  <c r="AB226" i="31"/>
  <c r="AW271" i="31"/>
  <c r="AB230" i="31"/>
  <c r="AO266" i="31"/>
  <c r="T225" i="31"/>
  <c r="AV264" i="31"/>
  <c r="AA223" i="31"/>
  <c r="AN267" i="31"/>
  <c r="S226" i="31"/>
  <c r="S231" i="31"/>
  <c r="AN272" i="31"/>
  <c r="Q221" i="31"/>
  <c r="AU263" i="31"/>
  <c r="Z222" i="31"/>
  <c r="AU271" i="31"/>
  <c r="Z230" i="31"/>
  <c r="BB268" i="31"/>
  <c r="AG227" i="31"/>
  <c r="AT269" i="31"/>
  <c r="Y228" i="31"/>
  <c r="BA270" i="31"/>
  <c r="AF229" i="31"/>
  <c r="AS262" i="31"/>
  <c r="X221" i="31"/>
  <c r="AS269" i="31"/>
  <c r="X228" i="31"/>
  <c r="AZ269" i="31"/>
  <c r="AE228" i="31"/>
  <c r="AR268" i="31"/>
  <c r="W227" i="31"/>
  <c r="AY266" i="31"/>
  <c r="AD225" i="31"/>
  <c r="AD230" i="31"/>
  <c r="AY271" i="31"/>
  <c r="AQ267" i="31"/>
  <c r="V226" i="31"/>
  <c r="AX266" i="31"/>
  <c r="AC225" i="31"/>
  <c r="AC230" i="31"/>
  <c r="AX271" i="31"/>
  <c r="AP267" i="31"/>
  <c r="U226" i="31"/>
  <c r="CB131" i="31"/>
  <c r="CD131" i="31" s="1"/>
  <c r="BV120" i="31"/>
  <c r="BX120" i="31" s="1"/>
  <c r="BJ128" i="31"/>
  <c r="BL128" i="31" s="1"/>
  <c r="AW269" i="31"/>
  <c r="AB228" i="31"/>
  <c r="AO268" i="31"/>
  <c r="T227" i="31"/>
  <c r="AV266" i="31"/>
  <c r="AA225" i="31"/>
  <c r="AN269" i="31"/>
  <c r="S228" i="31"/>
  <c r="AU265" i="31"/>
  <c r="Z224" i="31"/>
  <c r="Z229" i="31"/>
  <c r="AU270" i="31"/>
  <c r="BB263" i="31"/>
  <c r="AG222" i="31"/>
  <c r="BB270" i="31"/>
  <c r="AG229" i="31"/>
  <c r="AT262" i="31"/>
  <c r="Y221" i="31"/>
  <c r="BA263" i="31"/>
  <c r="AF222" i="31"/>
  <c r="AS264" i="31"/>
  <c r="X223" i="31"/>
  <c r="AS271" i="31"/>
  <c r="X230" i="31"/>
  <c r="AZ262" i="31"/>
  <c r="AE221" i="31"/>
  <c r="AE229" i="31"/>
  <c r="AZ270" i="31"/>
  <c r="AR263" i="31"/>
  <c r="W222" i="31"/>
  <c r="AY268" i="31"/>
  <c r="AD227" i="31"/>
  <c r="AQ269" i="31"/>
  <c r="V228" i="31"/>
  <c r="AX268" i="31"/>
  <c r="AC227" i="31"/>
  <c r="AP269" i="31"/>
  <c r="U228" i="31"/>
  <c r="BP131" i="14"/>
  <c r="BR131" i="14" s="1"/>
  <c r="CB130" i="14"/>
  <c r="CD130" i="14" s="1"/>
  <c r="AY245" i="14"/>
  <c r="AO252" i="14"/>
  <c r="AS256" i="14"/>
  <c r="AV250" i="14"/>
  <c r="AS255" i="14"/>
  <c r="BC238" i="14"/>
  <c r="AR243" i="14"/>
  <c r="BC237" i="14"/>
  <c r="AP251" i="14"/>
  <c r="AT255" i="14"/>
  <c r="AO239" i="14"/>
  <c r="AS243" i="14"/>
  <c r="AW249" i="14"/>
  <c r="AT254" i="14"/>
  <c r="AO238" i="14"/>
  <c r="AS242" i="14"/>
  <c r="AO237" i="14"/>
  <c r="AX238" i="14"/>
  <c r="AQ250" i="14"/>
  <c r="AW256" i="14"/>
  <c r="BB252" i="14"/>
  <c r="AQ257" i="14"/>
  <c r="AT241" i="14"/>
  <c r="AX245" i="14"/>
  <c r="BA238" i="14"/>
  <c r="BC252" i="14"/>
  <c r="AR257" i="14"/>
  <c r="BB240" i="14"/>
  <c r="AQ245" i="14"/>
  <c r="AT239" i="14"/>
  <c r="AO253" i="14"/>
  <c r="AY239" i="14"/>
  <c r="BC243" i="14"/>
  <c r="AS237" i="14"/>
  <c r="BA245" i="14"/>
  <c r="AO241" i="14"/>
  <c r="AY237" i="14"/>
  <c r="AW252" i="14"/>
  <c r="AO251" i="14"/>
  <c r="BA255" i="14"/>
  <c r="AV239" i="14"/>
  <c r="AZ243" i="14"/>
  <c r="AX251" i="14"/>
  <c r="BB255" i="14"/>
  <c r="AW239" i="14"/>
  <c r="BA243" i="14"/>
  <c r="AP250" i="14"/>
  <c r="BB254" i="14"/>
  <c r="AW238" i="14"/>
  <c r="BA242" i="14"/>
  <c r="AW237" i="14"/>
  <c r="AY250" i="14"/>
  <c r="AX257" i="14"/>
  <c r="AQ249" i="14"/>
  <c r="AU253" i="14"/>
  <c r="AN254" i="14"/>
  <c r="BB241" i="14"/>
  <c r="AN243" i="14"/>
  <c r="AS249" i="14"/>
  <c r="AU240" i="14"/>
  <c r="AR249" i="14"/>
  <c r="AV253" i="14"/>
  <c r="AZ257" i="14"/>
  <c r="AU241" i="14"/>
  <c r="AN242" i="14"/>
  <c r="BC240" i="14"/>
  <c r="AX254" i="14"/>
  <c r="AR240" i="14"/>
  <c r="AV244" i="14"/>
  <c r="BA237" i="14"/>
  <c r="BB237" i="14"/>
  <c r="AX242" i="14"/>
  <c r="AY251" i="14"/>
  <c r="AN249" i="14"/>
  <c r="AP253" i="14"/>
  <c r="AW251" i="14"/>
  <c r="AT256" i="14"/>
  <c r="AO240" i="14"/>
  <c r="AS244" i="14"/>
  <c r="AQ252" i="14"/>
  <c r="AU256" i="14"/>
  <c r="AP240" i="14"/>
  <c r="AT244" i="14"/>
  <c r="AX250" i="14"/>
  <c r="AU255" i="14"/>
  <c r="AP239" i="14"/>
  <c r="AT243" i="14"/>
  <c r="AR251" i="14"/>
  <c r="AZ251" i="14"/>
  <c r="AP238" i="14"/>
  <c r="AY249" i="14"/>
  <c r="BC253" i="14"/>
  <c r="AQ238" i="14"/>
  <c r="AU242" i="14"/>
  <c r="AQ237" i="14"/>
  <c r="AT250" i="14"/>
  <c r="AO242" i="14"/>
  <c r="AZ249" i="14"/>
  <c r="AO254" i="14"/>
  <c r="AN253" i="14"/>
  <c r="BC241" i="14"/>
  <c r="AR237" i="14"/>
  <c r="AW242" i="14"/>
  <c r="AR256" i="14"/>
  <c r="AZ240" i="14"/>
  <c r="AO245" i="14"/>
  <c r="AT238" i="14"/>
  <c r="BA256" i="14"/>
  <c r="AY243" i="14"/>
  <c r="AY253" i="14"/>
  <c r="AT249" i="14"/>
  <c r="AX253" i="14"/>
  <c r="AP252" i="14"/>
  <c r="BB256" i="14"/>
  <c r="AW240" i="14"/>
  <c r="BA244" i="14"/>
  <c r="AY252" i="14"/>
  <c r="BC256" i="14"/>
  <c r="AX240" i="14"/>
  <c r="BB244" i="14"/>
  <c r="AQ251" i="14"/>
  <c r="BC255" i="14"/>
  <c r="AX239" i="14"/>
  <c r="BB243" i="14"/>
  <c r="BB253" i="14"/>
  <c r="AS252" i="14"/>
  <c r="AR250" i="14"/>
  <c r="AV254" i="14"/>
  <c r="AY238" i="14"/>
  <c r="BC242" i="14"/>
  <c r="BC251" i="14"/>
  <c r="AQ244" i="14"/>
  <c r="AS250" i="14"/>
  <c r="AW254" i="14"/>
  <c r="AR238" i="14"/>
  <c r="AV242" i="14"/>
  <c r="AZ237" i="14"/>
  <c r="BA249" i="14"/>
  <c r="AX243" i="14"/>
  <c r="AS257" i="14"/>
  <c r="AS241" i="14"/>
  <c r="AW245" i="14"/>
  <c r="AW241" i="14"/>
  <c r="AT257" i="14"/>
  <c r="AS245" i="14"/>
  <c r="AY255" i="14"/>
  <c r="BB249" i="14"/>
  <c r="AQ254" i="14"/>
  <c r="AX252" i="14"/>
  <c r="AU257" i="14"/>
  <c r="AP241" i="14"/>
  <c r="AT245" i="14"/>
  <c r="AN266" i="14"/>
  <c r="AR253" i="14"/>
  <c r="AV257" i="14"/>
  <c r="AQ241" i="14"/>
  <c r="AU245" i="14"/>
  <c r="AR252" i="14"/>
  <c r="AV256" i="14"/>
  <c r="AQ240" i="14"/>
  <c r="AU244" i="14"/>
  <c r="BC254" i="14"/>
  <c r="BA252" i="14"/>
  <c r="AZ250" i="14"/>
  <c r="AO255" i="14"/>
  <c r="AR239" i="14"/>
  <c r="AV243" i="14"/>
  <c r="AW253" i="14"/>
  <c r="AZ245" i="14"/>
  <c r="BA250" i="14"/>
  <c r="AP255" i="14"/>
  <c r="AZ238" i="14"/>
  <c r="AO243" i="14"/>
  <c r="BB250" i="14"/>
  <c r="AR245" i="14"/>
  <c r="AS238" i="14"/>
  <c r="BA241" i="14"/>
  <c r="AN244" i="14"/>
  <c r="AQ243" i="14"/>
  <c r="BB238" i="14"/>
  <c r="BB257" i="14"/>
  <c r="AT237" i="14"/>
  <c r="AY257" i="14"/>
  <c r="AU250" i="14"/>
  <c r="AY254" i="14"/>
  <c r="AQ253" i="14"/>
  <c r="BC257" i="14"/>
  <c r="AX241" i="14"/>
  <c r="BB245" i="14"/>
  <c r="AV249" i="14"/>
  <c r="AZ253" i="14"/>
  <c r="AN257" i="14"/>
  <c r="AY241" i="14"/>
  <c r="BC245" i="14"/>
  <c r="AZ252" i="14"/>
  <c r="AO257" i="14"/>
  <c r="AY240" i="14"/>
  <c r="BC244" i="14"/>
  <c r="AO256" i="14"/>
  <c r="AT253" i="14"/>
  <c r="AS251" i="14"/>
  <c r="AW255" i="14"/>
  <c r="AZ239" i="14"/>
  <c r="AO244" i="14"/>
  <c r="AQ255" i="14"/>
  <c r="AT251" i="14"/>
  <c r="AX255" i="14"/>
  <c r="AS239" i="14"/>
  <c r="AW243" i="14"/>
  <c r="AV252" i="14"/>
  <c r="BB239" i="14"/>
  <c r="AT242" i="14"/>
  <c r="AP237" i="14"/>
  <c r="AZ244" i="14"/>
  <c r="AV240" i="14"/>
  <c r="AN251" i="14"/>
  <c r="BC250" i="14"/>
  <c r="AR255" i="14"/>
  <c r="AU249" i="14"/>
  <c r="AR254" i="14"/>
  <c r="AN250" i="14"/>
  <c r="AQ242" i="14"/>
  <c r="AN239" i="14"/>
  <c r="AO250" i="14"/>
  <c r="AS254" i="14"/>
  <c r="AN237" i="14"/>
  <c r="AR242" i="14"/>
  <c r="AN238" i="14"/>
  <c r="AS253" i="14"/>
  <c r="AW257" i="14"/>
  <c r="AR241" i="14"/>
  <c r="AV245" i="14"/>
  <c r="AP257" i="14"/>
  <c r="AP249" i="14"/>
  <c r="AU254" i="14"/>
  <c r="BA251" i="14"/>
  <c r="AP256" i="14"/>
  <c r="AS240" i="14"/>
  <c r="AW244" i="14"/>
  <c r="AZ256" i="14"/>
  <c r="BB251" i="14"/>
  <c r="AQ256" i="14"/>
  <c r="BA239" i="14"/>
  <c r="AP244" i="14"/>
  <c r="AP254" i="14"/>
  <c r="AV241" i="14"/>
  <c r="BB242" i="14"/>
  <c r="AX237" i="14"/>
  <c r="AN240" i="14"/>
  <c r="AP242" i="14"/>
  <c r="AU239" i="14"/>
  <c r="AY244" i="14"/>
  <c r="AV251" i="14"/>
  <c r="AZ255" i="14"/>
  <c r="BC249" i="14"/>
  <c r="AZ254" i="14"/>
  <c r="AU238" i="14"/>
  <c r="AY242" i="14"/>
  <c r="AU237" i="14"/>
  <c r="AW250" i="14"/>
  <c r="BA254" i="14"/>
  <c r="AV238" i="14"/>
  <c r="AZ242" i="14"/>
  <c r="AV237" i="14"/>
  <c r="AO249" i="14"/>
  <c r="BA253" i="14"/>
  <c r="AN256" i="14"/>
  <c r="AZ241" i="14"/>
  <c r="AN245" i="14"/>
  <c r="AN255" i="14"/>
  <c r="AX249" i="14"/>
  <c r="AV255" i="14"/>
  <c r="AT252" i="14"/>
  <c r="AX256" i="14"/>
  <c r="BA240" i="14"/>
  <c r="AP245" i="14"/>
  <c r="BA257" i="14"/>
  <c r="AU252" i="14"/>
  <c r="AY256" i="14"/>
  <c r="AT240" i="14"/>
  <c r="AX244" i="14"/>
  <c r="AN252" i="14"/>
  <c r="AU251" i="14"/>
  <c r="AP243" i="14"/>
  <c r="AU243" i="14"/>
  <c r="AN241" i="14"/>
  <c r="AR244" i="14"/>
  <c r="BC239" i="14"/>
  <c r="BJ119" i="14"/>
  <c r="BL119" i="14" s="1"/>
  <c r="BV122" i="14"/>
  <c r="BX122" i="14" s="1"/>
  <c r="BP122" i="14"/>
  <c r="BR122" i="14" s="1"/>
  <c r="BJ123" i="14"/>
  <c r="BL123" i="14" s="1"/>
  <c r="BL118" i="14"/>
  <c r="BV131" i="14"/>
  <c r="BX131" i="14" s="1"/>
  <c r="BV130" i="14"/>
  <c r="BX130" i="14" s="1"/>
  <c r="BJ126" i="14"/>
  <c r="BL126" i="14" s="1"/>
  <c r="CB123" i="14"/>
  <c r="CD123" i="14" s="1"/>
  <c r="BV119" i="14"/>
  <c r="BX119" i="14" s="1"/>
  <c r="BP127" i="14"/>
  <c r="BR127" i="14" s="1"/>
  <c r="BP130" i="14"/>
  <c r="BR130" i="14" s="1"/>
  <c r="CB119" i="14"/>
  <c r="CD119" i="14" s="1"/>
  <c r="CB122" i="14"/>
  <c r="CD122" i="14" s="1"/>
  <c r="BP126" i="14"/>
  <c r="BR126" i="14" s="1"/>
  <c r="BJ122" i="14"/>
  <c r="BL122" i="14" s="1"/>
  <c r="BJ131" i="14"/>
  <c r="BL131" i="14" s="1"/>
  <c r="BJ127" i="14"/>
  <c r="BL127" i="14" s="1"/>
  <c r="CB118" i="14"/>
  <c r="CD118" i="14" s="1"/>
  <c r="BJ130" i="14"/>
  <c r="BL130" i="14" s="1"/>
  <c r="BV126" i="14"/>
  <c r="BX126" i="14" s="1"/>
  <c r="BP123" i="14"/>
  <c r="BR123" i="14" s="1"/>
  <c r="BV123" i="14"/>
  <c r="BX123" i="14" s="1"/>
  <c r="BV118" i="14"/>
  <c r="BX118" i="14" s="1"/>
  <c r="BP118" i="14"/>
  <c r="BR118" i="14" s="1"/>
  <c r="BP119" i="14"/>
  <c r="BR119" i="14" s="1"/>
  <c r="G145" i="14"/>
  <c r="AN43" i="14"/>
  <c r="R145" i="14"/>
  <c r="I140" i="14"/>
  <c r="AN39" i="14"/>
  <c r="AN38" i="14"/>
  <c r="R142" i="14"/>
  <c r="AN35" i="14"/>
  <c r="R140" i="14"/>
  <c r="P140" i="14"/>
  <c r="H140" i="14"/>
  <c r="N145" i="14"/>
  <c r="F145" i="14"/>
  <c r="O140" i="14"/>
  <c r="G140" i="14"/>
  <c r="M145" i="14"/>
  <c r="E145" i="14"/>
  <c r="N140" i="14"/>
  <c r="F140" i="14"/>
  <c r="L145" i="14"/>
  <c r="D145" i="14"/>
  <c r="M140" i="14"/>
  <c r="E140" i="14"/>
  <c r="K145" i="14"/>
  <c r="C140" i="14"/>
  <c r="L140" i="14"/>
  <c r="D140" i="14"/>
  <c r="C145" i="14"/>
  <c r="J145" i="14"/>
  <c r="K140" i="14"/>
  <c r="Q145" i="14"/>
  <c r="I145" i="14"/>
  <c r="J140" i="14"/>
  <c r="P145" i="14"/>
  <c r="H145" i="14"/>
  <c r="AN42" i="14"/>
  <c r="Q140" i="14"/>
  <c r="O145" i="14"/>
  <c r="Y33" i="14"/>
  <c r="Y34" i="14"/>
  <c r="Y35" i="14"/>
  <c r="CF43" i="22"/>
  <c r="CF17" i="22"/>
  <c r="CF30" i="22"/>
  <c r="AZ13" i="22"/>
  <c r="AZ10" i="22"/>
  <c r="AZ25" i="22"/>
  <c r="AZ31" i="22"/>
  <c r="AZ38" i="22"/>
  <c r="AZ15" i="22"/>
  <c r="AZ7" i="22"/>
  <c r="AZ22" i="22"/>
  <c r="AZ33" i="22"/>
  <c r="AZ5" i="22"/>
  <c r="AZ12" i="22"/>
  <c r="AZ8" i="22"/>
  <c r="AZ27" i="22"/>
  <c r="AZ24" i="22"/>
  <c r="AZ35" i="22"/>
  <c r="AZ32" i="22"/>
  <c r="AZ9" i="22"/>
  <c r="AZ37" i="22"/>
  <c r="AZ14" i="22"/>
  <c r="AZ6" i="22"/>
  <c r="AZ21" i="22"/>
  <c r="AZ34" i="22"/>
  <c r="AZ11" i="22"/>
  <c r="AZ19" i="22"/>
  <c r="AZ26" i="22"/>
  <c r="AZ39" i="22"/>
  <c r="AZ23" i="22"/>
  <c r="AZ36" i="22"/>
  <c r="CE44" i="14"/>
  <c r="CE46" i="14"/>
  <c r="Y43" i="14"/>
  <c r="Z145" i="14"/>
  <c r="AF145" i="14"/>
  <c r="AE145" i="14"/>
  <c r="AD145" i="14"/>
  <c r="AC145" i="14"/>
  <c r="AB145" i="14"/>
  <c r="AA145" i="14"/>
  <c r="CE47" i="14"/>
  <c r="Y42" i="14"/>
  <c r="Z140" i="14"/>
  <c r="AF140" i="14"/>
  <c r="AE140" i="14"/>
  <c r="AD140" i="14"/>
  <c r="AC140" i="14"/>
  <c r="AB140" i="14"/>
  <c r="AA140" i="14"/>
  <c r="CE45" i="14"/>
  <c r="CE34" i="14"/>
  <c r="CE40" i="14"/>
  <c r="CE39" i="14"/>
  <c r="Y38" i="14"/>
  <c r="CE38" i="14"/>
  <c r="BC123" i="10"/>
  <c r="BB123" i="10"/>
  <c r="BA123" i="10"/>
  <c r="AZ123" i="10"/>
  <c r="AY123" i="10"/>
  <c r="AX123" i="10"/>
  <c r="AW123" i="10"/>
  <c r="AV123" i="10"/>
  <c r="AU123" i="10"/>
  <c r="AT123" i="10"/>
  <c r="AS123" i="10"/>
  <c r="AQ123" i="10"/>
  <c r="AP123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A115" i="10"/>
  <c r="AA116" i="10"/>
  <c r="AA117" i="10"/>
  <c r="AA118" i="10"/>
  <c r="AA119" i="10"/>
  <c r="AA120" i="10"/>
  <c r="AA121" i="10"/>
  <c r="AA122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P19" i="9"/>
  <c r="P20" i="9"/>
  <c r="P21" i="9"/>
  <c r="P22" i="9"/>
  <c r="BC265" i="31" l="1"/>
  <c r="AH224" i="31"/>
  <c r="BC268" i="31"/>
  <c r="AH227" i="31"/>
  <c r="AH230" i="31"/>
  <c r="BC271" i="31"/>
  <c r="BC266" i="31"/>
  <c r="AH225" i="31"/>
  <c r="BC263" i="31"/>
  <c r="AH222" i="31"/>
  <c r="BC272" i="31"/>
  <c r="AH231" i="31"/>
  <c r="BC267" i="31"/>
  <c r="AH226" i="31"/>
  <c r="BC262" i="31"/>
  <c r="AH221" i="31"/>
  <c r="BC269" i="31"/>
  <c r="AH228" i="31"/>
  <c r="AH229" i="31"/>
  <c r="BC270" i="31"/>
  <c r="AN261" i="14"/>
  <c r="AN271" i="14"/>
  <c r="AN263" i="14"/>
  <c r="AN268" i="14"/>
  <c r="AN265" i="14"/>
  <c r="AN267" i="14"/>
  <c r="BC263" i="14"/>
  <c r="AN270" i="14"/>
  <c r="AN264" i="14"/>
  <c r="AN262" i="14"/>
  <c r="AN269" i="14"/>
  <c r="BD123" i="10"/>
  <c r="BC271" i="14" l="1"/>
  <c r="BC264" i="14"/>
  <c r="BC265" i="14"/>
  <c r="BC268" i="14"/>
  <c r="BC266" i="14"/>
  <c r="BC262" i="14"/>
  <c r="BC270" i="14"/>
  <c r="BC267" i="14"/>
  <c r="BC261" i="14"/>
  <c r="BC269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E47" i="14"/>
  <c r="AE46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H35" i="14"/>
  <c r="CE35" i="14" s="1"/>
  <c r="Z41" i="16"/>
  <c r="AA41" i="16"/>
  <c r="Z42" i="16"/>
  <c r="AA42" i="16"/>
  <c r="Z43" i="16"/>
  <c r="AA43" i="16"/>
  <c r="Z44" i="16"/>
  <c r="AA44" i="16"/>
  <c r="Z45" i="16"/>
  <c r="AA45" i="16"/>
  <c r="Z46" i="16"/>
  <c r="AA46" i="16"/>
  <c r="Z47" i="16"/>
  <c r="AA47" i="16"/>
  <c r="Z48" i="16"/>
  <c r="AA48" i="16"/>
  <c r="Z49" i="16"/>
  <c r="AA49" i="16"/>
  <c r="Y42" i="16"/>
  <c r="Y43" i="16"/>
  <c r="Y44" i="16"/>
  <c r="Y45" i="16"/>
  <c r="Y46" i="16"/>
  <c r="Y47" i="16"/>
  <c r="Y48" i="16"/>
  <c r="Y49" i="16"/>
  <c r="Y50" i="16"/>
  <c r="Y51" i="16"/>
  <c r="Y41" i="16"/>
  <c r="K42" i="16"/>
  <c r="L42" i="16"/>
  <c r="M42" i="16"/>
  <c r="K43" i="16"/>
  <c r="L43" i="16"/>
  <c r="M43" i="16"/>
  <c r="K44" i="16"/>
  <c r="L44" i="16"/>
  <c r="M44" i="16"/>
  <c r="K45" i="16"/>
  <c r="L45" i="16"/>
  <c r="M45" i="16"/>
  <c r="K46" i="16"/>
  <c r="L46" i="16"/>
  <c r="M46" i="16"/>
  <c r="K47" i="16"/>
  <c r="L47" i="16"/>
  <c r="M47" i="16"/>
  <c r="K48" i="16"/>
  <c r="L48" i="16"/>
  <c r="M48" i="16"/>
  <c r="K49" i="16"/>
  <c r="L49" i="16"/>
  <c r="M49" i="16"/>
  <c r="K50" i="16"/>
  <c r="K51" i="16"/>
  <c r="M41" i="16"/>
  <c r="L41" i="16"/>
  <c r="K41" i="16"/>
  <c r="AQ31" i="13"/>
  <c r="AQ30" i="13"/>
  <c r="AQ29" i="13"/>
  <c r="AB34" i="13"/>
  <c r="AB33" i="13"/>
  <c r="AB32" i="13"/>
  <c r="L38" i="13"/>
  <c r="L37" i="13"/>
  <c r="L36" i="13"/>
  <c r="L35" i="13"/>
  <c r="L34" i="13"/>
  <c r="L33" i="13"/>
  <c r="L32" i="13"/>
  <c r="H32" i="13"/>
  <c r="Z33" i="16"/>
  <c r="Y31" i="16"/>
  <c r="Z31" i="16"/>
  <c r="AA31" i="16"/>
  <c r="Y32" i="16"/>
  <c r="Z32" i="16"/>
  <c r="AA32" i="16"/>
  <c r="Y33" i="16"/>
  <c r="AA33" i="16"/>
  <c r="Y34" i="16"/>
  <c r="Z34" i="16"/>
  <c r="AA34" i="16"/>
  <c r="Y35" i="16"/>
  <c r="Z35" i="16"/>
  <c r="AA35" i="16"/>
  <c r="Y36" i="16"/>
  <c r="Z36" i="16"/>
  <c r="AA36" i="16"/>
  <c r="Y37" i="16"/>
  <c r="Z37" i="16"/>
  <c r="AA37" i="16"/>
  <c r="Y38" i="16"/>
  <c r="Z38" i="16"/>
  <c r="AA38" i="16"/>
  <c r="AA30" i="16"/>
  <c r="Z30" i="16"/>
  <c r="Y30" i="16"/>
  <c r="Z19" i="16"/>
  <c r="AA19" i="16"/>
  <c r="Z20" i="16"/>
  <c r="AA20" i="16"/>
  <c r="Z21" i="16"/>
  <c r="AA21" i="16"/>
  <c r="Z22" i="16"/>
  <c r="AA22" i="16"/>
  <c r="Z23" i="16"/>
  <c r="AA23" i="16"/>
  <c r="Z24" i="16"/>
  <c r="AA24" i="16"/>
  <c r="Z25" i="16"/>
  <c r="AA25" i="16"/>
  <c r="Z26" i="16"/>
  <c r="AA26" i="16"/>
  <c r="AA18" i="16"/>
  <c r="Z18" i="16"/>
  <c r="Y19" i="16"/>
  <c r="Y20" i="16"/>
  <c r="Y21" i="16"/>
  <c r="Y22" i="16"/>
  <c r="Y23" i="16"/>
  <c r="Y24" i="16"/>
  <c r="Y25" i="16"/>
  <c r="Y26" i="16"/>
  <c r="Y18" i="16"/>
  <c r="Y12" i="16"/>
  <c r="Y13" i="16"/>
  <c r="Y4" i="16"/>
  <c r="Z4" i="16"/>
  <c r="AA4" i="16"/>
  <c r="Y5" i="16"/>
  <c r="Z5" i="16"/>
  <c r="AA5" i="16"/>
  <c r="Y6" i="16"/>
  <c r="Z6" i="16"/>
  <c r="AA6" i="16"/>
  <c r="Y7" i="16"/>
  <c r="Z7" i="16"/>
  <c r="AA7" i="16"/>
  <c r="Y8" i="16"/>
  <c r="Z8" i="16"/>
  <c r="AA8" i="16"/>
  <c r="Y9" i="16"/>
  <c r="Z9" i="16"/>
  <c r="AA9" i="16"/>
  <c r="Y10" i="16"/>
  <c r="Z10" i="16"/>
  <c r="AA10" i="16"/>
  <c r="Y11" i="16"/>
  <c r="Z11" i="16"/>
  <c r="AA11" i="16"/>
  <c r="Z3" i="16"/>
  <c r="AA3" i="16"/>
  <c r="Y3" i="16"/>
  <c r="K30" i="16"/>
  <c r="L30" i="16"/>
  <c r="M30" i="16"/>
  <c r="K31" i="16"/>
  <c r="L31" i="16"/>
  <c r="M31" i="16"/>
  <c r="K32" i="16"/>
  <c r="L32" i="16"/>
  <c r="M32" i="16"/>
  <c r="K33" i="16"/>
  <c r="L33" i="16"/>
  <c r="M33" i="16"/>
  <c r="K34" i="16"/>
  <c r="L34" i="16"/>
  <c r="M34" i="16"/>
  <c r="K35" i="16"/>
  <c r="L35" i="16"/>
  <c r="M35" i="16"/>
  <c r="K36" i="16"/>
  <c r="L36" i="16"/>
  <c r="M36" i="16"/>
  <c r="K37" i="16"/>
  <c r="L37" i="16"/>
  <c r="M37" i="16"/>
  <c r="M29" i="16"/>
  <c r="L29" i="16"/>
  <c r="K29" i="16"/>
  <c r="K18" i="16"/>
  <c r="L18" i="16"/>
  <c r="M18" i="16"/>
  <c r="K19" i="16"/>
  <c r="L19" i="16"/>
  <c r="M19" i="16"/>
  <c r="K20" i="16"/>
  <c r="L20" i="16"/>
  <c r="M20" i="16"/>
  <c r="K21" i="16"/>
  <c r="L21" i="16"/>
  <c r="M21" i="16"/>
  <c r="K22" i="16"/>
  <c r="L22" i="16"/>
  <c r="M22" i="16"/>
  <c r="K23" i="16"/>
  <c r="L23" i="16"/>
  <c r="M23" i="16"/>
  <c r="K24" i="16"/>
  <c r="L24" i="16"/>
  <c r="M24" i="16"/>
  <c r="K25" i="16"/>
  <c r="L25" i="16"/>
  <c r="M25" i="16"/>
  <c r="M17" i="16"/>
  <c r="L17" i="16"/>
  <c r="K17" i="16"/>
  <c r="L2" i="16"/>
  <c r="M2" i="16"/>
  <c r="L3" i="16"/>
  <c r="M3" i="16"/>
  <c r="L4" i="16"/>
  <c r="M4" i="16"/>
  <c r="L5" i="16"/>
  <c r="M5" i="16"/>
  <c r="L6" i="16"/>
  <c r="M6" i="16"/>
  <c r="L7" i="16"/>
  <c r="M7" i="16"/>
  <c r="L8" i="16"/>
  <c r="M8" i="16"/>
  <c r="L9" i="16"/>
  <c r="M9" i="16"/>
  <c r="L10" i="16"/>
  <c r="M10" i="16"/>
  <c r="K3" i="16"/>
  <c r="K4" i="16"/>
  <c r="K5" i="16"/>
  <c r="K6" i="16"/>
  <c r="K7" i="16"/>
  <c r="K8" i="16"/>
  <c r="K9" i="16"/>
  <c r="K10" i="16"/>
  <c r="K11" i="16"/>
  <c r="K12" i="16"/>
  <c r="K2" i="16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91" i="14"/>
  <c r="O19" i="9"/>
  <c r="O20" i="9"/>
  <c r="O21" i="9"/>
  <c r="O22" i="9"/>
  <c r="G38" i="14"/>
  <c r="I130" i="14"/>
  <c r="H130" i="14"/>
  <c r="H35" i="13"/>
  <c r="X32" i="13"/>
  <c r="X33" i="13"/>
  <c r="AM30" i="13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91" i="14"/>
  <c r="D135" i="14"/>
  <c r="E135" i="14"/>
  <c r="G135" i="14"/>
  <c r="H135" i="14"/>
  <c r="I135" i="14"/>
  <c r="K135" i="14"/>
  <c r="L135" i="14"/>
  <c r="M135" i="14"/>
  <c r="N135" i="14"/>
  <c r="O135" i="14"/>
  <c r="P135" i="14"/>
  <c r="Q135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Q134" i="14"/>
  <c r="AS46" i="14"/>
  <c r="AF46" i="14"/>
  <c r="AG46" i="14"/>
  <c r="AH46" i="14"/>
  <c r="AJ46" i="14"/>
  <c r="AK46" i="14"/>
  <c r="AL46" i="14"/>
  <c r="AM46" i="14"/>
  <c r="AN46" i="14"/>
  <c r="AO46" i="14"/>
  <c r="AP46" i="14"/>
  <c r="AQ46" i="14"/>
  <c r="AR46" i="14"/>
  <c r="I85" i="14"/>
  <c r="J85" i="14"/>
  <c r="K85" i="14"/>
  <c r="AB33" i="14" s="1"/>
  <c r="L85" i="14"/>
  <c r="M85" i="14"/>
  <c r="N85" i="14"/>
  <c r="O85" i="14"/>
  <c r="P85" i="14"/>
  <c r="Q85" i="14"/>
  <c r="R85" i="14"/>
  <c r="S85" i="14"/>
  <c r="T85" i="14"/>
  <c r="U85" i="14"/>
  <c r="V85" i="14"/>
  <c r="M39" i="14"/>
  <c r="O38" i="14"/>
  <c r="P38" i="14"/>
  <c r="O39" i="14"/>
  <c r="P39" i="14"/>
  <c r="H38" i="14"/>
  <c r="I38" i="14"/>
  <c r="J38" i="14"/>
  <c r="K38" i="14"/>
  <c r="L38" i="14"/>
  <c r="M38" i="14"/>
  <c r="N38" i="14"/>
  <c r="H39" i="14"/>
  <c r="I39" i="14"/>
  <c r="J39" i="14"/>
  <c r="K39" i="14"/>
  <c r="L39" i="14"/>
  <c r="N39" i="14"/>
  <c r="F38" i="14"/>
  <c r="B39" i="14"/>
  <c r="Y39" i="14" s="1"/>
  <c r="C38" i="14"/>
  <c r="F39" i="14"/>
  <c r="AC39" i="14" s="1"/>
  <c r="G39" i="14"/>
  <c r="AD39" i="14" s="1"/>
  <c r="D38" i="14"/>
  <c r="E38" i="14"/>
  <c r="C39" i="14"/>
  <c r="D39" i="14"/>
  <c r="E39" i="14"/>
  <c r="H19" i="14"/>
  <c r="I19" i="14"/>
  <c r="J19" i="14"/>
  <c r="H20" i="14"/>
  <c r="I20" i="14"/>
  <c r="J20" i="14"/>
  <c r="H21" i="14"/>
  <c r="I21" i="14"/>
  <c r="J21" i="14"/>
  <c r="H22" i="14"/>
  <c r="I22" i="14"/>
  <c r="J22" i="14"/>
  <c r="H23" i="14"/>
  <c r="I23" i="14"/>
  <c r="J23" i="14"/>
  <c r="H24" i="14"/>
  <c r="I24" i="14"/>
  <c r="J24" i="14"/>
  <c r="H25" i="14"/>
  <c r="I25" i="14"/>
  <c r="J25" i="14"/>
  <c r="H26" i="14"/>
  <c r="I26" i="14"/>
  <c r="J26" i="14"/>
  <c r="J18" i="14"/>
  <c r="I18" i="14"/>
  <c r="T19" i="14"/>
  <c r="U19" i="14"/>
  <c r="V19" i="14"/>
  <c r="T20" i="14"/>
  <c r="U20" i="14"/>
  <c r="V20" i="14"/>
  <c r="T21" i="14"/>
  <c r="U21" i="14"/>
  <c r="V21" i="14"/>
  <c r="T22" i="14"/>
  <c r="U22" i="14"/>
  <c r="V22" i="14"/>
  <c r="T23" i="14"/>
  <c r="U23" i="14"/>
  <c r="V23" i="14"/>
  <c r="T24" i="14"/>
  <c r="U24" i="14"/>
  <c r="V24" i="14"/>
  <c r="T25" i="14"/>
  <c r="U25" i="14"/>
  <c r="V25" i="14"/>
  <c r="T26" i="14"/>
  <c r="U26" i="14"/>
  <c r="V26" i="14"/>
  <c r="V18" i="14"/>
  <c r="U18" i="14"/>
  <c r="T18" i="14"/>
  <c r="Z18" i="14"/>
  <c r="Z19" i="14"/>
  <c r="AA19" i="14"/>
  <c r="AB19" i="14"/>
  <c r="Z20" i="14"/>
  <c r="AA20" i="14"/>
  <c r="AB20" i="14"/>
  <c r="Z21" i="14"/>
  <c r="AA21" i="14"/>
  <c r="AB21" i="14"/>
  <c r="Z22" i="14"/>
  <c r="AA22" i="14"/>
  <c r="AB22" i="14"/>
  <c r="Z23" i="14"/>
  <c r="AA23" i="14"/>
  <c r="AB23" i="14"/>
  <c r="Z24" i="14"/>
  <c r="AA24" i="14"/>
  <c r="AB24" i="14"/>
  <c r="Z25" i="14"/>
  <c r="AA25" i="14"/>
  <c r="AB25" i="14"/>
  <c r="Z26" i="14"/>
  <c r="AA26" i="14"/>
  <c r="AB26" i="14"/>
  <c r="AB18" i="14"/>
  <c r="AA18" i="14"/>
  <c r="D19" i="14"/>
  <c r="D20" i="14"/>
  <c r="D21" i="14"/>
  <c r="D22" i="14"/>
  <c r="D23" i="14"/>
  <c r="D24" i="14"/>
  <c r="D25" i="14"/>
  <c r="D26" i="14"/>
  <c r="D27" i="14"/>
  <c r="D28" i="14"/>
  <c r="D18" i="14"/>
  <c r="C19" i="14"/>
  <c r="C20" i="14"/>
  <c r="C21" i="14"/>
  <c r="C22" i="14"/>
  <c r="C23" i="14"/>
  <c r="C24" i="14"/>
  <c r="C25" i="14"/>
  <c r="C26" i="14"/>
  <c r="C27" i="14"/>
  <c r="C28" i="14"/>
  <c r="C18" i="14"/>
  <c r="B19" i="14"/>
  <c r="B20" i="14"/>
  <c r="B21" i="14"/>
  <c r="B22" i="14"/>
  <c r="B23" i="14"/>
  <c r="B24" i="14"/>
  <c r="B25" i="14"/>
  <c r="B26" i="14"/>
  <c r="B27" i="14"/>
  <c r="B28" i="14"/>
  <c r="B18" i="14"/>
  <c r="AJ16" i="13"/>
  <c r="AK16" i="13"/>
  <c r="AL16" i="13"/>
  <c r="AM16" i="13"/>
  <c r="AN16" i="13"/>
  <c r="AO16" i="13"/>
  <c r="AP16" i="13"/>
  <c r="AQ16" i="13"/>
  <c r="AK17" i="13"/>
  <c r="AL17" i="13"/>
  <c r="AM17" i="13"/>
  <c r="AN17" i="13"/>
  <c r="AO17" i="13"/>
  <c r="AP17" i="13"/>
  <c r="AQ17" i="13"/>
  <c r="AJ18" i="13"/>
  <c r="AL18" i="13"/>
  <c r="AM18" i="13"/>
  <c r="AN18" i="13"/>
  <c r="AO18" i="13"/>
  <c r="AP18" i="13"/>
  <c r="AQ18" i="13"/>
  <c r="AJ19" i="13"/>
  <c r="AK19" i="13"/>
  <c r="AM19" i="13"/>
  <c r="AN19" i="13"/>
  <c r="AO19" i="13"/>
  <c r="AP19" i="13"/>
  <c r="AQ19" i="13"/>
  <c r="AJ20" i="13"/>
  <c r="AK20" i="13"/>
  <c r="AL20" i="13"/>
  <c r="AN20" i="13"/>
  <c r="AO20" i="13"/>
  <c r="AP20" i="13"/>
  <c r="AQ20" i="13"/>
  <c r="AJ21" i="13"/>
  <c r="AK21" i="13"/>
  <c r="AL21" i="13"/>
  <c r="AM21" i="13"/>
  <c r="AO21" i="13"/>
  <c r="AP21" i="13"/>
  <c r="AQ21" i="13"/>
  <c r="AJ22" i="13"/>
  <c r="AK22" i="13"/>
  <c r="AL22" i="13"/>
  <c r="AM22" i="13"/>
  <c r="AN22" i="13"/>
  <c r="AP22" i="13"/>
  <c r="AQ22" i="13"/>
  <c r="AJ23" i="13"/>
  <c r="AK23" i="13"/>
  <c r="AL23" i="13"/>
  <c r="AM23" i="13"/>
  <c r="AN23" i="13"/>
  <c r="AO23" i="13"/>
  <c r="AQ23" i="13"/>
  <c r="AJ24" i="13"/>
  <c r="AK24" i="13"/>
  <c r="AL24" i="13"/>
  <c r="AM24" i="13"/>
  <c r="AN24" i="13"/>
  <c r="AO24" i="13"/>
  <c r="AP24" i="13"/>
  <c r="AI17" i="13"/>
  <c r="AI18" i="13"/>
  <c r="AI19" i="13"/>
  <c r="AI20" i="13"/>
  <c r="AI21" i="13"/>
  <c r="AI22" i="13"/>
  <c r="AI23" i="13"/>
  <c r="AI24" i="13"/>
  <c r="AP84" i="10"/>
  <c r="AP97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AP110" i="10"/>
  <c r="AP71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R84" i="10"/>
  <c r="AS84" i="10"/>
  <c r="AT84" i="10"/>
  <c r="AU84" i="10"/>
  <c r="AV84" i="10"/>
  <c r="AW84" i="10"/>
  <c r="BD84" i="10" s="1"/>
  <c r="AX84" i="10"/>
  <c r="AY84" i="10"/>
  <c r="AZ84" i="10"/>
  <c r="BA84" i="10"/>
  <c r="BB84" i="10"/>
  <c r="BC84" i="10"/>
  <c r="AQ84" i="10"/>
  <c r="AB60" i="10"/>
  <c r="AA71" i="10"/>
  <c r="BG4" i="10"/>
  <c r="BG6" i="10"/>
  <c r="BG7" i="10"/>
  <c r="BG8" i="10"/>
  <c r="BG9" i="10"/>
  <c r="BG10" i="10"/>
  <c r="BG11" i="10"/>
  <c r="BG12" i="10"/>
  <c r="BG13" i="10"/>
  <c r="BG14" i="10"/>
  <c r="BG15" i="10"/>
  <c r="BG16" i="10"/>
  <c r="BG17" i="10"/>
  <c r="BG18" i="10"/>
  <c r="BG19" i="10"/>
  <c r="BG20" i="10"/>
  <c r="BG21" i="10"/>
  <c r="BG22" i="10"/>
  <c r="BG23" i="10"/>
  <c r="BG24" i="10"/>
  <c r="BG25" i="10"/>
  <c r="BG26" i="10"/>
  <c r="BG27" i="10"/>
  <c r="BG28" i="10"/>
  <c r="BG29" i="10"/>
  <c r="BG30" i="10"/>
  <c r="BG31" i="10"/>
  <c r="BG32" i="10"/>
  <c r="BG33" i="10"/>
  <c r="BG34" i="10"/>
  <c r="BG35" i="10"/>
  <c r="BG36" i="10"/>
  <c r="BG37" i="10"/>
  <c r="BG38" i="10"/>
  <c r="BG39" i="10"/>
  <c r="BG40" i="10"/>
  <c r="BG41" i="10"/>
  <c r="BG42" i="10"/>
  <c r="BG43" i="10"/>
  <c r="BG44" i="10"/>
  <c r="BG45" i="10"/>
  <c r="BG46" i="10"/>
  <c r="BG47" i="10"/>
  <c r="BG48" i="10"/>
  <c r="BG49" i="10"/>
  <c r="BG50" i="10"/>
  <c r="BG51" i="10"/>
  <c r="BG52" i="10"/>
  <c r="BG53" i="10"/>
  <c r="BG54" i="10"/>
  <c r="BG55" i="10"/>
  <c r="BG56" i="10"/>
  <c r="BG57" i="10"/>
  <c r="BG58" i="10"/>
  <c r="BG59" i="10"/>
  <c r="BG60" i="10"/>
  <c r="BG61" i="10"/>
  <c r="BG62" i="10"/>
  <c r="BG63" i="10"/>
  <c r="BG64" i="10"/>
  <c r="BG65" i="10"/>
  <c r="BG66" i="10"/>
  <c r="BG67" i="10"/>
  <c r="BG68" i="10"/>
  <c r="BG69" i="10"/>
  <c r="BG70" i="10"/>
  <c r="BG71" i="10"/>
  <c r="BG72" i="10"/>
  <c r="BG73" i="10"/>
  <c r="BG74" i="10"/>
  <c r="BG75" i="10"/>
  <c r="BG76" i="10"/>
  <c r="BG77" i="10"/>
  <c r="BG78" i="10"/>
  <c r="BG79" i="10"/>
  <c r="BG80" i="10"/>
  <c r="BG81" i="10"/>
  <c r="BG82" i="10"/>
  <c r="BG83" i="10"/>
  <c r="BG84" i="10"/>
  <c r="BG85" i="10"/>
  <c r="BG87" i="10"/>
  <c r="BG88" i="10"/>
  <c r="BG89" i="10"/>
  <c r="BG90" i="10"/>
  <c r="BG91" i="10"/>
  <c r="BG92" i="10"/>
  <c r="BG93" i="10"/>
  <c r="BG3" i="10"/>
  <c r="BG5" i="10"/>
  <c r="BG2" i="10"/>
  <c r="N19" i="9"/>
  <c r="N20" i="9"/>
  <c r="N21" i="9"/>
  <c r="N22" i="9"/>
  <c r="N18" i="13"/>
  <c r="O18" i="13"/>
  <c r="N19" i="13"/>
  <c r="O19" i="13"/>
  <c r="N20" i="13"/>
  <c r="O20" i="13"/>
  <c r="N21" i="13"/>
  <c r="O21" i="13"/>
  <c r="N22" i="13"/>
  <c r="O22" i="13"/>
  <c r="N23" i="13"/>
  <c r="O23" i="13"/>
  <c r="N24" i="13"/>
  <c r="O24" i="13"/>
  <c r="N25" i="13"/>
  <c r="O25" i="13"/>
  <c r="N26" i="13"/>
  <c r="O26" i="13"/>
  <c r="F27" i="13"/>
  <c r="G27" i="13"/>
  <c r="H27" i="13"/>
  <c r="I27" i="13"/>
  <c r="J27" i="13"/>
  <c r="K27" i="13"/>
  <c r="L27" i="13"/>
  <c r="M27" i="13"/>
  <c r="O27" i="13"/>
  <c r="F28" i="13"/>
  <c r="G28" i="13"/>
  <c r="H28" i="13"/>
  <c r="I28" i="13"/>
  <c r="J28" i="13"/>
  <c r="K28" i="13"/>
  <c r="L28" i="13"/>
  <c r="M28" i="13"/>
  <c r="N28" i="13"/>
  <c r="E27" i="13"/>
  <c r="E28" i="13"/>
  <c r="N5" i="13"/>
  <c r="O5" i="13"/>
  <c r="N6" i="13"/>
  <c r="O6" i="13"/>
  <c r="N7" i="13"/>
  <c r="O7" i="13"/>
  <c r="N8" i="13"/>
  <c r="O8" i="13"/>
  <c r="N9" i="13"/>
  <c r="O9" i="13"/>
  <c r="N10" i="13"/>
  <c r="O10" i="13"/>
  <c r="N11" i="13"/>
  <c r="O11" i="13"/>
  <c r="N12" i="13"/>
  <c r="O12" i="13"/>
  <c r="O13" i="13"/>
  <c r="N14" i="13"/>
  <c r="N4" i="13"/>
  <c r="O4" i="13"/>
  <c r="F13" i="13"/>
  <c r="G13" i="13"/>
  <c r="H13" i="13"/>
  <c r="I13" i="13"/>
  <c r="J13" i="13"/>
  <c r="K13" i="13"/>
  <c r="L13" i="13"/>
  <c r="M13" i="13"/>
  <c r="F14" i="13"/>
  <c r="G14" i="13"/>
  <c r="H14" i="13"/>
  <c r="I14" i="13"/>
  <c r="J14" i="13"/>
  <c r="K14" i="13"/>
  <c r="L14" i="13"/>
  <c r="M14" i="13"/>
  <c r="E13" i="13"/>
  <c r="E14" i="13"/>
  <c r="F18" i="13"/>
  <c r="G18" i="13"/>
  <c r="H18" i="13"/>
  <c r="I18" i="13"/>
  <c r="J18" i="13"/>
  <c r="K18" i="13"/>
  <c r="L18" i="13"/>
  <c r="M18" i="13"/>
  <c r="G19" i="13"/>
  <c r="H19" i="13"/>
  <c r="I19" i="13"/>
  <c r="J19" i="13"/>
  <c r="K19" i="13"/>
  <c r="L19" i="13"/>
  <c r="M19" i="13"/>
  <c r="F20" i="13"/>
  <c r="H20" i="13"/>
  <c r="I20" i="13"/>
  <c r="J20" i="13"/>
  <c r="K20" i="13"/>
  <c r="L20" i="13"/>
  <c r="M20" i="13"/>
  <c r="F21" i="13"/>
  <c r="G21" i="13"/>
  <c r="I21" i="13"/>
  <c r="J21" i="13"/>
  <c r="K21" i="13"/>
  <c r="L21" i="13"/>
  <c r="M21" i="13"/>
  <c r="F22" i="13"/>
  <c r="G22" i="13"/>
  <c r="H22" i="13"/>
  <c r="J22" i="13"/>
  <c r="K22" i="13"/>
  <c r="L22" i="13"/>
  <c r="M22" i="13"/>
  <c r="F23" i="13"/>
  <c r="G23" i="13"/>
  <c r="H23" i="13"/>
  <c r="I23" i="13"/>
  <c r="K23" i="13"/>
  <c r="L23" i="13"/>
  <c r="M23" i="13"/>
  <c r="F24" i="13"/>
  <c r="G24" i="13"/>
  <c r="H24" i="13"/>
  <c r="I24" i="13"/>
  <c r="J24" i="13"/>
  <c r="L24" i="13"/>
  <c r="M24" i="13"/>
  <c r="F25" i="13"/>
  <c r="G25" i="13"/>
  <c r="H25" i="13"/>
  <c r="I25" i="13"/>
  <c r="J25" i="13"/>
  <c r="K25" i="13"/>
  <c r="M25" i="13"/>
  <c r="F26" i="13"/>
  <c r="G26" i="13"/>
  <c r="H26" i="13"/>
  <c r="I26" i="13"/>
  <c r="J26" i="13"/>
  <c r="K26" i="13"/>
  <c r="L26" i="13"/>
  <c r="E26" i="13"/>
  <c r="E19" i="13"/>
  <c r="E20" i="13"/>
  <c r="E21" i="13"/>
  <c r="E22" i="13"/>
  <c r="E23" i="13"/>
  <c r="E24" i="13"/>
  <c r="E25" i="13"/>
  <c r="F4" i="13"/>
  <c r="G4" i="13"/>
  <c r="H4" i="13"/>
  <c r="I4" i="13"/>
  <c r="J4" i="13"/>
  <c r="K4" i="13"/>
  <c r="L4" i="13"/>
  <c r="M4" i="13"/>
  <c r="G5" i="13"/>
  <c r="H5" i="13"/>
  <c r="I5" i="13"/>
  <c r="J5" i="13"/>
  <c r="K5" i="13"/>
  <c r="L5" i="13"/>
  <c r="M5" i="13"/>
  <c r="F6" i="13"/>
  <c r="H6" i="13"/>
  <c r="I6" i="13"/>
  <c r="J6" i="13"/>
  <c r="K6" i="13"/>
  <c r="L6" i="13"/>
  <c r="M6" i="13"/>
  <c r="F7" i="13"/>
  <c r="G7" i="13"/>
  <c r="I7" i="13"/>
  <c r="J7" i="13"/>
  <c r="K7" i="13"/>
  <c r="L7" i="13"/>
  <c r="M7" i="13"/>
  <c r="F8" i="13"/>
  <c r="G8" i="13"/>
  <c r="H8" i="13"/>
  <c r="J8" i="13"/>
  <c r="K8" i="13"/>
  <c r="L8" i="13"/>
  <c r="M8" i="13"/>
  <c r="F9" i="13"/>
  <c r="G9" i="13"/>
  <c r="H9" i="13"/>
  <c r="I9" i="13"/>
  <c r="K9" i="13"/>
  <c r="L9" i="13"/>
  <c r="M9" i="13"/>
  <c r="F10" i="13"/>
  <c r="G10" i="13"/>
  <c r="H10" i="13"/>
  <c r="I10" i="13"/>
  <c r="J10" i="13"/>
  <c r="L10" i="13"/>
  <c r="M10" i="13"/>
  <c r="F11" i="13"/>
  <c r="G11" i="13"/>
  <c r="H11" i="13"/>
  <c r="I11" i="13"/>
  <c r="J11" i="13"/>
  <c r="K11" i="13"/>
  <c r="M11" i="13"/>
  <c r="F12" i="13"/>
  <c r="G12" i="13"/>
  <c r="H12" i="13"/>
  <c r="I12" i="13"/>
  <c r="J12" i="13"/>
  <c r="K12" i="13"/>
  <c r="L12" i="13"/>
  <c r="E6" i="13"/>
  <c r="E7" i="13"/>
  <c r="E8" i="13"/>
  <c r="E9" i="13"/>
  <c r="E10" i="13"/>
  <c r="E11" i="13"/>
  <c r="E12" i="13"/>
  <c r="E5" i="13"/>
  <c r="V16" i="13"/>
  <c r="W16" i="13"/>
  <c r="X16" i="13"/>
  <c r="Y16" i="13"/>
  <c r="Z16" i="13"/>
  <c r="AA16" i="13"/>
  <c r="AB16" i="13"/>
  <c r="AC16" i="13"/>
  <c r="W17" i="13"/>
  <c r="X17" i="13"/>
  <c r="Y17" i="13"/>
  <c r="Z17" i="13"/>
  <c r="AA17" i="13"/>
  <c r="AB17" i="13"/>
  <c r="AC17" i="13"/>
  <c r="V18" i="13"/>
  <c r="X18" i="13"/>
  <c r="Y18" i="13"/>
  <c r="Z18" i="13"/>
  <c r="AA18" i="13"/>
  <c r="AB18" i="13"/>
  <c r="AC18" i="13"/>
  <c r="V19" i="13"/>
  <c r="W19" i="13"/>
  <c r="Y19" i="13"/>
  <c r="Z19" i="13"/>
  <c r="AA19" i="13"/>
  <c r="AB19" i="13"/>
  <c r="AC19" i="13"/>
  <c r="V20" i="13"/>
  <c r="W20" i="13"/>
  <c r="X20" i="13"/>
  <c r="Z20" i="13"/>
  <c r="AA20" i="13"/>
  <c r="AB20" i="13"/>
  <c r="AC20" i="13"/>
  <c r="V21" i="13"/>
  <c r="W21" i="13"/>
  <c r="X21" i="13"/>
  <c r="Y21" i="13"/>
  <c r="AA21" i="13"/>
  <c r="AB21" i="13"/>
  <c r="AC21" i="13"/>
  <c r="V22" i="13"/>
  <c r="W22" i="13"/>
  <c r="X22" i="13"/>
  <c r="Y22" i="13"/>
  <c r="Z22" i="13"/>
  <c r="AB22" i="13"/>
  <c r="AC22" i="13"/>
  <c r="V23" i="13"/>
  <c r="W23" i="13"/>
  <c r="X23" i="13"/>
  <c r="Y23" i="13"/>
  <c r="Z23" i="13"/>
  <c r="AA23" i="13"/>
  <c r="AC23" i="13"/>
  <c r="V24" i="13"/>
  <c r="W24" i="13"/>
  <c r="X24" i="13"/>
  <c r="Y24" i="13"/>
  <c r="Z24" i="13"/>
  <c r="AA24" i="13"/>
  <c r="AB24" i="13"/>
  <c r="U17" i="13"/>
  <c r="U18" i="13"/>
  <c r="U19" i="13"/>
  <c r="U20" i="13"/>
  <c r="U21" i="13"/>
  <c r="U22" i="13"/>
  <c r="U23" i="13"/>
  <c r="U24" i="13"/>
  <c r="U5" i="13"/>
  <c r="U6" i="13"/>
  <c r="U7" i="13"/>
  <c r="U8" i="13"/>
  <c r="U9" i="13"/>
  <c r="U10" i="13"/>
  <c r="U11" i="13"/>
  <c r="U12" i="13"/>
  <c r="AJ4" i="13"/>
  <c r="AK4" i="13"/>
  <c r="AL4" i="13"/>
  <c r="AM4" i="13"/>
  <c r="AN4" i="13"/>
  <c r="AO4" i="13"/>
  <c r="AP4" i="13"/>
  <c r="AQ4" i="13"/>
  <c r="AK5" i="13"/>
  <c r="AL5" i="13"/>
  <c r="AM5" i="13"/>
  <c r="AN5" i="13"/>
  <c r="AO5" i="13"/>
  <c r="AP5" i="13"/>
  <c r="AQ5" i="13"/>
  <c r="AJ6" i="13"/>
  <c r="AL6" i="13"/>
  <c r="AM6" i="13"/>
  <c r="AN6" i="13"/>
  <c r="AO6" i="13"/>
  <c r="AP6" i="13"/>
  <c r="AQ6" i="13"/>
  <c r="AJ7" i="13"/>
  <c r="AK7" i="13"/>
  <c r="AM7" i="13"/>
  <c r="AN7" i="13"/>
  <c r="AO7" i="13"/>
  <c r="AP7" i="13"/>
  <c r="AQ7" i="13"/>
  <c r="AJ8" i="13"/>
  <c r="AK8" i="13"/>
  <c r="AL8" i="13"/>
  <c r="AN8" i="13"/>
  <c r="AO8" i="13"/>
  <c r="AP8" i="13"/>
  <c r="AQ8" i="13"/>
  <c r="AJ9" i="13"/>
  <c r="AK9" i="13"/>
  <c r="AL9" i="13"/>
  <c r="AM9" i="13"/>
  <c r="AO9" i="13"/>
  <c r="AP9" i="13"/>
  <c r="AQ9" i="13"/>
  <c r="AJ10" i="13"/>
  <c r="AK10" i="13"/>
  <c r="AL10" i="13"/>
  <c r="AN10" i="13"/>
  <c r="AP10" i="13"/>
  <c r="AQ10" i="13"/>
  <c r="AJ11" i="13"/>
  <c r="AK11" i="13"/>
  <c r="AL11" i="13"/>
  <c r="AM11" i="13"/>
  <c r="AN11" i="13"/>
  <c r="AO11" i="13"/>
  <c r="AQ11" i="13"/>
  <c r="AJ12" i="13"/>
  <c r="AK12" i="13"/>
  <c r="AL12" i="13"/>
  <c r="AM12" i="13"/>
  <c r="AN12" i="13"/>
  <c r="AO12" i="13"/>
  <c r="AP12" i="13"/>
  <c r="AI5" i="13"/>
  <c r="AI6" i="13"/>
  <c r="AI7" i="13"/>
  <c r="AI8" i="13"/>
  <c r="AI9" i="13"/>
  <c r="AI10" i="13"/>
  <c r="AI11" i="13"/>
  <c r="AI12" i="13"/>
  <c r="V4" i="13"/>
  <c r="W4" i="13"/>
  <c r="X4" i="13"/>
  <c r="Y4" i="13"/>
  <c r="Z4" i="13"/>
  <c r="AA4" i="13"/>
  <c r="AB4" i="13"/>
  <c r="AC4" i="13"/>
  <c r="W5" i="13"/>
  <c r="X5" i="13"/>
  <c r="Y5" i="13"/>
  <c r="Z5" i="13"/>
  <c r="AA5" i="13"/>
  <c r="AB5" i="13"/>
  <c r="AC5" i="13"/>
  <c r="V6" i="13"/>
  <c r="X6" i="13"/>
  <c r="Y6" i="13"/>
  <c r="Z6" i="13"/>
  <c r="AA6" i="13"/>
  <c r="AB6" i="13"/>
  <c r="AC6" i="13"/>
  <c r="V7" i="13"/>
  <c r="W7" i="13"/>
  <c r="Y7" i="13"/>
  <c r="Z7" i="13"/>
  <c r="AA7" i="13"/>
  <c r="AB7" i="13"/>
  <c r="AC7" i="13"/>
  <c r="V8" i="13"/>
  <c r="W8" i="13"/>
  <c r="X8" i="13"/>
  <c r="Z8" i="13"/>
  <c r="AA8" i="13"/>
  <c r="AB8" i="13"/>
  <c r="AC8" i="13"/>
  <c r="V9" i="13"/>
  <c r="W9" i="13"/>
  <c r="X9" i="13"/>
  <c r="Y9" i="13"/>
  <c r="AA9" i="13"/>
  <c r="AB9" i="13"/>
  <c r="AC9" i="13"/>
  <c r="V10" i="13"/>
  <c r="W10" i="13"/>
  <c r="X10" i="13"/>
  <c r="Y10" i="13"/>
  <c r="Z10" i="13"/>
  <c r="AB10" i="13"/>
  <c r="AC10" i="13"/>
  <c r="V11" i="13"/>
  <c r="W11" i="13"/>
  <c r="X11" i="13"/>
  <c r="Y11" i="13"/>
  <c r="Z11" i="13"/>
  <c r="AA11" i="13"/>
  <c r="AC11" i="13"/>
  <c r="V12" i="13"/>
  <c r="W12" i="13"/>
  <c r="X12" i="13"/>
  <c r="Y12" i="13"/>
  <c r="Z12" i="13"/>
  <c r="AA12" i="13"/>
  <c r="AB12" i="13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A102" i="10"/>
  <c r="AA103" i="10"/>
  <c r="AA104" i="10"/>
  <c r="AA105" i="10"/>
  <c r="AA106" i="10"/>
  <c r="AA107" i="10"/>
  <c r="AA108" i="10"/>
  <c r="AA109" i="10"/>
  <c r="AA101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AA65" i="10"/>
  <c r="E456" i="6"/>
  <c r="E455" i="6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A89" i="10"/>
  <c r="AA90" i="10"/>
  <c r="AA91" i="10"/>
  <c r="AA92" i="10"/>
  <c r="AA93" i="10"/>
  <c r="AA94" i="10"/>
  <c r="AA95" i="10"/>
  <c r="AA96" i="10"/>
  <c r="AA97" i="10"/>
  <c r="AA88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A76" i="10"/>
  <c r="AA77" i="10"/>
  <c r="AA78" i="10"/>
  <c r="AA79" i="10"/>
  <c r="AA80" i="10"/>
  <c r="AA81" i="10"/>
  <c r="AA82" i="10"/>
  <c r="AA83" i="10"/>
  <c r="AA75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Q145" i="6"/>
  <c r="V133" i="6"/>
  <c r="V134" i="6"/>
  <c r="W132" i="6"/>
  <c r="W144" i="6"/>
  <c r="V139" i="6"/>
  <c r="W139" i="6"/>
  <c r="V140" i="6"/>
  <c r="W140" i="6"/>
  <c r="V141" i="6"/>
  <c r="W141" i="6"/>
  <c r="W151" i="6"/>
  <c r="V152" i="6"/>
  <c r="W152" i="6"/>
  <c r="V153" i="6"/>
  <c r="W153" i="6"/>
  <c r="T227" i="6"/>
  <c r="S227" i="6"/>
  <c r="R227" i="6"/>
  <c r="Q227" i="6"/>
  <c r="P227" i="6"/>
  <c r="O227" i="6"/>
  <c r="N227" i="6"/>
  <c r="M227" i="6"/>
  <c r="T212" i="6"/>
  <c r="S212" i="6"/>
  <c r="R212" i="6"/>
  <c r="Q212" i="6"/>
  <c r="P212" i="6"/>
  <c r="O212" i="6"/>
  <c r="N212" i="6"/>
  <c r="M212" i="6"/>
  <c r="M197" i="6"/>
  <c r="N197" i="6"/>
  <c r="U197" i="6"/>
  <c r="T197" i="6"/>
  <c r="S197" i="6"/>
  <c r="R197" i="6"/>
  <c r="Q197" i="6"/>
  <c r="P197" i="6"/>
  <c r="O197" i="6"/>
  <c r="T92" i="6"/>
  <c r="S92" i="6"/>
  <c r="N92" i="6"/>
  <c r="O92" i="6"/>
  <c r="P92" i="6"/>
  <c r="Q92" i="6"/>
  <c r="R92" i="6"/>
  <c r="M92" i="6"/>
  <c r="W127" i="6"/>
  <c r="W128" i="6"/>
  <c r="W129" i="6"/>
  <c r="V127" i="6"/>
  <c r="V128" i="6"/>
  <c r="V129" i="6"/>
  <c r="W120" i="6"/>
  <c r="V121" i="6"/>
  <c r="G130" i="14" l="1"/>
  <c r="V136" i="14"/>
  <c r="W136" i="14"/>
  <c r="X136" i="14"/>
  <c r="S136" i="14"/>
  <c r="T136" i="14"/>
  <c r="U136" i="14"/>
  <c r="AA450" i="14"/>
  <c r="M450" i="14"/>
  <c r="AB450" i="14"/>
  <c r="N450" i="14"/>
  <c r="AC450" i="14"/>
  <c r="U450" i="14"/>
  <c r="O450" i="14"/>
  <c r="L450" i="14"/>
  <c r="V450" i="14"/>
  <c r="AD450" i="14"/>
  <c r="P450" i="14"/>
  <c r="Z450" i="14"/>
  <c r="T450" i="14"/>
  <c r="W450" i="14"/>
  <c r="AE450" i="14"/>
  <c r="Q450" i="14"/>
  <c r="X450" i="14"/>
  <c r="R450" i="14"/>
  <c r="S450" i="14"/>
  <c r="Y450" i="14"/>
  <c r="Y455" i="14"/>
  <c r="Z455" i="14"/>
  <c r="N455" i="14"/>
  <c r="L455" i="14"/>
  <c r="AA455" i="14"/>
  <c r="O455" i="14"/>
  <c r="AB455" i="14"/>
  <c r="P455" i="14"/>
  <c r="S455" i="14"/>
  <c r="U455" i="14"/>
  <c r="AC455" i="14"/>
  <c r="Q455" i="14"/>
  <c r="X455" i="14"/>
  <c r="V455" i="14"/>
  <c r="AD455" i="14"/>
  <c r="R455" i="14"/>
  <c r="M455" i="14"/>
  <c r="W455" i="14"/>
  <c r="AE455" i="14"/>
  <c r="T455" i="14"/>
  <c r="W452" i="14"/>
  <c r="AE452" i="14"/>
  <c r="M452" i="14"/>
  <c r="X452" i="14"/>
  <c r="N452" i="14"/>
  <c r="V452" i="14"/>
  <c r="T452" i="14"/>
  <c r="Y452" i="14"/>
  <c r="O452" i="14"/>
  <c r="AD452" i="14"/>
  <c r="Z452" i="14"/>
  <c r="P452" i="14"/>
  <c r="AA452" i="14"/>
  <c r="U452" i="14"/>
  <c r="Q452" i="14"/>
  <c r="S452" i="14"/>
  <c r="AB452" i="14"/>
  <c r="R452" i="14"/>
  <c r="L452" i="14"/>
  <c r="AC452" i="14"/>
  <c r="AC449" i="14"/>
  <c r="M449" i="14"/>
  <c r="V449" i="14"/>
  <c r="AD449" i="14"/>
  <c r="U449" i="14"/>
  <c r="N449" i="14"/>
  <c r="W449" i="14"/>
  <c r="AE449" i="14"/>
  <c r="O449" i="14"/>
  <c r="L449" i="14"/>
  <c r="X449" i="14"/>
  <c r="P449" i="14"/>
  <c r="Y449" i="14"/>
  <c r="Q449" i="14"/>
  <c r="Z449" i="14"/>
  <c r="R449" i="14"/>
  <c r="AA449" i="14"/>
  <c r="S449" i="14"/>
  <c r="AB449" i="14"/>
  <c r="T449" i="14"/>
  <c r="AA454" i="14"/>
  <c r="M454" i="14"/>
  <c r="AB454" i="14"/>
  <c r="N454" i="14"/>
  <c r="AC454" i="14"/>
  <c r="O454" i="14"/>
  <c r="S454" i="14"/>
  <c r="V454" i="14"/>
  <c r="AD454" i="14"/>
  <c r="P454" i="14"/>
  <c r="L454" i="14"/>
  <c r="W454" i="14"/>
  <c r="AE454" i="14"/>
  <c r="Q454" i="14"/>
  <c r="T454" i="14"/>
  <c r="X454" i="14"/>
  <c r="R454" i="14"/>
  <c r="Y454" i="14"/>
  <c r="U454" i="14"/>
  <c r="Z454" i="14"/>
  <c r="U447" i="14"/>
  <c r="L447" i="14"/>
  <c r="AA447" i="14"/>
  <c r="V447" i="14"/>
  <c r="O447" i="14"/>
  <c r="AD447" i="14"/>
  <c r="T447" i="14"/>
  <c r="R447" i="14"/>
  <c r="Y447" i="14"/>
  <c r="AB447" i="14"/>
  <c r="W447" i="14"/>
  <c r="M447" i="14"/>
  <c r="P447" i="14"/>
  <c r="AE447" i="14"/>
  <c r="Z447" i="14"/>
  <c r="AC447" i="14"/>
  <c r="S447" i="14"/>
  <c r="N447" i="14"/>
  <c r="Q447" i="14"/>
  <c r="X447" i="14"/>
  <c r="Y451" i="14"/>
  <c r="M451" i="14"/>
  <c r="Z451" i="14"/>
  <c r="N451" i="14"/>
  <c r="AA451" i="14"/>
  <c r="O451" i="14"/>
  <c r="AB451" i="14"/>
  <c r="U451" i="14"/>
  <c r="P451" i="14"/>
  <c r="S451" i="14"/>
  <c r="AC451" i="14"/>
  <c r="Q451" i="14"/>
  <c r="L451" i="14"/>
  <c r="X451" i="14"/>
  <c r="V451" i="14"/>
  <c r="AD451" i="14"/>
  <c r="R451" i="14"/>
  <c r="T451" i="14"/>
  <c r="W451" i="14"/>
  <c r="AE451" i="14"/>
  <c r="W448" i="14"/>
  <c r="AE448" i="14"/>
  <c r="U448" i="14"/>
  <c r="M448" i="14"/>
  <c r="X448" i="14"/>
  <c r="N448" i="14"/>
  <c r="L448" i="14"/>
  <c r="Y448" i="14"/>
  <c r="O448" i="14"/>
  <c r="V448" i="14"/>
  <c r="Z448" i="14"/>
  <c r="P448" i="14"/>
  <c r="AA448" i="14"/>
  <c r="Q448" i="14"/>
  <c r="T448" i="14"/>
  <c r="AB448" i="14"/>
  <c r="R448" i="14"/>
  <c r="AD448" i="14"/>
  <c r="AC448" i="14"/>
  <c r="S448" i="14"/>
  <c r="AC453" i="14"/>
  <c r="M453" i="14"/>
  <c r="V453" i="14"/>
  <c r="AD453" i="14"/>
  <c r="N453" i="14"/>
  <c r="W453" i="14"/>
  <c r="AE453" i="14"/>
  <c r="O453" i="14"/>
  <c r="T453" i="14"/>
  <c r="X453" i="14"/>
  <c r="P453" i="14"/>
  <c r="Y453" i="14"/>
  <c r="Q453" i="14"/>
  <c r="L453" i="14"/>
  <c r="Z453" i="14"/>
  <c r="U453" i="14"/>
  <c r="R453" i="14"/>
  <c r="S453" i="14"/>
  <c r="AB453" i="14"/>
  <c r="AA453" i="14"/>
  <c r="M474" i="14"/>
  <c r="L474" i="14"/>
  <c r="I474" i="14"/>
  <c r="N474" i="14"/>
  <c r="J474" i="14"/>
  <c r="Q474" i="14"/>
  <c r="O474" i="14"/>
  <c r="K474" i="14"/>
  <c r="P474" i="14"/>
  <c r="D474" i="14"/>
  <c r="C474" i="14"/>
  <c r="R474" i="14"/>
  <c r="F474" i="14"/>
  <c r="S474" i="14"/>
  <c r="G474" i="14"/>
  <c r="E474" i="14"/>
  <c r="T474" i="14"/>
  <c r="H474" i="14"/>
  <c r="M466" i="14"/>
  <c r="L466" i="14"/>
  <c r="I466" i="14"/>
  <c r="N466" i="14"/>
  <c r="J466" i="14"/>
  <c r="O466" i="14"/>
  <c r="K466" i="14"/>
  <c r="P466" i="14"/>
  <c r="D466" i="14"/>
  <c r="C466" i="14"/>
  <c r="E466" i="14"/>
  <c r="Q466" i="14"/>
  <c r="R466" i="14"/>
  <c r="F466" i="14"/>
  <c r="S466" i="14"/>
  <c r="G466" i="14"/>
  <c r="T466" i="14"/>
  <c r="H466" i="14"/>
  <c r="M475" i="14"/>
  <c r="I475" i="14"/>
  <c r="N475" i="14"/>
  <c r="L475" i="14"/>
  <c r="J475" i="14"/>
  <c r="E475" i="14"/>
  <c r="O475" i="14"/>
  <c r="K475" i="14"/>
  <c r="C475" i="14"/>
  <c r="P475" i="14"/>
  <c r="D475" i="14"/>
  <c r="Q475" i="14"/>
  <c r="R475" i="14"/>
  <c r="F475" i="14"/>
  <c r="S475" i="14"/>
  <c r="G475" i="14"/>
  <c r="T475" i="14"/>
  <c r="H475" i="14"/>
  <c r="M473" i="14"/>
  <c r="I473" i="14"/>
  <c r="N473" i="14"/>
  <c r="J473" i="14"/>
  <c r="O473" i="14"/>
  <c r="K473" i="14"/>
  <c r="C473" i="14"/>
  <c r="P473" i="14"/>
  <c r="D473" i="14"/>
  <c r="Q473" i="14"/>
  <c r="R473" i="14"/>
  <c r="F473" i="14"/>
  <c r="E473" i="14"/>
  <c r="S473" i="14"/>
  <c r="G473" i="14"/>
  <c r="T473" i="14"/>
  <c r="L473" i="14"/>
  <c r="H473" i="14"/>
  <c r="M465" i="14"/>
  <c r="H465" i="14"/>
  <c r="N465" i="14"/>
  <c r="I465" i="14"/>
  <c r="D465" i="14"/>
  <c r="O465" i="14"/>
  <c r="L465" i="14"/>
  <c r="J465" i="14"/>
  <c r="P465" i="14"/>
  <c r="K465" i="14"/>
  <c r="Q465" i="14"/>
  <c r="R465" i="14"/>
  <c r="E465" i="14"/>
  <c r="C465" i="14"/>
  <c r="S465" i="14"/>
  <c r="F465" i="14"/>
  <c r="T465" i="14"/>
  <c r="G465" i="14"/>
  <c r="M472" i="14"/>
  <c r="I472" i="14"/>
  <c r="N472" i="14"/>
  <c r="J472" i="14"/>
  <c r="C472" i="14"/>
  <c r="O472" i="14"/>
  <c r="K472" i="14"/>
  <c r="P472" i="14"/>
  <c r="D472" i="14"/>
  <c r="Q472" i="14"/>
  <c r="E472" i="14"/>
  <c r="R472" i="14"/>
  <c r="F472" i="14"/>
  <c r="S472" i="14"/>
  <c r="L472" i="14"/>
  <c r="G472" i="14"/>
  <c r="T472" i="14"/>
  <c r="H472" i="14"/>
  <c r="M471" i="14"/>
  <c r="I471" i="14"/>
  <c r="C471" i="14"/>
  <c r="N471" i="14"/>
  <c r="J471" i="14"/>
  <c r="O471" i="14"/>
  <c r="K471" i="14"/>
  <c r="P471" i="14"/>
  <c r="D471" i="14"/>
  <c r="Q471" i="14"/>
  <c r="R471" i="14"/>
  <c r="L471" i="14"/>
  <c r="F471" i="14"/>
  <c r="S471" i="14"/>
  <c r="G471" i="14"/>
  <c r="T471" i="14"/>
  <c r="H471" i="14"/>
  <c r="E471" i="14"/>
  <c r="M469" i="14"/>
  <c r="I469" i="14"/>
  <c r="N469" i="14"/>
  <c r="J469" i="14"/>
  <c r="O469" i="14"/>
  <c r="K469" i="14"/>
  <c r="E469" i="14"/>
  <c r="P469" i="14"/>
  <c r="L469" i="14"/>
  <c r="D469" i="14"/>
  <c r="Q469" i="14"/>
  <c r="R469" i="14"/>
  <c r="F469" i="14"/>
  <c r="S469" i="14"/>
  <c r="G469" i="14"/>
  <c r="C469" i="14"/>
  <c r="T469" i="14"/>
  <c r="H469" i="14"/>
  <c r="M470" i="14"/>
  <c r="I470" i="14"/>
  <c r="N470" i="14"/>
  <c r="J470" i="14"/>
  <c r="O470" i="14"/>
  <c r="K470" i="14"/>
  <c r="L470" i="14"/>
  <c r="P470" i="14"/>
  <c r="D470" i="14"/>
  <c r="E470" i="14"/>
  <c r="Q470" i="14"/>
  <c r="R470" i="14"/>
  <c r="F470" i="14"/>
  <c r="S470" i="14"/>
  <c r="G470" i="14"/>
  <c r="T470" i="14"/>
  <c r="H470" i="14"/>
  <c r="C470" i="14"/>
  <c r="M468" i="14"/>
  <c r="I468" i="14"/>
  <c r="N468" i="14"/>
  <c r="J468" i="14"/>
  <c r="E468" i="14"/>
  <c r="O468" i="14"/>
  <c r="L468" i="14"/>
  <c r="K468" i="14"/>
  <c r="P468" i="14"/>
  <c r="D468" i="14"/>
  <c r="Q468" i="14"/>
  <c r="R468" i="14"/>
  <c r="F468" i="14"/>
  <c r="C468" i="14"/>
  <c r="S468" i="14"/>
  <c r="G468" i="14"/>
  <c r="T468" i="14"/>
  <c r="H468" i="14"/>
  <c r="M467" i="14"/>
  <c r="I467" i="14"/>
  <c r="C467" i="14"/>
  <c r="N467" i="14"/>
  <c r="L467" i="14"/>
  <c r="J467" i="14"/>
  <c r="O467" i="14"/>
  <c r="K467" i="14"/>
  <c r="P467" i="14"/>
  <c r="D467" i="14"/>
  <c r="Q467" i="14"/>
  <c r="E467" i="14"/>
  <c r="R467" i="14"/>
  <c r="F467" i="14"/>
  <c r="S467" i="14"/>
  <c r="G467" i="14"/>
  <c r="T467" i="14"/>
  <c r="H467" i="14"/>
  <c r="AB39" i="14"/>
  <c r="AB38" i="14"/>
  <c r="AA38" i="14"/>
  <c r="Z136" i="14"/>
  <c r="C136" i="14"/>
  <c r="R136" i="14"/>
  <c r="AG35" i="14"/>
  <c r="AG34" i="14"/>
  <c r="AG33" i="14"/>
  <c r="AF34" i="14"/>
  <c r="AF33" i="14"/>
  <c r="AF35" i="14"/>
  <c r="AM33" i="14"/>
  <c r="AM35" i="14"/>
  <c r="AM34" i="14"/>
  <c r="AE33" i="14"/>
  <c r="AE34" i="14"/>
  <c r="AE35" i="14"/>
  <c r="AL35" i="14"/>
  <c r="AL34" i="14"/>
  <c r="AL33" i="14"/>
  <c r="AD35" i="14"/>
  <c r="AD34" i="14"/>
  <c r="AD33" i="14"/>
  <c r="AK33" i="14"/>
  <c r="AK35" i="14"/>
  <c r="AK34" i="14"/>
  <c r="AC33" i="14"/>
  <c r="AC34" i="14"/>
  <c r="AC35" i="14"/>
  <c r="AJ33" i="14"/>
  <c r="AJ34" i="14"/>
  <c r="AJ35" i="14"/>
  <c r="AB34" i="14"/>
  <c r="AB35" i="14"/>
  <c r="AI35" i="14"/>
  <c r="AI34" i="14"/>
  <c r="AI33" i="14"/>
  <c r="AA35" i="14"/>
  <c r="AA33" i="14"/>
  <c r="AA34" i="14"/>
  <c r="AA39" i="14"/>
  <c r="AH34" i="14"/>
  <c r="AH33" i="14"/>
  <c r="AH35" i="14"/>
  <c r="Z35" i="14"/>
  <c r="Z33" i="14"/>
  <c r="Z34" i="14"/>
  <c r="K142" i="14"/>
  <c r="J142" i="14"/>
  <c r="Q142" i="14"/>
  <c r="I142" i="14"/>
  <c r="P142" i="14"/>
  <c r="H142" i="14"/>
  <c r="O142" i="14"/>
  <c r="G142" i="14"/>
  <c r="N142" i="14"/>
  <c r="F142" i="14"/>
  <c r="M142" i="14"/>
  <c r="E142" i="14"/>
  <c r="L142" i="14"/>
  <c r="D142" i="14"/>
  <c r="AA136" i="14"/>
  <c r="AB136" i="14"/>
  <c r="AC136" i="14"/>
  <c r="AD136" i="14"/>
  <c r="AE136" i="14"/>
  <c r="AF136" i="14"/>
  <c r="O130" i="14"/>
  <c r="AJ42" i="14"/>
  <c r="CP45" i="14"/>
  <c r="CP46" i="14"/>
  <c r="AJ43" i="14"/>
  <c r="CP47" i="14"/>
  <c r="CP44" i="14"/>
  <c r="AB42" i="14"/>
  <c r="CH46" i="14"/>
  <c r="CH45" i="14"/>
  <c r="CH47" i="14"/>
  <c r="CH44" i="14"/>
  <c r="AB43" i="14"/>
  <c r="AI43" i="14"/>
  <c r="CO45" i="14"/>
  <c r="CO44" i="14"/>
  <c r="CO46" i="14"/>
  <c r="CO47" i="14"/>
  <c r="AI42" i="14"/>
  <c r="CG45" i="14"/>
  <c r="CG46" i="14"/>
  <c r="CG44" i="14"/>
  <c r="AA43" i="14"/>
  <c r="CG47" i="14"/>
  <c r="AA42" i="14"/>
  <c r="AH43" i="14"/>
  <c r="CN45" i="14"/>
  <c r="CN44" i="14"/>
  <c r="CN46" i="14"/>
  <c r="AH42" i="14"/>
  <c r="CN47" i="14"/>
  <c r="Z43" i="14"/>
  <c r="CF45" i="14"/>
  <c r="CF44" i="14"/>
  <c r="CF46" i="14"/>
  <c r="Z42" i="14"/>
  <c r="CF47" i="14"/>
  <c r="CM47" i="14"/>
  <c r="CM44" i="14"/>
  <c r="AG43" i="14"/>
  <c r="AG42" i="14"/>
  <c r="CM45" i="14"/>
  <c r="CM46" i="14"/>
  <c r="CL46" i="14"/>
  <c r="CL47" i="14"/>
  <c r="CL44" i="14"/>
  <c r="AF43" i="14"/>
  <c r="AF42" i="14"/>
  <c r="CL45" i="14"/>
  <c r="CS45" i="14"/>
  <c r="CS44" i="14"/>
  <c r="CS46" i="14"/>
  <c r="AM43" i="14"/>
  <c r="CS47" i="14"/>
  <c r="AM42" i="14"/>
  <c r="CK45" i="14"/>
  <c r="CK44" i="14"/>
  <c r="CK46" i="14"/>
  <c r="AE43" i="14"/>
  <c r="CK47" i="14"/>
  <c r="AE42" i="14"/>
  <c r="CR44" i="14"/>
  <c r="AL43" i="14"/>
  <c r="CR45" i="14"/>
  <c r="CR46" i="14"/>
  <c r="AL42" i="14"/>
  <c r="CR47" i="14"/>
  <c r="CJ44" i="14"/>
  <c r="AD43" i="14"/>
  <c r="CJ45" i="14"/>
  <c r="CJ46" i="14"/>
  <c r="AD42" i="14"/>
  <c r="CJ47" i="14"/>
  <c r="AK42" i="14"/>
  <c r="CQ47" i="14"/>
  <c r="CQ45" i="14"/>
  <c r="CQ46" i="14"/>
  <c r="CQ44" i="14"/>
  <c r="AK43" i="14"/>
  <c r="CI47" i="14"/>
  <c r="AC42" i="14"/>
  <c r="CI45" i="14"/>
  <c r="CI46" i="14"/>
  <c r="CI44" i="14"/>
  <c r="AC43" i="14"/>
  <c r="Z39" i="14"/>
  <c r="AH39" i="14"/>
  <c r="AG38" i="14"/>
  <c r="AG39" i="14"/>
  <c r="Z38" i="14"/>
  <c r="CS38" i="14"/>
  <c r="CS39" i="14"/>
  <c r="CS40" i="14"/>
  <c r="CK38" i="14"/>
  <c r="CK39" i="14"/>
  <c r="CK40" i="14"/>
  <c r="CS35" i="14"/>
  <c r="CK35" i="14"/>
  <c r="CQ34" i="14"/>
  <c r="CI34" i="14"/>
  <c r="CR39" i="14"/>
  <c r="CR38" i="14"/>
  <c r="CR40" i="14"/>
  <c r="CJ38" i="14"/>
  <c r="CJ40" i="14"/>
  <c r="CJ39" i="14"/>
  <c r="CR35" i="14"/>
  <c r="CJ35" i="14"/>
  <c r="CP34" i="14"/>
  <c r="CH34" i="14"/>
  <c r="CQ38" i="14"/>
  <c r="CQ39" i="14"/>
  <c r="CQ40" i="14"/>
  <c r="CI39" i="14"/>
  <c r="CI38" i="14"/>
  <c r="CI40" i="14"/>
  <c r="CQ35" i="14"/>
  <c r="CI35" i="14"/>
  <c r="CO34" i="14"/>
  <c r="CG34" i="14"/>
  <c r="CP40" i="14"/>
  <c r="CP39" i="14"/>
  <c r="CP38" i="14"/>
  <c r="CH39" i="14"/>
  <c r="CH38" i="14"/>
  <c r="CH40" i="14"/>
  <c r="CP35" i="14"/>
  <c r="CH35" i="14"/>
  <c r="CN34" i="14"/>
  <c r="CF34" i="14"/>
  <c r="CO38" i="14"/>
  <c r="CO40" i="14"/>
  <c r="CO39" i="14"/>
  <c r="CG38" i="14"/>
  <c r="CG40" i="14"/>
  <c r="CG39" i="14"/>
  <c r="CO35" i="14"/>
  <c r="CG35" i="14"/>
  <c r="CM34" i="14"/>
  <c r="CN39" i="14"/>
  <c r="CN38" i="14"/>
  <c r="CN40" i="14"/>
  <c r="CF39" i="14"/>
  <c r="CF38" i="14"/>
  <c r="CF40" i="14"/>
  <c r="CN35" i="14"/>
  <c r="CF35" i="14"/>
  <c r="CL34" i="14"/>
  <c r="CM39" i="14"/>
  <c r="CM38" i="14"/>
  <c r="CM40" i="14"/>
  <c r="CM35" i="14"/>
  <c r="CS34" i="14"/>
  <c r="CK34" i="14"/>
  <c r="CL38" i="14"/>
  <c r="CL40" i="14"/>
  <c r="CL39" i="14"/>
  <c r="CL35" i="14"/>
  <c r="CR34" i="14"/>
  <c r="CJ34" i="14"/>
  <c r="AK38" i="14"/>
  <c r="AM39" i="14"/>
  <c r="AD38" i="14"/>
  <c r="AL39" i="14"/>
  <c r="AL38" i="14"/>
  <c r="AI39" i="14"/>
  <c r="AI38" i="14"/>
  <c r="AE39" i="14"/>
  <c r="AJ38" i="14"/>
  <c r="AC38" i="14"/>
  <c r="BD110" i="10"/>
  <c r="BG94" i="10"/>
  <c r="BG95" i="10" s="1"/>
  <c r="BD97" i="10"/>
  <c r="BD71" i="10"/>
  <c r="AF38" i="14"/>
  <c r="AF39" i="14"/>
  <c r="AE38" i="14"/>
  <c r="K136" i="14"/>
  <c r="AM38" i="14"/>
  <c r="AK39" i="14"/>
  <c r="AH38" i="14"/>
  <c r="AJ39" i="14"/>
  <c r="J136" i="14"/>
  <c r="Q136" i="14"/>
  <c r="I136" i="14"/>
  <c r="P136" i="14"/>
  <c r="H136" i="14"/>
  <c r="O136" i="14"/>
  <c r="G136" i="14"/>
  <c r="N136" i="14"/>
  <c r="F136" i="14"/>
  <c r="M136" i="14"/>
  <c r="E136" i="14"/>
  <c r="L136" i="14"/>
  <c r="D136" i="14"/>
  <c r="J130" i="14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C60" i="10"/>
  <c r="AD60" i="10"/>
  <c r="AE60" i="10"/>
  <c r="AF60" i="10"/>
  <c r="AG60" i="10"/>
  <c r="AH60" i="10"/>
  <c r="AI60" i="10"/>
  <c r="AJ60" i="10"/>
  <c r="AK60" i="10"/>
  <c r="AL60" i="10"/>
  <c r="AM60" i="10"/>
  <c r="AA60" i="10"/>
  <c r="AJ10" i="10"/>
  <c r="AK10" i="10"/>
  <c r="AJ11" i="10"/>
  <c r="AK11" i="10"/>
  <c r="AJ12" i="10"/>
  <c r="AK12" i="10"/>
  <c r="AJ13" i="10"/>
  <c r="AK13" i="10"/>
  <c r="AJ14" i="10"/>
  <c r="AK14" i="10"/>
  <c r="AJ15" i="10"/>
  <c r="AK15" i="10"/>
  <c r="AJ16" i="10"/>
  <c r="AK16" i="10"/>
  <c r="AJ17" i="10"/>
  <c r="AK17" i="10"/>
  <c r="AJ18" i="10"/>
  <c r="AK18" i="10"/>
  <c r="AJ19" i="10"/>
  <c r="AK19" i="10"/>
  <c r="AJ20" i="10"/>
  <c r="AK20" i="10"/>
  <c r="AJ21" i="10"/>
  <c r="AK21" i="10"/>
  <c r="AJ22" i="10"/>
  <c r="AK22" i="10"/>
  <c r="AJ23" i="10"/>
  <c r="AK23" i="10"/>
  <c r="AJ24" i="10"/>
  <c r="AK24" i="10"/>
  <c r="AJ25" i="10"/>
  <c r="AK25" i="10"/>
  <c r="AJ26" i="10"/>
  <c r="AK26" i="10"/>
  <c r="AJ27" i="10"/>
  <c r="AK27" i="10"/>
  <c r="AJ28" i="10"/>
  <c r="AK28" i="10"/>
  <c r="AJ29" i="10"/>
  <c r="AK29" i="10"/>
  <c r="AJ30" i="10"/>
  <c r="AK30" i="10"/>
  <c r="AJ31" i="10"/>
  <c r="AK31" i="10"/>
  <c r="AJ32" i="10"/>
  <c r="AK32" i="10"/>
  <c r="AJ33" i="10"/>
  <c r="AK33" i="10"/>
  <c r="AJ34" i="10"/>
  <c r="AK34" i="10"/>
  <c r="AJ35" i="10"/>
  <c r="AK35" i="10"/>
  <c r="AJ36" i="10"/>
  <c r="AK36" i="10"/>
  <c r="AJ37" i="10"/>
  <c r="AK37" i="10"/>
  <c r="AJ38" i="10"/>
  <c r="AK38" i="10"/>
  <c r="AJ39" i="10"/>
  <c r="AK39" i="10"/>
  <c r="AJ40" i="10"/>
  <c r="AK40" i="10"/>
  <c r="AJ41" i="10"/>
  <c r="AK41" i="10"/>
  <c r="AJ42" i="10"/>
  <c r="AK42" i="10"/>
  <c r="AJ43" i="10"/>
  <c r="AK43" i="10"/>
  <c r="AJ44" i="10"/>
  <c r="AK44" i="10"/>
  <c r="AJ45" i="10"/>
  <c r="AK45" i="10"/>
  <c r="AJ46" i="10"/>
  <c r="AK46" i="10"/>
  <c r="AJ47" i="10"/>
  <c r="AK47" i="10"/>
  <c r="AJ48" i="10"/>
  <c r="AK48" i="10"/>
  <c r="K19" i="9"/>
  <c r="K20" i="9"/>
  <c r="K21" i="9"/>
  <c r="K22" i="9"/>
  <c r="AV262" i="14" l="1"/>
  <c r="AO261" i="14"/>
  <c r="AO267" i="14"/>
  <c r="AW264" i="14"/>
  <c r="AP271" i="14"/>
  <c r="AX261" i="14"/>
  <c r="AX267" i="14"/>
  <c r="AQ266" i="14"/>
  <c r="AY263" i="14"/>
  <c r="AR271" i="14"/>
  <c r="AR261" i="14"/>
  <c r="AZ267" i="14"/>
  <c r="AS264" i="14"/>
  <c r="AS262" i="14"/>
  <c r="BA269" i="14"/>
  <c r="AT267" i="14"/>
  <c r="AT264" i="14"/>
  <c r="BB262" i="14"/>
  <c r="AU261" i="14"/>
  <c r="AV271" i="14"/>
  <c r="AO270" i="14"/>
  <c r="AW268" i="14"/>
  <c r="AW265" i="14"/>
  <c r="AP263" i="14"/>
  <c r="AX270" i="14"/>
  <c r="AX268" i="14"/>
  <c r="AQ267" i="14"/>
  <c r="AY264" i="14"/>
  <c r="AR263" i="14"/>
  <c r="AR270" i="14"/>
  <c r="AZ268" i="14"/>
  <c r="AS265" i="14"/>
  <c r="AS271" i="14"/>
  <c r="BA261" i="14"/>
  <c r="AT268" i="14"/>
  <c r="BB265" i="14"/>
  <c r="BB271" i="14"/>
  <c r="AU270" i="14"/>
  <c r="AV263" i="14"/>
  <c r="AO262" i="14"/>
  <c r="AW269" i="14"/>
  <c r="AW266" i="14"/>
  <c r="AP264" i="14"/>
  <c r="AX262" i="14"/>
  <c r="AQ270" i="14"/>
  <c r="AQ268" i="14"/>
  <c r="AY265" i="14"/>
  <c r="AR264" i="14"/>
  <c r="AR262" i="14"/>
  <c r="AZ269" i="14"/>
  <c r="AS266" i="14"/>
  <c r="AS263" i="14"/>
  <c r="BA270" i="14"/>
  <c r="AT269" i="14"/>
  <c r="BB266" i="14"/>
  <c r="BB263" i="14"/>
  <c r="AU262" i="14"/>
  <c r="AV267" i="14"/>
  <c r="AV264" i="14"/>
  <c r="AO271" i="14"/>
  <c r="AW261" i="14"/>
  <c r="AW267" i="14"/>
  <c r="AP265" i="14"/>
  <c r="AX271" i="14"/>
  <c r="AQ262" i="14"/>
  <c r="AQ269" i="14"/>
  <c r="AY266" i="14"/>
  <c r="AR265" i="14"/>
  <c r="AZ271" i="14"/>
  <c r="AZ261" i="14"/>
  <c r="AS267" i="14"/>
  <c r="BA264" i="14"/>
  <c r="BA262" i="14"/>
  <c r="AT261" i="14"/>
  <c r="BB267" i="14"/>
  <c r="BB264" i="14"/>
  <c r="AU271" i="14"/>
  <c r="AV268" i="14"/>
  <c r="AV265" i="14"/>
  <c r="AO263" i="14"/>
  <c r="AW270" i="14"/>
  <c r="AP269" i="14"/>
  <c r="AP266" i="14"/>
  <c r="AX263" i="14"/>
  <c r="AQ271" i="14"/>
  <c r="AQ261" i="14"/>
  <c r="AY267" i="14"/>
  <c r="AR266" i="14"/>
  <c r="AZ263" i="14"/>
  <c r="AZ270" i="14"/>
  <c r="AS268" i="14"/>
  <c r="BA265" i="14"/>
  <c r="BA271" i="14"/>
  <c r="AT270" i="14"/>
  <c r="BB268" i="14"/>
  <c r="AU266" i="14"/>
  <c r="AU263" i="14"/>
  <c r="AV269" i="14"/>
  <c r="AV266" i="14"/>
  <c r="AO264" i="14"/>
  <c r="AW262" i="14"/>
  <c r="AP261" i="14"/>
  <c r="AP267" i="14"/>
  <c r="AX264" i="14"/>
  <c r="AQ263" i="14"/>
  <c r="AY270" i="14"/>
  <c r="AY268" i="14"/>
  <c r="AR267" i="14"/>
  <c r="AZ264" i="14"/>
  <c r="AZ262" i="14"/>
  <c r="AS269" i="14"/>
  <c r="BA266" i="14"/>
  <c r="BA263" i="14"/>
  <c r="AT262" i="14"/>
  <c r="BB269" i="14"/>
  <c r="AU267" i="14"/>
  <c r="AU264" i="14"/>
  <c r="AV261" i="14"/>
  <c r="AO268" i="14"/>
  <c r="AO265" i="14"/>
  <c r="AW271" i="14"/>
  <c r="AP270" i="14"/>
  <c r="AP268" i="14"/>
  <c r="AX265" i="14"/>
  <c r="AQ264" i="14"/>
  <c r="AY262" i="14"/>
  <c r="AY269" i="14"/>
  <c r="AR268" i="14"/>
  <c r="AZ265" i="14"/>
  <c r="AS261" i="14"/>
  <c r="BA267" i="14"/>
  <c r="AT265" i="14"/>
  <c r="AT271" i="14"/>
  <c r="BB261" i="14"/>
  <c r="AU268" i="14"/>
  <c r="AU265" i="14"/>
  <c r="AV270" i="14"/>
  <c r="AO269" i="14"/>
  <c r="AO266" i="14"/>
  <c r="AW263" i="14"/>
  <c r="AP262" i="14"/>
  <c r="AX269" i="14"/>
  <c r="AX266" i="14"/>
  <c r="AQ265" i="14"/>
  <c r="AY271" i="14"/>
  <c r="AY261" i="14"/>
  <c r="AR269" i="14"/>
  <c r="AZ266" i="14"/>
  <c r="AS270" i="14"/>
  <c r="BA268" i="14"/>
  <c r="AT266" i="14"/>
  <c r="AT263" i="14"/>
  <c r="BB270" i="14"/>
  <c r="AU269" i="14"/>
  <c r="AA50" i="10"/>
  <c r="AE50" i="10"/>
  <c r="AD50" i="10"/>
  <c r="AC50" i="10"/>
  <c r="AB50" i="10"/>
  <c r="AI50" i="10"/>
  <c r="AK50" i="10"/>
  <c r="AH50" i="10"/>
  <c r="AJ50" i="10"/>
  <c r="AF50" i="10"/>
  <c r="J19" i="9" l="1"/>
  <c r="J20" i="9"/>
  <c r="J21" i="9"/>
  <c r="J22" i="9"/>
  <c r="M22" i="9"/>
  <c r="M21" i="9"/>
  <c r="M20" i="9"/>
  <c r="M19" i="9"/>
  <c r="J46" i="9"/>
  <c r="I46" i="9"/>
  <c r="H46" i="9"/>
  <c r="G46" i="9"/>
  <c r="F46" i="9"/>
  <c r="E46" i="9"/>
  <c r="D46" i="9"/>
  <c r="C46" i="9"/>
  <c r="J45" i="9"/>
  <c r="I45" i="9"/>
  <c r="H45" i="9"/>
  <c r="G45" i="9"/>
  <c r="F45" i="9"/>
  <c r="E45" i="9"/>
  <c r="D45" i="9"/>
  <c r="C45" i="9"/>
  <c r="J44" i="9"/>
  <c r="I44" i="9"/>
  <c r="H44" i="9"/>
  <c r="G44" i="9"/>
  <c r="F44" i="9"/>
  <c r="E44" i="9"/>
  <c r="D44" i="9"/>
  <c r="C44" i="9"/>
  <c r="J43" i="9"/>
  <c r="I43" i="9"/>
  <c r="H43" i="9"/>
  <c r="G43" i="9"/>
  <c r="F43" i="9"/>
  <c r="E43" i="9"/>
  <c r="D43" i="9"/>
  <c r="C43" i="9"/>
  <c r="L22" i="9" l="1"/>
  <c r="L21" i="9"/>
  <c r="L20" i="9"/>
  <c r="L19" i="9"/>
  <c r="I22" i="9" l="1"/>
  <c r="I21" i="9"/>
  <c r="I20" i="9"/>
  <c r="I19" i="9"/>
  <c r="D22" i="9"/>
  <c r="E22" i="9"/>
  <c r="F22" i="9"/>
  <c r="G22" i="9"/>
  <c r="H22" i="9"/>
  <c r="C22" i="9"/>
  <c r="D19" i="9"/>
  <c r="E19" i="9"/>
  <c r="F19" i="9"/>
  <c r="G19" i="9"/>
  <c r="H19" i="9"/>
  <c r="D20" i="9"/>
  <c r="E20" i="9"/>
  <c r="F20" i="9"/>
  <c r="G20" i="9"/>
  <c r="H20" i="9"/>
  <c r="D21" i="9"/>
  <c r="E21" i="9"/>
  <c r="F21" i="9"/>
  <c r="G21" i="9"/>
  <c r="H21" i="9"/>
  <c r="C21" i="9"/>
  <c r="C20" i="9"/>
  <c r="C19" i="9"/>
  <c r="K455" i="6" l="1"/>
  <c r="K456" i="6"/>
  <c r="K457" i="6"/>
  <c r="V122" i="6"/>
  <c r="V123" i="6"/>
  <c r="V135" i="6"/>
  <c r="N145" i="6"/>
  <c r="N146" i="6"/>
  <c r="N147" i="6"/>
  <c r="N148" i="6"/>
  <c r="N149" i="6"/>
  <c r="N150" i="6"/>
  <c r="C455" i="6"/>
  <c r="C456" i="6"/>
  <c r="C457" i="6"/>
  <c r="K458" i="6" l="1"/>
  <c r="N155" i="6"/>
  <c r="C458" i="6"/>
  <c r="P145" i="6"/>
  <c r="R145" i="6"/>
  <c r="S145" i="6"/>
  <c r="T145" i="6"/>
  <c r="U145" i="6"/>
  <c r="P146" i="6"/>
  <c r="Q146" i="6"/>
  <c r="R146" i="6"/>
  <c r="S146" i="6"/>
  <c r="T146" i="6"/>
  <c r="U146" i="6"/>
  <c r="P147" i="6"/>
  <c r="Q147" i="6"/>
  <c r="R147" i="6"/>
  <c r="S147" i="6"/>
  <c r="T147" i="6"/>
  <c r="U147" i="6"/>
  <c r="P148" i="6"/>
  <c r="Q148" i="6"/>
  <c r="R148" i="6"/>
  <c r="S148" i="6"/>
  <c r="T148" i="6"/>
  <c r="U148" i="6"/>
  <c r="P149" i="6"/>
  <c r="Q149" i="6"/>
  <c r="R149" i="6"/>
  <c r="S149" i="6"/>
  <c r="T149" i="6"/>
  <c r="U149" i="6"/>
  <c r="P150" i="6"/>
  <c r="Q150" i="6"/>
  <c r="R150" i="6"/>
  <c r="S150" i="6"/>
  <c r="T150" i="6"/>
  <c r="U150" i="6"/>
  <c r="O150" i="6"/>
  <c r="O149" i="6"/>
  <c r="O148" i="6"/>
  <c r="O147" i="6"/>
  <c r="O146" i="6"/>
  <c r="O145" i="6"/>
  <c r="W134" i="6"/>
  <c r="W135" i="6"/>
  <c r="W122" i="6"/>
  <c r="W123" i="6"/>
  <c r="W124" i="6"/>
  <c r="W125" i="6"/>
  <c r="W126" i="6"/>
  <c r="W133" i="6"/>
  <c r="W136" i="6"/>
  <c r="W137" i="6"/>
  <c r="W138" i="6"/>
  <c r="W121" i="6"/>
  <c r="V138" i="6"/>
  <c r="V137" i="6"/>
  <c r="V136" i="6"/>
  <c r="V124" i="6"/>
  <c r="V125" i="6"/>
  <c r="V126" i="6"/>
  <c r="F456" i="6"/>
  <c r="G456" i="6"/>
  <c r="H456" i="6"/>
  <c r="I456" i="6"/>
  <c r="J456" i="6"/>
  <c r="E457" i="6"/>
  <c r="F457" i="6"/>
  <c r="G457" i="6"/>
  <c r="H457" i="6"/>
  <c r="I457" i="6"/>
  <c r="J457" i="6"/>
  <c r="D457" i="6"/>
  <c r="D456" i="6"/>
  <c r="J455" i="6"/>
  <c r="I455" i="6"/>
  <c r="H455" i="6"/>
  <c r="G455" i="6"/>
  <c r="F455" i="6"/>
  <c r="D455" i="6"/>
  <c r="V151" i="6" l="1"/>
  <c r="V146" i="6"/>
  <c r="V145" i="6"/>
  <c r="V147" i="6"/>
  <c r="V148" i="6"/>
  <c r="V149" i="6"/>
  <c r="V150" i="6"/>
  <c r="W150" i="6"/>
  <c r="P155" i="6"/>
  <c r="W146" i="6"/>
  <c r="R155" i="6"/>
  <c r="T155" i="6"/>
  <c r="Q155" i="6"/>
  <c r="O155" i="6"/>
  <c r="S155" i="6"/>
  <c r="U155" i="6"/>
  <c r="W147" i="6"/>
  <c r="W148" i="6"/>
  <c r="W149" i="6"/>
  <c r="W145" i="6"/>
  <c r="I458" i="6"/>
  <c r="G458" i="6"/>
  <c r="F458" i="6"/>
  <c r="H458" i="6"/>
  <c r="E458" i="6"/>
  <c r="J458" i="6"/>
  <c r="D458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57509F-83A2-7143-8448-BC8567697CC3}" name="em_cla_v106" type="6" refreshedVersion="7" background="1" saveData="1">
    <textPr sourceFile="/Users/weber-j/Documents/Cluster-Ergebnisse/em_cla_v106.dat" decimal="," thousands="." semicolon="1">
      <textFields count="5">
        <textField/>
        <textField/>
        <textField/>
        <textField/>
        <textField/>
      </textFields>
    </textPr>
  </connection>
  <connection id="2" xr16:uid="{1F5A583C-0D4D-734D-9D00-DF32B85BB089}" name="em_cla_v1061" type="6" refreshedVersion="7" background="1" saveData="1">
    <textPr sourceFile="/Users/weber-j/Documents/Cluster-Ergebnisse/em_cla_v106.dat" decimal="," thousands="." semicolon="1">
      <textFields count="5">
        <textField/>
        <textField/>
        <textField/>
        <textField/>
        <textField/>
      </textFields>
    </textPr>
  </connection>
  <connection id="3" xr16:uid="{30D6A73E-9740-7C42-9B60-E73111A69C87}" name="em_cla_v10611" type="6" refreshedVersion="7" background="1" saveData="1">
    <textPr sourceFile="/Users/weber-j/Documents/Cluster-Ergebnisse/em_cla_v106.dat" decimal="," thousands="." semicolon="1">
      <textFields count="5">
        <textField/>
        <textField/>
        <textField/>
        <textField/>
        <textField/>
      </textFields>
    </textPr>
  </connection>
  <connection id="4" xr16:uid="{CF5DFA57-F3B3-8046-8560-9B1F5A1E7435}" name="to_d" type="6" refreshedVersion="7" background="1" saveData="1">
    <textPr sourceFile="/Users/weber-j/Documents/to_d.txt" thousands=" " semicolon="1">
      <textFields count="4">
        <textField/>
        <textField/>
        <textField/>
        <textField/>
      </textFields>
    </textPr>
  </connection>
  <connection id="5" xr16:uid="{B106B160-4AE4-3140-B2E8-091A78BE236A}" name="to_d1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6" xr16:uid="{C5F9162F-1402-1643-AF09-19CBAE060837}" name="to_d10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7" xr16:uid="{6111D5D5-0F78-B54A-BFA5-0CD11B924DFB}" name="to_d11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8" xr16:uid="{64CF524C-C221-764D-B223-3FD342414D00}" name="to_d12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9" xr16:uid="{85EBC248-CA22-8448-A014-611651F2848D}" name="to_d13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0" xr16:uid="{03A5BE7A-49A2-F748-8256-08E5F7554A1F}" name="to_d14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1" xr16:uid="{D12C43CE-F769-B846-A6AA-9232B8EB8A27}" name="to_d15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2" xr16:uid="{90E7B1F5-6673-6843-B0A8-5F8663FC5C22}" name="to_d16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3" xr16:uid="{67692025-D0A5-E14F-9919-296BCBB15B3C}" name="to_d17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4" xr16:uid="{628D99BE-03FF-8B48-86BD-922AF5B12756}" name="to_d18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5" xr16:uid="{D453C804-9407-1B44-BF9D-EEE928EA70CF}" name="to_d19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6" xr16:uid="{4FB6F92D-589F-4441-94EC-8A4C79091E61}" name="to_d2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17" xr16:uid="{1614DBC8-57A5-0240-BB29-79F1F4FE73BB}" name="to_d20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8" xr16:uid="{AA6FC5D0-E4C9-CD41-873F-9BA947FA6267}" name="to_d21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19" xr16:uid="{F3EAB089-9C66-BA43-8906-1BD9F3D7286F}" name="to_d22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0" xr16:uid="{641E5B9C-7921-334C-BDD2-75D72F02B634}" name="to_d23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1" xr16:uid="{50BDD91C-2FC6-524D-8D81-7C58E8345E4B}" name="to_d24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2" xr16:uid="{BED4B347-B77E-0941-962A-4FAA361F266F}" name="to_d25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3" xr16:uid="{A776F512-CC7C-CD42-9A08-BCE881FE30FF}" name="to_d26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4" xr16:uid="{AA4214E7-A12E-424D-97D0-09982441435A}" name="to_d27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5" xr16:uid="{FCFEE605-C4CA-1F41-AF16-045874FF5FC5}" name="to_d28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6" xr16:uid="{83D14B31-E398-E241-B6BE-97110654735B}" name="to_d29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7" xr16:uid="{FDC6D0F5-50D1-B846-818B-49EBA326F463}" name="to_d3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28" xr16:uid="{901491D7-3FE5-4142-A7A4-51208F6A7510}" name="to_d30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29" xr16:uid="{29EDA9F3-B9DB-C64A-BCE9-3E9646F3343A}" name="to_d31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30" xr16:uid="{346953FD-A9B0-9541-9F08-15FE9751B30B}" name="to_d32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31" xr16:uid="{CE6BAFA4-0B89-D240-BC3F-45061C9EDB98}" name="to_d4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32" xr16:uid="{64C1CE4D-5AB4-3348-BEEE-70EE661401B4}" name="to_d41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33" xr16:uid="{33DC268A-15D3-9C48-B6DC-D536B890B02D}" name="to_d5" type="6" refreshedVersion="7" background="1" saveData="1">
    <textPr sourceFile="/Users/weber-j/Documents/to_d.txt" thousands=" " semicolon="1">
      <textFields count="4">
        <textField/>
        <textField/>
        <textField/>
        <textField/>
      </textFields>
    </textPr>
  </connection>
  <connection id="34" xr16:uid="{B8D5C300-B4CD-A04B-8D14-7A0CF386C5EB}" name="to_d51" type="6" refreshedVersion="7" background="1" saveData="1">
    <textPr sourceFile="/Users/weber-j/Documents/to_d.txt" thousands=" " semicolon="1">
      <textFields count="4">
        <textField/>
        <textField/>
        <textField/>
        <textField/>
      </textFields>
    </textPr>
  </connection>
  <connection id="35" xr16:uid="{0EE4809A-2281-1246-8F35-547F6F6EC70E}" name="to_d61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36" xr16:uid="{9E4FFE56-D5BF-944E-AAAE-9B0E077467E2}" name="to_d62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37" xr16:uid="{2C9FB7E8-B876-CD4F-85A2-6B3CDB528C49}" name="to_d621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38" xr16:uid="{26F7A9EF-EA41-0A43-B444-88DE008CDC86}" name="to_d71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39" xr16:uid="{17FD1952-FFDE-EF40-A66F-C081984EE437}" name="to_d711" type="6" refreshedVersion="7" background="1" saveData="1">
    <textPr sourceFile="/Users/weber-j/Documents/to_d.txt" decimal="," thousands="." semicolon="1">
      <textFields count="2">
        <textField/>
        <textField/>
      </textFields>
    </textPr>
  </connection>
  <connection id="40" xr16:uid="{74859B0C-B156-4D47-9273-728C1EB729BC}" name="to_d81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41" xr16:uid="{4BB0E455-63E5-9B4E-A4DB-C2845118916E}" name="to_d811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  <connection id="42" xr16:uid="{F6B78752-4694-F743-9476-FA2D5AB40136}" name="to_d9" type="6" refreshedVersion="7" background="1" saveData="1">
    <textPr sourceFile="/Users/weber-j/Documents/to_d.txt" decimal="," thousands=".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<sst xmlns="http://schemas.openxmlformats.org/spreadsheetml/2006/main" count="5073" uniqueCount="507">
  <si>
    <t>10 Cluster</t>
  </si>
  <si>
    <t>u10</t>
  </si>
  <si>
    <t>Cluster</t>
  </si>
  <si>
    <t>Tag</t>
  </si>
  <si>
    <t>Monat</t>
  </si>
  <si>
    <t>Jahr</t>
  </si>
  <si>
    <t>Adjusted Rand Score</t>
  </si>
  <si>
    <t>Variable</t>
  </si>
  <si>
    <t>Zeitverschiebung (Tage)</t>
  </si>
  <si>
    <t>12 Cluster</t>
  </si>
  <si>
    <t>15 Cluster</t>
  </si>
  <si>
    <t>18 Cluster</t>
  </si>
  <si>
    <t>11 Cluster</t>
  </si>
  <si>
    <t>13 Cluster</t>
  </si>
  <si>
    <t>14 Cluster</t>
  </si>
  <si>
    <t>v10 (12 Cluster)</t>
  </si>
  <si>
    <t>Gesamt Schnitt</t>
  </si>
  <si>
    <t>Tag 0 Schnitt</t>
  </si>
  <si>
    <t>Tag 14 Schnitt</t>
  </si>
  <si>
    <t>Abnahme</t>
  </si>
  <si>
    <t>v10 (10 Cluster)</t>
  </si>
  <si>
    <t>v10 (11 Cluster)</t>
  </si>
  <si>
    <t>v10 (13 Cluster)</t>
  </si>
  <si>
    <t>Tag 0</t>
  </si>
  <si>
    <t>Tag 14</t>
  </si>
  <si>
    <t>10 Cl</t>
  </si>
  <si>
    <t>11 Cl</t>
  </si>
  <si>
    <t>12 Cl</t>
  </si>
  <si>
    <t>13 Cl</t>
  </si>
  <si>
    <t>v10 (9 Cluster)</t>
  </si>
  <si>
    <t>9 Cl</t>
  </si>
  <si>
    <t>8 Cl</t>
  </si>
  <si>
    <t>v10 (8 Cluster)</t>
  </si>
  <si>
    <t>MW</t>
  </si>
  <si>
    <t>9 Cluster</t>
  </si>
  <si>
    <t>9 Cl tp</t>
  </si>
  <si>
    <t>10 Cl tp</t>
  </si>
  <si>
    <t>11 Cl tp</t>
  </si>
  <si>
    <t>12 Cl tp</t>
  </si>
  <si>
    <t>13 Cl tp</t>
  </si>
  <si>
    <t>14 Cl tp</t>
  </si>
  <si>
    <t>15 Cl tp</t>
  </si>
  <si>
    <t>18 Cl tp</t>
  </si>
  <si>
    <t>u10 (10 Cl)</t>
  </si>
  <si>
    <t>ws10 (10 Cl)</t>
  </si>
  <si>
    <t>sp (10 Cl)</t>
  </si>
  <si>
    <t>SST (10 Cl)</t>
  </si>
  <si>
    <t>MSLP (10 Cl)</t>
  </si>
  <si>
    <t>u_900 (10 Cl)</t>
  </si>
  <si>
    <t>u_750 (10 Cl)</t>
  </si>
  <si>
    <t>u_500 (10 Cl)</t>
  </si>
  <si>
    <t>u_350 (10 Cl)</t>
  </si>
  <si>
    <t>v_900 (10 Cl)</t>
  </si>
  <si>
    <t>v_750 (10 Cl)</t>
  </si>
  <si>
    <t>v_500 (10 Cl)</t>
  </si>
  <si>
    <t>v_350 (10 Cl)</t>
  </si>
  <si>
    <t>u10 &amp; v10 (10 Cl)</t>
  </si>
  <si>
    <t>u10 &amp; sp (10 Cl)</t>
  </si>
  <si>
    <t>v10 &amp; sp (10 Cl)</t>
  </si>
  <si>
    <t>Tag 1 bedeutet, dass die Variable den Regen einen Tag später erklärt</t>
  </si>
  <si>
    <t>t2m (11 Cluster)</t>
  </si>
  <si>
    <t>tp 11 Cluster, Rest 10</t>
  </si>
  <si>
    <t>Anzahl Vorhersagetage</t>
  </si>
  <si>
    <t>v900</t>
  </si>
  <si>
    <t>u900</t>
  </si>
  <si>
    <t>u750</t>
  </si>
  <si>
    <t>v750</t>
  </si>
  <si>
    <t>sp</t>
  </si>
  <si>
    <t>v10</t>
  </si>
  <si>
    <t>ws10</t>
  </si>
  <si>
    <t>Schnitt erste 5 Tage</t>
  </si>
  <si>
    <t>Schnitt zweite 5 Tage</t>
  </si>
  <si>
    <t>Schnitt 10-15 Tage</t>
  </si>
  <si>
    <t>Schnitt gesamt</t>
  </si>
  <si>
    <t>38 Jahre</t>
  </si>
  <si>
    <t>39 Jahre</t>
  </si>
  <si>
    <t>u900 &amp; v900</t>
  </si>
  <si>
    <t>u10 &amp; v10</t>
  </si>
  <si>
    <t>Burundi</t>
  </si>
  <si>
    <t>Dschibuti</t>
  </si>
  <si>
    <t>Eritrea</t>
  </si>
  <si>
    <t>Äthiopien</t>
  </si>
  <si>
    <t>Kenia</t>
  </si>
  <si>
    <t>Ruanda</t>
  </si>
  <si>
    <t>Somalia</t>
  </si>
  <si>
    <t>Tansania</t>
  </si>
  <si>
    <t>Südsudan</t>
  </si>
  <si>
    <t>Sudan</t>
  </si>
  <si>
    <t>Uganda</t>
  </si>
  <si>
    <t>Indischer Ozean</t>
  </si>
  <si>
    <t>tp Cluster</t>
  </si>
  <si>
    <t>Alles</t>
  </si>
  <si>
    <t>SST</t>
  </si>
  <si>
    <t>Anzahl Cluster</t>
  </si>
  <si>
    <t>tp</t>
  </si>
  <si>
    <t>Schnitt</t>
  </si>
  <si>
    <t>v10 (7 Cluster)</t>
  </si>
  <si>
    <t>v10 (14 Cluster)</t>
  </si>
  <si>
    <t>v10 (15 Cluster)</t>
  </si>
  <si>
    <t>v10 (16 Cluster)</t>
  </si>
  <si>
    <t>7 Cl</t>
  </si>
  <si>
    <t>14 Cl</t>
  </si>
  <si>
    <t>15 Cl</t>
  </si>
  <si>
    <t>16 Cl</t>
  </si>
  <si>
    <t>7 Cl v10</t>
  </si>
  <si>
    <t>8 Cl v10</t>
  </si>
  <si>
    <t>9 Cl v10</t>
  </si>
  <si>
    <t>10 Cl v10</t>
  </si>
  <si>
    <t>11 Cl v10</t>
  </si>
  <si>
    <t>12 Cl v10</t>
  </si>
  <si>
    <t>13 Cl v10</t>
  </si>
  <si>
    <t>14 Cl v10</t>
  </si>
  <si>
    <t>15 Cl v10</t>
  </si>
  <si>
    <t>16 Cl v10</t>
  </si>
  <si>
    <t>v10 (9 Cl) neu</t>
  </si>
  <si>
    <t>u10 (9 Cl) neu</t>
  </si>
  <si>
    <t>v10 Cluster</t>
  </si>
  <si>
    <t>u10 Cluster</t>
  </si>
  <si>
    <t>SST (9 Cl) neu</t>
  </si>
  <si>
    <t>SST Cluster</t>
  </si>
  <si>
    <t>SST vorher</t>
  </si>
  <si>
    <t>SST nachher</t>
  </si>
  <si>
    <t>vorher\nachher</t>
  </si>
  <si>
    <t>u10-Wind</t>
  </si>
  <si>
    <t>u10 vorher</t>
  </si>
  <si>
    <t>u10 nachher</t>
  </si>
  <si>
    <t>Clusternummer</t>
  </si>
  <si>
    <t>6 trotz 404 Tagen mit Cluster 9!</t>
  </si>
  <si>
    <t>Cluster 5 geht zum Juni</t>
  </si>
  <si>
    <t>3 -&gt; 2 -&gt; 1 -&gt; 5</t>
  </si>
  <si>
    <t>tp vorher</t>
  </si>
  <si>
    <t>tp nachher</t>
  </si>
  <si>
    <t>wr750 (9 Cl) neu</t>
  </si>
  <si>
    <t>wr750</t>
  </si>
  <si>
    <t>kleines Koordinatennetz</t>
  </si>
  <si>
    <t>Niederschläge absolut</t>
  </si>
  <si>
    <t>MW Regen</t>
  </si>
  <si>
    <t>Standard Deviation</t>
  </si>
  <si>
    <t>Durchschnittliche Dauer der Cluster in Tagen</t>
  </si>
  <si>
    <t>Auftreten der Cluster nach Monaten</t>
  </si>
  <si>
    <t>März</t>
  </si>
  <si>
    <t>April</t>
  </si>
  <si>
    <t>Mai</t>
  </si>
  <si>
    <t>Letzter Cluster des Mais</t>
  </si>
  <si>
    <t>IOD (MAM)</t>
  </si>
  <si>
    <t>IOD Jahr</t>
  </si>
  <si>
    <t>WIOD Jahr</t>
  </si>
  <si>
    <t>WIOD MAM</t>
  </si>
  <si>
    <t>EIOD Jahr</t>
  </si>
  <si>
    <t>EIOD MAM</t>
  </si>
  <si>
    <t>ENSO</t>
  </si>
  <si>
    <t>ENSO Jahr</t>
  </si>
  <si>
    <t>ENSO MAM</t>
  </si>
  <si>
    <t>ENSO Mai</t>
  </si>
  <si>
    <t>ENSO März</t>
  </si>
  <si>
    <t>ENSO April</t>
  </si>
  <si>
    <t>ENSO Jan</t>
  </si>
  <si>
    <t>ENSO Feb</t>
  </si>
  <si>
    <t>ENSO Nov-1</t>
  </si>
  <si>
    <t>ENSO Dez-1</t>
  </si>
  <si>
    <t>Cluster 1</t>
  </si>
  <si>
    <t>Cluster 5</t>
  </si>
  <si>
    <t>Gemittelte Unterschiede:</t>
  </si>
  <si>
    <t>Anzahl</t>
  </si>
  <si>
    <t>positiv</t>
  </si>
  <si>
    <t>negativ</t>
  </si>
  <si>
    <t>stark positiv</t>
  </si>
  <si>
    <t>stark negativ</t>
  </si>
  <si>
    <t>8 -&gt; 7 -&gt; 4</t>
  </si>
  <si>
    <t>Kette:</t>
  </si>
  <si>
    <t>8 -&gt; 7 -&gt; 4 -&gt; 6/9 -&gt; 2/3 -&gt; 2 -&gt; 1 -&gt; 5</t>
  </si>
  <si>
    <t>8 -&gt; 4 -&gt; 8</t>
  </si>
  <si>
    <t>8 -&gt; 1 -&gt; 8</t>
  </si>
  <si>
    <t>6 -&gt; 7 -&gt; 5</t>
  </si>
  <si>
    <t>2 -&gt; 9 -&gt; 2</t>
  </si>
  <si>
    <t>Letzte Cluster des Mais:</t>
  </si>
  <si>
    <t>1:</t>
  </si>
  <si>
    <t>4:</t>
  </si>
  <si>
    <t>8:</t>
  </si>
  <si>
    <t>5:</t>
  </si>
  <si>
    <t>2:</t>
  </si>
  <si>
    <t>6:</t>
  </si>
  <si>
    <t>10:</t>
  </si>
  <si>
    <t>Juni Kenia</t>
  </si>
  <si>
    <t>Mai gesamt</t>
  </si>
  <si>
    <t>ENSO Dez</t>
  </si>
  <si>
    <t>MJO domin. Phase Mai</t>
  </si>
  <si>
    <t>tp 11 Cluster, Rest 9</t>
  </si>
  <si>
    <t>wr10</t>
  </si>
  <si>
    <t>6, 8</t>
  </si>
  <si>
    <t>3, 4</t>
  </si>
  <si>
    <t>5, 8</t>
  </si>
  <si>
    <t>SST Cl 5</t>
  </si>
  <si>
    <t>tp Cl 6</t>
  </si>
  <si>
    <t>Shiftet um eine Woche</t>
  </si>
  <si>
    <t>tp Cl 11</t>
  </si>
  <si>
    <t>Erster Cluster des März</t>
  </si>
  <si>
    <t>3:</t>
  </si>
  <si>
    <t>9:</t>
  </si>
  <si>
    <t>11:</t>
  </si>
  <si>
    <t>7:</t>
  </si>
  <si>
    <t>SST Cl 1</t>
  </si>
  <si>
    <t>Cluster 7</t>
  </si>
  <si>
    <t>Cluster 8</t>
  </si>
  <si>
    <t>Kenia tp 1.-10.3.</t>
  </si>
  <si>
    <t>Äthiopien tp 1.-10.3.</t>
  </si>
  <si>
    <t>wr900</t>
  </si>
  <si>
    <t>wr900 Cluster</t>
  </si>
  <si>
    <t>Original</t>
  </si>
  <si>
    <t>wr vorher</t>
  </si>
  <si>
    <t>wr nachher</t>
  </si>
  <si>
    <t>Cluster 6</t>
  </si>
  <si>
    <t>Cluster 9</t>
  </si>
  <si>
    <t>-&gt; nur leiche Unterschiede</t>
  </si>
  <si>
    <t>Durchschnittl. wr900</t>
  </si>
  <si>
    <t>W-IOD Dez-1</t>
  </si>
  <si>
    <t>1. Tag tp</t>
  </si>
  <si>
    <t>SST 92. Tag</t>
  </si>
  <si>
    <t>SST 1. Tag</t>
  </si>
  <si>
    <t>1. Tag SST</t>
  </si>
  <si>
    <t>1. Tag u10</t>
  </si>
  <si>
    <t>--&gt; unaussagekräftig</t>
  </si>
  <si>
    <t>--&gt; schwach aussagekräfig</t>
  </si>
  <si>
    <t>--&gt; schon aussagekräftig</t>
  </si>
  <si>
    <t>Cluster 2</t>
  </si>
  <si>
    <t>Cluster 3</t>
  </si>
  <si>
    <t>Cluster 4</t>
  </si>
  <si>
    <t>1. Tag wr900</t>
  </si>
  <si>
    <t>92. Tag tp</t>
  </si>
  <si>
    <t>92. Tag SST</t>
  </si>
  <si>
    <t>92. Tag u10</t>
  </si>
  <si>
    <t>92. Tag wr900</t>
  </si>
  <si>
    <t>6 -&gt; 7</t>
  </si>
  <si>
    <t>8 -&gt; 5</t>
  </si>
  <si>
    <t>Mai Äthiopien</t>
  </si>
  <si>
    <t>Mai Kenia</t>
  </si>
  <si>
    <t>Mai Somalia</t>
  </si>
  <si>
    <t>Mai Tansania</t>
  </si>
  <si>
    <t>Vorkommen der Cluster pro Jahr</t>
  </si>
  <si>
    <t>SST 1</t>
  </si>
  <si>
    <t>SST 5</t>
  </si>
  <si>
    <t>SST  5 / 1</t>
  </si>
  <si>
    <t>SST  1 + 5</t>
  </si>
  <si>
    <t>wr900 6</t>
  </si>
  <si>
    <t>wr900 7</t>
  </si>
  <si>
    <t>wr900  6 + 7</t>
  </si>
  <si>
    <t>Dominante Cluster des Mai</t>
  </si>
  <si>
    <t>tp 2</t>
  </si>
  <si>
    <t>tp 6</t>
  </si>
  <si>
    <t>tp 10</t>
  </si>
  <si>
    <t>tp 2 + 6 +10</t>
  </si>
  <si>
    <t>Cluster 10</t>
  </si>
  <si>
    <t>Cluster 11</t>
  </si>
  <si>
    <t>W-IOD</t>
  </si>
  <si>
    <t>IOD Dez-1</t>
  </si>
  <si>
    <t>MAX</t>
  </si>
  <si>
    <t>MIN</t>
  </si>
  <si>
    <t>Durchschn. Tag</t>
  </si>
  <si>
    <t>9,8,11,6,3,1,7,4,5,10,2</t>
  </si>
  <si>
    <t>8,7,4,9,6,3,2,1,5</t>
  </si>
  <si>
    <t>5,8,2,3,4,9,1,7,6</t>
  </si>
  <si>
    <t>6,7,5,3,9,2,4,1,8</t>
  </si>
  <si>
    <t>Wind vom Meer führt im März zu wärmeren Temperaturen, im April und Mai zu etwas kälteren</t>
  </si>
  <si>
    <t>Wind vor allem von Osten -&gt; im März wärmere Meeresluft lässt das Klima nicht so kalt werden. Dafür kommt bei Dschibuti und Eritrea der Wind vom Land (Jemen) her</t>
  </si>
  <si>
    <t>Das Inland bekommt keinen Meereswind ab, haben da kontinentale, im Vergleich eher kühle Winde</t>
  </si>
  <si>
    <t>noch interpretieren</t>
  </si>
  <si>
    <t>Kommt nicht jedes Jahr vor. Ist eig noch eine SST-Lage vom (kälteren) Februar, wenn die bis in den März reinreicht und damit hier vorkommt, kommen die warmen Temperaturen auch später</t>
  </si>
  <si>
    <t>PDO März</t>
  </si>
  <si>
    <t>Cl 1</t>
  </si>
  <si>
    <t>Cl 5</t>
  </si>
  <si>
    <t>Cl 1 + 5</t>
  </si>
  <si>
    <t>Cl 6</t>
  </si>
  <si>
    <t>Cl 7</t>
  </si>
  <si>
    <t>Cl 6 + 7</t>
  </si>
  <si>
    <t>Cl 2</t>
  </si>
  <si>
    <t>Cl 2 + 6 + 10</t>
  </si>
  <si>
    <t>mit dem u-Test nochmal überprüfen</t>
  </si>
  <si>
    <t>Cl 10</t>
  </si>
  <si>
    <t>Korrelation erstes Auftreten des Clusters zu Teleconnection</t>
  </si>
  <si>
    <t>Häufigkeit eines Clusters</t>
  </si>
  <si>
    <t>Korrelation Häufigkeit/Teleconnections</t>
  </si>
  <si>
    <t>Cl 3</t>
  </si>
  <si>
    <t>Cl 4</t>
  </si>
  <si>
    <t>Cl 8</t>
  </si>
  <si>
    <t>Cl 9</t>
  </si>
  <si>
    <t>Trend</t>
  </si>
  <si>
    <t>Trend [Tage]</t>
  </si>
  <si>
    <t>Korrelationen mit Einzelmonaten</t>
  </si>
  <si>
    <t>Korrelation ab 0,32 statistisch signifikant (p-Wert &lt; 0,05)</t>
  </si>
  <si>
    <t>Korrelation mit Teleconnections, dahinter mit den Niederschlägen</t>
  </si>
  <si>
    <t>p-Wert</t>
  </si>
  <si>
    <t>Korrelationen ab 0,316032 statistisch signifikant (p-Wert &lt; 0,05)</t>
  </si>
  <si>
    <t>Cl 11</t>
  </si>
  <si>
    <t>Korrelation der Häufigkeit unter den Clustern</t>
  </si>
  <si>
    <t>SST-1</t>
  </si>
  <si>
    <t>SST-2</t>
  </si>
  <si>
    <t>SST-3</t>
  </si>
  <si>
    <t>SST-4</t>
  </si>
  <si>
    <t>SST-5</t>
  </si>
  <si>
    <t>SST-6</t>
  </si>
  <si>
    <t>SST-7</t>
  </si>
  <si>
    <t>SST-8</t>
  </si>
  <si>
    <t>SST-9</t>
  </si>
  <si>
    <t>wr-1</t>
  </si>
  <si>
    <t>wr-2</t>
  </si>
  <si>
    <t>wr-3</t>
  </si>
  <si>
    <t>wr-4</t>
  </si>
  <si>
    <t>wr-5</t>
  </si>
  <si>
    <t>wr-6</t>
  </si>
  <si>
    <t>wr-7</t>
  </si>
  <si>
    <t>wr-8</t>
  </si>
  <si>
    <t>wr-9</t>
  </si>
  <si>
    <t>tp-1</t>
  </si>
  <si>
    <t>tp-2</t>
  </si>
  <si>
    <t>tp-3</t>
  </si>
  <si>
    <t>tp-4</t>
  </si>
  <si>
    <t>tp-5</t>
  </si>
  <si>
    <t>tp-6</t>
  </si>
  <si>
    <t>tp-7</t>
  </si>
  <si>
    <t>tp-8</t>
  </si>
  <si>
    <t>tp-9</t>
  </si>
  <si>
    <t>tp-10</t>
  </si>
  <si>
    <t>tp-11</t>
  </si>
  <si>
    <t>Rangsumme</t>
  </si>
  <si>
    <t>U-Statistik I</t>
  </si>
  <si>
    <t>kritischer Wert</t>
  </si>
  <si>
    <t>für u-Test ENSO</t>
  </si>
  <si>
    <t>u-test W-IOD</t>
  </si>
  <si>
    <t>92. tp</t>
  </si>
  <si>
    <t>1. tp</t>
  </si>
  <si>
    <t>1. SST</t>
  </si>
  <si>
    <t>1. u10</t>
  </si>
  <si>
    <t>1. wr900</t>
  </si>
  <si>
    <t>92. SST</t>
  </si>
  <si>
    <t>92. u10</t>
  </si>
  <si>
    <t>92. wr900</t>
  </si>
  <si>
    <t>Südostanströmung, der Wind kommt vom kälteren Teil des Meeres (vgl. SST-7, das etwa zeitgleich auftritt), "SST-Cluster 1 oder 5"-Bedingungen herrschen bei wr900-Cluster 9</t>
  </si>
  <si>
    <t>Startdatum des Clusters</t>
  </si>
  <si>
    <t>Enddatum des Clusters</t>
  </si>
  <si>
    <t>Korrelation letzten Auftreten des Clusters zu Teleconnection</t>
  </si>
  <si>
    <t>Was korreliert stärker, Anfang oder Ende? Positiv: Anfang</t>
  </si>
  <si>
    <t>Korrelation mit dem Niederschlag der Länder</t>
  </si>
  <si>
    <t>Ethiopia</t>
  </si>
  <si>
    <t>Tanzania</t>
  </si>
  <si>
    <t>South Sudan</t>
  </si>
  <si>
    <t>Indian Ocean</t>
  </si>
  <si>
    <t>Area</t>
  </si>
  <si>
    <t>Gesamt</t>
  </si>
  <si>
    <t>Dürretage</t>
  </si>
  <si>
    <t>Korrelationen Dürretage/Häufigkeit</t>
  </si>
  <si>
    <t>SST Cl 2</t>
  </si>
  <si>
    <t>SST Cl 3</t>
  </si>
  <si>
    <t>SST Cl 4</t>
  </si>
  <si>
    <t>SST Cl 6</t>
  </si>
  <si>
    <t>SST Cl 7</t>
  </si>
  <si>
    <t>SST Cl 8</t>
  </si>
  <si>
    <t>SST Cl 9</t>
  </si>
  <si>
    <t>wr900 Cl 1</t>
  </si>
  <si>
    <t>wr900 Cl 2</t>
  </si>
  <si>
    <t>wr900 Cl 3</t>
  </si>
  <si>
    <t>wr900 Cl 4</t>
  </si>
  <si>
    <t>wr900 Cl 5</t>
  </si>
  <si>
    <t>wr900 Cl 6</t>
  </si>
  <si>
    <t>wr900 Cl 7</t>
  </si>
  <si>
    <t>wr900 Cl 8</t>
  </si>
  <si>
    <t>wr900 Cl 9</t>
  </si>
  <si>
    <t>tp Cl 1</t>
  </si>
  <si>
    <t>tp Cl 2</t>
  </si>
  <si>
    <t>tp Cl 3</t>
  </si>
  <si>
    <t>tp Cl 4</t>
  </si>
  <si>
    <t>tp Cl 5</t>
  </si>
  <si>
    <t>tp Cl 7</t>
  </si>
  <si>
    <t>tp Cl 8</t>
  </si>
  <si>
    <t>tp Cl 9</t>
  </si>
  <si>
    <t>tp Cl 10</t>
  </si>
  <si>
    <t>Länder</t>
  </si>
  <si>
    <t>Die Teleconnections wurden hier detrendet, klappt aber schlechter als die Originalwerte</t>
  </si>
  <si>
    <t>Korrelation des letzten Auftretens mit dem Niederschlag der Länder</t>
  </si>
  <si>
    <t>grün: Mit Mann-Kendall-Test bestätigt</t>
  </si>
  <si>
    <t>u500</t>
  </si>
  <si>
    <t>u350</t>
  </si>
  <si>
    <t>v500</t>
  </si>
  <si>
    <t>v350</t>
  </si>
  <si>
    <t>Welche Cluster sind parallel?</t>
  </si>
  <si>
    <t>% der Dürretage ggü. aller Clustertage</t>
  </si>
  <si>
    <t>% der Feuchtetage ggü. aller Clustertage</t>
  </si>
  <si>
    <t>Atl März</t>
  </si>
  <si>
    <t>Atl April</t>
  </si>
  <si>
    <t>Atl Mai</t>
  </si>
  <si>
    <t>E-Atl März</t>
  </si>
  <si>
    <t>E-Atl April</t>
  </si>
  <si>
    <t>E-Atl Mai</t>
  </si>
  <si>
    <t>E-ATL</t>
  </si>
  <si>
    <t>E-ATL Mai</t>
  </si>
  <si>
    <t>Häufigkeit</t>
  </si>
  <si>
    <t>Anfang</t>
  </si>
  <si>
    <t>Ende</t>
  </si>
  <si>
    <t>ENSO, ATL</t>
  </si>
  <si>
    <t>-</t>
  </si>
  <si>
    <t>ENSO, W-IOD, E-ATL</t>
  </si>
  <si>
    <t>ENSO, E-IOD, ATL, W-IOD, E-ATL, PDO</t>
  </si>
  <si>
    <t>W-IOD, ENSO, E-ATL, E-IOD, ATL, IOD</t>
  </si>
  <si>
    <t>W-IOD, ATL</t>
  </si>
  <si>
    <t>W-IOD, E-ATL, E-IOD, ENSO</t>
  </si>
  <si>
    <t>W-IOD, E-IOD, ENSO, E-ATL</t>
  </si>
  <si>
    <t>W-IOD, E-ATL, ENSO, E-IOD</t>
  </si>
  <si>
    <t>E-ATL, W-IOD, E-IOD</t>
  </si>
  <si>
    <t>W-IOD, ENSO, E-ATL, E-IOD</t>
  </si>
  <si>
    <t>W-IOD, ENSO, E-IOD, E-ATL, ATL</t>
  </si>
  <si>
    <t>W-IOD, E-ATL, E-IOD</t>
  </si>
  <si>
    <t>E-IOD, ENSO, W-IOD, ATL</t>
  </si>
  <si>
    <t>W-IOD, E-ATL</t>
  </si>
  <si>
    <t>PDO</t>
  </si>
  <si>
    <t>ATL, ENSO</t>
  </si>
  <si>
    <t>E-ATL, E-IOD</t>
  </si>
  <si>
    <t>ATL, PDO</t>
  </si>
  <si>
    <t>ATL, ENSO, PDO</t>
  </si>
  <si>
    <t>E-IOD, W-IOD</t>
  </si>
  <si>
    <t>E-IOD</t>
  </si>
  <si>
    <t>ENSO, E-IOD, PDO</t>
  </si>
  <si>
    <t>Anzahl Tage &gt; 5 mm Niederschlag pro Jahr</t>
  </si>
  <si>
    <t>Daily Temperature Index</t>
  </si>
  <si>
    <t>Daily Wetness Index</t>
  </si>
  <si>
    <t>Durchschnittliche Temperaturen</t>
  </si>
  <si>
    <t>Mittlere Korrelation der Teleconnections (Zusammenfassung von oben)</t>
  </si>
  <si>
    <t>RMM1</t>
  </si>
  <si>
    <t>RMM2</t>
  </si>
  <si>
    <t>Phase</t>
  </si>
  <si>
    <t>Amplitude</t>
  </si>
  <si>
    <t>MJO</t>
  </si>
  <si>
    <t>MJO – MAM-Durchschnitte</t>
  </si>
  <si>
    <t>Start</t>
  </si>
  <si>
    <t>wr900-1</t>
  </si>
  <si>
    <t>wr900-2</t>
  </si>
  <si>
    <t>wr900-3</t>
  </si>
  <si>
    <t>wr900-4</t>
  </si>
  <si>
    <t>wr900-5</t>
  </si>
  <si>
    <t>wr900-6</t>
  </si>
  <si>
    <t>wr900-7</t>
  </si>
  <si>
    <t>wr900-8</t>
  </si>
  <si>
    <t>wr900-9</t>
  </si>
  <si>
    <t>MJO bei DE77</t>
  </si>
  <si>
    <t>tp MAM</t>
  </si>
  <si>
    <t>tp März</t>
  </si>
  <si>
    <t>tp April</t>
  </si>
  <si>
    <t>WIOD March</t>
  </si>
  <si>
    <t>WIOD April</t>
  </si>
  <si>
    <t>WIOD May</t>
  </si>
  <si>
    <t>EIOD March</t>
  </si>
  <si>
    <t>EIOD April</t>
  </si>
  <si>
    <t>EIOD May</t>
  </si>
  <si>
    <t>Burundi_March</t>
  </si>
  <si>
    <t>Djibouti_March</t>
  </si>
  <si>
    <t>Eritrea_March</t>
  </si>
  <si>
    <t>Ethiopia_March</t>
  </si>
  <si>
    <t>Kenya_March</t>
  </si>
  <si>
    <t>Rwanda_March</t>
  </si>
  <si>
    <t>Somalia_March</t>
  </si>
  <si>
    <t>Tanzania_March</t>
  </si>
  <si>
    <t>South_Sudan_March</t>
  </si>
  <si>
    <t>Sudan_March</t>
  </si>
  <si>
    <t>Uganda_March</t>
  </si>
  <si>
    <t>Indian_Ocean_March</t>
  </si>
  <si>
    <t>Area_March</t>
  </si>
  <si>
    <t>Burundi_April</t>
  </si>
  <si>
    <t>Djibouti_April</t>
  </si>
  <si>
    <t>Eritrea_April</t>
  </si>
  <si>
    <t>Ethiopia_April</t>
  </si>
  <si>
    <t>Kenya_April</t>
  </si>
  <si>
    <t>Rwanda_April</t>
  </si>
  <si>
    <t>Somalia_April</t>
  </si>
  <si>
    <t>Tanzania_April</t>
  </si>
  <si>
    <t>South_Sudan_April</t>
  </si>
  <si>
    <t>Sudan_April</t>
  </si>
  <si>
    <t>Uganda_April</t>
  </si>
  <si>
    <t>Indian_Ocean_April</t>
  </si>
  <si>
    <t>Area_April</t>
  </si>
  <si>
    <t>Burundi_May</t>
  </si>
  <si>
    <t>Djibouti_May</t>
  </si>
  <si>
    <t>Eritrea_May</t>
  </si>
  <si>
    <t>Ethiopia_May</t>
  </si>
  <si>
    <t>Kenya_May</t>
  </si>
  <si>
    <t>Rwanda_May</t>
  </si>
  <si>
    <t>Somalia_May</t>
  </si>
  <si>
    <t>Tanzania_May</t>
  </si>
  <si>
    <t>South_Sudan_May</t>
  </si>
  <si>
    <t>Sudan_May</t>
  </si>
  <si>
    <t>Uganda_May</t>
  </si>
  <si>
    <t>Indian_Ocean_May</t>
  </si>
  <si>
    <t>Area_May</t>
  </si>
  <si>
    <t>tp-6 Häufigkeit</t>
  </si>
  <si>
    <t>IOD</t>
  </si>
  <si>
    <t>Januar</t>
  </si>
  <si>
    <t>Februar</t>
  </si>
  <si>
    <t>IOD genauer</t>
  </si>
  <si>
    <t>Clusterzuordnungen pro Jahr</t>
  </si>
  <si>
    <t>% der starken Dürretage ggü. aller Clustertage (&lt; mean-1,5*std)</t>
  </si>
  <si>
    <t>Cluster, deren Tage Prec &gt; mean+std</t>
  </si>
  <si>
    <t>Cluster,  deren Tage Prec &lt; mean-std</t>
  </si>
  <si>
    <t>% der extrem feuchten Tage ggü. aller Clustertage (&gt; mean+2*std)</t>
  </si>
  <si>
    <t>Regen pro Tag pro Cluster</t>
  </si>
  <si>
    <t>Teleconnection-Werte</t>
  </si>
  <si>
    <t>Korrelation Teleconnection zu Niederschlägen</t>
  </si>
  <si>
    <t>Signifikante Korrelation zu (in Reihenfolge der Stärke der Korrelation)</t>
  </si>
  <si>
    <t>Aufgezeichnet sind die Cluster, die an dem Tag vorgeherrscht haben, an dem die Durchschnittstemperatur das 95. Perzentil überschritten hat</t>
  </si>
  <si>
    <t>DTI &gt; 2: Doppelt so kalt wie sonst, DTI &lt; 0,5: Doppelt so heiß wie sonst; da das nie erreicht werden kann, gehen die Werte nicht weit von 1 weg</t>
  </si>
  <si>
    <t>DWI &gt; 2: Doppelt so trocken wie sonst, DWI &lt; 0,5: Doppelt so feucht wie sonst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</si>
</sst>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00"/>
    <numFmt numFmtId="165" formatCode="0.0000"/>
    <numFmt numFmtId="166" formatCode="0.0%"/>
    <numFmt numFmtId="167" formatCode="0.0"/>
    <numFmt numFmtId="168" formatCode="0.00000"/>
    <numFmt numFmtId="169" formatCode="0.000"/>
    <numFmt numFmtId="170" formatCode="_-* #,##0_-;\-* #,##0_-;_-* &quot;-&quot;??_-;_-@_-"/>
  </numFmts>
  <fonts count="2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Var(--jp-code-font-family)"/>
    </font>
    <font>
      <sz val="16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C000"/>
      <name val="Calibri"/>
      <family val="2"/>
      <scheme val="minor"/>
    </font>
    <font>
      <sz val="10"/>
      <color rgb="FFFF0000"/>
      <name val="Var(--jp-code-font-family)"/>
    </font>
    <font>
      <u/>
      <sz val="12"/>
      <name val="Calibri"/>
      <family val="2"/>
      <scheme val="minor"/>
    </font>
    <font>
      <sz val="2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2">
    <xf numFmtId="0" fontId="0" fillId="0" borderId="0" xfId="0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0" fontId="0" fillId="0" borderId="11" xfId="0" applyBorder="1"/>
    <xf numFmtId="0" fontId="0" fillId="0" borderId="13" xfId="0" applyBorder="1"/>
    <xf numFmtId="0" fontId="0" fillId="0" borderId="12" xfId="0" applyBorder="1"/>
    <xf numFmtId="166" fontId="0" fillId="33" borderId="0" xfId="1" applyNumberFormat="1" applyFont="1" applyFill="1"/>
    <xf numFmtId="165" fontId="16" fillId="0" borderId="0" xfId="0" applyNumberFormat="1" applyFont="1"/>
    <xf numFmtId="165" fontId="0" fillId="34" borderId="0" xfId="0" applyNumberFormat="1" applyFill="1"/>
    <xf numFmtId="165" fontId="0" fillId="0" borderId="0" xfId="0" applyNumberFormat="1" applyFill="1"/>
    <xf numFmtId="0" fontId="0" fillId="0" borderId="0" xfId="0" applyAlignment="1">
      <alignment horizontal="center"/>
    </xf>
    <xf numFmtId="2" fontId="0" fillId="0" borderId="0" xfId="0" applyNumberFormat="1"/>
    <xf numFmtId="167" fontId="0" fillId="0" borderId="0" xfId="0" applyNumberFormat="1"/>
    <xf numFmtId="0" fontId="19" fillId="0" borderId="0" xfId="0" applyFont="1"/>
    <xf numFmtId="168" fontId="0" fillId="0" borderId="0" xfId="0" applyNumberFormat="1"/>
    <xf numFmtId="169" fontId="0" fillId="0" borderId="0" xfId="0" applyNumberFormat="1"/>
    <xf numFmtId="167" fontId="0" fillId="0" borderId="14" xfId="0" applyNumberFormat="1" applyBorder="1"/>
    <xf numFmtId="167" fontId="0" fillId="0" borderId="11" xfId="0" applyNumberFormat="1" applyBorder="1"/>
    <xf numFmtId="167" fontId="0" fillId="0" borderId="10" xfId="0" applyNumberFormat="1" applyBorder="1"/>
    <xf numFmtId="43" fontId="0" fillId="0" borderId="0" xfId="43" applyFont="1"/>
    <xf numFmtId="43" fontId="0" fillId="0" borderId="0" xfId="0" applyNumberFormat="1"/>
    <xf numFmtId="0" fontId="21" fillId="0" borderId="0" xfId="0" applyFont="1"/>
    <xf numFmtId="0" fontId="0" fillId="0" borderId="0" xfId="0" applyAlignment="1">
      <alignment horizontal="right"/>
    </xf>
    <xf numFmtId="0" fontId="0" fillId="0" borderId="11" xfId="0" applyBorder="1" applyAlignment="1">
      <alignment horizontal="right"/>
    </xf>
    <xf numFmtId="170" fontId="0" fillId="0" borderId="0" xfId="43" applyNumberFormat="1" applyFont="1"/>
    <xf numFmtId="0" fontId="0" fillId="0" borderId="0" xfId="0" applyBorder="1"/>
    <xf numFmtId="0" fontId="14" fillId="0" borderId="0" xfId="0" applyFont="1"/>
    <xf numFmtId="2" fontId="0" fillId="0" borderId="0" xfId="0" applyNumberFormat="1" applyFont="1"/>
    <xf numFmtId="167" fontId="0" fillId="0" borderId="0" xfId="0" applyNumberFormat="1" applyBorder="1"/>
    <xf numFmtId="1" fontId="0" fillId="0" borderId="0" xfId="0" applyNumberFormat="1"/>
    <xf numFmtId="167" fontId="14" fillId="0" borderId="0" xfId="0" applyNumberFormat="1" applyFont="1"/>
    <xf numFmtId="2" fontId="14" fillId="0" borderId="0" xfId="0" applyNumberFormat="1" applyFont="1"/>
    <xf numFmtId="2" fontId="0" fillId="0" borderId="11" xfId="0" applyNumberFormat="1" applyBorder="1"/>
    <xf numFmtId="169" fontId="0" fillId="0" borderId="11" xfId="0" applyNumberFormat="1" applyBorder="1"/>
    <xf numFmtId="2" fontId="0" fillId="35" borderId="0" xfId="0" applyNumberFormat="1" applyFill="1"/>
    <xf numFmtId="0" fontId="0" fillId="34" borderId="0" xfId="0" applyFill="1"/>
    <xf numFmtId="0" fontId="0" fillId="0" borderId="0" xfId="0" quotePrefix="1"/>
    <xf numFmtId="0" fontId="0" fillId="0" borderId="11" xfId="0" quotePrefix="1" applyBorder="1" applyAlignment="1">
      <alignment horizontal="right"/>
    </xf>
    <xf numFmtId="167" fontId="20" fillId="0" borderId="0" xfId="0" applyNumberFormat="1" applyFont="1"/>
    <xf numFmtId="20" fontId="0" fillId="0" borderId="0" xfId="0" quotePrefix="1" applyNumberFormat="1"/>
    <xf numFmtId="0" fontId="0" fillId="0" borderId="11" xfId="0" applyFill="1" applyBorder="1" applyAlignment="1">
      <alignment horizontal="right"/>
    </xf>
    <xf numFmtId="169" fontId="14" fillId="0" borderId="0" xfId="0" applyNumberFormat="1" applyFont="1"/>
    <xf numFmtId="0" fontId="23" fillId="0" borderId="0" xfId="0" applyFont="1"/>
    <xf numFmtId="2" fontId="23" fillId="0" borderId="0" xfId="0" applyNumberFormat="1" applyFont="1"/>
    <xf numFmtId="166" fontId="0" fillId="0" borderId="0" xfId="0" applyNumberFormat="1"/>
    <xf numFmtId="166" fontId="22" fillId="0" borderId="0" xfId="0" applyNumberFormat="1" applyFont="1"/>
    <xf numFmtId="0" fontId="24" fillId="0" borderId="0" xfId="0" quotePrefix="1" applyFont="1"/>
    <xf numFmtId="0" fontId="24" fillId="0" borderId="0" xfId="0" applyFont="1"/>
    <xf numFmtId="0" fontId="0" fillId="0" borderId="0" xfId="0" applyFill="1" applyBorder="1"/>
    <xf numFmtId="0" fontId="0" fillId="0" borderId="11" xfId="0" applyFill="1" applyBorder="1"/>
    <xf numFmtId="0" fontId="0" fillId="0" borderId="14" xfId="0" applyFill="1" applyBorder="1"/>
    <xf numFmtId="0" fontId="0" fillId="0" borderId="15" xfId="0" applyBorder="1"/>
    <xf numFmtId="0" fontId="14" fillId="0" borderId="13" xfId="0" applyFont="1" applyBorder="1"/>
    <xf numFmtId="0" fontId="0" fillId="35" borderId="0" xfId="0" applyFill="1"/>
    <xf numFmtId="0" fontId="25" fillId="0" borderId="0" xfId="0" applyFont="1"/>
    <xf numFmtId="169" fontId="0" fillId="0" borderId="14" xfId="0" applyNumberFormat="1" applyBorder="1"/>
    <xf numFmtId="0" fontId="26" fillId="0" borderId="0" xfId="0" applyFont="1"/>
    <xf numFmtId="2" fontId="0" fillId="0" borderId="0" xfId="0" quotePrefix="1" applyNumberFormat="1"/>
    <xf numFmtId="0" fontId="0" fillId="35" borderId="12" xfId="0" applyFill="1" applyBorder="1"/>
    <xf numFmtId="0" fontId="14" fillId="0" borderId="0" xfId="0" applyFont="1" applyFill="1"/>
    <xf numFmtId="0" fontId="27" fillId="0" borderId="0" xfId="0" applyFont="1"/>
    <xf numFmtId="0" fontId="0" fillId="0" borderId="0" xfId="0" applyFill="1"/>
    <xf numFmtId="0" fontId="0" fillId="0" borderId="16" xfId="0" applyBorder="1"/>
    <xf numFmtId="0" fontId="0" fillId="33" borderId="0" xfId="0" applyFill="1"/>
    <xf numFmtId="0" fontId="19" fillId="0" borderId="12" xfId="0" applyFont="1" applyBorder="1"/>
    <xf numFmtId="0" fontId="19" fillId="0" borderId="13" xfId="0" applyFont="1" applyBorder="1"/>
    <xf numFmtId="169" fontId="0" fillId="0" borderId="12" xfId="0" applyNumberFormat="1" applyBorder="1"/>
    <xf numFmtId="169" fontId="0" fillId="0" borderId="16" xfId="0" applyNumberFormat="1" applyBorder="1"/>
    <xf numFmtId="167" fontId="0" fillId="0" borderId="16" xfId="0" applyNumberFormat="1" applyBorder="1"/>
    <xf numFmtId="167" fontId="0" fillId="0" borderId="12" xfId="0" applyNumberFormat="1" applyBorder="1"/>
    <xf numFmtId="0" fontId="0" fillId="0" borderId="13" xfId="0" applyFill="1" applyBorder="1"/>
    <xf numFmtId="0" fontId="0" fillId="0" borderId="14" xfId="0" applyBorder="1"/>
    <xf numFmtId="169" fontId="0" fillId="0" borderId="0" xfId="0" applyNumberFormat="1" applyFill="1" applyBorder="1"/>
    <xf numFmtId="0" fontId="28" fillId="35" borderId="0" xfId="0" applyFont="1" applyFill="1"/>
    <xf numFmtId="2" fontId="0" fillId="33" borderId="0" xfId="0" applyNumberFormat="1" applyFill="1"/>
    <xf numFmtId="2" fontId="0" fillId="33" borderId="0" xfId="0" quotePrefix="1" applyNumberFormat="1" applyFill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6" fontId="0" fillId="0" borderId="12" xfId="1" applyNumberFormat="1" applyFont="1" applyBorder="1"/>
    <xf numFmtId="169" fontId="0" fillId="0" borderId="13" xfId="0" applyNumberFormat="1" applyBorder="1"/>
    <xf numFmtId="166" fontId="0" fillId="0" borderId="11" xfId="1" applyNumberFormat="1" applyFont="1" applyBorder="1"/>
    <xf numFmtId="166" fontId="0" fillId="0" borderId="13" xfId="1" applyNumberFormat="1" applyFont="1" applyBorder="1"/>
    <xf numFmtId="166" fontId="0" fillId="34" borderId="0" xfId="1" applyNumberFormat="1" applyFont="1" applyFill="1"/>
    <xf numFmtId="166" fontId="0" fillId="36" borderId="0" xfId="1" applyNumberFormat="1" applyFont="1" applyFill="1"/>
    <xf numFmtId="166" fontId="0" fillId="0" borderId="0" xfId="1" applyNumberFormat="1" applyFont="1" applyFill="1"/>
    <xf numFmtId="0" fontId="0" fillId="0" borderId="0" xfId="0" applyFont="1"/>
    <xf numFmtId="2" fontId="0" fillId="0" borderId="12" xfId="0" applyNumberFormat="1" applyBorder="1"/>
    <xf numFmtId="2" fontId="0" fillId="0" borderId="16" xfId="0" applyNumberFormat="1" applyBorder="1"/>
    <xf numFmtId="169" fontId="0" fillId="0" borderId="0" xfId="0" applyNumberFormat="1" applyBorder="1"/>
  </cellXfs>
  <cellStyles count="44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Komma" xfId="43" builtinId="3"/>
    <cellStyle name="Neutral" xfId="9" builtinId="28" customBuiltin="1"/>
    <cellStyle name="Notiz" xfId="16" builtinId="10" customBuiltin="1"/>
    <cellStyle name="Prozent" xfId="1" builtinId="5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74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97F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'ARI Condensed'!$G$2</c:f>
              <c:strCache>
                <c:ptCount val="1"/>
                <c:pt idx="0">
                  <c:v>v10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'ARI Condensed'!$G$3:$G$17</c:f>
              <c:numCache>
                <c:formatCode>0.0000</c:formatCode>
                <c:ptCount val="15"/>
                <c:pt idx="0">
                  <c:v>0.107333928970581</c:v>
                </c:pt>
                <c:pt idx="1">
                  <c:v>0.10576846972363201</c:v>
                </c:pt>
                <c:pt idx="2">
                  <c:v>0.10286445740342801</c:v>
                </c:pt>
                <c:pt idx="3">
                  <c:v>9.8368672965932505E-2</c:v>
                </c:pt>
                <c:pt idx="4">
                  <c:v>9.24486333826912E-2</c:v>
                </c:pt>
                <c:pt idx="5">
                  <c:v>8.8222986725866606E-2</c:v>
                </c:pt>
                <c:pt idx="6">
                  <c:v>8.5366342333170697E-2</c:v>
                </c:pt>
                <c:pt idx="7">
                  <c:v>8.1325648045635801E-2</c:v>
                </c:pt>
                <c:pt idx="8">
                  <c:v>7.9230417062566602E-2</c:v>
                </c:pt>
                <c:pt idx="9">
                  <c:v>7.9155594415368194E-2</c:v>
                </c:pt>
                <c:pt idx="10">
                  <c:v>7.9095292004708398E-2</c:v>
                </c:pt>
                <c:pt idx="11">
                  <c:v>7.5205829989678494E-2</c:v>
                </c:pt>
                <c:pt idx="12">
                  <c:v>7.3510702393199304E-2</c:v>
                </c:pt>
                <c:pt idx="13">
                  <c:v>7.3102582098678995E-2</c:v>
                </c:pt>
                <c:pt idx="14">
                  <c:v>7.18801747266722E-2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99-4D4B-97D2-D359F871E6AB}"/>
            </c:ext>
          </c:extLst>
        </c:ser>
        <c:ser>
          <c:idx val="5"/>
          <c:order val="1"/>
          <c:tx>
            <c:strRef>
              <c:f>'ARI Condensed'!$H$2</c:f>
              <c:strCache>
                <c:ptCount val="1"/>
                <c:pt idx="0">
                  <c:v>u10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'ARI Condensed'!$H$3:$H$17</c:f>
              <c:numCache>
                <c:formatCode>0.0000</c:formatCode>
                <c:ptCount val="15"/>
                <c:pt idx="0">
                  <c:v>0.108623190234831</c:v>
                </c:pt>
                <c:pt idx="1">
                  <c:v>0.108447202222301</c:v>
                </c:pt>
                <c:pt idx="2">
                  <c:v>0.109028912454279</c:v>
                </c:pt>
                <c:pt idx="3">
                  <c:v>0.102675023312707</c:v>
                </c:pt>
                <c:pt idx="4">
                  <c:v>9.2236188007399203E-2</c:v>
                </c:pt>
                <c:pt idx="5">
                  <c:v>8.6501446164493095E-2</c:v>
                </c:pt>
                <c:pt idx="6">
                  <c:v>8.0460316529426507E-2</c:v>
                </c:pt>
                <c:pt idx="7">
                  <c:v>7.5031127773761003E-2</c:v>
                </c:pt>
                <c:pt idx="8">
                  <c:v>7.3983376626384101E-2</c:v>
                </c:pt>
                <c:pt idx="9">
                  <c:v>7.5224952603274206E-2</c:v>
                </c:pt>
                <c:pt idx="10">
                  <c:v>7.5278832977195495E-2</c:v>
                </c:pt>
                <c:pt idx="11">
                  <c:v>7.2203765353682503E-2</c:v>
                </c:pt>
                <c:pt idx="12">
                  <c:v>6.9149192710525206E-2</c:v>
                </c:pt>
                <c:pt idx="13">
                  <c:v>6.5488913070462104E-2</c:v>
                </c:pt>
                <c:pt idx="14">
                  <c:v>6.3992422042035299E-2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99-4D4B-97D2-D359F871E6AB}"/>
            </c:ext>
          </c:extLst>
        </c:ser>
        <c:ser>
          <c:idx val="6"/>
          <c:order val="2"/>
          <c:tx>
            <c:strRef>
              <c:f>'ARI Condensed'!$I$2</c:f>
              <c:strCache>
                <c:ptCount val="1"/>
                <c:pt idx="0">
                  <c:v>ws10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'ARI Condensed'!$I$3:$I$17</c:f>
              <c:numCache>
                <c:formatCode>0.0000</c:formatCode>
                <c:ptCount val="15"/>
                <c:pt idx="0">
                  <c:v>0.114945655846103</c:v>
                </c:pt>
                <c:pt idx="1">
                  <c:v>0.108421554261443</c:v>
                </c:pt>
                <c:pt idx="2">
                  <c:v>9.8692535427385306E-2</c:v>
                </c:pt>
                <c:pt idx="3">
                  <c:v>8.8613760593451704E-2</c:v>
                </c:pt>
                <c:pt idx="4">
                  <c:v>7.9655651033212899E-2</c:v>
                </c:pt>
                <c:pt idx="5">
                  <c:v>7.4098988748898295E-2</c:v>
                </c:pt>
                <c:pt idx="6">
                  <c:v>6.9555898925775406E-2</c:v>
                </c:pt>
                <c:pt idx="7">
                  <c:v>6.5187752609785501E-2</c:v>
                </c:pt>
                <c:pt idx="8">
                  <c:v>6.1895030346862903E-2</c:v>
                </c:pt>
                <c:pt idx="9">
                  <c:v>6.19131971138644E-2</c:v>
                </c:pt>
                <c:pt idx="10">
                  <c:v>6.16225033508601E-2</c:v>
                </c:pt>
                <c:pt idx="11">
                  <c:v>5.7803171628391901E-2</c:v>
                </c:pt>
                <c:pt idx="12">
                  <c:v>5.3333350740937598E-2</c:v>
                </c:pt>
                <c:pt idx="13">
                  <c:v>5.1010918045744799E-2</c:v>
                </c:pt>
                <c:pt idx="14">
                  <c:v>4.9869472285915699E-2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99-4D4B-97D2-D359F871E6AB}"/>
            </c:ext>
          </c:extLst>
        </c:ser>
        <c:ser>
          <c:idx val="8"/>
          <c:order val="3"/>
          <c:tx>
            <c:strRef>
              <c:f>'ARI Condensed'!$K$2</c:f>
              <c:strCache>
                <c:ptCount val="1"/>
                <c:pt idx="0">
                  <c:v>SST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'ARI Condensed'!$K$3:$K$17</c:f>
              <c:numCache>
                <c:formatCode>0.0000</c:formatCode>
                <c:ptCount val="15"/>
                <c:pt idx="0">
                  <c:v>0.10333063376609</c:v>
                </c:pt>
                <c:pt idx="1">
                  <c:v>0.100771689287911</c:v>
                </c:pt>
                <c:pt idx="2">
                  <c:v>0.100725230622645</c:v>
                </c:pt>
                <c:pt idx="3">
                  <c:v>9.9717212302566804E-2</c:v>
                </c:pt>
                <c:pt idx="4">
                  <c:v>9.8313894131138793E-2</c:v>
                </c:pt>
                <c:pt idx="5">
                  <c:v>9.7011362479607094E-2</c:v>
                </c:pt>
                <c:pt idx="6">
                  <c:v>9.6626429887072901E-2</c:v>
                </c:pt>
                <c:pt idx="7">
                  <c:v>9.7217368922515895E-2</c:v>
                </c:pt>
                <c:pt idx="8">
                  <c:v>9.5328708983154806E-2</c:v>
                </c:pt>
                <c:pt idx="9">
                  <c:v>9.5442471733869896E-2</c:v>
                </c:pt>
                <c:pt idx="10">
                  <c:v>9.3564825218945699E-2</c:v>
                </c:pt>
                <c:pt idx="11">
                  <c:v>9.1728587199231396E-2</c:v>
                </c:pt>
                <c:pt idx="12">
                  <c:v>8.81523281388681E-2</c:v>
                </c:pt>
                <c:pt idx="13">
                  <c:v>8.6103783438866002E-2</c:v>
                </c:pt>
                <c:pt idx="14">
                  <c:v>8.4279800315000902E-2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99-4D4B-97D2-D359F871E6AB}"/>
            </c:ext>
          </c:extLst>
        </c:ser>
        <c:ser>
          <c:idx val="14"/>
          <c:order val="4"/>
          <c:tx>
            <c:strRef>
              <c:f>'ARI Condensed'!$P$2</c:f>
              <c:strCache>
                <c:ptCount val="1"/>
                <c:pt idx="0">
                  <c:v>wr900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'ARI Condensed'!$P$3:$P$17</c:f>
              <c:numCache>
                <c:formatCode>0.0000</c:formatCode>
                <c:ptCount val="15"/>
                <c:pt idx="0">
                  <c:v>0.11652569905968201</c:v>
                </c:pt>
                <c:pt idx="1">
                  <c:v>0.11608719540264199</c:v>
                </c:pt>
                <c:pt idx="2">
                  <c:v>0.10992575062905501</c:v>
                </c:pt>
                <c:pt idx="3">
                  <c:v>9.8627509411372105E-2</c:v>
                </c:pt>
                <c:pt idx="4">
                  <c:v>8.9655914725719293E-2</c:v>
                </c:pt>
                <c:pt idx="5">
                  <c:v>8.4178853463009101E-2</c:v>
                </c:pt>
                <c:pt idx="6">
                  <c:v>7.7866697756781095E-2</c:v>
                </c:pt>
                <c:pt idx="7">
                  <c:v>7.2684926784264997E-2</c:v>
                </c:pt>
                <c:pt idx="8">
                  <c:v>7.1204351432663293E-2</c:v>
                </c:pt>
                <c:pt idx="9">
                  <c:v>7.1199224834435498E-2</c:v>
                </c:pt>
                <c:pt idx="10">
                  <c:v>6.8109772935834506E-2</c:v>
                </c:pt>
                <c:pt idx="11">
                  <c:v>6.8621215993306797E-2</c:v>
                </c:pt>
                <c:pt idx="12">
                  <c:v>6.2707063119041104E-2</c:v>
                </c:pt>
                <c:pt idx="13">
                  <c:v>5.7986429497187297E-2</c:v>
                </c:pt>
                <c:pt idx="14">
                  <c:v>5.5554609648587099E-2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99-4D4B-97D2-D359F871E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912560"/>
        <c:axId val="1376755920"/>
      </c:lineChart>
      <c:catAx>
        <c:axId val="1025912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76755920"/>
        <c:crosses val="autoZero"/>
        <c:auto val="1"/>
        <c:lblAlgn val="ctr"/>
        <c:lblOffset val="100"/>
        <c:noMultiLvlLbl val="0"/>
      </c:catAx>
      <c:valAx>
        <c:axId val="13767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2591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647700</xdr:colOff>
      <xdr:row>2</xdr:row>
      <xdr:rowOff>152400</xdr:rowOff>
    </xdr:from>
    <xdr:to>
      <xdr:col>30</xdr:col>
      <xdr:colOff>114300</xdr:colOff>
      <xdr:row>29</xdr:row>
      <xdr:rowOff>196850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AECEEEE-6BA4-6046-91EE-52A80A30F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arbeit/IOD%20&amp;%20ENSO3.4%20Index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arbeit/GHA-Klimaanaly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OD"/>
      <sheetName val="Western IOD"/>
      <sheetName val="Eastern IOD"/>
      <sheetName val="Atlantic"/>
      <sheetName val="Atlantic East"/>
      <sheetName val="Madden-Julian"/>
      <sheetName val="ENSO 3.4"/>
      <sheetName val="PDO"/>
      <sheetName val="Arctic Oscillation"/>
      <sheetName val="Korrelationen untereinander"/>
    </sheetNames>
    <sheetDataSet>
      <sheetData sheetId="0">
        <row r="114">
          <cell r="D114">
            <v>-0.317</v>
          </cell>
          <cell r="E114">
            <v>-0.02</v>
          </cell>
          <cell r="F114">
            <v>1.4E-2</v>
          </cell>
        </row>
        <row r="115">
          <cell r="D115">
            <v>0.127</v>
          </cell>
          <cell r="E115">
            <v>0.16800000000000001</v>
          </cell>
          <cell r="F115">
            <v>6.2E-2</v>
          </cell>
        </row>
        <row r="116">
          <cell r="D116">
            <v>0.154</v>
          </cell>
          <cell r="E116">
            <v>0.19400000000000001</v>
          </cell>
          <cell r="F116">
            <v>0.30199999999999999</v>
          </cell>
        </row>
        <row r="117">
          <cell r="D117">
            <v>-0.65200000000000002</v>
          </cell>
          <cell r="E117">
            <v>-0.48099999999999998</v>
          </cell>
          <cell r="F117">
            <v>2.1000000000000001E-2</v>
          </cell>
        </row>
        <row r="118">
          <cell r="D118">
            <v>-2.1999999999999999E-2</v>
          </cell>
          <cell r="E118">
            <v>0.125</v>
          </cell>
          <cell r="F118">
            <v>-0.22500000000000001</v>
          </cell>
        </row>
        <row r="119">
          <cell r="D119">
            <v>-0.441</v>
          </cell>
          <cell r="E119">
            <v>-0.125</v>
          </cell>
          <cell r="F119">
            <v>-0.14299999999999999</v>
          </cell>
        </row>
        <row r="120">
          <cell r="D120">
            <v>-0.1</v>
          </cell>
          <cell r="E120">
            <v>-0.21099999999999999</v>
          </cell>
          <cell r="F120">
            <v>-7.3999999999999996E-2</v>
          </cell>
        </row>
        <row r="121">
          <cell r="D121">
            <v>-3.6999999999999998E-2</v>
          </cell>
          <cell r="E121">
            <v>-8.1000000000000003E-2</v>
          </cell>
          <cell r="F121">
            <v>0.24399999999999999</v>
          </cell>
        </row>
        <row r="122">
          <cell r="D122">
            <v>-0.21199999999999999</v>
          </cell>
          <cell r="E122">
            <v>-5.2999999999999999E-2</v>
          </cell>
          <cell r="F122">
            <v>-0.434</v>
          </cell>
        </row>
        <row r="123">
          <cell r="D123">
            <v>-0.219</v>
          </cell>
          <cell r="E123">
            <v>-0.40500000000000003</v>
          </cell>
          <cell r="F123">
            <v>-0.51500000000000001</v>
          </cell>
        </row>
        <row r="124">
          <cell r="D124">
            <v>-4.2999999999999997E-2</v>
          </cell>
          <cell r="E124">
            <v>-0.31</v>
          </cell>
          <cell r="F124">
            <v>-0.26900000000000002</v>
          </cell>
        </row>
        <row r="125">
          <cell r="D125">
            <v>6.3E-2</v>
          </cell>
          <cell r="E125">
            <v>0.36399999999999999</v>
          </cell>
          <cell r="F125">
            <v>0.45900000000000002</v>
          </cell>
        </row>
        <row r="126">
          <cell r="D126">
            <v>-0.57099999999999995</v>
          </cell>
          <cell r="E126">
            <v>-0.47799999999999998</v>
          </cell>
          <cell r="F126">
            <v>-0.47</v>
          </cell>
        </row>
        <row r="127">
          <cell r="D127">
            <v>-0.19500000000000001</v>
          </cell>
          <cell r="E127">
            <v>-0.106</v>
          </cell>
          <cell r="F127">
            <v>5.2999999999999999E-2</v>
          </cell>
        </row>
        <row r="128">
          <cell r="D128">
            <v>0.30199999999999999</v>
          </cell>
          <cell r="E128">
            <v>0.42599999999999999</v>
          </cell>
          <cell r="F128">
            <v>0.624</v>
          </cell>
        </row>
        <row r="129">
          <cell r="D129">
            <v>0.05</v>
          </cell>
          <cell r="E129">
            <v>-0.14599999999999999</v>
          </cell>
          <cell r="F129">
            <v>-0.17199999999999999</v>
          </cell>
        </row>
        <row r="130">
          <cell r="D130">
            <v>1.4999999999999999E-2</v>
          </cell>
          <cell r="E130">
            <v>-0.29299999999999998</v>
          </cell>
          <cell r="F130">
            <v>-0.186</v>
          </cell>
        </row>
        <row r="131">
          <cell r="D131">
            <v>0.14299999999999999</v>
          </cell>
          <cell r="E131">
            <v>0.129</v>
          </cell>
          <cell r="F131">
            <v>0.105</v>
          </cell>
        </row>
        <row r="132">
          <cell r="D132">
            <v>4.4999999999999998E-2</v>
          </cell>
          <cell r="E132">
            <v>0.122</v>
          </cell>
          <cell r="F132">
            <v>0.219</v>
          </cell>
        </row>
        <row r="133">
          <cell r="D133">
            <v>0.20200000000000001</v>
          </cell>
          <cell r="E133">
            <v>7.2999999999999995E-2</v>
          </cell>
          <cell r="F133">
            <v>-0.106</v>
          </cell>
        </row>
        <row r="134">
          <cell r="D134">
            <v>0.24</v>
          </cell>
          <cell r="E134">
            <v>0.217</v>
          </cell>
          <cell r="F134">
            <v>0.192</v>
          </cell>
        </row>
        <row r="135">
          <cell r="D135">
            <v>0.09</v>
          </cell>
          <cell r="E135">
            <v>0.21199999999999999</v>
          </cell>
          <cell r="F135">
            <v>0.217</v>
          </cell>
        </row>
        <row r="136">
          <cell r="D136">
            <v>0.108</v>
          </cell>
          <cell r="E136">
            <v>-0.27700000000000002</v>
          </cell>
          <cell r="F136">
            <v>-0.249</v>
          </cell>
        </row>
        <row r="137">
          <cell r="D137">
            <v>6.0999999999999999E-2</v>
          </cell>
          <cell r="E137">
            <v>-2.4E-2</v>
          </cell>
          <cell r="F137">
            <v>-8.4000000000000005E-2</v>
          </cell>
        </row>
        <row r="138">
          <cell r="D138">
            <v>0.17699999999999999</v>
          </cell>
          <cell r="E138">
            <v>-5.0000000000000001E-3</v>
          </cell>
          <cell r="F138">
            <v>-0.48499999999999999</v>
          </cell>
        </row>
        <row r="139">
          <cell r="D139">
            <v>-0.33200000000000002</v>
          </cell>
          <cell r="E139">
            <v>0.16</v>
          </cell>
          <cell r="F139">
            <v>4.5999999999999999E-2</v>
          </cell>
        </row>
        <row r="140">
          <cell r="D140">
            <v>-0.126</v>
          </cell>
          <cell r="E140">
            <v>0.06</v>
          </cell>
          <cell r="F140">
            <v>-0.128</v>
          </cell>
        </row>
        <row r="141">
          <cell r="D141">
            <v>0.216</v>
          </cell>
          <cell r="E141">
            <v>0.17499999999999999</v>
          </cell>
          <cell r="F141">
            <v>0.34899999999999998</v>
          </cell>
        </row>
        <row r="142">
          <cell r="D142">
            <v>0.19700000000000001</v>
          </cell>
          <cell r="E142">
            <v>-7.8E-2</v>
          </cell>
          <cell r="F142">
            <v>0.25800000000000001</v>
          </cell>
        </row>
        <row r="143">
          <cell r="D143">
            <v>0.2</v>
          </cell>
          <cell r="E143">
            <v>0.20100000000000001</v>
          </cell>
          <cell r="F143">
            <v>0.33600000000000002</v>
          </cell>
        </row>
        <row r="144">
          <cell r="D144">
            <v>0.55800000000000005</v>
          </cell>
          <cell r="E144">
            <v>0.44500000000000001</v>
          </cell>
          <cell r="F144">
            <v>0.05</v>
          </cell>
        </row>
        <row r="145">
          <cell r="D145">
            <v>0.46700000000000003</v>
          </cell>
          <cell r="E145">
            <v>0.22900000000000001</v>
          </cell>
          <cell r="F145">
            <v>-0.01</v>
          </cell>
        </row>
        <row r="146">
          <cell r="D146">
            <v>0.126</v>
          </cell>
          <cell r="E146">
            <v>-0.19600000000000001</v>
          </cell>
          <cell r="F146">
            <v>-0.28999999999999998</v>
          </cell>
        </row>
        <row r="147">
          <cell r="D147">
            <v>0.183</v>
          </cell>
          <cell r="E147">
            <v>-0.222</v>
          </cell>
          <cell r="F147">
            <v>-0.42599999999999999</v>
          </cell>
        </row>
        <row r="148">
          <cell r="D148">
            <v>-5.0999999999999997E-2</v>
          </cell>
          <cell r="E148">
            <v>1.7000000000000001E-2</v>
          </cell>
          <cell r="F148">
            <v>-1.2E-2</v>
          </cell>
        </row>
        <row r="149">
          <cell r="D149">
            <v>-0.14099999999999999</v>
          </cell>
          <cell r="E149">
            <v>6.7000000000000004E-2</v>
          </cell>
          <cell r="F149">
            <v>0.32</v>
          </cell>
        </row>
        <row r="150">
          <cell r="D150">
            <v>9.0999999999999998E-2</v>
          </cell>
          <cell r="E150">
            <v>0.222</v>
          </cell>
          <cell r="F150">
            <v>-3.4000000000000002E-2</v>
          </cell>
        </row>
        <row r="151">
          <cell r="D151">
            <v>0.45700000000000002</v>
          </cell>
          <cell r="E151">
            <v>0.57399999999999995</v>
          </cell>
          <cell r="F151">
            <v>0.61599999999999999</v>
          </cell>
        </row>
        <row r="152">
          <cell r="D152">
            <v>-0.02</v>
          </cell>
          <cell r="E152">
            <v>-8.0000000000000002E-3</v>
          </cell>
          <cell r="F152">
            <v>0.20200000000000001</v>
          </cell>
        </row>
      </sheetData>
      <sheetData sheetId="1">
        <row r="114">
          <cell r="B114">
            <v>-0.309</v>
          </cell>
          <cell r="C114">
            <v>-0.316</v>
          </cell>
          <cell r="D114">
            <v>-0.47599999999999998</v>
          </cell>
          <cell r="E114">
            <v>-0.27500000000000002</v>
          </cell>
          <cell r="F114">
            <v>-1.9E-2</v>
          </cell>
        </row>
        <row r="115">
          <cell r="B115">
            <v>-0.30499999999999999</v>
          </cell>
          <cell r="C115">
            <v>-0.216</v>
          </cell>
          <cell r="D115">
            <v>-6.0000000000000001E-3</v>
          </cell>
          <cell r="E115">
            <v>-0.254</v>
          </cell>
          <cell r="F115">
            <v>-0.29399999999999998</v>
          </cell>
        </row>
        <row r="116">
          <cell r="B116">
            <v>-0.27400000000000002</v>
          </cell>
          <cell r="C116">
            <v>-0.29499999999999998</v>
          </cell>
          <cell r="D116">
            <v>-0.24199999999999999</v>
          </cell>
          <cell r="E116">
            <v>-0.20100000000000001</v>
          </cell>
          <cell r="F116">
            <v>-9.7000000000000003E-2</v>
          </cell>
        </row>
        <row r="117">
          <cell r="B117">
            <v>0.106</v>
          </cell>
          <cell r="C117">
            <v>0.20300000000000001</v>
          </cell>
          <cell r="D117">
            <v>0.159</v>
          </cell>
          <cell r="E117">
            <v>0.28899999999999998</v>
          </cell>
          <cell r="F117">
            <v>0.32900000000000001</v>
          </cell>
        </row>
        <row r="118">
          <cell r="B118">
            <v>-0.39500000000000002</v>
          </cell>
          <cell r="C118">
            <v>-0.63500000000000001</v>
          </cell>
          <cell r="D118">
            <v>-0.45400000000000001</v>
          </cell>
          <cell r="E118">
            <v>-0.32300000000000001</v>
          </cell>
          <cell r="F118">
            <v>-0.61099999999999999</v>
          </cell>
        </row>
        <row r="119">
          <cell r="B119">
            <v>-0.41499999999999998</v>
          </cell>
          <cell r="C119">
            <v>-0.52700000000000002</v>
          </cell>
          <cell r="D119">
            <v>-0.53200000000000003</v>
          </cell>
          <cell r="E119">
            <v>-0.26300000000000001</v>
          </cell>
          <cell r="F119">
            <v>-0.42699999999999999</v>
          </cell>
        </row>
        <row r="120">
          <cell r="B120">
            <v>-0.35299999999999998</v>
          </cell>
          <cell r="C120">
            <v>-0.221</v>
          </cell>
          <cell r="D120">
            <v>-0.35399999999999998</v>
          </cell>
          <cell r="E120">
            <v>-0.33400000000000002</v>
          </cell>
          <cell r="F120">
            <v>-9.8000000000000004E-2</v>
          </cell>
        </row>
        <row r="121">
          <cell r="B121">
            <v>3.1E-2</v>
          </cell>
          <cell r="C121">
            <v>7.3999999999999996E-2</v>
          </cell>
          <cell r="D121">
            <v>0.154</v>
          </cell>
          <cell r="E121">
            <v>0.115</v>
          </cell>
          <cell r="F121">
            <v>0.48299999999999998</v>
          </cell>
        </row>
        <row r="122">
          <cell r="B122">
            <v>0.501</v>
          </cell>
          <cell r="C122">
            <v>0.42</v>
          </cell>
          <cell r="D122">
            <v>0.32</v>
          </cell>
          <cell r="E122">
            <v>0.16400000000000001</v>
          </cell>
          <cell r="F122">
            <v>-0.13100000000000001</v>
          </cell>
        </row>
        <row r="123">
          <cell r="B123">
            <v>-0.32900000000000001</v>
          </cell>
          <cell r="C123">
            <v>-0.27500000000000002</v>
          </cell>
          <cell r="D123">
            <v>-0.44900000000000001</v>
          </cell>
          <cell r="E123">
            <v>-0.52700000000000002</v>
          </cell>
          <cell r="F123">
            <v>-0.44400000000000001</v>
          </cell>
        </row>
        <row r="124">
          <cell r="B124">
            <v>3.3000000000000002E-2</v>
          </cell>
          <cell r="C124">
            <v>0.313</v>
          </cell>
          <cell r="D124">
            <v>0.126</v>
          </cell>
          <cell r="E124">
            <v>-3.9E-2</v>
          </cell>
          <cell r="F124">
            <v>-8.8999999999999996E-2</v>
          </cell>
        </row>
        <row r="125">
          <cell r="B125">
            <v>0.21299999999999999</v>
          </cell>
          <cell r="C125">
            <v>5.8999999999999997E-2</v>
          </cell>
          <cell r="D125">
            <v>0.10100000000000001</v>
          </cell>
          <cell r="E125">
            <v>0.30499999999999999</v>
          </cell>
          <cell r="F125">
            <v>0.35899999999999999</v>
          </cell>
        </row>
        <row r="126">
          <cell r="B126">
            <v>-3.3000000000000002E-2</v>
          </cell>
          <cell r="C126">
            <v>-6.7000000000000004E-2</v>
          </cell>
          <cell r="D126">
            <v>-0.20599999999999999</v>
          </cell>
          <cell r="E126">
            <v>-0.17699999999999999</v>
          </cell>
          <cell r="F126">
            <v>-2.7E-2</v>
          </cell>
        </row>
        <row r="127">
          <cell r="B127">
            <v>-5.3999999999999999E-2</v>
          </cell>
          <cell r="C127">
            <v>-1.4E-2</v>
          </cell>
          <cell r="D127">
            <v>-0.249</v>
          </cell>
          <cell r="E127">
            <v>-0.184</v>
          </cell>
          <cell r="F127">
            <v>6.8000000000000005E-2</v>
          </cell>
        </row>
        <row r="128">
          <cell r="B128">
            <v>1.2999999999999999E-2</v>
          </cell>
          <cell r="C128">
            <v>-0.17799999999999999</v>
          </cell>
          <cell r="D128">
            <v>-0.19</v>
          </cell>
          <cell r="E128">
            <v>-6.5000000000000002E-2</v>
          </cell>
          <cell r="F128">
            <v>7.8E-2</v>
          </cell>
        </row>
        <row r="129">
          <cell r="B129">
            <v>2E-3</v>
          </cell>
          <cell r="C129">
            <v>0.13700000000000001</v>
          </cell>
          <cell r="D129">
            <v>-6.6000000000000003E-2</v>
          </cell>
          <cell r="E129">
            <v>-3.9E-2</v>
          </cell>
          <cell r="F129">
            <v>6.9000000000000006E-2</v>
          </cell>
        </row>
        <row r="130">
          <cell r="B130">
            <v>7.1999999999999995E-2</v>
          </cell>
          <cell r="C130">
            <v>6.9000000000000006E-2</v>
          </cell>
          <cell r="D130">
            <v>-3.4000000000000002E-2</v>
          </cell>
          <cell r="E130">
            <v>-0.17100000000000001</v>
          </cell>
          <cell r="F130">
            <v>-0.26100000000000001</v>
          </cell>
        </row>
        <row r="131">
          <cell r="B131">
            <v>-0.315</v>
          </cell>
          <cell r="C131">
            <v>-0.36399999999999999</v>
          </cell>
          <cell r="D131">
            <v>-6.8000000000000005E-2</v>
          </cell>
          <cell r="E131">
            <v>-2.4E-2</v>
          </cell>
          <cell r="F131">
            <v>-7.1999999999999995E-2</v>
          </cell>
        </row>
        <row r="132">
          <cell r="B132">
            <v>0.78400000000000003</v>
          </cell>
          <cell r="C132">
            <v>0.91900000000000004</v>
          </cell>
          <cell r="D132">
            <v>0.754</v>
          </cell>
          <cell r="E132">
            <v>0.68700000000000006</v>
          </cell>
          <cell r="F132">
            <v>0.69</v>
          </cell>
        </row>
        <row r="133">
          <cell r="B133">
            <v>-0.126</v>
          </cell>
          <cell r="C133">
            <v>-0.13700000000000001</v>
          </cell>
          <cell r="D133">
            <v>5.3999999999999999E-2</v>
          </cell>
          <cell r="E133">
            <v>-7.6999999999999999E-2</v>
          </cell>
          <cell r="F133">
            <v>-0.28399999999999997</v>
          </cell>
        </row>
        <row r="134">
          <cell r="B134">
            <v>-0.18099999999999999</v>
          </cell>
          <cell r="C134">
            <v>-0.253</v>
          </cell>
          <cell r="D134">
            <v>-0.128</v>
          </cell>
          <cell r="E134">
            <v>-9.4E-2</v>
          </cell>
          <cell r="F134">
            <v>-0.104</v>
          </cell>
        </row>
        <row r="135">
          <cell r="B135">
            <v>-0.36399999999999999</v>
          </cell>
          <cell r="C135">
            <v>-0.20699999999999999</v>
          </cell>
          <cell r="D135">
            <v>2.1999999999999999E-2</v>
          </cell>
          <cell r="E135">
            <v>0.05</v>
          </cell>
          <cell r="F135">
            <v>0.17899999999999999</v>
          </cell>
        </row>
        <row r="136">
          <cell r="B136">
            <v>0.24</v>
          </cell>
          <cell r="C136">
            <v>-1.9E-2</v>
          </cell>
          <cell r="D136">
            <v>0.26100000000000001</v>
          </cell>
          <cell r="E136">
            <v>7.5999999999999998E-2</v>
          </cell>
          <cell r="F136">
            <v>-0.126</v>
          </cell>
        </row>
        <row r="137">
          <cell r="B137">
            <v>8.8999999999999996E-2</v>
          </cell>
          <cell r="C137">
            <v>0.35399999999999998</v>
          </cell>
          <cell r="D137">
            <v>0.26900000000000002</v>
          </cell>
          <cell r="E137">
            <v>0.22</v>
          </cell>
          <cell r="F137">
            <v>9.2999999999999999E-2</v>
          </cell>
        </row>
        <row r="138">
          <cell r="B138">
            <v>0.247</v>
          </cell>
          <cell r="C138">
            <v>0.125</v>
          </cell>
          <cell r="D138">
            <v>1.7999999999999999E-2</v>
          </cell>
          <cell r="E138">
            <v>4.2000000000000003E-2</v>
          </cell>
          <cell r="F138">
            <v>-0.35699999999999998</v>
          </cell>
        </row>
        <row r="139">
          <cell r="B139">
            <v>0.11600000000000001</v>
          </cell>
          <cell r="C139">
            <v>6.5000000000000002E-2</v>
          </cell>
          <cell r="D139">
            <v>0.161</v>
          </cell>
          <cell r="E139">
            <v>0.247</v>
          </cell>
          <cell r="F139">
            <v>0.23100000000000001</v>
          </cell>
        </row>
        <row r="140">
          <cell r="B140">
            <v>-0.28399999999999997</v>
          </cell>
          <cell r="C140">
            <v>-0.14499999999999999</v>
          </cell>
          <cell r="D140">
            <v>-0.122</v>
          </cell>
          <cell r="E140">
            <v>-2.5000000000000001E-2</v>
          </cell>
          <cell r="F140">
            <v>4.1000000000000002E-2</v>
          </cell>
        </row>
        <row r="141">
          <cell r="B141">
            <v>0.373</v>
          </cell>
          <cell r="C141">
            <v>0.38900000000000001</v>
          </cell>
          <cell r="D141">
            <v>0.189</v>
          </cell>
          <cell r="E141">
            <v>0.17399999999999999</v>
          </cell>
          <cell r="F141">
            <v>0.32800000000000001</v>
          </cell>
        </row>
        <row r="142">
          <cell r="B142">
            <v>7.0000000000000007E-2</v>
          </cell>
          <cell r="C142">
            <v>-0.251</v>
          </cell>
          <cell r="D142">
            <v>-0.36099999999999999</v>
          </cell>
          <cell r="E142">
            <v>-0.36699999999999999</v>
          </cell>
          <cell r="F142">
            <v>-0.183</v>
          </cell>
        </row>
        <row r="143">
          <cell r="B143">
            <v>0.03</v>
          </cell>
          <cell r="C143">
            <v>7.0000000000000007E-2</v>
          </cell>
          <cell r="D143">
            <v>0.155</v>
          </cell>
          <cell r="E143">
            <v>7.4999999999999997E-2</v>
          </cell>
          <cell r="F143">
            <v>0.221</v>
          </cell>
        </row>
        <row r="144">
          <cell r="B144">
            <v>0.50700000000000001</v>
          </cell>
          <cell r="C144">
            <v>0.61</v>
          </cell>
          <cell r="D144">
            <v>0.71799999999999997</v>
          </cell>
          <cell r="E144">
            <v>0.72399999999999998</v>
          </cell>
          <cell r="F144">
            <v>0.435</v>
          </cell>
        </row>
        <row r="145">
          <cell r="B145">
            <v>-0.12</v>
          </cell>
          <cell r="C145">
            <v>-3.6999999999999998E-2</v>
          </cell>
          <cell r="D145">
            <v>-3.0000000000000001E-3</v>
          </cell>
          <cell r="E145">
            <v>-0.184</v>
          </cell>
          <cell r="F145">
            <v>-0.122</v>
          </cell>
        </row>
        <row r="146">
          <cell r="B146">
            <v>0.01</v>
          </cell>
          <cell r="C146">
            <v>-0.11799999999999999</v>
          </cell>
          <cell r="D146">
            <v>-0.13300000000000001</v>
          </cell>
          <cell r="E146">
            <v>-0.11600000000000001</v>
          </cell>
          <cell r="F146">
            <v>6.9000000000000006E-2</v>
          </cell>
        </row>
        <row r="147">
          <cell r="B147">
            <v>0.17699999999999999</v>
          </cell>
          <cell r="C147">
            <v>0.34499999999999997</v>
          </cell>
          <cell r="D147">
            <v>0.246</v>
          </cell>
          <cell r="E147">
            <v>-1.2E-2</v>
          </cell>
          <cell r="F147">
            <v>-0.13600000000000001</v>
          </cell>
        </row>
        <row r="148">
          <cell r="B148">
            <v>4.5999999999999999E-2</v>
          </cell>
          <cell r="C148">
            <v>2.3E-2</v>
          </cell>
          <cell r="D148">
            <v>2.1000000000000001E-2</v>
          </cell>
          <cell r="E148">
            <v>0.15</v>
          </cell>
          <cell r="F148">
            <v>0.314</v>
          </cell>
        </row>
        <row r="149">
          <cell r="B149">
            <v>0.04</v>
          </cell>
          <cell r="C149">
            <v>-4.1000000000000002E-2</v>
          </cell>
          <cell r="D149">
            <v>0.105</v>
          </cell>
          <cell r="E149">
            <v>0.25900000000000001</v>
          </cell>
          <cell r="F149">
            <v>0.59799999999999998</v>
          </cell>
        </row>
        <row r="150">
          <cell r="B150">
            <v>0.91900000000000004</v>
          </cell>
          <cell r="C150">
            <v>0.56000000000000005</v>
          </cell>
          <cell r="D150">
            <v>0.96399999999999997</v>
          </cell>
          <cell r="E150">
            <v>0.83599999999999997</v>
          </cell>
          <cell r="F150">
            <v>0.58099999999999996</v>
          </cell>
        </row>
        <row r="151">
          <cell r="B151">
            <v>0.16700000000000001</v>
          </cell>
          <cell r="C151">
            <v>0.16900000000000001</v>
          </cell>
          <cell r="D151">
            <v>0.15</v>
          </cell>
          <cell r="E151">
            <v>0.251</v>
          </cell>
          <cell r="F151">
            <v>0.45500000000000002</v>
          </cell>
        </row>
        <row r="152">
          <cell r="B152">
            <v>-0.26500000000000001</v>
          </cell>
          <cell r="C152">
            <v>0.17899999999999999</v>
          </cell>
          <cell r="D152">
            <v>9.9000000000000005E-2</v>
          </cell>
          <cell r="E152">
            <v>0.18099999999999999</v>
          </cell>
          <cell r="F152">
            <v>0.20100000000000001</v>
          </cell>
        </row>
      </sheetData>
      <sheetData sheetId="2">
        <row r="114">
          <cell r="D114">
            <v>-0.159</v>
          </cell>
          <cell r="E114">
            <v>-0.255</v>
          </cell>
          <cell r="F114">
            <v>-3.3000000000000002E-2</v>
          </cell>
        </row>
        <row r="115">
          <cell r="D115">
            <v>-0.13200000000000001</v>
          </cell>
          <cell r="E115">
            <v>-0.42199999999999999</v>
          </cell>
          <cell r="F115">
            <v>-0.35499999999999998</v>
          </cell>
        </row>
        <row r="116">
          <cell r="D116">
            <v>-0.39600000000000002</v>
          </cell>
          <cell r="E116">
            <v>-0.39600000000000002</v>
          </cell>
          <cell r="F116">
            <v>-0.4</v>
          </cell>
        </row>
        <row r="117">
          <cell r="D117">
            <v>0.81100000000000005</v>
          </cell>
          <cell r="E117">
            <v>0.77</v>
          </cell>
          <cell r="F117">
            <v>0.308</v>
          </cell>
        </row>
        <row r="118">
          <cell r="D118">
            <v>-0.432</v>
          </cell>
          <cell r="E118">
            <v>-0.44800000000000001</v>
          </cell>
          <cell r="F118">
            <v>-0.38600000000000001</v>
          </cell>
        </row>
        <row r="119">
          <cell r="D119">
            <v>-9.1999999999999998E-2</v>
          </cell>
          <cell r="E119">
            <v>-0.13800000000000001</v>
          </cell>
          <cell r="F119">
            <v>-0.28399999999999997</v>
          </cell>
        </row>
        <row r="120">
          <cell r="D120">
            <v>-0.254</v>
          </cell>
          <cell r="E120">
            <v>-0.124</v>
          </cell>
          <cell r="F120">
            <v>-2.4E-2</v>
          </cell>
        </row>
        <row r="121">
          <cell r="D121">
            <v>0.192</v>
          </cell>
          <cell r="E121">
            <v>0.19700000000000001</v>
          </cell>
          <cell r="F121">
            <v>0.23799999999999999</v>
          </cell>
        </row>
        <row r="122">
          <cell r="D122">
            <v>0.53200000000000003</v>
          </cell>
          <cell r="E122">
            <v>0.217</v>
          </cell>
          <cell r="F122">
            <v>0.30299999999999999</v>
          </cell>
        </row>
        <row r="123">
          <cell r="D123">
            <v>-0.23</v>
          </cell>
          <cell r="E123">
            <v>-0.123</v>
          </cell>
          <cell r="F123">
            <v>7.0000000000000007E-2</v>
          </cell>
        </row>
        <row r="124">
          <cell r="D124">
            <v>0.16800000000000001</v>
          </cell>
          <cell r="E124">
            <v>0.27100000000000002</v>
          </cell>
          <cell r="F124">
            <v>0.18</v>
          </cell>
        </row>
        <row r="125">
          <cell r="D125">
            <v>3.7999999999999999E-2</v>
          </cell>
          <cell r="E125">
            <v>-5.8999999999999997E-2</v>
          </cell>
          <cell r="F125">
            <v>-9.9000000000000005E-2</v>
          </cell>
        </row>
        <row r="126">
          <cell r="D126">
            <v>0.36499999999999999</v>
          </cell>
          <cell r="E126">
            <v>0.30099999999999999</v>
          </cell>
          <cell r="F126">
            <v>0.443</v>
          </cell>
        </row>
        <row r="127">
          <cell r="D127">
            <v>-5.3999999999999999E-2</v>
          </cell>
          <cell r="E127">
            <v>-7.9000000000000001E-2</v>
          </cell>
          <cell r="F127">
            <v>1.4999999999999999E-2</v>
          </cell>
        </row>
        <row r="128">
          <cell r="D128">
            <v>-0.49199999999999999</v>
          </cell>
          <cell r="E128">
            <v>-0.49199999999999999</v>
          </cell>
          <cell r="F128">
            <v>-0.54600000000000004</v>
          </cell>
        </row>
        <row r="129">
          <cell r="D129">
            <v>-0.11600000000000001</v>
          </cell>
          <cell r="E129">
            <v>0.107</v>
          </cell>
          <cell r="F129">
            <v>0.24</v>
          </cell>
        </row>
        <row r="130">
          <cell r="D130">
            <v>-0.05</v>
          </cell>
          <cell r="E130">
            <v>0.122</v>
          </cell>
          <cell r="F130">
            <v>-7.3999999999999996E-2</v>
          </cell>
        </row>
        <row r="131">
          <cell r="D131">
            <v>-0.21099999999999999</v>
          </cell>
          <cell r="E131">
            <v>-0.153</v>
          </cell>
          <cell r="F131">
            <v>-0.17699999999999999</v>
          </cell>
        </row>
        <row r="132">
          <cell r="D132">
            <v>0.70899999999999996</v>
          </cell>
          <cell r="E132">
            <v>0.56499999999999995</v>
          </cell>
          <cell r="F132">
            <v>0.47099999999999997</v>
          </cell>
        </row>
        <row r="133">
          <cell r="D133">
            <v>-0.14799999999999999</v>
          </cell>
          <cell r="E133">
            <v>-0.15</v>
          </cell>
          <cell r="F133">
            <v>-0.17799999999999999</v>
          </cell>
        </row>
        <row r="134">
          <cell r="D134">
            <v>-0.36799999999999999</v>
          </cell>
          <cell r="E134">
            <v>-0.311</v>
          </cell>
          <cell r="F134">
            <v>-0.29599999999999999</v>
          </cell>
        </row>
        <row r="135">
          <cell r="D135">
            <v>-6.9000000000000006E-2</v>
          </cell>
          <cell r="E135">
            <v>-0.16200000000000001</v>
          </cell>
          <cell r="F135">
            <v>-3.7999999999999999E-2</v>
          </cell>
        </row>
        <row r="136">
          <cell r="D136">
            <v>0.153</v>
          </cell>
          <cell r="E136">
            <v>0.35299999999999998</v>
          </cell>
          <cell r="F136">
            <v>0.124</v>
          </cell>
        </row>
        <row r="137">
          <cell r="D137">
            <v>0.20799999999999999</v>
          </cell>
          <cell r="E137">
            <v>0.24399999999999999</v>
          </cell>
          <cell r="F137">
            <v>0.17699999999999999</v>
          </cell>
        </row>
        <row r="138">
          <cell r="D138">
            <v>-0.159</v>
          </cell>
          <cell r="E138">
            <v>4.7E-2</v>
          </cell>
          <cell r="F138">
            <v>0.127</v>
          </cell>
        </row>
        <row r="139">
          <cell r="D139">
            <v>0.49299999999999999</v>
          </cell>
          <cell r="E139">
            <v>8.6999999999999994E-2</v>
          </cell>
          <cell r="F139">
            <v>0.185</v>
          </cell>
        </row>
        <row r="140">
          <cell r="D140">
            <v>5.0000000000000001E-3</v>
          </cell>
          <cell r="E140">
            <v>-8.5999999999999993E-2</v>
          </cell>
          <cell r="F140">
            <v>0.16900000000000001</v>
          </cell>
        </row>
        <row r="141">
          <cell r="D141">
            <v>-2.7E-2</v>
          </cell>
          <cell r="E141">
            <v>-1E-3</v>
          </cell>
          <cell r="F141">
            <v>-2.1000000000000001E-2</v>
          </cell>
        </row>
        <row r="142">
          <cell r="D142">
            <v>-0.55800000000000005</v>
          </cell>
          <cell r="E142">
            <v>-0.28899999999999998</v>
          </cell>
          <cell r="F142">
            <v>-0.441</v>
          </cell>
        </row>
        <row r="143">
          <cell r="D143">
            <v>-4.5999999999999999E-2</v>
          </cell>
          <cell r="E143">
            <v>-0.126</v>
          </cell>
          <cell r="F143">
            <v>-0.115</v>
          </cell>
        </row>
        <row r="144">
          <cell r="D144">
            <v>0.16</v>
          </cell>
          <cell r="E144">
            <v>0.27900000000000003</v>
          </cell>
          <cell r="F144">
            <v>0.38500000000000001</v>
          </cell>
        </row>
        <row r="145">
          <cell r="D145">
            <v>-0.47</v>
          </cell>
          <cell r="E145">
            <v>-0.41299999999999998</v>
          </cell>
          <cell r="F145">
            <v>-0.113</v>
          </cell>
        </row>
        <row r="146">
          <cell r="D146">
            <v>-0.25900000000000001</v>
          </cell>
          <cell r="E146">
            <v>0.08</v>
          </cell>
          <cell r="F146">
            <v>0.35899999999999999</v>
          </cell>
        </row>
        <row r="147">
          <cell r="D147">
            <v>6.3E-2</v>
          </cell>
          <cell r="E147">
            <v>0.20899999999999999</v>
          </cell>
          <cell r="F147">
            <v>0.28999999999999998</v>
          </cell>
        </row>
        <row r="148">
          <cell r="D148">
            <v>7.1999999999999995E-2</v>
          </cell>
          <cell r="E148">
            <v>0.13300000000000001</v>
          </cell>
          <cell r="F148">
            <v>0.32600000000000001</v>
          </cell>
        </row>
        <row r="149">
          <cell r="D149">
            <v>0.246</v>
          </cell>
          <cell r="E149">
            <v>0.192</v>
          </cell>
          <cell r="F149">
            <v>0.27900000000000003</v>
          </cell>
        </row>
        <row r="150">
          <cell r="D150">
            <v>0.872</v>
          </cell>
          <cell r="E150">
            <v>0.61399999999999999</v>
          </cell>
          <cell r="F150">
            <v>0.61399999999999999</v>
          </cell>
        </row>
        <row r="151">
          <cell r="D151">
            <v>-0.307</v>
          </cell>
          <cell r="E151">
            <v>-0.32300000000000001</v>
          </cell>
          <cell r="F151">
            <v>-0.161</v>
          </cell>
        </row>
        <row r="152">
          <cell r="D152">
            <v>0.11899999999999999</v>
          </cell>
          <cell r="E152">
            <v>0.189</v>
          </cell>
          <cell r="F152">
            <v>0</v>
          </cell>
        </row>
      </sheetData>
      <sheetData sheetId="3"/>
      <sheetData sheetId="4"/>
      <sheetData sheetId="5"/>
      <sheetData sheetId="6"/>
      <sheetData sheetId="7">
        <row r="82">
          <cell r="B82">
            <v>-0.11</v>
          </cell>
          <cell r="C82">
            <v>1.32</v>
          </cell>
          <cell r="D82">
            <v>1.0900000000000001</v>
          </cell>
          <cell r="E82">
            <v>1.49</v>
          </cell>
        </row>
        <row r="83">
          <cell r="B83">
            <v>0.59</v>
          </cell>
          <cell r="C83">
            <v>1.46</v>
          </cell>
          <cell r="D83">
            <v>0.99</v>
          </cell>
          <cell r="E83">
            <v>1.45</v>
          </cell>
        </row>
        <row r="84">
          <cell r="B84">
            <v>0.34</v>
          </cell>
          <cell r="C84">
            <v>0.2</v>
          </cell>
          <cell r="D84">
            <v>0.19</v>
          </cell>
          <cell r="E84">
            <v>-0.19</v>
          </cell>
        </row>
        <row r="85">
          <cell r="B85">
            <v>0.56000000000000005</v>
          </cell>
          <cell r="C85">
            <v>1.1399999999999999</v>
          </cell>
          <cell r="D85">
            <v>2.11</v>
          </cell>
          <cell r="E85">
            <v>1.87</v>
          </cell>
        </row>
        <row r="86">
          <cell r="B86">
            <v>1.5</v>
          </cell>
          <cell r="C86">
            <v>1.21</v>
          </cell>
          <cell r="D86">
            <v>1.77</v>
          </cell>
          <cell r="E86">
            <v>1.52</v>
          </cell>
        </row>
        <row r="87">
          <cell r="B87">
            <v>1.27</v>
          </cell>
          <cell r="C87">
            <v>0.94</v>
          </cell>
          <cell r="D87">
            <v>0.56999999999999995</v>
          </cell>
          <cell r="E87">
            <v>0.19</v>
          </cell>
        </row>
        <row r="88">
          <cell r="B88">
            <v>1.1200000000000001</v>
          </cell>
          <cell r="C88">
            <v>1.61</v>
          </cell>
          <cell r="D88">
            <v>2.1800000000000002</v>
          </cell>
          <cell r="E88">
            <v>1.55</v>
          </cell>
        </row>
        <row r="89">
          <cell r="B89">
            <v>1.88</v>
          </cell>
          <cell r="C89">
            <v>1.75</v>
          </cell>
          <cell r="D89">
            <v>2.1</v>
          </cell>
          <cell r="E89">
            <v>2.16</v>
          </cell>
        </row>
        <row r="90">
          <cell r="B90">
            <v>0.93</v>
          </cell>
          <cell r="C90">
            <v>1.24</v>
          </cell>
          <cell r="D90">
            <v>1.42</v>
          </cell>
          <cell r="E90">
            <v>0.94</v>
          </cell>
        </row>
        <row r="91">
          <cell r="B91">
            <v>-0.95</v>
          </cell>
          <cell r="C91">
            <v>-1.02</v>
          </cell>
          <cell r="D91">
            <v>-0.83</v>
          </cell>
          <cell r="E91">
            <v>-0.32</v>
          </cell>
        </row>
        <row r="92">
          <cell r="B92">
            <v>-0.3</v>
          </cell>
          <cell r="C92">
            <v>-0.65</v>
          </cell>
          <cell r="D92">
            <v>-0.62</v>
          </cell>
          <cell r="E92">
            <v>0.27</v>
          </cell>
        </row>
        <row r="93">
          <cell r="B93">
            <v>-2.02</v>
          </cell>
          <cell r="C93">
            <v>-1.19</v>
          </cell>
          <cell r="D93">
            <v>-0.74</v>
          </cell>
          <cell r="E93">
            <v>-1.01</v>
          </cell>
        </row>
        <row r="94">
          <cell r="B94">
            <v>0.05</v>
          </cell>
          <cell r="C94">
            <v>0.31</v>
          </cell>
          <cell r="D94">
            <v>0.67</v>
          </cell>
          <cell r="E94">
            <v>0.75</v>
          </cell>
        </row>
        <row r="95">
          <cell r="B95">
            <v>0.05</v>
          </cell>
          <cell r="C95">
            <v>0.19</v>
          </cell>
          <cell r="D95">
            <v>0.76</v>
          </cell>
          <cell r="E95">
            <v>1.21</v>
          </cell>
        </row>
        <row r="96">
          <cell r="B96">
            <v>1.21</v>
          </cell>
          <cell r="C96">
            <v>0.59</v>
          </cell>
          <cell r="D96">
            <v>0.8</v>
          </cell>
          <cell r="E96">
            <v>1.05</v>
          </cell>
        </row>
        <row r="97">
          <cell r="B97">
            <v>-0.49</v>
          </cell>
          <cell r="C97">
            <v>0.46</v>
          </cell>
          <cell r="D97">
            <v>0.75</v>
          </cell>
          <cell r="E97">
            <v>0.83</v>
          </cell>
        </row>
        <row r="98">
          <cell r="B98">
            <v>0.59</v>
          </cell>
          <cell r="C98">
            <v>0.75</v>
          </cell>
          <cell r="D98">
            <v>1.01</v>
          </cell>
          <cell r="E98">
            <v>1.46</v>
          </cell>
        </row>
        <row r="99">
          <cell r="B99">
            <v>0.23</v>
          </cell>
          <cell r="C99">
            <v>0.28000000000000003</v>
          </cell>
          <cell r="D99">
            <v>0.65</v>
          </cell>
          <cell r="E99">
            <v>1.05</v>
          </cell>
        </row>
        <row r="100">
          <cell r="B100">
            <v>0.83</v>
          </cell>
          <cell r="C100">
            <v>1.56</v>
          </cell>
          <cell r="D100">
            <v>2.0099999999999998</v>
          </cell>
          <cell r="E100">
            <v>1.27</v>
          </cell>
        </row>
        <row r="101">
          <cell r="B101">
            <v>-0.32</v>
          </cell>
          <cell r="C101">
            <v>-0.66</v>
          </cell>
          <cell r="D101">
            <v>-0.33</v>
          </cell>
          <cell r="E101">
            <v>-0.41</v>
          </cell>
        </row>
        <row r="102">
          <cell r="B102">
            <v>-2</v>
          </cell>
          <cell r="C102">
            <v>-0.83</v>
          </cell>
          <cell r="D102">
            <v>0.28999999999999998</v>
          </cell>
          <cell r="E102">
            <v>0.35</v>
          </cell>
        </row>
        <row r="103">
          <cell r="B103">
            <v>0.6</v>
          </cell>
          <cell r="C103">
            <v>0.28999999999999998</v>
          </cell>
          <cell r="D103">
            <v>0.45</v>
          </cell>
          <cell r="E103">
            <v>-0.31</v>
          </cell>
        </row>
        <row r="104">
          <cell r="B104">
            <v>0.27</v>
          </cell>
          <cell r="C104">
            <v>-0.64</v>
          </cell>
          <cell r="D104">
            <v>-0.43</v>
          </cell>
          <cell r="E104">
            <v>-0.32</v>
          </cell>
        </row>
        <row r="105">
          <cell r="B105">
            <v>2.09</v>
          </cell>
          <cell r="C105">
            <v>1.75</v>
          </cell>
          <cell r="D105">
            <v>1.51</v>
          </cell>
          <cell r="E105">
            <v>1.18</v>
          </cell>
        </row>
        <row r="106">
          <cell r="B106">
            <v>0.43</v>
          </cell>
          <cell r="C106">
            <v>0.48</v>
          </cell>
          <cell r="D106">
            <v>0.61</v>
          </cell>
          <cell r="E106">
            <v>0.56999999999999995</v>
          </cell>
        </row>
        <row r="107">
          <cell r="B107">
            <v>0.44</v>
          </cell>
          <cell r="C107">
            <v>0.81</v>
          </cell>
          <cell r="D107">
            <v>1.36</v>
          </cell>
          <cell r="E107">
            <v>1.03</v>
          </cell>
        </row>
        <row r="108">
          <cell r="B108">
            <v>1.03</v>
          </cell>
          <cell r="C108">
            <v>0.66</v>
          </cell>
          <cell r="D108">
            <v>0.05</v>
          </cell>
          <cell r="E108">
            <v>0.4</v>
          </cell>
        </row>
        <row r="109">
          <cell r="B109">
            <v>0.01</v>
          </cell>
          <cell r="C109">
            <v>0.04</v>
          </cell>
          <cell r="D109">
            <v>-0.36</v>
          </cell>
          <cell r="E109">
            <v>0.16</v>
          </cell>
        </row>
        <row r="110">
          <cell r="B110">
            <v>-1</v>
          </cell>
          <cell r="C110">
            <v>-0.77</v>
          </cell>
          <cell r="D110">
            <v>-0.71</v>
          </cell>
          <cell r="E110">
            <v>-1.52</v>
          </cell>
        </row>
        <row r="111">
          <cell r="B111">
            <v>-1.4</v>
          </cell>
          <cell r="C111">
            <v>-1.55</v>
          </cell>
          <cell r="D111">
            <v>-1.59</v>
          </cell>
          <cell r="E111">
            <v>-1.65</v>
          </cell>
        </row>
        <row r="112">
          <cell r="B112">
            <v>0.83</v>
          </cell>
          <cell r="C112">
            <v>0.82</v>
          </cell>
          <cell r="D112">
            <v>0.44</v>
          </cell>
          <cell r="E112">
            <v>0.78</v>
          </cell>
        </row>
        <row r="113">
          <cell r="B113">
            <v>-0.92</v>
          </cell>
          <cell r="C113">
            <v>-0.83</v>
          </cell>
          <cell r="D113">
            <v>-0.69</v>
          </cell>
          <cell r="E113">
            <v>-0.42</v>
          </cell>
        </row>
        <row r="114">
          <cell r="B114">
            <v>-1.38</v>
          </cell>
          <cell r="C114">
            <v>-0.85</v>
          </cell>
          <cell r="D114">
            <v>-1.05</v>
          </cell>
          <cell r="E114">
            <v>-0.27</v>
          </cell>
        </row>
        <row r="115">
          <cell r="B115">
            <v>-0.13</v>
          </cell>
          <cell r="C115">
            <v>-0.43</v>
          </cell>
          <cell r="D115">
            <v>-0.63</v>
          </cell>
          <cell r="E115">
            <v>-0.16</v>
          </cell>
        </row>
        <row r="116">
          <cell r="B116">
            <v>0.3</v>
          </cell>
          <cell r="C116">
            <v>0.38</v>
          </cell>
          <cell r="D116">
            <v>0.97</v>
          </cell>
          <cell r="E116">
            <v>1.1299999999999999</v>
          </cell>
        </row>
        <row r="117">
          <cell r="B117">
            <v>2.4500000000000002</v>
          </cell>
          <cell r="C117">
            <v>2.2999999999999998</v>
          </cell>
          <cell r="D117">
            <v>2</v>
          </cell>
          <cell r="E117">
            <v>1.44</v>
          </cell>
        </row>
        <row r="118">
          <cell r="B118">
            <v>1.53</v>
          </cell>
          <cell r="C118">
            <v>1.75</v>
          </cell>
          <cell r="D118">
            <v>2.4</v>
          </cell>
          <cell r="E118">
            <v>2.62</v>
          </cell>
        </row>
        <row r="119">
          <cell r="B119">
            <v>0.77</v>
          </cell>
          <cell r="C119">
            <v>0.7</v>
          </cell>
          <cell r="D119">
            <v>0.74</v>
          </cell>
          <cell r="E119">
            <v>1.1200000000000001</v>
          </cell>
        </row>
        <row r="120">
          <cell r="B120">
            <v>0.7</v>
          </cell>
          <cell r="C120">
            <v>0.37</v>
          </cell>
          <cell r="D120">
            <v>-0.05</v>
          </cell>
          <cell r="E120">
            <v>0.11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ährlich Länder"/>
      <sheetName val="Saisonal"/>
      <sheetName val="Nach Ländern"/>
      <sheetName val="Monatlich"/>
      <sheetName val="Nach Ländern und Monaten"/>
      <sheetName val="Trends"/>
      <sheetName val="Tägliche Daten"/>
      <sheetName val="Regenzeiten"/>
      <sheetName val="Maximalwerte"/>
    </sheetNames>
    <sheetDataSet>
      <sheetData sheetId="0"/>
      <sheetData sheetId="1">
        <row r="2">
          <cell r="D2">
            <v>23.345071102554002</v>
          </cell>
          <cell r="E2">
            <v>938.69436338296305</v>
          </cell>
        </row>
        <row r="3">
          <cell r="D3">
            <v>22.928443992758702</v>
          </cell>
          <cell r="E3">
            <v>938.99493923509704</v>
          </cell>
        </row>
        <row r="4">
          <cell r="D4">
            <v>23.1689303606755</v>
          </cell>
          <cell r="E4">
            <v>939.04820918256905</v>
          </cell>
        </row>
        <row r="5">
          <cell r="D5">
            <v>23.754103745189401</v>
          </cell>
          <cell r="E5">
            <v>939.24668119810201</v>
          </cell>
        </row>
        <row r="6">
          <cell r="D6">
            <v>23.221201674791399</v>
          </cell>
          <cell r="E6">
            <v>938.48910157368402</v>
          </cell>
        </row>
        <row r="7">
          <cell r="D7">
            <v>22.765703448876</v>
          </cell>
          <cell r="E7">
            <v>938.582923110195</v>
          </cell>
        </row>
        <row r="8">
          <cell r="D8">
            <v>23.069048272215898</v>
          </cell>
          <cell r="E8">
            <v>938.68622347677604</v>
          </cell>
        </row>
        <row r="9">
          <cell r="D9">
            <v>23.457753580119</v>
          </cell>
          <cell r="E9">
            <v>938.90175598498001</v>
          </cell>
        </row>
        <row r="10">
          <cell r="D10">
            <v>23.724396467910601</v>
          </cell>
          <cell r="E10">
            <v>938.80562952765001</v>
          </cell>
        </row>
        <row r="11">
          <cell r="D11">
            <v>22.7667794541685</v>
          </cell>
          <cell r="E11">
            <v>938.88552643527203</v>
          </cell>
        </row>
        <row r="12">
          <cell r="D12">
            <v>23.382316217481701</v>
          </cell>
          <cell r="E12">
            <v>939.12098482886995</v>
          </cell>
        </row>
        <row r="13">
          <cell r="D13">
            <v>23.464196968614399</v>
          </cell>
          <cell r="E13">
            <v>938.75729065875703</v>
          </cell>
        </row>
        <row r="14">
          <cell r="D14">
            <v>23.560266816053101</v>
          </cell>
          <cell r="E14">
            <v>939.16778355865597</v>
          </cell>
        </row>
        <row r="15">
          <cell r="D15">
            <v>23.263411014211801</v>
          </cell>
          <cell r="E15">
            <v>939.367869672918</v>
          </cell>
        </row>
        <row r="16">
          <cell r="D16">
            <v>23.4447981542469</v>
          </cell>
          <cell r="E16">
            <v>939.21909933173504</v>
          </cell>
        </row>
        <row r="17">
          <cell r="D17">
            <v>23.496423613708</v>
          </cell>
          <cell r="E17">
            <v>938.80593355042504</v>
          </cell>
        </row>
        <row r="18">
          <cell r="D18">
            <v>23.302636464021301</v>
          </cell>
          <cell r="E18">
            <v>938.82471720199703</v>
          </cell>
        </row>
        <row r="19">
          <cell r="D19">
            <v>23.243771386205399</v>
          </cell>
          <cell r="E19">
            <v>939.61423965692995</v>
          </cell>
        </row>
        <row r="20">
          <cell r="D20">
            <v>24.3039611293622</v>
          </cell>
          <cell r="E20">
            <v>939.44896920000497</v>
          </cell>
        </row>
        <row r="21">
          <cell r="D21">
            <v>23.313820258137401</v>
          </cell>
          <cell r="E21">
            <v>938.72624473001304</v>
          </cell>
        </row>
        <row r="22">
          <cell r="D22">
            <v>23.382689043865401</v>
          </cell>
          <cell r="E22">
            <v>938.80672863462803</v>
          </cell>
        </row>
        <row r="23">
          <cell r="D23">
            <v>23.575534677546099</v>
          </cell>
          <cell r="E23">
            <v>938.95079882528796</v>
          </cell>
        </row>
        <row r="24">
          <cell r="D24">
            <v>23.556356531042798</v>
          </cell>
          <cell r="E24">
            <v>938.63090037039501</v>
          </cell>
        </row>
        <row r="25">
          <cell r="D25">
            <v>23.917588477417599</v>
          </cell>
          <cell r="E25">
            <v>938.87531980752499</v>
          </cell>
        </row>
        <row r="26">
          <cell r="D26">
            <v>23.6805313207756</v>
          </cell>
          <cell r="E26">
            <v>939.130384083801</v>
          </cell>
        </row>
        <row r="27">
          <cell r="D27">
            <v>23.897996106930101</v>
          </cell>
          <cell r="E27">
            <v>939.25344759987502</v>
          </cell>
        </row>
        <row r="28">
          <cell r="D28">
            <v>23.512516553391801</v>
          </cell>
          <cell r="E28">
            <v>938.99502062612305</v>
          </cell>
        </row>
        <row r="29">
          <cell r="D29">
            <v>24.060746094473298</v>
          </cell>
          <cell r="E29">
            <v>938.94013210898595</v>
          </cell>
        </row>
        <row r="30">
          <cell r="D30">
            <v>23.315998898532399</v>
          </cell>
          <cell r="E30">
            <v>938.49013386945796</v>
          </cell>
        </row>
        <row r="31">
          <cell r="D31">
            <v>23.9386825917476</v>
          </cell>
          <cell r="E31">
            <v>938.68833881918897</v>
          </cell>
        </row>
        <row r="32">
          <cell r="D32">
            <v>23.995135336966801</v>
          </cell>
          <cell r="E32">
            <v>939.218337375788</v>
          </cell>
        </row>
        <row r="33">
          <cell r="D33">
            <v>23.728226104026302</v>
          </cell>
          <cell r="E33">
            <v>938.71157688480605</v>
          </cell>
        </row>
        <row r="34">
          <cell r="D34">
            <v>23.610706304487501</v>
          </cell>
          <cell r="E34">
            <v>938.93670485504697</v>
          </cell>
        </row>
        <row r="35">
          <cell r="D35">
            <v>23.677988900408899</v>
          </cell>
          <cell r="E35">
            <v>939.17654397786202</v>
          </cell>
        </row>
        <row r="36">
          <cell r="D36">
            <v>23.717151370302499</v>
          </cell>
          <cell r="E36">
            <v>939.274780563131</v>
          </cell>
        </row>
        <row r="37">
          <cell r="D37">
            <v>23.857222290928799</v>
          </cell>
          <cell r="E37">
            <v>939.46430333692001</v>
          </cell>
        </row>
        <row r="38">
          <cell r="D38">
            <v>24.4735659632763</v>
          </cell>
          <cell r="E38">
            <v>939.61798307450999</v>
          </cell>
        </row>
        <row r="39">
          <cell r="D39">
            <v>24.1215329694632</v>
          </cell>
          <cell r="E39">
            <v>939.43128135631503</v>
          </cell>
        </row>
        <row r="40">
          <cell r="D40">
            <v>23.327059442968999</v>
          </cell>
          <cell r="E40">
            <v>938.94138246520595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" connectionId="4" xr16:uid="{AAAB035C-F786-3C40-9691-B2BE3FCA07E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_cla_v106" connectionId="1" xr16:uid="{EAC85863-4FED-174B-BE13-B7B753CFD48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3" connectionId="27" xr16:uid="{67E03286-2157-3344-A2CA-DEFAE772F36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" connectionId="16" xr16:uid="{91AD63BE-AC0A-6B48-904F-CE0D89CCA1C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" connectionId="5" xr16:uid="{63E93A36-F80F-9948-9A98-1121A081E046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4" connectionId="35" xr16:uid="{A7A70702-07E7-F540-B1EB-95FCD0BEDAB2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" connectionId="38" xr16:uid="{DB4D6D93-885E-1C43-A760-089EB97859C8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" connectionId="36" xr16:uid="{0A110114-4CEF-EF47-9117-30C96F5EAD87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" connectionId="31" xr16:uid="{E7673C39-D2DB-AE45-913E-B5DBCD9EC87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3" connectionId="40" xr16:uid="{45FEA4DF-D6A4-774A-B827-6F38EFB94217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" connectionId="37" xr16:uid="{13550B21-E848-A84B-9996-04B166CBDB09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" connectionId="39" xr16:uid="{4C01BCBB-8E05-D04A-A209-27B72BBF2839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3" connectionId="41" xr16:uid="{54DFCCEF-D462-4742-9F11-177685FC5B89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" connectionId="32" xr16:uid="{9456D3E2-BACB-D141-A296-2953DC04230C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3" connectionId="8" xr16:uid="{B5553636-A7FC-B44D-97A6-B7CE4364F9E2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9" connectionId="25" xr16:uid="{EB2282C5-F55A-0243-A91A-FEEADDCF6A0E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5" connectionId="21" xr16:uid="{894C4AD5-4AA4-C644-86F4-A7A0899008A7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8" connectionId="24" xr16:uid="{067138C9-321C-FE43-B412-710652C04E15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7" connectionId="23" xr16:uid="{CC197A01-CCED-D748-AB65-63627419CED6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6" connectionId="11" xr16:uid="{18DB4BA2-FA6E-924D-84C0-E4DEC049AD21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3" connectionId="19" xr16:uid="{15E6C6E8-E7A6-5B4E-A739-9765DD515C13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1" connectionId="17" xr16:uid="{A3137F8E-6223-AB4F-A66B-33CF88488B76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" connectionId="6" xr16:uid="{94214E88-CDDE-9447-B352-B2F0672EA5B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4" connectionId="20" xr16:uid="{1F1C4B86-6CC7-0A4F-9585-311977F40FCF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3" connectionId="30" xr16:uid="{867B07E0-BB0B-F04F-8876-695FF7FD563C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0" connectionId="15" xr16:uid="{3FFC123B-ACAB-3F46-BD0F-C66077D589FE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" connectionId="7" xr16:uid="{32A5AE35-257B-F24D-AA00-806A7A95C5AA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4" connectionId="9" xr16:uid="{0F38EB9D-2479-C14B-A537-E4CF43D221FA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2" connectionId="18" xr16:uid="{CD44D71C-295E-2D46-B782-2F1C9BB94E72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8" connectionId="13" xr16:uid="{2D9F91E5-A628-0041-855F-D4E6074ECCA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5" connectionId="10" xr16:uid="{7EB2370C-ABA4-E445-B279-751009CD4767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0" connectionId="26" xr16:uid="{B1BA0D5D-3A3D-C345-9517-6935FDCEB7EF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2" connectionId="29" xr16:uid="{B0E838A4-47CA-7449-9492-049AA4232E1C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" connectionId="42" xr16:uid="{F4F23668-97B2-2E40-BF3B-E66A3476DD45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21" connectionId="28" xr16:uid="{766A1FA4-534F-C74F-91FE-EE4699F78036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6" connectionId="22" xr16:uid="{E19D3C64-80DF-844F-984E-DF4FD58A11B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7" connectionId="12" xr16:uid="{54515E68-A9D6-8344-93AC-E4F712BAA6C7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9" connectionId="14" xr16:uid="{1C6587B5-229C-8C45-ADC7-206D4105F69B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_cla_v106_1" connectionId="3" xr16:uid="{9B2E9576-C1BD-BD4F-AE92-6359E0265E76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m_cla_v106" connectionId="2" xr16:uid="{7D5535A6-1A5B-BB4F-A180-AF92E6B75F46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" connectionId="33" xr16:uid="{8D893CE0-0DE6-0146-B498-ABCB180D7D5A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_d_1" connectionId="34" xr16:uid="{82804808-A5C4-FB4C-BEDF-CD17AC006E6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4" Type="http://schemas.openxmlformats.org/officeDocument/2006/relationships/queryTable" Target="../queryTables/query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Relationship Id="rId4" Type="http://schemas.openxmlformats.org/officeDocument/2006/relationships/queryTable" Target="../queryTables/query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.xml"/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Relationship Id="rId4" Type="http://schemas.openxmlformats.org/officeDocument/2006/relationships/queryTable" Target="../queryTables/queryTable1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.xml"/><Relationship Id="rId13" Type="http://schemas.openxmlformats.org/officeDocument/2006/relationships/queryTable" Target="../queryTables/queryTable27.xml"/><Relationship Id="rId18" Type="http://schemas.openxmlformats.org/officeDocument/2006/relationships/queryTable" Target="../queryTables/queryTable32.xml"/><Relationship Id="rId3" Type="http://schemas.openxmlformats.org/officeDocument/2006/relationships/queryTable" Target="../queryTables/queryTable17.xml"/><Relationship Id="rId21" Type="http://schemas.openxmlformats.org/officeDocument/2006/relationships/queryTable" Target="../queryTables/queryTable35.xml"/><Relationship Id="rId7" Type="http://schemas.openxmlformats.org/officeDocument/2006/relationships/queryTable" Target="../queryTables/queryTable21.xml"/><Relationship Id="rId12" Type="http://schemas.openxmlformats.org/officeDocument/2006/relationships/queryTable" Target="../queryTables/queryTable26.xml"/><Relationship Id="rId17" Type="http://schemas.openxmlformats.org/officeDocument/2006/relationships/queryTable" Target="../queryTables/queryTable31.xml"/><Relationship Id="rId2" Type="http://schemas.openxmlformats.org/officeDocument/2006/relationships/queryTable" Target="../queryTables/queryTable16.xml"/><Relationship Id="rId16" Type="http://schemas.openxmlformats.org/officeDocument/2006/relationships/queryTable" Target="../queryTables/queryTable30.xml"/><Relationship Id="rId20" Type="http://schemas.openxmlformats.org/officeDocument/2006/relationships/queryTable" Target="../queryTables/queryTable34.xml"/><Relationship Id="rId1" Type="http://schemas.openxmlformats.org/officeDocument/2006/relationships/queryTable" Target="../queryTables/queryTable15.xml"/><Relationship Id="rId6" Type="http://schemas.openxmlformats.org/officeDocument/2006/relationships/queryTable" Target="../queryTables/queryTable20.xml"/><Relationship Id="rId11" Type="http://schemas.openxmlformats.org/officeDocument/2006/relationships/queryTable" Target="../queryTables/queryTable25.xml"/><Relationship Id="rId24" Type="http://schemas.openxmlformats.org/officeDocument/2006/relationships/queryTable" Target="../queryTables/queryTable38.xml"/><Relationship Id="rId5" Type="http://schemas.openxmlformats.org/officeDocument/2006/relationships/queryTable" Target="../queryTables/queryTable19.xml"/><Relationship Id="rId15" Type="http://schemas.openxmlformats.org/officeDocument/2006/relationships/queryTable" Target="../queryTables/queryTable29.xml"/><Relationship Id="rId23" Type="http://schemas.openxmlformats.org/officeDocument/2006/relationships/queryTable" Target="../queryTables/queryTable37.xml"/><Relationship Id="rId10" Type="http://schemas.openxmlformats.org/officeDocument/2006/relationships/queryTable" Target="../queryTables/queryTable24.xml"/><Relationship Id="rId19" Type="http://schemas.openxmlformats.org/officeDocument/2006/relationships/queryTable" Target="../queryTables/queryTable33.xml"/><Relationship Id="rId4" Type="http://schemas.openxmlformats.org/officeDocument/2006/relationships/queryTable" Target="../queryTables/queryTable18.xml"/><Relationship Id="rId9" Type="http://schemas.openxmlformats.org/officeDocument/2006/relationships/queryTable" Target="../queryTables/queryTable23.xml"/><Relationship Id="rId14" Type="http://schemas.openxmlformats.org/officeDocument/2006/relationships/queryTable" Target="../queryTables/queryTable28.xml"/><Relationship Id="rId22" Type="http://schemas.openxmlformats.org/officeDocument/2006/relationships/queryTable" Target="../queryTables/queryTable3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1.xml"/><Relationship Id="rId2" Type="http://schemas.openxmlformats.org/officeDocument/2006/relationships/queryTable" Target="../queryTables/queryTable40.xml"/><Relationship Id="rId1" Type="http://schemas.openxmlformats.org/officeDocument/2006/relationships/queryTable" Target="../queryTables/queryTable39.xml"/><Relationship Id="rId4" Type="http://schemas.openxmlformats.org/officeDocument/2006/relationships/queryTable" Target="../queryTables/queryTable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58"/>
  <sheetViews>
    <sheetView topLeftCell="A2" workbookViewId="0">
      <pane ySplit="1" topLeftCell="A3" activePane="bottomLeft" state="frozen"/>
      <selection activeCell="H123" sqref="H123"/>
      <selection pane="bottomLeft" activeCell="O30" sqref="O30"/>
    </sheetView>
  </sheetViews>
  <sheetFormatPr baseColWidth="10" defaultRowHeight="16"/>
  <cols>
    <col min="1" max="1" width="15.1640625" bestFit="1" customWidth="1"/>
  </cols>
  <sheetData>
    <row r="1" spans="1:13">
      <c r="A1" t="s">
        <v>7</v>
      </c>
      <c r="B1" t="s">
        <v>8</v>
      </c>
      <c r="D1" t="s">
        <v>6</v>
      </c>
    </row>
    <row r="2" spans="1:13">
      <c r="B2" t="s">
        <v>3</v>
      </c>
      <c r="C2" t="s">
        <v>34</v>
      </c>
      <c r="D2" t="s">
        <v>0</v>
      </c>
      <c r="E2" t="s">
        <v>12</v>
      </c>
      <c r="F2" t="s">
        <v>9</v>
      </c>
      <c r="G2" t="s">
        <v>13</v>
      </c>
      <c r="H2" t="s">
        <v>14</v>
      </c>
      <c r="I2" t="s">
        <v>10</v>
      </c>
      <c r="J2" t="s">
        <v>11</v>
      </c>
      <c r="K2" t="s">
        <v>60</v>
      </c>
      <c r="M2" t="s">
        <v>59</v>
      </c>
    </row>
    <row r="3" spans="1:13">
      <c r="A3" t="s">
        <v>115</v>
      </c>
      <c r="B3">
        <v>0</v>
      </c>
      <c r="C3" s="3">
        <v>8.9636904442997004E-2</v>
      </c>
      <c r="D3" s="3">
        <v>8.7781346025382595E-2</v>
      </c>
      <c r="E3" s="3">
        <v>0.12377387587476101</v>
      </c>
      <c r="F3" s="3">
        <v>0.118168623478985</v>
      </c>
      <c r="G3" s="3">
        <v>0.11936935323226799</v>
      </c>
      <c r="H3" s="3">
        <v>0.102323627810958</v>
      </c>
      <c r="I3" s="3">
        <v>9.63215161736833E-2</v>
      </c>
      <c r="J3" s="3">
        <v>0.101995712309465</v>
      </c>
      <c r="K3" s="3">
        <v>0.14365581270359501</v>
      </c>
    </row>
    <row r="4" spans="1:13">
      <c r="B4">
        <v>1</v>
      </c>
      <c r="C4" s="3">
        <v>8.8256316955196798E-2</v>
      </c>
      <c r="D4" s="3">
        <v>8.6046632869803893E-2</v>
      </c>
      <c r="E4" s="3">
        <v>0.121076384523716</v>
      </c>
      <c r="F4" s="3">
        <v>0.116286804659691</v>
      </c>
      <c r="G4" s="3">
        <v>0.11608871869821601</v>
      </c>
      <c r="H4" s="3">
        <v>0.100304321663212</v>
      </c>
      <c r="I4" s="3">
        <v>9.5230494877089303E-2</v>
      </c>
      <c r="J4" s="3">
        <v>0.100132979163422</v>
      </c>
      <c r="K4" s="3">
        <v>0.13772626590106299</v>
      </c>
    </row>
    <row r="5" spans="1:13">
      <c r="B5">
        <v>2</v>
      </c>
      <c r="C5" s="3">
        <v>8.8694437213549193E-2</v>
      </c>
      <c r="D5" s="3">
        <v>8.5550077201472702E-2</v>
      </c>
      <c r="E5" s="3">
        <v>0.118345198251691</v>
      </c>
      <c r="F5" s="3">
        <v>0.115080511854908</v>
      </c>
      <c r="G5" s="3">
        <v>0.114761603332836</v>
      </c>
      <c r="H5" s="3">
        <v>0.100299755694641</v>
      </c>
      <c r="I5" s="3">
        <v>9.3267036878790802E-2</v>
      </c>
      <c r="J5" s="3">
        <v>9.5557945075015999E-2</v>
      </c>
      <c r="K5" s="3">
        <v>0.13926211556149101</v>
      </c>
    </row>
    <row r="6" spans="1:13">
      <c r="B6">
        <v>3</v>
      </c>
      <c r="C6" s="3">
        <v>8.0508080818869093E-2</v>
      </c>
      <c r="D6" s="3">
        <v>7.8607627670011504E-2</v>
      </c>
      <c r="E6" s="3">
        <v>0.112527397741297</v>
      </c>
      <c r="F6" s="3">
        <v>0.109951773179155</v>
      </c>
      <c r="G6" s="3">
        <v>0.10870915965597799</v>
      </c>
      <c r="H6" s="3">
        <v>9.5212957390103395E-2</v>
      </c>
      <c r="I6" s="3">
        <v>8.6877038564295697E-2</v>
      </c>
      <c r="J6" s="3">
        <v>8.8507874784277199E-2</v>
      </c>
      <c r="K6" s="3">
        <v>0.13657174421833099</v>
      </c>
    </row>
    <row r="7" spans="1:13">
      <c r="B7">
        <v>4</v>
      </c>
      <c r="C7" s="3">
        <v>7.3419897661183398E-2</v>
      </c>
      <c r="D7" s="3">
        <v>7.1739303879667496E-2</v>
      </c>
      <c r="E7" s="3">
        <v>0.107504843694278</v>
      </c>
      <c r="F7" s="3">
        <v>0.102977225904181</v>
      </c>
      <c r="G7" s="3">
        <v>0.10288807326209599</v>
      </c>
      <c r="H7" s="3">
        <v>8.9789951079503702E-2</v>
      </c>
      <c r="I7" s="3">
        <v>8.0264416362994195E-2</v>
      </c>
      <c r="J7" s="3">
        <v>8.3505371535431E-2</v>
      </c>
      <c r="K7" s="3">
        <v>0.13019414430578899</v>
      </c>
    </row>
    <row r="8" spans="1:13">
      <c r="B8">
        <v>5</v>
      </c>
      <c r="C8" s="3">
        <v>6.8076598682864295E-2</v>
      </c>
      <c r="D8" s="3">
        <v>6.66890526187775E-2</v>
      </c>
      <c r="E8" s="3">
        <v>9.94963129548216E-2</v>
      </c>
      <c r="F8" s="3">
        <v>9.6338890606551403E-2</v>
      </c>
      <c r="G8" s="3">
        <v>9.48248957620796E-2</v>
      </c>
      <c r="H8" s="3">
        <v>8.1369875335423197E-2</v>
      </c>
      <c r="I8" s="3">
        <v>7.3450244011825497E-2</v>
      </c>
      <c r="J8" s="3">
        <v>7.9225770716288002E-2</v>
      </c>
      <c r="K8" s="3">
        <v>0.125898682979595</v>
      </c>
    </row>
    <row r="9" spans="1:13">
      <c r="B9">
        <v>6</v>
      </c>
      <c r="C9" s="3">
        <v>6.3811539930344996E-2</v>
      </c>
      <c r="D9" s="3">
        <v>6.1553256987428397E-2</v>
      </c>
      <c r="E9" s="3">
        <v>9.5932700712003396E-2</v>
      </c>
      <c r="F9" s="3">
        <v>9.2780360981106494E-2</v>
      </c>
      <c r="G9" s="3">
        <v>9.1000300098216594E-2</v>
      </c>
      <c r="H9" s="3">
        <v>7.7112309696223597E-2</v>
      </c>
      <c r="I9" s="3">
        <v>6.7743764246778596E-2</v>
      </c>
      <c r="J9" s="3">
        <v>7.5127402795081094E-2</v>
      </c>
      <c r="K9" s="3">
        <v>0.122410634336667</v>
      </c>
    </row>
    <row r="10" spans="1:13">
      <c r="B10">
        <v>7</v>
      </c>
      <c r="C10" s="3">
        <v>5.7660341390836201E-2</v>
      </c>
      <c r="D10" s="3">
        <v>5.5951997775607699E-2</v>
      </c>
      <c r="E10" s="3">
        <v>8.9311899932790206E-2</v>
      </c>
      <c r="F10" s="3">
        <v>8.5327590742590498E-2</v>
      </c>
      <c r="G10" s="3">
        <v>8.5656268242703004E-2</v>
      </c>
      <c r="H10" s="3">
        <v>7.2839966886270799E-2</v>
      </c>
      <c r="I10" s="3">
        <v>6.5148950410594306E-2</v>
      </c>
      <c r="J10" s="3">
        <v>7.0921301943038501E-2</v>
      </c>
      <c r="K10" s="3">
        <v>0.12051217904653901</v>
      </c>
    </row>
    <row r="11" spans="1:13">
      <c r="B11">
        <v>8</v>
      </c>
      <c r="C11" s="3">
        <v>5.48340512671548E-2</v>
      </c>
      <c r="D11" s="3">
        <v>5.3265039978487999E-2</v>
      </c>
      <c r="E11" s="3">
        <v>8.5480758851750896E-2</v>
      </c>
      <c r="F11" s="3">
        <v>8.2683218557318597E-2</v>
      </c>
      <c r="G11" s="3">
        <v>8.1593325995547694E-2</v>
      </c>
      <c r="H11" s="3">
        <v>6.9383775017161101E-2</v>
      </c>
      <c r="I11" s="3">
        <v>6.2451403548778699E-2</v>
      </c>
      <c r="J11" s="3">
        <v>6.8222803357877199E-2</v>
      </c>
      <c r="K11" s="3">
        <v>0.11525745290476801</v>
      </c>
    </row>
    <row r="12" spans="1:13">
      <c r="B12">
        <v>9</v>
      </c>
      <c r="C12" s="3">
        <v>5.6037680107710097E-2</v>
      </c>
      <c r="D12" s="3">
        <v>5.4356663365778199E-2</v>
      </c>
      <c r="E12" s="3">
        <v>8.5721578273848104E-2</v>
      </c>
      <c r="F12" s="3">
        <v>8.0614067512532306E-2</v>
      </c>
      <c r="G12" s="3">
        <v>8.0943440846248896E-2</v>
      </c>
      <c r="H12" s="3">
        <v>6.8702372303124301E-2</v>
      </c>
      <c r="I12" s="3">
        <v>6.14000511598186E-2</v>
      </c>
      <c r="J12" s="3">
        <v>6.4869854625342394E-2</v>
      </c>
      <c r="K12" s="3">
        <v>0.11606468395338</v>
      </c>
    </row>
    <row r="13" spans="1:13">
      <c r="B13">
        <v>10</v>
      </c>
      <c r="C13" s="3">
        <v>5.7090988097810699E-2</v>
      </c>
      <c r="D13" s="3">
        <v>5.61884539876117E-2</v>
      </c>
      <c r="E13" s="3">
        <v>8.3348410882078894E-2</v>
      </c>
      <c r="F13" s="3">
        <v>7.7203242714144901E-2</v>
      </c>
      <c r="G13" s="3">
        <v>7.7637930199244004E-2</v>
      </c>
      <c r="H13" s="3">
        <v>6.8347198858620895E-2</v>
      </c>
      <c r="I13" s="3">
        <v>6.3962038941947102E-2</v>
      </c>
      <c r="J13" s="3">
        <v>6.3294100207175005E-2</v>
      </c>
      <c r="K13" s="3">
        <v>0.116666197516998</v>
      </c>
    </row>
    <row r="14" spans="1:13">
      <c r="B14">
        <v>11</v>
      </c>
      <c r="C14" s="3">
        <v>5.7348126579405398E-2</v>
      </c>
      <c r="D14" s="3">
        <v>5.7003664626855098E-2</v>
      </c>
      <c r="E14" s="3">
        <v>8.0537008236617497E-2</v>
      </c>
      <c r="F14" s="3">
        <v>7.5462936766806099E-2</v>
      </c>
      <c r="G14" s="3">
        <v>7.5488960069082595E-2</v>
      </c>
      <c r="H14" s="3">
        <v>6.5436171888478598E-2</v>
      </c>
      <c r="I14" s="3">
        <v>6.1430060193511202E-2</v>
      </c>
      <c r="J14" s="3">
        <v>6.1843892571935198E-2</v>
      </c>
      <c r="K14" s="3">
        <v>0.112884407729394</v>
      </c>
    </row>
    <row r="15" spans="1:13">
      <c r="B15">
        <v>12</v>
      </c>
      <c r="C15" s="3">
        <v>5.6287647534211498E-2</v>
      </c>
      <c r="D15" s="3">
        <v>5.6135362657056397E-2</v>
      </c>
      <c r="E15" s="3">
        <v>7.8091043417663195E-2</v>
      </c>
      <c r="F15" s="3">
        <v>7.3286709621452298E-2</v>
      </c>
      <c r="G15" s="3">
        <v>7.33513797977427E-2</v>
      </c>
      <c r="H15" s="3">
        <v>6.4135285167201198E-2</v>
      </c>
      <c r="I15" s="3">
        <v>5.8781745475321598E-2</v>
      </c>
      <c r="J15" s="3">
        <v>5.88793030339149E-2</v>
      </c>
      <c r="K15" s="3">
        <v>0.11269242281764601</v>
      </c>
    </row>
    <row r="16" spans="1:13">
      <c r="B16">
        <v>13</v>
      </c>
      <c r="C16" s="3">
        <v>5.2320902651589E-2</v>
      </c>
      <c r="D16" s="3">
        <v>5.18780556604376E-2</v>
      </c>
      <c r="E16" s="3">
        <v>7.5288339990859501E-2</v>
      </c>
      <c r="F16" s="3">
        <v>7.0846970068731405E-2</v>
      </c>
      <c r="G16" s="3">
        <v>7.1372532341021894E-2</v>
      </c>
      <c r="H16" s="3">
        <v>6.4435211211261501E-2</v>
      </c>
      <c r="I16" s="3">
        <v>5.8192357403647303E-2</v>
      </c>
      <c r="J16" s="3">
        <v>5.6246599625059901E-2</v>
      </c>
      <c r="K16" s="3">
        <v>0.110178406649769</v>
      </c>
    </row>
    <row r="17" spans="1:11">
      <c r="B17">
        <v>14</v>
      </c>
      <c r="C17" s="3">
        <v>4.9604620346791702E-2</v>
      </c>
      <c r="D17" s="3">
        <v>4.96192155315099E-2</v>
      </c>
      <c r="E17" s="3">
        <v>7.2443394415185006E-2</v>
      </c>
      <c r="F17" s="3">
        <v>6.8656503135678407E-2</v>
      </c>
      <c r="G17" s="3">
        <v>7.0127454793675104E-2</v>
      </c>
      <c r="H17" s="3">
        <v>6.59513125296914E-2</v>
      </c>
      <c r="I17" s="3">
        <v>5.7107286081874403E-2</v>
      </c>
      <c r="J17" s="3">
        <v>5.5337848927639398E-2</v>
      </c>
      <c r="K17" s="3">
        <v>0.106665055871561</v>
      </c>
    </row>
    <row r="18" spans="1:11">
      <c r="A18" t="s">
        <v>114</v>
      </c>
      <c r="B18">
        <v>0</v>
      </c>
      <c r="C18" s="3">
        <v>7.9812504073830795E-2</v>
      </c>
      <c r="D18" s="3">
        <v>8.2221583232449505E-2</v>
      </c>
      <c r="E18" s="3">
        <v>0.114742254100365</v>
      </c>
      <c r="F18" s="3">
        <v>0.109901147479018</v>
      </c>
      <c r="G18" s="3">
        <v>0.109767208259647</v>
      </c>
      <c r="H18" s="3">
        <v>9.5282864875918902E-2</v>
      </c>
      <c r="I18" s="3">
        <v>8.5649652776557506E-2</v>
      </c>
      <c r="J18" s="3">
        <v>9.21436990480997E-2</v>
      </c>
      <c r="K18" s="3">
        <v>0.171632922250404</v>
      </c>
    </row>
    <row r="19" spans="1:11">
      <c r="B19">
        <v>1</v>
      </c>
      <c r="C19" s="3">
        <v>8.1914495497848294E-2</v>
      </c>
      <c r="D19" s="3">
        <v>8.4643262519329798E-2</v>
      </c>
      <c r="E19" s="3">
        <v>0.116415469399323</v>
      </c>
      <c r="F19" s="3">
        <v>0.111658975382217</v>
      </c>
      <c r="G19" s="3">
        <v>0.111705097317602</v>
      </c>
      <c r="H19" s="3">
        <v>9.8277744565546707E-2</v>
      </c>
      <c r="I19" s="3">
        <v>8.76548167497921E-2</v>
      </c>
      <c r="J19" s="3">
        <v>9.31168439240012E-2</v>
      </c>
      <c r="K19" s="3">
        <v>0.1645672814418</v>
      </c>
    </row>
    <row r="20" spans="1:11">
      <c r="B20">
        <v>2</v>
      </c>
      <c r="C20" s="3">
        <v>8.0339483497291406E-2</v>
      </c>
      <c r="D20" s="3">
        <v>8.2205832456673497E-2</v>
      </c>
      <c r="E20" s="3">
        <v>0.115864618524625</v>
      </c>
      <c r="F20" s="3">
        <v>0.110471794040281</v>
      </c>
      <c r="G20" s="3">
        <v>0.10989651019805401</v>
      </c>
      <c r="H20" s="3">
        <v>9.6834075022368099E-2</v>
      </c>
      <c r="I20" s="3">
        <v>8.4224251505713596E-2</v>
      </c>
      <c r="J20" s="3">
        <v>8.9858147843039304E-2</v>
      </c>
      <c r="K20" s="3">
        <v>0.15589783533961499</v>
      </c>
    </row>
    <row r="21" spans="1:11">
      <c r="B21">
        <v>3</v>
      </c>
      <c r="C21" s="3">
        <v>7.8798723916940705E-2</v>
      </c>
      <c r="D21" s="3">
        <v>7.9297520299690505E-2</v>
      </c>
      <c r="E21" s="3">
        <v>0.112084380658228</v>
      </c>
      <c r="F21" s="3">
        <v>0.10819277572998</v>
      </c>
      <c r="G21" s="3">
        <v>0.106705396872032</v>
      </c>
      <c r="H21" s="3">
        <v>9.3710579635172306E-2</v>
      </c>
      <c r="I21" s="3">
        <v>8.1124504064224404E-2</v>
      </c>
      <c r="J21" s="3">
        <v>8.6569113584758994E-2</v>
      </c>
      <c r="K21" s="3">
        <v>0.15013719321658101</v>
      </c>
    </row>
    <row r="22" spans="1:11">
      <c r="B22">
        <v>4</v>
      </c>
      <c r="C22" s="3">
        <v>7.1317319420310402E-2</v>
      </c>
      <c r="D22" s="3">
        <v>7.2375939977689499E-2</v>
      </c>
      <c r="E22" s="3">
        <v>0.104060191173574</v>
      </c>
      <c r="F22" s="3">
        <v>9.9629103150395804E-2</v>
      </c>
      <c r="G22" s="3">
        <v>9.8559068254927204E-2</v>
      </c>
      <c r="H22" s="3">
        <v>8.68653811980062E-2</v>
      </c>
      <c r="I22" s="3">
        <v>7.4129907130651096E-2</v>
      </c>
      <c r="J22" s="3">
        <v>8.2039489012462496E-2</v>
      </c>
      <c r="K22" s="3">
        <v>0.143359157155211</v>
      </c>
    </row>
    <row r="23" spans="1:11">
      <c r="B23">
        <v>5</v>
      </c>
      <c r="C23" s="3">
        <v>6.6622940489601004E-2</v>
      </c>
      <c r="D23" s="3">
        <v>6.7431482533894305E-2</v>
      </c>
      <c r="E23" s="3">
        <v>0.10080044196717799</v>
      </c>
      <c r="F23" s="3">
        <v>9.6514870929392496E-2</v>
      </c>
      <c r="G23" s="3">
        <v>9.4761058453394401E-2</v>
      </c>
      <c r="H23" s="3">
        <v>8.37024847955498E-2</v>
      </c>
      <c r="I23" s="3">
        <v>7.1906878690897597E-2</v>
      </c>
      <c r="J23" s="3">
        <v>7.9044372657235101E-2</v>
      </c>
      <c r="K23" s="3">
        <v>0.13560581603027899</v>
      </c>
    </row>
    <row r="24" spans="1:11">
      <c r="B24">
        <v>6</v>
      </c>
      <c r="C24" s="3">
        <v>6.2876779144925496E-2</v>
      </c>
      <c r="D24" s="3">
        <v>6.3725949572870297E-2</v>
      </c>
      <c r="E24" s="3">
        <v>9.6877414346712404E-2</v>
      </c>
      <c r="F24" s="3">
        <v>9.2394718429922404E-2</v>
      </c>
      <c r="G24" s="3">
        <v>9.0813730452233496E-2</v>
      </c>
      <c r="H24" s="3">
        <v>8.0224867457513005E-2</v>
      </c>
      <c r="I24" s="3">
        <v>6.7856238981850003E-2</v>
      </c>
      <c r="J24" s="3">
        <v>7.3521074723844004E-2</v>
      </c>
      <c r="K24" s="3">
        <v>0.13279944747345099</v>
      </c>
    </row>
    <row r="25" spans="1:11">
      <c r="B25">
        <v>7</v>
      </c>
      <c r="C25" s="3">
        <v>6.2034584292009101E-2</v>
      </c>
      <c r="D25" s="3">
        <v>6.3081121500162596E-2</v>
      </c>
      <c r="E25" s="3">
        <v>9.4637108660885996E-2</v>
      </c>
      <c r="F25" s="3">
        <v>9.0108698357550296E-2</v>
      </c>
      <c r="G25" s="3">
        <v>8.75882260793341E-2</v>
      </c>
      <c r="H25" s="3">
        <v>7.5183566574259397E-2</v>
      </c>
      <c r="I25" s="3">
        <v>6.5168984231553595E-2</v>
      </c>
      <c r="J25" s="3">
        <v>7.2396301400127899E-2</v>
      </c>
      <c r="K25" s="3">
        <v>0.128822197641102</v>
      </c>
    </row>
    <row r="26" spans="1:11">
      <c r="B26">
        <v>8</v>
      </c>
      <c r="C26" s="3">
        <v>5.76508300513087E-2</v>
      </c>
      <c r="D26" s="3">
        <v>5.9412356301453702E-2</v>
      </c>
      <c r="E26" s="3">
        <v>9.11990735374692E-2</v>
      </c>
      <c r="F26" s="3">
        <v>8.3958616243259995E-2</v>
      </c>
      <c r="G26" s="3">
        <v>8.3276224954051806E-2</v>
      </c>
      <c r="H26" s="3">
        <v>7.4130168307264196E-2</v>
      </c>
      <c r="I26" s="3">
        <v>6.3616082432181198E-2</v>
      </c>
      <c r="J26" s="3">
        <v>6.8491650295126202E-2</v>
      </c>
      <c r="K26" s="3">
        <v>0.125354507538182</v>
      </c>
    </row>
    <row r="27" spans="1:11">
      <c r="B27">
        <v>9</v>
      </c>
      <c r="C27" s="3">
        <v>5.4574050670121402E-2</v>
      </c>
      <c r="D27" s="3">
        <v>5.6909485084775599E-2</v>
      </c>
      <c r="E27" s="3">
        <v>8.6574643323778594E-2</v>
      </c>
      <c r="F27" s="3">
        <v>7.9374564297393105E-2</v>
      </c>
      <c r="G27" s="3">
        <v>7.9614543344111999E-2</v>
      </c>
      <c r="H27" s="3">
        <v>7.2524664938447406E-2</v>
      </c>
      <c r="I27" s="3">
        <v>6.3310555290757103E-2</v>
      </c>
      <c r="J27" s="3">
        <v>6.5455631139001505E-2</v>
      </c>
      <c r="K27" s="3">
        <v>0.12408722424214801</v>
      </c>
    </row>
    <row r="28" spans="1:11">
      <c r="B28">
        <v>10</v>
      </c>
      <c r="C28" s="3">
        <v>5.2956418877296102E-2</v>
      </c>
      <c r="D28" s="3">
        <v>5.50067921785782E-2</v>
      </c>
      <c r="E28" s="3">
        <v>8.5066298577542901E-2</v>
      </c>
      <c r="F28" s="3">
        <v>7.7963431602241701E-2</v>
      </c>
      <c r="G28" s="3">
        <v>7.87266025537008E-2</v>
      </c>
      <c r="H28" s="3">
        <v>7.2362393391510502E-2</v>
      </c>
      <c r="I28" s="3">
        <v>6.3170717745407695E-2</v>
      </c>
      <c r="J28" s="3">
        <v>6.3954368754601199E-2</v>
      </c>
      <c r="K28" s="3">
        <v>0.123272132012749</v>
      </c>
    </row>
    <row r="29" spans="1:11">
      <c r="B29">
        <v>11</v>
      </c>
      <c r="C29" s="3">
        <v>5.4483470651606698E-2</v>
      </c>
      <c r="D29" s="3">
        <v>5.5202715506058701E-2</v>
      </c>
      <c r="E29" s="3">
        <v>8.3575285681326203E-2</v>
      </c>
      <c r="F29" s="3">
        <v>7.6980259240730695E-2</v>
      </c>
      <c r="G29" s="3">
        <v>7.6683371204426795E-2</v>
      </c>
      <c r="H29" s="3">
        <v>6.8861954622401994E-2</v>
      </c>
      <c r="I29" s="3">
        <v>6.24195668922451E-2</v>
      </c>
      <c r="J29" s="3">
        <v>6.4334683522315E-2</v>
      </c>
      <c r="K29" s="3">
        <v>0.12190039647018901</v>
      </c>
    </row>
    <row r="30" spans="1:11">
      <c r="B30">
        <v>12</v>
      </c>
      <c r="C30" s="3">
        <v>5.1502208884908897E-2</v>
      </c>
      <c r="D30" s="3">
        <v>5.3139882082364198E-2</v>
      </c>
      <c r="E30" s="3">
        <v>8.0744167919778606E-2</v>
      </c>
      <c r="F30" s="3">
        <v>7.41477239241327E-2</v>
      </c>
      <c r="G30" s="3">
        <v>7.3752122349951293E-2</v>
      </c>
      <c r="H30" s="3">
        <v>6.4701419546315697E-2</v>
      </c>
      <c r="I30" s="3">
        <v>5.8129094456176499E-2</v>
      </c>
      <c r="J30" s="3">
        <v>5.9962952223526503E-2</v>
      </c>
      <c r="K30" s="3">
        <v>0.121073721126343</v>
      </c>
    </row>
    <row r="31" spans="1:11">
      <c r="B31">
        <v>13</v>
      </c>
      <c r="C31" s="3">
        <v>4.9532114087702299E-2</v>
      </c>
      <c r="D31" s="3">
        <v>5.1078768676728399E-2</v>
      </c>
      <c r="E31" s="3">
        <v>7.8550416258349895E-2</v>
      </c>
      <c r="F31" s="3">
        <v>7.1118436006597799E-2</v>
      </c>
      <c r="G31" s="3">
        <v>7.1448218831810198E-2</v>
      </c>
      <c r="H31" s="3">
        <v>6.3088367234104895E-2</v>
      </c>
      <c r="I31" s="3">
        <v>5.5841871698093501E-2</v>
      </c>
      <c r="J31" s="3">
        <v>5.7190769054342699E-2</v>
      </c>
      <c r="K31" s="3">
        <v>0.121293445612821</v>
      </c>
    </row>
    <row r="32" spans="1:11">
      <c r="B32">
        <v>14</v>
      </c>
      <c r="C32" s="3">
        <v>4.6370068671077402E-2</v>
      </c>
      <c r="D32" s="3">
        <v>4.7498465689046601E-2</v>
      </c>
      <c r="E32" s="3">
        <v>7.3654897191106794E-2</v>
      </c>
      <c r="F32" s="3">
        <v>6.6468784719716095E-2</v>
      </c>
      <c r="G32" s="3">
        <v>6.7517988789392802E-2</v>
      </c>
      <c r="H32" s="3">
        <v>6.1078904102780003E-2</v>
      </c>
      <c r="I32" s="3">
        <v>5.2813672334796898E-2</v>
      </c>
      <c r="J32" s="3">
        <v>5.3103860213871201E-2</v>
      </c>
      <c r="K32" s="3">
        <v>0.120584924690383</v>
      </c>
    </row>
    <row r="33" spans="1:12">
      <c r="A33" t="s">
        <v>118</v>
      </c>
      <c r="B33">
        <v>0</v>
      </c>
      <c r="C33" s="3">
        <v>8.0934798912215902E-2</v>
      </c>
      <c r="D33" s="3">
        <v>8.0410231402265095E-2</v>
      </c>
      <c r="E33" s="3">
        <v>0.116117818326838</v>
      </c>
      <c r="F33" s="3">
        <v>0.110795818844154</v>
      </c>
      <c r="G33" s="3">
        <v>0.110388228309139</v>
      </c>
      <c r="H33" s="3">
        <v>9.48557554764142E-2</v>
      </c>
      <c r="I33" s="3">
        <v>8.5855515647715902E-2</v>
      </c>
      <c r="J33" s="3">
        <v>9.1463460161868196E-2</v>
      </c>
      <c r="K33" s="3">
        <v>0.212161814416852</v>
      </c>
      <c r="L33" s="15"/>
    </row>
    <row r="34" spans="1:12">
      <c r="B34">
        <v>1</v>
      </c>
      <c r="C34" s="3">
        <v>7.9654562873868601E-2</v>
      </c>
      <c r="D34" s="3">
        <v>7.8885638348422701E-2</v>
      </c>
      <c r="E34" s="3">
        <v>0.115333842308232</v>
      </c>
      <c r="F34" s="3">
        <v>0.10965636857455099</v>
      </c>
      <c r="G34" s="3">
        <v>0.109624373185486</v>
      </c>
      <c r="H34" s="3">
        <v>9.3832013522919103E-2</v>
      </c>
      <c r="I34" s="3">
        <v>8.38756442914666E-2</v>
      </c>
      <c r="J34" s="3">
        <v>8.9049096752477505E-2</v>
      </c>
      <c r="K34" s="3">
        <v>0.20724336173059499</v>
      </c>
      <c r="L34" s="15"/>
    </row>
    <row r="35" spans="1:12">
      <c r="B35">
        <v>2</v>
      </c>
      <c r="C35" s="3">
        <v>7.8060862570481296E-2</v>
      </c>
      <c r="D35" s="3">
        <v>7.7025370783650696E-2</v>
      </c>
      <c r="E35" s="3">
        <v>0.113175732039924</v>
      </c>
      <c r="F35" s="3">
        <v>0.107473149415624</v>
      </c>
      <c r="G35" s="3">
        <v>0.107772444429515</v>
      </c>
      <c r="H35" s="3">
        <v>9.3402430900450695E-2</v>
      </c>
      <c r="I35" s="3">
        <v>8.3001608364554905E-2</v>
      </c>
      <c r="J35" s="3">
        <v>8.6473261924364303E-2</v>
      </c>
      <c r="K35" s="3">
        <v>0.204698577695376</v>
      </c>
      <c r="L35" s="15"/>
    </row>
    <row r="36" spans="1:12">
      <c r="B36">
        <v>3</v>
      </c>
      <c r="C36" s="3">
        <v>7.7355302336057793E-2</v>
      </c>
      <c r="D36" s="3">
        <v>7.6018962893461398E-2</v>
      </c>
      <c r="E36" s="3">
        <v>0.11158051517815699</v>
      </c>
      <c r="F36" s="3">
        <v>0.105540242856862</v>
      </c>
      <c r="G36" s="3">
        <v>0.10572570622345</v>
      </c>
      <c r="H36" s="3">
        <v>9.3115743599902406E-2</v>
      </c>
      <c r="I36" s="3">
        <v>8.2007552650896098E-2</v>
      </c>
      <c r="J36" s="3">
        <v>8.5383987790389401E-2</v>
      </c>
      <c r="K36" s="3">
        <v>0.198699400856611</v>
      </c>
      <c r="L36" s="15"/>
    </row>
    <row r="37" spans="1:12">
      <c r="B37">
        <v>4</v>
      </c>
      <c r="C37" s="3">
        <v>7.68121065141745E-2</v>
      </c>
      <c r="D37" s="3">
        <v>7.5559008001487904E-2</v>
      </c>
      <c r="E37" s="3">
        <v>0.110956431142102</v>
      </c>
      <c r="F37" s="3">
        <v>0.10449179774414299</v>
      </c>
      <c r="G37" s="3">
        <v>0.103580091199599</v>
      </c>
      <c r="H37" s="3">
        <v>9.3062065907119698E-2</v>
      </c>
      <c r="I37" s="3">
        <v>8.2679318854466693E-2</v>
      </c>
      <c r="J37" s="3">
        <v>8.4356115009644003E-2</v>
      </c>
      <c r="K37" s="3">
        <v>0.19506703020230601</v>
      </c>
      <c r="L37" s="15"/>
    </row>
    <row r="38" spans="1:12">
      <c r="B38">
        <v>5</v>
      </c>
      <c r="C38" s="3">
        <v>7.5917083212410197E-2</v>
      </c>
      <c r="D38" s="3">
        <v>7.4286941750593999E-2</v>
      </c>
      <c r="E38" s="3">
        <v>0.11012898485519899</v>
      </c>
      <c r="F38" s="3">
        <v>0.104327190613016</v>
      </c>
      <c r="G38" s="3">
        <v>0.10385270617761</v>
      </c>
      <c r="H38" s="3">
        <v>9.3587800094451196E-2</v>
      </c>
      <c r="I38" s="3">
        <v>8.3041314414476999E-2</v>
      </c>
      <c r="J38" s="3">
        <v>8.4122232970385805E-2</v>
      </c>
      <c r="K38" s="3">
        <v>0.187790883376075</v>
      </c>
      <c r="L38" s="15"/>
    </row>
    <row r="39" spans="1:12">
      <c r="B39">
        <v>6</v>
      </c>
      <c r="C39" s="3">
        <v>7.3107350097754195E-2</v>
      </c>
      <c r="D39" s="3">
        <v>7.2116080885766404E-2</v>
      </c>
      <c r="E39" s="3">
        <v>0.106827330649165</v>
      </c>
      <c r="F39" s="3">
        <v>0.10134121844534499</v>
      </c>
      <c r="G39" s="3">
        <v>0.10176472353018701</v>
      </c>
      <c r="H39" s="3">
        <v>9.2459482485118594E-2</v>
      </c>
      <c r="I39" s="3">
        <v>8.2954911817093496E-2</v>
      </c>
      <c r="J39" s="3">
        <v>8.1891197931152404E-2</v>
      </c>
      <c r="K39" s="3">
        <v>0.181862088706365</v>
      </c>
      <c r="L39" s="15"/>
    </row>
    <row r="40" spans="1:12">
      <c r="B40">
        <v>7</v>
      </c>
      <c r="C40" s="3">
        <v>7.2726531231215794E-2</v>
      </c>
      <c r="D40" s="3">
        <v>7.1588218729411193E-2</v>
      </c>
      <c r="E40" s="3">
        <v>0.10558618847666899</v>
      </c>
      <c r="F40" s="3">
        <v>9.89282530008226E-2</v>
      </c>
      <c r="G40" s="3">
        <v>0.100801053868977</v>
      </c>
      <c r="H40" s="3">
        <v>9.2544919378734505E-2</v>
      </c>
      <c r="I40" s="3">
        <v>8.2782937987898694E-2</v>
      </c>
      <c r="J40" s="3">
        <v>8.03734452347655E-2</v>
      </c>
      <c r="K40" s="3">
        <v>0.17510429243860201</v>
      </c>
      <c r="L40" s="15"/>
    </row>
    <row r="41" spans="1:12">
      <c r="B41">
        <v>8</v>
      </c>
      <c r="C41" s="3">
        <v>7.0855760963048894E-2</v>
      </c>
      <c r="D41" s="3">
        <v>6.9983135061228302E-2</v>
      </c>
      <c r="E41" s="3">
        <v>0.102245341729356</v>
      </c>
      <c r="F41" s="3">
        <v>9.6723094865190304E-2</v>
      </c>
      <c r="G41" s="3">
        <v>9.7710009333451101E-2</v>
      </c>
      <c r="H41" s="3">
        <v>9.0289480680805001E-2</v>
      </c>
      <c r="I41" s="3">
        <v>8.1891018783845304E-2</v>
      </c>
      <c r="J41" s="3">
        <v>7.9667586202963506E-2</v>
      </c>
      <c r="K41" s="3">
        <v>0.170307861924333</v>
      </c>
      <c r="L41" s="15"/>
    </row>
    <row r="42" spans="1:12">
      <c r="B42">
        <v>9</v>
      </c>
      <c r="C42" s="3">
        <v>7.1436338066371702E-2</v>
      </c>
      <c r="D42" s="3">
        <v>7.0724622417165706E-2</v>
      </c>
      <c r="E42" s="3">
        <v>0.10120989810462</v>
      </c>
      <c r="F42" s="3">
        <v>9.5936402172326907E-2</v>
      </c>
      <c r="G42" s="3">
        <v>9.6771825821546198E-2</v>
      </c>
      <c r="H42" s="3">
        <v>8.9652461611302095E-2</v>
      </c>
      <c r="I42" s="3">
        <v>8.0495571336620594E-2</v>
      </c>
      <c r="J42" s="3">
        <v>7.7931103446210404E-2</v>
      </c>
      <c r="K42" s="3">
        <v>0.16971923986601001</v>
      </c>
      <c r="L42" s="15"/>
    </row>
    <row r="43" spans="1:12">
      <c r="B43">
        <v>10</v>
      </c>
      <c r="C43" s="3">
        <v>7.1666273681866996E-2</v>
      </c>
      <c r="D43" s="3">
        <v>7.1629228772673803E-2</v>
      </c>
      <c r="E43" s="3">
        <v>0.100660545496704</v>
      </c>
      <c r="F43" s="3">
        <v>9.5653569241033798E-2</v>
      </c>
      <c r="G43" s="3">
        <v>9.6582819866623301E-2</v>
      </c>
      <c r="H43" s="3">
        <v>8.8987967585676203E-2</v>
      </c>
      <c r="I43" s="3">
        <v>7.9622900672654998E-2</v>
      </c>
      <c r="J43" s="3">
        <v>7.7069005216769904E-2</v>
      </c>
      <c r="K43" s="3">
        <v>0.168729349804597</v>
      </c>
      <c r="L43" s="15"/>
    </row>
    <row r="44" spans="1:12">
      <c r="B44">
        <v>11</v>
      </c>
      <c r="C44" s="3">
        <v>7.1390842785237302E-2</v>
      </c>
      <c r="D44" s="3">
        <v>7.1663713676032595E-2</v>
      </c>
      <c r="E44" s="3">
        <v>9.9766038923884803E-2</v>
      </c>
      <c r="F44" s="3">
        <v>9.4647914854651502E-2</v>
      </c>
      <c r="G44" s="3">
        <v>9.5964160714870905E-2</v>
      </c>
      <c r="H44" s="3">
        <v>8.8103469224854097E-2</v>
      </c>
      <c r="I44" s="3">
        <v>7.7986914429591603E-2</v>
      </c>
      <c r="J44" s="3">
        <v>7.6402004290979306E-2</v>
      </c>
      <c r="K44" s="3">
        <v>0.167823336266749</v>
      </c>
      <c r="L44" s="15"/>
    </row>
    <row r="45" spans="1:12">
      <c r="B45">
        <v>12</v>
      </c>
      <c r="C45" s="3">
        <v>6.9998673178006093E-2</v>
      </c>
      <c r="D45" s="3">
        <v>7.0214799231038599E-2</v>
      </c>
      <c r="E45" s="3">
        <v>9.7726981941100396E-2</v>
      </c>
      <c r="F45" s="3">
        <v>9.2785876983929705E-2</v>
      </c>
      <c r="G45" s="3">
        <v>9.4515156783882004E-2</v>
      </c>
      <c r="H45" s="3">
        <v>8.7010587433423103E-2</v>
      </c>
      <c r="I45" s="3">
        <v>7.5687623118442696E-2</v>
      </c>
      <c r="J45" s="3">
        <v>7.3915397058730195E-2</v>
      </c>
      <c r="K45" s="3">
        <v>0.167494026942936</v>
      </c>
      <c r="L45" s="15"/>
    </row>
    <row r="46" spans="1:12">
      <c r="B46">
        <v>13</v>
      </c>
      <c r="C46" s="3">
        <v>6.9634963155116497E-2</v>
      </c>
      <c r="D46" s="3">
        <v>6.9324006419938494E-2</v>
      </c>
      <c r="E46" s="3">
        <v>9.5048993791651798E-2</v>
      </c>
      <c r="F46" s="3">
        <v>8.9625587264595102E-2</v>
      </c>
      <c r="G46" s="3">
        <v>9.20355926477089E-2</v>
      </c>
      <c r="H46" s="3">
        <v>8.5580620261373294E-2</v>
      </c>
      <c r="I46" s="3">
        <v>7.4363277222184804E-2</v>
      </c>
      <c r="J46" s="3">
        <v>7.2039910786964201E-2</v>
      </c>
      <c r="K46" s="3">
        <v>0.16480285965153799</v>
      </c>
      <c r="L46" s="15"/>
    </row>
    <row r="47" spans="1:12">
      <c r="B47">
        <v>14</v>
      </c>
      <c r="C47" s="3">
        <v>6.73299439616349E-2</v>
      </c>
      <c r="D47" s="3">
        <v>6.7457844912077305E-2</v>
      </c>
      <c r="E47" s="3">
        <v>9.3168387484356199E-2</v>
      </c>
      <c r="F47" s="3">
        <v>8.8205537713354598E-2</v>
      </c>
      <c r="G47" s="3">
        <v>9.0211024897126402E-2</v>
      </c>
      <c r="H47" s="3">
        <v>8.4960036526711802E-2</v>
      </c>
      <c r="I47" s="3">
        <v>7.3933478969717095E-2</v>
      </c>
      <c r="J47" s="3">
        <v>7.04628161908048E-2</v>
      </c>
      <c r="K47" s="3">
        <v>0.162913843867206</v>
      </c>
      <c r="L47" s="15"/>
    </row>
    <row r="48" spans="1:12">
      <c r="A48" t="s">
        <v>132</v>
      </c>
      <c r="B48">
        <v>0</v>
      </c>
      <c r="C48" s="3">
        <v>8.19831464266009E-2</v>
      </c>
      <c r="D48" s="3">
        <v>8.3120212005020094E-2</v>
      </c>
      <c r="E48" s="3">
        <v>0.113944649503437</v>
      </c>
      <c r="F48" s="3">
        <v>0.109259892447919</v>
      </c>
      <c r="G48" s="3">
        <v>0.108915607851288</v>
      </c>
      <c r="H48" s="3">
        <v>9.1491186702303606E-2</v>
      </c>
      <c r="I48" s="3">
        <v>8.44256331120114E-2</v>
      </c>
      <c r="J48" s="3">
        <v>9.5593761672699201E-2</v>
      </c>
      <c r="K48" s="3">
        <v>0.10768328126200501</v>
      </c>
      <c r="L48" s="15"/>
    </row>
    <row r="49" spans="1:12">
      <c r="B49">
        <v>1</v>
      </c>
      <c r="C49" s="3">
        <v>7.9569307686635102E-2</v>
      </c>
      <c r="D49" s="3">
        <v>8.0699995743791095E-2</v>
      </c>
      <c r="E49" s="3">
        <v>0.11263583158502501</v>
      </c>
      <c r="F49" s="3">
        <v>0.11011061148618199</v>
      </c>
      <c r="G49" s="3">
        <v>0.110513830712758</v>
      </c>
      <c r="H49" s="3">
        <v>9.3057034884308595E-2</v>
      </c>
      <c r="I49" s="3">
        <v>8.6440911868265996E-2</v>
      </c>
      <c r="J49" s="3">
        <v>9.7078133881635498E-2</v>
      </c>
      <c r="K49" s="3">
        <v>0.105910951122418</v>
      </c>
      <c r="L49" s="15"/>
    </row>
    <row r="50" spans="1:12">
      <c r="B50">
        <v>2</v>
      </c>
      <c r="C50" s="3">
        <v>7.03659542644402E-2</v>
      </c>
      <c r="D50" s="3">
        <v>6.9672790865229595E-2</v>
      </c>
      <c r="E50" s="3">
        <v>0.10121610943665101</v>
      </c>
      <c r="F50" s="3">
        <v>9.9463946260826594E-2</v>
      </c>
      <c r="G50" s="3">
        <v>9.9591609052465696E-2</v>
      </c>
      <c r="H50" s="3">
        <v>8.3540810932623194E-2</v>
      </c>
      <c r="I50" s="3">
        <v>7.6143099354551394E-2</v>
      </c>
      <c r="J50" s="3">
        <v>8.6008029217701204E-2</v>
      </c>
      <c r="K50" s="3">
        <v>0.10708997331999601</v>
      </c>
      <c r="L50" s="15"/>
    </row>
    <row r="51" spans="1:12">
      <c r="B51">
        <v>3</v>
      </c>
      <c r="C51" s="3">
        <v>6.2560741166244702E-2</v>
      </c>
      <c r="D51" s="3">
        <v>6.2943189064634503E-2</v>
      </c>
      <c r="E51" s="3">
        <v>9.3896518678130994E-2</v>
      </c>
      <c r="F51" s="3">
        <v>9.2360188733572796E-2</v>
      </c>
      <c r="G51" s="3">
        <v>9.1687508125130407E-2</v>
      </c>
      <c r="H51" s="3">
        <v>7.8123945249277196E-2</v>
      </c>
      <c r="I51" s="3">
        <v>6.7152537347725194E-2</v>
      </c>
      <c r="J51" s="3">
        <v>7.6179800079060805E-2</v>
      </c>
      <c r="K51" s="3">
        <v>0.10492156864912</v>
      </c>
      <c r="L51" s="15"/>
    </row>
    <row r="52" spans="1:12">
      <c r="B52">
        <v>4</v>
      </c>
      <c r="C52" s="3">
        <v>5.4774093273798702E-2</v>
      </c>
      <c r="D52" s="3">
        <v>5.4696715760873302E-2</v>
      </c>
      <c r="E52" s="3">
        <v>8.4875183530258205E-2</v>
      </c>
      <c r="F52" s="3">
        <v>8.2039364248635199E-2</v>
      </c>
      <c r="G52" s="3">
        <v>8.0646856184693E-2</v>
      </c>
      <c r="H52" s="3">
        <v>6.8569720444429105E-2</v>
      </c>
      <c r="I52" s="3">
        <v>5.7628214028721099E-2</v>
      </c>
      <c r="J52" s="3">
        <v>6.8618850003057105E-2</v>
      </c>
      <c r="K52" s="3">
        <v>9.8067430688731999E-2</v>
      </c>
      <c r="L52" s="15"/>
    </row>
    <row r="53" spans="1:12">
      <c r="B53">
        <v>5</v>
      </c>
      <c r="C53" s="3">
        <v>5.0740359516463301E-2</v>
      </c>
      <c r="D53" s="3">
        <v>4.9960997072728802E-2</v>
      </c>
      <c r="E53" s="3">
        <v>7.8031400489679395E-2</v>
      </c>
      <c r="F53" s="3">
        <v>7.6308965959558203E-2</v>
      </c>
      <c r="G53" s="3">
        <v>7.4625735364763607E-2</v>
      </c>
      <c r="H53" s="3">
        <v>6.5019938482650003E-2</v>
      </c>
      <c r="I53" s="3">
        <v>5.4565797977390397E-2</v>
      </c>
      <c r="J53" s="3">
        <v>6.3561705639396296E-2</v>
      </c>
      <c r="K53" s="3">
        <v>9.1342697589358104E-2</v>
      </c>
      <c r="L53" s="15"/>
    </row>
    <row r="54" spans="1:12">
      <c r="B54">
        <v>6</v>
      </c>
      <c r="C54" s="3">
        <v>4.7195887482918301E-2</v>
      </c>
      <c r="D54" s="3">
        <v>4.6303649931912598E-2</v>
      </c>
      <c r="E54" s="3">
        <v>7.3007460623893794E-2</v>
      </c>
      <c r="F54" s="3">
        <v>7.1314086949594499E-2</v>
      </c>
      <c r="G54" s="3">
        <v>6.93321853493922E-2</v>
      </c>
      <c r="H54" s="3">
        <v>5.8591584864910798E-2</v>
      </c>
      <c r="I54" s="3">
        <v>5.1060465080708502E-2</v>
      </c>
      <c r="J54" s="3">
        <v>5.9327770576022197E-2</v>
      </c>
      <c r="K54" s="3">
        <v>8.8196039365246004E-2</v>
      </c>
      <c r="L54" s="15"/>
    </row>
    <row r="55" spans="1:12">
      <c r="B55">
        <v>7</v>
      </c>
      <c r="C55" s="3">
        <v>4.5896151225190897E-2</v>
      </c>
      <c r="D55" s="3">
        <v>4.4825418745426698E-2</v>
      </c>
      <c r="E55" s="3">
        <v>7.3028849931211504E-2</v>
      </c>
      <c r="F55" s="3">
        <v>7.0394513536816194E-2</v>
      </c>
      <c r="G55" s="3">
        <v>6.9810053132795799E-2</v>
      </c>
      <c r="H55" s="3">
        <v>5.8223361861409903E-2</v>
      </c>
      <c r="I55" s="3">
        <v>5.1198262736143703E-2</v>
      </c>
      <c r="J55" s="3">
        <v>6.1139120749318897E-2</v>
      </c>
      <c r="K55" s="3">
        <v>8.5782342396117997E-2</v>
      </c>
      <c r="L55" s="15"/>
    </row>
    <row r="56" spans="1:12">
      <c r="B56">
        <v>8</v>
      </c>
      <c r="C56" s="3">
        <v>4.4395047552365098E-2</v>
      </c>
      <c r="D56" s="3">
        <v>4.3831571887447199E-2</v>
      </c>
      <c r="E56" s="3">
        <v>7.2330659657866003E-2</v>
      </c>
      <c r="F56" s="3">
        <v>6.7929449933066294E-2</v>
      </c>
      <c r="G56" s="3">
        <v>6.8152753612510705E-2</v>
      </c>
      <c r="H56" s="3">
        <v>5.6850982865362901E-2</v>
      </c>
      <c r="I56" s="3">
        <v>4.9209705129850997E-2</v>
      </c>
      <c r="J56" s="3">
        <v>5.7253131725868101E-2</v>
      </c>
      <c r="K56" s="3">
        <v>8.3532712966173206E-2</v>
      </c>
      <c r="L56" s="15"/>
    </row>
    <row r="57" spans="1:12">
      <c r="B57">
        <v>9</v>
      </c>
      <c r="C57" s="3">
        <v>4.15082622977569E-2</v>
      </c>
      <c r="D57" s="3">
        <v>4.2238775130148697E-2</v>
      </c>
      <c r="E57" s="3">
        <v>6.67266386390611E-2</v>
      </c>
      <c r="F57" s="3">
        <v>6.3960939288773194E-2</v>
      </c>
      <c r="G57" s="3">
        <v>6.2751550419542695E-2</v>
      </c>
      <c r="H57" s="3">
        <v>5.3669807354053703E-2</v>
      </c>
      <c r="I57" s="3">
        <v>4.5746697375993003E-2</v>
      </c>
      <c r="J57" s="3">
        <v>5.3384212831360502E-2</v>
      </c>
      <c r="K57" s="3">
        <v>8.1770439440098402E-2</v>
      </c>
      <c r="L57" s="15"/>
    </row>
    <row r="58" spans="1:12">
      <c r="B58">
        <v>10</v>
      </c>
      <c r="C58" s="3">
        <v>4.01513152538416E-2</v>
      </c>
      <c r="D58" s="3">
        <v>4.1413888028424599E-2</v>
      </c>
      <c r="E58" s="3">
        <v>6.2821935792221506E-2</v>
      </c>
      <c r="F58" s="3">
        <v>5.9535176831592797E-2</v>
      </c>
      <c r="G58" s="3">
        <v>5.95453241956308E-2</v>
      </c>
      <c r="H58" s="3">
        <v>5.23793879734114E-2</v>
      </c>
      <c r="I58" s="3">
        <v>4.5028304165430001E-2</v>
      </c>
      <c r="J58" s="3">
        <v>5.2456905166980997E-2</v>
      </c>
      <c r="K58" s="3">
        <v>7.7814259976273795E-2</v>
      </c>
      <c r="L58" s="15"/>
    </row>
    <row r="59" spans="1:12">
      <c r="B59">
        <v>11</v>
      </c>
      <c r="C59" s="3">
        <v>3.9387474125325297E-2</v>
      </c>
      <c r="D59" s="3">
        <v>3.9937786742985697E-2</v>
      </c>
      <c r="E59" s="3">
        <v>5.9743868485560001E-2</v>
      </c>
      <c r="F59" s="3">
        <v>5.6302459443165198E-2</v>
      </c>
      <c r="G59" s="3">
        <v>5.6233545693814301E-2</v>
      </c>
      <c r="H59" s="3">
        <v>5.02586938461329E-2</v>
      </c>
      <c r="I59" s="3">
        <v>4.4528038733715802E-2</v>
      </c>
      <c r="J59" s="3">
        <v>4.93100650248188E-2</v>
      </c>
      <c r="K59" s="3">
        <v>7.7748033968553995E-2</v>
      </c>
      <c r="L59" s="15"/>
    </row>
    <row r="60" spans="1:12">
      <c r="B60">
        <v>12</v>
      </c>
      <c r="C60" s="3">
        <v>3.6820429759895801E-2</v>
      </c>
      <c r="D60" s="3">
        <v>3.7164462057876997E-2</v>
      </c>
      <c r="E60" s="3">
        <v>5.7128304621949302E-2</v>
      </c>
      <c r="F60" s="3">
        <v>5.3213568431349098E-2</v>
      </c>
      <c r="G60" s="3">
        <v>5.4643566147732602E-2</v>
      </c>
      <c r="H60" s="3">
        <v>4.9701132566003503E-2</v>
      </c>
      <c r="I60" s="3">
        <v>4.3766944762892397E-2</v>
      </c>
      <c r="J60" s="3">
        <v>4.5622039989057298E-2</v>
      </c>
      <c r="K60" s="3">
        <v>7.5876926678528495E-2</v>
      </c>
      <c r="L60" s="15"/>
    </row>
    <row r="61" spans="1:12">
      <c r="B61">
        <v>13</v>
      </c>
      <c r="C61" s="3">
        <v>3.4658524240244203E-2</v>
      </c>
      <c r="D61" s="3">
        <v>3.4046335855349497E-2</v>
      </c>
      <c r="E61" s="3">
        <v>5.3651520715978201E-2</v>
      </c>
      <c r="F61" s="3">
        <v>4.9610023530596098E-2</v>
      </c>
      <c r="G61" s="3">
        <v>5.1687198336694898E-2</v>
      </c>
      <c r="H61" s="3">
        <v>4.5730229703602E-2</v>
      </c>
      <c r="I61" s="3">
        <v>3.8060937280848299E-2</v>
      </c>
      <c r="J61" s="3">
        <v>4.22288659363622E-2</v>
      </c>
      <c r="K61" s="3">
        <v>7.2137270578659193E-2</v>
      </c>
      <c r="L61" s="15"/>
    </row>
    <row r="62" spans="1:12">
      <c r="B62">
        <v>14</v>
      </c>
      <c r="C62" s="3">
        <v>2.95273057550344E-2</v>
      </c>
      <c r="D62" s="3">
        <v>2.93496881757229E-2</v>
      </c>
      <c r="E62" s="3">
        <v>4.8972790543504202E-2</v>
      </c>
      <c r="F62" s="3">
        <v>4.6434574636324701E-2</v>
      </c>
      <c r="G62" s="3">
        <v>4.8090937229640397E-2</v>
      </c>
      <c r="H62" s="3">
        <v>4.3506892490380603E-2</v>
      </c>
      <c r="I62" s="3">
        <v>3.6058494793075102E-2</v>
      </c>
      <c r="J62" s="3">
        <v>3.8919181200740401E-2</v>
      </c>
      <c r="K62" s="3">
        <v>6.9182301959984996E-2</v>
      </c>
      <c r="L62" s="15"/>
    </row>
    <row r="63" spans="1:12">
      <c r="A63" t="s">
        <v>43</v>
      </c>
      <c r="B63">
        <v>0</v>
      </c>
      <c r="C63" s="3">
        <v>7.7589378359794195E-2</v>
      </c>
      <c r="D63" s="3">
        <v>7.7181541874998205E-2</v>
      </c>
      <c r="E63" s="3">
        <v>0.10948297570518099</v>
      </c>
      <c r="F63" s="3">
        <v>0.104726173543219</v>
      </c>
      <c r="G63" s="3">
        <v>0.10948297570518099</v>
      </c>
      <c r="H63" s="3">
        <v>0.106328607909059</v>
      </c>
      <c r="I63" s="3">
        <v>8.7659871272010595E-2</v>
      </c>
      <c r="J63" s="3">
        <v>9.1413089180552395E-2</v>
      </c>
      <c r="K63" s="3">
        <v>0.134330228563875</v>
      </c>
    </row>
    <row r="64" spans="1:12">
      <c r="B64">
        <v>1</v>
      </c>
      <c r="C64" s="3">
        <v>7.6036153481656293E-2</v>
      </c>
      <c r="D64" s="3">
        <v>7.6387291950707106E-2</v>
      </c>
      <c r="E64" s="3">
        <v>0.106471482490543</v>
      </c>
      <c r="F64" s="3">
        <v>0.103010198783371</v>
      </c>
      <c r="G64" s="3">
        <v>0.106471482490543</v>
      </c>
      <c r="H64" s="3">
        <v>0.10382014556722</v>
      </c>
      <c r="I64" s="3">
        <v>8.6513795919968106E-2</v>
      </c>
      <c r="J64" s="3">
        <v>8.9671155956928497E-2</v>
      </c>
      <c r="K64" s="3">
        <v>0.135152611280456</v>
      </c>
    </row>
    <row r="65" spans="1:11">
      <c r="B65">
        <v>2</v>
      </c>
      <c r="C65" s="3">
        <v>7.6561977037076706E-2</v>
      </c>
      <c r="D65" s="3">
        <v>7.4467715929971104E-2</v>
      </c>
      <c r="E65" s="3">
        <v>0.101178561979437</v>
      </c>
      <c r="F65" s="3">
        <v>9.9657213295262101E-2</v>
      </c>
      <c r="G65" s="3">
        <v>0.101178561979437</v>
      </c>
      <c r="H65" s="3">
        <v>0.100447386539116</v>
      </c>
      <c r="I65" s="3">
        <v>8.1300432433392897E-2</v>
      </c>
      <c r="J65" s="3">
        <v>8.4722240895291803E-2</v>
      </c>
      <c r="K65" s="3">
        <v>0.12998034873064501</v>
      </c>
    </row>
    <row r="66" spans="1:11">
      <c r="B66">
        <v>3</v>
      </c>
      <c r="C66" s="3">
        <v>7.1291999314705395E-2</v>
      </c>
      <c r="D66" s="3">
        <v>6.8995418672974707E-2</v>
      </c>
      <c r="E66" s="3">
        <v>9.7159347352026304E-2</v>
      </c>
      <c r="F66" s="3">
        <v>9.6134423616119694E-2</v>
      </c>
      <c r="G66" s="3">
        <v>9.7159347352026304E-2</v>
      </c>
      <c r="H66" s="3">
        <v>9.6767709598354706E-2</v>
      </c>
      <c r="I66" s="3">
        <v>7.5802374126657607E-2</v>
      </c>
      <c r="J66" s="3">
        <v>8.1831327969412199E-2</v>
      </c>
      <c r="K66" s="3">
        <v>0.12518795180206799</v>
      </c>
    </row>
    <row r="67" spans="1:11">
      <c r="B67">
        <v>4</v>
      </c>
      <c r="C67" s="3">
        <v>6.5458083369099307E-2</v>
      </c>
      <c r="D67" s="3">
        <v>6.35594988043474E-2</v>
      </c>
      <c r="E67" s="3">
        <v>9.3045046746364393E-2</v>
      </c>
      <c r="F67" s="3">
        <v>9.0506490382545504E-2</v>
      </c>
      <c r="G67" s="3">
        <v>9.3045046746364393E-2</v>
      </c>
      <c r="H67" s="3">
        <v>9.0315709255147994E-2</v>
      </c>
      <c r="I67" s="3">
        <v>7.1478870928281299E-2</v>
      </c>
      <c r="J67" s="3">
        <v>7.5723242389855297E-2</v>
      </c>
      <c r="K67" s="3">
        <v>0.121487997157242</v>
      </c>
    </row>
    <row r="68" spans="1:11">
      <c r="B68">
        <v>5</v>
      </c>
      <c r="C68" s="3">
        <v>6.0646150180777902E-2</v>
      </c>
      <c r="D68" s="3">
        <v>5.8946697855157E-2</v>
      </c>
      <c r="E68" s="3">
        <v>8.8465460112076094E-2</v>
      </c>
      <c r="F68" s="3">
        <v>8.6066927653252703E-2</v>
      </c>
      <c r="G68" s="3">
        <v>8.8465460112076094E-2</v>
      </c>
      <c r="H68" s="3">
        <v>8.5549401963601002E-2</v>
      </c>
      <c r="I68" s="3">
        <v>6.5293373812379693E-2</v>
      </c>
      <c r="J68" s="3">
        <v>7.2387314646984002E-2</v>
      </c>
      <c r="K68" s="3">
        <v>0.11407001311079901</v>
      </c>
    </row>
    <row r="69" spans="1:11">
      <c r="B69">
        <v>6</v>
      </c>
      <c r="C69" s="3">
        <v>5.6881947676098402E-2</v>
      </c>
      <c r="D69" s="3">
        <v>5.4493705852516498E-2</v>
      </c>
      <c r="E69" s="3">
        <v>8.3985396325561901E-2</v>
      </c>
      <c r="F69" s="3">
        <v>8.2083326187894101E-2</v>
      </c>
      <c r="G69" s="3">
        <v>8.3985396325561901E-2</v>
      </c>
      <c r="H69" s="3">
        <v>8.14190311345315E-2</v>
      </c>
      <c r="I69" s="3">
        <v>6.1122387113720797E-2</v>
      </c>
      <c r="J69" s="3">
        <v>6.9038233687515702E-2</v>
      </c>
      <c r="K69" s="3">
        <v>0.109140654765677</v>
      </c>
    </row>
    <row r="70" spans="1:11">
      <c r="B70">
        <v>7</v>
      </c>
      <c r="C70" s="3">
        <v>5.4308759066582397E-2</v>
      </c>
      <c r="D70" s="3">
        <v>5.151584050092E-2</v>
      </c>
      <c r="E70" s="3">
        <v>8.1933578182314004E-2</v>
      </c>
      <c r="F70" s="3">
        <v>7.9529220352548502E-2</v>
      </c>
      <c r="G70" s="3">
        <v>8.1933578182314004E-2</v>
      </c>
      <c r="H70" s="3">
        <v>7.8953892587880103E-2</v>
      </c>
      <c r="I70" s="3">
        <v>5.8252695104126E-2</v>
      </c>
      <c r="J70" s="3">
        <v>6.6212320634507493E-2</v>
      </c>
      <c r="K70" s="3">
        <v>0.10814753462934699</v>
      </c>
    </row>
    <row r="71" spans="1:11">
      <c r="B71">
        <v>8</v>
      </c>
      <c r="C71" s="3">
        <v>4.8760274940165597E-2</v>
      </c>
      <c r="D71" s="3">
        <v>4.7188005076160999E-2</v>
      </c>
      <c r="E71" s="3">
        <v>7.3752115820636802E-2</v>
      </c>
      <c r="F71" s="3">
        <v>7.1148005176074697E-2</v>
      </c>
      <c r="G71" s="3">
        <v>7.3752115820636802E-2</v>
      </c>
      <c r="H71" s="3">
        <v>7.0231120619541995E-2</v>
      </c>
      <c r="I71" s="3">
        <v>5.42110121484113E-2</v>
      </c>
      <c r="J71" s="3">
        <v>5.8498338939022503E-2</v>
      </c>
      <c r="K71" s="3">
        <v>0.10641855486439999</v>
      </c>
    </row>
    <row r="72" spans="1:11">
      <c r="B72">
        <v>9</v>
      </c>
      <c r="C72" s="3">
        <v>4.9108461317506603E-2</v>
      </c>
      <c r="D72" s="3">
        <v>4.8273598132180399E-2</v>
      </c>
      <c r="E72" s="3">
        <v>7.1999779545923001E-2</v>
      </c>
      <c r="F72" s="3">
        <v>6.8763736080304602E-2</v>
      </c>
      <c r="G72" s="3">
        <v>7.1999779545923001E-2</v>
      </c>
      <c r="H72" s="3">
        <v>6.8024030068302002E-2</v>
      </c>
      <c r="I72" s="3">
        <v>5.3698258167872499E-2</v>
      </c>
      <c r="J72" s="3">
        <v>5.5371297903033002E-2</v>
      </c>
      <c r="K72" s="3">
        <v>0.10369911181736099</v>
      </c>
    </row>
    <row r="73" spans="1:11">
      <c r="B73">
        <v>10</v>
      </c>
      <c r="C73" s="3">
        <v>4.7734287923683297E-2</v>
      </c>
      <c r="D73" s="3">
        <v>4.7803200122239299E-2</v>
      </c>
      <c r="E73" s="3">
        <v>7.0968125614687003E-2</v>
      </c>
      <c r="F73" s="3">
        <v>6.6853230104024206E-2</v>
      </c>
      <c r="G73" s="3">
        <v>7.0968125614687003E-2</v>
      </c>
      <c r="H73" s="3">
        <v>6.6161718310261797E-2</v>
      </c>
      <c r="I73" s="3">
        <v>5.3675043713565698E-2</v>
      </c>
      <c r="J73" s="3">
        <v>5.3698765655206197E-2</v>
      </c>
      <c r="K73" s="3">
        <v>0.104634581587267</v>
      </c>
    </row>
    <row r="74" spans="1:11">
      <c r="B74">
        <v>11</v>
      </c>
      <c r="C74" s="3">
        <v>4.8271329299626999E-2</v>
      </c>
      <c r="D74" s="3">
        <v>4.8558600783449798E-2</v>
      </c>
      <c r="E74" s="3">
        <v>7.0438139188951102E-2</v>
      </c>
      <c r="F74" s="3">
        <v>6.6434824218675095E-2</v>
      </c>
      <c r="G74" s="3">
        <v>7.0438139188951102E-2</v>
      </c>
      <c r="H74" s="3">
        <v>6.6267612077104604E-2</v>
      </c>
      <c r="I74" s="3">
        <v>5.5851744833725597E-2</v>
      </c>
      <c r="J74" s="3">
        <v>5.4561458940714298E-2</v>
      </c>
      <c r="K74" s="3">
        <v>0.104002070122719</v>
      </c>
    </row>
    <row r="75" spans="1:11">
      <c r="B75">
        <v>12</v>
      </c>
      <c r="C75" s="3">
        <v>4.5882680394342998E-2</v>
      </c>
      <c r="D75" s="3">
        <v>4.5991525402227798E-2</v>
      </c>
      <c r="E75" s="3">
        <v>6.5709884368921501E-2</v>
      </c>
      <c r="F75" s="3">
        <v>6.3713350987863196E-2</v>
      </c>
      <c r="G75" s="3">
        <v>6.5709884368921501E-2</v>
      </c>
      <c r="H75" s="3">
        <v>6.2494282582069398E-2</v>
      </c>
      <c r="I75" s="3">
        <v>5.2945082482253998E-2</v>
      </c>
      <c r="J75" s="3">
        <v>4.9322865191015197E-2</v>
      </c>
      <c r="K75" s="3">
        <v>0.101437853726843</v>
      </c>
    </row>
    <row r="76" spans="1:11">
      <c r="B76">
        <v>13</v>
      </c>
      <c r="C76" s="3">
        <v>4.36445727424222E-2</v>
      </c>
      <c r="D76" s="3">
        <v>4.2739596829068298E-2</v>
      </c>
      <c r="E76" s="3">
        <v>6.2145965992237102E-2</v>
      </c>
      <c r="F76" s="3">
        <v>5.8431818106784703E-2</v>
      </c>
      <c r="G76" s="3">
        <v>6.2145965992237102E-2</v>
      </c>
      <c r="H76" s="3">
        <v>5.8824145964864197E-2</v>
      </c>
      <c r="I76" s="3">
        <v>4.9764046142160297E-2</v>
      </c>
      <c r="J76" s="3">
        <v>4.6143979060238399E-2</v>
      </c>
      <c r="K76" s="3">
        <v>0.103315530760518</v>
      </c>
    </row>
    <row r="77" spans="1:11">
      <c r="B77">
        <v>14</v>
      </c>
      <c r="C77" s="3">
        <v>4.0650114215490703E-2</v>
      </c>
      <c r="D77" s="3">
        <v>3.9930999867344601E-2</v>
      </c>
      <c r="E77" s="3">
        <v>6.0742108386832E-2</v>
      </c>
      <c r="F77" s="3">
        <v>5.6791149055486101E-2</v>
      </c>
      <c r="G77" s="3">
        <v>6.0742108386832E-2</v>
      </c>
      <c r="H77" s="3">
        <v>5.8507798182754998E-2</v>
      </c>
      <c r="I77" s="3">
        <v>4.82873325049289E-2</v>
      </c>
      <c r="J77" s="3">
        <v>4.6454940637361899E-2</v>
      </c>
      <c r="K77" s="3">
        <v>9.9698245327704202E-2</v>
      </c>
    </row>
    <row r="78" spans="1:11">
      <c r="A78" t="s">
        <v>96</v>
      </c>
      <c r="B78">
        <v>0</v>
      </c>
      <c r="C78" s="3">
        <v>8.1806139077153103E-2</v>
      </c>
      <c r="D78" s="3">
        <v>8.4388138195612694E-2</v>
      </c>
      <c r="E78" s="3">
        <v>0.11543732025454501</v>
      </c>
      <c r="F78" s="3">
        <v>0.109381046313962</v>
      </c>
      <c r="G78" s="3">
        <v>0.110143178520427</v>
      </c>
      <c r="H78" s="3">
        <v>9.7803123087071897E-2</v>
      </c>
      <c r="I78" s="3">
        <v>8.5984908378219704E-2</v>
      </c>
      <c r="J78" s="3">
        <v>8.6710892653148103E-2</v>
      </c>
      <c r="K78" s="3">
        <v>0.16786057632301099</v>
      </c>
    </row>
    <row r="79" spans="1:11">
      <c r="B79">
        <v>1</v>
      </c>
      <c r="C79" s="3">
        <v>8.5677316715508406E-2</v>
      </c>
      <c r="D79" s="3">
        <v>8.7092017119234394E-2</v>
      </c>
      <c r="E79" s="3">
        <v>0.117166009340003</v>
      </c>
      <c r="F79" s="3">
        <v>0.112089447380091</v>
      </c>
      <c r="G79" s="3">
        <v>0.112655531559751</v>
      </c>
      <c r="H79" s="3">
        <v>9.9585529026665801E-2</v>
      </c>
      <c r="I79" s="3">
        <v>8.9838265845548507E-2</v>
      </c>
      <c r="J79" s="3">
        <v>8.9006515821792406E-2</v>
      </c>
      <c r="K79" s="3">
        <v>0.16577656719418299</v>
      </c>
    </row>
    <row r="80" spans="1:11">
      <c r="B80">
        <v>2</v>
      </c>
      <c r="C80" s="3">
        <v>8.4527340256083494E-2</v>
      </c>
      <c r="D80" s="3">
        <v>8.53999370865548E-2</v>
      </c>
      <c r="E80" s="3">
        <v>0.116141661392068</v>
      </c>
      <c r="F80" s="3">
        <v>0.108680311672549</v>
      </c>
      <c r="G80" s="3">
        <v>0.109654619030794</v>
      </c>
      <c r="H80" s="3">
        <v>9.8409795666045394E-2</v>
      </c>
      <c r="I80" s="3">
        <v>8.9094026072343693E-2</v>
      </c>
      <c r="J80" s="3">
        <v>8.9210129834616597E-2</v>
      </c>
      <c r="K80" s="3">
        <v>0.15975188390204101</v>
      </c>
    </row>
    <row r="81" spans="1:20">
      <c r="B81">
        <v>3</v>
      </c>
      <c r="C81" s="3">
        <v>8.2515045278592505E-2</v>
      </c>
      <c r="D81" s="3">
        <v>8.2897697374274201E-2</v>
      </c>
      <c r="E81" s="3">
        <v>0.110399260644838</v>
      </c>
      <c r="F81" s="3">
        <v>0.105209549424329</v>
      </c>
      <c r="G81" s="3">
        <v>0.105288912600898</v>
      </c>
      <c r="H81" s="3">
        <v>9.5890485759222599E-2</v>
      </c>
      <c r="I81" s="3">
        <v>8.57049627472138E-2</v>
      </c>
      <c r="J81" s="3">
        <v>8.4487248875102006E-2</v>
      </c>
      <c r="K81" s="3">
        <v>0.15777896769540101</v>
      </c>
    </row>
    <row r="82" spans="1:20">
      <c r="B82">
        <v>4</v>
      </c>
      <c r="C82" s="3">
        <v>7.4412530929805307E-2</v>
      </c>
      <c r="D82" s="3">
        <v>7.5552359318042397E-2</v>
      </c>
      <c r="E82" s="3">
        <v>0.105086874346389</v>
      </c>
      <c r="F82" s="3">
        <v>0.100410533149334</v>
      </c>
      <c r="G82" s="3">
        <v>9.8979125110961005E-2</v>
      </c>
      <c r="H82" s="3">
        <v>8.6983322785447598E-2</v>
      </c>
      <c r="I82" s="3">
        <v>7.5285473024157598E-2</v>
      </c>
      <c r="J82" s="3">
        <v>7.9030544720099197E-2</v>
      </c>
      <c r="K82" s="3">
        <v>0.153307427072471</v>
      </c>
    </row>
    <row r="83" spans="1:20">
      <c r="B83">
        <v>5</v>
      </c>
      <c r="C83" s="3">
        <v>6.6191343073033204E-2</v>
      </c>
      <c r="D83" s="3">
        <v>6.6729871091254903E-2</v>
      </c>
      <c r="E83" s="3">
        <v>9.6493208162501107E-2</v>
      </c>
      <c r="F83" s="3">
        <v>9.1346545268952098E-2</v>
      </c>
      <c r="G83" s="3">
        <v>9.0761944765873695E-2</v>
      </c>
      <c r="H83" s="3">
        <v>8.0113715373961905E-2</v>
      </c>
      <c r="I83" s="3">
        <v>6.8364467088571398E-2</v>
      </c>
      <c r="J83" s="3">
        <v>7.1636952334986695E-2</v>
      </c>
      <c r="K83" s="3">
        <v>0.14946107772574799</v>
      </c>
    </row>
    <row r="84" spans="1:20">
      <c r="B84">
        <v>6</v>
      </c>
      <c r="C84" s="3">
        <v>6.1253403813787001E-2</v>
      </c>
      <c r="D84" s="3">
        <v>6.1815598943861003E-2</v>
      </c>
      <c r="E84" s="3">
        <v>9.1942449142120894E-2</v>
      </c>
      <c r="F84" s="3">
        <v>8.7591421953684107E-2</v>
      </c>
      <c r="G84" s="3">
        <v>8.6568963955840406E-2</v>
      </c>
      <c r="H84" s="3">
        <v>7.6260928692468394E-2</v>
      </c>
      <c r="I84" s="3">
        <v>6.5273357340205201E-2</v>
      </c>
      <c r="J84" s="3">
        <v>6.7090187542427696E-2</v>
      </c>
      <c r="K84" s="3">
        <v>0.143499273795582</v>
      </c>
    </row>
    <row r="85" spans="1:20">
      <c r="B85">
        <v>7</v>
      </c>
      <c r="C85" s="3">
        <v>5.9236597697868702E-2</v>
      </c>
      <c r="D85" s="3">
        <v>5.9056720171742801E-2</v>
      </c>
      <c r="E85" s="3">
        <v>8.9221460547310796E-2</v>
      </c>
      <c r="F85" s="3">
        <v>8.48825101056805E-2</v>
      </c>
      <c r="G85" s="3">
        <v>8.2949771315632803E-2</v>
      </c>
      <c r="H85" s="3">
        <v>6.9733611534261802E-2</v>
      </c>
      <c r="I85" s="3">
        <v>6.0844367950181902E-2</v>
      </c>
      <c r="J85" s="3">
        <v>6.4630470707862001E-2</v>
      </c>
      <c r="K85" s="3">
        <v>0.13862125798307301</v>
      </c>
    </row>
    <row r="86" spans="1:20">
      <c r="B86">
        <v>8</v>
      </c>
      <c r="C86" s="3">
        <v>5.5891288714516402E-2</v>
      </c>
      <c r="D86" s="3">
        <v>5.6310660595572798E-2</v>
      </c>
      <c r="E86" s="3">
        <v>8.5928288992388205E-2</v>
      </c>
      <c r="F86" s="3">
        <v>8.2179108939519296E-2</v>
      </c>
      <c r="G86" s="3">
        <v>8.0155328152968594E-2</v>
      </c>
      <c r="H86" s="3">
        <v>6.8416737561509094E-2</v>
      </c>
      <c r="I86" s="3">
        <v>5.9090384423829898E-2</v>
      </c>
      <c r="J86" s="3">
        <v>6.1970251106512803E-2</v>
      </c>
      <c r="K86" s="3">
        <v>0.137453296765191</v>
      </c>
    </row>
    <row r="87" spans="1:20">
      <c r="B87">
        <v>9</v>
      </c>
      <c r="C87" s="3">
        <v>5.4711177375951499E-2</v>
      </c>
      <c r="D87" s="3">
        <v>5.5185687937536303E-2</v>
      </c>
      <c r="E87" s="3">
        <v>8.5607085421125995E-2</v>
      </c>
      <c r="F87" s="3">
        <v>7.9145476053625693E-2</v>
      </c>
      <c r="G87" s="3">
        <v>7.9049137852421403E-2</v>
      </c>
      <c r="H87" s="3">
        <v>6.9411205910275303E-2</v>
      </c>
      <c r="I87" s="3">
        <v>5.9982133600487202E-2</v>
      </c>
      <c r="J87" s="3">
        <v>6.1160239010942197E-2</v>
      </c>
      <c r="K87" s="3">
        <v>0.135593445693868</v>
      </c>
    </row>
    <row r="88" spans="1:20">
      <c r="B88">
        <v>10</v>
      </c>
      <c r="C88" s="3">
        <v>5.23004906157232E-2</v>
      </c>
      <c r="D88" s="3">
        <v>5.31964917855587E-2</v>
      </c>
      <c r="E88" s="3">
        <v>8.1292346815806896E-2</v>
      </c>
      <c r="F88" s="3">
        <v>7.4106020612183299E-2</v>
      </c>
      <c r="G88" s="3">
        <v>7.4007683853494405E-2</v>
      </c>
      <c r="H88" s="3">
        <v>6.7439418137596893E-2</v>
      </c>
      <c r="I88" s="3">
        <v>6.0021870616123803E-2</v>
      </c>
      <c r="J88" s="3">
        <v>5.8683040214868101E-2</v>
      </c>
      <c r="K88" s="3">
        <v>0.133887585264512</v>
      </c>
    </row>
    <row r="89" spans="1:20">
      <c r="B89">
        <v>11</v>
      </c>
      <c r="C89" s="3">
        <v>5.4105938034194098E-2</v>
      </c>
      <c r="D89" s="3">
        <v>5.3767823145332801E-2</v>
      </c>
      <c r="E89" s="3">
        <v>7.9873899177315494E-2</v>
      </c>
      <c r="F89" s="3">
        <v>7.1652861122945805E-2</v>
      </c>
      <c r="G89" s="3">
        <v>7.1545867461770302E-2</v>
      </c>
      <c r="H89" s="3">
        <v>6.4529674396028303E-2</v>
      </c>
      <c r="I89" s="3">
        <v>5.8931739296467299E-2</v>
      </c>
      <c r="J89" s="3">
        <v>5.7237706022809198E-2</v>
      </c>
      <c r="K89" s="3">
        <v>0.13302365201093</v>
      </c>
    </row>
    <row r="90" spans="1:20">
      <c r="B90">
        <v>12</v>
      </c>
      <c r="C90" s="3">
        <v>5.1857114730337897E-2</v>
      </c>
      <c r="D90" s="3">
        <v>5.2409416215572997E-2</v>
      </c>
      <c r="E90" s="3">
        <v>7.7628614750677102E-2</v>
      </c>
      <c r="F90" s="3">
        <v>7.0716164537006895E-2</v>
      </c>
      <c r="G90" s="3">
        <v>6.9996607610056702E-2</v>
      </c>
      <c r="H90" s="3">
        <v>6.2753073647923499E-2</v>
      </c>
      <c r="I90" s="3">
        <v>5.6530156727526898E-2</v>
      </c>
      <c r="J90" s="3">
        <v>5.41066319252346E-2</v>
      </c>
      <c r="K90" s="3">
        <v>0.131649901893685</v>
      </c>
    </row>
    <row r="91" spans="1:20">
      <c r="B91">
        <v>13</v>
      </c>
      <c r="C91" s="3">
        <v>5.1985544338453801E-2</v>
      </c>
      <c r="D91" s="3">
        <v>5.2608674596034001E-2</v>
      </c>
      <c r="E91" s="3">
        <v>7.8852542567999895E-2</v>
      </c>
      <c r="F91" s="3">
        <v>7.0139842812150896E-2</v>
      </c>
      <c r="G91" s="3">
        <v>7.0647635379700605E-2</v>
      </c>
      <c r="H91" s="3">
        <v>6.3610018720006795E-2</v>
      </c>
      <c r="I91" s="3">
        <v>5.7219094167347301E-2</v>
      </c>
      <c r="J91" s="3">
        <v>5.3529913959593403E-2</v>
      </c>
      <c r="K91" s="3">
        <v>0.13479500392122101</v>
      </c>
    </row>
    <row r="92" spans="1:20">
      <c r="B92">
        <v>14</v>
      </c>
      <c r="C92" s="3">
        <v>4.9414074257613502E-2</v>
      </c>
      <c r="D92" s="3">
        <v>4.9948881453465203E-2</v>
      </c>
      <c r="E92" s="3">
        <v>7.7101120987090904E-2</v>
      </c>
      <c r="F92" s="3">
        <v>6.7409517614928E-2</v>
      </c>
      <c r="G92" s="3">
        <v>6.8468771058543501E-2</v>
      </c>
      <c r="H92" s="3">
        <v>6.2425242731080702E-2</v>
      </c>
      <c r="I92" s="3">
        <v>5.5519648244720797E-2</v>
      </c>
      <c r="J92" s="3">
        <v>5.0705866853926002E-2</v>
      </c>
      <c r="K92" s="3">
        <v>0.13233036302349899</v>
      </c>
      <c r="M92" s="3">
        <f>AVERAGE(C78:C92)</f>
        <v>6.4392356327241468E-2</v>
      </c>
      <c r="N92" s="3">
        <f t="shared" ref="N92:R92" si="0">AVERAGE(D78:D92)</f>
        <v>6.5090665001976661E-2</v>
      </c>
      <c r="O92" s="3">
        <f t="shared" si="0"/>
        <v>9.3878142836145345E-2</v>
      </c>
      <c r="P92" s="3">
        <f t="shared" si="0"/>
        <v>8.766269046406279E-2</v>
      </c>
      <c r="Q92" s="3">
        <f t="shared" si="0"/>
        <v>8.7391538548608885E-2</v>
      </c>
      <c r="R92" s="3">
        <f t="shared" si="0"/>
        <v>7.7557725535304406E-2</v>
      </c>
      <c r="S92" s="3">
        <f>AVERAGE(I78:I92)</f>
        <v>6.8512323701529668E-2</v>
      </c>
      <c r="T92" s="3">
        <f>AVERAGE(J78:J92)</f>
        <v>6.8613106105594734E-2</v>
      </c>
    </row>
    <row r="93" spans="1:20">
      <c r="A93" t="s">
        <v>32</v>
      </c>
      <c r="B93">
        <v>0</v>
      </c>
      <c r="C93" s="3">
        <v>7.3359975574991701E-2</v>
      </c>
      <c r="D93" s="3">
        <v>7.5264555602397906E-2</v>
      </c>
      <c r="E93" s="3">
        <v>0.105233365577594</v>
      </c>
      <c r="F93" s="3">
        <v>0.10182244995834901</v>
      </c>
      <c r="G93" s="3">
        <v>0.102998929359122</v>
      </c>
      <c r="H93" s="3">
        <v>8.9773355257041304E-2</v>
      </c>
      <c r="I93" s="3">
        <v>8.3575476479311794E-2</v>
      </c>
      <c r="J93" s="3">
        <v>8.5061590509719204E-2</v>
      </c>
      <c r="K93" s="3">
        <v>0.15720611135105</v>
      </c>
    </row>
    <row r="94" spans="1:20">
      <c r="B94">
        <v>1</v>
      </c>
      <c r="C94" s="3">
        <v>7.4963576559069794E-2</v>
      </c>
      <c r="D94" s="3">
        <v>7.6330443270003004E-2</v>
      </c>
      <c r="E94" s="3">
        <v>0.10557004671530799</v>
      </c>
      <c r="F94" s="3">
        <v>0.10222525892996299</v>
      </c>
      <c r="G94" s="3">
        <v>0.10299570778084501</v>
      </c>
      <c r="H94" s="3">
        <v>9.1139811574148202E-2</v>
      </c>
      <c r="I94" s="3">
        <v>8.49448493004199E-2</v>
      </c>
      <c r="J94" s="3">
        <v>8.6347099325871396E-2</v>
      </c>
      <c r="K94" s="3">
        <v>0.15214093165582401</v>
      </c>
    </row>
    <row r="95" spans="1:20">
      <c r="B95">
        <v>2</v>
      </c>
      <c r="C95" s="3">
        <v>7.5013313512539995E-2</v>
      </c>
      <c r="D95" s="3">
        <v>7.4725377395435097E-2</v>
      </c>
      <c r="E95" s="3">
        <v>0.10154317442388</v>
      </c>
      <c r="F95" s="3">
        <v>9.7168185757690304E-2</v>
      </c>
      <c r="G95" s="3">
        <v>9.8112592022953596E-2</v>
      </c>
      <c r="H95" s="3">
        <v>8.7227512977892205E-2</v>
      </c>
      <c r="I95" s="3">
        <v>8.1324520597283595E-2</v>
      </c>
      <c r="J95" s="3">
        <v>8.3050356170538395E-2</v>
      </c>
      <c r="K95" s="3">
        <v>0.15157556695138</v>
      </c>
    </row>
    <row r="96" spans="1:20">
      <c r="B96">
        <v>3</v>
      </c>
      <c r="C96" s="3">
        <v>7.3464038243717902E-2</v>
      </c>
      <c r="D96" s="3">
        <v>7.2881937555913906E-2</v>
      </c>
      <c r="E96" s="3">
        <v>9.7728567208757902E-2</v>
      </c>
      <c r="F96" s="3">
        <v>9.4831971337536E-2</v>
      </c>
      <c r="G96" s="3">
        <v>9.5282678669083895E-2</v>
      </c>
      <c r="H96" s="3">
        <v>8.4177656074790594E-2</v>
      </c>
      <c r="I96" s="3">
        <v>7.60986295994312E-2</v>
      </c>
      <c r="J96" s="3">
        <v>7.7559897761238297E-2</v>
      </c>
      <c r="K96" s="3">
        <v>0.14853432700427799</v>
      </c>
    </row>
    <row r="97" spans="1:21">
      <c r="B97">
        <v>4</v>
      </c>
      <c r="C97" s="3">
        <v>6.8204645981047904E-2</v>
      </c>
      <c r="D97" s="3">
        <v>6.8076215599456799E-2</v>
      </c>
      <c r="E97" s="3">
        <v>9.4944321453065195E-2</v>
      </c>
      <c r="F97" s="3">
        <v>9.24055538612127E-2</v>
      </c>
      <c r="G97" s="3">
        <v>9.1359508728859798E-2</v>
      </c>
      <c r="H97" s="3">
        <v>7.7902191248525599E-2</v>
      </c>
      <c r="I97" s="3">
        <v>6.7712679381520993E-2</v>
      </c>
      <c r="J97" s="3">
        <v>7.3791219673017494E-2</v>
      </c>
      <c r="K97" s="3">
        <v>0.14306775843967101</v>
      </c>
    </row>
    <row r="98" spans="1:21">
      <c r="B98">
        <v>5</v>
      </c>
      <c r="C98" s="3">
        <v>6.0609047052853401E-2</v>
      </c>
      <c r="D98" s="3">
        <v>6.01233032411264E-2</v>
      </c>
      <c r="E98" s="3">
        <v>8.9424839001741599E-2</v>
      </c>
      <c r="F98" s="3">
        <v>8.4786865602562697E-2</v>
      </c>
      <c r="G98" s="3">
        <v>8.4329762572816602E-2</v>
      </c>
      <c r="H98" s="3">
        <v>7.2323860393539205E-2</v>
      </c>
      <c r="I98" s="3">
        <v>6.2160147801303203E-2</v>
      </c>
      <c r="J98" s="3">
        <v>6.7334772783142594E-2</v>
      </c>
      <c r="K98" s="3">
        <v>0.13900856194615299</v>
      </c>
    </row>
    <row r="99" spans="1:21">
      <c r="B99">
        <v>6</v>
      </c>
      <c r="C99" s="3">
        <v>5.6385698263004401E-2</v>
      </c>
      <c r="D99" s="3">
        <v>5.6150949838353399E-2</v>
      </c>
      <c r="E99" s="3">
        <v>8.4905405543216697E-2</v>
      </c>
      <c r="F99" s="3">
        <v>8.0893752162673194E-2</v>
      </c>
      <c r="G99" s="3">
        <v>7.9892192325360004E-2</v>
      </c>
      <c r="H99" s="3">
        <v>6.8124016482865493E-2</v>
      </c>
      <c r="I99" s="3">
        <v>5.8094741775986398E-2</v>
      </c>
      <c r="J99" s="3">
        <v>6.2627142197258998E-2</v>
      </c>
      <c r="K99" s="3">
        <v>0.13166500955667801</v>
      </c>
    </row>
    <row r="100" spans="1:21">
      <c r="B100">
        <v>7</v>
      </c>
      <c r="C100" s="3">
        <v>5.4018474952672202E-2</v>
      </c>
      <c r="D100" s="3">
        <v>5.3401602359706202E-2</v>
      </c>
      <c r="E100" s="3">
        <v>8.1365289454776099E-2</v>
      </c>
      <c r="F100" s="3">
        <v>7.7601698472657105E-2</v>
      </c>
      <c r="G100" s="3">
        <v>7.6761829620059396E-2</v>
      </c>
      <c r="H100" s="3">
        <v>6.4511087134400402E-2</v>
      </c>
      <c r="I100" s="3">
        <v>5.5710008600588598E-2</v>
      </c>
      <c r="J100" s="3">
        <v>6.0277301807286299E-2</v>
      </c>
      <c r="K100" s="3">
        <v>0.12766852555903399</v>
      </c>
    </row>
    <row r="101" spans="1:21">
      <c r="B101">
        <v>8</v>
      </c>
      <c r="C101" s="3">
        <v>5.0910565232966401E-2</v>
      </c>
      <c r="D101" s="3">
        <v>5.08286047065609E-2</v>
      </c>
      <c r="E101" s="3">
        <v>7.84850621853245E-2</v>
      </c>
      <c r="F101" s="3">
        <v>7.4694122981305594E-2</v>
      </c>
      <c r="G101" s="3">
        <v>7.3667963257850202E-2</v>
      </c>
      <c r="H101" s="3">
        <v>6.3108524622737097E-2</v>
      </c>
      <c r="I101" s="3">
        <v>5.3073007549887002E-2</v>
      </c>
      <c r="J101" s="3">
        <v>5.6913735450515202E-2</v>
      </c>
      <c r="K101" s="3">
        <v>0.124942410214819</v>
      </c>
    </row>
    <row r="102" spans="1:21">
      <c r="B102">
        <v>9</v>
      </c>
      <c r="C102" s="3">
        <v>4.9248518447521601E-2</v>
      </c>
      <c r="D102" s="3">
        <v>4.9702866200183597E-2</v>
      </c>
      <c r="E102" s="3">
        <v>7.6021520490709996E-2</v>
      </c>
      <c r="F102" s="3">
        <v>7.0229126273877701E-2</v>
      </c>
      <c r="G102" s="3">
        <v>6.9823952548096604E-2</v>
      </c>
      <c r="H102" s="3">
        <v>6.24724422078657E-2</v>
      </c>
      <c r="I102" s="3">
        <v>5.3349980729631201E-2</v>
      </c>
      <c r="J102" s="3">
        <v>5.4006652990962099E-2</v>
      </c>
      <c r="K102" s="3">
        <v>0.123150009910307</v>
      </c>
    </row>
    <row r="103" spans="1:21">
      <c r="B103">
        <v>10</v>
      </c>
      <c r="C103" s="3">
        <v>4.9189114341587903E-2</v>
      </c>
      <c r="D103" s="3">
        <v>5.0052766087758702E-2</v>
      </c>
      <c r="E103" s="3">
        <v>7.5053320913246999E-2</v>
      </c>
      <c r="F103" s="3">
        <v>6.7514110268245095E-2</v>
      </c>
      <c r="G103" s="3">
        <v>6.7400317182051597E-2</v>
      </c>
      <c r="H103" s="3">
        <v>6.2040784800808803E-2</v>
      </c>
      <c r="I103" s="3">
        <v>5.43450616672164E-2</v>
      </c>
      <c r="J103" s="3">
        <v>5.3283954609648999E-2</v>
      </c>
      <c r="K103" s="3">
        <v>0.123855723884612</v>
      </c>
    </row>
    <row r="104" spans="1:21">
      <c r="B104">
        <v>11</v>
      </c>
      <c r="C104" s="3">
        <v>5.0484186324105597E-2</v>
      </c>
      <c r="D104" s="3">
        <v>5.0684844483423197E-2</v>
      </c>
      <c r="E104" s="3">
        <v>7.3377655029660205E-2</v>
      </c>
      <c r="F104" s="3">
        <v>6.6275308007225101E-2</v>
      </c>
      <c r="G104" s="3">
        <v>6.58694494620779E-2</v>
      </c>
      <c r="H104" s="3">
        <v>5.9435935337315803E-2</v>
      </c>
      <c r="I104" s="3">
        <v>5.4116780893841102E-2</v>
      </c>
      <c r="J104" s="3">
        <v>5.3189012367354398E-2</v>
      </c>
      <c r="K104" s="3">
        <v>0.12544523427173199</v>
      </c>
    </row>
    <row r="105" spans="1:21">
      <c r="B105">
        <v>12</v>
      </c>
      <c r="C105" s="3">
        <v>4.7162681211805002E-2</v>
      </c>
      <c r="D105" s="3">
        <v>4.8001458686577701E-2</v>
      </c>
      <c r="E105" s="3">
        <v>7.1739675214378601E-2</v>
      </c>
      <c r="F105" s="3">
        <v>6.4414658305750799E-2</v>
      </c>
      <c r="G105" s="3">
        <v>6.3692801703568905E-2</v>
      </c>
      <c r="H105" s="3">
        <v>5.6988799351151302E-2</v>
      </c>
      <c r="I105" s="3">
        <v>5.1604432097422201E-2</v>
      </c>
      <c r="J105" s="3">
        <v>5.1579154411681302E-2</v>
      </c>
      <c r="K105" s="3">
        <v>0.125549553354879</v>
      </c>
    </row>
    <row r="106" spans="1:21">
      <c r="B106">
        <v>13</v>
      </c>
      <c r="C106" s="3">
        <v>4.7217072885194201E-2</v>
      </c>
      <c r="D106" s="3">
        <v>4.81373532679591E-2</v>
      </c>
      <c r="E106" s="3">
        <v>7.1423134449886294E-2</v>
      </c>
      <c r="F106" s="3">
        <v>6.4452832778011906E-2</v>
      </c>
      <c r="G106" s="3">
        <v>6.3378162525247195E-2</v>
      </c>
      <c r="H106" s="3">
        <v>5.8014905310765599E-2</v>
      </c>
      <c r="I106" s="3">
        <v>5.1901514883097702E-2</v>
      </c>
      <c r="J106" s="3">
        <v>5.0970992237059698E-2</v>
      </c>
      <c r="K106" s="3">
        <v>0.12402872848755001</v>
      </c>
    </row>
    <row r="107" spans="1:21">
      <c r="B107">
        <v>14</v>
      </c>
      <c r="C107" s="3">
        <v>4.4316160625849303E-2</v>
      </c>
      <c r="D107" s="3">
        <v>4.5615582697870902E-2</v>
      </c>
      <c r="E107" s="3">
        <v>6.8398354946333395E-2</v>
      </c>
      <c r="F107" s="3">
        <v>6.0915514241821601E-2</v>
      </c>
      <c r="G107" s="3">
        <v>6.1609723898744299E-2</v>
      </c>
      <c r="H107" s="3">
        <v>5.6474813599821497E-2</v>
      </c>
      <c r="I107" s="3">
        <v>4.9378634329974497E-2</v>
      </c>
      <c r="J107" s="3">
        <v>4.6231189452071199E-2</v>
      </c>
      <c r="K107" s="3">
        <v>0.12006697276118</v>
      </c>
    </row>
    <row r="108" spans="1:21">
      <c r="A108" t="s">
        <v>29</v>
      </c>
      <c r="B108">
        <v>0</v>
      </c>
      <c r="C108" s="3">
        <v>7.5660102588834197E-2</v>
      </c>
      <c r="D108" s="3">
        <v>7.7859202514329096E-2</v>
      </c>
      <c r="E108" s="3">
        <v>0.108208904013605</v>
      </c>
      <c r="F108" s="3">
        <v>0.102579346933899</v>
      </c>
      <c r="G108" s="3">
        <v>0.10420305249937301</v>
      </c>
      <c r="H108" s="3">
        <v>9.0321575780900096E-2</v>
      </c>
      <c r="I108" s="3">
        <v>8.2054010859247406E-2</v>
      </c>
      <c r="J108" s="3">
        <v>8.7799089361699195E-2</v>
      </c>
      <c r="K108" s="3">
        <v>0.15986821170757301</v>
      </c>
    </row>
    <row r="109" spans="1:21">
      <c r="B109">
        <v>1</v>
      </c>
      <c r="C109" s="3">
        <v>7.8353195486838501E-2</v>
      </c>
      <c r="D109" s="3">
        <v>8.0125606295003607E-2</v>
      </c>
      <c r="E109" s="3">
        <v>0.109635759507674</v>
      </c>
      <c r="F109" s="3">
        <v>0.10544516673460599</v>
      </c>
      <c r="G109" s="3">
        <v>0.106567638772194</v>
      </c>
      <c r="H109" s="3">
        <v>9.3613507910112304E-2</v>
      </c>
      <c r="I109" s="3">
        <v>8.6357710394150106E-2</v>
      </c>
      <c r="J109" s="3">
        <v>9.0660358589179701E-2</v>
      </c>
      <c r="K109" s="3">
        <v>0.155205412696857</v>
      </c>
      <c r="O109" s="3"/>
      <c r="P109" s="3"/>
      <c r="Q109" s="3"/>
      <c r="R109" s="3"/>
      <c r="S109" s="3"/>
      <c r="T109" s="3"/>
      <c r="U109" s="3"/>
    </row>
    <row r="110" spans="1:21">
      <c r="B110">
        <v>2</v>
      </c>
      <c r="C110" s="3">
        <v>7.9403598734145306E-2</v>
      </c>
      <c r="D110" s="3">
        <v>7.9935281480606898E-2</v>
      </c>
      <c r="E110" s="3">
        <v>0.10747916527908701</v>
      </c>
      <c r="F110" s="3">
        <v>0.101981837809982</v>
      </c>
      <c r="G110" s="3">
        <v>0.10297968367742601</v>
      </c>
      <c r="H110" s="3">
        <v>9.1310442093960595E-2</v>
      </c>
      <c r="I110" s="3">
        <v>8.3574913336637399E-2</v>
      </c>
      <c r="J110" s="3">
        <v>8.83486347124042E-2</v>
      </c>
      <c r="K110" s="3">
        <v>0.151183004988585</v>
      </c>
      <c r="O110" s="3"/>
      <c r="P110" s="3"/>
      <c r="Q110" s="3"/>
      <c r="R110" s="3"/>
      <c r="S110" s="3"/>
      <c r="T110" s="3"/>
      <c r="U110" s="3"/>
    </row>
    <row r="111" spans="1:21">
      <c r="B111">
        <v>3</v>
      </c>
      <c r="C111" s="3">
        <v>7.6653801613550399E-2</v>
      </c>
      <c r="D111" s="3">
        <v>7.6765569198122705E-2</v>
      </c>
      <c r="E111" s="3">
        <v>0.103219784690343</v>
      </c>
      <c r="F111" s="3">
        <v>9.8749468045488495E-2</v>
      </c>
      <c r="G111" s="3">
        <v>9.8416984219422604E-2</v>
      </c>
      <c r="H111" s="3">
        <v>8.6748924274872394E-2</v>
      </c>
      <c r="I111" s="3">
        <v>7.8323500111669095E-2</v>
      </c>
      <c r="J111" s="3">
        <v>8.1899799102277196E-2</v>
      </c>
      <c r="K111" s="3">
        <v>0.14826386453621601</v>
      </c>
      <c r="O111" s="3"/>
      <c r="P111" s="3"/>
      <c r="Q111" s="3"/>
      <c r="R111" s="3"/>
      <c r="S111" s="3"/>
      <c r="T111" s="3"/>
      <c r="U111" s="3"/>
    </row>
    <row r="112" spans="1:21">
      <c r="B112">
        <v>4</v>
      </c>
      <c r="C112" s="3">
        <v>7.0763654032035703E-2</v>
      </c>
      <c r="D112" s="3">
        <v>7.1182223676801007E-2</v>
      </c>
      <c r="E112" s="3">
        <v>9.9342221756130902E-2</v>
      </c>
      <c r="F112" s="3">
        <v>9.4915786592769696E-2</v>
      </c>
      <c r="G112" s="3">
        <v>9.38634664465859E-2</v>
      </c>
      <c r="H112" s="3">
        <v>8.1731572949362993E-2</v>
      </c>
      <c r="I112" s="3">
        <v>7.1067403378312105E-2</v>
      </c>
      <c r="J112" s="3">
        <v>7.7831100027187794E-2</v>
      </c>
      <c r="K112" s="3">
        <v>0.140882880295123</v>
      </c>
      <c r="O112" s="3"/>
      <c r="P112" s="3"/>
      <c r="Q112" s="3"/>
      <c r="R112" s="3"/>
      <c r="S112" s="3"/>
      <c r="T112" s="3"/>
      <c r="U112" s="3"/>
    </row>
    <row r="113" spans="1:23">
      <c r="B113">
        <v>5</v>
      </c>
      <c r="C113" s="3">
        <v>6.5053262438440299E-2</v>
      </c>
      <c r="D113" s="3">
        <v>6.4977997643453203E-2</v>
      </c>
      <c r="E113" s="3">
        <v>9.4910879182330196E-2</v>
      </c>
      <c r="F113" s="3">
        <v>8.9445098533007597E-2</v>
      </c>
      <c r="G113" s="3">
        <v>8.8458760726740304E-2</v>
      </c>
      <c r="H113" s="3">
        <v>7.78312059746228E-2</v>
      </c>
      <c r="I113" s="3">
        <v>6.5293955683545901E-2</v>
      </c>
      <c r="J113" s="3">
        <v>7.1604594227467802E-2</v>
      </c>
      <c r="K113" s="3">
        <v>0.13635226373751899</v>
      </c>
      <c r="O113" s="3"/>
      <c r="P113" s="3"/>
      <c r="Q113" s="3"/>
      <c r="R113" s="3"/>
      <c r="S113" s="3"/>
      <c r="T113" s="3"/>
      <c r="U113" s="3"/>
    </row>
    <row r="114" spans="1:23">
      <c r="B114">
        <v>6</v>
      </c>
      <c r="C114" s="3">
        <v>5.9907018017686199E-2</v>
      </c>
      <c r="D114" s="3">
        <v>5.94142073609309E-2</v>
      </c>
      <c r="E114" s="3">
        <v>8.9529800351447406E-2</v>
      </c>
      <c r="F114" s="3">
        <v>8.4836087341251906E-2</v>
      </c>
      <c r="G114" s="3">
        <v>8.3645464017758103E-2</v>
      </c>
      <c r="H114" s="3">
        <v>7.3785632660730502E-2</v>
      </c>
      <c r="I114" s="3">
        <v>6.1525849793804203E-2</v>
      </c>
      <c r="J114" s="3">
        <v>6.64929425937449E-2</v>
      </c>
      <c r="K114" s="3">
        <v>0.130968078530731</v>
      </c>
      <c r="O114" s="3"/>
      <c r="P114" s="3"/>
      <c r="Q114" s="3"/>
      <c r="R114" s="3"/>
      <c r="S114" s="3"/>
      <c r="T114" s="3"/>
      <c r="U114" s="3"/>
    </row>
    <row r="115" spans="1:23">
      <c r="B115">
        <v>7</v>
      </c>
      <c r="C115" s="3">
        <v>5.84012929015175E-2</v>
      </c>
      <c r="D115" s="3">
        <v>5.7827837013728102E-2</v>
      </c>
      <c r="E115" s="3">
        <v>8.7086400780730502E-2</v>
      </c>
      <c r="F115" s="3">
        <v>8.2455009801880003E-2</v>
      </c>
      <c r="G115" s="3">
        <v>8.0678354299704894E-2</v>
      </c>
      <c r="H115" s="3">
        <v>6.9553556523328897E-2</v>
      </c>
      <c r="I115" s="3">
        <v>5.92115197216945E-2</v>
      </c>
      <c r="J115" s="3">
        <v>6.4445196087563397E-2</v>
      </c>
      <c r="K115" s="3">
        <v>0.12684238177680399</v>
      </c>
      <c r="O115" s="3"/>
      <c r="P115" s="3"/>
      <c r="Q115" s="3"/>
      <c r="R115" s="3"/>
      <c r="S115" s="3"/>
      <c r="T115" s="3"/>
      <c r="U115" s="3"/>
    </row>
    <row r="116" spans="1:23">
      <c r="B116">
        <v>8</v>
      </c>
      <c r="C116" s="3">
        <v>5.5146121647331903E-2</v>
      </c>
      <c r="D116" s="3">
        <v>5.5874388321421803E-2</v>
      </c>
      <c r="E116" s="3">
        <v>8.4236292400366397E-2</v>
      </c>
      <c r="F116" s="3">
        <v>7.9859537553333595E-2</v>
      </c>
      <c r="G116" s="3">
        <v>7.8084880919618196E-2</v>
      </c>
      <c r="H116" s="3">
        <v>6.7844571889704094E-2</v>
      </c>
      <c r="I116" s="3">
        <v>5.7896981584411998E-2</v>
      </c>
      <c r="J116" s="3">
        <v>6.3469482352028594E-2</v>
      </c>
      <c r="K116" s="3">
        <v>0.124279300146014</v>
      </c>
      <c r="O116" s="3"/>
      <c r="P116" s="3"/>
      <c r="Q116" s="3"/>
      <c r="R116" s="3"/>
      <c r="S116" s="3"/>
      <c r="T116" s="3"/>
      <c r="U116" s="3"/>
    </row>
    <row r="117" spans="1:23">
      <c r="B117">
        <v>9</v>
      </c>
      <c r="C117" s="3">
        <v>5.2113028171313601E-2</v>
      </c>
      <c r="D117" s="3">
        <v>5.3103893532483501E-2</v>
      </c>
      <c r="E117" s="3">
        <v>8.2495928139365696E-2</v>
      </c>
      <c r="F117" s="3">
        <v>7.5800636313976294E-2</v>
      </c>
      <c r="G117" s="3">
        <v>7.5491403743466301E-2</v>
      </c>
      <c r="H117" s="3">
        <v>6.7427297947765696E-2</v>
      </c>
      <c r="I117" s="3">
        <v>5.7827004379868402E-2</v>
      </c>
      <c r="J117" s="3">
        <v>6.0600338227885901E-2</v>
      </c>
      <c r="K117" s="3">
        <v>0.124603962473347</v>
      </c>
      <c r="O117" s="3"/>
      <c r="P117" s="3"/>
      <c r="Q117" s="3"/>
      <c r="R117" s="3"/>
      <c r="S117" s="3"/>
      <c r="T117" s="3"/>
      <c r="U117" s="3"/>
    </row>
    <row r="118" spans="1:23">
      <c r="B118">
        <v>10</v>
      </c>
      <c r="C118" s="3">
        <v>5.0321834310258398E-2</v>
      </c>
      <c r="D118" s="3">
        <v>5.1990809103475498E-2</v>
      </c>
      <c r="E118" s="3">
        <v>8.00312583545435E-2</v>
      </c>
      <c r="F118" s="3">
        <v>7.2457413271059395E-2</v>
      </c>
      <c r="G118" s="3">
        <v>7.2900383965485899E-2</v>
      </c>
      <c r="H118" s="3">
        <v>6.6351492273472104E-2</v>
      </c>
      <c r="I118" s="3">
        <v>5.75344362775645E-2</v>
      </c>
      <c r="J118" s="3">
        <v>5.8560074738449097E-2</v>
      </c>
      <c r="K118" s="3">
        <v>0.12483887132085</v>
      </c>
    </row>
    <row r="119" spans="1:23">
      <c r="B119">
        <v>11</v>
      </c>
      <c r="C119" s="3">
        <v>5.25793752156569E-2</v>
      </c>
      <c r="D119" s="3">
        <v>5.3140705264815E-2</v>
      </c>
      <c r="E119" s="3">
        <v>7.8041974004870604E-2</v>
      </c>
      <c r="F119" s="3">
        <v>7.1096835090823998E-2</v>
      </c>
      <c r="G119" s="3">
        <v>7.1311916617369103E-2</v>
      </c>
      <c r="H119" s="3">
        <v>6.5259789697814194E-2</v>
      </c>
      <c r="I119" s="3">
        <v>5.7972160603974102E-2</v>
      </c>
      <c r="J119" s="3">
        <v>5.8140061187124503E-2</v>
      </c>
      <c r="K119" s="3">
        <v>0.12732518667947401</v>
      </c>
      <c r="M119" t="s">
        <v>23</v>
      </c>
      <c r="N119" t="s">
        <v>35</v>
      </c>
      <c r="O119" t="s">
        <v>36</v>
      </c>
      <c r="P119" t="s">
        <v>37</v>
      </c>
      <c r="Q119" t="s">
        <v>38</v>
      </c>
      <c r="R119" t="s">
        <v>39</v>
      </c>
      <c r="S119" t="s">
        <v>40</v>
      </c>
      <c r="T119" t="s">
        <v>41</v>
      </c>
      <c r="U119" t="s">
        <v>42</v>
      </c>
    </row>
    <row r="120" spans="1:23">
      <c r="B120">
        <v>12</v>
      </c>
      <c r="C120" s="3">
        <v>5.1347312472910203E-2</v>
      </c>
      <c r="D120" s="3">
        <v>5.27871152950933E-2</v>
      </c>
      <c r="E120" s="3">
        <v>7.7846774719319403E-2</v>
      </c>
      <c r="F120" s="3">
        <v>7.0899923538812401E-2</v>
      </c>
      <c r="G120" s="3">
        <v>7.0035567173237501E-2</v>
      </c>
      <c r="H120" s="3">
        <v>6.2600312914005196E-2</v>
      </c>
      <c r="I120" s="3">
        <v>5.6448644557063499E-2</v>
      </c>
      <c r="J120" s="3">
        <v>5.7086236900018801E-2</v>
      </c>
      <c r="K120" s="3">
        <v>0.12728171217222201</v>
      </c>
      <c r="M120" t="s">
        <v>100</v>
      </c>
      <c r="N120" s="3">
        <v>8.1806139077153103E-2</v>
      </c>
      <c r="O120" s="3">
        <v>8.4388138195612694E-2</v>
      </c>
      <c r="P120" s="3">
        <v>0.11543732025454501</v>
      </c>
      <c r="Q120" s="3">
        <v>0.109381046313962</v>
      </c>
      <c r="R120" s="3">
        <v>0.110143178520427</v>
      </c>
      <c r="S120" s="3">
        <v>9.7803123087071897E-2</v>
      </c>
      <c r="T120" s="3">
        <v>8.5984908378219704E-2</v>
      </c>
      <c r="U120" s="3">
        <v>8.6710892653148103E-2</v>
      </c>
      <c r="V120" s="3"/>
      <c r="W120" s="3">
        <f t="shared" ref="W120:W129" si="1">AVERAGE(O120:U120)</f>
        <v>9.8549801057569497E-2</v>
      </c>
    </row>
    <row r="121" spans="1:23">
      <c r="B121">
        <v>13</v>
      </c>
      <c r="C121" s="3">
        <v>5.0694870657521797E-2</v>
      </c>
      <c r="D121" s="3">
        <v>5.2020581688581098E-2</v>
      </c>
      <c r="E121" s="3">
        <v>7.7918633535361506E-2</v>
      </c>
      <c r="F121" s="3">
        <v>7.04996090092848E-2</v>
      </c>
      <c r="G121" s="3">
        <v>6.9667159881687105E-2</v>
      </c>
      <c r="H121" s="3">
        <v>6.50728147125995E-2</v>
      </c>
      <c r="I121" s="3">
        <v>5.6923891010866798E-2</v>
      </c>
      <c r="J121" s="3">
        <v>5.6606453988892302E-2</v>
      </c>
      <c r="K121" s="3">
        <v>0.125783020292694</v>
      </c>
      <c r="M121" t="s">
        <v>31</v>
      </c>
      <c r="N121" s="3">
        <v>7.3359975574991701E-2</v>
      </c>
      <c r="O121" s="3">
        <v>7.5264555602397906E-2</v>
      </c>
      <c r="P121" s="3">
        <v>0.105233365577594</v>
      </c>
      <c r="Q121" s="3">
        <v>0.10182244995834901</v>
      </c>
      <c r="R121" s="3">
        <v>0.102998929359122</v>
      </c>
      <c r="S121" s="3">
        <v>8.9773355257041304E-2</v>
      </c>
      <c r="T121" s="3">
        <v>8.3575476479311794E-2</v>
      </c>
      <c r="U121" s="3">
        <v>8.5061590509719204E-2</v>
      </c>
      <c r="V121" s="3">
        <f t="shared" ref="V121:V125" si="2">AVERAGE(O120:U120)-AVERAGE(O121:U121)</f>
        <v>6.5884120942073243E-3</v>
      </c>
      <c r="W121" s="3">
        <f t="shared" si="1"/>
        <v>9.1961388963362173E-2</v>
      </c>
    </row>
    <row r="122" spans="1:23">
      <c r="B122">
        <v>14</v>
      </c>
      <c r="C122" s="3">
        <v>4.71666579497316E-2</v>
      </c>
      <c r="D122" s="3">
        <v>4.8609405952822898E-2</v>
      </c>
      <c r="E122" s="3">
        <v>7.6275576108701698E-2</v>
      </c>
      <c r="F122" s="3">
        <v>6.8267623909841396E-2</v>
      </c>
      <c r="G122" s="3">
        <v>6.9096715397508404E-2</v>
      </c>
      <c r="H122" s="3">
        <v>6.4997841060260006E-2</v>
      </c>
      <c r="I122" s="3">
        <v>5.5610552175646803E-2</v>
      </c>
      <c r="J122" s="3">
        <v>5.2592039072020799E-2</v>
      </c>
      <c r="K122" s="3">
        <v>0.12268995993435899</v>
      </c>
      <c r="M122" t="s">
        <v>30</v>
      </c>
      <c r="N122" s="3">
        <v>7.5660102588834197E-2</v>
      </c>
      <c r="O122" s="3">
        <v>7.7859202514329096E-2</v>
      </c>
      <c r="P122" s="3">
        <v>0.108208904013605</v>
      </c>
      <c r="Q122" s="3">
        <v>0.102579346933899</v>
      </c>
      <c r="R122" s="3">
        <v>0.10420305249937301</v>
      </c>
      <c r="S122" s="3">
        <v>9.0321575780900096E-2</v>
      </c>
      <c r="T122" s="3">
        <v>8.2054010859247406E-2</v>
      </c>
      <c r="U122" s="3">
        <v>8.7799089361699195E-2</v>
      </c>
      <c r="V122" s="3">
        <f t="shared" si="2"/>
        <v>-1.327922745645374E-3</v>
      </c>
      <c r="W122" s="3">
        <f t="shared" si="1"/>
        <v>9.3289311709007547E-2</v>
      </c>
    </row>
    <row r="123" spans="1:23">
      <c r="A123" t="s">
        <v>20</v>
      </c>
      <c r="B123">
        <v>0</v>
      </c>
      <c r="C123" s="3">
        <v>7.3975603042023205E-2</v>
      </c>
      <c r="D123" s="3">
        <v>7.7898525165243399E-2</v>
      </c>
      <c r="E123" s="3">
        <v>0.105951462614446</v>
      </c>
      <c r="F123" s="3">
        <v>0.100994272158325</v>
      </c>
      <c r="G123" s="3">
        <v>0.102694211729217</v>
      </c>
      <c r="H123" s="3">
        <v>8.8781302258470501E-2</v>
      </c>
      <c r="I123" s="3">
        <v>8.1085384775359495E-2</v>
      </c>
      <c r="J123" s="3">
        <v>8.7771253473787503E-2</v>
      </c>
      <c r="K123" s="3">
        <v>0.15336789295498801</v>
      </c>
      <c r="M123" t="s">
        <v>25</v>
      </c>
      <c r="N123" s="3">
        <v>7.3975603042023205E-2</v>
      </c>
      <c r="O123" s="3">
        <v>7.7898525165243399E-2</v>
      </c>
      <c r="P123" s="3">
        <v>0.105951462614446</v>
      </c>
      <c r="Q123" s="3">
        <v>0.100994272158325</v>
      </c>
      <c r="R123" s="3">
        <v>0.102694211729217</v>
      </c>
      <c r="S123" s="3">
        <v>8.8781302258470501E-2</v>
      </c>
      <c r="T123" s="3">
        <v>8.1085384775359495E-2</v>
      </c>
      <c r="U123" s="3">
        <v>8.7771253473787503E-2</v>
      </c>
      <c r="V123" s="3">
        <f t="shared" si="2"/>
        <v>1.1212528268862709E-3</v>
      </c>
      <c r="W123" s="3">
        <f t="shared" si="1"/>
        <v>9.2168058882121276E-2</v>
      </c>
    </row>
    <row r="124" spans="1:23">
      <c r="B124">
        <v>1</v>
      </c>
      <c r="C124" s="3">
        <v>7.5089119481934599E-2</v>
      </c>
      <c r="D124" s="3">
        <v>7.7700147056311897E-2</v>
      </c>
      <c r="E124" s="3">
        <v>0.10574225511068799</v>
      </c>
      <c r="F124" s="3">
        <v>0.10126519323983001</v>
      </c>
      <c r="G124" s="3">
        <v>0.102702788287879</v>
      </c>
      <c r="H124" s="3">
        <v>9.0794935471598101E-2</v>
      </c>
      <c r="I124" s="3">
        <v>8.2508164480626797E-2</v>
      </c>
      <c r="J124" s="3">
        <v>8.8677493548007594E-2</v>
      </c>
      <c r="K124" s="3">
        <v>0.149558894519907</v>
      </c>
      <c r="M124" t="s">
        <v>26</v>
      </c>
      <c r="N124" s="3">
        <v>7.1482842522388498E-2</v>
      </c>
      <c r="O124" s="3">
        <v>7.5307307504462295E-2</v>
      </c>
      <c r="P124" s="3">
        <v>0.102981395448335</v>
      </c>
      <c r="Q124" s="3">
        <v>9.8939996396355603E-2</v>
      </c>
      <c r="R124" s="3">
        <v>0.100565116762242</v>
      </c>
      <c r="S124" s="3">
        <v>8.6771116218803998E-2</v>
      </c>
      <c r="T124" s="3">
        <v>8.0301069215460902E-2</v>
      </c>
      <c r="U124" s="3">
        <v>8.7921888070789198E-2</v>
      </c>
      <c r="V124" s="3">
        <f t="shared" si="2"/>
        <v>1.7697889369142905E-3</v>
      </c>
      <c r="W124" s="3">
        <f t="shared" si="1"/>
        <v>9.0398269945206985E-2</v>
      </c>
    </row>
    <row r="125" spans="1:23">
      <c r="B125">
        <v>2</v>
      </c>
      <c r="C125" s="3">
        <v>7.4897693320881004E-2</v>
      </c>
      <c r="D125" s="3">
        <v>7.5928669216461298E-2</v>
      </c>
      <c r="E125" s="3">
        <v>0.103025395221222</v>
      </c>
      <c r="F125" s="3">
        <v>9.7850543297055101E-2</v>
      </c>
      <c r="G125" s="3">
        <v>9.9013854503125803E-2</v>
      </c>
      <c r="H125" s="3">
        <v>8.8151347345728506E-2</v>
      </c>
      <c r="I125" s="3">
        <v>8.0112488016168895E-2</v>
      </c>
      <c r="J125" s="3">
        <v>8.5994570913122806E-2</v>
      </c>
      <c r="K125" s="3">
        <v>0.14518226893042799</v>
      </c>
      <c r="M125" t="s">
        <v>27</v>
      </c>
      <c r="N125" s="3">
        <v>6.6853591171470703E-2</v>
      </c>
      <c r="O125" s="3">
        <v>7.0771320545608501E-2</v>
      </c>
      <c r="P125" s="3">
        <v>9.7603094800208304E-2</v>
      </c>
      <c r="Q125" s="3">
        <v>9.3600213401088803E-2</v>
      </c>
      <c r="R125" s="3">
        <v>9.5724247768708096E-2</v>
      </c>
      <c r="S125" s="3">
        <v>8.4446740147690602E-2</v>
      </c>
      <c r="T125" s="3">
        <v>7.7356746311153801E-2</v>
      </c>
      <c r="U125" s="3">
        <v>8.2687776516002703E-2</v>
      </c>
      <c r="V125" s="3">
        <f t="shared" si="2"/>
        <v>4.3711071608554392E-3</v>
      </c>
      <c r="W125" s="3">
        <f t="shared" si="1"/>
        <v>8.6027162784351546E-2</v>
      </c>
    </row>
    <row r="126" spans="1:23">
      <c r="B126">
        <v>3</v>
      </c>
      <c r="C126" s="3">
        <v>7.3918858425403203E-2</v>
      </c>
      <c r="D126" s="3">
        <v>7.4797007700889498E-2</v>
      </c>
      <c r="E126" s="3">
        <v>0.100116778088985</v>
      </c>
      <c r="F126" s="3">
        <v>9.60915186262504E-2</v>
      </c>
      <c r="G126" s="3">
        <v>9.6186511477454106E-2</v>
      </c>
      <c r="H126" s="3">
        <v>8.6757928111335494E-2</v>
      </c>
      <c r="I126" s="3">
        <v>7.6221411205998499E-2</v>
      </c>
      <c r="J126" s="3">
        <v>8.0787214933731297E-2</v>
      </c>
      <c r="K126" s="3">
        <v>0.142432302457114</v>
      </c>
      <c r="M126" t="s">
        <v>28</v>
      </c>
      <c r="N126" s="3">
        <v>6.5004917145504104E-2</v>
      </c>
      <c r="O126" s="3">
        <v>6.8622080081450196E-2</v>
      </c>
      <c r="P126" s="3">
        <v>9.3310342599421003E-2</v>
      </c>
      <c r="Q126" s="3">
        <v>8.9779515016941605E-2</v>
      </c>
      <c r="R126" s="3">
        <v>9.2044983110847703E-2</v>
      </c>
      <c r="S126" s="3">
        <v>7.9938167972126897E-2</v>
      </c>
      <c r="T126" s="3">
        <v>7.4820880228430101E-2</v>
      </c>
      <c r="U126" s="3">
        <v>8.18651561001177E-2</v>
      </c>
      <c r="V126" s="3">
        <f>AVERAGE(O125:U125)-AVERAGE(O126:U126)</f>
        <v>3.1155734830179554E-3</v>
      </c>
      <c r="W126" s="3">
        <f t="shared" si="1"/>
        <v>8.2911589301333591E-2</v>
      </c>
    </row>
    <row r="127" spans="1:23">
      <c r="B127">
        <v>4</v>
      </c>
      <c r="C127" s="3">
        <v>6.8494570457501194E-2</v>
      </c>
      <c r="D127" s="3">
        <v>6.9344109425844194E-2</v>
      </c>
      <c r="E127" s="3">
        <v>9.6612505748513294E-2</v>
      </c>
      <c r="F127" s="3">
        <v>9.3471724987935101E-2</v>
      </c>
      <c r="G127" s="3">
        <v>9.1982050323786799E-2</v>
      </c>
      <c r="H127" s="3">
        <v>8.1780477381137306E-2</v>
      </c>
      <c r="I127" s="3">
        <v>7.0316766898739405E-2</v>
      </c>
      <c r="J127" s="3">
        <v>7.5495754654461206E-2</v>
      </c>
      <c r="K127" s="3">
        <v>0.134590616942072</v>
      </c>
      <c r="M127" t="s">
        <v>101</v>
      </c>
      <c r="N127" s="3">
        <v>6.19825478154548E-2</v>
      </c>
      <c r="O127" s="3">
        <v>6.5974461007865595E-2</v>
      </c>
      <c r="P127" s="3">
        <v>9.0843031295672394E-2</v>
      </c>
      <c r="Q127" s="3">
        <v>8.7277997383981898E-2</v>
      </c>
      <c r="R127" s="3">
        <v>8.9608347999412294E-2</v>
      </c>
      <c r="S127" s="3">
        <v>7.8724189909187101E-2</v>
      </c>
      <c r="T127" s="3">
        <v>7.3265488995130704E-2</v>
      </c>
      <c r="U127" s="3">
        <v>8.0904145496645694E-2</v>
      </c>
      <c r="V127" s="3">
        <f t="shared" ref="V127:V129" si="3">AVERAGE(O126:U126)-AVERAGE(O127:U127)</f>
        <v>1.9690661459199343E-3</v>
      </c>
      <c r="W127" s="3">
        <f t="shared" si="1"/>
        <v>8.0942523155413656E-2</v>
      </c>
    </row>
    <row r="128" spans="1:23">
      <c r="B128">
        <v>5</v>
      </c>
      <c r="C128" s="3">
        <v>6.2124908401880702E-2</v>
      </c>
      <c r="D128" s="3">
        <v>6.2261466534317599E-2</v>
      </c>
      <c r="E128" s="3">
        <v>9.1221235161050102E-2</v>
      </c>
      <c r="F128" s="3">
        <v>8.6376079292777394E-2</v>
      </c>
      <c r="G128" s="3">
        <v>8.4353592816192702E-2</v>
      </c>
      <c r="H128" s="3">
        <v>7.6283010854601305E-2</v>
      </c>
      <c r="I128" s="3">
        <v>6.4666496885167499E-2</v>
      </c>
      <c r="J128" s="3">
        <v>7.0046100371455394E-2</v>
      </c>
      <c r="K128" s="3">
        <v>0.12858655782655701</v>
      </c>
      <c r="M128" t="s">
        <v>102</v>
      </c>
      <c r="N128" s="3">
        <v>6.33164633098975E-2</v>
      </c>
      <c r="O128" s="3">
        <v>6.6175155729324406E-2</v>
      </c>
      <c r="P128" s="3">
        <v>8.9523592112822903E-2</v>
      </c>
      <c r="Q128" s="3">
        <v>8.65517758958846E-2</v>
      </c>
      <c r="R128" s="3">
        <v>8.8117547478962499E-2</v>
      </c>
      <c r="S128" s="3">
        <v>7.79446827862217E-2</v>
      </c>
      <c r="T128" s="3">
        <v>7.3098279770190996E-2</v>
      </c>
      <c r="U128" s="3">
        <v>7.9549781492823698E-2</v>
      </c>
      <c r="V128" s="3">
        <f t="shared" si="3"/>
        <v>8.0526383166640292E-4</v>
      </c>
      <c r="W128" s="3">
        <f t="shared" si="1"/>
        <v>8.0137259323747254E-2</v>
      </c>
    </row>
    <row r="129" spans="1:23">
      <c r="B129">
        <v>6</v>
      </c>
      <c r="C129" s="3">
        <v>5.7712130741212897E-2</v>
      </c>
      <c r="D129" s="3">
        <v>5.7651138116125697E-2</v>
      </c>
      <c r="E129" s="3">
        <v>8.7326476875506306E-2</v>
      </c>
      <c r="F129" s="3">
        <v>8.3070466612476995E-2</v>
      </c>
      <c r="G129" s="3">
        <v>8.2348899017630497E-2</v>
      </c>
      <c r="H129" s="3">
        <v>7.3057206926233395E-2</v>
      </c>
      <c r="I129" s="3">
        <v>6.2082188058209302E-2</v>
      </c>
      <c r="J129" s="3">
        <v>6.6697467629483698E-2</v>
      </c>
      <c r="K129" s="3">
        <v>0.12334016938431901</v>
      </c>
      <c r="M129" t="s">
        <v>103</v>
      </c>
      <c r="N129" s="3">
        <v>6.3470386767894404E-2</v>
      </c>
      <c r="O129" s="3">
        <v>6.6287236635359195E-2</v>
      </c>
      <c r="P129" s="3">
        <v>9.0032969236468502E-2</v>
      </c>
      <c r="Q129" s="3">
        <v>8.8069337468146103E-2</v>
      </c>
      <c r="R129" s="3">
        <v>8.9610471670644898E-2</v>
      </c>
      <c r="S129" s="3">
        <v>7.9016768051927394E-2</v>
      </c>
      <c r="T129" s="3">
        <v>7.3218289355100205E-2</v>
      </c>
      <c r="U129" s="3">
        <v>8.1333805333456605E-2</v>
      </c>
      <c r="V129" s="3">
        <f t="shared" si="3"/>
        <v>-9.4400892641030576E-4</v>
      </c>
      <c r="W129" s="3">
        <f t="shared" si="1"/>
        <v>8.1081268250157559E-2</v>
      </c>
    </row>
    <row r="130" spans="1:23">
      <c r="B130">
        <v>7</v>
      </c>
      <c r="C130" s="3">
        <v>5.6099870127822901E-2</v>
      </c>
      <c r="D130" s="3">
        <v>5.5782649523955903E-2</v>
      </c>
      <c r="E130" s="3">
        <v>8.3189061518798998E-2</v>
      </c>
      <c r="F130" s="3">
        <v>7.9722292766773797E-2</v>
      </c>
      <c r="G130" s="3">
        <v>7.8485523076613897E-2</v>
      </c>
      <c r="H130" s="3">
        <v>6.8300094814264606E-2</v>
      </c>
      <c r="I130" s="3">
        <v>5.8679199663674998E-2</v>
      </c>
      <c r="J130" s="3">
        <v>6.3875586667064194E-2</v>
      </c>
      <c r="K130" s="3">
        <v>0.120715256209039</v>
      </c>
      <c r="W130" s="3"/>
    </row>
    <row r="131" spans="1:23">
      <c r="B131">
        <v>8</v>
      </c>
      <c r="C131" s="3">
        <v>5.5146816799216201E-2</v>
      </c>
      <c r="D131" s="3">
        <v>5.5651373804243801E-2</v>
      </c>
      <c r="E131" s="3">
        <v>8.1929488323783703E-2</v>
      </c>
      <c r="F131" s="3">
        <v>7.79509153720781E-2</v>
      </c>
      <c r="G131" s="3">
        <v>7.6929766108978198E-2</v>
      </c>
      <c r="H131" s="3">
        <v>6.7091326083649094E-2</v>
      </c>
      <c r="I131" s="3">
        <v>5.6716607896924301E-2</v>
      </c>
      <c r="J131" s="3">
        <v>6.1463750973084701E-2</v>
      </c>
      <c r="K131" s="3">
        <v>0.120034574784787</v>
      </c>
      <c r="M131" t="s">
        <v>24</v>
      </c>
      <c r="W131" s="3"/>
    </row>
    <row r="132" spans="1:23">
      <c r="B132">
        <v>9</v>
      </c>
      <c r="C132" s="3">
        <v>5.0721116317329798E-2</v>
      </c>
      <c r="D132" s="3">
        <v>5.1484792134611802E-2</v>
      </c>
      <c r="E132" s="3">
        <v>7.8478671856669194E-2</v>
      </c>
      <c r="F132" s="3">
        <v>7.3001360490061395E-2</v>
      </c>
      <c r="G132" s="3">
        <v>7.3063439956302698E-2</v>
      </c>
      <c r="H132" s="3">
        <v>6.5500499387588201E-2</v>
      </c>
      <c r="I132" s="3">
        <v>5.6359847762844702E-2</v>
      </c>
      <c r="J132" s="3">
        <v>5.9190859182885899E-2</v>
      </c>
      <c r="K132" s="3">
        <v>0.11809310773298901</v>
      </c>
      <c r="M132" t="s">
        <v>100</v>
      </c>
      <c r="N132" s="3">
        <v>4.9414074257613502E-2</v>
      </c>
      <c r="O132" s="3">
        <v>4.9948881453465203E-2</v>
      </c>
      <c r="P132" s="3">
        <v>7.7101120987090904E-2</v>
      </c>
      <c r="Q132" s="3">
        <v>6.7409517614928E-2</v>
      </c>
      <c r="R132" s="3">
        <v>6.8468771058543501E-2</v>
      </c>
      <c r="S132" s="3">
        <v>6.2425242731080702E-2</v>
      </c>
      <c r="T132" s="3">
        <v>5.5519648244720797E-2</v>
      </c>
      <c r="U132" s="3">
        <v>5.0705866853926002E-2</v>
      </c>
      <c r="V132" s="3"/>
      <c r="W132" s="3">
        <f>AVERAGE(O132:U132)</f>
        <v>6.1654149849107873E-2</v>
      </c>
    </row>
    <row r="133" spans="1:23">
      <c r="B133">
        <v>10</v>
      </c>
      <c r="C133" s="3">
        <v>4.8350559973058801E-2</v>
      </c>
      <c r="D133" s="3">
        <v>4.9327283283292903E-2</v>
      </c>
      <c r="E133" s="3">
        <v>7.5433246253308397E-2</v>
      </c>
      <c r="F133" s="3">
        <v>6.9014365918021098E-2</v>
      </c>
      <c r="G133" s="3">
        <v>6.9324702264578097E-2</v>
      </c>
      <c r="H133" s="3">
        <v>6.4266895234244503E-2</v>
      </c>
      <c r="I133" s="3">
        <v>5.5527327231383497E-2</v>
      </c>
      <c r="J133" s="3">
        <v>5.6590504958228302E-2</v>
      </c>
      <c r="K133" s="3">
        <v>0.117841270901654</v>
      </c>
      <c r="M133" t="s">
        <v>31</v>
      </c>
      <c r="N133" s="3">
        <v>4.4316160625849303E-2</v>
      </c>
      <c r="O133" s="3">
        <v>4.5615582697870902E-2</v>
      </c>
      <c r="P133" s="3">
        <v>6.8398354946333395E-2</v>
      </c>
      <c r="Q133" s="3">
        <v>6.0915514241821601E-2</v>
      </c>
      <c r="R133" s="3">
        <v>6.1609723898744299E-2</v>
      </c>
      <c r="S133" s="3">
        <v>5.6474813599821497E-2</v>
      </c>
      <c r="T133" s="3">
        <v>4.9378634329974497E-2</v>
      </c>
      <c r="U133" s="3">
        <v>4.6231189452071199E-2</v>
      </c>
      <c r="V133" s="3">
        <f t="shared" ref="V133:V137" si="4">AVERAGE(O132:U132)-AVERAGE(O133:U133)</f>
        <v>6.1364622538739519E-3</v>
      </c>
      <c r="W133" s="3">
        <f>AVERAGE(O133:U133)</f>
        <v>5.5517687595233921E-2</v>
      </c>
    </row>
    <row r="134" spans="1:23">
      <c r="B134">
        <v>11</v>
      </c>
      <c r="C134" s="3">
        <v>4.8871551351084098E-2</v>
      </c>
      <c r="D134" s="3">
        <v>5.0155112052176598E-2</v>
      </c>
      <c r="E134" s="3">
        <v>7.4371583389888404E-2</v>
      </c>
      <c r="F134" s="3">
        <v>6.8801925365117006E-2</v>
      </c>
      <c r="G134" s="3">
        <v>6.8548682145049306E-2</v>
      </c>
      <c r="H134" s="3">
        <v>6.3563571011819697E-2</v>
      </c>
      <c r="I134" s="3">
        <v>5.5775301993777698E-2</v>
      </c>
      <c r="J134" s="3">
        <v>5.6811655446447701E-2</v>
      </c>
      <c r="K134" s="3">
        <v>0.118069076221282</v>
      </c>
      <c r="M134" t="s">
        <v>30</v>
      </c>
      <c r="N134" s="3">
        <v>4.71666579497316E-2</v>
      </c>
      <c r="O134" s="3">
        <v>5.2020581688581098E-2</v>
      </c>
      <c r="P134" s="3">
        <v>7.7918633535361506E-2</v>
      </c>
      <c r="Q134" s="3">
        <v>7.04996090092848E-2</v>
      </c>
      <c r="R134" s="3">
        <v>6.9667159881687105E-2</v>
      </c>
      <c r="S134" s="3">
        <v>6.50728147125995E-2</v>
      </c>
      <c r="T134" s="3">
        <v>5.6923891010866798E-2</v>
      </c>
      <c r="U134" s="3">
        <v>5.6606453988892302E-2</v>
      </c>
      <c r="V134" s="3">
        <f t="shared" si="4"/>
        <v>-8.5836186658050997E-3</v>
      </c>
      <c r="W134" s="3">
        <f t="shared" ref="W134:W135" si="5">AVERAGE(O134:U134)</f>
        <v>6.4101306261039021E-2</v>
      </c>
    </row>
    <row r="135" spans="1:23">
      <c r="B135">
        <v>12</v>
      </c>
      <c r="C135" s="3">
        <v>4.7788220184664103E-2</v>
      </c>
      <c r="D135" s="3">
        <v>4.8770394328078399E-2</v>
      </c>
      <c r="E135" s="3">
        <v>7.2307403764947903E-2</v>
      </c>
      <c r="F135" s="3">
        <v>6.6201031311826503E-2</v>
      </c>
      <c r="G135" s="3">
        <v>6.60677747438769E-2</v>
      </c>
      <c r="H135" s="3">
        <v>6.0108580956303198E-2</v>
      </c>
      <c r="I135" s="3">
        <v>5.4365896338236297E-2</v>
      </c>
      <c r="J135" s="3">
        <v>5.4227159672012401E-2</v>
      </c>
      <c r="K135" s="3">
        <v>0.11771266916975701</v>
      </c>
      <c r="M135" t="s">
        <v>25</v>
      </c>
      <c r="N135" s="3">
        <v>4.3270952029295498E-2</v>
      </c>
      <c r="O135" s="3">
        <v>4.8609405952822898E-2</v>
      </c>
      <c r="P135" s="3">
        <v>7.6275576108701698E-2</v>
      </c>
      <c r="Q135" s="3">
        <v>6.8267623909841396E-2</v>
      </c>
      <c r="R135" s="3">
        <v>6.9096715397508404E-2</v>
      </c>
      <c r="S135" s="3">
        <v>6.4997841060260006E-2</v>
      </c>
      <c r="T135" s="3">
        <v>5.5610552175646803E-2</v>
      </c>
      <c r="U135" s="3">
        <v>5.2592039072020799E-2</v>
      </c>
      <c r="V135" s="3">
        <f t="shared" si="4"/>
        <v>1.8941985929244384E-3</v>
      </c>
      <c r="W135" s="3">
        <f t="shared" si="5"/>
        <v>6.2207107668114582E-2</v>
      </c>
    </row>
    <row r="136" spans="1:23">
      <c r="B136">
        <v>13</v>
      </c>
      <c r="C136" s="3">
        <v>4.6238835363482798E-2</v>
      </c>
      <c r="D136" s="3">
        <v>4.6604329273185897E-2</v>
      </c>
      <c r="E136" s="3">
        <v>7.1657345813033305E-2</v>
      </c>
      <c r="F136" s="3">
        <v>6.5411605148058993E-2</v>
      </c>
      <c r="G136" s="3">
        <v>6.4773491474460099E-2</v>
      </c>
      <c r="H136" s="3">
        <v>6.09362935730801E-2</v>
      </c>
      <c r="I136" s="3">
        <v>5.3521694295323302E-2</v>
      </c>
      <c r="J136" s="3">
        <v>5.33118170401988E-2</v>
      </c>
      <c r="K136" s="3">
        <v>0.11654406498545</v>
      </c>
      <c r="M136" t="s">
        <v>26</v>
      </c>
      <c r="N136" s="3">
        <v>3.8435663902938101E-2</v>
      </c>
      <c r="O136" s="3">
        <v>3.9236842774753297E-2</v>
      </c>
      <c r="P136" s="3">
        <v>6.0168688002620999E-2</v>
      </c>
      <c r="Q136" s="3">
        <v>5.55253608946066E-2</v>
      </c>
      <c r="R136" s="3">
        <v>5.6426479235373403E-2</v>
      </c>
      <c r="S136" s="3">
        <v>5.3038151918402797E-2</v>
      </c>
      <c r="T136" s="3">
        <v>4.78786822497008E-2</v>
      </c>
      <c r="U136" s="3">
        <v>4.5944214944799597E-2</v>
      </c>
      <c r="V136" s="3">
        <f t="shared" si="4"/>
        <v>1.1033047665220654E-2</v>
      </c>
      <c r="W136" s="3">
        <f>AVERAGE(O136:U136)</f>
        <v>5.1174060002893929E-2</v>
      </c>
    </row>
    <row r="137" spans="1:23">
      <c r="B137">
        <v>14</v>
      </c>
      <c r="C137" s="3">
        <v>4.3270952029295498E-2</v>
      </c>
      <c r="D137" s="3">
        <v>4.3912734294527397E-2</v>
      </c>
      <c r="E137" s="3">
        <v>6.8795844582932503E-2</v>
      </c>
      <c r="F137" s="3">
        <v>6.1750219649579302E-2</v>
      </c>
      <c r="G137" s="3">
        <v>6.1641160753728198E-2</v>
      </c>
      <c r="H137" s="3">
        <v>5.9713496467334301E-2</v>
      </c>
      <c r="I137" s="3">
        <v>5.28310777987753E-2</v>
      </c>
      <c r="J137" s="3">
        <v>5.03128770670501E-2</v>
      </c>
      <c r="K137" s="3">
        <v>0.11409159269843799</v>
      </c>
      <c r="M137" t="s">
        <v>27</v>
      </c>
      <c r="N137" s="3">
        <v>3.7727993368267397E-2</v>
      </c>
      <c r="O137" s="3">
        <v>3.9147810724656298E-2</v>
      </c>
      <c r="P137" s="3">
        <v>5.9090113954371103E-2</v>
      </c>
      <c r="Q137" s="3">
        <v>5.3164794972893399E-2</v>
      </c>
      <c r="R137" s="3">
        <v>5.3960050316879102E-2</v>
      </c>
      <c r="S137" s="3">
        <v>5.1989328553056303E-2</v>
      </c>
      <c r="T137" s="3">
        <v>4.5488331822736199E-2</v>
      </c>
      <c r="U137" s="3">
        <v>4.3931303717588299E-2</v>
      </c>
      <c r="V137" s="3">
        <f t="shared" si="4"/>
        <v>1.6352408511538311E-3</v>
      </c>
      <c r="W137" s="3">
        <f>AVERAGE(O137:U137)</f>
        <v>4.9538819151740097E-2</v>
      </c>
    </row>
    <row r="138" spans="1:23">
      <c r="A138" t="s">
        <v>21</v>
      </c>
      <c r="B138">
        <v>0</v>
      </c>
      <c r="C138" s="3">
        <v>7.1482842522388498E-2</v>
      </c>
      <c r="D138" s="3">
        <v>7.5307307504462295E-2</v>
      </c>
      <c r="E138" s="3">
        <v>0.102981395448335</v>
      </c>
      <c r="F138" s="3">
        <v>9.8939996396355603E-2</v>
      </c>
      <c r="G138" s="3">
        <v>0.100565116762242</v>
      </c>
      <c r="H138" s="3">
        <v>8.6771116218803998E-2</v>
      </c>
      <c r="I138" s="3">
        <v>8.0301069215460902E-2</v>
      </c>
      <c r="J138" s="3">
        <v>8.7921888070789198E-2</v>
      </c>
      <c r="K138" s="3">
        <v>0.14287985324267299</v>
      </c>
      <c r="M138" t="s">
        <v>28</v>
      </c>
      <c r="N138" s="3">
        <v>3.5067617704087402E-2</v>
      </c>
      <c r="O138" s="3">
        <v>4.3912734294527397E-2</v>
      </c>
      <c r="P138" s="3">
        <v>6.8795844582932503E-2</v>
      </c>
      <c r="Q138" s="3">
        <v>6.1750219649579302E-2</v>
      </c>
      <c r="R138" s="3">
        <v>6.1641160753728198E-2</v>
      </c>
      <c r="S138" s="3">
        <v>5.9713496467334301E-2</v>
      </c>
      <c r="T138" s="3">
        <v>5.28310777987753E-2</v>
      </c>
      <c r="U138" s="3">
        <v>5.03128770670501E-2</v>
      </c>
      <c r="V138" s="3">
        <f>AVERAGE(O137:U137)-AVERAGE(O138:U138)</f>
        <v>-7.4550966502494875E-3</v>
      </c>
      <c r="W138" s="3">
        <f>AVERAGE(O138:U138)</f>
        <v>5.6993915801989585E-2</v>
      </c>
    </row>
    <row r="139" spans="1:23">
      <c r="B139">
        <v>1</v>
      </c>
      <c r="C139" s="3">
        <v>7.3640517363746993E-2</v>
      </c>
      <c r="D139" s="3">
        <v>7.6454061734814893E-2</v>
      </c>
      <c r="E139" s="3">
        <v>0.102369850324957</v>
      </c>
      <c r="F139" s="3">
        <v>9.9607835628390304E-2</v>
      </c>
      <c r="G139" s="3">
        <v>0.101195296039051</v>
      </c>
      <c r="H139" s="3">
        <v>8.8208921043577304E-2</v>
      </c>
      <c r="I139" s="3">
        <v>8.1126383901393401E-2</v>
      </c>
      <c r="J139" s="3">
        <v>8.9111649648576693E-2</v>
      </c>
      <c r="K139" s="3">
        <v>0.141269582378934</v>
      </c>
      <c r="M139" t="s">
        <v>101</v>
      </c>
      <c r="N139" s="3">
        <v>3.4323556485607698E-2</v>
      </c>
      <c r="O139" s="3">
        <v>3.5282072792338699E-2</v>
      </c>
      <c r="P139" s="3">
        <v>5.5385147816236102E-2</v>
      </c>
      <c r="Q139" s="3">
        <v>4.9370165242759299E-2</v>
      </c>
      <c r="R139" s="3">
        <v>5.0798965458513597E-2</v>
      </c>
      <c r="S139" s="3">
        <v>4.7599071351662303E-2</v>
      </c>
      <c r="T139" s="3">
        <v>4.2660885388465901E-2</v>
      </c>
      <c r="U139" s="3">
        <v>4.13925678390989E-2</v>
      </c>
      <c r="V139" s="3">
        <f t="shared" ref="V139:V141" si="6">AVERAGE(O138:U138)-AVERAGE(O139:U139)</f>
        <v>1.0924076389264618E-2</v>
      </c>
      <c r="W139" s="3">
        <f t="shared" ref="W139:W141" si="7">AVERAGE(O139:U139)</f>
        <v>4.6069839412724967E-2</v>
      </c>
    </row>
    <row r="140" spans="1:23">
      <c r="B140">
        <v>2</v>
      </c>
      <c r="C140" s="3">
        <v>7.0745343181314396E-2</v>
      </c>
      <c r="D140" s="3">
        <v>7.2117593408922195E-2</v>
      </c>
      <c r="E140" s="3">
        <v>9.7611166109164302E-2</v>
      </c>
      <c r="F140" s="3">
        <v>9.47599082682265E-2</v>
      </c>
      <c r="G140" s="3">
        <v>9.5991660279813901E-2</v>
      </c>
      <c r="H140" s="3">
        <v>8.4260429720247998E-2</v>
      </c>
      <c r="I140" s="3">
        <v>7.7564910328079203E-2</v>
      </c>
      <c r="J140" s="3">
        <v>8.5242778848287307E-2</v>
      </c>
      <c r="K140" s="3">
        <v>0.13929752064426901</v>
      </c>
      <c r="M140" t="s">
        <v>102</v>
      </c>
      <c r="N140" s="3">
        <v>3.1478148011897002E-2</v>
      </c>
      <c r="O140" s="3">
        <v>3.2546133425975399E-2</v>
      </c>
      <c r="P140" s="3">
        <v>5.0851974598957801E-2</v>
      </c>
      <c r="Q140" s="3">
        <v>4.6245418258018103E-2</v>
      </c>
      <c r="R140" s="3">
        <v>4.7644966159593002E-2</v>
      </c>
      <c r="S140" s="3">
        <v>4.3353047506118098E-2</v>
      </c>
      <c r="T140" s="3">
        <v>3.91936148047747E-2</v>
      </c>
      <c r="U140" s="3">
        <v>3.9309717479924497E-2</v>
      </c>
      <c r="V140" s="3">
        <f t="shared" si="6"/>
        <v>3.3348576651018799E-3</v>
      </c>
      <c r="W140" s="3">
        <f t="shared" si="7"/>
        <v>4.2734981747623087E-2</v>
      </c>
    </row>
    <row r="141" spans="1:23">
      <c r="B141">
        <v>3</v>
      </c>
      <c r="C141" s="3">
        <v>7.0008633373493806E-2</v>
      </c>
      <c r="D141" s="3">
        <v>7.0934126495500099E-2</v>
      </c>
      <c r="E141" s="3">
        <v>9.5606447894683394E-2</v>
      </c>
      <c r="F141" s="3">
        <v>9.2627386575271295E-2</v>
      </c>
      <c r="G141" s="3">
        <v>9.3906413477360604E-2</v>
      </c>
      <c r="H141" s="3">
        <v>8.1720878273172495E-2</v>
      </c>
      <c r="I141" s="3">
        <v>7.3277114922721404E-2</v>
      </c>
      <c r="J141" s="3">
        <v>8.0251834893854498E-2</v>
      </c>
      <c r="K141" s="3">
        <v>0.13451018235051301</v>
      </c>
      <c r="M141" t="s">
        <v>103</v>
      </c>
      <c r="N141" s="3">
        <v>3.0608032286638401E-2</v>
      </c>
      <c r="O141" s="3">
        <v>3.1449145947048097E-2</v>
      </c>
      <c r="P141" s="3">
        <v>4.89102922377775E-2</v>
      </c>
      <c r="Q141" s="3">
        <v>4.4463740152853697E-2</v>
      </c>
      <c r="R141" s="3">
        <v>4.6303647396373597E-2</v>
      </c>
      <c r="S141" s="3">
        <v>4.2294680592318702E-2</v>
      </c>
      <c r="T141" s="3">
        <v>3.8052196937600397E-2</v>
      </c>
      <c r="U141" s="3">
        <v>3.8941033394431099E-2</v>
      </c>
      <c r="V141" s="3">
        <f t="shared" si="6"/>
        <v>1.2471622249940681E-3</v>
      </c>
      <c r="W141" s="3">
        <f t="shared" si="7"/>
        <v>4.1487819522629019E-2</v>
      </c>
    </row>
    <row r="142" spans="1:23">
      <c r="B142">
        <v>4</v>
      </c>
      <c r="C142" s="3">
        <v>6.6696468302864395E-2</v>
      </c>
      <c r="D142" s="3">
        <v>6.6472273124425704E-2</v>
      </c>
      <c r="E142" s="3">
        <v>9.2090991832160796E-2</v>
      </c>
      <c r="F142" s="3">
        <v>8.9835547858731699E-2</v>
      </c>
      <c r="G142" s="3">
        <v>8.94991394483097E-2</v>
      </c>
      <c r="H142" s="3">
        <v>7.8561842771057197E-2</v>
      </c>
      <c r="I142" s="3">
        <v>6.8903639728677094E-2</v>
      </c>
      <c r="J142" s="3">
        <v>7.6550080568513701E-2</v>
      </c>
      <c r="K142" s="3">
        <v>0.12761075452943299</v>
      </c>
    </row>
    <row r="143" spans="1:23">
      <c r="B143">
        <v>5</v>
      </c>
      <c r="C143" s="3">
        <v>5.9397067034555003E-2</v>
      </c>
      <c r="D143" s="3">
        <v>5.9554940008767099E-2</v>
      </c>
      <c r="E143" s="3">
        <v>8.5341040566500603E-2</v>
      </c>
      <c r="F143" s="3">
        <v>8.3817742082013397E-2</v>
      </c>
      <c r="G143" s="3">
        <v>8.2226101186608599E-2</v>
      </c>
      <c r="H143" s="3">
        <v>7.1685268290026305E-2</v>
      </c>
      <c r="I143" s="3">
        <v>6.3945454110334296E-2</v>
      </c>
      <c r="J143" s="3">
        <v>7.0722514655153307E-2</v>
      </c>
      <c r="K143" s="3">
        <v>0.121392771257943</v>
      </c>
      <c r="M143" t="s">
        <v>33</v>
      </c>
      <c r="N143" t="s">
        <v>35</v>
      </c>
      <c r="O143" t="s">
        <v>36</v>
      </c>
      <c r="P143" t="s">
        <v>37</v>
      </c>
      <c r="Q143" t="s">
        <v>38</v>
      </c>
      <c r="R143" t="s">
        <v>39</v>
      </c>
      <c r="S143" t="s">
        <v>40</v>
      </c>
      <c r="T143" t="s">
        <v>41</v>
      </c>
      <c r="U143" t="s">
        <v>42</v>
      </c>
    </row>
    <row r="144" spans="1:23">
      <c r="B144">
        <v>6</v>
      </c>
      <c r="C144" s="3">
        <v>5.4852847760726797E-2</v>
      </c>
      <c r="D144" s="3">
        <v>5.4671411953169498E-2</v>
      </c>
      <c r="E144" s="3">
        <v>8.0949709320745203E-2</v>
      </c>
      <c r="F144" s="3">
        <v>7.85888162210132E-2</v>
      </c>
      <c r="G144" s="3">
        <v>7.8273509798466895E-2</v>
      </c>
      <c r="H144" s="3">
        <v>6.7928301165573093E-2</v>
      </c>
      <c r="I144" s="3">
        <v>5.9592885462136098E-2</v>
      </c>
      <c r="J144" s="3">
        <v>6.6046349690630293E-2</v>
      </c>
      <c r="K144" s="3">
        <v>0.115585201122718</v>
      </c>
      <c r="M144" t="s">
        <v>104</v>
      </c>
      <c r="N144" s="3">
        <v>6.4392356327241468E-2</v>
      </c>
      <c r="O144" s="3">
        <v>6.5090665001976661E-2</v>
      </c>
      <c r="P144" s="3">
        <v>9.3878142836145345E-2</v>
      </c>
      <c r="Q144" s="3">
        <v>8.766269046406279E-2</v>
      </c>
      <c r="R144" s="3">
        <v>8.7391538548608885E-2</v>
      </c>
      <c r="S144" s="3">
        <v>7.7557725535304406E-2</v>
      </c>
      <c r="T144" s="3">
        <v>6.8512323701529668E-2</v>
      </c>
      <c r="U144" s="3">
        <v>6.8613106105594734E-2</v>
      </c>
      <c r="W144" s="3">
        <f>AVERAGE(O144:U144)</f>
        <v>7.838659888474607E-2</v>
      </c>
    </row>
    <row r="145" spans="1:23">
      <c r="B145">
        <v>7</v>
      </c>
      <c r="C145" s="3">
        <v>5.1462411597042797E-2</v>
      </c>
      <c r="D145" s="3">
        <v>5.05943157476186E-2</v>
      </c>
      <c r="E145" s="3">
        <v>7.5619712988320598E-2</v>
      </c>
      <c r="F145" s="3">
        <v>7.4544843761161605E-2</v>
      </c>
      <c r="G145" s="3">
        <v>7.3054930503508198E-2</v>
      </c>
      <c r="H145" s="3">
        <v>6.3155222677169401E-2</v>
      </c>
      <c r="I145" s="3">
        <v>5.5576081425478797E-2</v>
      </c>
      <c r="J145" s="3">
        <v>6.1201225508848503E-2</v>
      </c>
      <c r="K145" s="3">
        <v>0.111541601203742</v>
      </c>
      <c r="M145" t="s">
        <v>105</v>
      </c>
      <c r="N145" s="3">
        <f t="shared" ref="N145:U145" si="8">AVERAGE(C93:C107)</f>
        <v>5.8303137947261822E-2</v>
      </c>
      <c r="O145" s="3">
        <f t="shared" si="8"/>
        <v>5.8665190732848455E-2</v>
      </c>
      <c r="P145" s="3">
        <f t="shared" si="8"/>
        <v>8.5014248840525289E-2</v>
      </c>
      <c r="Q145" s="3">
        <f t="shared" si="8"/>
        <v>8.0015427262592115E-2</v>
      </c>
      <c r="R145" s="3">
        <f t="shared" si="8"/>
        <v>7.9811704777115813E-2</v>
      </c>
      <c r="S145" s="3">
        <f t="shared" si="8"/>
        <v>7.0247713091577915E-2</v>
      </c>
      <c r="T145" s="3">
        <f t="shared" si="8"/>
        <v>6.2492697712461041E-2</v>
      </c>
      <c r="U145" s="3">
        <f t="shared" si="8"/>
        <v>6.4148271449824351E-2</v>
      </c>
      <c r="V145" s="3">
        <f>AVERAGE(O144:U144)-AVERAGE(O145:U145)</f>
        <v>6.9015626180396472E-3</v>
      </c>
      <c r="W145" s="3">
        <f>AVERAGE(O145:U145)</f>
        <v>7.1485036266706423E-2</v>
      </c>
    </row>
    <row r="146" spans="1:23">
      <c r="B146">
        <v>8</v>
      </c>
      <c r="C146" s="3">
        <v>4.9481491037025198E-2</v>
      </c>
      <c r="D146" s="3">
        <v>4.9123398873278899E-2</v>
      </c>
      <c r="E146" s="3">
        <v>7.2861089698108797E-2</v>
      </c>
      <c r="F146" s="3">
        <v>6.9991395794222699E-2</v>
      </c>
      <c r="G146" s="3">
        <v>6.9880220992812894E-2</v>
      </c>
      <c r="H146" s="3">
        <v>6.0827675560925297E-2</v>
      </c>
      <c r="I146" s="3">
        <v>5.2866938839411001E-2</v>
      </c>
      <c r="J146" s="3">
        <v>5.7680162660136501E-2</v>
      </c>
      <c r="K146" s="3">
        <v>0.109139631642805</v>
      </c>
      <c r="M146" t="s">
        <v>106</v>
      </c>
      <c r="N146" s="3">
        <f t="shared" ref="N146:U146" si="9">AVERAGE(C108:C122)</f>
        <v>6.1571008415851503E-2</v>
      </c>
      <c r="O146" s="3">
        <f t="shared" si="9"/>
        <v>6.2374321622777902E-2</v>
      </c>
      <c r="P146" s="3">
        <f t="shared" si="9"/>
        <v>9.0417290188258462E-2</v>
      </c>
      <c r="Q146" s="3">
        <f t="shared" si="9"/>
        <v>8.4619292032001109E-2</v>
      </c>
      <c r="R146" s="3">
        <f t="shared" si="9"/>
        <v>8.4360095490505174E-2</v>
      </c>
      <c r="S146" s="3">
        <f t="shared" si="9"/>
        <v>7.4963369244234107E-2</v>
      </c>
      <c r="T146" s="3">
        <f t="shared" si="9"/>
        <v>6.5841502257897117E-2</v>
      </c>
      <c r="U146" s="3">
        <f t="shared" si="9"/>
        <v>6.9075760077862938E-2</v>
      </c>
      <c r="V146" s="3">
        <f>AVERAGE(O145:U145)-AVERAGE(O146:U146)</f>
        <v>-4.4651967209416998E-3</v>
      </c>
      <c r="W146" s="3">
        <f t="shared" ref="W146:W147" si="10">AVERAGE(O146:U146)</f>
        <v>7.5950232987648122E-2</v>
      </c>
    </row>
    <row r="147" spans="1:23">
      <c r="B147">
        <v>9</v>
      </c>
      <c r="C147" s="3">
        <v>4.6542479274101302E-2</v>
      </c>
      <c r="D147" s="3">
        <v>4.7417630888792799E-2</v>
      </c>
      <c r="E147" s="3">
        <v>7.1244670454378198E-2</v>
      </c>
      <c r="F147" s="3">
        <v>6.6658783206651598E-2</v>
      </c>
      <c r="G147" s="3">
        <v>6.6946258821197993E-2</v>
      </c>
      <c r="H147" s="3">
        <v>5.9218787596650002E-2</v>
      </c>
      <c r="I147" s="3">
        <v>5.2267080781125998E-2</v>
      </c>
      <c r="J147" s="3">
        <v>5.6090041140172402E-2</v>
      </c>
      <c r="K147" s="3">
        <v>0.107716529233416</v>
      </c>
      <c r="M147" t="s">
        <v>107</v>
      </c>
      <c r="N147" s="3">
        <f t="shared" ref="N147:U147" si="11">AVERAGE(C123:C137)</f>
        <v>5.88467204011194E-2</v>
      </c>
      <c r="O147" s="3">
        <f t="shared" si="11"/>
        <v>5.9817982127284418E-2</v>
      </c>
      <c r="P147" s="3">
        <f t="shared" si="11"/>
        <v>8.641058362158488E-2</v>
      </c>
      <c r="Q147" s="3">
        <f t="shared" si="11"/>
        <v>8.1398234282411094E-2</v>
      </c>
      <c r="R147" s="3">
        <f t="shared" si="11"/>
        <v>8.1207763245258233E-2</v>
      </c>
      <c r="S147" s="3">
        <f t="shared" si="11"/>
        <v>7.3005797725159208E-2</v>
      </c>
      <c r="T147" s="3">
        <f t="shared" si="11"/>
        <v>6.4051323553414002E-2</v>
      </c>
      <c r="U147" s="3">
        <f t="shared" si="11"/>
        <v>6.7416937768734767E-2</v>
      </c>
      <c r="V147" s="3">
        <f t="shared" ref="V147" si="12">AVERAGE(O146:U146)-AVERAGE(O147:U147)</f>
        <v>2.6204297985271685E-3</v>
      </c>
      <c r="W147" s="3">
        <f t="shared" si="10"/>
        <v>7.3329803189120954E-2</v>
      </c>
    </row>
    <row r="148" spans="1:23">
      <c r="B148">
        <v>10</v>
      </c>
      <c r="C148" s="3">
        <v>4.4868107300003797E-2</v>
      </c>
      <c r="D148" s="3">
        <v>4.6181258152350899E-2</v>
      </c>
      <c r="E148" s="3">
        <v>6.9286917032292603E-2</v>
      </c>
      <c r="F148" s="3">
        <v>6.4320502452225994E-2</v>
      </c>
      <c r="G148" s="3">
        <v>6.4490146427447007E-2</v>
      </c>
      <c r="H148" s="3">
        <v>5.8560613922888499E-2</v>
      </c>
      <c r="I148" s="3">
        <v>5.1825764062589999E-2</v>
      </c>
      <c r="J148" s="3">
        <v>5.41453973942322E-2</v>
      </c>
      <c r="K148" s="3">
        <v>0.106508706676672</v>
      </c>
      <c r="M148" t="s">
        <v>108</v>
      </c>
      <c r="N148" s="3">
        <f t="shared" ref="N148:U148" si="13">AVERAGE(C138:C152)</f>
        <v>5.5334615998439619E-2</v>
      </c>
      <c r="O148" s="3">
        <f t="shared" si="13"/>
        <v>5.6068270395962405E-2</v>
      </c>
      <c r="P148" s="3">
        <f t="shared" si="13"/>
        <v>8.0195803677548083E-2</v>
      </c>
      <c r="Q148" s="3">
        <f t="shared" si="13"/>
        <v>7.6793354174106723E-2</v>
      </c>
      <c r="R148" s="3">
        <f t="shared" si="13"/>
        <v>7.6995992495676249E-2</v>
      </c>
      <c r="S148" s="3">
        <f t="shared" si="13"/>
        <v>6.811192640781219E-2</v>
      </c>
      <c r="T148" s="3">
        <f t="shared" si="13"/>
        <v>6.1112223157657283E-2</v>
      </c>
      <c r="U148" s="3">
        <f t="shared" si="13"/>
        <v>6.5459658297254045E-2</v>
      </c>
      <c r="V148" s="3">
        <f>AVERAGE(O147:U147)-AVERAGE(O148:U148)</f>
        <v>4.0816276739756852E-3</v>
      </c>
      <c r="W148" s="3">
        <f>AVERAGE(O148:U148)</f>
        <v>6.9248175515145269E-2</v>
      </c>
    </row>
    <row r="149" spans="1:23">
      <c r="B149">
        <v>11</v>
      </c>
      <c r="C149" s="3">
        <v>4.43134792022628E-2</v>
      </c>
      <c r="D149" s="3">
        <v>4.4826103275864303E-2</v>
      </c>
      <c r="E149" s="3">
        <v>6.7227437374212801E-2</v>
      </c>
      <c r="F149" s="3">
        <v>6.1860246388994303E-2</v>
      </c>
      <c r="G149" s="3">
        <v>6.2219236132547102E-2</v>
      </c>
      <c r="H149" s="3">
        <v>5.7063436618291698E-2</v>
      </c>
      <c r="I149" s="3">
        <v>5.1793729908710097E-2</v>
      </c>
      <c r="J149" s="3">
        <v>5.2199295052989002E-2</v>
      </c>
      <c r="K149" s="3">
        <v>0.10637917994355001</v>
      </c>
      <c r="M149" t="s">
        <v>109</v>
      </c>
      <c r="N149" s="3">
        <f t="shared" ref="N149:U149" si="14">AVERAGE(C153:C167)</f>
        <v>5.1056359921414871E-2</v>
      </c>
      <c r="O149" s="3">
        <f t="shared" si="14"/>
        <v>5.2197672265471132E-2</v>
      </c>
      <c r="P149" s="3">
        <f t="shared" si="14"/>
        <v>7.5175684929333519E-2</v>
      </c>
      <c r="Q149" s="3">
        <f t="shared" si="14"/>
        <v>7.1357741435679814E-2</v>
      </c>
      <c r="R149" s="3">
        <f t="shared" si="14"/>
        <v>7.1508663325118349E-2</v>
      </c>
      <c r="S149" s="3">
        <f t="shared" si="14"/>
        <v>6.4184685081733306E-2</v>
      </c>
      <c r="T149" s="3">
        <f t="shared" si="14"/>
        <v>5.7938391821655603E-2</v>
      </c>
      <c r="U149" s="3">
        <f t="shared" si="14"/>
        <v>6.1040077748294203E-2</v>
      </c>
      <c r="V149" s="3">
        <f t="shared" ref="V149" si="15">AVERAGE(O148:U148)-AVERAGE(O149:U149)</f>
        <v>4.4763302855329867E-3</v>
      </c>
      <c r="W149" s="3">
        <f>AVERAGE(O149:U149)</f>
        <v>6.4771845229612282E-2</v>
      </c>
    </row>
    <row r="150" spans="1:23">
      <c r="B150">
        <v>12</v>
      </c>
      <c r="C150" s="3">
        <v>4.5219212664061002E-2</v>
      </c>
      <c r="D150" s="3">
        <v>4.4935832683730401E-2</v>
      </c>
      <c r="E150" s="3">
        <v>6.4590595646406596E-2</v>
      </c>
      <c r="F150" s="3">
        <v>6.0347270015373197E-2</v>
      </c>
      <c r="G150" s="3">
        <v>5.99106682266193E-2</v>
      </c>
      <c r="H150" s="3">
        <v>5.4759301141929798E-2</v>
      </c>
      <c r="I150" s="3">
        <v>4.9747869682681502E-2</v>
      </c>
      <c r="J150" s="3">
        <v>4.9868797057040899E-2</v>
      </c>
      <c r="K150" s="3">
        <v>0.106591836060899</v>
      </c>
      <c r="M150" t="s">
        <v>110</v>
      </c>
      <c r="N150" s="3">
        <f t="shared" ref="N150:U150" si="16">AVERAGE(C168:C182)</f>
        <v>4.9914042848640879E-2</v>
      </c>
      <c r="O150" s="3">
        <f t="shared" si="16"/>
        <v>5.1015498200249768E-2</v>
      </c>
      <c r="P150" s="3">
        <f t="shared" si="16"/>
        <v>7.267905752702325E-2</v>
      </c>
      <c r="Q150" s="3">
        <f t="shared" si="16"/>
        <v>6.9568617739455219E-2</v>
      </c>
      <c r="R150" s="3">
        <f t="shared" si="16"/>
        <v>6.9866293600612445E-2</v>
      </c>
      <c r="S150" s="3">
        <f t="shared" si="16"/>
        <v>6.2185211577329133E-2</v>
      </c>
      <c r="T150" s="3">
        <f t="shared" si="16"/>
        <v>5.6189537266369896E-2</v>
      </c>
      <c r="U150" s="3">
        <f t="shared" si="16"/>
        <v>6.0044293055987012E-2</v>
      </c>
      <c r="V150" s="3">
        <f>AVERAGE(O149:U149)-AVERAGE(O150:U150)</f>
        <v>1.6934868057513208E-3</v>
      </c>
      <c r="W150" s="3">
        <f>AVERAGE(O150:U150)</f>
        <v>6.3078358423860961E-2</v>
      </c>
    </row>
    <row r="151" spans="1:23">
      <c r="B151">
        <v>13</v>
      </c>
      <c r="C151" s="3">
        <v>4.2872675460069502E-2</v>
      </c>
      <c r="D151" s="3">
        <v>4.31969593129852E-2</v>
      </c>
      <c r="E151" s="3">
        <v>6.4987342470334206E-2</v>
      </c>
      <c r="F151" s="3">
        <v>6.0474677068362598E-2</v>
      </c>
      <c r="G151" s="3">
        <v>6.0354710103785202E-2</v>
      </c>
      <c r="H151" s="3">
        <v>5.5918949198466898E-2</v>
      </c>
      <c r="I151" s="3">
        <v>5.0015742746358699E-2</v>
      </c>
      <c r="J151" s="3">
        <v>4.8918644324786403E-2</v>
      </c>
      <c r="K151" s="3">
        <v>0.106283563168018</v>
      </c>
      <c r="M151" t="s">
        <v>111</v>
      </c>
      <c r="N151" s="3">
        <v>4.7944519933899539E-2</v>
      </c>
      <c r="O151" s="3">
        <v>4.9040815181944725E-2</v>
      </c>
      <c r="P151" s="3">
        <v>7.0106520468562597E-2</v>
      </c>
      <c r="Q151" s="3">
        <v>6.6967423487478861E-2</v>
      </c>
      <c r="R151" s="3">
        <v>6.7226810326354344E-2</v>
      </c>
      <c r="S151" s="3">
        <v>5.9892961983518928E-2</v>
      </c>
      <c r="T151" s="3">
        <v>5.4119150775959649E-2</v>
      </c>
      <c r="U151" s="3">
        <v>5.8654000139117188E-2</v>
      </c>
      <c r="V151" s="3">
        <f t="shared" ref="V151:V153" si="17">AVERAGE(O150:U150)-AVERAGE(O151:U151)</f>
        <v>2.2201180862986281E-3</v>
      </c>
      <c r="W151" s="3">
        <f t="shared" ref="W151:W153" si="18">AVERAGE(O151:U151)</f>
        <v>6.0858240337562333E-2</v>
      </c>
    </row>
    <row r="152" spans="1:23">
      <c r="B152">
        <v>14</v>
      </c>
      <c r="C152" s="3">
        <v>3.8435663902938101E-2</v>
      </c>
      <c r="D152" s="3">
        <v>3.9236842774753297E-2</v>
      </c>
      <c r="E152" s="3">
        <v>6.0168688002620999E-2</v>
      </c>
      <c r="F152" s="3">
        <v>5.55253608946066E-2</v>
      </c>
      <c r="G152" s="3">
        <v>5.6426479235373403E-2</v>
      </c>
      <c r="H152" s="3">
        <v>5.3038151918402797E-2</v>
      </c>
      <c r="I152" s="3">
        <v>4.78786822497008E-2</v>
      </c>
      <c r="J152" s="3">
        <v>4.5944214944799597E-2</v>
      </c>
      <c r="K152" s="3">
        <v>0.104266347470786</v>
      </c>
      <c r="M152" t="s">
        <v>112</v>
      </c>
      <c r="N152" s="3">
        <v>4.573040792866654E-2</v>
      </c>
      <c r="O152" s="3">
        <v>4.6556839634681484E-2</v>
      </c>
      <c r="P152" s="3">
        <v>6.6952744836356187E-2</v>
      </c>
      <c r="Q152" s="3">
        <v>6.4802433408734192E-2</v>
      </c>
      <c r="R152" s="3">
        <v>6.5224728890752315E-2</v>
      </c>
      <c r="S152" s="3">
        <v>5.8072921902664616E-2</v>
      </c>
      <c r="T152" s="3">
        <v>5.2808632301621278E-2</v>
      </c>
      <c r="U152" s="3">
        <v>5.706665780592024E-2</v>
      </c>
      <c r="V152" s="3">
        <f t="shared" si="17"/>
        <v>2.074674797458001E-3</v>
      </c>
      <c r="W152" s="3">
        <f t="shared" si="18"/>
        <v>5.8783565540104332E-2</v>
      </c>
    </row>
    <row r="153" spans="1:23">
      <c r="A153" t="s">
        <v>15</v>
      </c>
      <c r="B153">
        <v>0</v>
      </c>
      <c r="C153" s="3">
        <v>6.6853591171470703E-2</v>
      </c>
      <c r="D153" s="3">
        <v>7.0771320545608501E-2</v>
      </c>
      <c r="E153" s="3">
        <v>9.7603094800208304E-2</v>
      </c>
      <c r="F153" s="3">
        <v>9.3600213401088803E-2</v>
      </c>
      <c r="G153" s="3">
        <v>9.5724247768708096E-2</v>
      </c>
      <c r="H153" s="3">
        <v>8.4446740147690602E-2</v>
      </c>
      <c r="I153" s="3">
        <v>7.7356746311153801E-2</v>
      </c>
      <c r="J153" s="3">
        <v>8.2687776516002703E-2</v>
      </c>
      <c r="K153" s="3">
        <v>0.13729866449154801</v>
      </c>
      <c r="M153" t="s">
        <v>113</v>
      </c>
      <c r="N153" s="3">
        <v>4.4753945789867217E-2</v>
      </c>
      <c r="O153" s="3">
        <v>4.5418815039478783E-2</v>
      </c>
      <c r="P153" s="3">
        <v>6.582933738129404E-2</v>
      </c>
      <c r="Q153" s="3">
        <v>6.3944038152111013E-2</v>
      </c>
      <c r="R153" s="3">
        <v>6.43837850454861E-2</v>
      </c>
      <c r="S153" s="3">
        <v>5.6937739827151751E-2</v>
      </c>
      <c r="T153" s="3">
        <v>5.1664533107212522E-2</v>
      </c>
      <c r="U153" s="3">
        <v>5.7224578078581327E-2</v>
      </c>
      <c r="V153" s="3">
        <f t="shared" si="17"/>
        <v>8.6887602134497893E-4</v>
      </c>
      <c r="W153" s="3">
        <f t="shared" si="18"/>
        <v>5.7914689518759353E-2</v>
      </c>
    </row>
    <row r="154" spans="1:23">
      <c r="B154">
        <v>1</v>
      </c>
      <c r="C154" s="3">
        <v>6.6869347469619103E-2</v>
      </c>
      <c r="D154" s="3">
        <v>7.0508265832328804E-2</v>
      </c>
      <c r="E154" s="3">
        <v>9.6243038058390407E-2</v>
      </c>
      <c r="F154" s="3">
        <v>9.34651892259242E-2</v>
      </c>
      <c r="G154" s="3">
        <v>9.5432883166844298E-2</v>
      </c>
      <c r="H154" s="3">
        <v>8.47814828448126E-2</v>
      </c>
      <c r="I154" s="3">
        <v>7.8778158244095495E-2</v>
      </c>
      <c r="J154" s="3">
        <v>8.3860824777287804E-2</v>
      </c>
      <c r="K154" s="3">
        <v>0.13574218419644299</v>
      </c>
    </row>
    <row r="155" spans="1:23">
      <c r="B155">
        <v>2</v>
      </c>
      <c r="C155" s="3">
        <v>6.5763945301377802E-2</v>
      </c>
      <c r="D155" s="3">
        <v>6.7918551881334305E-2</v>
      </c>
      <c r="E155" s="3">
        <v>9.2978961926478296E-2</v>
      </c>
      <c r="F155" s="3">
        <v>8.9701906782753499E-2</v>
      </c>
      <c r="G155" s="3">
        <v>9.1025102861926499E-2</v>
      </c>
      <c r="H155" s="3">
        <v>8.1312753601952004E-2</v>
      </c>
      <c r="I155" s="3">
        <v>7.5296416280317593E-2</v>
      </c>
      <c r="J155" s="3">
        <v>8.0037904009462701E-2</v>
      </c>
      <c r="K155" s="3">
        <v>0.132049078025224</v>
      </c>
      <c r="N155" s="3">
        <f t="shared" ref="N155:U155" si="19">AVERAGE(N145:N150)</f>
        <v>5.5837647588788016E-2</v>
      </c>
      <c r="O155" s="3">
        <f t="shared" si="19"/>
        <v>5.6689822557432344E-2</v>
      </c>
      <c r="P155" s="3">
        <f t="shared" si="19"/>
        <v>8.1648778130712252E-2</v>
      </c>
      <c r="Q155" s="2">
        <f t="shared" si="19"/>
        <v>7.7292111154374343E-2</v>
      </c>
      <c r="R155" s="2">
        <f t="shared" si="19"/>
        <v>7.7291752155714377E-2</v>
      </c>
      <c r="S155" s="3">
        <f t="shared" si="19"/>
        <v>6.8783117187974321E-2</v>
      </c>
      <c r="T155" s="3">
        <f t="shared" si="19"/>
        <v>6.1270945961575819E-2</v>
      </c>
      <c r="U155" s="3">
        <f t="shared" si="19"/>
        <v>6.4530833066326218E-2</v>
      </c>
    </row>
    <row r="156" spans="1:23">
      <c r="B156">
        <v>3</v>
      </c>
      <c r="C156" s="3">
        <v>6.6211939609209194E-2</v>
      </c>
      <c r="D156" s="3">
        <v>6.6797865241947502E-2</v>
      </c>
      <c r="E156" s="3">
        <v>9.0302995955189994E-2</v>
      </c>
      <c r="F156" s="3">
        <v>8.71749578315133E-2</v>
      </c>
      <c r="G156" s="3">
        <v>8.8311525844011501E-2</v>
      </c>
      <c r="H156" s="3">
        <v>7.8422235526493203E-2</v>
      </c>
      <c r="I156" s="3">
        <v>7.2349736189461195E-2</v>
      </c>
      <c r="J156" s="3">
        <v>7.6246597761504803E-2</v>
      </c>
      <c r="K156" s="3">
        <v>0.12965647676369399</v>
      </c>
    </row>
    <row r="157" spans="1:23">
      <c r="B157">
        <v>4</v>
      </c>
      <c r="C157" s="3">
        <v>6.0214686433423197E-2</v>
      </c>
      <c r="D157" s="3">
        <v>6.0556125353533899E-2</v>
      </c>
      <c r="E157" s="3">
        <v>8.3954859303885798E-2</v>
      </c>
      <c r="F157" s="3">
        <v>8.1689940524026103E-2</v>
      </c>
      <c r="G157" s="3">
        <v>8.1477003163964903E-2</v>
      </c>
      <c r="H157" s="3">
        <v>7.2436995752114902E-2</v>
      </c>
      <c r="I157" s="3">
        <v>6.54556169994093E-2</v>
      </c>
      <c r="J157" s="3">
        <v>7.0466941249494194E-2</v>
      </c>
      <c r="K157" s="3">
        <v>0.124942498788915</v>
      </c>
    </row>
    <row r="158" spans="1:23">
      <c r="B158">
        <v>5</v>
      </c>
      <c r="C158" s="3">
        <v>5.3814101090594403E-2</v>
      </c>
      <c r="D158" s="3">
        <v>5.3839468901350003E-2</v>
      </c>
      <c r="E158" s="3">
        <v>7.8634095214432195E-2</v>
      </c>
      <c r="F158" s="3">
        <v>7.5721551611274002E-2</v>
      </c>
      <c r="G158" s="3">
        <v>7.4316032333229504E-2</v>
      </c>
      <c r="H158" s="3">
        <v>6.5965276124796704E-2</v>
      </c>
      <c r="I158" s="3">
        <v>5.9545953767077803E-2</v>
      </c>
      <c r="J158" s="3">
        <v>6.4511253019486098E-2</v>
      </c>
      <c r="K158" s="3">
        <v>0.11856946448684801</v>
      </c>
    </row>
    <row r="159" spans="1:23">
      <c r="B159">
        <v>6</v>
      </c>
      <c r="C159" s="3">
        <v>5.0222580845884802E-2</v>
      </c>
      <c r="D159" s="3">
        <v>4.9749490820657702E-2</v>
      </c>
      <c r="E159" s="3">
        <v>7.5203261384832396E-2</v>
      </c>
      <c r="F159" s="3">
        <v>7.2361201909396294E-2</v>
      </c>
      <c r="G159" s="3">
        <v>7.1110631775536504E-2</v>
      </c>
      <c r="H159" s="3">
        <v>6.2480202233903402E-2</v>
      </c>
      <c r="I159" s="3">
        <v>5.4901113828161603E-2</v>
      </c>
      <c r="J159" s="3">
        <v>6.10538490300888E-2</v>
      </c>
      <c r="K159" s="3">
        <v>0.11453828106047</v>
      </c>
    </row>
    <row r="160" spans="1:23">
      <c r="B160">
        <v>7</v>
      </c>
      <c r="C160" s="3">
        <v>4.72570118026698E-2</v>
      </c>
      <c r="D160" s="3">
        <v>4.6798969378068801E-2</v>
      </c>
      <c r="E160" s="3">
        <v>6.9306946700238597E-2</v>
      </c>
      <c r="F160" s="3">
        <v>6.7013214087232001E-2</v>
      </c>
      <c r="G160" s="3">
        <v>6.5878661434170996E-2</v>
      </c>
      <c r="H160" s="3">
        <v>5.7068753817962899E-2</v>
      </c>
      <c r="I160" s="3">
        <v>4.9653814614278799E-2</v>
      </c>
      <c r="J160" s="3">
        <v>5.5934180143434799E-2</v>
      </c>
      <c r="K160" s="3">
        <v>0.110749538165306</v>
      </c>
    </row>
    <row r="161" spans="1:11">
      <c r="B161">
        <v>8</v>
      </c>
      <c r="C161" s="3">
        <v>4.40910195658911E-2</v>
      </c>
      <c r="D161" s="3">
        <v>4.4123677448649097E-2</v>
      </c>
      <c r="E161" s="3">
        <v>6.7601965888477805E-2</v>
      </c>
      <c r="F161" s="3">
        <v>6.4738972479881002E-2</v>
      </c>
      <c r="G161" s="3">
        <v>6.4611011182107103E-2</v>
      </c>
      <c r="H161" s="3">
        <v>5.5766370137655903E-2</v>
      </c>
      <c r="I161" s="3">
        <v>4.8563775864122298E-2</v>
      </c>
      <c r="J161" s="3">
        <v>5.32297416778841E-2</v>
      </c>
      <c r="K161" s="3">
        <v>0.107195825958805</v>
      </c>
    </row>
    <row r="162" spans="1:11">
      <c r="B162">
        <v>9</v>
      </c>
      <c r="C162" s="3">
        <v>4.31840295837305E-2</v>
      </c>
      <c r="D162" s="3">
        <v>4.4544185567039103E-2</v>
      </c>
      <c r="E162" s="3">
        <v>6.7599372270185407E-2</v>
      </c>
      <c r="F162" s="3">
        <v>6.2404773483491799E-2</v>
      </c>
      <c r="G162" s="3">
        <v>6.2314228034575397E-2</v>
      </c>
      <c r="H162" s="3">
        <v>5.6938509989275701E-2</v>
      </c>
      <c r="I162" s="3">
        <v>4.9386623612501498E-2</v>
      </c>
      <c r="J162" s="3">
        <v>5.21931940489892E-2</v>
      </c>
      <c r="K162" s="3">
        <v>0.105056597548686</v>
      </c>
    </row>
    <row r="163" spans="1:11">
      <c r="B163">
        <v>10</v>
      </c>
      <c r="C163" s="3">
        <v>4.0211339267952201E-2</v>
      </c>
      <c r="D163" s="3">
        <v>4.1929965132656302E-2</v>
      </c>
      <c r="E163" s="3">
        <v>6.3702566170492206E-2</v>
      </c>
      <c r="F163" s="3">
        <v>5.8331511863706498E-2</v>
      </c>
      <c r="G163" s="3">
        <v>5.8708800980183697E-2</v>
      </c>
      <c r="H163" s="3">
        <v>5.5038589940415397E-2</v>
      </c>
      <c r="I163" s="3">
        <v>4.8713019076203498E-2</v>
      </c>
      <c r="J163" s="3">
        <v>4.9477049009150502E-2</v>
      </c>
      <c r="K163" s="3">
        <v>0.103948163587076</v>
      </c>
    </row>
    <row r="164" spans="1:11">
      <c r="B164">
        <v>11</v>
      </c>
      <c r="C164" s="3">
        <v>4.0785199719236699E-2</v>
      </c>
      <c r="D164" s="3">
        <v>4.1782779861806701E-2</v>
      </c>
      <c r="E164" s="3">
        <v>6.2255357267666102E-2</v>
      </c>
      <c r="F164" s="3">
        <v>5.6414394199727803E-2</v>
      </c>
      <c r="G164" s="3">
        <v>5.6403412215909499E-2</v>
      </c>
      <c r="H164" s="3">
        <v>5.2726838849858397E-2</v>
      </c>
      <c r="I164" s="3">
        <v>4.85421455550454E-2</v>
      </c>
      <c r="J164" s="3">
        <v>4.8384897857336101E-2</v>
      </c>
      <c r="K164" s="3">
        <v>0.104132406411169</v>
      </c>
    </row>
    <row r="165" spans="1:11">
      <c r="B165">
        <v>12</v>
      </c>
      <c r="C165" s="3">
        <v>4.1704004134773098E-2</v>
      </c>
      <c r="D165" s="3">
        <v>4.2150493008748097E-2</v>
      </c>
      <c r="E165" s="3">
        <v>6.0731508206701298E-2</v>
      </c>
      <c r="F165" s="3">
        <v>5.7103226795831803E-2</v>
      </c>
      <c r="G165" s="3">
        <v>5.5858180533812099E-2</v>
      </c>
      <c r="H165" s="3">
        <v>5.0644551818455001E-2</v>
      </c>
      <c r="I165" s="3">
        <v>4.6878236324664799E-2</v>
      </c>
      <c r="J165" s="3">
        <v>4.6907639034520103E-2</v>
      </c>
      <c r="K165" s="3">
        <v>0.105873149399709</v>
      </c>
    </row>
    <row r="166" spans="1:11">
      <c r="B166">
        <v>13</v>
      </c>
      <c r="C166" s="3">
        <v>4.09346094571231E-2</v>
      </c>
      <c r="D166" s="3">
        <v>4.2346114283681797E-2</v>
      </c>
      <c r="E166" s="3">
        <v>6.24271368384531E-2</v>
      </c>
      <c r="F166" s="3">
        <v>5.7480272366456302E-2</v>
      </c>
      <c r="G166" s="3">
        <v>5.7498178264916197E-2</v>
      </c>
      <c r="H166" s="3">
        <v>5.27516468875565E-2</v>
      </c>
      <c r="I166" s="3">
        <v>4.8166188835604799E-2</v>
      </c>
      <c r="J166" s="3">
        <v>4.6678014372182802E-2</v>
      </c>
      <c r="K166" s="3">
        <v>0.104149441339306</v>
      </c>
    </row>
    <row r="167" spans="1:11">
      <c r="B167">
        <v>14</v>
      </c>
      <c r="C167" s="3">
        <v>3.7727993368267397E-2</v>
      </c>
      <c r="D167" s="3">
        <v>3.9147810724656298E-2</v>
      </c>
      <c r="E167" s="3">
        <v>5.9090113954371103E-2</v>
      </c>
      <c r="F167" s="3">
        <v>5.3164794972893399E-2</v>
      </c>
      <c r="G167" s="3">
        <v>5.3960050316879102E-2</v>
      </c>
      <c r="H167" s="3">
        <v>5.1989328553056303E-2</v>
      </c>
      <c r="I167" s="3">
        <v>4.5488331822736199E-2</v>
      </c>
      <c r="J167" s="3">
        <v>4.3931303717588299E-2</v>
      </c>
      <c r="K167" s="3">
        <v>0.10405841475368501</v>
      </c>
    </row>
    <row r="168" spans="1:11">
      <c r="A168" t="s">
        <v>22</v>
      </c>
      <c r="B168">
        <v>0</v>
      </c>
      <c r="C168" s="3">
        <v>6.5004917145504104E-2</v>
      </c>
      <c r="D168" s="3">
        <v>6.8622080081450196E-2</v>
      </c>
      <c r="E168" s="3">
        <v>9.3310342599421003E-2</v>
      </c>
      <c r="F168" s="3">
        <v>8.9779515016941605E-2</v>
      </c>
      <c r="G168" s="3">
        <v>9.2044983110847703E-2</v>
      </c>
      <c r="H168" s="3">
        <v>7.9938167972126897E-2</v>
      </c>
      <c r="I168" s="3">
        <v>7.4820880228430101E-2</v>
      </c>
      <c r="J168" s="3">
        <v>8.18651561001177E-2</v>
      </c>
      <c r="K168" s="3">
        <v>0.13601532424580501</v>
      </c>
    </row>
    <row r="169" spans="1:11">
      <c r="B169">
        <v>1</v>
      </c>
      <c r="C169" s="3">
        <v>6.5788213579236907E-2</v>
      </c>
      <c r="D169" s="3">
        <v>6.9342150177620798E-2</v>
      </c>
      <c r="E169" s="3">
        <v>9.2504178984887594E-2</v>
      </c>
      <c r="F169" s="3">
        <v>9.0179057195278994E-2</v>
      </c>
      <c r="G169" s="3">
        <v>9.2085681995276905E-2</v>
      </c>
      <c r="H169" s="3">
        <v>8.0845414260954401E-2</v>
      </c>
      <c r="I169" s="3">
        <v>7.50611263574327E-2</v>
      </c>
      <c r="J169" s="3">
        <v>8.23507426714533E-2</v>
      </c>
      <c r="K169" s="3">
        <v>0.132974755313853</v>
      </c>
    </row>
    <row r="170" spans="1:11">
      <c r="B170">
        <v>2</v>
      </c>
      <c r="C170" s="3">
        <v>6.5302931879921297E-2</v>
      </c>
      <c r="D170" s="3">
        <v>6.7280596546699697E-2</v>
      </c>
      <c r="E170" s="3">
        <v>9.0034213336419602E-2</v>
      </c>
      <c r="F170" s="3">
        <v>8.7085267915698705E-2</v>
      </c>
      <c r="G170" s="3">
        <v>8.8683889529976398E-2</v>
      </c>
      <c r="H170" s="3">
        <v>7.8638404840944906E-2</v>
      </c>
      <c r="I170" s="3">
        <v>7.2727194971173095E-2</v>
      </c>
      <c r="J170" s="3">
        <v>8.0123454244823103E-2</v>
      </c>
      <c r="K170" s="3">
        <v>0.12853978906802499</v>
      </c>
    </row>
    <row r="171" spans="1:11">
      <c r="B171">
        <v>3</v>
      </c>
      <c r="C171" s="3">
        <v>6.6002367128009207E-2</v>
      </c>
      <c r="D171" s="3">
        <v>6.7715644490566204E-2</v>
      </c>
      <c r="E171" s="3">
        <v>8.8026849806001797E-2</v>
      </c>
      <c r="F171" s="3">
        <v>8.5881367560395494E-2</v>
      </c>
      <c r="G171" s="3">
        <v>8.6661702121383202E-2</v>
      </c>
      <c r="H171" s="3">
        <v>7.6274351090660497E-2</v>
      </c>
      <c r="I171" s="3">
        <v>6.9778349055549804E-2</v>
      </c>
      <c r="J171" s="3">
        <v>7.62950952481284E-2</v>
      </c>
      <c r="K171" s="3">
        <v>0.124906591065435</v>
      </c>
    </row>
    <row r="172" spans="1:11">
      <c r="B172">
        <v>4</v>
      </c>
      <c r="C172" s="3">
        <v>6.0027093138663702E-2</v>
      </c>
      <c r="D172" s="3">
        <v>6.0933672114677401E-2</v>
      </c>
      <c r="E172" s="3">
        <v>8.3908860412192199E-2</v>
      </c>
      <c r="F172" s="3">
        <v>8.1906607173499096E-2</v>
      </c>
      <c r="G172" s="3">
        <v>8.2218327539676297E-2</v>
      </c>
      <c r="H172" s="3">
        <v>7.1444415848367193E-2</v>
      </c>
      <c r="I172" s="3">
        <v>6.3375319134195002E-2</v>
      </c>
      <c r="J172" s="3">
        <v>7.0246821523177905E-2</v>
      </c>
      <c r="K172" s="3">
        <v>0.118365676992204</v>
      </c>
    </row>
    <row r="173" spans="1:11">
      <c r="B173">
        <v>5</v>
      </c>
      <c r="C173" s="3">
        <v>5.3694087396610697E-2</v>
      </c>
      <c r="D173" s="3">
        <v>5.3682660915061603E-2</v>
      </c>
      <c r="E173" s="3">
        <v>7.7667284782995893E-2</v>
      </c>
      <c r="F173" s="3">
        <v>7.5797105262300601E-2</v>
      </c>
      <c r="G173" s="3">
        <v>7.45432908304723E-2</v>
      </c>
      <c r="H173" s="3">
        <v>6.49014208971153E-2</v>
      </c>
      <c r="I173" s="3">
        <v>5.8284700884773E-2</v>
      </c>
      <c r="J173" s="3">
        <v>6.4506671243791794E-2</v>
      </c>
      <c r="K173" s="3">
        <v>0.114082325910035</v>
      </c>
    </row>
    <row r="174" spans="1:11">
      <c r="B174">
        <v>6</v>
      </c>
      <c r="C174" s="3">
        <v>4.8710042104344702E-2</v>
      </c>
      <c r="D174" s="3">
        <v>4.8769018545077501E-2</v>
      </c>
      <c r="E174" s="3">
        <v>7.3290185524629597E-2</v>
      </c>
      <c r="F174" s="3">
        <v>7.0864010581859802E-2</v>
      </c>
      <c r="G174" s="3">
        <v>7.0345889246934801E-2</v>
      </c>
      <c r="H174" s="3">
        <v>6.13685247050769E-2</v>
      </c>
      <c r="I174" s="3">
        <v>5.3277831342527997E-2</v>
      </c>
      <c r="J174" s="3">
        <v>6.0156927860496E-2</v>
      </c>
      <c r="K174" s="3">
        <v>0.10764684963082299</v>
      </c>
    </row>
    <row r="175" spans="1:11">
      <c r="B175">
        <v>7</v>
      </c>
      <c r="C175" s="3">
        <v>4.6030711383771898E-2</v>
      </c>
      <c r="D175" s="3">
        <v>4.5673184835150399E-2</v>
      </c>
      <c r="E175" s="3">
        <v>6.7810465227817196E-2</v>
      </c>
      <c r="F175" s="3">
        <v>6.6024186640899402E-2</v>
      </c>
      <c r="G175" s="3">
        <v>6.4919368715033704E-2</v>
      </c>
      <c r="H175" s="3">
        <v>5.6960066484452503E-2</v>
      </c>
      <c r="I175" s="3">
        <v>4.9594448381369997E-2</v>
      </c>
      <c r="J175" s="3">
        <v>5.57949573652834E-2</v>
      </c>
      <c r="K175" s="3">
        <v>0.10425065634517</v>
      </c>
    </row>
    <row r="176" spans="1:11">
      <c r="B176">
        <v>8</v>
      </c>
      <c r="C176" s="3">
        <v>4.3900620513850602E-2</v>
      </c>
      <c r="D176" s="3">
        <v>4.4014904238514903E-2</v>
      </c>
      <c r="E176" s="3">
        <v>6.5027356205786604E-2</v>
      </c>
      <c r="F176" s="3">
        <v>6.2750520963303497E-2</v>
      </c>
      <c r="G176" s="3">
        <v>6.20077194564113E-2</v>
      </c>
      <c r="H176" s="3">
        <v>5.4196834537679199E-2</v>
      </c>
      <c r="I176" s="3">
        <v>4.7766480526252701E-2</v>
      </c>
      <c r="J176" s="3">
        <v>5.1972996454688503E-2</v>
      </c>
      <c r="K176" s="3">
        <v>0.10247428420927</v>
      </c>
    </row>
    <row r="177" spans="1:11">
      <c r="B177">
        <v>9</v>
      </c>
      <c r="C177" s="3">
        <v>4.0936756213408101E-2</v>
      </c>
      <c r="D177" s="3">
        <v>4.1940797933682203E-2</v>
      </c>
      <c r="E177" s="3">
        <v>6.3513525721412806E-2</v>
      </c>
      <c r="F177" s="3">
        <v>5.9620957037588601E-2</v>
      </c>
      <c r="G177" s="3">
        <v>5.9603742655878998E-2</v>
      </c>
      <c r="H177" s="3">
        <v>5.2848400598722402E-2</v>
      </c>
      <c r="I177" s="3">
        <v>4.66465040373664E-2</v>
      </c>
      <c r="J177" s="3">
        <v>5.0012765798157499E-2</v>
      </c>
      <c r="K177" s="3">
        <v>0.10159664920610501</v>
      </c>
    </row>
    <row r="178" spans="1:11">
      <c r="B178">
        <v>10</v>
      </c>
      <c r="C178" s="3">
        <v>4.00402032442373E-2</v>
      </c>
      <c r="D178" s="3">
        <v>4.1056566163746103E-2</v>
      </c>
      <c r="E178" s="3">
        <v>6.1571366546843302E-2</v>
      </c>
      <c r="F178" s="3">
        <v>5.7608009807576001E-2</v>
      </c>
      <c r="G178" s="3">
        <v>5.7787578909927098E-2</v>
      </c>
      <c r="H178" s="3">
        <v>5.2618046338159002E-2</v>
      </c>
      <c r="I178" s="3">
        <v>4.6997645209421998E-2</v>
      </c>
      <c r="J178" s="3">
        <v>4.8754910675646503E-2</v>
      </c>
      <c r="K178" s="3">
        <v>0.100337840103017</v>
      </c>
    </row>
    <row r="179" spans="1:11">
      <c r="B179">
        <v>11</v>
      </c>
      <c r="C179" s="3">
        <v>4.0823221404040197E-2</v>
      </c>
      <c r="D179" s="3">
        <v>4.1456499485134898E-2</v>
      </c>
      <c r="E179" s="3">
        <v>6.0739445157631002E-2</v>
      </c>
      <c r="F179" s="3">
        <v>5.6383859816839701E-2</v>
      </c>
      <c r="G179" s="3">
        <v>5.6400337077775503E-2</v>
      </c>
      <c r="H179" s="3">
        <v>5.2361813571931502E-2</v>
      </c>
      <c r="I179" s="3">
        <v>4.7737321541109302E-2</v>
      </c>
      <c r="J179" s="3">
        <v>4.7096077102438703E-2</v>
      </c>
      <c r="K179" s="3">
        <v>0.101307514704837</v>
      </c>
    </row>
    <row r="180" spans="1:11">
      <c r="B180">
        <v>12</v>
      </c>
      <c r="C180" s="3">
        <v>3.9852231265503003E-2</v>
      </c>
      <c r="D180" s="3">
        <v>4.0270331646601799E-2</v>
      </c>
      <c r="E180" s="3">
        <v>5.8834420011118702E-2</v>
      </c>
      <c r="F180" s="3">
        <v>5.4873593402675599E-2</v>
      </c>
      <c r="G180" s="3">
        <v>5.4580210988368599E-2</v>
      </c>
      <c r="H180" s="3">
        <v>5.0547402773956397E-2</v>
      </c>
      <c r="I180" s="3">
        <v>4.6894118114285198E-2</v>
      </c>
      <c r="J180" s="3">
        <v>4.5050532081953601E-2</v>
      </c>
      <c r="K180" s="3">
        <v>0.10080466035346</v>
      </c>
    </row>
    <row r="181" spans="1:11">
      <c r="B181">
        <v>13</v>
      </c>
      <c r="C181" s="3">
        <v>3.75296286284241E-2</v>
      </c>
      <c r="D181" s="3">
        <v>3.8280577989584098E-2</v>
      </c>
      <c r="E181" s="3">
        <v>5.8436504312176903E-2</v>
      </c>
      <c r="F181" s="3">
        <v>5.4232559874999003E-2</v>
      </c>
      <c r="G181" s="3">
        <v>5.44884231935562E-2</v>
      </c>
      <c r="H181" s="3">
        <v>5.0412825956700803E-2</v>
      </c>
      <c r="I181" s="3">
        <v>4.5174779321022401E-2</v>
      </c>
      <c r="J181" s="3">
        <v>4.4264700521876602E-2</v>
      </c>
      <c r="K181" s="3">
        <v>0.10057101173940899</v>
      </c>
    </row>
    <row r="182" spans="1:11">
      <c r="B182">
        <v>14</v>
      </c>
      <c r="C182" s="3">
        <v>3.5067617704087402E-2</v>
      </c>
      <c r="D182" s="3">
        <v>3.61937878401788E-2</v>
      </c>
      <c r="E182" s="3">
        <v>5.5510864276014399E-2</v>
      </c>
      <c r="F182" s="3">
        <v>5.0542647841972203E-2</v>
      </c>
      <c r="G182" s="3">
        <v>5.1623258637667799E-2</v>
      </c>
      <c r="H182" s="3">
        <v>4.9422083783089002E-2</v>
      </c>
      <c r="I182" s="3">
        <v>4.4706359890638703E-2</v>
      </c>
      <c r="J182" s="3">
        <v>4.2172586947772303E-2</v>
      </c>
      <c r="K182" s="3">
        <v>0.10058098110779599</v>
      </c>
    </row>
    <row r="183" spans="1:11">
      <c r="A183" t="s">
        <v>97</v>
      </c>
      <c r="B183">
        <v>0</v>
      </c>
      <c r="C183" s="3">
        <v>6.19825478154548E-2</v>
      </c>
      <c r="D183" s="3">
        <v>6.5974461007865595E-2</v>
      </c>
      <c r="E183" s="3">
        <v>9.0843031295672394E-2</v>
      </c>
      <c r="F183" s="3">
        <v>8.7277997383981898E-2</v>
      </c>
      <c r="G183" s="3">
        <v>8.9608347999412294E-2</v>
      </c>
      <c r="H183" s="3">
        <v>7.8724189909187101E-2</v>
      </c>
      <c r="I183" s="3">
        <v>7.3265488995130704E-2</v>
      </c>
      <c r="J183" s="3">
        <v>8.0904145496645694E-2</v>
      </c>
      <c r="K183" s="3">
        <v>0.13269046396804601</v>
      </c>
    </row>
    <row r="184" spans="1:11">
      <c r="B184">
        <v>1</v>
      </c>
      <c r="C184" s="3">
        <v>6.28381341501279E-2</v>
      </c>
      <c r="D184" s="3">
        <v>6.6230463214954099E-2</v>
      </c>
      <c r="E184" s="3">
        <v>8.8934493716888899E-2</v>
      </c>
      <c r="F184" s="3">
        <v>8.6552169209073507E-2</v>
      </c>
      <c r="G184" s="3">
        <v>8.8911368906261001E-2</v>
      </c>
      <c r="H184" s="3">
        <v>7.8574057169841699E-2</v>
      </c>
      <c r="I184" s="3">
        <v>7.3121119868575807E-2</v>
      </c>
      <c r="J184" s="3">
        <v>8.0569208571263498E-2</v>
      </c>
      <c r="K184" s="3">
        <v>0.13033356558953199</v>
      </c>
    </row>
    <row r="185" spans="1:11">
      <c r="B185">
        <v>2</v>
      </c>
      <c r="C185" s="3">
        <v>6.3247620902870796E-2</v>
      </c>
      <c r="D185" s="3">
        <v>6.5126067399919593E-2</v>
      </c>
      <c r="E185" s="3">
        <v>8.7279136460781406E-2</v>
      </c>
      <c r="F185" s="3">
        <v>8.4499790345765796E-2</v>
      </c>
      <c r="G185" s="3">
        <v>8.6165774212912105E-2</v>
      </c>
      <c r="H185" s="3">
        <v>7.68726793904458E-2</v>
      </c>
      <c r="I185" s="3">
        <v>7.1347920144286703E-2</v>
      </c>
      <c r="J185" s="3">
        <v>7.8958277976658303E-2</v>
      </c>
      <c r="K185" s="3">
        <v>0.123880471837313</v>
      </c>
    </row>
    <row r="186" spans="1:11">
      <c r="B186">
        <v>3</v>
      </c>
      <c r="C186" s="3">
        <v>6.3274561884788305E-2</v>
      </c>
      <c r="D186" s="3">
        <v>6.4606700609196793E-2</v>
      </c>
      <c r="E186" s="3">
        <v>8.4387180610908996E-2</v>
      </c>
      <c r="F186" s="3">
        <v>8.2070722016292605E-2</v>
      </c>
      <c r="G186" s="3">
        <v>8.2531401346439895E-2</v>
      </c>
      <c r="H186" s="3">
        <v>7.3116322928320293E-2</v>
      </c>
      <c r="I186" s="3">
        <v>6.7703934442891106E-2</v>
      </c>
      <c r="J186" s="3">
        <v>7.5329554132882198E-2</v>
      </c>
      <c r="K186" s="3">
        <v>0.121812682955484</v>
      </c>
    </row>
    <row r="187" spans="1:11">
      <c r="B187">
        <v>4</v>
      </c>
      <c r="C187" s="3">
        <v>5.7138568039199103E-2</v>
      </c>
      <c r="D187" s="3">
        <v>5.7676530933996002E-2</v>
      </c>
      <c r="E187" s="3">
        <v>7.9117520220242807E-2</v>
      </c>
      <c r="F187" s="3">
        <v>7.7003902581340003E-2</v>
      </c>
      <c r="G187" s="3">
        <v>7.7804906555125702E-2</v>
      </c>
      <c r="H187" s="3">
        <v>6.8215145159913407E-2</v>
      </c>
      <c r="I187" s="3">
        <v>6.0358491949670898E-2</v>
      </c>
      <c r="J187" s="3">
        <v>6.7521126949994098E-2</v>
      </c>
      <c r="K187" s="3">
        <v>0.116180613670573</v>
      </c>
    </row>
    <row r="188" spans="1:11">
      <c r="B188">
        <v>5</v>
      </c>
      <c r="C188" s="3">
        <v>5.2232105016528897E-2</v>
      </c>
      <c r="D188" s="3">
        <v>5.2410649765430403E-2</v>
      </c>
      <c r="E188" s="3">
        <v>7.4929118752209894E-2</v>
      </c>
      <c r="F188" s="3">
        <v>7.3482112013453796E-2</v>
      </c>
      <c r="G188" s="3">
        <v>7.1704731426597904E-2</v>
      </c>
      <c r="H188" s="3">
        <v>6.2069653425324001E-2</v>
      </c>
      <c r="I188" s="3">
        <v>5.6256633839187199E-2</v>
      </c>
      <c r="J188" s="3">
        <v>6.2774626230632596E-2</v>
      </c>
      <c r="K188" s="3">
        <v>0.11203912311399999</v>
      </c>
    </row>
    <row r="189" spans="1:11">
      <c r="B189">
        <v>6</v>
      </c>
      <c r="C189" s="3">
        <v>4.7592656769289601E-2</v>
      </c>
      <c r="D189" s="3">
        <v>4.7419373412920497E-2</v>
      </c>
      <c r="E189" s="3">
        <v>7.2028215579185401E-2</v>
      </c>
      <c r="F189" s="3">
        <v>6.9866075867356298E-2</v>
      </c>
      <c r="G189" s="3">
        <v>6.9279951068034806E-2</v>
      </c>
      <c r="H189" s="3">
        <v>6.0290404778650698E-2</v>
      </c>
      <c r="I189" s="3">
        <v>5.1974655689007998E-2</v>
      </c>
      <c r="J189" s="3">
        <v>5.9069774363064299E-2</v>
      </c>
      <c r="K189" s="3">
        <v>0.107274422125514</v>
      </c>
    </row>
    <row r="190" spans="1:11">
      <c r="B190">
        <v>7</v>
      </c>
      <c r="C190" s="3">
        <v>4.4242414051382198E-2</v>
      </c>
      <c r="D190" s="3">
        <v>4.4077571302424498E-2</v>
      </c>
      <c r="E190" s="3">
        <v>6.5892580031549297E-2</v>
      </c>
      <c r="F190" s="3">
        <v>6.4734874671255604E-2</v>
      </c>
      <c r="G190" s="3">
        <v>6.2960492219477193E-2</v>
      </c>
      <c r="H190" s="3">
        <v>5.52753726185563E-2</v>
      </c>
      <c r="I190" s="3">
        <v>4.81239768842859E-2</v>
      </c>
      <c r="J190" s="3">
        <v>5.4155015446204803E-2</v>
      </c>
      <c r="K190" s="3">
        <v>0.102388523436276</v>
      </c>
    </row>
    <row r="191" spans="1:11">
      <c r="B191">
        <v>8</v>
      </c>
      <c r="C191" s="3">
        <v>4.1203541160677502E-2</v>
      </c>
      <c r="D191" s="3">
        <v>4.1476300592958697E-2</v>
      </c>
      <c r="E191" s="3">
        <v>6.19534012400954E-2</v>
      </c>
      <c r="F191" s="3">
        <v>5.9433916373301102E-2</v>
      </c>
      <c r="G191" s="3">
        <v>5.9026369783369302E-2</v>
      </c>
      <c r="H191" s="3">
        <v>5.15882787273289E-2</v>
      </c>
      <c r="I191" s="3">
        <v>4.4592193240929098E-2</v>
      </c>
      <c r="J191" s="3">
        <v>5.0140035658862797E-2</v>
      </c>
      <c r="K191" s="3">
        <v>0.101013121960586</v>
      </c>
    </row>
    <row r="192" spans="1:11">
      <c r="B192">
        <v>9</v>
      </c>
      <c r="C192" s="3">
        <v>3.9446162127376699E-2</v>
      </c>
      <c r="D192" s="3">
        <v>4.0269807155501103E-2</v>
      </c>
      <c r="E192" s="3">
        <v>6.06634315641933E-2</v>
      </c>
      <c r="F192" s="3">
        <v>5.6468486794785798E-2</v>
      </c>
      <c r="G192" s="3">
        <v>5.6337636804394402E-2</v>
      </c>
      <c r="H192" s="3">
        <v>5.0448012864438403E-2</v>
      </c>
      <c r="I192" s="3">
        <v>4.3726913087530697E-2</v>
      </c>
      <c r="J192" s="3">
        <v>4.7985255434718703E-2</v>
      </c>
      <c r="K192" s="3">
        <v>9.9131673453765404E-2</v>
      </c>
    </row>
    <row r="193" spans="1:21">
      <c r="B193">
        <v>10</v>
      </c>
      <c r="C193" s="3">
        <v>3.7801732552582901E-2</v>
      </c>
      <c r="D193" s="3">
        <v>3.8622557359382997E-2</v>
      </c>
      <c r="E193" s="3">
        <v>5.8835079118078899E-2</v>
      </c>
      <c r="F193" s="3">
        <v>5.4608817119728002E-2</v>
      </c>
      <c r="G193" s="3">
        <v>5.51077934583801E-2</v>
      </c>
      <c r="H193" s="3">
        <v>5.0670861563276798E-2</v>
      </c>
      <c r="I193" s="3">
        <v>4.4822233583997E-2</v>
      </c>
      <c r="J193" s="3">
        <v>4.6781724882631097E-2</v>
      </c>
      <c r="K193" s="3">
        <v>9.8176161345662996E-2</v>
      </c>
    </row>
    <row r="194" spans="1:21">
      <c r="B194">
        <v>11</v>
      </c>
      <c r="C194" s="3">
        <v>3.8385157239068698E-2</v>
      </c>
      <c r="D194" s="3">
        <v>3.9048783625272601E-2</v>
      </c>
      <c r="E194" s="3">
        <v>5.7879314140250999E-2</v>
      </c>
      <c r="F194" s="3">
        <v>5.3502181845712399E-2</v>
      </c>
      <c r="G194" s="3">
        <v>5.3283161493365601E-2</v>
      </c>
      <c r="H194" s="3">
        <v>4.9055890948508797E-2</v>
      </c>
      <c r="I194" s="3">
        <v>4.47559145175647E-2</v>
      </c>
      <c r="J194" s="3">
        <v>4.62129610234564E-2</v>
      </c>
      <c r="K194" s="3">
        <v>9.9805296931365195E-2</v>
      </c>
    </row>
    <row r="195" spans="1:21">
      <c r="B195">
        <v>12</v>
      </c>
      <c r="C195" s="3">
        <v>3.8139549119613397E-2</v>
      </c>
      <c r="D195" s="3">
        <v>3.9084398466806197E-2</v>
      </c>
      <c r="E195" s="3">
        <v>5.63489587419971E-2</v>
      </c>
      <c r="F195" s="3">
        <v>5.2949791271452398E-2</v>
      </c>
      <c r="G195" s="3">
        <v>5.2232799511457102E-2</v>
      </c>
      <c r="H195" s="3">
        <v>4.7711984344350797E-2</v>
      </c>
      <c r="I195" s="3">
        <v>4.4740342938416902E-2</v>
      </c>
      <c r="J195" s="3">
        <v>4.4291384746418201E-2</v>
      </c>
      <c r="K195" s="3">
        <v>9.7207550081321398E-2</v>
      </c>
    </row>
    <row r="196" spans="1:21">
      <c r="B196">
        <v>13</v>
      </c>
      <c r="C196" s="3">
        <v>3.7319491693924699E-2</v>
      </c>
      <c r="D196" s="3">
        <v>3.8306490090202899E-2</v>
      </c>
      <c r="E196" s="3">
        <v>5.7121197740147997E-2</v>
      </c>
      <c r="F196" s="3">
        <v>5.2690349575924299E-2</v>
      </c>
      <c r="G196" s="3">
        <v>5.2648454651574098E-2</v>
      </c>
      <c r="H196" s="3">
        <v>4.81825045729787E-2</v>
      </c>
      <c r="I196" s="3">
        <v>4.4336557069454198E-2</v>
      </c>
      <c r="J196" s="3">
        <v>4.3724343334226298E-2</v>
      </c>
      <c r="K196" s="3">
        <v>9.6364575052152304E-2</v>
      </c>
    </row>
    <row r="197" spans="1:21">
      <c r="B197">
        <v>14</v>
      </c>
      <c r="C197" s="3">
        <v>3.4323556485607698E-2</v>
      </c>
      <c r="D197" s="3">
        <v>3.5282072792338699E-2</v>
      </c>
      <c r="E197" s="3">
        <v>5.5385147816236102E-2</v>
      </c>
      <c r="F197" s="3">
        <v>4.9370165242759299E-2</v>
      </c>
      <c r="G197" s="3">
        <v>5.0798965458513597E-2</v>
      </c>
      <c r="H197" s="3">
        <v>4.7599071351662303E-2</v>
      </c>
      <c r="I197" s="3">
        <v>4.2660885388465901E-2</v>
      </c>
      <c r="J197" s="3">
        <v>4.13925678390989E-2</v>
      </c>
      <c r="K197" s="3">
        <v>9.66532077700719E-2</v>
      </c>
      <c r="M197" s="3">
        <f>AVERAGE(C183:C197)</f>
        <v>4.7944519933899539E-2</v>
      </c>
      <c r="N197" s="3">
        <f>AVERAGE(D183:D197)</f>
        <v>4.9040815181944725E-2</v>
      </c>
      <c r="O197" s="3">
        <f t="shared" ref="O197" si="20">AVERAGE(E183:E197)</f>
        <v>7.0106520468562597E-2</v>
      </c>
      <c r="P197" s="3">
        <f t="shared" ref="P197" si="21">AVERAGE(F183:F197)</f>
        <v>6.6967423487478861E-2</v>
      </c>
      <c r="Q197" s="3">
        <f t="shared" ref="Q197" si="22">AVERAGE(G183:G197)</f>
        <v>6.7226810326354344E-2</v>
      </c>
      <c r="R197" s="3">
        <f t="shared" ref="R197" si="23">AVERAGE(H183:H197)</f>
        <v>5.9892961983518928E-2</v>
      </c>
      <c r="S197" s="3">
        <f t="shared" ref="S197" si="24">AVERAGE(I183:I197)</f>
        <v>5.4119150775959649E-2</v>
      </c>
      <c r="T197" s="3">
        <f>AVERAGE(J183:J197)</f>
        <v>5.8654000139117188E-2</v>
      </c>
      <c r="U197" s="3">
        <f>AVERAGE(K183:K197)</f>
        <v>0.10899676355277756</v>
      </c>
    </row>
    <row r="198" spans="1:21">
      <c r="A198" t="s">
        <v>98</v>
      </c>
      <c r="B198">
        <v>0</v>
      </c>
      <c r="C198" s="3">
        <v>6.33164633098975E-2</v>
      </c>
      <c r="D198" s="3">
        <v>6.6175155729324406E-2</v>
      </c>
      <c r="E198" s="3">
        <v>8.9523592112822903E-2</v>
      </c>
      <c r="F198" s="3">
        <v>8.65517758958846E-2</v>
      </c>
      <c r="G198" s="3">
        <v>8.8117547478962499E-2</v>
      </c>
      <c r="H198" s="3">
        <v>7.79446827862217E-2</v>
      </c>
      <c r="I198" s="3">
        <v>7.3098279770190996E-2</v>
      </c>
      <c r="J198" s="3">
        <v>7.9549781492823698E-2</v>
      </c>
      <c r="K198" s="3">
        <v>0.123036105943679</v>
      </c>
    </row>
    <row r="199" spans="1:21">
      <c r="B199">
        <v>1</v>
      </c>
      <c r="C199" s="3">
        <v>6.2940801605221697E-2</v>
      </c>
      <c r="D199" s="3">
        <v>6.5717299417024505E-2</v>
      </c>
      <c r="E199" s="3">
        <v>8.8098796593466797E-2</v>
      </c>
      <c r="F199" s="3">
        <v>8.5926585610175493E-2</v>
      </c>
      <c r="G199" s="3">
        <v>8.8356787826038494E-2</v>
      </c>
      <c r="H199" s="3">
        <v>7.9047181098220703E-2</v>
      </c>
      <c r="I199" s="3">
        <v>7.3705090014921495E-2</v>
      </c>
      <c r="J199" s="3">
        <v>8.0994649266483906E-2</v>
      </c>
      <c r="K199" s="3">
        <v>0.120975016271332</v>
      </c>
    </row>
    <row r="200" spans="1:21">
      <c r="B200">
        <v>2</v>
      </c>
      <c r="C200" s="3">
        <v>6.1119567398909197E-2</v>
      </c>
      <c r="D200" s="3">
        <v>6.3097610236108395E-2</v>
      </c>
      <c r="E200" s="3">
        <v>8.5849407516612894E-2</v>
      </c>
      <c r="F200" s="3">
        <v>8.3860687773176901E-2</v>
      </c>
      <c r="G200" s="3">
        <v>8.5094286049628806E-2</v>
      </c>
      <c r="H200" s="3">
        <v>7.6064108743943398E-2</v>
      </c>
      <c r="I200" s="3">
        <v>7.0778753614810702E-2</v>
      </c>
      <c r="J200" s="3">
        <v>7.7715527379178001E-2</v>
      </c>
      <c r="K200" s="3">
        <v>0.117321582197385</v>
      </c>
    </row>
    <row r="201" spans="1:21">
      <c r="B201">
        <v>3</v>
      </c>
      <c r="C201" s="3">
        <v>5.9376086132574099E-2</v>
      </c>
      <c r="D201" s="3">
        <v>6.03047844163207E-2</v>
      </c>
      <c r="E201" s="3">
        <v>8.1090367271163102E-2</v>
      </c>
      <c r="F201" s="3">
        <v>7.9938350570812597E-2</v>
      </c>
      <c r="G201" s="3">
        <v>8.1190487798688704E-2</v>
      </c>
      <c r="H201" s="3">
        <v>7.2239306581807494E-2</v>
      </c>
      <c r="I201" s="3">
        <v>6.6676245502836795E-2</v>
      </c>
      <c r="J201" s="3">
        <v>7.3632586226841601E-2</v>
      </c>
      <c r="K201" s="3">
        <v>0.116474487704759</v>
      </c>
    </row>
    <row r="202" spans="1:21">
      <c r="B202">
        <v>4</v>
      </c>
      <c r="C202" s="3">
        <v>5.3782548348081501E-2</v>
      </c>
      <c r="D202" s="3">
        <v>5.3997623159231602E-2</v>
      </c>
      <c r="E202" s="3">
        <v>7.5169332530545294E-2</v>
      </c>
      <c r="F202" s="3">
        <v>7.4039363246319795E-2</v>
      </c>
      <c r="G202" s="3">
        <v>7.4783256484643998E-2</v>
      </c>
      <c r="H202" s="3">
        <v>6.6480754292771504E-2</v>
      </c>
      <c r="I202" s="3">
        <v>6.0002668338018199E-2</v>
      </c>
      <c r="J202" s="3">
        <v>6.6716483580437594E-2</v>
      </c>
      <c r="K202" s="3">
        <v>0.113587212518047</v>
      </c>
    </row>
    <row r="203" spans="1:21">
      <c r="B203">
        <v>5</v>
      </c>
      <c r="C203" s="3">
        <v>4.8758243950750201E-2</v>
      </c>
      <c r="D203" s="3">
        <v>4.8949685148710897E-2</v>
      </c>
      <c r="E203" s="3">
        <v>6.9955311476753698E-2</v>
      </c>
      <c r="F203" s="3">
        <v>6.9418693523264893E-2</v>
      </c>
      <c r="G203" s="3">
        <v>6.8877506262569693E-2</v>
      </c>
      <c r="H203" s="3">
        <v>5.9706046701383603E-2</v>
      </c>
      <c r="I203" s="3">
        <v>5.4709855062662398E-2</v>
      </c>
      <c r="J203" s="3">
        <v>6.11003573476454E-2</v>
      </c>
      <c r="K203" s="3">
        <v>0.109634778957521</v>
      </c>
    </row>
    <row r="204" spans="1:21">
      <c r="B204">
        <v>6</v>
      </c>
      <c r="C204" s="3">
        <v>4.5310976519006403E-2</v>
      </c>
      <c r="D204" s="3">
        <v>4.5021611745711398E-2</v>
      </c>
      <c r="E204" s="3">
        <v>6.9058547479479496E-2</v>
      </c>
      <c r="F204" s="3">
        <v>6.7251401383649601E-2</v>
      </c>
      <c r="G204" s="3">
        <v>6.7091243630148206E-2</v>
      </c>
      <c r="H204" s="3">
        <v>5.9076757141683298E-2</v>
      </c>
      <c r="I204" s="3">
        <v>5.1302045352635099E-2</v>
      </c>
      <c r="J204" s="3">
        <v>5.7145951746863002E-2</v>
      </c>
      <c r="K204" s="3">
        <v>0.103587161966064</v>
      </c>
    </row>
    <row r="205" spans="1:21">
      <c r="B205">
        <v>7</v>
      </c>
      <c r="C205" s="3">
        <v>4.1249767497204701E-2</v>
      </c>
      <c r="D205" s="3">
        <v>4.1123225509711703E-2</v>
      </c>
      <c r="E205" s="3">
        <v>6.2684487622259893E-2</v>
      </c>
      <c r="F205" s="3">
        <v>6.1590291452051603E-2</v>
      </c>
      <c r="G205" s="3">
        <v>6.0763338602532399E-2</v>
      </c>
      <c r="H205" s="3">
        <v>5.3315759663317398E-2</v>
      </c>
      <c r="I205" s="3">
        <v>4.67348724339431E-2</v>
      </c>
      <c r="J205" s="3">
        <v>5.2695470189580998E-2</v>
      </c>
      <c r="K205" s="3">
        <v>9.8683219232944097E-2</v>
      </c>
    </row>
    <row r="206" spans="1:21">
      <c r="B206">
        <v>8</v>
      </c>
      <c r="C206" s="3">
        <v>3.7541709532402302E-2</v>
      </c>
      <c r="D206" s="3">
        <v>3.75893227745423E-2</v>
      </c>
      <c r="E206" s="3">
        <v>5.7678494861421903E-2</v>
      </c>
      <c r="F206" s="3">
        <v>5.6881978669397398E-2</v>
      </c>
      <c r="G206" s="3">
        <v>5.6665403063394099E-2</v>
      </c>
      <c r="H206" s="3">
        <v>4.8836536230980498E-2</v>
      </c>
      <c r="I206" s="3">
        <v>4.2555626752986901E-2</v>
      </c>
      <c r="J206" s="3">
        <v>4.7355907607931499E-2</v>
      </c>
      <c r="K206" s="3">
        <v>9.5568398406200003E-2</v>
      </c>
    </row>
    <row r="207" spans="1:21">
      <c r="B207">
        <v>9</v>
      </c>
      <c r="C207" s="3">
        <v>3.6465947013057498E-2</v>
      </c>
      <c r="D207" s="3">
        <v>3.7376746041673597E-2</v>
      </c>
      <c r="E207" s="3">
        <v>5.7602357598130503E-2</v>
      </c>
      <c r="F207" s="3">
        <v>5.5696126138660901E-2</v>
      </c>
      <c r="G207" s="3">
        <v>5.4924804147954198E-2</v>
      </c>
      <c r="H207" s="3">
        <v>4.89760969075754E-2</v>
      </c>
      <c r="I207" s="3">
        <v>4.21694741410885E-2</v>
      </c>
      <c r="J207" s="3">
        <v>4.56661782006429E-2</v>
      </c>
      <c r="K207" s="3">
        <v>9.2900574375426495E-2</v>
      </c>
    </row>
    <row r="208" spans="1:21">
      <c r="B208">
        <v>10</v>
      </c>
      <c r="C208" s="3">
        <v>3.6703775525992598E-2</v>
      </c>
      <c r="D208" s="3">
        <v>3.7637116197033603E-2</v>
      </c>
      <c r="E208" s="3">
        <v>5.63873011736181E-2</v>
      </c>
      <c r="F208" s="3">
        <v>5.3219554887416101E-2</v>
      </c>
      <c r="G208" s="3">
        <v>5.3781521492066997E-2</v>
      </c>
      <c r="H208" s="3">
        <v>4.97041904125144E-2</v>
      </c>
      <c r="I208" s="3">
        <v>4.3372329805462302E-2</v>
      </c>
      <c r="J208" s="3">
        <v>4.5199360825922498E-2</v>
      </c>
      <c r="K208" s="3">
        <v>9.2350595348765399E-2</v>
      </c>
    </row>
    <row r="209" spans="1:20">
      <c r="B209">
        <v>11</v>
      </c>
      <c r="C209" s="3">
        <v>3.7067976100521302E-2</v>
      </c>
      <c r="D209" s="3">
        <v>3.7162537943258203E-2</v>
      </c>
      <c r="E209" s="3">
        <v>5.4726875835872199E-2</v>
      </c>
      <c r="F209" s="3">
        <v>5.1348220572544498E-2</v>
      </c>
      <c r="G209" s="3">
        <v>5.1780328773622299E-2</v>
      </c>
      <c r="H209" s="3">
        <v>4.6872629156555802E-2</v>
      </c>
      <c r="I209" s="3">
        <v>4.3842395226659003E-2</v>
      </c>
      <c r="J209" s="3">
        <v>4.4627418808853E-2</v>
      </c>
      <c r="K209" s="3">
        <v>9.1852094849957003E-2</v>
      </c>
    </row>
    <row r="210" spans="1:20">
      <c r="B210">
        <v>12</v>
      </c>
      <c r="C210" s="3">
        <v>3.6019755718467099E-2</v>
      </c>
      <c r="D210" s="3">
        <v>3.6384710100646603E-2</v>
      </c>
      <c r="E210" s="3">
        <v>5.2809025917447197E-2</v>
      </c>
      <c r="F210" s="3">
        <v>5.0542571739270001E-2</v>
      </c>
      <c r="G210" s="3">
        <v>4.97376953676597E-2</v>
      </c>
      <c r="H210" s="3">
        <v>4.5516438371357999E-2</v>
      </c>
      <c r="I210" s="3">
        <v>4.2753222136933097E-2</v>
      </c>
      <c r="J210" s="3">
        <v>4.2616854256349701E-2</v>
      </c>
      <c r="K210" s="3">
        <v>9.0301152817750696E-2</v>
      </c>
    </row>
    <row r="211" spans="1:20">
      <c r="B211">
        <v>13</v>
      </c>
      <c r="C211" s="3">
        <v>3.4824352266015102E-2</v>
      </c>
      <c r="D211" s="3">
        <v>3.5269032674948998E-2</v>
      </c>
      <c r="E211" s="3">
        <v>5.2805299956790903E-2</v>
      </c>
      <c r="F211" s="3">
        <v>4.9525481410370199E-2</v>
      </c>
      <c r="G211" s="3">
        <v>4.9561760223781601E-2</v>
      </c>
      <c r="H211" s="3">
        <v>4.3960292945517801E-2</v>
      </c>
      <c r="I211" s="3">
        <v>4.1235011566395897E-2</v>
      </c>
      <c r="J211" s="3">
        <v>4.1673622679325402E-2</v>
      </c>
      <c r="K211" s="3">
        <v>8.8472841266160701E-2</v>
      </c>
    </row>
    <row r="212" spans="1:20">
      <c r="B212">
        <v>14</v>
      </c>
      <c r="C212" s="3">
        <v>3.1478148011897002E-2</v>
      </c>
      <c r="D212" s="3">
        <v>3.2546133425975399E-2</v>
      </c>
      <c r="E212" s="3">
        <v>5.0851974598957801E-2</v>
      </c>
      <c r="F212" s="3">
        <v>4.6245418258018103E-2</v>
      </c>
      <c r="G212" s="3">
        <v>4.7644966159593002E-2</v>
      </c>
      <c r="H212" s="3">
        <v>4.3353047506118098E-2</v>
      </c>
      <c r="I212" s="3">
        <v>3.91936148047747E-2</v>
      </c>
      <c r="J212" s="3">
        <v>3.9309717479924497E-2</v>
      </c>
      <c r="K212" s="3">
        <v>8.8968431750698296E-2</v>
      </c>
      <c r="M212" s="3">
        <f>AVERAGE(C198:C212)</f>
        <v>4.573040792866654E-2</v>
      </c>
      <c r="N212" s="3">
        <f>AVERAGE(D198:D212)</f>
        <v>4.6556839634681484E-2</v>
      </c>
      <c r="O212" s="3">
        <f t="shared" ref="O212" si="25">AVERAGE(E198:E212)</f>
        <v>6.6952744836356187E-2</v>
      </c>
      <c r="P212" s="3">
        <f t="shared" ref="P212" si="26">AVERAGE(F198:F212)</f>
        <v>6.4802433408734192E-2</v>
      </c>
      <c r="Q212" s="3">
        <f t="shared" ref="Q212" si="27">AVERAGE(G198:G212)</f>
        <v>6.5224728890752315E-2</v>
      </c>
      <c r="R212" s="3">
        <f t="shared" ref="R212" si="28">AVERAGE(H198:H212)</f>
        <v>5.8072921902664616E-2</v>
      </c>
      <c r="S212" s="3">
        <f t="shared" ref="S212" si="29">AVERAGE(I198:I212)</f>
        <v>5.2808632301621278E-2</v>
      </c>
      <c r="T212" s="3">
        <f>AVERAGE(J198:J212)</f>
        <v>5.706665780592024E-2</v>
      </c>
    </row>
    <row r="213" spans="1:20">
      <c r="A213" t="s">
        <v>99</v>
      </c>
      <c r="B213">
        <v>0</v>
      </c>
      <c r="C213" s="3">
        <v>6.3470386767894404E-2</v>
      </c>
      <c r="D213" s="3">
        <v>6.6287236635359195E-2</v>
      </c>
      <c r="E213" s="3">
        <v>9.0032969236468502E-2</v>
      </c>
      <c r="F213" s="3">
        <v>8.8069337468146103E-2</v>
      </c>
      <c r="G213" s="3">
        <v>8.9610471670644898E-2</v>
      </c>
      <c r="H213" s="3">
        <v>7.9016768051927394E-2</v>
      </c>
      <c r="I213" s="3">
        <v>7.3218289355100205E-2</v>
      </c>
      <c r="J213" s="3">
        <v>8.1333805333456605E-2</v>
      </c>
      <c r="K213" s="3">
        <v>0.121085004348746</v>
      </c>
    </row>
    <row r="214" spans="1:20">
      <c r="B214">
        <v>1</v>
      </c>
      <c r="C214" s="3">
        <v>6.3547191523071797E-2</v>
      </c>
      <c r="D214" s="3">
        <v>6.5924802151097001E-2</v>
      </c>
      <c r="E214" s="3">
        <v>8.8698376203468293E-2</v>
      </c>
      <c r="F214" s="3">
        <v>8.7226497896510893E-2</v>
      </c>
      <c r="G214" s="3">
        <v>8.9196009964734799E-2</v>
      </c>
      <c r="H214" s="3">
        <v>7.8645288691891899E-2</v>
      </c>
      <c r="I214" s="3">
        <v>7.2939440392979199E-2</v>
      </c>
      <c r="J214" s="3">
        <v>8.0651338955107593E-2</v>
      </c>
      <c r="K214" s="3">
        <v>0.120098778620254</v>
      </c>
    </row>
    <row r="215" spans="1:20">
      <c r="B215">
        <v>2</v>
      </c>
      <c r="C215" s="3">
        <v>6.00370155157815E-2</v>
      </c>
      <c r="D215" s="3">
        <v>6.1252665027682E-2</v>
      </c>
      <c r="E215" s="3">
        <v>8.40584489554453E-2</v>
      </c>
      <c r="F215" s="3">
        <v>8.3089811190678195E-2</v>
      </c>
      <c r="G215" s="3">
        <v>8.4064168530466707E-2</v>
      </c>
      <c r="H215" s="3">
        <v>7.4443920922837206E-2</v>
      </c>
      <c r="I215" s="3">
        <v>6.8857598084155799E-2</v>
      </c>
      <c r="J215" s="3">
        <v>7.8139680324105704E-2</v>
      </c>
      <c r="K215" s="3">
        <v>0.116739058058257</v>
      </c>
    </row>
    <row r="216" spans="1:20">
      <c r="B216">
        <v>3</v>
      </c>
      <c r="C216" s="3">
        <v>5.8579385565393598E-2</v>
      </c>
      <c r="D216" s="3">
        <v>5.9131380247995399E-2</v>
      </c>
      <c r="E216" s="3">
        <v>8.0254420523666797E-2</v>
      </c>
      <c r="F216" s="3">
        <v>7.8856041512961897E-2</v>
      </c>
      <c r="G216" s="3">
        <v>7.9712163768320493E-2</v>
      </c>
      <c r="H216" s="3">
        <v>7.0247816857090306E-2</v>
      </c>
      <c r="I216" s="3">
        <v>6.4354336644919005E-2</v>
      </c>
      <c r="J216" s="3">
        <v>7.3265505746519799E-2</v>
      </c>
      <c r="K216" s="3">
        <v>0.11447448246502299</v>
      </c>
    </row>
    <row r="217" spans="1:20">
      <c r="B217">
        <v>4</v>
      </c>
      <c r="C217" s="3">
        <v>5.28375749912929E-2</v>
      </c>
      <c r="D217" s="3">
        <v>5.2643587405469601E-2</v>
      </c>
      <c r="E217" s="3">
        <v>7.4213285729092401E-2</v>
      </c>
      <c r="F217" s="3">
        <v>7.2792974035561897E-2</v>
      </c>
      <c r="G217" s="3">
        <v>7.2962488671649298E-2</v>
      </c>
      <c r="H217" s="3">
        <v>6.3409069947358898E-2</v>
      </c>
      <c r="I217" s="3">
        <v>5.7095013702550601E-2</v>
      </c>
      <c r="J217" s="3">
        <v>6.5916562741548099E-2</v>
      </c>
      <c r="K217" s="3">
        <v>0.11018024231595</v>
      </c>
    </row>
    <row r="218" spans="1:20">
      <c r="B218">
        <v>5</v>
      </c>
      <c r="C218" s="3">
        <v>4.79294773809004E-2</v>
      </c>
      <c r="D218" s="3">
        <v>4.8084037453044799E-2</v>
      </c>
      <c r="E218" s="3">
        <v>6.9305796997750094E-2</v>
      </c>
      <c r="F218" s="3">
        <v>6.8527117859006198E-2</v>
      </c>
      <c r="G218" s="3">
        <v>6.7825646132098294E-2</v>
      </c>
      <c r="H218" s="3">
        <v>5.7977265593936698E-2</v>
      </c>
      <c r="I218" s="3">
        <v>5.2687041598716199E-2</v>
      </c>
      <c r="J218" s="3">
        <v>6.1204314190695899E-2</v>
      </c>
      <c r="K218" s="3">
        <v>0.105496038043006</v>
      </c>
    </row>
    <row r="219" spans="1:20">
      <c r="B219">
        <v>6</v>
      </c>
      <c r="C219" s="3">
        <v>4.3407704276050903E-2</v>
      </c>
      <c r="D219" s="3">
        <v>4.3308247337937401E-2</v>
      </c>
      <c r="E219" s="3">
        <v>6.6599897030687694E-2</v>
      </c>
      <c r="F219" s="3">
        <v>6.51698484775627E-2</v>
      </c>
      <c r="G219" s="3">
        <v>6.5114635292480794E-2</v>
      </c>
      <c r="H219" s="3">
        <v>5.6644856327773899E-2</v>
      </c>
      <c r="I219" s="3">
        <v>4.9528505134669797E-2</v>
      </c>
      <c r="J219" s="3">
        <v>5.66878022580075E-2</v>
      </c>
      <c r="K219" s="3">
        <v>0.100234699157848</v>
      </c>
    </row>
    <row r="220" spans="1:20">
      <c r="B220">
        <v>7</v>
      </c>
      <c r="C220" s="3">
        <v>3.9781228506894299E-2</v>
      </c>
      <c r="D220" s="3">
        <v>3.9419458616948601E-2</v>
      </c>
      <c r="E220" s="3">
        <v>6.1017982870122001E-2</v>
      </c>
      <c r="F220" s="3">
        <v>6.03842811864451E-2</v>
      </c>
      <c r="G220" s="3">
        <v>5.9679051867168903E-2</v>
      </c>
      <c r="H220" s="3">
        <v>5.1583261929946202E-2</v>
      </c>
      <c r="I220" s="3">
        <v>4.5042679139803497E-2</v>
      </c>
      <c r="J220" s="3">
        <v>5.2270398077226402E-2</v>
      </c>
      <c r="K220" s="3">
        <v>9.5645631304683301E-2</v>
      </c>
    </row>
    <row r="221" spans="1:20">
      <c r="B221">
        <v>8</v>
      </c>
      <c r="C221" s="3">
        <v>3.7092462746412397E-2</v>
      </c>
      <c r="D221" s="3">
        <v>3.7157199738408697E-2</v>
      </c>
      <c r="E221" s="3">
        <v>5.6699647077750701E-2</v>
      </c>
      <c r="F221" s="3">
        <v>5.5968933810885801E-2</v>
      </c>
      <c r="G221" s="3">
        <v>5.5614549956290803E-2</v>
      </c>
      <c r="H221" s="3">
        <v>4.79235203438945E-2</v>
      </c>
      <c r="I221" s="3">
        <v>4.1930187736344403E-2</v>
      </c>
      <c r="J221" s="3">
        <v>4.7644112589647E-2</v>
      </c>
      <c r="K221" s="3">
        <v>9.3262589037029095E-2</v>
      </c>
    </row>
    <row r="222" spans="1:20">
      <c r="B222">
        <v>9</v>
      </c>
      <c r="C222" s="3">
        <v>3.6251796696056403E-2</v>
      </c>
      <c r="D222" s="3">
        <v>3.7052943822646699E-2</v>
      </c>
      <c r="E222" s="3">
        <v>5.6651647005266703E-2</v>
      </c>
      <c r="F222" s="3">
        <v>5.4549243178268397E-2</v>
      </c>
      <c r="G222" s="3">
        <v>5.4919372096583999E-2</v>
      </c>
      <c r="H222" s="3">
        <v>4.9109847729520498E-2</v>
      </c>
      <c r="I222" s="3">
        <v>4.2005875099321799E-2</v>
      </c>
      <c r="J222" s="3">
        <v>4.6908606321999398E-2</v>
      </c>
      <c r="K222" s="3">
        <v>8.9528878744841001E-2</v>
      </c>
    </row>
    <row r="223" spans="1:20">
      <c r="B223">
        <v>10</v>
      </c>
      <c r="C223" s="3">
        <v>3.54819072436433E-2</v>
      </c>
      <c r="D223" s="3">
        <v>3.6255697831477703E-2</v>
      </c>
      <c r="E223" s="3">
        <v>5.5188833480896302E-2</v>
      </c>
      <c r="F223" s="3">
        <v>5.2261221788486502E-2</v>
      </c>
      <c r="G223" s="3">
        <v>5.2798107696051498E-2</v>
      </c>
      <c r="H223" s="3">
        <v>4.8207325004511498E-2</v>
      </c>
      <c r="I223" s="3">
        <v>4.3311713699261997E-2</v>
      </c>
      <c r="J223" s="3">
        <v>4.6018968099752797E-2</v>
      </c>
      <c r="K223" s="3">
        <v>8.8511354619298793E-2</v>
      </c>
    </row>
    <row r="224" spans="1:20">
      <c r="B224">
        <v>11</v>
      </c>
      <c r="C224" s="3">
        <v>3.4908740562406601E-2</v>
      </c>
      <c r="D224" s="3">
        <v>3.5202284793127703E-2</v>
      </c>
      <c r="E224" s="3">
        <v>5.3093751814376401E-2</v>
      </c>
      <c r="F224" s="3">
        <v>4.9928756434708003E-2</v>
      </c>
      <c r="G224" s="3">
        <v>5.06966394307133E-2</v>
      </c>
      <c r="H224" s="3">
        <v>4.6500036027228402E-2</v>
      </c>
      <c r="I224" s="3">
        <v>4.3501348869133503E-2</v>
      </c>
      <c r="J224" s="3">
        <v>4.5177859944682403E-2</v>
      </c>
      <c r="K224" s="3">
        <v>8.7722350360518606E-2</v>
      </c>
    </row>
    <row r="225" spans="1:20">
      <c r="B225">
        <v>12</v>
      </c>
      <c r="C225" s="3">
        <v>3.4008100414929403E-2</v>
      </c>
      <c r="D225" s="3">
        <v>3.4292372988623199E-2</v>
      </c>
      <c r="E225" s="3">
        <v>5.1211550376274E-2</v>
      </c>
      <c r="F225" s="3">
        <v>4.9079331798827099E-2</v>
      </c>
      <c r="G225" s="3">
        <v>4.8390020866496103E-2</v>
      </c>
      <c r="H225" s="3">
        <v>4.44373602506749E-2</v>
      </c>
      <c r="I225" s="3">
        <v>4.1842508136970803E-2</v>
      </c>
      <c r="J225" s="3">
        <v>4.2310656250029E-2</v>
      </c>
      <c r="K225" s="3">
        <v>8.6483531354353896E-2</v>
      </c>
    </row>
    <row r="226" spans="1:20">
      <c r="B226">
        <v>13</v>
      </c>
      <c r="C226" s="3">
        <v>3.3368182370641902E-2</v>
      </c>
      <c r="D226" s="3">
        <v>3.3821165595315603E-2</v>
      </c>
      <c r="E226" s="3">
        <v>5.1503161180367803E-2</v>
      </c>
      <c r="F226" s="3">
        <v>4.8793435490762802E-2</v>
      </c>
      <c r="G226" s="3">
        <v>4.8869802342217897E-2</v>
      </c>
      <c r="H226" s="3">
        <v>4.3625079136365298E-2</v>
      </c>
      <c r="I226" s="3">
        <v>4.0601262076660601E-2</v>
      </c>
      <c r="J226" s="3">
        <v>4.1898026951510597E-2</v>
      </c>
      <c r="K226" s="3">
        <v>8.5720452187778295E-2</v>
      </c>
    </row>
    <row r="227" spans="1:20">
      <c r="B227">
        <v>14</v>
      </c>
      <c r="C227" s="3">
        <v>3.0608032286638401E-2</v>
      </c>
      <c r="D227" s="3">
        <v>3.1449145947048097E-2</v>
      </c>
      <c r="E227" s="3">
        <v>4.89102922377775E-2</v>
      </c>
      <c r="F227" s="3">
        <v>4.4463740152853697E-2</v>
      </c>
      <c r="G227" s="3">
        <v>4.6303647396373597E-2</v>
      </c>
      <c r="H227" s="3">
        <v>4.2294680592318702E-2</v>
      </c>
      <c r="I227" s="3">
        <v>3.8052196937600397E-2</v>
      </c>
      <c r="J227" s="3">
        <v>3.8941033394431099E-2</v>
      </c>
      <c r="K227" s="3">
        <v>8.5882435707340596E-2</v>
      </c>
      <c r="M227" s="3">
        <f>AVERAGE(C213:C227)</f>
        <v>4.4753945789867217E-2</v>
      </c>
      <c r="N227" s="3">
        <f>AVERAGE(D213:D227)</f>
        <v>4.5418815039478783E-2</v>
      </c>
      <c r="O227" s="3">
        <f t="shared" ref="O227" si="30">AVERAGE(E213:E227)</f>
        <v>6.582933738129404E-2</v>
      </c>
      <c r="P227" s="3">
        <f t="shared" ref="P227" si="31">AVERAGE(F213:F227)</f>
        <v>6.3944038152111013E-2</v>
      </c>
      <c r="Q227" s="3">
        <f t="shared" ref="Q227" si="32">AVERAGE(G213:G227)</f>
        <v>6.43837850454861E-2</v>
      </c>
      <c r="R227" s="3">
        <f t="shared" ref="R227" si="33">AVERAGE(H213:H227)</f>
        <v>5.6937739827151751E-2</v>
      </c>
      <c r="S227" s="3">
        <f t="shared" ref="S227" si="34">AVERAGE(I213:I227)</f>
        <v>5.1664533107212522E-2</v>
      </c>
      <c r="T227" s="3">
        <f>AVERAGE(J213:J227)</f>
        <v>5.7224578078581327E-2</v>
      </c>
    </row>
    <row r="228" spans="1:20">
      <c r="A228" t="s">
        <v>44</v>
      </c>
      <c r="B228">
        <v>0</v>
      </c>
      <c r="C228" s="3">
        <v>7.7042090104617697E-2</v>
      </c>
      <c r="D228" s="3">
        <v>7.1792019971350901E-2</v>
      </c>
      <c r="E228" s="3">
        <v>0.10046691800618</v>
      </c>
      <c r="F228" s="3">
        <v>9.7944845988015394E-2</v>
      </c>
      <c r="G228" s="3">
        <v>9.9876566635244302E-2</v>
      </c>
      <c r="H228" s="3">
        <v>8.8093995844073195E-2</v>
      </c>
      <c r="I228" s="3">
        <v>8.04278360336807E-2</v>
      </c>
      <c r="J228" s="3">
        <v>8.1487799512405104E-2</v>
      </c>
      <c r="K228" s="3">
        <v>0.13480140962660001</v>
      </c>
    </row>
    <row r="229" spans="1:20">
      <c r="B229">
        <v>1</v>
      </c>
      <c r="C229" s="3">
        <v>7.8150715862699394E-2</v>
      </c>
      <c r="D229" s="3">
        <v>6.9838575228704999E-2</v>
      </c>
      <c r="E229" s="3">
        <v>9.7209773033878996E-2</v>
      </c>
      <c r="F229" s="3">
        <v>9.4222429187013595E-2</v>
      </c>
      <c r="G229" s="3">
        <v>9.6007598120575799E-2</v>
      </c>
      <c r="H229" s="3">
        <v>8.6252802851017399E-2</v>
      </c>
      <c r="I229" s="3">
        <v>7.8972898970149003E-2</v>
      </c>
      <c r="J229" s="3">
        <v>8.1268421445711794E-2</v>
      </c>
      <c r="K229" s="3">
        <v>0.13016047961326599</v>
      </c>
    </row>
    <row r="230" spans="1:20">
      <c r="B230">
        <v>2</v>
      </c>
      <c r="C230" s="3">
        <v>7.7397790108746797E-2</v>
      </c>
      <c r="D230" s="3">
        <v>6.5782266755596799E-2</v>
      </c>
      <c r="E230" s="3">
        <v>9.1756143683116298E-2</v>
      </c>
      <c r="F230" s="3">
        <v>9.0264205423291596E-2</v>
      </c>
      <c r="G230" s="3">
        <v>8.9846739384361093E-2</v>
      </c>
      <c r="H230" s="3">
        <v>8.0081367321230598E-2</v>
      </c>
      <c r="I230" s="3">
        <v>7.44832480055799E-2</v>
      </c>
      <c r="J230" s="3">
        <v>7.6343679136773604E-2</v>
      </c>
      <c r="K230" s="3">
        <v>0.12793037223819301</v>
      </c>
    </row>
    <row r="231" spans="1:20">
      <c r="B231">
        <v>3</v>
      </c>
      <c r="C231" s="3">
        <v>7.5464216092911901E-2</v>
      </c>
      <c r="D231" s="3">
        <v>6.0570792563787203E-2</v>
      </c>
      <c r="E231" s="3">
        <v>8.8624312565971003E-2</v>
      </c>
      <c r="F231" s="3">
        <v>8.6404896807492498E-2</v>
      </c>
      <c r="G231" s="3">
        <v>8.5425182242274994E-2</v>
      </c>
      <c r="H231" s="3">
        <v>7.4313267002105596E-2</v>
      </c>
      <c r="I231" s="3">
        <v>6.6889525260675001E-2</v>
      </c>
      <c r="J231" s="3">
        <v>6.9785370568075003E-2</v>
      </c>
      <c r="K231" s="3">
        <v>0.12751276372828099</v>
      </c>
    </row>
    <row r="232" spans="1:20">
      <c r="B232">
        <v>4</v>
      </c>
      <c r="C232" s="3">
        <v>7.1536384363504804E-2</v>
      </c>
      <c r="D232" s="3">
        <v>5.45233064511235E-2</v>
      </c>
      <c r="E232" s="3">
        <v>7.8793847420626006E-2</v>
      </c>
      <c r="F232" s="3">
        <v>7.6444947132950899E-2</v>
      </c>
      <c r="G232" s="3">
        <v>7.4832239100113301E-2</v>
      </c>
      <c r="H232" s="3">
        <v>6.53735038304947E-2</v>
      </c>
      <c r="I232" s="3">
        <v>5.9530740393542697E-2</v>
      </c>
      <c r="J232" s="3">
        <v>6.2613002427039099E-2</v>
      </c>
      <c r="K232" s="3">
        <v>0.12200791266066199</v>
      </c>
    </row>
    <row r="233" spans="1:20">
      <c r="B233">
        <v>5</v>
      </c>
      <c r="C233" s="3">
        <v>6.3972483326843299E-2</v>
      </c>
      <c r="D233" s="3">
        <v>5.0914157643090402E-2</v>
      </c>
      <c r="E233" s="3">
        <v>7.4007547148324901E-2</v>
      </c>
      <c r="F233" s="3">
        <v>7.0279340146244998E-2</v>
      </c>
      <c r="G233" s="3">
        <v>7.0195855426139694E-2</v>
      </c>
      <c r="H233" s="3">
        <v>6.04080971797053E-2</v>
      </c>
      <c r="I233" s="3">
        <v>5.5416606010913298E-2</v>
      </c>
      <c r="J233" s="3">
        <v>5.8209288862733001E-2</v>
      </c>
      <c r="K233" s="3">
        <v>0.117527519483971</v>
      </c>
    </row>
    <row r="234" spans="1:20">
      <c r="B234">
        <v>6</v>
      </c>
      <c r="C234" s="3">
        <v>5.9171201166174699E-2</v>
      </c>
      <c r="D234" s="3">
        <v>4.78393537315202E-2</v>
      </c>
      <c r="E234" s="3">
        <v>7.0169693675055003E-2</v>
      </c>
      <c r="F234" s="3">
        <v>6.7051444514671696E-2</v>
      </c>
      <c r="G234" s="3">
        <v>6.5635719777475093E-2</v>
      </c>
      <c r="H234" s="3">
        <v>5.7282346718186702E-2</v>
      </c>
      <c r="I234" s="3">
        <v>5.2778816481768097E-2</v>
      </c>
      <c r="J234" s="3">
        <v>5.4008157968979398E-2</v>
      </c>
      <c r="K234" s="3">
        <v>0.116059285211499</v>
      </c>
    </row>
    <row r="235" spans="1:20">
      <c r="B235">
        <v>7</v>
      </c>
      <c r="C235" s="3">
        <v>5.66380155680948E-2</v>
      </c>
      <c r="D235" s="3">
        <v>4.6792281956943203E-2</v>
      </c>
      <c r="E235" s="3">
        <v>6.9305874812254004E-2</v>
      </c>
      <c r="F235" s="3">
        <v>6.6187858216921303E-2</v>
      </c>
      <c r="G235" s="3">
        <v>6.4826171275388797E-2</v>
      </c>
      <c r="H235" s="3">
        <v>5.5906756687017001E-2</v>
      </c>
      <c r="I235" s="3">
        <v>5.0578717648569201E-2</v>
      </c>
      <c r="J235" s="3">
        <v>5.3469136002529401E-2</v>
      </c>
      <c r="K235" s="3">
        <v>0.112593777739267</v>
      </c>
    </row>
    <row r="236" spans="1:20">
      <c r="B236">
        <v>8</v>
      </c>
      <c r="C236" s="3">
        <v>5.4919191174200299E-2</v>
      </c>
      <c r="D236" s="3">
        <v>4.7239720133065002E-2</v>
      </c>
      <c r="E236" s="3">
        <v>6.7970564013457996E-2</v>
      </c>
      <c r="F236" s="3">
        <v>6.4913939729683706E-2</v>
      </c>
      <c r="G236" s="3">
        <v>6.3697229809526995E-2</v>
      </c>
      <c r="H236" s="3">
        <v>5.4651796776729898E-2</v>
      </c>
      <c r="I236" s="3">
        <v>4.8936181042075297E-2</v>
      </c>
      <c r="J236" s="3">
        <v>5.1887609094803597E-2</v>
      </c>
      <c r="K236" s="3">
        <v>0.112048595836819</v>
      </c>
    </row>
    <row r="237" spans="1:20">
      <c r="B237">
        <v>9</v>
      </c>
      <c r="C237" s="3">
        <v>5.1403217839621103E-2</v>
      </c>
      <c r="D237" s="3">
        <v>4.7042230659105601E-2</v>
      </c>
      <c r="E237" s="3">
        <v>6.7552877423562793E-2</v>
      </c>
      <c r="F237" s="3">
        <v>6.1916281252815099E-2</v>
      </c>
      <c r="G237" s="3">
        <v>6.2244716458740697E-2</v>
      </c>
      <c r="H237" s="3">
        <v>5.5763460049014203E-2</v>
      </c>
      <c r="I237" s="3">
        <v>4.8963857991422499E-2</v>
      </c>
      <c r="J237" s="3">
        <v>5.0538211076115301E-2</v>
      </c>
      <c r="K237" s="3">
        <v>0.107572704742201</v>
      </c>
    </row>
    <row r="238" spans="1:20">
      <c r="B238">
        <v>10</v>
      </c>
      <c r="C238" s="3">
        <v>4.9636640864800199E-2</v>
      </c>
      <c r="D238" s="3">
        <v>4.7751742018067901E-2</v>
      </c>
      <c r="E238" s="3">
        <v>6.7934095230559099E-2</v>
      </c>
      <c r="F238" s="3">
        <v>6.3010773923296404E-2</v>
      </c>
      <c r="G238" s="3">
        <v>6.2758098921045294E-2</v>
      </c>
      <c r="H238" s="3">
        <v>5.6634096855932702E-2</v>
      </c>
      <c r="I238" s="3">
        <v>5.1718712446208098E-2</v>
      </c>
      <c r="J238" s="3">
        <v>5.1077712618462903E-2</v>
      </c>
      <c r="K238" s="3">
        <v>0.108504185054436</v>
      </c>
    </row>
    <row r="239" spans="1:20">
      <c r="B239">
        <v>11</v>
      </c>
      <c r="C239" s="3">
        <v>4.9140752424349801E-2</v>
      </c>
      <c r="D239" s="3">
        <v>4.7357104761832698E-2</v>
      </c>
      <c r="E239" s="3">
        <v>6.6378205551274605E-2</v>
      </c>
      <c r="F239" s="3">
        <v>6.0822443650271403E-2</v>
      </c>
      <c r="G239" s="3">
        <v>6.17810571091797E-2</v>
      </c>
      <c r="H239" s="3">
        <v>5.39420988852286E-2</v>
      </c>
      <c r="I239" s="3">
        <v>4.8272701163312802E-2</v>
      </c>
      <c r="J239" s="3">
        <v>4.9296431533176803E-2</v>
      </c>
      <c r="K239" s="3">
        <v>0.10951697433662</v>
      </c>
    </row>
    <row r="240" spans="1:20">
      <c r="B240">
        <v>12</v>
      </c>
      <c r="C240" s="3">
        <v>4.9461430898644E-2</v>
      </c>
      <c r="D240" s="3">
        <v>4.5825826952338299E-2</v>
      </c>
      <c r="E240" s="3">
        <v>6.5868311431036303E-2</v>
      </c>
      <c r="F240" s="3">
        <v>6.0044381259633697E-2</v>
      </c>
      <c r="G240" s="3">
        <v>5.9470635063881699E-2</v>
      </c>
      <c r="H240" s="3">
        <v>5.3419480046886902E-2</v>
      </c>
      <c r="I240" s="3">
        <v>4.7278946138323903E-2</v>
      </c>
      <c r="J240" s="3">
        <v>4.9111454057751303E-2</v>
      </c>
      <c r="K240" s="3">
        <v>0.108318431994172</v>
      </c>
    </row>
    <row r="241" spans="1:11">
      <c r="B241">
        <v>13</v>
      </c>
      <c r="C241" s="3">
        <v>4.7220552860800201E-2</v>
      </c>
      <c r="D241" s="3">
        <v>4.5703084960444403E-2</v>
      </c>
      <c r="E241" s="3">
        <v>6.6674014889174002E-2</v>
      </c>
      <c r="F241" s="3">
        <v>6.1346766494750002E-2</v>
      </c>
      <c r="G241" s="3">
        <v>6.23540264613653E-2</v>
      </c>
      <c r="H241" s="3">
        <v>5.4938879768800603E-2</v>
      </c>
      <c r="I241" s="3">
        <v>4.6057744851290897E-2</v>
      </c>
      <c r="J241" s="3">
        <v>4.8861481239467097E-2</v>
      </c>
      <c r="K241" s="3">
        <v>0.104442485675884</v>
      </c>
    </row>
    <row r="242" spans="1:11">
      <c r="B242">
        <v>14</v>
      </c>
      <c r="C242" s="3">
        <v>4.3594323557363798E-2</v>
      </c>
      <c r="D242" s="3">
        <v>4.2048629089793399E-2</v>
      </c>
      <c r="E242" s="3">
        <v>6.3138461172253593E-2</v>
      </c>
      <c r="F242" s="3">
        <v>5.7728764086180002E-2</v>
      </c>
      <c r="G242" s="3">
        <v>5.8766730993621799E-2</v>
      </c>
      <c r="H242" s="3">
        <v>5.3976909869797397E-2</v>
      </c>
      <c r="I242" s="3">
        <v>4.4118307886767301E-2</v>
      </c>
      <c r="J242" s="3">
        <v>4.4651349640689598E-2</v>
      </c>
      <c r="K242" s="3">
        <v>9.8989448186279499E-2</v>
      </c>
    </row>
    <row r="243" spans="1:11">
      <c r="A243" t="s">
        <v>45</v>
      </c>
      <c r="B243">
        <v>0</v>
      </c>
      <c r="C243" s="3">
        <v>6.0252062073821E-2</v>
      </c>
      <c r="D243" s="3">
        <v>5.7536203990908398E-2</v>
      </c>
      <c r="E243" s="3">
        <v>8.8687534328505999E-2</v>
      </c>
      <c r="F243" s="3">
        <v>8.6394026552175596E-2</v>
      </c>
      <c r="G243" s="3">
        <v>8.5605331826023895E-2</v>
      </c>
      <c r="H243" s="3">
        <v>7.27585685677338E-2</v>
      </c>
      <c r="I243" s="3">
        <v>6.6471056571983003E-2</v>
      </c>
      <c r="J243" s="3">
        <v>7.1829383675683395E-2</v>
      </c>
      <c r="K243" s="3">
        <v>0.123785433845146</v>
      </c>
    </row>
    <row r="244" spans="1:11">
      <c r="B244">
        <v>1</v>
      </c>
      <c r="C244" s="3">
        <v>6.58795132910871E-2</v>
      </c>
      <c r="D244" s="3">
        <v>6.3031164678930607E-2</v>
      </c>
      <c r="E244" s="3">
        <v>9.1316012084729295E-2</v>
      </c>
      <c r="F244" s="3">
        <v>8.9004432748647597E-2</v>
      </c>
      <c r="G244" s="3">
        <v>8.7671478753829399E-2</v>
      </c>
      <c r="H244" s="3">
        <v>7.6132735960069003E-2</v>
      </c>
      <c r="I244" s="3">
        <v>7.0259353351744394E-2</v>
      </c>
      <c r="J244" s="3">
        <v>7.5103595267192902E-2</v>
      </c>
      <c r="K244" s="3">
        <v>0.11965356128497399</v>
      </c>
    </row>
    <row r="245" spans="1:11">
      <c r="B245">
        <v>2</v>
      </c>
      <c r="C245" s="3">
        <v>6.4434763092663799E-2</v>
      </c>
      <c r="D245" s="3">
        <v>6.2380993984386998E-2</v>
      </c>
      <c r="E245" s="3">
        <v>8.8574036083189603E-2</v>
      </c>
      <c r="F245" s="3">
        <v>8.6530238009398394E-2</v>
      </c>
      <c r="G245" s="3">
        <v>8.6784794038457805E-2</v>
      </c>
      <c r="H245" s="3">
        <v>7.6351237119214599E-2</v>
      </c>
      <c r="I245" s="3">
        <v>6.7809298404845605E-2</v>
      </c>
      <c r="J245" s="3">
        <v>7.1783629503612903E-2</v>
      </c>
      <c r="K245" s="3">
        <v>0.115395415329712</v>
      </c>
    </row>
    <row r="246" spans="1:11">
      <c r="B246">
        <v>3</v>
      </c>
      <c r="C246" s="3">
        <v>5.9488341794201503E-2</v>
      </c>
      <c r="D246" s="3">
        <v>5.6768711528701499E-2</v>
      </c>
      <c r="E246" s="3">
        <v>8.2907460252163695E-2</v>
      </c>
      <c r="F246" s="3">
        <v>8.0564676211782801E-2</v>
      </c>
      <c r="G246" s="3">
        <v>7.9340649878923503E-2</v>
      </c>
      <c r="H246" s="3">
        <v>7.1287730100760893E-2</v>
      </c>
      <c r="I246" s="3">
        <v>6.2858455787304396E-2</v>
      </c>
      <c r="J246" s="3">
        <v>6.5927589782834597E-2</v>
      </c>
      <c r="K246" s="3">
        <v>0.11156774547201199</v>
      </c>
    </row>
    <row r="247" spans="1:11">
      <c r="B247">
        <v>4</v>
      </c>
      <c r="C247" s="3">
        <v>5.56018022443193E-2</v>
      </c>
      <c r="D247" s="3">
        <v>5.4209402787813499E-2</v>
      </c>
      <c r="E247" s="3">
        <v>7.9385990486891003E-2</v>
      </c>
      <c r="F247" s="3">
        <v>7.9073463025050805E-2</v>
      </c>
      <c r="G247" s="3">
        <v>7.6172320367993304E-2</v>
      </c>
      <c r="H247" s="3">
        <v>6.4476708432277596E-2</v>
      </c>
      <c r="I247" s="3">
        <v>5.8906437473811399E-2</v>
      </c>
      <c r="J247" s="3">
        <v>6.2042305810964801E-2</v>
      </c>
      <c r="K247" s="3">
        <v>0.108696209413662</v>
      </c>
    </row>
    <row r="248" spans="1:11">
      <c r="B248">
        <v>5</v>
      </c>
      <c r="C248" s="3">
        <v>5.2365110275798397E-2</v>
      </c>
      <c r="D248" s="3">
        <v>4.9350880261305997E-2</v>
      </c>
      <c r="E248" s="3">
        <v>7.4760497019350697E-2</v>
      </c>
      <c r="F248" s="3">
        <v>7.2778073642761204E-2</v>
      </c>
      <c r="G248" s="3">
        <v>7.0763867637411104E-2</v>
      </c>
      <c r="H248" s="3">
        <v>5.8954730480848302E-2</v>
      </c>
      <c r="I248" s="3">
        <v>5.4546814475008601E-2</v>
      </c>
      <c r="J248" s="3">
        <v>5.9893361881725102E-2</v>
      </c>
      <c r="K248" s="3">
        <v>0.103456027575418</v>
      </c>
    </row>
    <row r="249" spans="1:11">
      <c r="B249">
        <v>6</v>
      </c>
      <c r="C249" s="3">
        <v>4.8836040594869103E-2</v>
      </c>
      <c r="D249" s="3">
        <v>4.7380077973558699E-2</v>
      </c>
      <c r="E249" s="3">
        <v>6.9652367187687705E-2</v>
      </c>
      <c r="F249" s="3">
        <v>6.7517677318488595E-2</v>
      </c>
      <c r="G249" s="3">
        <v>6.6070423542526999E-2</v>
      </c>
      <c r="H249" s="3">
        <v>5.6941822242700398E-2</v>
      </c>
      <c r="I249" s="3">
        <v>5.3012024452639299E-2</v>
      </c>
      <c r="J249" s="3">
        <v>5.8057521058155599E-2</v>
      </c>
      <c r="K249" s="3">
        <v>0.101011553264966</v>
      </c>
    </row>
    <row r="250" spans="1:11">
      <c r="B250">
        <v>7</v>
      </c>
      <c r="C250" s="3">
        <v>4.5365299427412603E-2</v>
      </c>
      <c r="D250" s="3">
        <v>4.2955886530143199E-2</v>
      </c>
      <c r="E250" s="3">
        <v>6.5274589543064795E-2</v>
      </c>
      <c r="F250" s="3">
        <v>6.3717577020419094E-2</v>
      </c>
      <c r="G250" s="3">
        <v>6.2998769939174595E-2</v>
      </c>
      <c r="H250" s="3">
        <v>5.5079911892792599E-2</v>
      </c>
      <c r="I250" s="3">
        <v>4.9603925066856701E-2</v>
      </c>
      <c r="J250" s="3">
        <v>5.1815816300213098E-2</v>
      </c>
      <c r="K250" s="3">
        <v>9.6194638136119406E-2</v>
      </c>
    </row>
    <row r="251" spans="1:11">
      <c r="B251">
        <v>8</v>
      </c>
      <c r="C251" s="3">
        <v>4.2958885858481601E-2</v>
      </c>
      <c r="D251" s="3">
        <v>4.1503144818645102E-2</v>
      </c>
      <c r="E251" s="3">
        <v>6.1446812222402697E-2</v>
      </c>
      <c r="F251" s="3">
        <v>6.0999583565435701E-2</v>
      </c>
      <c r="G251" s="3">
        <v>5.9734288100952597E-2</v>
      </c>
      <c r="H251" s="3">
        <v>5.4530112686676201E-2</v>
      </c>
      <c r="I251" s="3">
        <v>4.7931804859393398E-2</v>
      </c>
      <c r="J251" s="3">
        <v>4.9347390473866298E-2</v>
      </c>
      <c r="K251" s="3">
        <v>9.2017329887226607E-2</v>
      </c>
    </row>
    <row r="252" spans="1:11">
      <c r="B252">
        <v>9</v>
      </c>
      <c r="C252" s="3">
        <v>3.8113179125997702E-2</v>
      </c>
      <c r="D252" s="3">
        <v>3.7781640440569197E-2</v>
      </c>
      <c r="E252" s="3">
        <v>5.6917892548305898E-2</v>
      </c>
      <c r="F252" s="3">
        <v>5.4991960773181997E-2</v>
      </c>
      <c r="G252" s="3">
        <v>5.4761211204154198E-2</v>
      </c>
      <c r="H252" s="3">
        <v>5.0835612421991701E-2</v>
      </c>
      <c r="I252" s="3">
        <v>4.5462378680957601E-2</v>
      </c>
      <c r="J252" s="3">
        <v>4.4478506530982502E-2</v>
      </c>
      <c r="K252" s="3">
        <v>8.9545173873356296E-2</v>
      </c>
    </row>
    <row r="253" spans="1:11">
      <c r="B253">
        <v>10</v>
      </c>
      <c r="C253" s="3">
        <v>3.7093396075228498E-2</v>
      </c>
      <c r="D253" s="3">
        <v>3.73708379888366E-2</v>
      </c>
      <c r="E253" s="3">
        <v>5.8390994407030397E-2</v>
      </c>
      <c r="F253" s="3">
        <v>5.4954593228798199E-2</v>
      </c>
      <c r="G253" s="3">
        <v>5.4939466500425603E-2</v>
      </c>
      <c r="H253" s="3">
        <v>5.1435538355977202E-2</v>
      </c>
      <c r="I253" s="3">
        <v>4.43436415688565E-2</v>
      </c>
      <c r="J253" s="3">
        <v>4.4009979569130102E-2</v>
      </c>
      <c r="K253" s="3">
        <v>8.8083223914810105E-2</v>
      </c>
    </row>
    <row r="254" spans="1:11">
      <c r="B254">
        <v>11</v>
      </c>
      <c r="C254" s="3">
        <v>3.67019651431994E-2</v>
      </c>
      <c r="D254" s="3">
        <v>3.6057845021708002E-2</v>
      </c>
      <c r="E254" s="3">
        <v>5.5349617480179497E-2</v>
      </c>
      <c r="F254" s="3">
        <v>5.32692219087985E-2</v>
      </c>
      <c r="G254" s="3">
        <v>5.4130762721096203E-2</v>
      </c>
      <c r="H254" s="3">
        <v>4.9206907766548597E-2</v>
      </c>
      <c r="I254" s="3">
        <v>4.4883397029133403E-2</v>
      </c>
      <c r="J254" s="3">
        <v>4.3249715747981199E-2</v>
      </c>
      <c r="K254" s="3">
        <v>8.5108084021150304E-2</v>
      </c>
    </row>
    <row r="255" spans="1:11">
      <c r="B255">
        <v>12</v>
      </c>
      <c r="C255" s="3">
        <v>3.4869200142364901E-2</v>
      </c>
      <c r="D255" s="3">
        <v>3.4301633450438802E-2</v>
      </c>
      <c r="E255" s="3">
        <v>5.2297491211888203E-2</v>
      </c>
      <c r="F255" s="3">
        <v>4.8950229178390099E-2</v>
      </c>
      <c r="G255" s="3">
        <v>4.9971530601858397E-2</v>
      </c>
      <c r="H255" s="3">
        <v>4.5542240748726502E-2</v>
      </c>
      <c r="I255" s="3">
        <v>4.1483756869749699E-2</v>
      </c>
      <c r="J255" s="3">
        <v>4.1548148901635801E-2</v>
      </c>
      <c r="K255" s="3">
        <v>8.2920959431198302E-2</v>
      </c>
    </row>
    <row r="256" spans="1:11">
      <c r="B256">
        <v>13</v>
      </c>
      <c r="C256" s="3">
        <v>3.2356226982334597E-2</v>
      </c>
      <c r="D256" s="3">
        <v>3.1917219746744101E-2</v>
      </c>
      <c r="E256" s="3">
        <v>5.0918964473175697E-2</v>
      </c>
      <c r="F256" s="3">
        <v>4.7288328942781697E-2</v>
      </c>
      <c r="G256" s="3">
        <v>4.7857186601858497E-2</v>
      </c>
      <c r="H256" s="3">
        <v>4.3083061423088799E-2</v>
      </c>
      <c r="I256" s="3">
        <v>3.7525811916929497E-2</v>
      </c>
      <c r="J256" s="3">
        <v>3.9582653561322401E-2</v>
      </c>
      <c r="K256" s="3">
        <v>8.3268422460395494E-2</v>
      </c>
    </row>
    <row r="257" spans="1:11">
      <c r="B257">
        <v>14</v>
      </c>
      <c r="C257" s="3">
        <v>3.1639454838228498E-2</v>
      </c>
      <c r="D257" s="3">
        <v>3.0728133657252899E-2</v>
      </c>
      <c r="E257" s="3">
        <v>4.9621930529425998E-2</v>
      </c>
      <c r="F257" s="3">
        <v>4.5770650074474499E-2</v>
      </c>
      <c r="G257" s="3">
        <v>4.6685962289336302E-2</v>
      </c>
      <c r="H257" s="3">
        <v>4.26687206289331E-2</v>
      </c>
      <c r="I257" s="3">
        <v>3.6751346925133002E-2</v>
      </c>
      <c r="J257" s="3">
        <v>3.7762081583620301E-2</v>
      </c>
      <c r="K257" s="3">
        <v>8.0870088479982699E-2</v>
      </c>
    </row>
    <row r="258" spans="1:11">
      <c r="A258" t="s">
        <v>46</v>
      </c>
      <c r="B258">
        <v>0</v>
      </c>
      <c r="C258" s="3">
        <v>7.1919372904132001E-2</v>
      </c>
      <c r="D258" s="3">
        <v>7.2198429052326096E-2</v>
      </c>
      <c r="E258" s="3">
        <v>0.10661572711806599</v>
      </c>
      <c r="F258" s="3">
        <v>0.100578449034207</v>
      </c>
      <c r="G258" s="3">
        <v>0.10182731918292399</v>
      </c>
      <c r="H258" s="3">
        <v>8.8639793251221705E-2</v>
      </c>
      <c r="I258" s="3">
        <v>7.8198512361145403E-2</v>
      </c>
      <c r="J258" s="3">
        <v>8.3632683676649097E-2</v>
      </c>
      <c r="K258" s="3">
        <v>0.19889043481607699</v>
      </c>
    </row>
    <row r="259" spans="1:11">
      <c r="B259">
        <v>1</v>
      </c>
      <c r="C259" s="3">
        <v>7.0297314305071495E-2</v>
      </c>
      <c r="D259" s="3">
        <v>7.06952713031192E-2</v>
      </c>
      <c r="E259" s="3">
        <v>0.103827205242688</v>
      </c>
      <c r="F259" s="3">
        <v>9.9068094459024897E-2</v>
      </c>
      <c r="G259" s="3">
        <v>0.100092820049742</v>
      </c>
      <c r="H259" s="3">
        <v>8.8312403712472898E-2</v>
      </c>
      <c r="I259" s="3">
        <v>7.7767051994691597E-2</v>
      </c>
      <c r="J259" s="3">
        <v>8.2206746872587597E-2</v>
      </c>
      <c r="K259" s="3">
        <v>0.195857065134103</v>
      </c>
    </row>
    <row r="260" spans="1:11">
      <c r="B260">
        <v>2</v>
      </c>
      <c r="C260" s="3">
        <v>7.0271511613085993E-2</v>
      </c>
      <c r="D260" s="3">
        <v>7.0716039125705399E-2</v>
      </c>
      <c r="E260" s="3">
        <v>0.10209732670502999</v>
      </c>
      <c r="F260" s="3">
        <v>9.8159959306165695E-2</v>
      </c>
      <c r="G260" s="3">
        <v>9.8410450870962604E-2</v>
      </c>
      <c r="H260" s="3">
        <v>8.8205186646977907E-2</v>
      </c>
      <c r="I260" s="3">
        <v>7.8742998683953999E-2</v>
      </c>
      <c r="J260" s="3">
        <v>8.0938149082445607E-2</v>
      </c>
      <c r="K260" s="3">
        <v>0.19168560964343401</v>
      </c>
    </row>
    <row r="261" spans="1:11">
      <c r="B261">
        <v>3</v>
      </c>
      <c r="C261" s="3">
        <v>7.0958488583256998E-2</v>
      </c>
      <c r="D261" s="3">
        <v>7.0682226239909302E-2</v>
      </c>
      <c r="E261" s="3">
        <v>0.101780860316837</v>
      </c>
      <c r="F261" s="3">
        <v>9.7189206459482702E-2</v>
      </c>
      <c r="G261" s="3">
        <v>9.7530356478451596E-2</v>
      </c>
      <c r="H261" s="3">
        <v>8.8133018450199094E-2</v>
      </c>
      <c r="I261" s="3">
        <v>7.8973050387929594E-2</v>
      </c>
      <c r="J261" s="3">
        <v>7.9678344983235894E-2</v>
      </c>
      <c r="K261" s="3">
        <v>0.189637536205948</v>
      </c>
    </row>
    <row r="262" spans="1:11">
      <c r="B262">
        <v>4</v>
      </c>
      <c r="C262" s="3">
        <v>7.2528785305991494E-2</v>
      </c>
      <c r="D262" s="3">
        <v>7.1513161654166907E-2</v>
      </c>
      <c r="E262" s="3">
        <v>0.102226629444403</v>
      </c>
      <c r="F262" s="3">
        <v>9.8966100603600005E-2</v>
      </c>
      <c r="G262" s="3">
        <v>9.8697946544294604E-2</v>
      </c>
      <c r="H262" s="3">
        <v>8.7391293569814801E-2</v>
      </c>
      <c r="I262" s="3">
        <v>7.7290172464862805E-2</v>
      </c>
      <c r="J262" s="3">
        <v>8.0320008043444593E-2</v>
      </c>
      <c r="K262" s="3">
        <v>0.187339837424707</v>
      </c>
    </row>
    <row r="263" spans="1:11">
      <c r="B263">
        <v>5</v>
      </c>
      <c r="C263" s="3">
        <v>7.0800332063420804E-2</v>
      </c>
      <c r="D263" s="3">
        <v>7.014234268781E-2</v>
      </c>
      <c r="E263" s="3">
        <v>0.102468708553218</v>
      </c>
      <c r="F263" s="3">
        <v>9.9879477386382406E-2</v>
      </c>
      <c r="G263" s="3">
        <v>9.8636576009530005E-2</v>
      </c>
      <c r="H263" s="3">
        <v>8.7532181982315799E-2</v>
      </c>
      <c r="I263" s="3">
        <v>7.7090697870278099E-2</v>
      </c>
      <c r="J263" s="3">
        <v>8.0326161267807797E-2</v>
      </c>
      <c r="K263" s="3">
        <v>0.18317611332209199</v>
      </c>
    </row>
    <row r="264" spans="1:11">
      <c r="B264">
        <v>6</v>
      </c>
      <c r="C264" s="3">
        <v>6.9339138591159602E-2</v>
      </c>
      <c r="D264" s="3">
        <v>6.9352501472858097E-2</v>
      </c>
      <c r="E264" s="3">
        <v>0.101040302985547</v>
      </c>
      <c r="F264" s="3">
        <v>9.8202551956689199E-2</v>
      </c>
      <c r="G264" s="3">
        <v>9.6852475040840297E-2</v>
      </c>
      <c r="H264" s="3">
        <v>8.6028512893606607E-2</v>
      </c>
      <c r="I264" s="3">
        <v>7.4868411923522504E-2</v>
      </c>
      <c r="J264" s="3">
        <v>7.9688486032202799E-2</v>
      </c>
      <c r="K264" s="3">
        <v>0.17829250830068399</v>
      </c>
    </row>
    <row r="265" spans="1:11">
      <c r="B265">
        <v>7</v>
      </c>
      <c r="C265" s="3">
        <v>6.77720608046469E-2</v>
      </c>
      <c r="D265" s="3">
        <v>6.8323182925717998E-2</v>
      </c>
      <c r="E265" s="3">
        <v>9.7988617452854199E-2</v>
      </c>
      <c r="F265" s="3">
        <v>9.59626788998479E-2</v>
      </c>
      <c r="G265" s="3">
        <v>9.4366612369420302E-2</v>
      </c>
      <c r="H265" s="3">
        <v>8.3896997666175699E-2</v>
      </c>
      <c r="I265" s="3">
        <v>7.3998125206926904E-2</v>
      </c>
      <c r="J265" s="3">
        <v>7.7847930634186102E-2</v>
      </c>
      <c r="K265" s="3">
        <v>0.176255711425259</v>
      </c>
    </row>
    <row r="266" spans="1:11">
      <c r="B266">
        <v>8</v>
      </c>
      <c r="C266" s="3">
        <v>6.5921084464151999E-2</v>
      </c>
      <c r="D266" s="3">
        <v>6.6691367718653902E-2</v>
      </c>
      <c r="E266" s="3">
        <v>9.6006368938552203E-2</v>
      </c>
      <c r="F266" s="3">
        <v>9.3449103561573502E-2</v>
      </c>
      <c r="G266" s="3">
        <v>9.2646938233327397E-2</v>
      </c>
      <c r="H266" s="3">
        <v>8.3574620427388599E-2</v>
      </c>
      <c r="I266" s="3">
        <v>7.1995254061717903E-2</v>
      </c>
      <c r="J266" s="3">
        <v>7.5005514181845201E-2</v>
      </c>
      <c r="K266" s="3">
        <v>0.17085280973557199</v>
      </c>
    </row>
    <row r="267" spans="1:11">
      <c r="B267">
        <v>9</v>
      </c>
      <c r="C267" s="3">
        <v>6.6235043933905793E-2</v>
      </c>
      <c r="D267" s="3">
        <v>6.7326799847900298E-2</v>
      </c>
      <c r="E267" s="3">
        <v>9.5236132272729507E-2</v>
      </c>
      <c r="F267" s="3">
        <v>9.1539345775946093E-2</v>
      </c>
      <c r="G267" s="3">
        <v>9.18066889312701E-2</v>
      </c>
      <c r="H267" s="3">
        <v>8.3244761000171905E-2</v>
      </c>
      <c r="I267" s="3">
        <v>7.0558844293285794E-2</v>
      </c>
      <c r="J267" s="3">
        <v>7.3127963320537295E-2</v>
      </c>
      <c r="K267" s="3">
        <v>0.16797406108661</v>
      </c>
    </row>
    <row r="268" spans="1:11">
      <c r="B268">
        <v>10</v>
      </c>
      <c r="C268" s="3">
        <v>6.7539739482442004E-2</v>
      </c>
      <c r="D268" s="3">
        <v>6.9263242791634705E-2</v>
      </c>
      <c r="E268" s="3">
        <v>9.6145505409368795E-2</v>
      </c>
      <c r="F268" s="3">
        <v>9.2331719037704194E-2</v>
      </c>
      <c r="G268" s="3">
        <v>9.3014802940209002E-2</v>
      </c>
      <c r="H268" s="3">
        <v>8.33359767614167E-2</v>
      </c>
      <c r="I268" s="3">
        <v>7.0785274611753796E-2</v>
      </c>
      <c r="J268" s="3">
        <v>7.3528421066315797E-2</v>
      </c>
      <c r="K268" s="3">
        <v>0.16548140149309701</v>
      </c>
    </row>
    <row r="269" spans="1:11">
      <c r="B269">
        <v>11</v>
      </c>
      <c r="C269" s="3">
        <v>6.7914679784668197E-2</v>
      </c>
      <c r="D269" s="3">
        <v>6.9322971071725803E-2</v>
      </c>
      <c r="E269" s="3">
        <v>9.5149385914495996E-2</v>
      </c>
      <c r="F269" s="3">
        <v>9.0132842500923696E-2</v>
      </c>
      <c r="G269" s="3">
        <v>9.0982440715602894E-2</v>
      </c>
      <c r="H269" s="3">
        <v>8.4243386819159993E-2</v>
      </c>
      <c r="I269" s="3">
        <v>7.1286475363393997E-2</v>
      </c>
      <c r="J269" s="3">
        <v>7.2646894153922503E-2</v>
      </c>
      <c r="K269" s="3">
        <v>0.16409168489548701</v>
      </c>
    </row>
    <row r="270" spans="1:11">
      <c r="B270">
        <v>12</v>
      </c>
      <c r="C270" s="3">
        <v>6.8221268525498605E-2</v>
      </c>
      <c r="D270" s="3">
        <v>6.9642313441459505E-2</v>
      </c>
      <c r="E270" s="3">
        <v>9.5378565564291001E-2</v>
      </c>
      <c r="F270" s="3">
        <v>9.0006557958047698E-2</v>
      </c>
      <c r="G270" s="3">
        <v>9.0915155343643098E-2</v>
      </c>
      <c r="H270" s="3">
        <v>8.44171890557599E-2</v>
      </c>
      <c r="I270" s="3">
        <v>7.1544492518198305E-2</v>
      </c>
      <c r="J270" s="3">
        <v>7.0892120773274295E-2</v>
      </c>
      <c r="K270" s="3">
        <v>0.16342488162898</v>
      </c>
    </row>
    <row r="271" spans="1:11">
      <c r="B271">
        <v>13</v>
      </c>
      <c r="C271" s="3">
        <v>6.64468896256495E-2</v>
      </c>
      <c r="D271" s="3">
        <v>6.8111236386095605E-2</v>
      </c>
      <c r="E271" s="3">
        <v>9.4061072708616897E-2</v>
      </c>
      <c r="F271" s="3">
        <v>8.7749166519246802E-2</v>
      </c>
      <c r="G271" s="3">
        <v>8.9222116549759298E-2</v>
      </c>
      <c r="H271" s="3">
        <v>8.40832076341992E-2</v>
      </c>
      <c r="I271" s="3">
        <v>7.0652249036840004E-2</v>
      </c>
      <c r="J271" s="3">
        <v>7.0225591817754507E-2</v>
      </c>
      <c r="K271" s="3">
        <v>0.16089073486038499</v>
      </c>
    </row>
    <row r="272" spans="1:11">
      <c r="B272">
        <v>14</v>
      </c>
      <c r="C272" s="3">
        <v>6.37540121743609E-2</v>
      </c>
      <c r="D272" s="3">
        <v>6.4886417754190101E-2</v>
      </c>
      <c r="E272" s="3">
        <v>9.2055333886858604E-2</v>
      </c>
      <c r="F272" s="3">
        <v>8.5630019438353994E-2</v>
      </c>
      <c r="G272" s="3">
        <v>8.7528802953089901E-2</v>
      </c>
      <c r="H272" s="3">
        <v>8.4894959720807697E-2</v>
      </c>
      <c r="I272" s="3">
        <v>7.0467050150663499E-2</v>
      </c>
      <c r="J272" s="3">
        <v>6.8517851253037096E-2</v>
      </c>
      <c r="K272" s="3">
        <v>0.158484988989151</v>
      </c>
    </row>
    <row r="273" spans="1:11">
      <c r="A273" t="s">
        <v>47</v>
      </c>
      <c r="B273">
        <v>0</v>
      </c>
      <c r="C273" s="3">
        <v>5.6637621016806902E-2</v>
      </c>
      <c r="D273" s="3">
        <v>5.6004449052883397E-2</v>
      </c>
      <c r="E273" s="3">
        <v>8.7713533020756407E-2</v>
      </c>
      <c r="F273" s="3">
        <v>8.9084079270630098E-2</v>
      </c>
      <c r="G273" s="3">
        <v>8.5856000128264706E-2</v>
      </c>
      <c r="H273" s="3">
        <v>7.2255150335868698E-2</v>
      </c>
      <c r="I273" s="3">
        <v>6.5159806075706594E-2</v>
      </c>
      <c r="J273" s="3">
        <v>7.1765470611304297E-2</v>
      </c>
      <c r="K273" s="3">
        <v>0.13888606062816</v>
      </c>
    </row>
    <row r="274" spans="1:11">
      <c r="B274">
        <v>1</v>
      </c>
      <c r="C274" s="3">
        <v>6.19475440943923E-2</v>
      </c>
      <c r="D274" s="3">
        <v>6.2478939360599603E-2</v>
      </c>
      <c r="E274" s="3">
        <v>8.8939597045119098E-2</v>
      </c>
      <c r="F274" s="3">
        <v>9.0765991727849396E-2</v>
      </c>
      <c r="G274" s="3">
        <v>8.6935051850837095E-2</v>
      </c>
      <c r="H274" s="3">
        <v>7.4557509825187093E-2</v>
      </c>
      <c r="I274" s="3">
        <v>6.7825083910196496E-2</v>
      </c>
      <c r="J274" s="3">
        <v>7.4913842368808298E-2</v>
      </c>
      <c r="K274" s="3">
        <v>0.12794154644043701</v>
      </c>
    </row>
    <row r="275" spans="1:11">
      <c r="B275">
        <v>2</v>
      </c>
      <c r="C275" s="3">
        <v>6.0956781778823903E-2</v>
      </c>
      <c r="D275" s="3">
        <v>6.0826279964363003E-2</v>
      </c>
      <c r="E275" s="3">
        <v>8.4631357696129297E-2</v>
      </c>
      <c r="F275" s="3">
        <v>8.3808467891461597E-2</v>
      </c>
      <c r="G275" s="3">
        <v>8.1450825491090395E-2</v>
      </c>
      <c r="H275" s="3">
        <v>7.0372923275226304E-2</v>
      </c>
      <c r="I275" s="3">
        <v>6.3165621764138896E-2</v>
      </c>
      <c r="J275" s="3">
        <v>6.9082194347151807E-2</v>
      </c>
      <c r="K275" s="3">
        <v>0.11913347138493301</v>
      </c>
    </row>
    <row r="276" spans="1:11">
      <c r="B276">
        <v>3</v>
      </c>
      <c r="C276" s="3">
        <v>5.7157613613757298E-2</v>
      </c>
      <c r="D276" s="3">
        <v>5.7171459580597599E-2</v>
      </c>
      <c r="E276" s="3">
        <v>8.2801073000675907E-2</v>
      </c>
      <c r="F276" s="3">
        <v>8.0152734996191397E-2</v>
      </c>
      <c r="G276" s="3">
        <v>7.7998991811096804E-2</v>
      </c>
      <c r="H276" s="3">
        <v>6.7349027857568397E-2</v>
      </c>
      <c r="I276" s="3">
        <v>5.92453256807908E-2</v>
      </c>
      <c r="J276" s="3">
        <v>6.3774882268769595E-2</v>
      </c>
      <c r="K276" s="3">
        <v>0.108600616079465</v>
      </c>
    </row>
    <row r="277" spans="1:11">
      <c r="B277">
        <v>4</v>
      </c>
      <c r="C277" s="3">
        <v>5.2208859002042203E-2</v>
      </c>
      <c r="D277" s="3">
        <v>5.1360504131831103E-2</v>
      </c>
      <c r="E277" s="3">
        <v>7.6198721472662004E-2</v>
      </c>
      <c r="F277" s="3">
        <v>7.3725016535674801E-2</v>
      </c>
      <c r="G277" s="3">
        <v>7.1703659186957799E-2</v>
      </c>
      <c r="H277" s="3">
        <v>6.0837315754505898E-2</v>
      </c>
      <c r="I277" s="3">
        <v>5.4096340156822999E-2</v>
      </c>
      <c r="J277" s="3">
        <v>5.9546400399386003E-2</v>
      </c>
      <c r="K277" s="3">
        <v>0.103221746911936</v>
      </c>
    </row>
    <row r="278" spans="1:11">
      <c r="B278">
        <v>5</v>
      </c>
      <c r="C278" s="3">
        <v>4.89646824629427E-2</v>
      </c>
      <c r="D278" s="3">
        <v>4.8314004962547598E-2</v>
      </c>
      <c r="E278" s="3">
        <v>7.2669505328589096E-2</v>
      </c>
      <c r="F278" s="3">
        <v>6.91485129228782E-2</v>
      </c>
      <c r="G278" s="3">
        <v>6.8712818877452994E-2</v>
      </c>
      <c r="H278" s="3">
        <v>5.82420757246341E-2</v>
      </c>
      <c r="I278" s="3">
        <v>5.0146658472076298E-2</v>
      </c>
      <c r="J278" s="3">
        <v>5.8129143563012402E-2</v>
      </c>
      <c r="K278" s="3">
        <v>9.8707081268850402E-2</v>
      </c>
    </row>
    <row r="279" spans="1:11">
      <c r="B279">
        <v>6</v>
      </c>
      <c r="C279" s="3">
        <v>4.52070451100752E-2</v>
      </c>
      <c r="D279" s="3">
        <v>4.4730780477140998E-2</v>
      </c>
      <c r="E279" s="3">
        <v>6.7821542024933096E-2</v>
      </c>
      <c r="F279" s="3">
        <v>6.3884560224574199E-2</v>
      </c>
      <c r="G279" s="3">
        <v>6.3553852985764006E-2</v>
      </c>
      <c r="H279" s="3">
        <v>5.5052613849902898E-2</v>
      </c>
      <c r="I279" s="3">
        <v>4.8021980728056003E-2</v>
      </c>
      <c r="J279" s="3">
        <v>5.62308137961526E-2</v>
      </c>
      <c r="K279" s="3">
        <v>9.3804793452276894E-2</v>
      </c>
    </row>
    <row r="280" spans="1:11">
      <c r="B280">
        <v>7</v>
      </c>
      <c r="C280" s="3">
        <v>4.3234613460167402E-2</v>
      </c>
      <c r="D280" s="3">
        <v>4.23041589448203E-2</v>
      </c>
      <c r="E280" s="3">
        <v>6.4779493227337601E-2</v>
      </c>
      <c r="F280" s="3">
        <v>6.1011765945839097E-2</v>
      </c>
      <c r="G280" s="3">
        <v>6.0909941450907702E-2</v>
      </c>
      <c r="H280" s="3">
        <v>5.4860747185264097E-2</v>
      </c>
      <c r="I280" s="3">
        <v>4.5763356337098798E-2</v>
      </c>
      <c r="J280" s="3">
        <v>5.1644750747774401E-2</v>
      </c>
      <c r="K280" s="3">
        <v>8.9272462830404894E-2</v>
      </c>
    </row>
    <row r="281" spans="1:11">
      <c r="B281">
        <v>8</v>
      </c>
      <c r="C281" s="3">
        <v>4.0656833739538899E-2</v>
      </c>
      <c r="D281" s="3">
        <v>4.1440522671941302E-2</v>
      </c>
      <c r="E281" s="3">
        <v>6.1237330960704002E-2</v>
      </c>
      <c r="F281" s="3">
        <v>5.7599532436027501E-2</v>
      </c>
      <c r="G281" s="3">
        <v>5.8504162992177297E-2</v>
      </c>
      <c r="H281" s="3">
        <v>5.2639956029634102E-2</v>
      </c>
      <c r="I281" s="3">
        <v>4.3774175427818099E-2</v>
      </c>
      <c r="J281" s="3">
        <v>4.8090477325299898E-2</v>
      </c>
      <c r="K281" s="3">
        <v>8.6403032133503699E-2</v>
      </c>
    </row>
    <row r="282" spans="1:11">
      <c r="B282">
        <v>9</v>
      </c>
      <c r="C282" s="3">
        <v>3.8284890395958601E-2</v>
      </c>
      <c r="D282" s="3">
        <v>3.9494891391852298E-2</v>
      </c>
      <c r="E282" s="3">
        <v>5.84069440917004E-2</v>
      </c>
      <c r="F282" s="3">
        <v>5.3233276629966297E-2</v>
      </c>
      <c r="G282" s="3">
        <v>5.5234574307889001E-2</v>
      </c>
      <c r="H282" s="3">
        <v>5.0080973338535201E-2</v>
      </c>
      <c r="I282" s="3">
        <v>4.2400605699713101E-2</v>
      </c>
      <c r="J282" s="3">
        <v>4.4043814469621301E-2</v>
      </c>
      <c r="K282" s="3">
        <v>8.6987959483327798E-2</v>
      </c>
    </row>
    <row r="283" spans="1:11">
      <c r="B283">
        <v>10</v>
      </c>
      <c r="C283" s="3">
        <v>3.94910782309566E-2</v>
      </c>
      <c r="D283" s="3">
        <v>4.08786914140657E-2</v>
      </c>
      <c r="E283" s="3">
        <v>6.0701861063660198E-2</v>
      </c>
      <c r="F283" s="3">
        <v>5.5743091808658898E-2</v>
      </c>
      <c r="G283" s="3">
        <v>5.6575162071663299E-2</v>
      </c>
      <c r="H283" s="3">
        <v>4.9857616807760498E-2</v>
      </c>
      <c r="I283" s="3">
        <v>4.0505605933931398E-2</v>
      </c>
      <c r="J283" s="3">
        <v>4.5467175466307803E-2</v>
      </c>
      <c r="K283" s="3">
        <v>8.7987608492689995E-2</v>
      </c>
    </row>
    <row r="284" spans="1:11">
      <c r="B284">
        <v>11</v>
      </c>
      <c r="C284" s="3">
        <v>3.7572681022477399E-2</v>
      </c>
      <c r="D284" s="3">
        <v>3.80615093392438E-2</v>
      </c>
      <c r="E284" s="3">
        <v>5.89605932024874E-2</v>
      </c>
      <c r="F284" s="3">
        <v>5.4087913733633301E-2</v>
      </c>
      <c r="G284" s="3">
        <v>5.5223260363031802E-2</v>
      </c>
      <c r="H284" s="3">
        <v>5.000960167132E-2</v>
      </c>
      <c r="I284" s="3">
        <v>4.0942365355429E-2</v>
      </c>
      <c r="J284" s="3">
        <v>4.4555270667518E-2</v>
      </c>
      <c r="K284" s="3">
        <v>8.3829199308901606E-2</v>
      </c>
    </row>
    <row r="285" spans="1:11">
      <c r="B285">
        <v>12</v>
      </c>
      <c r="C285" s="3">
        <v>3.4738145879659899E-2</v>
      </c>
      <c r="D285" s="3">
        <v>3.5427735612488499E-2</v>
      </c>
      <c r="E285" s="3">
        <v>5.3619555119253003E-2</v>
      </c>
      <c r="F285" s="3">
        <v>4.8981602210981301E-2</v>
      </c>
      <c r="G285" s="3">
        <v>4.9991972956468803E-2</v>
      </c>
      <c r="H285" s="3">
        <v>4.6357253203747603E-2</v>
      </c>
      <c r="I285" s="3">
        <v>3.8761549176722303E-2</v>
      </c>
      <c r="J285" s="3">
        <v>4.04747068901741E-2</v>
      </c>
      <c r="K285" s="3">
        <v>8.3181398830578804E-2</v>
      </c>
    </row>
    <row r="286" spans="1:11">
      <c r="B286">
        <v>13</v>
      </c>
      <c r="C286" s="3">
        <v>3.2569120764975902E-2</v>
      </c>
      <c r="D286" s="3">
        <v>3.2433417798384198E-2</v>
      </c>
      <c r="E286" s="3">
        <v>5.2226625853508103E-2</v>
      </c>
      <c r="F286" s="3">
        <v>4.8277348325873999E-2</v>
      </c>
      <c r="G286" s="3">
        <v>4.89190467488132E-2</v>
      </c>
      <c r="H286" s="3">
        <v>4.6193645454991002E-2</v>
      </c>
      <c r="I286" s="3">
        <v>3.7993426511841802E-2</v>
      </c>
      <c r="J286" s="3">
        <v>4.0687053681543503E-2</v>
      </c>
      <c r="K286" s="3">
        <v>8.1532982010856403E-2</v>
      </c>
    </row>
    <row r="287" spans="1:11">
      <c r="B287">
        <v>14</v>
      </c>
      <c r="C287" s="3">
        <v>3.1420933744895199E-2</v>
      </c>
      <c r="D287" s="3">
        <v>3.1130548487641501E-2</v>
      </c>
      <c r="E287" s="3">
        <v>5.0771135503223902E-2</v>
      </c>
      <c r="F287" s="3">
        <v>4.7234779317082497E-2</v>
      </c>
      <c r="G287" s="3">
        <v>4.7568273652690299E-2</v>
      </c>
      <c r="H287" s="3">
        <v>4.6237253240409303E-2</v>
      </c>
      <c r="I287" s="3">
        <v>3.7011912381701199E-2</v>
      </c>
      <c r="J287" s="3">
        <v>3.8625383750146701E-2</v>
      </c>
      <c r="K287" s="3">
        <v>7.7984698817081005E-2</v>
      </c>
    </row>
    <row r="288" spans="1:11">
      <c r="A288" t="s">
        <v>48</v>
      </c>
      <c r="B288">
        <v>0</v>
      </c>
      <c r="C288" s="3">
        <v>7.1061049208560004E-2</v>
      </c>
      <c r="D288" s="3">
        <v>7.1532831944097694E-2</v>
      </c>
      <c r="E288" s="3">
        <v>0.102258515962591</v>
      </c>
      <c r="F288" s="3">
        <v>9.7982395286310295E-2</v>
      </c>
      <c r="G288" s="3">
        <v>0.100612763387025</v>
      </c>
      <c r="H288" s="3">
        <v>8.6537652414889296E-2</v>
      </c>
      <c r="I288" s="3">
        <v>8.0105078969168797E-2</v>
      </c>
      <c r="J288" s="3">
        <v>8.53860295987343E-2</v>
      </c>
      <c r="K288" s="3">
        <v>0.12844174359080901</v>
      </c>
    </row>
    <row r="289" spans="1:11">
      <c r="B289">
        <v>1</v>
      </c>
      <c r="C289" s="3">
        <v>6.9961364107543805E-2</v>
      </c>
      <c r="D289" s="3">
        <v>6.9892462874284994E-2</v>
      </c>
      <c r="E289" s="3">
        <v>9.8367681221705805E-2</v>
      </c>
      <c r="F289" s="3">
        <v>9.6145234469077495E-2</v>
      </c>
      <c r="G289" s="3">
        <v>9.8046940420441805E-2</v>
      </c>
      <c r="H289" s="3">
        <v>8.3891323914223603E-2</v>
      </c>
      <c r="I289" s="3">
        <v>7.8302918869786006E-2</v>
      </c>
      <c r="J289" s="3">
        <v>8.4272570989754506E-2</v>
      </c>
      <c r="K289" s="3">
        <v>0.123812607134382</v>
      </c>
    </row>
    <row r="290" spans="1:11">
      <c r="B290">
        <v>2</v>
      </c>
      <c r="C290" s="3">
        <v>7.0589180915667293E-2</v>
      </c>
      <c r="D290" s="3">
        <v>6.7930701183160302E-2</v>
      </c>
      <c r="E290" s="3">
        <v>9.3515769127612197E-2</v>
      </c>
      <c r="F290" s="3">
        <v>9.1556675495898895E-2</v>
      </c>
      <c r="G290" s="3">
        <v>9.2601518204884006E-2</v>
      </c>
      <c r="H290" s="3">
        <v>8.0669438159575405E-2</v>
      </c>
      <c r="I290" s="3">
        <v>7.5484392844123505E-2</v>
      </c>
      <c r="J290" s="3">
        <v>7.9127640943206401E-2</v>
      </c>
      <c r="K290" s="3">
        <v>0.122247057419081</v>
      </c>
    </row>
    <row r="291" spans="1:11">
      <c r="B291">
        <v>3</v>
      </c>
      <c r="C291" s="3">
        <v>6.5751881425565706E-2</v>
      </c>
      <c r="D291" s="3">
        <v>6.4423966562787593E-2</v>
      </c>
      <c r="E291" s="3">
        <v>9.0405233815215202E-2</v>
      </c>
      <c r="F291" s="3">
        <v>8.8620792709523499E-2</v>
      </c>
      <c r="G291" s="3">
        <v>8.9334258131555197E-2</v>
      </c>
      <c r="H291" s="3">
        <v>7.6061470292609804E-2</v>
      </c>
      <c r="I291" s="3">
        <v>6.9957549889242299E-2</v>
      </c>
      <c r="J291" s="3">
        <v>7.5302923003140995E-2</v>
      </c>
      <c r="K291" s="3">
        <v>0.118531398914738</v>
      </c>
    </row>
    <row r="292" spans="1:11">
      <c r="B292">
        <v>4</v>
      </c>
      <c r="C292" s="3">
        <v>6.0213783664344302E-2</v>
      </c>
      <c r="D292" s="3">
        <v>5.8570784180553698E-2</v>
      </c>
      <c r="E292" s="3">
        <v>8.4323673677472094E-2</v>
      </c>
      <c r="F292" s="3">
        <v>8.1850814418600995E-2</v>
      </c>
      <c r="G292" s="3">
        <v>8.2163488907234503E-2</v>
      </c>
      <c r="H292" s="3">
        <v>7.0292951248048796E-2</v>
      </c>
      <c r="I292" s="3">
        <v>6.2703957976307401E-2</v>
      </c>
      <c r="J292" s="3">
        <v>6.7573125649620203E-2</v>
      </c>
      <c r="K292" s="3">
        <v>0.115355436862834</v>
      </c>
    </row>
    <row r="293" spans="1:11">
      <c r="B293">
        <v>5</v>
      </c>
      <c r="C293" s="3">
        <v>5.5573428746503901E-2</v>
      </c>
      <c r="D293" s="3">
        <v>5.4126298298427002E-2</v>
      </c>
      <c r="E293" s="3">
        <v>8.07600013066649E-2</v>
      </c>
      <c r="F293" s="3">
        <v>7.9164655908670806E-2</v>
      </c>
      <c r="G293" s="3">
        <v>7.7754034331806096E-2</v>
      </c>
      <c r="H293" s="3">
        <v>6.7067740415460306E-2</v>
      </c>
      <c r="I293" s="3">
        <v>5.93660688653838E-2</v>
      </c>
      <c r="J293" s="3">
        <v>6.4276186395012605E-2</v>
      </c>
      <c r="K293" s="3">
        <v>0.10919679921936599</v>
      </c>
    </row>
    <row r="294" spans="1:11">
      <c r="B294">
        <v>6</v>
      </c>
      <c r="C294" s="3">
        <v>5.2587475076024001E-2</v>
      </c>
      <c r="D294" s="3">
        <v>5.0569326350204502E-2</v>
      </c>
      <c r="E294" s="3">
        <v>7.8048356136797295E-2</v>
      </c>
      <c r="F294" s="3">
        <v>7.63903458646044E-2</v>
      </c>
      <c r="G294" s="3">
        <v>7.5397925101763005E-2</v>
      </c>
      <c r="H294" s="3">
        <v>6.22826484136767E-2</v>
      </c>
      <c r="I294" s="3">
        <v>5.4536793322490902E-2</v>
      </c>
      <c r="J294" s="3">
        <v>6.2395489696898399E-2</v>
      </c>
      <c r="K294" s="3">
        <v>0.106346583851781</v>
      </c>
    </row>
    <row r="295" spans="1:11">
      <c r="B295">
        <v>7</v>
      </c>
      <c r="C295" s="3">
        <v>4.75051665560276E-2</v>
      </c>
      <c r="D295" s="3">
        <v>4.5937834952898098E-2</v>
      </c>
      <c r="E295" s="3">
        <v>7.2553255076992895E-2</v>
      </c>
      <c r="F295" s="3">
        <v>6.9820857723536398E-2</v>
      </c>
      <c r="G295" s="3">
        <v>7.0412344605045502E-2</v>
      </c>
      <c r="H295" s="3">
        <v>5.9023306659172298E-2</v>
      </c>
      <c r="I295" s="3">
        <v>5.2362999981215699E-2</v>
      </c>
      <c r="J295" s="3">
        <v>5.8400721559239602E-2</v>
      </c>
      <c r="K295" s="3">
        <v>0.103116958278246</v>
      </c>
    </row>
    <row r="296" spans="1:11">
      <c r="B296">
        <v>8</v>
      </c>
      <c r="C296" s="3">
        <v>4.4206284434932401E-2</v>
      </c>
      <c r="D296" s="3">
        <v>4.3411097721071303E-2</v>
      </c>
      <c r="E296" s="3">
        <v>6.7825102774404997E-2</v>
      </c>
      <c r="F296" s="3">
        <v>6.5672473053413893E-2</v>
      </c>
      <c r="G296" s="3">
        <v>6.5580835412732602E-2</v>
      </c>
      <c r="H296" s="3">
        <v>5.5810081072693703E-2</v>
      </c>
      <c r="I296" s="3">
        <v>4.8903069733335497E-2</v>
      </c>
      <c r="J296" s="3">
        <v>5.2566906773999798E-2</v>
      </c>
      <c r="K296" s="3">
        <v>0.10109899293330001</v>
      </c>
    </row>
    <row r="297" spans="1:11">
      <c r="B297">
        <v>9</v>
      </c>
      <c r="C297" s="3">
        <v>4.5229981171839503E-2</v>
      </c>
      <c r="D297" s="3">
        <v>4.4305241950883499E-2</v>
      </c>
      <c r="E297" s="3">
        <v>6.9167564806604798E-2</v>
      </c>
      <c r="F297" s="3">
        <v>6.5307535972043099E-2</v>
      </c>
      <c r="G297" s="3">
        <v>6.5015495129785994E-2</v>
      </c>
      <c r="H297" s="3">
        <v>5.56341167683072E-2</v>
      </c>
      <c r="I297" s="3">
        <v>4.9217004268720999E-2</v>
      </c>
      <c r="J297" s="3">
        <v>5.1049593252273803E-2</v>
      </c>
      <c r="K297" s="3">
        <v>0.10201675453091</v>
      </c>
    </row>
    <row r="298" spans="1:11">
      <c r="B298">
        <v>10</v>
      </c>
      <c r="C298" s="3">
        <v>4.46943616219041E-2</v>
      </c>
      <c r="D298" s="3">
        <v>4.4421306099200197E-2</v>
      </c>
      <c r="E298" s="3">
        <v>6.8186893956904707E-2</v>
      </c>
      <c r="F298" s="3">
        <v>6.2732390721061002E-2</v>
      </c>
      <c r="G298" s="3">
        <v>6.2684549278425594E-2</v>
      </c>
      <c r="H298" s="3">
        <v>5.6199818695791097E-2</v>
      </c>
      <c r="I298" s="3">
        <v>5.0309303971284997E-2</v>
      </c>
      <c r="J298" s="3">
        <v>4.9584629315838E-2</v>
      </c>
      <c r="K298" s="3">
        <v>0.10227050548649499</v>
      </c>
    </row>
    <row r="299" spans="1:11">
      <c r="B299">
        <v>11</v>
      </c>
      <c r="C299" s="3">
        <v>4.5257470125848097E-2</v>
      </c>
      <c r="D299" s="3">
        <v>4.5106381923764101E-2</v>
      </c>
      <c r="E299" s="3">
        <v>6.6726100253745202E-2</v>
      </c>
      <c r="F299" s="3">
        <v>6.2233986586705599E-2</v>
      </c>
      <c r="G299" s="3">
        <v>6.2022615289276002E-2</v>
      </c>
      <c r="H299" s="3">
        <v>5.6151597768887798E-2</v>
      </c>
      <c r="I299" s="3">
        <v>5.1261156326303299E-2</v>
      </c>
      <c r="J299" s="3">
        <v>5.1471653746995902E-2</v>
      </c>
      <c r="K299" s="3">
        <v>0.100845523776237</v>
      </c>
    </row>
    <row r="300" spans="1:11">
      <c r="B300">
        <v>12</v>
      </c>
      <c r="C300" s="3">
        <v>4.5203179625238503E-2</v>
      </c>
      <c r="D300" s="3">
        <v>4.5749683671321401E-2</v>
      </c>
      <c r="E300" s="3">
        <v>6.6373904681410495E-2</v>
      </c>
      <c r="F300" s="3">
        <v>6.1300878566252201E-2</v>
      </c>
      <c r="G300" s="3">
        <v>6.0086810922750603E-2</v>
      </c>
      <c r="H300" s="3">
        <v>5.4874484052420403E-2</v>
      </c>
      <c r="I300" s="3">
        <v>4.9395685988291201E-2</v>
      </c>
      <c r="J300" s="3">
        <v>4.8840380309227001E-2</v>
      </c>
      <c r="K300" s="3">
        <v>9.9722533792717505E-2</v>
      </c>
    </row>
    <row r="301" spans="1:11">
      <c r="B301">
        <v>13</v>
      </c>
      <c r="C301" s="3">
        <v>4.1454849271741201E-2</v>
      </c>
      <c r="D301" s="3">
        <v>4.2134637351319303E-2</v>
      </c>
      <c r="E301" s="3">
        <v>6.2065803647125099E-2</v>
      </c>
      <c r="F301" s="3">
        <v>5.8086529330561298E-2</v>
      </c>
      <c r="G301" s="3">
        <v>5.88120114449334E-2</v>
      </c>
      <c r="H301" s="3">
        <v>5.2459575234970503E-2</v>
      </c>
      <c r="I301" s="3">
        <v>4.6414648978914598E-2</v>
      </c>
      <c r="J301" s="3">
        <v>4.4937298631744498E-2</v>
      </c>
      <c r="K301" s="3">
        <v>0.100605208275115</v>
      </c>
    </row>
    <row r="302" spans="1:11">
      <c r="B302">
        <v>14</v>
      </c>
      <c r="C302" s="3">
        <v>3.7885280794510902E-2</v>
      </c>
      <c r="D302" s="3">
        <v>3.8169072884011501E-2</v>
      </c>
      <c r="E302" s="3">
        <v>5.8175689263156499E-2</v>
      </c>
      <c r="F302" s="3">
        <v>5.3949892639458603E-2</v>
      </c>
      <c r="G302" s="3">
        <v>5.5135797656034401E-2</v>
      </c>
      <c r="H302" s="3">
        <v>5.15629600385413E-2</v>
      </c>
      <c r="I302" s="3">
        <v>4.49676718042928E-2</v>
      </c>
      <c r="J302" s="3">
        <v>4.1891910428566402E-2</v>
      </c>
      <c r="K302" s="3">
        <v>9.4817744191208794E-2</v>
      </c>
    </row>
    <row r="303" spans="1:11">
      <c r="A303" t="s">
        <v>49</v>
      </c>
      <c r="B303">
        <v>0</v>
      </c>
      <c r="C303" s="3">
        <v>5.7123442552421799E-2</v>
      </c>
      <c r="D303" s="3">
        <v>5.67031199318846E-2</v>
      </c>
      <c r="E303" s="3">
        <v>7.4757911121783899E-2</v>
      </c>
      <c r="F303" s="3">
        <v>7.3760265805325007E-2</v>
      </c>
      <c r="G303" s="3">
        <v>7.2998079906654897E-2</v>
      </c>
      <c r="H303" s="3">
        <v>6.5605970996191101E-2</v>
      </c>
      <c r="I303" s="3">
        <v>6.1373483447583602E-2</v>
      </c>
      <c r="J303" s="3">
        <v>6.6028349440657497E-2</v>
      </c>
      <c r="K303" s="3">
        <v>8.07099904100924E-2</v>
      </c>
    </row>
    <row r="304" spans="1:11">
      <c r="B304">
        <v>1</v>
      </c>
      <c r="C304" s="3">
        <v>5.7806748498955299E-2</v>
      </c>
      <c r="D304" s="3">
        <v>5.7085123588931599E-2</v>
      </c>
      <c r="E304" s="3">
        <v>7.1702107343202495E-2</v>
      </c>
      <c r="F304" s="3">
        <v>7.1557850755397404E-2</v>
      </c>
      <c r="G304" s="3">
        <v>7.0232645895893994E-2</v>
      </c>
      <c r="H304" s="3">
        <v>6.1464913391191797E-2</v>
      </c>
      <c r="I304" s="3">
        <v>5.9450698371460699E-2</v>
      </c>
      <c r="J304" s="3">
        <v>6.5176171378509395E-2</v>
      </c>
      <c r="K304" s="3">
        <v>8.1293525900167501E-2</v>
      </c>
    </row>
    <row r="305" spans="1:11">
      <c r="B305">
        <v>2</v>
      </c>
      <c r="C305" s="3">
        <v>5.2762119391310001E-2</v>
      </c>
      <c r="D305" s="3">
        <v>5.3251959580270403E-2</v>
      </c>
      <c r="E305" s="3">
        <v>6.9250390552514599E-2</v>
      </c>
      <c r="F305" s="3">
        <v>6.8174195082942701E-2</v>
      </c>
      <c r="G305" s="3">
        <v>6.7305957458830695E-2</v>
      </c>
      <c r="H305" s="3">
        <v>5.8471052279640799E-2</v>
      </c>
      <c r="I305" s="3">
        <v>5.3879914167176503E-2</v>
      </c>
      <c r="J305" s="3">
        <v>6.1703674230343598E-2</v>
      </c>
      <c r="K305" s="3">
        <v>7.8551283897674601E-2</v>
      </c>
    </row>
    <row r="306" spans="1:11">
      <c r="B306">
        <v>3</v>
      </c>
      <c r="C306" s="3">
        <v>4.6453071572481797E-2</v>
      </c>
      <c r="D306" s="3">
        <v>4.6397629456973302E-2</v>
      </c>
      <c r="E306" s="3">
        <v>6.5104712906721304E-2</v>
      </c>
      <c r="F306" s="3">
        <v>6.4288556090864798E-2</v>
      </c>
      <c r="G306" s="3">
        <v>6.4531898712632596E-2</v>
      </c>
      <c r="H306" s="3">
        <v>5.5321952486393398E-2</v>
      </c>
      <c r="I306" s="3">
        <v>5.1098647897031502E-2</v>
      </c>
      <c r="J306" s="3">
        <v>5.6697538248813802E-2</v>
      </c>
      <c r="K306" s="3">
        <v>7.5549747987828098E-2</v>
      </c>
    </row>
    <row r="307" spans="1:11">
      <c r="B307">
        <v>4</v>
      </c>
      <c r="C307" s="3">
        <v>4.2721784267747802E-2</v>
      </c>
      <c r="D307" s="3">
        <v>4.2910015548495301E-2</v>
      </c>
      <c r="E307" s="3">
        <v>6.2539568401058801E-2</v>
      </c>
      <c r="F307" s="3">
        <v>6.1295045227338599E-2</v>
      </c>
      <c r="G307" s="3">
        <v>6.1262208002578901E-2</v>
      </c>
      <c r="H307" s="3">
        <v>5.3262749672656803E-2</v>
      </c>
      <c r="I307" s="3">
        <v>4.9851793915256799E-2</v>
      </c>
      <c r="J307" s="3">
        <v>5.4071235466370798E-2</v>
      </c>
      <c r="K307" s="3">
        <v>7.3104961929971596E-2</v>
      </c>
    </row>
    <row r="308" spans="1:11">
      <c r="B308">
        <v>5</v>
      </c>
      <c r="C308" s="3">
        <v>3.7617915958239802E-2</v>
      </c>
      <c r="D308" s="3">
        <v>3.76284050425277E-2</v>
      </c>
      <c r="E308" s="3">
        <v>5.7322415519271301E-2</v>
      </c>
      <c r="F308" s="3">
        <v>5.5217389098525298E-2</v>
      </c>
      <c r="G308" s="3">
        <v>5.5132607941879498E-2</v>
      </c>
      <c r="H308" s="3">
        <v>4.8219832647306601E-2</v>
      </c>
      <c r="I308" s="3">
        <v>4.4449558715239298E-2</v>
      </c>
      <c r="J308" s="3">
        <v>4.9447799779552201E-2</v>
      </c>
      <c r="K308" s="3">
        <v>6.9974640251084394E-2</v>
      </c>
    </row>
    <row r="309" spans="1:11">
      <c r="B309">
        <v>6</v>
      </c>
      <c r="C309" s="3">
        <v>3.3169683527590303E-2</v>
      </c>
      <c r="D309" s="3">
        <v>3.3280020301586201E-2</v>
      </c>
      <c r="E309" s="3">
        <v>5.2047566174399498E-2</v>
      </c>
      <c r="F309" s="3">
        <v>5.13337016582886E-2</v>
      </c>
      <c r="G309" s="3">
        <v>5.0814264066540001E-2</v>
      </c>
      <c r="H309" s="3">
        <v>4.3606388907794599E-2</v>
      </c>
      <c r="I309" s="3">
        <v>3.86988158250453E-2</v>
      </c>
      <c r="J309" s="3">
        <v>4.4203701952320498E-2</v>
      </c>
      <c r="K309" s="3">
        <v>6.7487330036462206E-2</v>
      </c>
    </row>
    <row r="310" spans="1:11">
      <c r="B310">
        <v>7</v>
      </c>
      <c r="C310" s="3">
        <v>2.97423653018014E-2</v>
      </c>
      <c r="D310" s="3">
        <v>3.03434399728293E-2</v>
      </c>
      <c r="E310" s="3">
        <v>4.9763804735014301E-2</v>
      </c>
      <c r="F310" s="3">
        <v>4.73185821620686E-2</v>
      </c>
      <c r="G310" s="3">
        <v>4.72739559690541E-2</v>
      </c>
      <c r="H310" s="3">
        <v>4.1632335758641399E-2</v>
      </c>
      <c r="I310" s="3">
        <v>3.63756303073677E-2</v>
      </c>
      <c r="J310" s="3">
        <v>4.0511412422874198E-2</v>
      </c>
      <c r="K310" s="3">
        <v>6.4187282600348394E-2</v>
      </c>
    </row>
    <row r="311" spans="1:11">
      <c r="B311">
        <v>8</v>
      </c>
      <c r="C311" s="3">
        <v>2.7578904372633099E-2</v>
      </c>
      <c r="D311" s="3">
        <v>2.8222696961251698E-2</v>
      </c>
      <c r="E311" s="3">
        <v>4.7046256875683E-2</v>
      </c>
      <c r="F311" s="3">
        <v>4.6486108973718403E-2</v>
      </c>
      <c r="G311" s="3">
        <v>4.4961518234745798E-2</v>
      </c>
      <c r="H311" s="3">
        <v>3.9178100828526699E-2</v>
      </c>
      <c r="I311" s="3">
        <v>3.4265712296377197E-2</v>
      </c>
      <c r="J311" s="3">
        <v>3.8352827435877902E-2</v>
      </c>
      <c r="K311" s="3">
        <v>6.2761509567769699E-2</v>
      </c>
    </row>
    <row r="312" spans="1:11">
      <c r="B312">
        <v>9</v>
      </c>
      <c r="C312" s="3">
        <v>2.5932989254816199E-2</v>
      </c>
      <c r="D312" s="3">
        <v>2.6940717972330601E-2</v>
      </c>
      <c r="E312" s="3">
        <v>4.4551619511389202E-2</v>
      </c>
      <c r="F312" s="3">
        <v>4.2969749777496499E-2</v>
      </c>
      <c r="G312" s="3">
        <v>4.2990251046056797E-2</v>
      </c>
      <c r="H312" s="3">
        <v>3.6794358616736599E-2</v>
      </c>
      <c r="I312" s="3">
        <v>3.25462001873002E-2</v>
      </c>
      <c r="J312" s="3">
        <v>3.4997476340190001E-2</v>
      </c>
      <c r="K312" s="3">
        <v>6.2019917499471798E-2</v>
      </c>
    </row>
    <row r="313" spans="1:11">
      <c r="B313">
        <v>10</v>
      </c>
      <c r="C313" s="3">
        <v>2.3944506793282298E-2</v>
      </c>
      <c r="D313" s="3">
        <v>2.5086381956559899E-2</v>
      </c>
      <c r="E313" s="3">
        <v>4.1722350553188098E-2</v>
      </c>
      <c r="F313" s="3">
        <v>3.9241820599353598E-2</v>
      </c>
      <c r="G313" s="3">
        <v>4.0334824672175702E-2</v>
      </c>
      <c r="H313" s="3">
        <v>3.45930359616285E-2</v>
      </c>
      <c r="I313" s="3">
        <v>3.0804513029291301E-2</v>
      </c>
      <c r="J313" s="3">
        <v>3.2453060666890098E-2</v>
      </c>
      <c r="K313" s="3">
        <v>5.9633048589913598E-2</v>
      </c>
    </row>
    <row r="314" spans="1:11">
      <c r="B314">
        <v>11</v>
      </c>
      <c r="C314" s="3">
        <v>2.2836820937429E-2</v>
      </c>
      <c r="D314" s="3">
        <v>2.3780573011550999E-2</v>
      </c>
      <c r="E314" s="3">
        <v>3.9044506403923901E-2</v>
      </c>
      <c r="F314" s="3">
        <v>3.7412246420755697E-2</v>
      </c>
      <c r="G314" s="3">
        <v>3.6987552447916898E-2</v>
      </c>
      <c r="H314" s="3">
        <v>3.2982017204884202E-2</v>
      </c>
      <c r="I314" s="3">
        <v>2.89471257680332E-2</v>
      </c>
      <c r="J314" s="3">
        <v>3.1534218424555199E-2</v>
      </c>
      <c r="K314" s="3">
        <v>5.8573654259609101E-2</v>
      </c>
    </row>
    <row r="315" spans="1:11">
      <c r="B315">
        <v>12</v>
      </c>
      <c r="C315" s="3">
        <v>2.2539331782472301E-2</v>
      </c>
      <c r="D315" s="3">
        <v>2.34719921404326E-2</v>
      </c>
      <c r="E315" s="3">
        <v>3.7135625154959703E-2</v>
      </c>
      <c r="F315" s="3">
        <v>3.53919972988853E-2</v>
      </c>
      <c r="G315" s="3">
        <v>3.6008257978294003E-2</v>
      </c>
      <c r="H315" s="3">
        <v>3.4007739739253799E-2</v>
      </c>
      <c r="I315" s="3">
        <v>3.0026585509696401E-2</v>
      </c>
      <c r="J315" s="3">
        <v>3.03001929572577E-2</v>
      </c>
      <c r="K315" s="3">
        <v>5.65018981432285E-2</v>
      </c>
    </row>
    <row r="316" spans="1:11">
      <c r="B316">
        <v>13</v>
      </c>
      <c r="C316" s="3">
        <v>2.2366476238938001E-2</v>
      </c>
      <c r="D316" s="3">
        <v>2.28485848265856E-2</v>
      </c>
      <c r="E316" s="3">
        <v>3.5854138446948E-2</v>
      </c>
      <c r="F316" s="3">
        <v>3.3538685749740602E-2</v>
      </c>
      <c r="G316" s="3">
        <v>3.4223716965414798E-2</v>
      </c>
      <c r="H316" s="3">
        <v>3.2057038289515803E-2</v>
      </c>
      <c r="I316" s="3">
        <v>2.8565332952981599E-2</v>
      </c>
      <c r="J316" s="3">
        <v>2.8845370943643901E-2</v>
      </c>
      <c r="K316" s="3">
        <v>5.3788607349521199E-2</v>
      </c>
    </row>
    <row r="317" spans="1:11">
      <c r="B317">
        <v>14</v>
      </c>
      <c r="C317" s="3">
        <v>2.2367871839698301E-2</v>
      </c>
      <c r="D317" s="3">
        <v>2.2903789789081301E-2</v>
      </c>
      <c r="E317" s="3">
        <v>3.4142735832413798E-2</v>
      </c>
      <c r="F317" s="3">
        <v>3.1491652498970298E-2</v>
      </c>
      <c r="G317" s="3">
        <v>3.29027389817413E-2</v>
      </c>
      <c r="H317" s="3">
        <v>3.1258425332154303E-2</v>
      </c>
      <c r="I317" s="3">
        <v>2.8126570550782399E-2</v>
      </c>
      <c r="J317" s="3">
        <v>2.6915108305308799E-2</v>
      </c>
      <c r="K317" s="3">
        <v>5.2631023661567002E-2</v>
      </c>
    </row>
    <row r="318" spans="1:11">
      <c r="A318" t="s">
        <v>50</v>
      </c>
      <c r="B318">
        <v>0</v>
      </c>
      <c r="C318" s="3">
        <v>3.3285325921313197E-2</v>
      </c>
      <c r="D318" s="3">
        <v>3.2195760080369298E-2</v>
      </c>
      <c r="E318" s="3">
        <v>4.6446968906507902E-2</v>
      </c>
      <c r="F318" s="3">
        <v>4.7723501025114502E-2</v>
      </c>
      <c r="G318" s="3">
        <v>4.7920530815903202E-2</v>
      </c>
      <c r="H318" s="3">
        <v>4.2573088560639703E-2</v>
      </c>
      <c r="I318" s="3">
        <v>4.0021311007559797E-2</v>
      </c>
      <c r="J318" s="3">
        <v>4.4441799216933198E-2</v>
      </c>
      <c r="K318" s="3">
        <v>4.4138078638857402E-2</v>
      </c>
    </row>
    <row r="319" spans="1:11">
      <c r="B319">
        <v>1</v>
      </c>
      <c r="C319" s="3">
        <v>3.4850297004456902E-2</v>
      </c>
      <c r="D319" s="3">
        <v>3.4276521892099503E-2</v>
      </c>
      <c r="E319" s="3">
        <v>4.8916478479677297E-2</v>
      </c>
      <c r="F319" s="3">
        <v>5.07820190297123E-2</v>
      </c>
      <c r="G319" s="3">
        <v>5.0351850903049798E-2</v>
      </c>
      <c r="H319" s="3">
        <v>4.49453518514158E-2</v>
      </c>
      <c r="I319" s="3">
        <v>4.2817108541822198E-2</v>
      </c>
      <c r="J319" s="3">
        <v>4.82215746048196E-2</v>
      </c>
      <c r="K319" s="3">
        <v>4.7345857261046398E-2</v>
      </c>
    </row>
    <row r="320" spans="1:11">
      <c r="B320">
        <v>2</v>
      </c>
      <c r="C320" s="3">
        <v>3.3367480158195198E-2</v>
      </c>
      <c r="D320" s="3">
        <v>3.1760001239264299E-2</v>
      </c>
      <c r="E320" s="3">
        <v>4.6174926627976398E-2</v>
      </c>
      <c r="F320" s="3">
        <v>4.82566392592335E-2</v>
      </c>
      <c r="G320" s="3">
        <v>4.7260914645357102E-2</v>
      </c>
      <c r="H320" s="3">
        <v>4.1753718662643297E-2</v>
      </c>
      <c r="I320" s="3">
        <v>4.1794035690894099E-2</v>
      </c>
      <c r="J320" s="3">
        <v>4.4538161397865803E-2</v>
      </c>
      <c r="K320" s="3">
        <v>4.8074472889238599E-2</v>
      </c>
    </row>
    <row r="321" spans="1:11">
      <c r="B321">
        <v>3</v>
      </c>
      <c r="C321" s="3">
        <v>2.7952440799900499E-2</v>
      </c>
      <c r="D321" s="3">
        <v>2.70457728573151E-2</v>
      </c>
      <c r="E321" s="3">
        <v>3.9180069035510502E-2</v>
      </c>
      <c r="F321" s="3">
        <v>4.1877445514108602E-2</v>
      </c>
      <c r="G321" s="3">
        <v>4.04704540879905E-2</v>
      </c>
      <c r="H321" s="3">
        <v>3.4381688521694098E-2</v>
      </c>
      <c r="I321" s="3">
        <v>3.2621259501664203E-2</v>
      </c>
      <c r="J321" s="3">
        <v>3.7659281921585901E-2</v>
      </c>
      <c r="K321" s="3">
        <v>4.5756090997420298E-2</v>
      </c>
    </row>
    <row r="322" spans="1:11">
      <c r="B322">
        <v>4</v>
      </c>
      <c r="C322" s="3">
        <v>2.2919224303996101E-2</v>
      </c>
      <c r="D322" s="3">
        <v>2.2923038720616198E-2</v>
      </c>
      <c r="E322" s="3">
        <v>3.3253005031134202E-2</v>
      </c>
      <c r="F322" s="3">
        <v>3.4342989838874002E-2</v>
      </c>
      <c r="G322" s="3">
        <v>3.3444561787485998E-2</v>
      </c>
      <c r="H322" s="3">
        <v>2.83319518761905E-2</v>
      </c>
      <c r="I322" s="3">
        <v>2.6038956678787799E-2</v>
      </c>
      <c r="J322" s="3">
        <v>3.2348235593587203E-2</v>
      </c>
      <c r="K322" s="3">
        <v>4.2174303647927097E-2</v>
      </c>
    </row>
    <row r="323" spans="1:11">
      <c r="B323">
        <v>5</v>
      </c>
      <c r="C323" s="3">
        <v>1.97623848417397E-2</v>
      </c>
      <c r="D323" s="3">
        <v>1.9533944097711298E-2</v>
      </c>
      <c r="E323" s="3">
        <v>3.06033694286615E-2</v>
      </c>
      <c r="F323" s="3">
        <v>3.26597072572479E-2</v>
      </c>
      <c r="G323" s="3">
        <v>3.1374628569737002E-2</v>
      </c>
      <c r="H323" s="3">
        <v>2.5112988480030098E-2</v>
      </c>
      <c r="I323" s="3">
        <v>2.2782691410551701E-2</v>
      </c>
      <c r="J323" s="3">
        <v>2.9716749588383301E-2</v>
      </c>
      <c r="K323" s="3">
        <v>4.0149380097748599E-2</v>
      </c>
    </row>
    <row r="324" spans="1:11">
      <c r="B324">
        <v>6</v>
      </c>
      <c r="C324" s="3">
        <v>1.8688127117383799E-2</v>
      </c>
      <c r="D324" s="3">
        <v>1.8778873608307801E-2</v>
      </c>
      <c r="E324" s="3">
        <v>2.9899983869834799E-2</v>
      </c>
      <c r="F324" s="3">
        <v>3.1922981580661702E-2</v>
      </c>
      <c r="G324" s="3">
        <v>3.0813461035719299E-2</v>
      </c>
      <c r="H324" s="3">
        <v>2.42836134000502E-2</v>
      </c>
      <c r="I324" s="3">
        <v>2.2346114442002601E-2</v>
      </c>
      <c r="J324" s="3">
        <v>2.6904477533826399E-2</v>
      </c>
      <c r="K324" s="3">
        <v>3.9098502710690097E-2</v>
      </c>
    </row>
    <row r="325" spans="1:11">
      <c r="B325">
        <v>7</v>
      </c>
      <c r="C325" s="3">
        <v>1.8316334105574102E-2</v>
      </c>
      <c r="D325" s="3">
        <v>1.8277579756175E-2</v>
      </c>
      <c r="E325" s="3">
        <v>3.0395233096182701E-2</v>
      </c>
      <c r="F325" s="3">
        <v>3.1864657632290898E-2</v>
      </c>
      <c r="G325" s="3">
        <v>3.1218289625221302E-2</v>
      </c>
      <c r="H325" s="3">
        <v>2.40750996724109E-2</v>
      </c>
      <c r="I325" s="3">
        <v>2.25951945227214E-2</v>
      </c>
      <c r="J325" s="3">
        <v>2.56292582548696E-2</v>
      </c>
      <c r="K325" s="3">
        <v>3.6677727755752398E-2</v>
      </c>
    </row>
    <row r="326" spans="1:11">
      <c r="B326">
        <v>8</v>
      </c>
      <c r="C326" s="3">
        <v>1.7564998810670199E-2</v>
      </c>
      <c r="D326" s="3">
        <v>1.77190081350115E-2</v>
      </c>
      <c r="E326" s="3">
        <v>2.7901697288917102E-2</v>
      </c>
      <c r="F326" s="3">
        <v>2.8389589113127101E-2</v>
      </c>
      <c r="G326" s="3">
        <v>2.7604564742887399E-2</v>
      </c>
      <c r="H326" s="3">
        <v>2.0272135858228402E-2</v>
      </c>
      <c r="I326" s="3">
        <v>2.11064076774162E-2</v>
      </c>
      <c r="J326" s="3">
        <v>2.47536729978497E-2</v>
      </c>
      <c r="K326" s="3">
        <v>3.4679203666829202E-2</v>
      </c>
    </row>
    <row r="327" spans="1:11">
      <c r="B327">
        <v>9</v>
      </c>
      <c r="C327" s="3">
        <v>1.6440642281541299E-2</v>
      </c>
      <c r="D327" s="3">
        <v>1.5746924298272801E-2</v>
      </c>
      <c r="E327" s="3">
        <v>2.3773611453189E-2</v>
      </c>
      <c r="F327" s="3">
        <v>2.3881969299179299E-2</v>
      </c>
      <c r="G327" s="3">
        <v>2.3555761139386001E-2</v>
      </c>
      <c r="H327" s="3">
        <v>1.7825628260436099E-2</v>
      </c>
      <c r="I327" s="3">
        <v>1.8742527993067502E-2</v>
      </c>
      <c r="J327" s="3">
        <v>2.17543315687133E-2</v>
      </c>
      <c r="K327" s="3">
        <v>3.4158273444268E-2</v>
      </c>
    </row>
    <row r="328" spans="1:11">
      <c r="B328">
        <v>10</v>
      </c>
      <c r="C328" s="3">
        <v>1.7010499282276399E-2</v>
      </c>
      <c r="D328" s="3">
        <v>1.70957946537958E-2</v>
      </c>
      <c r="E328" s="3">
        <v>2.3940351069627001E-2</v>
      </c>
      <c r="F328" s="3">
        <v>2.4192198635532999E-2</v>
      </c>
      <c r="G328" s="3">
        <v>2.3025602007857599E-2</v>
      </c>
      <c r="H328" s="3">
        <v>1.6817492861253801E-2</v>
      </c>
      <c r="I328" s="3">
        <v>1.6482892617273301E-2</v>
      </c>
      <c r="J328" s="3">
        <v>2.0649106941735801E-2</v>
      </c>
      <c r="K328" s="3">
        <v>3.2697179276462401E-2</v>
      </c>
    </row>
    <row r="329" spans="1:11">
      <c r="B329">
        <v>11</v>
      </c>
      <c r="C329" s="3">
        <v>1.5445041868954399E-2</v>
      </c>
      <c r="D329" s="3">
        <v>1.5536511450125899E-2</v>
      </c>
      <c r="E329" s="3">
        <v>2.2045611351992199E-2</v>
      </c>
      <c r="F329" s="3">
        <v>2.2511526651227898E-2</v>
      </c>
      <c r="G329" s="3">
        <v>2.0821512115090202E-2</v>
      </c>
      <c r="H329" s="3">
        <v>1.5425561217282301E-2</v>
      </c>
      <c r="I329" s="3">
        <v>1.5064975236649099E-2</v>
      </c>
      <c r="J329" s="3">
        <v>1.8997132801296199E-2</v>
      </c>
      <c r="K329" s="3">
        <v>3.0372871715463101E-2</v>
      </c>
    </row>
    <row r="330" spans="1:11">
      <c r="B330">
        <v>12</v>
      </c>
      <c r="C330" s="3">
        <v>1.29916687679618E-2</v>
      </c>
      <c r="D330" s="3">
        <v>1.28885705137151E-2</v>
      </c>
      <c r="E330" s="3">
        <v>1.8735684315921701E-2</v>
      </c>
      <c r="F330" s="3">
        <v>1.8934180813243301E-2</v>
      </c>
      <c r="G330" s="3">
        <v>1.8168210692462598E-2</v>
      </c>
      <c r="H330" s="3">
        <v>1.4791332692568099E-2</v>
      </c>
      <c r="I330" s="3">
        <v>1.4304691387040601E-2</v>
      </c>
      <c r="J330" s="3">
        <v>1.6564251940305998E-2</v>
      </c>
      <c r="K330" s="3">
        <v>2.9018509384856402E-2</v>
      </c>
    </row>
    <row r="331" spans="1:11">
      <c r="B331">
        <v>13</v>
      </c>
      <c r="C331" s="3">
        <v>1.00135785274813E-2</v>
      </c>
      <c r="D331" s="3">
        <v>9.7316072697780399E-3</v>
      </c>
      <c r="E331" s="3">
        <v>1.50142693669505E-2</v>
      </c>
      <c r="F331" s="3">
        <v>1.5761576264680902E-2</v>
      </c>
      <c r="G331" s="3">
        <v>1.5288489825980901E-2</v>
      </c>
      <c r="H331" s="3">
        <v>1.23769269270999E-2</v>
      </c>
      <c r="I331" s="3">
        <v>1.0908132083551601E-2</v>
      </c>
      <c r="J331" s="3">
        <v>1.37950552053134E-2</v>
      </c>
      <c r="K331" s="3">
        <v>2.7610725966284499E-2</v>
      </c>
    </row>
    <row r="332" spans="1:11">
      <c r="B332">
        <v>14</v>
      </c>
      <c r="C332" s="3">
        <v>8.3713062823967694E-3</v>
      </c>
      <c r="D332" s="3">
        <v>8.5471321931778806E-3</v>
      </c>
      <c r="E332" s="3">
        <v>1.2662766918783E-2</v>
      </c>
      <c r="F332" s="3">
        <v>1.33742967355259E-2</v>
      </c>
      <c r="G332" s="3">
        <v>1.2809836781916301E-2</v>
      </c>
      <c r="H332" s="3">
        <v>1.0522249449524301E-2</v>
      </c>
      <c r="I332" s="3">
        <v>1.06492264123233E-2</v>
      </c>
      <c r="J332" s="3">
        <v>1.33343758932174E-2</v>
      </c>
      <c r="K332" s="3">
        <v>2.5006768077873099E-2</v>
      </c>
    </row>
    <row r="333" spans="1:11">
      <c r="A333" t="s">
        <v>51</v>
      </c>
      <c r="B333">
        <v>0</v>
      </c>
      <c r="C333" s="3">
        <v>2.9090517947661199E-2</v>
      </c>
      <c r="D333" s="3">
        <v>2.93393114196468E-2</v>
      </c>
      <c r="E333" s="3">
        <v>3.9079164379604001E-2</v>
      </c>
      <c r="F333" s="3">
        <v>3.9851236041389002E-2</v>
      </c>
      <c r="G333" s="3">
        <v>3.9970531373926997E-2</v>
      </c>
      <c r="H333" s="3">
        <v>3.5432252943730397E-2</v>
      </c>
      <c r="I333" s="3">
        <v>2.9550724204180701E-2</v>
      </c>
      <c r="J333" s="3">
        <v>3.6093349518455102E-2</v>
      </c>
      <c r="K333" s="3">
        <v>4.0315351329867397E-2</v>
      </c>
    </row>
    <row r="334" spans="1:11">
      <c r="B334">
        <v>1</v>
      </c>
      <c r="C334" s="3">
        <v>3.04169531594706E-2</v>
      </c>
      <c r="D334" s="3">
        <v>2.8229628698953201E-2</v>
      </c>
      <c r="E334" s="3">
        <v>4.0841689538910902E-2</v>
      </c>
      <c r="F334" s="3">
        <v>4.1234899139304303E-2</v>
      </c>
      <c r="G334" s="3">
        <v>4.13435620718208E-2</v>
      </c>
      <c r="H334" s="3">
        <v>3.3549033286806203E-2</v>
      </c>
      <c r="I334" s="3">
        <v>2.8369753791157599E-2</v>
      </c>
      <c r="J334" s="3">
        <v>3.5627666698674398E-2</v>
      </c>
      <c r="K334" s="3">
        <v>4.06304266901839E-2</v>
      </c>
    </row>
    <row r="335" spans="1:11">
      <c r="B335">
        <v>2</v>
      </c>
      <c r="C335" s="3">
        <v>2.9075485239798901E-2</v>
      </c>
      <c r="D335" s="3">
        <v>2.7604107891594201E-2</v>
      </c>
      <c r="E335" s="3">
        <v>3.9038840951779299E-2</v>
      </c>
      <c r="F335" s="3">
        <v>3.9774274006523197E-2</v>
      </c>
      <c r="G335" s="3">
        <v>4.0072307376421201E-2</v>
      </c>
      <c r="H335" s="3">
        <v>3.2437558683399398E-2</v>
      </c>
      <c r="I335" s="3">
        <v>2.7263231780266899E-2</v>
      </c>
      <c r="J335" s="3">
        <v>3.4050549710553997E-2</v>
      </c>
      <c r="K335" s="3">
        <v>4.0414145611860901E-2</v>
      </c>
    </row>
    <row r="336" spans="1:11">
      <c r="B336">
        <v>3</v>
      </c>
      <c r="C336" s="3">
        <v>2.50179165824049E-2</v>
      </c>
      <c r="D336" s="3">
        <v>2.39766152132205E-2</v>
      </c>
      <c r="E336" s="3">
        <v>3.5101652520760897E-2</v>
      </c>
      <c r="F336" s="3">
        <v>3.4600023190040997E-2</v>
      </c>
      <c r="G336" s="3">
        <v>3.5244025193015102E-2</v>
      </c>
      <c r="H336" s="3">
        <v>2.87054889421379E-2</v>
      </c>
      <c r="I336" s="3">
        <v>2.5072531279298801E-2</v>
      </c>
      <c r="J336" s="3">
        <v>3.03949977778665E-2</v>
      </c>
      <c r="K336" s="3">
        <v>4.0726575402445599E-2</v>
      </c>
    </row>
    <row r="337" spans="1:11">
      <c r="B337">
        <v>4</v>
      </c>
      <c r="C337" s="3">
        <v>1.9667026690714799E-2</v>
      </c>
      <c r="D337" s="3">
        <v>1.9262302280414301E-2</v>
      </c>
      <c r="E337" s="3">
        <v>3.0613976206087499E-2</v>
      </c>
      <c r="F337" s="3">
        <v>3.1102684217005801E-2</v>
      </c>
      <c r="G337" s="3">
        <v>3.2134081935433399E-2</v>
      </c>
      <c r="H337" s="3">
        <v>2.6925537893399298E-2</v>
      </c>
      <c r="I337" s="3">
        <v>2.20901498025876E-2</v>
      </c>
      <c r="J337" s="3">
        <v>2.7714339543697401E-2</v>
      </c>
      <c r="K337" s="3">
        <v>3.8058881292593098E-2</v>
      </c>
    </row>
    <row r="338" spans="1:11">
      <c r="B338">
        <v>5</v>
      </c>
      <c r="C338" s="3">
        <v>1.8955385140925599E-2</v>
      </c>
      <c r="D338" s="3">
        <v>1.85762239269005E-2</v>
      </c>
      <c r="E338" s="3">
        <v>2.9091596033770199E-2</v>
      </c>
      <c r="F338" s="3">
        <v>3.10191266706153E-2</v>
      </c>
      <c r="G338" s="3">
        <v>2.9981519018340799E-2</v>
      </c>
      <c r="H338" s="3">
        <v>2.62744147391193E-2</v>
      </c>
      <c r="I338" s="3">
        <v>2.2205087689386699E-2</v>
      </c>
      <c r="J338" s="3">
        <v>2.6827933801547198E-2</v>
      </c>
      <c r="K338" s="3">
        <v>3.61477642950409E-2</v>
      </c>
    </row>
    <row r="339" spans="1:11">
      <c r="B339">
        <v>6</v>
      </c>
      <c r="C339" s="3">
        <v>2.02951272101865E-2</v>
      </c>
      <c r="D339" s="3">
        <v>1.9421660264303298E-2</v>
      </c>
      <c r="E339" s="3">
        <v>3.0295479787653901E-2</v>
      </c>
      <c r="F339" s="3">
        <v>3.19886028390386E-2</v>
      </c>
      <c r="G339" s="3">
        <v>3.1398226073189303E-2</v>
      </c>
      <c r="H339" s="3">
        <v>2.6617370356415399E-2</v>
      </c>
      <c r="I339" s="3">
        <v>2.1490258062941199E-2</v>
      </c>
      <c r="J339" s="3">
        <v>2.8540552399594001E-2</v>
      </c>
      <c r="K339" s="3">
        <v>3.5983770830786403E-2</v>
      </c>
    </row>
    <row r="340" spans="1:11">
      <c r="B340">
        <v>7</v>
      </c>
      <c r="C340" s="3">
        <v>2.0090045851422E-2</v>
      </c>
      <c r="D340" s="3">
        <v>1.9724968292376799E-2</v>
      </c>
      <c r="E340" s="3">
        <v>2.84131508264623E-2</v>
      </c>
      <c r="F340" s="3">
        <v>2.9545216201784599E-2</v>
      </c>
      <c r="G340" s="3">
        <v>2.9413694156641201E-2</v>
      </c>
      <c r="H340" s="3">
        <v>2.4337290429971001E-2</v>
      </c>
      <c r="I340" s="3">
        <v>2.08237825428008E-2</v>
      </c>
      <c r="J340" s="3">
        <v>2.51908555956563E-2</v>
      </c>
      <c r="K340" s="3">
        <v>3.5122862830901297E-2</v>
      </c>
    </row>
    <row r="341" spans="1:11">
      <c r="B341">
        <v>8</v>
      </c>
      <c r="C341" s="3">
        <v>1.9682914753769001E-2</v>
      </c>
      <c r="D341" s="3">
        <v>1.9769546392591101E-2</v>
      </c>
      <c r="E341" s="3">
        <v>2.6475650350763401E-2</v>
      </c>
      <c r="F341" s="3">
        <v>2.8652813539658699E-2</v>
      </c>
      <c r="G341" s="3">
        <v>2.7547097260837001E-2</v>
      </c>
      <c r="H341" s="3">
        <v>2.1379981619293199E-2</v>
      </c>
      <c r="I341" s="3">
        <v>2.01619059163071E-2</v>
      </c>
      <c r="J341" s="3">
        <v>2.39066451503765E-2</v>
      </c>
      <c r="K341" s="3">
        <v>3.4988910609787101E-2</v>
      </c>
    </row>
    <row r="342" spans="1:11">
      <c r="B342">
        <v>9</v>
      </c>
      <c r="C342" s="3">
        <v>1.7923716065022199E-2</v>
      </c>
      <c r="D342" s="3">
        <v>1.72760361319007E-2</v>
      </c>
      <c r="E342" s="3">
        <v>2.3065216559792601E-2</v>
      </c>
      <c r="F342" s="3">
        <v>2.35343604655972E-2</v>
      </c>
      <c r="G342" s="3">
        <v>2.3292030852027999E-2</v>
      </c>
      <c r="H342" s="3">
        <v>1.8657060278367402E-2</v>
      </c>
      <c r="I342" s="3">
        <v>1.9113587806826E-2</v>
      </c>
      <c r="J342" s="3">
        <v>2.1444850425881401E-2</v>
      </c>
      <c r="K342" s="3">
        <v>3.3708130683835998E-2</v>
      </c>
    </row>
    <row r="343" spans="1:11">
      <c r="B343">
        <v>10</v>
      </c>
      <c r="C343" s="3">
        <v>1.6385718140292601E-2</v>
      </c>
      <c r="D343" s="3">
        <v>1.5331718739935701E-2</v>
      </c>
      <c r="E343" s="3">
        <v>2.07011255932163E-2</v>
      </c>
      <c r="F343" s="3">
        <v>2.1729211565885798E-2</v>
      </c>
      <c r="G343" s="3">
        <v>2.1279008356061301E-2</v>
      </c>
      <c r="H343" s="3">
        <v>1.6352884553573699E-2</v>
      </c>
      <c r="I343" s="3">
        <v>1.7225455512755401E-2</v>
      </c>
      <c r="J343" s="3">
        <v>1.9171124596388301E-2</v>
      </c>
      <c r="K343" s="3">
        <v>3.2308394174178197E-2</v>
      </c>
    </row>
    <row r="344" spans="1:11">
      <c r="B344">
        <v>11</v>
      </c>
      <c r="C344" s="3">
        <v>1.6656881869655901E-2</v>
      </c>
      <c r="D344" s="3">
        <v>1.5607837090454E-2</v>
      </c>
      <c r="E344" s="3">
        <v>2.1629673303368801E-2</v>
      </c>
      <c r="F344" s="3">
        <v>2.2440261557755199E-2</v>
      </c>
      <c r="G344" s="3">
        <v>2.1298103220170998E-2</v>
      </c>
      <c r="H344" s="3">
        <v>1.6405236840293099E-2</v>
      </c>
      <c r="I344" s="3">
        <v>1.6286344982330201E-2</v>
      </c>
      <c r="J344" s="3">
        <v>1.8749089238433998E-2</v>
      </c>
      <c r="K344" s="3">
        <v>3.1619677271344702E-2</v>
      </c>
    </row>
    <row r="345" spans="1:11">
      <c r="B345">
        <v>12</v>
      </c>
      <c r="C345" s="3">
        <v>1.4439493491997401E-2</v>
      </c>
      <c r="D345" s="3">
        <v>1.4404983472788501E-2</v>
      </c>
      <c r="E345" s="3">
        <v>1.9750158603457399E-2</v>
      </c>
      <c r="F345" s="3">
        <v>1.8723101713846502E-2</v>
      </c>
      <c r="G345" s="3">
        <v>1.8955222653968599E-2</v>
      </c>
      <c r="H345" s="3">
        <v>1.5699487575767501E-2</v>
      </c>
      <c r="I345" s="3">
        <v>1.4073690788493199E-2</v>
      </c>
      <c r="J345" s="3">
        <v>1.6964084166453199E-2</v>
      </c>
      <c r="K345" s="3">
        <v>2.9515130973741501E-2</v>
      </c>
    </row>
    <row r="346" spans="1:11">
      <c r="B346">
        <v>13</v>
      </c>
      <c r="C346" s="3">
        <v>1.2549825159831199E-2</v>
      </c>
      <c r="D346" s="3">
        <v>1.2110412642225499E-2</v>
      </c>
      <c r="E346" s="3">
        <v>1.7268599480394799E-2</v>
      </c>
      <c r="F346" s="3">
        <v>1.7704062791375701E-2</v>
      </c>
      <c r="G346" s="3">
        <v>1.77702310109677E-2</v>
      </c>
      <c r="H346" s="3">
        <v>1.2940298111680199E-2</v>
      </c>
      <c r="I346" s="3">
        <v>1.2268803003280201E-2</v>
      </c>
      <c r="J346" s="3">
        <v>1.5629186579632099E-2</v>
      </c>
      <c r="K346" s="3">
        <v>2.6993996668765102E-2</v>
      </c>
    </row>
    <row r="347" spans="1:11">
      <c r="B347">
        <v>14</v>
      </c>
      <c r="C347" s="3">
        <v>1.15977859566765E-2</v>
      </c>
      <c r="D347" s="3">
        <v>1.10891701193185E-2</v>
      </c>
      <c r="E347" s="3">
        <v>1.5485084060946499E-2</v>
      </c>
      <c r="F347" s="3">
        <v>1.5438698999649799E-2</v>
      </c>
      <c r="G347" s="3">
        <v>1.6540967893047698E-2</v>
      </c>
      <c r="H347" s="3">
        <v>1.3587822563599E-2</v>
      </c>
      <c r="I347" s="3">
        <v>1.29462038199149E-2</v>
      </c>
      <c r="J347" s="3">
        <v>1.49260445987041E-2</v>
      </c>
      <c r="K347" s="3">
        <v>2.41002786347328E-2</v>
      </c>
    </row>
    <row r="348" spans="1:11">
      <c r="A348" t="s">
        <v>52</v>
      </c>
      <c r="B348">
        <v>0</v>
      </c>
      <c r="C348" s="3">
        <v>7.6733609416303E-2</v>
      </c>
      <c r="D348" s="3">
        <v>7.9495364642170802E-2</v>
      </c>
      <c r="E348" s="3">
        <v>0.106619841647158</v>
      </c>
      <c r="F348" s="3">
        <v>0.1014718430631</v>
      </c>
      <c r="G348" s="3">
        <v>0.103536733888262</v>
      </c>
      <c r="H348" s="3">
        <v>8.8836002557046795E-2</v>
      </c>
      <c r="I348" s="3">
        <v>8.0949749149395206E-2</v>
      </c>
      <c r="J348" s="3">
        <v>8.8395027867490997E-2</v>
      </c>
      <c r="K348" s="3">
        <v>0.14033196822705199</v>
      </c>
    </row>
    <row r="349" spans="1:11">
      <c r="B349">
        <v>1</v>
      </c>
      <c r="C349" s="3">
        <v>7.5427312472553201E-2</v>
      </c>
      <c r="D349" s="3">
        <v>7.5737321635016799E-2</v>
      </c>
      <c r="E349" s="3">
        <v>0.102098986959958</v>
      </c>
      <c r="F349" s="3">
        <v>0.100126735784504</v>
      </c>
      <c r="G349" s="3">
        <v>0.10102067988810599</v>
      </c>
      <c r="H349" s="3">
        <v>8.9208291189371097E-2</v>
      </c>
      <c r="I349" s="3">
        <v>8.0223344082057696E-2</v>
      </c>
      <c r="J349" s="3">
        <v>8.9209440243998198E-2</v>
      </c>
      <c r="K349" s="3">
        <v>0.13837490106073899</v>
      </c>
    </row>
    <row r="350" spans="1:11">
      <c r="B350">
        <v>2</v>
      </c>
      <c r="C350" s="3">
        <v>7.1967351455684794E-2</v>
      </c>
      <c r="D350" s="3">
        <v>7.2369999050498804E-2</v>
      </c>
      <c r="E350" s="3">
        <v>9.9971720588160701E-2</v>
      </c>
      <c r="F350" s="3">
        <v>9.6104813293873298E-2</v>
      </c>
      <c r="G350" s="3">
        <v>9.8653731545032805E-2</v>
      </c>
      <c r="H350" s="3">
        <v>8.6391565947605595E-2</v>
      </c>
      <c r="I350" s="3">
        <v>7.7142378980167098E-2</v>
      </c>
      <c r="J350" s="3">
        <v>8.6025710219257798E-2</v>
      </c>
      <c r="K350" s="3">
        <v>0.13377115035281201</v>
      </c>
    </row>
    <row r="351" spans="1:11">
      <c r="B351">
        <v>3</v>
      </c>
      <c r="C351" s="3">
        <v>7.1109401828163707E-2</v>
      </c>
      <c r="D351" s="3">
        <v>7.0985240342608696E-2</v>
      </c>
      <c r="E351" s="3">
        <v>9.6225525884841998E-2</v>
      </c>
      <c r="F351" s="3">
        <v>9.28286608375158E-2</v>
      </c>
      <c r="G351" s="3">
        <v>9.6847465127262097E-2</v>
      </c>
      <c r="H351" s="3">
        <v>8.2479316720083198E-2</v>
      </c>
      <c r="I351" s="3">
        <v>7.2145099304851704E-2</v>
      </c>
      <c r="J351" s="3">
        <v>7.9340305232855193E-2</v>
      </c>
      <c r="K351" s="3">
        <v>0.12936485868329101</v>
      </c>
    </row>
    <row r="352" spans="1:11">
      <c r="B352">
        <v>4</v>
      </c>
      <c r="C352" s="3">
        <v>6.2789142452912103E-2</v>
      </c>
      <c r="D352" s="3">
        <v>6.2871546760345398E-2</v>
      </c>
      <c r="E352" s="3">
        <v>9.2381043872536206E-2</v>
      </c>
      <c r="F352" s="3">
        <v>8.9035703837762395E-2</v>
      </c>
      <c r="G352" s="3">
        <v>8.9324231938140694E-2</v>
      </c>
      <c r="H352" s="3">
        <v>7.6713646962494705E-2</v>
      </c>
      <c r="I352" s="3">
        <v>6.6114734234024697E-2</v>
      </c>
      <c r="J352" s="3">
        <v>7.3518295570241296E-2</v>
      </c>
      <c r="K352" s="3">
        <v>0.12158094041643</v>
      </c>
    </row>
    <row r="353" spans="1:11">
      <c r="B353">
        <v>5</v>
      </c>
      <c r="C353" s="3">
        <v>5.6230983547308502E-2</v>
      </c>
      <c r="D353" s="3">
        <v>5.5096647416414402E-2</v>
      </c>
      <c r="E353" s="3">
        <v>8.5132052961416793E-2</v>
      </c>
      <c r="F353" s="3">
        <v>8.1362975436294005E-2</v>
      </c>
      <c r="G353" s="3">
        <v>8.1573832282100897E-2</v>
      </c>
      <c r="H353" s="3">
        <v>6.9282891744834804E-2</v>
      </c>
      <c r="I353" s="3">
        <v>5.8865283367872299E-2</v>
      </c>
      <c r="J353" s="3">
        <v>6.75735014020621E-2</v>
      </c>
      <c r="K353" s="3">
        <v>0.115177778128345</v>
      </c>
    </row>
    <row r="354" spans="1:11">
      <c r="B354">
        <v>6</v>
      </c>
      <c r="C354" s="3">
        <v>5.0418268164213201E-2</v>
      </c>
      <c r="D354" s="3">
        <v>4.8757609882550498E-2</v>
      </c>
      <c r="E354" s="3">
        <v>7.9777670447420401E-2</v>
      </c>
      <c r="F354" s="3">
        <v>7.6915275080907897E-2</v>
      </c>
      <c r="G354" s="3">
        <v>7.6567768890368801E-2</v>
      </c>
      <c r="H354" s="3">
        <v>6.5791498688812497E-2</v>
      </c>
      <c r="I354" s="3">
        <v>5.5993114479224199E-2</v>
      </c>
      <c r="J354" s="3">
        <v>6.1377566698711299E-2</v>
      </c>
      <c r="K354" s="3">
        <v>0.111725361284345</v>
      </c>
    </row>
    <row r="355" spans="1:11">
      <c r="B355">
        <v>7</v>
      </c>
      <c r="C355" s="3">
        <v>4.7912703431324699E-2</v>
      </c>
      <c r="D355" s="3">
        <v>4.6284591215420501E-2</v>
      </c>
      <c r="E355" s="3">
        <v>7.5009060792286905E-2</v>
      </c>
      <c r="F355" s="3">
        <v>7.3028473602778199E-2</v>
      </c>
      <c r="G355" s="3">
        <v>7.2078178472237797E-2</v>
      </c>
      <c r="H355" s="3">
        <v>6.1775118964720502E-2</v>
      </c>
      <c r="I355" s="3">
        <v>5.3890006141477299E-2</v>
      </c>
      <c r="J355" s="3">
        <v>6.0737930821819199E-2</v>
      </c>
      <c r="K355" s="3">
        <v>0.109379139331598</v>
      </c>
    </row>
    <row r="356" spans="1:11">
      <c r="B356">
        <v>8</v>
      </c>
      <c r="C356" s="3">
        <v>4.75329360578449E-2</v>
      </c>
      <c r="D356" s="3">
        <v>4.6226428214198E-2</v>
      </c>
      <c r="E356" s="3">
        <v>7.1392400144252494E-2</v>
      </c>
      <c r="F356" s="3">
        <v>6.9753815370621697E-2</v>
      </c>
      <c r="G356" s="3">
        <v>6.8492811009002397E-2</v>
      </c>
      <c r="H356" s="3">
        <v>5.92811283948722E-2</v>
      </c>
      <c r="I356" s="3">
        <v>4.9288346363201598E-2</v>
      </c>
      <c r="J356" s="3">
        <v>5.47110739107367E-2</v>
      </c>
      <c r="K356" s="3">
        <v>0.10620875566443599</v>
      </c>
    </row>
    <row r="357" spans="1:11">
      <c r="B357">
        <v>9</v>
      </c>
      <c r="C357" s="3">
        <v>4.3966553891519197E-2</v>
      </c>
      <c r="D357" s="3">
        <v>4.3521882598408002E-2</v>
      </c>
      <c r="E357" s="3">
        <v>6.7758617231436793E-2</v>
      </c>
      <c r="F357" s="3">
        <v>6.52974686162585E-2</v>
      </c>
      <c r="G357" s="3">
        <v>6.4465564515008206E-2</v>
      </c>
      <c r="H357" s="3">
        <v>5.63661130624745E-2</v>
      </c>
      <c r="I357" s="3">
        <v>4.8381418535547401E-2</v>
      </c>
      <c r="J357" s="3">
        <v>5.2566819092043499E-2</v>
      </c>
      <c r="K357" s="3">
        <v>0.106175385300562</v>
      </c>
    </row>
    <row r="358" spans="1:11">
      <c r="B358">
        <v>10</v>
      </c>
      <c r="C358" s="3">
        <v>4.1753296423595501E-2</v>
      </c>
      <c r="D358" s="3">
        <v>4.2198773537692802E-2</v>
      </c>
      <c r="E358" s="3">
        <v>6.5647684941293E-2</v>
      </c>
      <c r="F358" s="3">
        <v>6.0899869102607203E-2</v>
      </c>
      <c r="G358" s="3">
        <v>6.1460536553432497E-2</v>
      </c>
      <c r="H358" s="3">
        <v>5.58412328335866E-2</v>
      </c>
      <c r="I358" s="3">
        <v>4.6968285633430397E-2</v>
      </c>
      <c r="J358" s="3">
        <v>5.0425715667098303E-2</v>
      </c>
      <c r="K358" s="3">
        <v>0.10450645109714</v>
      </c>
    </row>
    <row r="359" spans="1:11">
      <c r="B359">
        <v>11</v>
      </c>
      <c r="C359" s="3">
        <v>4.1583960615581998E-2</v>
      </c>
      <c r="D359" s="3">
        <v>4.0792104851034003E-2</v>
      </c>
      <c r="E359" s="3">
        <v>6.3252900657852495E-2</v>
      </c>
      <c r="F359" s="3">
        <v>5.8174805501166597E-2</v>
      </c>
      <c r="G359" s="3">
        <v>5.9405275106002998E-2</v>
      </c>
      <c r="H359" s="3">
        <v>5.2963659293626897E-2</v>
      </c>
      <c r="I359" s="3">
        <v>4.6202395119593197E-2</v>
      </c>
      <c r="J359" s="3">
        <v>4.8554259490801499E-2</v>
      </c>
      <c r="K359" s="3">
        <v>0.10119457823358401</v>
      </c>
    </row>
    <row r="360" spans="1:11">
      <c r="B360">
        <v>12</v>
      </c>
      <c r="C360" s="3">
        <v>4.4049432970551403E-2</v>
      </c>
      <c r="D360" s="3">
        <v>4.2781226536592401E-2</v>
      </c>
      <c r="E360" s="3">
        <v>6.38903579595686E-2</v>
      </c>
      <c r="F360" s="3">
        <v>5.9534798800829701E-2</v>
      </c>
      <c r="G360" s="3">
        <v>5.9270726327114602E-2</v>
      </c>
      <c r="H360" s="3">
        <v>5.3104505944328098E-2</v>
      </c>
      <c r="I360" s="3">
        <v>4.7379529971100898E-2</v>
      </c>
      <c r="J360" s="3">
        <v>4.9825980213596702E-2</v>
      </c>
      <c r="K360" s="3">
        <v>0.100467228622749</v>
      </c>
    </row>
    <row r="361" spans="1:11">
      <c r="B361">
        <v>13</v>
      </c>
      <c r="C361" s="3">
        <v>4.2785409319772601E-2</v>
      </c>
      <c r="D361" s="3">
        <v>4.2911228041910297E-2</v>
      </c>
      <c r="E361" s="3">
        <v>6.4240333555113605E-2</v>
      </c>
      <c r="F361" s="3">
        <v>6.0149130783335301E-2</v>
      </c>
      <c r="G361" s="3">
        <v>6.00520586684435E-2</v>
      </c>
      <c r="H361" s="3">
        <v>5.4380245623703603E-2</v>
      </c>
      <c r="I361" s="3">
        <v>4.7376669972268103E-2</v>
      </c>
      <c r="J361" s="3">
        <v>4.8906638753825199E-2</v>
      </c>
      <c r="K361" s="3">
        <v>0.100668282683379</v>
      </c>
    </row>
    <row r="362" spans="1:11">
      <c r="B362">
        <v>14</v>
      </c>
      <c r="C362" s="3">
        <v>3.9214469796966703E-2</v>
      </c>
      <c r="D362" s="3">
        <v>4.0686801785961797E-2</v>
      </c>
      <c r="E362" s="3">
        <v>6.3148266260276503E-2</v>
      </c>
      <c r="F362" s="3">
        <v>5.6768557942515799E-2</v>
      </c>
      <c r="G362" s="3">
        <v>5.8699435709581999E-2</v>
      </c>
      <c r="H362" s="3">
        <v>5.5143835017512501E-2</v>
      </c>
      <c r="I362" s="3">
        <v>4.6119410838203298E-2</v>
      </c>
      <c r="J362" s="3">
        <v>4.5265268391199098E-2</v>
      </c>
      <c r="K362" s="3">
        <v>9.6268381234235201E-2</v>
      </c>
    </row>
    <row r="363" spans="1:11">
      <c r="A363" t="s">
        <v>53</v>
      </c>
      <c r="B363">
        <v>0</v>
      </c>
      <c r="C363" s="3">
        <v>7.5416074828554003E-2</v>
      </c>
      <c r="D363" s="3">
        <v>7.4637620810101002E-2</v>
      </c>
      <c r="E363" s="3">
        <v>0.10595288235169401</v>
      </c>
      <c r="F363" s="3">
        <v>0.102268209455876</v>
      </c>
      <c r="G363" s="3">
        <v>0.101856186710367</v>
      </c>
      <c r="H363" s="3">
        <v>8.3628924696599494E-2</v>
      </c>
      <c r="I363" s="3">
        <v>7.7529325558842205E-2</v>
      </c>
      <c r="J363" s="3">
        <v>8.9719136071525596E-2</v>
      </c>
      <c r="K363" s="3">
        <v>0.107064356362656</v>
      </c>
    </row>
    <row r="364" spans="1:11">
      <c r="B364">
        <v>1</v>
      </c>
      <c r="C364" s="3">
        <v>7.4830250873865106E-2</v>
      </c>
      <c r="D364" s="3">
        <v>7.3579354088737295E-2</v>
      </c>
      <c r="E364" s="3">
        <v>0.10199402414493999</v>
      </c>
      <c r="F364" s="3">
        <v>9.8828900506137393E-2</v>
      </c>
      <c r="G364" s="3">
        <v>9.8023607241128893E-2</v>
      </c>
      <c r="H364" s="3">
        <v>8.0327917393002907E-2</v>
      </c>
      <c r="I364" s="3">
        <v>7.4319002113331201E-2</v>
      </c>
      <c r="J364" s="3">
        <v>8.6049769283733604E-2</v>
      </c>
      <c r="K364" s="3">
        <v>0.106301708370468</v>
      </c>
    </row>
    <row r="365" spans="1:11">
      <c r="B365">
        <v>2</v>
      </c>
      <c r="C365" s="3">
        <v>6.9073352923654199E-2</v>
      </c>
      <c r="D365" s="3">
        <v>6.7741953368970695E-2</v>
      </c>
      <c r="E365" s="3">
        <v>9.9333620089676306E-2</v>
      </c>
      <c r="F365" s="3">
        <v>9.6322916123337807E-2</v>
      </c>
      <c r="G365" s="3">
        <v>9.7063320536321607E-2</v>
      </c>
      <c r="H365" s="3">
        <v>7.8383244541672198E-2</v>
      </c>
      <c r="I365" s="3">
        <v>7.1244751459678998E-2</v>
      </c>
      <c r="J365" s="3">
        <v>8.4245547416455596E-2</v>
      </c>
      <c r="K365" s="3">
        <v>0.109060335944934</v>
      </c>
    </row>
    <row r="366" spans="1:11">
      <c r="B366">
        <v>3</v>
      </c>
      <c r="C366" s="3">
        <v>6.1336024144838297E-2</v>
      </c>
      <c r="D366" s="3">
        <v>6.1718312752994303E-2</v>
      </c>
      <c r="E366" s="3">
        <v>8.8967017384212005E-2</v>
      </c>
      <c r="F366" s="3">
        <v>8.8634470261039294E-2</v>
      </c>
      <c r="G366" s="3">
        <v>8.83151681130286E-2</v>
      </c>
      <c r="H366" s="3">
        <v>7.2139943276220406E-2</v>
      </c>
      <c r="I366" s="3">
        <v>6.3638034615847106E-2</v>
      </c>
      <c r="J366" s="3">
        <v>7.5602210434525405E-2</v>
      </c>
      <c r="K366" s="3">
        <v>0.109525747212494</v>
      </c>
    </row>
    <row r="367" spans="1:11">
      <c r="B367">
        <v>4</v>
      </c>
      <c r="C367" s="3">
        <v>5.3033247801148001E-2</v>
      </c>
      <c r="D367" s="3">
        <v>5.2723176276440797E-2</v>
      </c>
      <c r="E367" s="3">
        <v>7.7713595756457296E-2</v>
      </c>
      <c r="F367" s="3">
        <v>7.6798021155449495E-2</v>
      </c>
      <c r="G367" s="3">
        <v>7.5000273575669005E-2</v>
      </c>
      <c r="H367" s="3">
        <v>6.2975468499661499E-2</v>
      </c>
      <c r="I367" s="3">
        <v>5.3596174841864901E-2</v>
      </c>
      <c r="J367" s="3">
        <v>6.5140616437355206E-2</v>
      </c>
      <c r="K367" s="3">
        <v>0.102919675756852</v>
      </c>
    </row>
    <row r="368" spans="1:11">
      <c r="B368">
        <v>5</v>
      </c>
      <c r="C368" s="3">
        <v>4.9559374355232999E-2</v>
      </c>
      <c r="D368" s="3">
        <v>4.8465699430788003E-2</v>
      </c>
      <c r="E368" s="3">
        <v>7.3028522657977601E-2</v>
      </c>
      <c r="F368" s="3">
        <v>7.1578197701468005E-2</v>
      </c>
      <c r="G368" s="3">
        <v>7.0147291707261097E-2</v>
      </c>
      <c r="H368" s="3">
        <v>5.9471617823439897E-2</v>
      </c>
      <c r="I368" s="3">
        <v>5.0993508453902103E-2</v>
      </c>
      <c r="J368" s="3">
        <v>6.1197958935668602E-2</v>
      </c>
      <c r="K368" s="3">
        <v>9.5422118642992604E-2</v>
      </c>
    </row>
    <row r="369" spans="1:11">
      <c r="B369">
        <v>6</v>
      </c>
      <c r="C369" s="3">
        <v>4.6441559594498E-2</v>
      </c>
      <c r="D369" s="3">
        <v>4.5679952791060803E-2</v>
      </c>
      <c r="E369" s="3">
        <v>7.1917095441029602E-2</v>
      </c>
      <c r="F369" s="3">
        <v>6.8934930271494804E-2</v>
      </c>
      <c r="G369" s="3">
        <v>6.8213307553279701E-2</v>
      </c>
      <c r="H369" s="3">
        <v>5.5815550468140802E-2</v>
      </c>
      <c r="I369" s="3">
        <v>4.8346105960307598E-2</v>
      </c>
      <c r="J369" s="3">
        <v>5.7434122694263401E-2</v>
      </c>
      <c r="K369" s="3">
        <v>9.2031445733014097E-2</v>
      </c>
    </row>
    <row r="370" spans="1:11">
      <c r="B370">
        <v>7</v>
      </c>
      <c r="C370" s="3">
        <v>4.2140728886168502E-2</v>
      </c>
      <c r="D370" s="3">
        <v>4.0769777039287802E-2</v>
      </c>
      <c r="E370" s="3">
        <v>6.6786839962700906E-2</v>
      </c>
      <c r="F370" s="3">
        <v>6.5265168725902101E-2</v>
      </c>
      <c r="G370" s="3">
        <v>6.3784886463315399E-2</v>
      </c>
      <c r="H370" s="3">
        <v>5.47971381289852E-2</v>
      </c>
      <c r="I370" s="3">
        <v>4.6585254964191802E-2</v>
      </c>
      <c r="J370" s="3">
        <v>5.32746685714642E-2</v>
      </c>
      <c r="K370" s="3">
        <v>8.9290210219575394E-2</v>
      </c>
    </row>
    <row r="371" spans="1:11">
      <c r="B371">
        <v>8</v>
      </c>
      <c r="C371" s="3">
        <v>3.9131348034091601E-2</v>
      </c>
      <c r="D371" s="3">
        <v>3.8526784359761E-2</v>
      </c>
      <c r="E371" s="3">
        <v>6.5333189055080093E-2</v>
      </c>
      <c r="F371" s="3">
        <v>6.2899086020983805E-2</v>
      </c>
      <c r="G371" s="3">
        <v>6.3343831178849397E-2</v>
      </c>
      <c r="H371" s="3">
        <v>5.2687439383253501E-2</v>
      </c>
      <c r="I371" s="3">
        <v>4.4772895576434102E-2</v>
      </c>
      <c r="J371" s="3">
        <v>5.0965007003430401E-2</v>
      </c>
      <c r="K371" s="3">
        <v>8.5958448076610003E-2</v>
      </c>
    </row>
    <row r="372" spans="1:11">
      <c r="B372">
        <v>9</v>
      </c>
      <c r="C372" s="3">
        <v>3.8337005202139902E-2</v>
      </c>
      <c r="D372" s="3">
        <v>3.8791709056889501E-2</v>
      </c>
      <c r="E372" s="3">
        <v>6.0896337086823897E-2</v>
      </c>
      <c r="F372" s="3">
        <v>5.7176255362518802E-2</v>
      </c>
      <c r="G372" s="3">
        <v>5.64523293702828E-2</v>
      </c>
      <c r="H372" s="3">
        <v>4.9248881932466397E-2</v>
      </c>
      <c r="I372" s="3">
        <v>4.3121555401685101E-2</v>
      </c>
      <c r="J372" s="3">
        <v>4.7350149626079002E-2</v>
      </c>
      <c r="K372" s="3">
        <v>8.5086783016504006E-2</v>
      </c>
    </row>
    <row r="373" spans="1:11">
      <c r="B373">
        <v>10</v>
      </c>
      <c r="C373" s="3">
        <v>3.7642426173358799E-2</v>
      </c>
      <c r="D373" s="3">
        <v>3.9072067383087897E-2</v>
      </c>
      <c r="E373" s="3">
        <v>5.8682171642525899E-2</v>
      </c>
      <c r="F373" s="3">
        <v>5.4696270488463802E-2</v>
      </c>
      <c r="G373" s="3">
        <v>5.4364653356889399E-2</v>
      </c>
      <c r="H373" s="3">
        <v>4.8173070130115597E-2</v>
      </c>
      <c r="I373" s="3">
        <v>4.1914399887475702E-2</v>
      </c>
      <c r="J373" s="3">
        <v>4.8080634722938602E-2</v>
      </c>
      <c r="K373" s="3">
        <v>8.0909294828785297E-2</v>
      </c>
    </row>
    <row r="374" spans="1:11">
      <c r="B374">
        <v>11</v>
      </c>
      <c r="C374" s="3">
        <v>3.56741149305113E-2</v>
      </c>
      <c r="D374" s="3">
        <v>3.5646335854085297E-2</v>
      </c>
      <c r="E374" s="3">
        <v>5.2552125108108597E-2</v>
      </c>
      <c r="F374" s="3">
        <v>4.9660843722617601E-2</v>
      </c>
      <c r="G374" s="3">
        <v>4.9655236368881403E-2</v>
      </c>
      <c r="H374" s="3">
        <v>4.6024959081543103E-2</v>
      </c>
      <c r="I374" s="3">
        <v>4.00513718273008E-2</v>
      </c>
      <c r="J374" s="3">
        <v>4.3492413787536502E-2</v>
      </c>
      <c r="K374" s="3">
        <v>7.9253446596582094E-2</v>
      </c>
    </row>
    <row r="375" spans="1:11">
      <c r="B375">
        <v>12</v>
      </c>
      <c r="C375" s="3">
        <v>3.4900161558068403E-2</v>
      </c>
      <c r="D375" s="3">
        <v>3.4086891665621302E-2</v>
      </c>
      <c r="E375" s="3">
        <v>5.2180819124227E-2</v>
      </c>
      <c r="F375" s="3">
        <v>4.9017213094008298E-2</v>
      </c>
      <c r="G375" s="3">
        <v>4.9424216122281199E-2</v>
      </c>
      <c r="H375" s="3">
        <v>4.6969501347802797E-2</v>
      </c>
      <c r="I375" s="3">
        <v>4.0444155747606299E-2</v>
      </c>
      <c r="J375" s="3">
        <v>4.2440209506298898E-2</v>
      </c>
      <c r="K375" s="3">
        <v>7.7773743818214003E-2</v>
      </c>
    </row>
    <row r="376" spans="1:11">
      <c r="B376">
        <v>13</v>
      </c>
      <c r="C376" s="3">
        <v>3.2325060914041998E-2</v>
      </c>
      <c r="D376" s="3">
        <v>3.2666981115444998E-2</v>
      </c>
      <c r="E376" s="3">
        <v>5.1645386857281102E-2</v>
      </c>
      <c r="F376" s="3">
        <v>4.8647542950176703E-2</v>
      </c>
      <c r="G376" s="3">
        <v>4.9344088501231599E-2</v>
      </c>
      <c r="H376" s="3">
        <v>4.6718300814348399E-2</v>
      </c>
      <c r="I376" s="3">
        <v>3.8145499163540798E-2</v>
      </c>
      <c r="J376" s="3">
        <v>3.95939797848864E-2</v>
      </c>
      <c r="K376" s="3">
        <v>7.6043729236343102E-2</v>
      </c>
    </row>
    <row r="377" spans="1:11">
      <c r="B377">
        <v>14</v>
      </c>
      <c r="C377" s="3">
        <v>3.2171694075650202E-2</v>
      </c>
      <c r="D377" s="3">
        <v>3.2518479828383899E-2</v>
      </c>
      <c r="E377" s="3">
        <v>5.0860224970904297E-2</v>
      </c>
      <c r="F377" s="3">
        <v>4.6927049825455203E-2</v>
      </c>
      <c r="G377" s="3">
        <v>4.70541213635969E-2</v>
      </c>
      <c r="H377" s="3">
        <v>4.6420844796964303E-2</v>
      </c>
      <c r="I377" s="3">
        <v>3.8185361610745601E-2</v>
      </c>
      <c r="J377" s="3">
        <v>3.8522310735999502E-2</v>
      </c>
      <c r="K377" s="3">
        <v>7.39920319327797E-2</v>
      </c>
    </row>
    <row r="378" spans="1:11">
      <c r="A378" t="s">
        <v>54</v>
      </c>
      <c r="B378">
        <v>0</v>
      </c>
      <c r="C378" s="3">
        <v>1.0386037312319799E-2</v>
      </c>
      <c r="D378" s="3">
        <v>1.02057990594079E-2</v>
      </c>
      <c r="E378" s="3">
        <v>1.1377830265471799E-2</v>
      </c>
      <c r="F378" s="3">
        <v>1.1393677792903499E-2</v>
      </c>
      <c r="G378" s="3">
        <v>1.11432300539885E-2</v>
      </c>
      <c r="H378" s="3">
        <v>1.0094456554707001E-2</v>
      </c>
      <c r="I378" s="3">
        <v>9.9676057792574997E-3</v>
      </c>
      <c r="J378" s="3">
        <v>1.0689233559399399E-2</v>
      </c>
      <c r="K378" s="3">
        <v>1.6073579606527999E-2</v>
      </c>
    </row>
    <row r="379" spans="1:11">
      <c r="B379">
        <v>1</v>
      </c>
      <c r="C379" s="3">
        <v>1.206148979872E-2</v>
      </c>
      <c r="D379" s="3">
        <v>1.22734412640005E-2</v>
      </c>
      <c r="E379" s="3">
        <v>1.3367347846324E-2</v>
      </c>
      <c r="F379" s="3">
        <v>1.3548906026217101E-2</v>
      </c>
      <c r="G379" s="3">
        <v>1.3300517623058301E-2</v>
      </c>
      <c r="H379" s="3">
        <v>1.1534390758631E-2</v>
      </c>
      <c r="I379" s="3">
        <v>1.03361369537327E-2</v>
      </c>
      <c r="J379" s="3">
        <v>1.3214655224041199E-2</v>
      </c>
      <c r="K379" s="3">
        <v>1.7210619095584301E-2</v>
      </c>
    </row>
    <row r="380" spans="1:11">
      <c r="B380">
        <v>2</v>
      </c>
      <c r="C380" s="3">
        <v>9.0241840967919592E-3</v>
      </c>
      <c r="D380" s="3">
        <v>9.8194164364056192E-3</v>
      </c>
      <c r="E380" s="3">
        <v>1.01577752888839E-2</v>
      </c>
      <c r="F380" s="3">
        <v>1.0581875802246401E-2</v>
      </c>
      <c r="G380" s="3">
        <v>1.06671070377473E-2</v>
      </c>
      <c r="H380" s="3">
        <v>9.0024910256675198E-3</v>
      </c>
      <c r="I380" s="3">
        <v>7.6037828824328003E-3</v>
      </c>
      <c r="J380" s="3">
        <v>1.06870499093469E-2</v>
      </c>
      <c r="K380" s="3">
        <v>1.5562612512481399E-2</v>
      </c>
    </row>
    <row r="381" spans="1:11">
      <c r="B381">
        <v>3</v>
      </c>
      <c r="C381" s="3">
        <v>7.4411368689245297E-3</v>
      </c>
      <c r="D381" s="3">
        <v>8.05087818648869E-3</v>
      </c>
      <c r="E381" s="3">
        <v>8.7029302227889793E-3</v>
      </c>
      <c r="F381" s="3">
        <v>8.8106290443746103E-3</v>
      </c>
      <c r="G381" s="3">
        <v>8.9288944762759594E-3</v>
      </c>
      <c r="H381" s="3">
        <v>7.6599980607282101E-3</v>
      </c>
      <c r="I381" s="3">
        <v>6.8254862267015798E-3</v>
      </c>
      <c r="J381" s="3">
        <v>8.9770254202728092E-3</v>
      </c>
      <c r="K381" s="3">
        <v>1.4687594237965101E-2</v>
      </c>
    </row>
    <row r="382" spans="1:11">
      <c r="B382">
        <v>4</v>
      </c>
      <c r="C382" s="3">
        <v>5.8125842535523102E-3</v>
      </c>
      <c r="D382" s="3">
        <v>6.4583050000041704E-3</v>
      </c>
      <c r="E382" s="3">
        <v>7.9739152676833701E-3</v>
      </c>
      <c r="F382" s="3">
        <v>8.7837290737442699E-3</v>
      </c>
      <c r="G382" s="3">
        <v>8.5245338047654304E-3</v>
      </c>
      <c r="H382" s="3">
        <v>6.7534217294279901E-3</v>
      </c>
      <c r="I382" s="3">
        <v>5.9152151543372302E-3</v>
      </c>
      <c r="J382" s="3">
        <v>7.5581792719002297E-3</v>
      </c>
      <c r="K382" s="3">
        <v>1.25984854815538E-2</v>
      </c>
    </row>
    <row r="383" spans="1:11">
      <c r="B383">
        <v>5</v>
      </c>
      <c r="C383" s="3">
        <v>3.8011566483540202E-3</v>
      </c>
      <c r="D383" s="3">
        <v>4.5756609173836296E-3</v>
      </c>
      <c r="E383" s="3">
        <v>8.84483491920896E-3</v>
      </c>
      <c r="F383" s="3">
        <v>8.6873709198545101E-3</v>
      </c>
      <c r="G383" s="3">
        <v>8.8609300422664E-3</v>
      </c>
      <c r="H383" s="3">
        <v>6.6588458313452999E-3</v>
      </c>
      <c r="I383" s="3">
        <v>5.6558327743306304E-3</v>
      </c>
      <c r="J383" s="3">
        <v>8.4025022728776606E-3</v>
      </c>
      <c r="K383" s="3">
        <v>1.16231845990497E-2</v>
      </c>
    </row>
    <row r="384" spans="1:11">
      <c r="B384">
        <v>6</v>
      </c>
      <c r="C384" s="3">
        <v>3.3634582278911401E-3</v>
      </c>
      <c r="D384" s="3">
        <v>3.6062395926987601E-3</v>
      </c>
      <c r="E384" s="3">
        <v>8.4094938844901605E-3</v>
      </c>
      <c r="F384" s="3">
        <v>8.3171131044367103E-3</v>
      </c>
      <c r="G384" s="3">
        <v>8.7600416981196902E-3</v>
      </c>
      <c r="H384" s="3">
        <v>6.6701956092468798E-3</v>
      </c>
      <c r="I384" s="3">
        <v>5.1464709623414099E-3</v>
      </c>
      <c r="J384" s="3">
        <v>7.40475732503873E-3</v>
      </c>
      <c r="K384" s="3">
        <v>1.0967927514461601E-2</v>
      </c>
    </row>
    <row r="385" spans="1:11">
      <c r="B385">
        <v>7</v>
      </c>
      <c r="C385" s="3">
        <v>5.1287372381866999E-3</v>
      </c>
      <c r="D385" s="3">
        <v>5.5103052843689104E-3</v>
      </c>
      <c r="E385" s="3">
        <v>8.8308103272243706E-3</v>
      </c>
      <c r="F385" s="3">
        <v>8.54382438557111E-3</v>
      </c>
      <c r="G385" s="3">
        <v>7.6369718256499497E-3</v>
      </c>
      <c r="H385" s="3">
        <v>6.4334386733126796E-3</v>
      </c>
      <c r="I385" s="3">
        <v>6.8944818521728801E-3</v>
      </c>
      <c r="J385" s="3">
        <v>6.2399330518831102E-3</v>
      </c>
      <c r="K385" s="3">
        <v>1.04496051256141E-2</v>
      </c>
    </row>
    <row r="386" spans="1:11">
      <c r="B386">
        <v>8</v>
      </c>
      <c r="C386" s="3">
        <v>5.1631242089213002E-3</v>
      </c>
      <c r="D386" s="3">
        <v>5.98961367334071E-3</v>
      </c>
      <c r="E386" s="3">
        <v>8.5158687584034696E-3</v>
      </c>
      <c r="F386" s="3">
        <v>8.6131407217798495E-3</v>
      </c>
      <c r="G386" s="3">
        <v>8.0094028388867401E-3</v>
      </c>
      <c r="H386" s="3">
        <v>5.6527012698861798E-3</v>
      </c>
      <c r="I386" s="3">
        <v>5.6065179447374203E-3</v>
      </c>
      <c r="J386" s="3">
        <v>7.1597023201566299E-3</v>
      </c>
      <c r="K386" s="3">
        <v>1.00507637699804E-2</v>
      </c>
    </row>
    <row r="387" spans="1:11">
      <c r="B387">
        <v>9</v>
      </c>
      <c r="C387" s="3">
        <v>4.6151272375149601E-3</v>
      </c>
      <c r="D387" s="3">
        <v>4.4132948939965702E-3</v>
      </c>
      <c r="E387" s="3">
        <v>6.1404920450522501E-3</v>
      </c>
      <c r="F387" s="3">
        <v>6.5093018155305002E-3</v>
      </c>
      <c r="G387" s="3">
        <v>6.2349822098134201E-3</v>
      </c>
      <c r="H387" s="3">
        <v>5.6120320247874502E-3</v>
      </c>
      <c r="I387" s="3">
        <v>5.2982452436928498E-3</v>
      </c>
      <c r="J387" s="3">
        <v>5.4864073580999304E-3</v>
      </c>
      <c r="K387" s="3">
        <v>9.7894779268094204E-3</v>
      </c>
    </row>
    <row r="388" spans="1:11">
      <c r="B388">
        <v>10</v>
      </c>
      <c r="C388" s="3">
        <v>3.66598411046676E-3</v>
      </c>
      <c r="D388" s="3">
        <v>3.6623966179867599E-3</v>
      </c>
      <c r="E388" s="3">
        <v>6.7119446162060298E-3</v>
      </c>
      <c r="F388" s="3">
        <v>6.7381008858141403E-3</v>
      </c>
      <c r="G388" s="3">
        <v>6.3236661472868697E-3</v>
      </c>
      <c r="H388" s="3">
        <v>5.24158090275315E-3</v>
      </c>
      <c r="I388" s="3">
        <v>3.9926979331790496E-3</v>
      </c>
      <c r="J388" s="3">
        <v>5.5319893033672699E-3</v>
      </c>
      <c r="K388" s="3">
        <v>8.8632770268226094E-3</v>
      </c>
    </row>
    <row r="389" spans="1:11">
      <c r="B389">
        <v>11</v>
      </c>
      <c r="C389" s="3">
        <v>6.3855118711005103E-3</v>
      </c>
      <c r="D389" s="3">
        <v>7.6971707699862602E-3</v>
      </c>
      <c r="E389" s="3">
        <v>8.7928748845989193E-3</v>
      </c>
      <c r="F389" s="3">
        <v>8.0106900097725708E-3</v>
      </c>
      <c r="G389" s="3">
        <v>8.2609683910521894E-3</v>
      </c>
      <c r="H389" s="3">
        <v>6.9502244112339302E-3</v>
      </c>
      <c r="I389" s="3">
        <v>5.6908533816578599E-3</v>
      </c>
      <c r="J389" s="3">
        <v>5.8301047873197199E-3</v>
      </c>
      <c r="K389" s="3">
        <v>7.8336418728062202E-3</v>
      </c>
    </row>
    <row r="390" spans="1:11">
      <c r="B390">
        <v>12</v>
      </c>
      <c r="C390" s="3">
        <v>5.92829385642698E-3</v>
      </c>
      <c r="D390" s="3">
        <v>6.3284153595714304E-3</v>
      </c>
      <c r="E390" s="3">
        <v>7.6429291613209199E-3</v>
      </c>
      <c r="F390" s="3">
        <v>7.3075228345833802E-3</v>
      </c>
      <c r="G390" s="3">
        <v>7.2527540167344404E-3</v>
      </c>
      <c r="H390" s="3">
        <v>5.3144075565211002E-3</v>
      </c>
      <c r="I390" s="3">
        <v>5.9772151126391898E-3</v>
      </c>
      <c r="J390" s="3">
        <v>6.58103255765056E-3</v>
      </c>
      <c r="K390" s="3">
        <v>7.9011119731283198E-3</v>
      </c>
    </row>
    <row r="391" spans="1:11">
      <c r="B391">
        <v>13</v>
      </c>
      <c r="C391" s="3">
        <v>4.6626404038977599E-3</v>
      </c>
      <c r="D391" s="3">
        <v>5.2072064035281499E-3</v>
      </c>
      <c r="E391" s="3">
        <v>5.8877998427665397E-3</v>
      </c>
      <c r="F391" s="3">
        <v>6.5606409852163299E-3</v>
      </c>
      <c r="G391" s="3">
        <v>6.1569080637927497E-3</v>
      </c>
      <c r="H391" s="3">
        <v>5.3655925505524298E-3</v>
      </c>
      <c r="I391" s="3">
        <v>4.8355365316324096E-3</v>
      </c>
      <c r="J391" s="3">
        <v>4.3509770880534801E-3</v>
      </c>
      <c r="K391" s="3">
        <v>6.6504513446985301E-3</v>
      </c>
    </row>
    <row r="392" spans="1:11">
      <c r="B392">
        <v>14</v>
      </c>
      <c r="C392" s="3">
        <v>5.9501600387085801E-3</v>
      </c>
      <c r="D392" s="3">
        <v>5.6068291011987402E-3</v>
      </c>
      <c r="E392" s="3">
        <v>6.4860991447738096E-3</v>
      </c>
      <c r="F392" s="3">
        <v>6.6792278555480502E-3</v>
      </c>
      <c r="G392" s="3">
        <v>5.54734360886785E-3</v>
      </c>
      <c r="H392" s="3">
        <v>5.29047760679762E-3</v>
      </c>
      <c r="I392" s="3">
        <v>4.6593744329786997E-3</v>
      </c>
      <c r="J392" s="3">
        <v>5.7291969095905797E-3</v>
      </c>
      <c r="K392" s="3">
        <v>7.3194459457280401E-3</v>
      </c>
    </row>
    <row r="393" spans="1:11">
      <c r="A393" t="s">
        <v>55</v>
      </c>
      <c r="B393">
        <v>0</v>
      </c>
      <c r="C393" s="3">
        <v>8.5366361931086595E-3</v>
      </c>
      <c r="D393" s="3">
        <v>8.3203959671707892E-3</v>
      </c>
      <c r="E393" s="3">
        <v>1.29318453429699E-2</v>
      </c>
      <c r="F393" s="3">
        <v>1.23449546682005E-2</v>
      </c>
      <c r="G393" s="3">
        <v>1.22997645152093E-2</v>
      </c>
      <c r="H393" s="3">
        <v>8.1886586840102908E-3</v>
      </c>
      <c r="I393" s="3">
        <v>7.2015683472412004E-3</v>
      </c>
      <c r="J393" s="3">
        <v>1.20041743492156E-2</v>
      </c>
      <c r="K393" s="3">
        <v>1.34744676558882E-2</v>
      </c>
    </row>
    <row r="394" spans="1:11">
      <c r="B394">
        <v>1</v>
      </c>
      <c r="C394" s="3">
        <v>9.9956247997879302E-3</v>
      </c>
      <c r="D394" s="3">
        <v>1.00845541642898E-2</v>
      </c>
      <c r="E394" s="3">
        <v>1.38759409728627E-2</v>
      </c>
      <c r="F394" s="3">
        <v>1.26192646026519E-2</v>
      </c>
      <c r="G394" s="3">
        <v>1.2803896442295E-2</v>
      </c>
      <c r="H394" s="3">
        <v>1.0526110732345899E-2</v>
      </c>
      <c r="I394" s="3">
        <v>1.0058193498139099E-2</v>
      </c>
      <c r="J394" s="3">
        <v>1.3240073505508199E-2</v>
      </c>
      <c r="K394" s="3">
        <v>1.35423098877405E-2</v>
      </c>
    </row>
    <row r="395" spans="1:11">
      <c r="B395">
        <v>2</v>
      </c>
      <c r="C395" s="3">
        <v>1.0773805094338401E-2</v>
      </c>
      <c r="D395" s="3">
        <v>1.1578680970861E-2</v>
      </c>
      <c r="E395" s="3">
        <v>1.47131359700911E-2</v>
      </c>
      <c r="F395" s="3">
        <v>1.37454737887219E-2</v>
      </c>
      <c r="G395" s="3">
        <v>1.4103661232185399E-2</v>
      </c>
      <c r="H395" s="3">
        <v>1.29045691304461E-2</v>
      </c>
      <c r="I395" s="3">
        <v>1.06439647062961E-2</v>
      </c>
      <c r="J395" s="3">
        <v>1.3259025727211E-2</v>
      </c>
      <c r="K395" s="3">
        <v>1.3674529340968701E-2</v>
      </c>
    </row>
    <row r="396" spans="1:11">
      <c r="B396">
        <v>3</v>
      </c>
      <c r="C396" s="3">
        <v>7.2529254802813498E-3</v>
      </c>
      <c r="D396" s="3">
        <v>8.2941459555888192E-3</v>
      </c>
      <c r="E396" s="3">
        <v>1.09934306939723E-2</v>
      </c>
      <c r="F396" s="3">
        <v>1.09041674436579E-2</v>
      </c>
      <c r="G396" s="3">
        <v>1.0728508513394699E-2</v>
      </c>
      <c r="H396" s="3">
        <v>9.2656700511886004E-3</v>
      </c>
      <c r="I396" s="3">
        <v>7.6865262262204598E-3</v>
      </c>
      <c r="J396" s="3">
        <v>1.0538046567922E-2</v>
      </c>
      <c r="K396" s="3">
        <v>1.22761784262942E-2</v>
      </c>
    </row>
    <row r="397" spans="1:11">
      <c r="B397">
        <v>4</v>
      </c>
      <c r="C397" s="3">
        <v>5.0356611642485404E-3</v>
      </c>
      <c r="D397" s="3">
        <v>6.0152867614123202E-3</v>
      </c>
      <c r="E397" s="3">
        <v>9.5352399192495697E-3</v>
      </c>
      <c r="F397" s="3">
        <v>8.6438897178365195E-3</v>
      </c>
      <c r="G397" s="3">
        <v>9.0045209414819499E-3</v>
      </c>
      <c r="H397" s="3">
        <v>7.35408544415428E-3</v>
      </c>
      <c r="I397" s="3">
        <v>5.40073522841201E-3</v>
      </c>
      <c r="J397" s="3">
        <v>9.3706446274909403E-3</v>
      </c>
      <c r="K397" s="3">
        <v>1.1641899583320301E-2</v>
      </c>
    </row>
    <row r="398" spans="1:11">
      <c r="B398">
        <v>5</v>
      </c>
      <c r="C398" s="3">
        <v>6.0046258459256104E-3</v>
      </c>
      <c r="D398" s="3">
        <v>7.0060258997030099E-3</v>
      </c>
      <c r="E398" s="3">
        <v>9.0640723875625804E-3</v>
      </c>
      <c r="F398" s="3">
        <v>9.6668976961896795E-3</v>
      </c>
      <c r="G398" s="3">
        <v>9.6931617360188002E-3</v>
      </c>
      <c r="H398" s="3">
        <v>7.6268541733659897E-3</v>
      </c>
      <c r="I398" s="3">
        <v>5.8942761485698001E-3</v>
      </c>
      <c r="J398" s="3">
        <v>8.3017730455224106E-3</v>
      </c>
      <c r="K398" s="3">
        <v>1.1554756822861501E-2</v>
      </c>
    </row>
    <row r="399" spans="1:11">
      <c r="B399">
        <v>6</v>
      </c>
      <c r="C399" s="3">
        <v>5.3454561259614203E-3</v>
      </c>
      <c r="D399" s="3">
        <v>6.5955793365720704E-3</v>
      </c>
      <c r="E399" s="3">
        <v>8.7658225866588599E-3</v>
      </c>
      <c r="F399" s="3">
        <v>9.1464445169593903E-3</v>
      </c>
      <c r="G399" s="3">
        <v>9.0316488395690807E-3</v>
      </c>
      <c r="H399" s="3">
        <v>8.0428327633276196E-3</v>
      </c>
      <c r="I399" s="3">
        <v>7.0022649172169701E-3</v>
      </c>
      <c r="J399" s="3">
        <v>8.3126947940001996E-3</v>
      </c>
      <c r="K399" s="3">
        <v>1.05771244261069E-2</v>
      </c>
    </row>
    <row r="400" spans="1:11">
      <c r="B400">
        <v>7</v>
      </c>
      <c r="C400" s="3">
        <v>4.7463176710433198E-3</v>
      </c>
      <c r="D400" s="3">
        <v>5.5566727400392603E-3</v>
      </c>
      <c r="E400" s="3">
        <v>7.6983864373931597E-3</v>
      </c>
      <c r="F400" s="3">
        <v>8.0000020007733492E-3</v>
      </c>
      <c r="G400" s="3">
        <v>7.7553990615340197E-3</v>
      </c>
      <c r="H400" s="3">
        <v>5.79893507563804E-3</v>
      </c>
      <c r="I400" s="3">
        <v>5.9663558006601402E-3</v>
      </c>
      <c r="J400" s="3">
        <v>6.1399149673923396E-3</v>
      </c>
      <c r="K400" s="3">
        <v>9.2448299972178599E-3</v>
      </c>
    </row>
    <row r="401" spans="1:11">
      <c r="B401">
        <v>8</v>
      </c>
      <c r="C401" s="3">
        <v>4.3836628435372704E-3</v>
      </c>
      <c r="D401" s="3">
        <v>5.0158721383878101E-3</v>
      </c>
      <c r="E401" s="3">
        <v>7.8514458043725307E-3</v>
      </c>
      <c r="F401" s="3">
        <v>8.3815259200420902E-3</v>
      </c>
      <c r="G401" s="3">
        <v>8.0136086697225606E-3</v>
      </c>
      <c r="H401" s="3">
        <v>5.9175852447408903E-3</v>
      </c>
      <c r="I401" s="3">
        <v>5.2453241299111599E-3</v>
      </c>
      <c r="J401" s="3">
        <v>6.63759124469463E-3</v>
      </c>
      <c r="K401" s="3">
        <v>8.85754920032868E-3</v>
      </c>
    </row>
    <row r="402" spans="1:11">
      <c r="B402">
        <v>9</v>
      </c>
      <c r="C402" s="3">
        <v>4.8313255493525704E-3</v>
      </c>
      <c r="D402" s="3">
        <v>4.8676054025103199E-3</v>
      </c>
      <c r="E402" s="3">
        <v>6.1762257021788398E-3</v>
      </c>
      <c r="F402" s="3">
        <v>6.12751044154308E-3</v>
      </c>
      <c r="G402" s="3">
        <v>6.5395954352773502E-3</v>
      </c>
      <c r="H402" s="3">
        <v>4.2540263709629298E-3</v>
      </c>
      <c r="I402" s="3">
        <v>3.4639479377683098E-3</v>
      </c>
      <c r="J402" s="3">
        <v>5.75449870756258E-3</v>
      </c>
      <c r="K402" s="3">
        <v>7.9901953912975398E-3</v>
      </c>
    </row>
    <row r="403" spans="1:11">
      <c r="B403">
        <v>10</v>
      </c>
      <c r="C403" s="3">
        <v>7.5023921762623104E-3</v>
      </c>
      <c r="D403" s="3">
        <v>7.2799984523517604E-3</v>
      </c>
      <c r="E403" s="3">
        <v>7.8321934878729099E-3</v>
      </c>
      <c r="F403" s="3">
        <v>7.2946244008446999E-3</v>
      </c>
      <c r="G403" s="3">
        <v>7.0764715956475998E-3</v>
      </c>
      <c r="H403" s="3">
        <v>5.8103059721554204E-3</v>
      </c>
      <c r="I403" s="3">
        <v>5.3532487767582702E-3</v>
      </c>
      <c r="J403" s="3">
        <v>7.0648704813492599E-3</v>
      </c>
      <c r="K403" s="3">
        <v>6.9094065780881102E-3</v>
      </c>
    </row>
    <row r="404" spans="1:11">
      <c r="B404">
        <v>11</v>
      </c>
      <c r="C404" s="3">
        <v>8.8969634417391599E-3</v>
      </c>
      <c r="D404" s="3">
        <v>8.3973072115996108E-3</v>
      </c>
      <c r="E404" s="3">
        <v>7.9420998759313095E-3</v>
      </c>
      <c r="F404" s="3">
        <v>7.4482906774904602E-3</v>
      </c>
      <c r="G404" s="3">
        <v>7.6322575778479899E-3</v>
      </c>
      <c r="H404" s="3">
        <v>6.5067672522211304E-3</v>
      </c>
      <c r="I404" s="3">
        <v>5.6950252309312596E-3</v>
      </c>
      <c r="J404" s="3">
        <v>7.4890383855437904E-3</v>
      </c>
      <c r="K404" s="3">
        <v>6.1808141853940003E-3</v>
      </c>
    </row>
    <row r="405" spans="1:11">
      <c r="B405">
        <v>12</v>
      </c>
      <c r="C405" s="3">
        <v>7.7067888580254597E-3</v>
      </c>
      <c r="D405" s="3">
        <v>7.9928531002308803E-3</v>
      </c>
      <c r="E405" s="3">
        <v>8.7635486419440599E-3</v>
      </c>
      <c r="F405" s="3">
        <v>9.0280391578377393E-3</v>
      </c>
      <c r="G405" s="3">
        <v>8.3188437474002504E-3</v>
      </c>
      <c r="H405" s="3">
        <v>5.8090563855429499E-3</v>
      </c>
      <c r="I405" s="3">
        <v>5.1983234193235996E-3</v>
      </c>
      <c r="J405" s="3">
        <v>7.1315597609065001E-3</v>
      </c>
      <c r="K405" s="3">
        <v>6.2939730120244704E-3</v>
      </c>
    </row>
    <row r="406" spans="1:11">
      <c r="B406">
        <v>13</v>
      </c>
      <c r="C406" s="3">
        <v>6.3313428812293198E-3</v>
      </c>
      <c r="D406" s="3">
        <v>6.2270633354699501E-3</v>
      </c>
      <c r="E406" s="3">
        <v>8.74450825720678E-3</v>
      </c>
      <c r="F406" s="3">
        <v>8.5409780333210797E-3</v>
      </c>
      <c r="G406" s="3">
        <v>7.9839092737654192E-3</v>
      </c>
      <c r="H406" s="3">
        <v>5.0948715082568896E-3</v>
      </c>
      <c r="I406" s="3">
        <v>4.7547602720577897E-3</v>
      </c>
      <c r="J406" s="3">
        <v>7.1070130627971396E-3</v>
      </c>
      <c r="K406" s="3">
        <v>6.5320776992395402E-3</v>
      </c>
    </row>
    <row r="407" spans="1:11">
      <c r="B407">
        <v>14</v>
      </c>
      <c r="C407" s="3">
        <v>4.6568742980744402E-3</v>
      </c>
      <c r="D407" s="3">
        <v>4.8430534467749703E-3</v>
      </c>
      <c r="E407" s="3">
        <v>8.1332045998615196E-3</v>
      </c>
      <c r="F407" s="3">
        <v>8.3062316829590598E-3</v>
      </c>
      <c r="G407" s="3">
        <v>7.9089947542933699E-3</v>
      </c>
      <c r="H407" s="3">
        <v>5.7028740488063601E-3</v>
      </c>
      <c r="I407" s="3">
        <v>5.0946987149121398E-3</v>
      </c>
      <c r="J407" s="3">
        <v>6.8255364605818401E-3</v>
      </c>
      <c r="K407" s="3">
        <v>6.0935744671328498E-3</v>
      </c>
    </row>
    <row r="408" spans="1:11">
      <c r="A408" t="s">
        <v>56</v>
      </c>
      <c r="B408">
        <v>0</v>
      </c>
      <c r="C408" s="3">
        <v>7.7875337395590993E-2</v>
      </c>
      <c r="D408" s="3">
        <v>7.9049047660824198E-2</v>
      </c>
      <c r="E408" s="3">
        <v>0.109572631252197</v>
      </c>
      <c r="F408" s="3">
        <v>0.106706760211789</v>
      </c>
      <c r="G408" s="3">
        <v>0.10882647212643699</v>
      </c>
      <c r="H408" s="3">
        <v>9.4281231579538799E-2</v>
      </c>
      <c r="I408" s="3">
        <v>8.8751649526141202E-2</v>
      </c>
      <c r="J408" s="3">
        <v>9.2632942411985705E-2</v>
      </c>
      <c r="K408" s="3">
        <v>0.152114464937531</v>
      </c>
    </row>
    <row r="409" spans="1:11">
      <c r="B409">
        <v>1</v>
      </c>
      <c r="C409" s="3">
        <v>8.0121980931791001E-2</v>
      </c>
      <c r="D409" s="3">
        <v>8.0098389764739902E-2</v>
      </c>
      <c r="E409" s="3">
        <v>0.110377141652199</v>
      </c>
      <c r="F409" s="3">
        <v>0.10775187569495399</v>
      </c>
      <c r="G409" s="3">
        <v>0.109075278758722</v>
      </c>
      <c r="H409" s="3">
        <v>9.5104761829272799E-2</v>
      </c>
      <c r="I409" s="3">
        <v>9.0391174817274197E-2</v>
      </c>
      <c r="J409" s="3">
        <v>9.3374367688132301E-2</v>
      </c>
      <c r="K409" s="3">
        <v>0.14861300040412101</v>
      </c>
    </row>
    <row r="410" spans="1:11">
      <c r="B410">
        <v>2</v>
      </c>
      <c r="C410" s="3">
        <v>7.9700928793463105E-2</v>
      </c>
      <c r="D410" s="3">
        <v>7.8260060339669493E-2</v>
      </c>
      <c r="E410" s="3">
        <v>0.105814282470178</v>
      </c>
      <c r="F410" s="3">
        <v>0.103318768049633</v>
      </c>
      <c r="G410" s="3">
        <v>0.104534083122753</v>
      </c>
      <c r="H410" s="3">
        <v>9.0464717895210503E-2</v>
      </c>
      <c r="I410" s="3">
        <v>8.7258043352746797E-2</v>
      </c>
      <c r="J410" s="3">
        <v>9.2216298342759101E-2</v>
      </c>
      <c r="K410" s="3">
        <v>0.14546495397583101</v>
      </c>
    </row>
    <row r="411" spans="1:11">
      <c r="B411">
        <v>3</v>
      </c>
      <c r="C411" s="3">
        <v>7.7528127331902605E-2</v>
      </c>
      <c r="D411" s="3">
        <v>7.6027196528793098E-2</v>
      </c>
      <c r="E411" s="3">
        <v>0.10407811938575</v>
      </c>
      <c r="F411" s="3">
        <v>0.10185843766567799</v>
      </c>
      <c r="G411" s="3">
        <v>0.10139993258376701</v>
      </c>
      <c r="H411" s="3">
        <v>8.7291427999077603E-2</v>
      </c>
      <c r="I411" s="3">
        <v>8.3268409239559901E-2</v>
      </c>
      <c r="J411" s="3">
        <v>8.7945511662276807E-2</v>
      </c>
      <c r="K411" s="3">
        <v>0.14348097045625399</v>
      </c>
    </row>
    <row r="412" spans="1:11">
      <c r="B412">
        <v>4</v>
      </c>
      <c r="C412" s="3">
        <v>7.2801931338608905E-2</v>
      </c>
      <c r="D412" s="3">
        <v>7.1491375271075394E-2</v>
      </c>
      <c r="E412" s="3">
        <v>9.8526088375461507E-2</v>
      </c>
      <c r="F412" s="3">
        <v>9.6083587239008394E-2</v>
      </c>
      <c r="G412" s="3">
        <v>9.5763485832706205E-2</v>
      </c>
      <c r="H412" s="3">
        <v>8.2611329144239395E-2</v>
      </c>
      <c r="I412" s="3">
        <v>7.6697865916756203E-2</v>
      </c>
      <c r="J412" s="3">
        <v>8.1379064915902993E-2</v>
      </c>
      <c r="K412" s="3">
        <v>0.13837414879471299</v>
      </c>
    </row>
    <row r="413" spans="1:11">
      <c r="B413">
        <v>5</v>
      </c>
      <c r="C413" s="3">
        <v>6.5042987936628605E-2</v>
      </c>
      <c r="D413" s="3">
        <v>6.3752529921266898E-2</v>
      </c>
      <c r="E413" s="3">
        <v>9.0908968436169996E-2</v>
      </c>
      <c r="F413" s="3">
        <v>8.8371208393457107E-2</v>
      </c>
      <c r="G413" s="3">
        <v>8.7008184301970701E-2</v>
      </c>
      <c r="H413" s="3">
        <v>7.5047333240865405E-2</v>
      </c>
      <c r="I413" s="3">
        <v>6.8121107588339905E-2</v>
      </c>
      <c r="J413" s="3">
        <v>7.4020253242381095E-2</v>
      </c>
      <c r="K413" s="3">
        <v>0.13464456358945501</v>
      </c>
    </row>
    <row r="414" spans="1:11">
      <c r="B414">
        <v>6</v>
      </c>
      <c r="C414" s="3">
        <v>6.06176501120817E-2</v>
      </c>
      <c r="D414" s="3">
        <v>5.8902402905940898E-2</v>
      </c>
      <c r="E414" s="3">
        <v>8.6773254295767099E-2</v>
      </c>
      <c r="F414" s="3">
        <v>8.5344542662983899E-2</v>
      </c>
      <c r="G414" s="3">
        <v>8.3164358216623505E-2</v>
      </c>
      <c r="H414" s="3">
        <v>6.9473136055783799E-2</v>
      </c>
      <c r="I414" s="3">
        <v>6.35831132089065E-2</v>
      </c>
      <c r="J414" s="3">
        <v>7.02284629999336E-2</v>
      </c>
      <c r="K414" s="3">
        <v>0.13158209824514999</v>
      </c>
    </row>
    <row r="415" spans="1:11">
      <c r="B415">
        <v>7</v>
      </c>
      <c r="C415" s="3">
        <v>5.8196678379664302E-2</v>
      </c>
      <c r="D415" s="3">
        <v>5.6252001663742002E-2</v>
      </c>
      <c r="E415" s="3">
        <v>8.3000497894404002E-2</v>
      </c>
      <c r="F415" s="3">
        <v>8.1671076540332094E-2</v>
      </c>
      <c r="G415" s="3">
        <v>7.9490877448265398E-2</v>
      </c>
      <c r="H415" s="3">
        <v>6.6312429061489098E-2</v>
      </c>
      <c r="I415" s="3">
        <v>5.9924805431657298E-2</v>
      </c>
      <c r="J415" s="3">
        <v>6.6192081521880497E-2</v>
      </c>
      <c r="K415" s="3">
        <v>0.124707315775342</v>
      </c>
    </row>
    <row r="416" spans="1:11">
      <c r="B416">
        <v>8</v>
      </c>
      <c r="C416" s="3">
        <v>5.4380307471456502E-2</v>
      </c>
      <c r="D416" s="3">
        <v>5.4236812444138797E-2</v>
      </c>
      <c r="E416" s="3">
        <v>7.9966972309761103E-2</v>
      </c>
      <c r="F416" s="3">
        <v>7.8250346792071504E-2</v>
      </c>
      <c r="G416" s="3">
        <v>7.5949779484244195E-2</v>
      </c>
      <c r="H416" s="3">
        <v>6.3577964643498394E-2</v>
      </c>
      <c r="I416" s="3">
        <v>5.7554754746084298E-2</v>
      </c>
      <c r="J416" s="3">
        <v>6.3058111139466799E-2</v>
      </c>
      <c r="K416" s="3">
        <v>0.124337648990752</v>
      </c>
    </row>
    <row r="417" spans="1:11">
      <c r="B417">
        <v>9</v>
      </c>
      <c r="C417" s="3">
        <v>5.2016626144147898E-2</v>
      </c>
      <c r="D417" s="3">
        <v>5.2017864144975501E-2</v>
      </c>
      <c r="E417" s="3">
        <v>7.7182852889907894E-2</v>
      </c>
      <c r="F417" s="3">
        <v>7.3655275080429405E-2</v>
      </c>
      <c r="G417" s="3">
        <v>7.2664106563390896E-2</v>
      </c>
      <c r="H417" s="3">
        <v>6.36126553727063E-2</v>
      </c>
      <c r="I417" s="3">
        <v>5.6940494925003603E-2</v>
      </c>
      <c r="J417" s="3">
        <v>5.9726286480371003E-2</v>
      </c>
      <c r="K417" s="3">
        <v>0.12405224333764001</v>
      </c>
    </row>
    <row r="418" spans="1:11">
      <c r="B418">
        <v>10</v>
      </c>
      <c r="C418" s="3">
        <v>5.0292119222467298E-2</v>
      </c>
      <c r="D418" s="3">
        <v>5.0954252640694898E-2</v>
      </c>
      <c r="E418" s="3">
        <v>7.4197440419942307E-2</v>
      </c>
      <c r="F418" s="3">
        <v>6.97619083525121E-2</v>
      </c>
      <c r="G418" s="3">
        <v>6.8877197917527902E-2</v>
      </c>
      <c r="H418" s="3">
        <v>6.1170694994290599E-2</v>
      </c>
      <c r="I418" s="3">
        <v>5.6392058940629999E-2</v>
      </c>
      <c r="J418" s="3">
        <v>5.6832576987860497E-2</v>
      </c>
      <c r="K418" s="3">
        <v>0.123002371425674</v>
      </c>
    </row>
    <row r="419" spans="1:11">
      <c r="B419">
        <v>11</v>
      </c>
      <c r="C419" s="3">
        <v>5.2410483154141499E-2</v>
      </c>
      <c r="D419" s="3">
        <v>5.2520255334855402E-2</v>
      </c>
      <c r="E419" s="3">
        <v>7.4610191638783102E-2</v>
      </c>
      <c r="F419" s="3">
        <v>6.90066242405563E-2</v>
      </c>
      <c r="G419" s="3">
        <v>6.9112586410255694E-2</v>
      </c>
      <c r="H419" s="3">
        <v>6.0766424405475299E-2</v>
      </c>
      <c r="I419" s="3">
        <v>5.6686006091106897E-2</v>
      </c>
      <c r="J419" s="3">
        <v>5.6578614061103899E-2</v>
      </c>
      <c r="K419" s="3">
        <v>0.123044797137112</v>
      </c>
    </row>
    <row r="420" spans="1:11">
      <c r="B420">
        <v>12</v>
      </c>
      <c r="C420" s="3">
        <v>4.7947285404523303E-2</v>
      </c>
      <c r="D420" s="3">
        <v>4.9026090305927299E-2</v>
      </c>
      <c r="E420" s="3">
        <v>7.0029754236261704E-2</v>
      </c>
      <c r="F420" s="3">
        <v>6.5734399648854594E-2</v>
      </c>
      <c r="G420" s="3">
        <v>6.4461347742858097E-2</v>
      </c>
      <c r="H420" s="3">
        <v>5.7324827489222199E-2</v>
      </c>
      <c r="I420" s="3">
        <v>5.3774594982161798E-2</v>
      </c>
      <c r="J420" s="3">
        <v>5.3480979403411899E-2</v>
      </c>
      <c r="K420" s="3">
        <v>0.12197816799719099</v>
      </c>
    </row>
    <row r="421" spans="1:11">
      <c r="B421">
        <v>13</v>
      </c>
      <c r="C421" s="3">
        <v>4.70978283237714E-2</v>
      </c>
      <c r="D421" s="3">
        <v>4.7131836777819097E-2</v>
      </c>
      <c r="E421" s="3">
        <v>6.8158576578496E-2</v>
      </c>
      <c r="F421" s="3">
        <v>6.2093433133113399E-2</v>
      </c>
      <c r="G421" s="3">
        <v>6.2875689083431094E-2</v>
      </c>
      <c r="H421" s="3">
        <v>5.69997423264645E-2</v>
      </c>
      <c r="I421" s="3">
        <v>5.1662922181983102E-2</v>
      </c>
      <c r="J421" s="3">
        <v>5.0464238260988899E-2</v>
      </c>
      <c r="K421" s="3">
        <v>0.12231993717872899</v>
      </c>
    </row>
    <row r="422" spans="1:11">
      <c r="B422">
        <v>14</v>
      </c>
      <c r="C422" s="3">
        <v>4.34025177089538E-2</v>
      </c>
      <c r="D422" s="3">
        <v>4.31066189453925E-2</v>
      </c>
      <c r="E422" s="3">
        <v>6.4528317523433895E-2</v>
      </c>
      <c r="F422" s="3">
        <v>5.8812999318414702E-2</v>
      </c>
      <c r="G422" s="3">
        <v>6.0623395362442198E-2</v>
      </c>
      <c r="H422" s="3">
        <v>5.5918960600964199E-2</v>
      </c>
      <c r="I422" s="3">
        <v>4.9785731683269399E-2</v>
      </c>
      <c r="J422" s="3">
        <v>4.6910820306399703E-2</v>
      </c>
      <c r="K422" s="3">
        <v>0.118924683660641</v>
      </c>
    </row>
    <row r="423" spans="1:11">
      <c r="A423" t="s">
        <v>57</v>
      </c>
      <c r="B423">
        <v>0</v>
      </c>
      <c r="C423" s="3">
        <v>7.7749587206927595E-2</v>
      </c>
      <c r="D423" s="3">
        <v>7.7347952018475302E-2</v>
      </c>
      <c r="E423" s="3">
        <v>0.109673779577524</v>
      </c>
      <c r="F423" s="3">
        <v>0.105034441583296</v>
      </c>
      <c r="G423" s="3">
        <v>0.106587027016359</v>
      </c>
      <c r="H423" s="3">
        <v>9.3285974119594606E-2</v>
      </c>
      <c r="I423" s="3">
        <v>8.7427702790560405E-2</v>
      </c>
      <c r="J423" s="3">
        <v>9.1540306763379695E-2</v>
      </c>
      <c r="K423" s="3">
        <v>0.134361324436508</v>
      </c>
    </row>
    <row r="424" spans="1:11">
      <c r="B424">
        <v>1</v>
      </c>
      <c r="C424" s="3">
        <v>7.5688591657043502E-2</v>
      </c>
      <c r="D424" s="3">
        <v>7.6139083772076593E-2</v>
      </c>
      <c r="E424" s="3">
        <v>0.106565920248858</v>
      </c>
      <c r="F424" s="3">
        <v>0.10296735325140401</v>
      </c>
      <c r="G424" s="3">
        <v>0.103875069140588</v>
      </c>
      <c r="H424" s="3">
        <v>9.0978079431737205E-2</v>
      </c>
      <c r="I424" s="3">
        <v>8.6280544368560697E-2</v>
      </c>
      <c r="J424" s="3">
        <v>9.0040834490545896E-2</v>
      </c>
      <c r="K424" s="3">
        <v>0.13528227327738501</v>
      </c>
    </row>
    <row r="425" spans="1:11">
      <c r="B425">
        <v>2</v>
      </c>
      <c r="C425" s="3">
        <v>7.6505048035571899E-2</v>
      </c>
      <c r="D425" s="3">
        <v>7.4443762427109803E-2</v>
      </c>
      <c r="E425" s="3">
        <v>0.101669867023414</v>
      </c>
      <c r="F425" s="3">
        <v>0.10015163051082</v>
      </c>
      <c r="G425" s="3">
        <v>0.10113183619088099</v>
      </c>
      <c r="H425" s="3">
        <v>8.7851280896474496E-2</v>
      </c>
      <c r="I425" s="3">
        <v>8.1221709026459504E-2</v>
      </c>
      <c r="J425" s="3">
        <v>8.4969249528115603E-2</v>
      </c>
      <c r="K425" s="3">
        <v>0.130122545116198</v>
      </c>
    </row>
    <row r="426" spans="1:11">
      <c r="B426">
        <v>3</v>
      </c>
      <c r="C426" s="3">
        <v>7.1513743921349196E-2</v>
      </c>
      <c r="D426" s="3">
        <v>6.9063050195060302E-2</v>
      </c>
      <c r="E426" s="3">
        <v>9.7369747062513598E-2</v>
      </c>
      <c r="F426" s="3">
        <v>9.6728255838087293E-2</v>
      </c>
      <c r="G426" s="3">
        <v>9.7366106862267404E-2</v>
      </c>
      <c r="H426" s="3">
        <v>8.4369371008166605E-2</v>
      </c>
      <c r="I426" s="3">
        <v>7.6293861056984894E-2</v>
      </c>
      <c r="J426" s="3">
        <v>8.2327583895254602E-2</v>
      </c>
      <c r="K426" s="3">
        <v>0.126077199961043</v>
      </c>
    </row>
    <row r="427" spans="1:11">
      <c r="B427">
        <v>4</v>
      </c>
      <c r="C427" s="3">
        <v>6.5569064274020303E-2</v>
      </c>
      <c r="D427" s="3">
        <v>6.3733364728034397E-2</v>
      </c>
      <c r="E427" s="3">
        <v>9.3761526607798004E-2</v>
      </c>
      <c r="F427" s="3">
        <v>9.1014797281813997E-2</v>
      </c>
      <c r="G427" s="3">
        <v>9.10217724286283E-2</v>
      </c>
      <c r="H427" s="3">
        <v>7.9178659445403796E-2</v>
      </c>
      <c r="I427" s="3">
        <v>7.2368371680442897E-2</v>
      </c>
      <c r="J427" s="3">
        <v>7.6399341716916203E-2</v>
      </c>
      <c r="K427" s="3">
        <v>0.12219222396271601</v>
      </c>
    </row>
    <row r="428" spans="1:11">
      <c r="B428">
        <v>5</v>
      </c>
      <c r="C428" s="3">
        <v>6.0824826590936298E-2</v>
      </c>
      <c r="D428" s="3">
        <v>5.8907542438548302E-2</v>
      </c>
      <c r="E428" s="3">
        <v>8.8554045125984998E-2</v>
      </c>
      <c r="F428" s="3">
        <v>8.6651241348333796E-2</v>
      </c>
      <c r="G428" s="3">
        <v>8.61758840149561E-2</v>
      </c>
      <c r="H428" s="3">
        <v>7.3506794486798199E-2</v>
      </c>
      <c r="I428" s="3">
        <v>6.6067329132391495E-2</v>
      </c>
      <c r="J428" s="3">
        <v>7.3080661882391304E-2</v>
      </c>
      <c r="K428" s="3">
        <v>0.114438935981414</v>
      </c>
    </row>
    <row r="429" spans="1:11">
      <c r="B429">
        <v>6</v>
      </c>
      <c r="C429" s="3">
        <v>5.7075976233949902E-2</v>
      </c>
      <c r="D429" s="3">
        <v>5.4772320489655101E-2</v>
      </c>
      <c r="E429" s="3">
        <v>8.45936925263433E-2</v>
      </c>
      <c r="F429" s="3">
        <v>8.2670935559870706E-2</v>
      </c>
      <c r="G429" s="3">
        <v>8.2108316013231597E-2</v>
      </c>
      <c r="H429" s="3">
        <v>6.8382400719351297E-2</v>
      </c>
      <c r="I429" s="3">
        <v>6.1935146447472098E-2</v>
      </c>
      <c r="J429" s="3">
        <v>6.9331517336273199E-2</v>
      </c>
      <c r="K429" s="3">
        <v>0.110064203954373</v>
      </c>
    </row>
    <row r="430" spans="1:11">
      <c r="B430">
        <v>7</v>
      </c>
      <c r="C430" s="3">
        <v>5.4789041608145399E-2</v>
      </c>
      <c r="D430" s="3">
        <v>5.2001648953267199E-2</v>
      </c>
      <c r="E430" s="3">
        <v>8.26077781285596E-2</v>
      </c>
      <c r="F430" s="3">
        <v>8.0174055312239603E-2</v>
      </c>
      <c r="G430" s="3">
        <v>7.9754947686512798E-2</v>
      </c>
      <c r="H430" s="3">
        <v>6.6902806947393798E-2</v>
      </c>
      <c r="I430" s="3">
        <v>5.8833033413908803E-2</v>
      </c>
      <c r="J430" s="3">
        <v>6.6987517165589205E-2</v>
      </c>
      <c r="K430" s="3">
        <v>0.109067272205168</v>
      </c>
    </row>
    <row r="431" spans="1:11">
      <c r="B431">
        <v>8</v>
      </c>
      <c r="C431" s="3">
        <v>4.9235709244438298E-2</v>
      </c>
      <c r="D431" s="3">
        <v>4.7548849496909198E-2</v>
      </c>
      <c r="E431" s="3">
        <v>7.4474651988457194E-2</v>
      </c>
      <c r="F431" s="3">
        <v>7.1883934769059493E-2</v>
      </c>
      <c r="G431" s="3">
        <v>7.0832676508662804E-2</v>
      </c>
      <c r="H431" s="3">
        <v>6.0650827516335097E-2</v>
      </c>
      <c r="I431" s="3">
        <v>5.4697968014238402E-2</v>
      </c>
      <c r="J431" s="3">
        <v>5.9108074075960498E-2</v>
      </c>
      <c r="K431" s="3">
        <v>0.106564264884542</v>
      </c>
    </row>
    <row r="432" spans="1:11">
      <c r="B432">
        <v>9</v>
      </c>
      <c r="C432" s="3">
        <v>4.9653623531818798E-2</v>
      </c>
      <c r="D432" s="3">
        <v>4.8735159046466303E-2</v>
      </c>
      <c r="E432" s="3">
        <v>7.2278319730197896E-2</v>
      </c>
      <c r="F432" s="3">
        <v>6.9206715245239706E-2</v>
      </c>
      <c r="G432" s="3">
        <v>6.8125683666939496E-2</v>
      </c>
      <c r="H432" s="3">
        <v>5.8902061310386597E-2</v>
      </c>
      <c r="I432" s="3">
        <v>5.4380705424875497E-2</v>
      </c>
      <c r="J432" s="3">
        <v>5.6078057085554397E-2</v>
      </c>
      <c r="K432" s="3">
        <v>0.10376641037425099</v>
      </c>
    </row>
    <row r="433" spans="1:11">
      <c r="B433">
        <v>10</v>
      </c>
      <c r="C433" s="3">
        <v>4.7846029850398902E-2</v>
      </c>
      <c r="D433" s="3">
        <v>4.7969909682944699E-2</v>
      </c>
      <c r="E433" s="3">
        <v>7.1340610901337795E-2</v>
      </c>
      <c r="F433" s="3">
        <v>6.7194874272766297E-2</v>
      </c>
      <c r="G433" s="3">
        <v>6.6487220999839294E-2</v>
      </c>
      <c r="H433" s="3">
        <v>5.8985548570265597E-2</v>
      </c>
      <c r="I433" s="3">
        <v>5.3945237486123503E-2</v>
      </c>
      <c r="J433" s="3">
        <v>5.39921372618778E-2</v>
      </c>
      <c r="K433" s="3">
        <v>0.104335021909639</v>
      </c>
    </row>
    <row r="434" spans="1:11">
      <c r="B434">
        <v>11</v>
      </c>
      <c r="C434" s="3">
        <v>4.8508337240098003E-2</v>
      </c>
      <c r="D434" s="3">
        <v>4.88050681246959E-2</v>
      </c>
      <c r="E434" s="3">
        <v>7.0790160719449005E-2</v>
      </c>
      <c r="F434" s="3">
        <v>6.7087895185460697E-2</v>
      </c>
      <c r="G434" s="3">
        <v>6.6678109884625303E-2</v>
      </c>
      <c r="H434" s="3">
        <v>6.0178638785442301E-2</v>
      </c>
      <c r="I434" s="3">
        <v>5.6326138967136702E-2</v>
      </c>
      <c r="J434" s="3">
        <v>5.4968736988878497E-2</v>
      </c>
      <c r="K434" s="3">
        <v>0.104389803930203</v>
      </c>
    </row>
    <row r="435" spans="1:11">
      <c r="B435">
        <v>12</v>
      </c>
      <c r="C435" s="3">
        <v>4.6069385148223098E-2</v>
      </c>
      <c r="D435" s="3">
        <v>4.6181576797126103E-2</v>
      </c>
      <c r="E435" s="3">
        <v>6.5708134415161698E-2</v>
      </c>
      <c r="F435" s="3">
        <v>6.3531533269056695E-2</v>
      </c>
      <c r="G435" s="3">
        <v>6.2285095426132697E-2</v>
      </c>
      <c r="H435" s="3">
        <v>5.6654990189318001E-2</v>
      </c>
      <c r="I435" s="3">
        <v>5.2847576794994397E-2</v>
      </c>
      <c r="J435" s="3">
        <v>4.9322626193444803E-2</v>
      </c>
      <c r="K435" s="3">
        <v>0.101836733183555</v>
      </c>
    </row>
    <row r="436" spans="1:11">
      <c r="B436">
        <v>13</v>
      </c>
      <c r="C436" s="3">
        <v>4.42931716628902E-2</v>
      </c>
      <c r="D436" s="3">
        <v>4.3282868430754101E-2</v>
      </c>
      <c r="E436" s="3">
        <v>6.2676874044651096E-2</v>
      </c>
      <c r="F436" s="3">
        <v>5.8797545951430802E-2</v>
      </c>
      <c r="G436" s="3">
        <v>5.9254149752996997E-2</v>
      </c>
      <c r="H436" s="3">
        <v>5.5622926816892702E-2</v>
      </c>
      <c r="I436" s="3">
        <v>5.0377844413581403E-2</v>
      </c>
      <c r="J436" s="3">
        <v>4.6390125766665499E-2</v>
      </c>
      <c r="K436" s="3">
        <v>0.103314988795021</v>
      </c>
    </row>
    <row r="437" spans="1:11">
      <c r="B437">
        <v>14</v>
      </c>
      <c r="C437" s="3">
        <v>4.1165673813623203E-2</v>
      </c>
      <c r="D437" s="3">
        <v>4.03356902417219E-2</v>
      </c>
      <c r="E437" s="3">
        <v>6.1362982056985399E-2</v>
      </c>
      <c r="F437" s="3">
        <v>5.7235073458005797E-2</v>
      </c>
      <c r="G437" s="3">
        <v>5.8970916900619501E-2</v>
      </c>
      <c r="H437" s="3">
        <v>5.65739747644406E-2</v>
      </c>
      <c r="I437" s="3">
        <v>4.8745339426964199E-2</v>
      </c>
      <c r="J437" s="3">
        <v>4.69228263913E-2</v>
      </c>
      <c r="K437" s="3">
        <v>0.100038708868862</v>
      </c>
    </row>
    <row r="438" spans="1:11">
      <c r="A438" t="s">
        <v>58</v>
      </c>
      <c r="B438">
        <v>0</v>
      </c>
      <c r="C438" s="3">
        <v>7.7042090104617697E-2</v>
      </c>
      <c r="D438" s="3">
        <v>8.13313778108707E-2</v>
      </c>
      <c r="E438" s="3">
        <v>0.11062325798980201</v>
      </c>
      <c r="F438" s="3">
        <v>0.10626003928591</v>
      </c>
      <c r="G438" s="3">
        <v>0.108823363032963</v>
      </c>
      <c r="H438" s="3">
        <v>9.3973248242480698E-2</v>
      </c>
      <c r="I438" s="3">
        <v>8.7019143678895905E-2</v>
      </c>
      <c r="J438" s="3">
        <v>9.1379194258742996E-2</v>
      </c>
      <c r="K438" s="3">
        <v>0.152311312767233</v>
      </c>
    </row>
    <row r="439" spans="1:11">
      <c r="B439">
        <v>1</v>
      </c>
      <c r="C439" s="3">
        <v>7.8150715862699394E-2</v>
      </c>
      <c r="D439" s="3">
        <v>8.1324126706987798E-2</v>
      </c>
      <c r="E439" s="3">
        <v>0.110672780804433</v>
      </c>
      <c r="F439" s="3">
        <v>0.106760955641482</v>
      </c>
      <c r="G439" s="3">
        <v>0.108202851306019</v>
      </c>
      <c r="H439" s="3">
        <v>9.4988443549898799E-2</v>
      </c>
      <c r="I439" s="3">
        <v>8.7319674573402298E-2</v>
      </c>
      <c r="J439" s="3">
        <v>9.2126071441052101E-2</v>
      </c>
      <c r="K439" s="3">
        <v>0.14832216443819701</v>
      </c>
    </row>
    <row r="440" spans="1:11">
      <c r="B440">
        <v>2</v>
      </c>
      <c r="C440" s="3">
        <v>7.7397790108746797E-2</v>
      </c>
      <c r="D440" s="3">
        <v>7.8402237242701595E-2</v>
      </c>
      <c r="E440" s="3">
        <v>0.106303973076666</v>
      </c>
      <c r="F440" s="3">
        <v>0.102291762083056</v>
      </c>
      <c r="G440" s="3">
        <v>0.10358499334700701</v>
      </c>
      <c r="H440" s="3">
        <v>9.1896874074197804E-2</v>
      </c>
      <c r="I440" s="3">
        <v>8.3533362904718703E-2</v>
      </c>
      <c r="J440" s="3">
        <v>8.9046823458907701E-2</v>
      </c>
      <c r="K440" s="3">
        <v>0.14707666242470499</v>
      </c>
    </row>
    <row r="441" spans="1:11">
      <c r="B441">
        <v>3</v>
      </c>
      <c r="C441" s="3">
        <v>7.5464216092911901E-2</v>
      </c>
      <c r="D441" s="3">
        <v>7.6425612321494502E-2</v>
      </c>
      <c r="E441" s="3">
        <v>0.103502051165487</v>
      </c>
      <c r="F441" s="3">
        <v>9.9876844529454098E-2</v>
      </c>
      <c r="G441" s="3">
        <v>0.10075335680829101</v>
      </c>
      <c r="H441" s="3">
        <v>8.8417484759268097E-2</v>
      </c>
      <c r="I441" s="3">
        <v>7.8876175696865905E-2</v>
      </c>
      <c r="J441" s="3">
        <v>8.4761662019040396E-2</v>
      </c>
      <c r="K441" s="3">
        <v>0.143787453441139</v>
      </c>
    </row>
    <row r="442" spans="1:11">
      <c r="B442">
        <v>4</v>
      </c>
      <c r="C442" s="3">
        <v>7.1536384363504804E-2</v>
      </c>
      <c r="D442" s="3">
        <v>7.1143413213870396E-2</v>
      </c>
      <c r="E442" s="3">
        <v>9.9528513365928301E-2</v>
      </c>
      <c r="F442" s="3">
        <v>9.6629481554496299E-2</v>
      </c>
      <c r="G442" s="3">
        <v>9.5898893904271795E-2</v>
      </c>
      <c r="H442" s="3">
        <v>8.3315408100700497E-2</v>
      </c>
      <c r="I442" s="3">
        <v>7.2451982377664606E-2</v>
      </c>
      <c r="J442" s="3">
        <v>7.9849388317789094E-2</v>
      </c>
      <c r="K442" s="3">
        <v>0.13605735188594101</v>
      </c>
    </row>
    <row r="443" spans="1:11">
      <c r="B443">
        <v>5</v>
      </c>
      <c r="C443" s="3">
        <v>6.3972483326843299E-2</v>
      </c>
      <c r="D443" s="3">
        <v>6.4378520422231397E-2</v>
      </c>
      <c r="E443" s="3">
        <v>9.3990013836185701E-2</v>
      </c>
      <c r="F443" s="3">
        <v>8.9784047178242399E-2</v>
      </c>
      <c r="G443" s="3">
        <v>8.8386672708399394E-2</v>
      </c>
      <c r="H443" s="3">
        <v>7.7994474799241806E-2</v>
      </c>
      <c r="I443" s="3">
        <v>6.6993546689482195E-2</v>
      </c>
      <c r="J443" s="3">
        <v>7.4232285663624803E-2</v>
      </c>
      <c r="K443" s="3">
        <v>0.12845861803764</v>
      </c>
    </row>
    <row r="444" spans="1:11">
      <c r="B444">
        <v>6</v>
      </c>
      <c r="C444" s="3">
        <v>5.9171201166174699E-2</v>
      </c>
      <c r="D444" s="3">
        <v>5.9154985629426497E-2</v>
      </c>
      <c r="E444" s="3">
        <v>9.0360408013158006E-2</v>
      </c>
      <c r="F444" s="3">
        <v>8.6484168147250101E-2</v>
      </c>
      <c r="G444" s="3">
        <v>8.5216751926458195E-2</v>
      </c>
      <c r="H444" s="3">
        <v>7.4916366117896996E-2</v>
      </c>
      <c r="I444" s="3">
        <v>6.3656297368015605E-2</v>
      </c>
      <c r="J444" s="3">
        <v>7.0050245989812507E-2</v>
      </c>
      <c r="K444" s="3">
        <v>0.12274020887885601</v>
      </c>
    </row>
    <row r="445" spans="1:11">
      <c r="B445">
        <v>7</v>
      </c>
      <c r="C445" s="3">
        <v>5.66380155680948E-2</v>
      </c>
      <c r="D445" s="3">
        <v>5.6389106010092199E-2</v>
      </c>
      <c r="E445" s="3">
        <v>8.4077237794958695E-2</v>
      </c>
      <c r="F445" s="3">
        <v>8.1164339575311995E-2</v>
      </c>
      <c r="G445" s="3">
        <v>7.9611419199855704E-2</v>
      </c>
      <c r="H445" s="3">
        <v>6.9897757784698297E-2</v>
      </c>
      <c r="I445" s="3">
        <v>5.9764152790522398E-2</v>
      </c>
      <c r="J445" s="3">
        <v>6.5609361835200899E-2</v>
      </c>
      <c r="K445" s="3">
        <v>0.119754836732713</v>
      </c>
    </row>
    <row r="446" spans="1:11">
      <c r="B446">
        <v>8</v>
      </c>
      <c r="C446" s="3">
        <v>5.4919191174200299E-2</v>
      </c>
      <c r="D446" s="3">
        <v>5.55578342073259E-2</v>
      </c>
      <c r="E446" s="3">
        <v>8.2662458951507603E-2</v>
      </c>
      <c r="F446" s="3">
        <v>7.78076410018156E-2</v>
      </c>
      <c r="G446" s="3">
        <v>7.7385386059894395E-2</v>
      </c>
      <c r="H446" s="3">
        <v>6.7342732887342396E-2</v>
      </c>
      <c r="I446" s="3">
        <v>5.7044330214982397E-2</v>
      </c>
      <c r="J446" s="3">
        <v>6.2332331470805899E-2</v>
      </c>
      <c r="K446" s="3">
        <v>0.118461070940434</v>
      </c>
    </row>
    <row r="447" spans="1:11">
      <c r="B447">
        <v>9</v>
      </c>
      <c r="C447" s="3">
        <v>5.1403217839621103E-2</v>
      </c>
      <c r="D447" s="3">
        <v>5.1964250119675398E-2</v>
      </c>
      <c r="E447" s="3">
        <v>7.8450458513652996E-2</v>
      </c>
      <c r="F447" s="3">
        <v>7.3606943196180899E-2</v>
      </c>
      <c r="G447" s="3">
        <v>7.3040708003686006E-2</v>
      </c>
      <c r="H447" s="3">
        <v>6.4632317275934797E-2</v>
      </c>
      <c r="I447" s="3">
        <v>5.5702404296950697E-2</v>
      </c>
      <c r="J447" s="3">
        <v>5.9302917364461201E-2</v>
      </c>
      <c r="K447" s="3">
        <v>0.115605222641816</v>
      </c>
    </row>
    <row r="448" spans="1:11">
      <c r="B448">
        <v>10</v>
      </c>
      <c r="C448" s="3">
        <v>4.9636640864800199E-2</v>
      </c>
      <c r="D448" s="3">
        <v>5.0435696823417697E-2</v>
      </c>
      <c r="E448" s="3">
        <v>7.5914697666303793E-2</v>
      </c>
      <c r="F448" s="3">
        <v>6.9746206076589601E-2</v>
      </c>
      <c r="G448" s="3">
        <v>7.0114809661432895E-2</v>
      </c>
      <c r="H448" s="3">
        <v>6.40196826900645E-2</v>
      </c>
      <c r="I448" s="3">
        <v>5.4975532205204201E-2</v>
      </c>
      <c r="J448" s="3">
        <v>5.7461357588827498E-2</v>
      </c>
      <c r="K448" s="3">
        <v>0.116686248961361</v>
      </c>
    </row>
    <row r="449" spans="1:11">
      <c r="B449">
        <v>11</v>
      </c>
      <c r="C449" s="3">
        <v>4.9140752424349801E-2</v>
      </c>
      <c r="D449" s="3">
        <v>5.0256784097651198E-2</v>
      </c>
      <c r="E449" s="3">
        <v>7.4786963347408295E-2</v>
      </c>
      <c r="F449" s="3">
        <v>6.9165103950148396E-2</v>
      </c>
      <c r="G449" s="3">
        <v>6.8781512906752204E-2</v>
      </c>
      <c r="H449" s="3">
        <v>6.2866859023507596E-2</v>
      </c>
      <c r="I449" s="3">
        <v>5.4722152139390599E-2</v>
      </c>
      <c r="J449" s="3">
        <v>5.6353232244119103E-2</v>
      </c>
      <c r="K449" s="3">
        <v>0.114891490561896</v>
      </c>
    </row>
    <row r="450" spans="1:11">
      <c r="B450">
        <v>12</v>
      </c>
      <c r="C450" s="3">
        <v>4.9461430898644E-2</v>
      </c>
      <c r="D450" s="3">
        <v>5.0106029874160997E-2</v>
      </c>
      <c r="E450" s="3">
        <v>7.4508485667785895E-2</v>
      </c>
      <c r="F450" s="3">
        <v>6.8087184004369E-2</v>
      </c>
      <c r="G450" s="3">
        <v>6.7894040886079601E-2</v>
      </c>
      <c r="H450" s="3">
        <v>6.0699414450763302E-2</v>
      </c>
      <c r="I450" s="3">
        <v>5.4464410183005997E-2</v>
      </c>
      <c r="J450" s="3">
        <v>5.5655864796632697E-2</v>
      </c>
      <c r="K450" s="3">
        <v>0.115321459290659</v>
      </c>
    </row>
    <row r="451" spans="1:11">
      <c r="B451">
        <v>13</v>
      </c>
      <c r="C451" s="3">
        <v>4.7220552860800201E-2</v>
      </c>
      <c r="D451" s="3">
        <v>4.7368555857036497E-2</v>
      </c>
      <c r="E451" s="3">
        <v>7.3095330324539895E-2</v>
      </c>
      <c r="F451" s="3">
        <v>6.7079482775703705E-2</v>
      </c>
      <c r="G451" s="3">
        <v>6.6628174728781395E-2</v>
      </c>
      <c r="H451" s="3">
        <v>6.1189463017884201E-2</v>
      </c>
      <c r="I451" s="3">
        <v>5.3306688285916101E-2</v>
      </c>
      <c r="J451" s="3">
        <v>5.4232462912933099E-2</v>
      </c>
      <c r="K451" s="3">
        <v>0.113959896012929</v>
      </c>
    </row>
    <row r="452" spans="1:11">
      <c r="B452">
        <v>14</v>
      </c>
      <c r="C452" s="3">
        <v>4.3594323557363798E-2</v>
      </c>
      <c r="D452" s="3">
        <v>4.4391623805852098E-2</v>
      </c>
      <c r="E452" s="3">
        <v>6.8465410459148196E-2</v>
      </c>
      <c r="F452" s="3">
        <v>6.17109755644977E-2</v>
      </c>
      <c r="G452" s="3">
        <v>6.1798064747025101E-2</v>
      </c>
      <c r="H452" s="3">
        <v>5.9100380073066797E-2</v>
      </c>
      <c r="I452" s="3">
        <v>5.1921637988476002E-2</v>
      </c>
      <c r="J452" s="3">
        <v>5.1641314124017297E-2</v>
      </c>
      <c r="K452" s="3">
        <v>0.112558869194268</v>
      </c>
    </row>
    <row r="453" spans="1:11">
      <c r="G453" s="3"/>
      <c r="H453" s="3"/>
    </row>
    <row r="455" spans="1:11">
      <c r="A455" t="s">
        <v>16</v>
      </c>
      <c r="C455" s="3">
        <f t="shared" ref="C455:K455" si="35">SUM(C2:C452)/COUNT(C2:C452)</f>
        <v>4.9812232529149861E-2</v>
      </c>
      <c r="D455" s="3">
        <f t="shared" si="35"/>
        <v>4.9697997894840258E-2</v>
      </c>
      <c r="E455" s="3">
        <f t="shared" si="35"/>
        <v>7.2260962462378509E-2</v>
      </c>
      <c r="F455" s="3">
        <f t="shared" si="35"/>
        <v>6.9118635314046495E-2</v>
      </c>
      <c r="G455" s="3">
        <f t="shared" si="35"/>
        <v>6.9179464504806248E-2</v>
      </c>
      <c r="H455" s="3">
        <f t="shared" si="35"/>
        <v>6.1170413153117657E-2</v>
      </c>
      <c r="I455" s="3">
        <f t="shared" si="35"/>
        <v>5.4342682641602892E-2</v>
      </c>
      <c r="J455" s="3">
        <f t="shared" si="35"/>
        <v>5.7797643885129084E-2</v>
      </c>
      <c r="K455" s="3">
        <f t="shared" si="35"/>
        <v>0.10597876805087571</v>
      </c>
    </row>
    <row r="456" spans="1:11">
      <c r="A456" t="s">
        <v>17</v>
      </c>
      <c r="C456" s="3">
        <f t="shared" ref="C456:K456" si="36">SUMIF($B63:$B452,"0",C63:C452)/(SUM($B63:$B452)/(1+2+3+4+5+6+7+8+9+10+11+12+13+14))</f>
        <v>6.2871261598544684E-2</v>
      </c>
      <c r="D456" s="3">
        <f t="shared" si="36"/>
        <v>6.3977661856505344E-2</v>
      </c>
      <c r="E456" s="3">
        <f t="shared" si="36"/>
        <v>8.9284107497273502E-2</v>
      </c>
      <c r="F456" s="3">
        <f t="shared" si="36"/>
        <v>8.6250801905169011E-2</v>
      </c>
      <c r="G456" s="3">
        <f t="shared" si="36"/>
        <v>8.7420498584757311E-2</v>
      </c>
      <c r="H456" s="3">
        <f t="shared" si="36"/>
        <v>7.630902302795485E-2</v>
      </c>
      <c r="I456" s="3">
        <f t="shared" si="36"/>
        <v>6.9714421505421467E-2</v>
      </c>
      <c r="J456" s="3">
        <f t="shared" si="36"/>
        <v>7.5001667258511678E-2</v>
      </c>
      <c r="K456" s="3">
        <f t="shared" si="36"/>
        <v>0.1219745543853846</v>
      </c>
    </row>
    <row r="457" spans="1:11">
      <c r="A457" t="s">
        <v>18</v>
      </c>
      <c r="C457" s="3">
        <f t="shared" ref="C457:K457" si="37">SUMIF($B64:$B453,"14",C64:C453)/(SUM($B64:$B453)/(1+2+3+4+5+6+7+8+9+10+11+12+13+14))</f>
        <v>3.4355602050572635E-2</v>
      </c>
      <c r="D457" s="3">
        <f t="shared" si="37"/>
        <v>3.4725591880797484E-2</v>
      </c>
      <c r="E457" s="3">
        <f t="shared" si="37"/>
        <v>5.3087220310781308E-2</v>
      </c>
      <c r="F457" s="3">
        <f t="shared" si="37"/>
        <v>4.8519423895071231E-2</v>
      </c>
      <c r="G457" s="3">
        <f t="shared" si="37"/>
        <v>4.949450885952545E-2</v>
      </c>
      <c r="H457" s="3">
        <f t="shared" si="37"/>
        <v>4.6487546288392988E-2</v>
      </c>
      <c r="I457" s="3">
        <f t="shared" si="37"/>
        <v>4.0352198491349647E-2</v>
      </c>
      <c r="J457" s="3">
        <f t="shared" si="37"/>
        <v>3.9478066006862433E-2</v>
      </c>
      <c r="K457" s="3">
        <f t="shared" si="37"/>
        <v>8.8360295640272327E-2</v>
      </c>
    </row>
    <row r="458" spans="1:11">
      <c r="A458" t="s">
        <v>19</v>
      </c>
      <c r="C458" s="4">
        <f>(C457/C456)-1</f>
        <v>-0.45355634391520017</v>
      </c>
      <c r="D458" s="4">
        <f>(D457/D456)-1</f>
        <v>-0.45722317957347269</v>
      </c>
      <c r="E458" s="4">
        <f t="shared" ref="E458:J458" si="38">(E457/E456)-1</f>
        <v>-0.40541243230322432</v>
      </c>
      <c r="F458" s="4">
        <f t="shared" si="38"/>
        <v>-0.43746118501695386</v>
      </c>
      <c r="G458" s="4">
        <f t="shared" si="38"/>
        <v>-0.43383405882158466</v>
      </c>
      <c r="H458" s="4">
        <f t="shared" si="38"/>
        <v>-0.39079882766468044</v>
      </c>
      <c r="I458" s="4">
        <f t="shared" si="38"/>
        <v>-0.42117860809887686</v>
      </c>
      <c r="J458" s="4">
        <f t="shared" si="38"/>
        <v>-0.47363748767355296</v>
      </c>
      <c r="K458" s="4">
        <f t="shared" ref="K458" si="39">(K457/K456)-1</f>
        <v>-0.27558418978852239</v>
      </c>
    </row>
  </sheetData>
  <phoneticPr fontId="18" type="noConversion"/>
  <conditionalFormatting sqref="G453">
    <cfRule type="colorScale" priority="1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3">
    <cfRule type="colorScale" priority="1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3">
    <cfRule type="colorScale" priority="18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3">
    <cfRule type="colorScale" priority="18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28:J406">
    <cfRule type="colorScale" priority="1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07:J452">
    <cfRule type="colorScale" priority="1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28:J452">
    <cfRule type="colorScale" priority="1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6:J167">
    <cfRule type="colorScale" priority="1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6:J167">
    <cfRule type="colorScale" priority="1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28:J452 J156:J167">
    <cfRule type="colorScale" priority="1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3:D406">
    <cfRule type="colorScale" priority="1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07:D452">
    <cfRule type="colorScale" priority="1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3:D452">
    <cfRule type="colorScale" priority="1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8:D182 D228:D452">
    <cfRule type="colorScale" priority="1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8:D153">
    <cfRule type="colorScale" priority="1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8:D153">
    <cfRule type="colorScale" priority="1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38:D153">
    <cfRule type="colorScale" priority="1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67:D182 D228:D232">
    <cfRule type="colorScale" priority="1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67:D182">
    <cfRule type="colorScale" priority="1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67:D182">
    <cfRule type="colorScale" priority="1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33:E406">
    <cfRule type="colorScale" priority="1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07:E452">
    <cfRule type="colorScale" priority="1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33:E452">
    <cfRule type="colorScale" priority="1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8:E182 E228:E452">
    <cfRule type="colorScale" priority="1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8:E153">
    <cfRule type="colorScale" priority="1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8:E153">
    <cfRule type="colorScale" priority="1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8:E153">
    <cfRule type="colorScale" priority="1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67:E182 E228:E232">
    <cfRule type="colorScale" priority="1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67:E182">
    <cfRule type="colorScale" priority="1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67:E182">
    <cfRule type="colorScale" priority="1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3:F406">
    <cfRule type="colorScale" priority="1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07:F452">
    <cfRule type="colorScale" priority="1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3:F452">
    <cfRule type="colorScale" priority="1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8:F182 F228:F452">
    <cfRule type="colorScale" priority="1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8:F153">
    <cfRule type="colorScale" priority="1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8:F153">
    <cfRule type="colorScale" priority="1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8:F153">
    <cfRule type="colorScale" priority="1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7:F182 F228:F232">
    <cfRule type="colorScale" priority="1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7:F182">
    <cfRule type="colorScale" priority="1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7:F182">
    <cfRule type="colorScale" priority="1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3:G406">
    <cfRule type="colorScale" priority="1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07:G452">
    <cfRule type="colorScale" priority="1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3:G452">
    <cfRule type="colorScale" priority="1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8:G182 G228:G452">
    <cfRule type="colorScale" priority="1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8:G153">
    <cfRule type="colorScale" priority="1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8:G153">
    <cfRule type="colorScale" priority="1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8:G153">
    <cfRule type="colorScale" priority="1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67:G182 G228:G232">
    <cfRule type="colorScale" priority="1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67:G182">
    <cfRule type="colorScale" priority="1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67:G182">
    <cfRule type="colorScale" priority="1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3:H406">
    <cfRule type="colorScale" priority="1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7:H452">
    <cfRule type="colorScale" priority="1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3:H452">
    <cfRule type="colorScale" priority="1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1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38:H153">
    <cfRule type="colorScale" priority="1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38:H153">
    <cfRule type="colorScale" priority="1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38:H153">
    <cfRule type="colorScale" priority="1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1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1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1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33:I406">
    <cfRule type="colorScale" priority="1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07:I452">
    <cfRule type="colorScale" priority="1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33:I452">
    <cfRule type="colorScale" priority="1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6:I182 I228:I452">
    <cfRule type="colorScale" priority="1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67:I182 I228:I232">
    <cfRule type="colorScale" priority="1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67:I182">
    <cfRule type="colorScale" priority="1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67:I182">
    <cfRule type="colorScale" priority="1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5:J455">
    <cfRule type="colorScale" priority="1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6:J456">
    <cfRule type="colorScale" priority="1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7:J457">
    <cfRule type="colorScale" priority="2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8:J458">
    <cfRule type="colorScale" priority="20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1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8:J155">
    <cfRule type="colorScale" priority="1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8:J155">
    <cfRule type="colorScale" priority="1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8:J155">
    <cfRule type="colorScale" priority="1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8:J155">
    <cfRule type="colorScale" priority="1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8:J155">
    <cfRule type="colorScale" priority="1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8:J155">
    <cfRule type="colorScale" priority="1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8:J155">
    <cfRule type="colorScale" priority="1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1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8:J182">
    <cfRule type="colorScale" priority="1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8:J182">
    <cfRule type="colorScale" priority="1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8:J182">
    <cfRule type="colorScale" priority="1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7:J107">
    <cfRule type="colorScale" priority="1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7:J107">
    <cfRule type="colorScale" priority="1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7:J107">
    <cfRule type="colorScale" priority="1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7:J107">
    <cfRule type="colorScale" priority="1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7:J107">
    <cfRule type="colorScale" priority="1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7:J107">
    <cfRule type="colorScale" priority="1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7:J107">
    <cfRule type="colorScale" priority="1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1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20:W129">
    <cfRule type="colorScale" priority="1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32:W141">
    <cfRule type="colorScale" priority="1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8:J122">
    <cfRule type="colorScale" priority="1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4:W153">
    <cfRule type="colorScale" priority="1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3:C406 C64:C77 C123:C137">
    <cfRule type="colorScale" priority="1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07:C452">
    <cfRule type="colorScale" priority="1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3:C452 C64:C77 C123:C137">
    <cfRule type="colorScale" priority="1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3:C182 C64:C77 C228:C452">
    <cfRule type="colorScale" priority="1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8:C153">
    <cfRule type="colorScale" priority="1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8:C153">
    <cfRule type="colorScale" priority="1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8:C153">
    <cfRule type="colorScale" priority="1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7:C182 C228:C232">
    <cfRule type="colorScale" priority="1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7:C182">
    <cfRule type="colorScale" priority="1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67:C182">
    <cfRule type="colorScale" priority="1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:C107">
    <cfRule type="colorScale" priority="1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:C107">
    <cfRule type="colorScale" priority="1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:C107">
    <cfRule type="colorScale" priority="1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:C107">
    <cfRule type="colorScale" priority="1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:C107">
    <cfRule type="colorScale" priority="1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:C107">
    <cfRule type="colorScale" priority="1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3:C107">
    <cfRule type="colorScale" priority="1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3:C182 C64:C77 C93:C107 C228:C452">
    <cfRule type="colorScale" priority="1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8:C122">
    <cfRule type="colorScale" priority="1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23:J137">
    <cfRule type="colorScale" priority="1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 T126">
    <cfRule type="colorScale" priority="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">
    <cfRule type="colorScale" priority="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">
    <cfRule type="colorScale" priority="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">
    <cfRule type="colorScale" priority="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">
    <cfRule type="colorScale" priority="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">
    <cfRule type="colorScale" priority="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6 U126">
    <cfRule type="colorScale" priority="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6">
    <cfRule type="colorScale" priority="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6">
    <cfRule type="colorScale" priority="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6">
    <cfRule type="colorScale" priority="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6">
    <cfRule type="colorScale" priority="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6">
    <cfRule type="colorScale" priority="8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6">
    <cfRule type="colorScale" priority="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6">
    <cfRule type="colorScale" priority="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6">
    <cfRule type="colorScale" priority="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6">
    <cfRule type="colorScale" priority="8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6">
    <cfRule type="colorScale" priority="8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6">
    <cfRule type="colorScale" priority="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6">
    <cfRule type="colorScale" priority="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6">
    <cfRule type="colorScale" priority="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6">
    <cfRule type="colorScale" priority="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6">
    <cfRule type="colorScale" priority="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6">
    <cfRule type="colorScale" priority="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6">
    <cfRule type="colorScale" priority="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:Q126 T126:U126">
    <cfRule type="colorScale" priority="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6:S126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6:S126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6:S126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6:S126"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6:S126">
    <cfRule type="colorScale" priority="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6:S126">
    <cfRule type="colorScale" priority="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6:S126">
    <cfRule type="colorScale" priority="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6:U126">
    <cfRule type="colorScale" priority="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 T125">
    <cfRule type="colorScale" priority="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">
    <cfRule type="colorScale" priority="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">
    <cfRule type="colorScale" priority="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">
    <cfRule type="colorScale" priority="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5 U125">
    <cfRule type="colorScale" priority="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5">
    <cfRule type="colorScale" priority="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5">
    <cfRule type="colorScale" priority="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5">
    <cfRule type="colorScale" priority="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5">
    <cfRule type="colorScale" priority="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5"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5">
    <cfRule type="colorScale" priority="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5">
    <cfRule type="colorScale" priority="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5">
    <cfRule type="colorScale" priority="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5">
    <cfRule type="colorScale" priority="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5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5"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5">
    <cfRule type="colorScale" priority="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5">
    <cfRule type="colorScale" priority="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5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5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5">
    <cfRule type="colorScale" priority="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5">
    <cfRule type="colorScale" priority="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:Q125 T125:U125">
    <cfRule type="colorScale" priority="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5:S125">
    <cfRule type="colorScale" priority="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5:S125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5:S125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5:S125">
    <cfRule type="colorScale" priority="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5:S125">
    <cfRule type="colorScale" priority="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5:S125">
    <cfRule type="colorScale" priority="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5:S125">
    <cfRule type="colorScale" priority="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5:U125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 T124">
    <cfRule type="colorScale" priority="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">
    <cfRule type="colorScale" priority="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">
    <cfRule type="colorScale" priority="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">
    <cfRule type="colorScale" priority="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">
    <cfRule type="colorScale" priority="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4 U124">
    <cfRule type="colorScale" priority="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4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4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4">
    <cfRule type="colorScale" priority="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4">
    <cfRule type="colorScale" priority="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4">
    <cfRule type="colorScale" priority="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4">
    <cfRule type="colorScale" priority="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4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4">
    <cfRule type="colorScale" priority="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4">
    <cfRule type="colorScale" priority="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4">
    <cfRule type="colorScale" priority="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4">
    <cfRule type="colorScale" priority="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4">
    <cfRule type="colorScale" priority="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4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4">
    <cfRule type="colorScale" priority="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4">
    <cfRule type="colorScale" priority="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4">
    <cfRule type="colorScale" priority="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4">
    <cfRule type="colorScale" priority="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:Q124 T124:U124">
    <cfRule type="colorScale" priority="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4:S124">
    <cfRule type="colorScale" priority="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4:S124">
    <cfRule type="colorScale" priority="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4:S124">
    <cfRule type="colorScale" priority="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4:S124">
    <cfRule type="colorScale" priority="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4:S124"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4:S124">
    <cfRule type="colorScale" priority="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4:S124">
    <cfRule type="colorScale" priority="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4:U124">
    <cfRule type="colorScale" priority="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 T123">
    <cfRule type="colorScale" priority="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">
    <cfRule type="colorScale" priority="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">
    <cfRule type="colorScale" priority="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">
    <cfRule type="colorScale" priority="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">
    <cfRule type="colorScale" priority="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3 U123">
    <cfRule type="colorScale" priority="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3">
    <cfRule type="colorScale" priority="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3">
    <cfRule type="colorScale" priority="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3">
    <cfRule type="colorScale" priority="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3">
    <cfRule type="colorScale" priority="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3">
    <cfRule type="colorScale" priority="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3">
    <cfRule type="colorScale" priority="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3">
    <cfRule type="colorScale" priority="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3">
    <cfRule type="colorScale" priority="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3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3">
    <cfRule type="colorScale" priority="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3">
    <cfRule type="colorScale" priority="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3">
    <cfRule type="colorScale" priority="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3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3">
    <cfRule type="colorScale" priority="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3"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3">
    <cfRule type="colorScale" priority="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3">
    <cfRule type="colorScale" priority="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:Q123 T123:U123">
    <cfRule type="colorScale" priority="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:S123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:S123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:S123">
    <cfRule type="colorScale" priority="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:S123">
    <cfRule type="colorScale" priority="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:S123">
    <cfRule type="colorScale" priority="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:S123">
    <cfRule type="colorScale" priority="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:S123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:U123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2 T122">
    <cfRule type="colorScale" priority="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2">
    <cfRule type="colorScale" priority="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2">
    <cfRule type="colorScale" priority="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2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2">
    <cfRule type="colorScale" priority="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2">
    <cfRule type="colorScale" priority="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2 U122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2">
    <cfRule type="colorScale" priority="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2">
    <cfRule type="colorScale" priority="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2">
    <cfRule type="colorScale" priority="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2">
    <cfRule type="colorScale" priority="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2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2">
    <cfRule type="colorScale" priority="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2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2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2">
    <cfRule type="colorScale" priority="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2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2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2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2">
    <cfRule type="colorScale" priority="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2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2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2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2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2:Q122 T122:U122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2:S122">
    <cfRule type="colorScale" priority="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2:S122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2:S122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2:S122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2:S122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2:S122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2:S122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2:U122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 T121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1 U121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1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1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1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1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1">
    <cfRule type="colorScale" priority="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1">
    <cfRule type="colorScale" priority="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1">
    <cfRule type="colorScale" priority="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1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1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1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1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1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1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1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1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1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1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:Q121 T121:U121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:S121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:S121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:S121">
    <cfRule type="colorScale" priority="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:S121">
    <cfRule type="colorScale" priority="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:S121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:S121">
    <cfRule type="colorScale" priority="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:S121">
    <cfRule type="colorScale" priority="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1:U121">
    <cfRule type="colorScale" priority="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C77">
    <cfRule type="colorScale" priority="20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C77 C93:C182 C228:C452">
    <cfRule type="colorScale" priority="20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20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452">
    <cfRule type="colorScale" priority="2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4:K452">
    <cfRule type="colorScale" priority="2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9:U117">
    <cfRule type="colorScale" priority="2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0">
    <cfRule type="colorScale" priority="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20">
    <cfRule type="colorScale" priority="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7:U127">
    <cfRule type="colorScale" priority="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8:U128">
    <cfRule type="colorScale" priority="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U129">
    <cfRule type="colorScale" priority="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32">
    <cfRule type="colorScale" priority="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0:U12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8 N138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8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8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8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8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8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8 O138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8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8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8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8">
    <cfRule type="colorScale" priority="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8"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8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8">
    <cfRule type="colorScale" priority="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8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8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8">
    <cfRule type="colorScale" priority="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8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8">
    <cfRule type="colorScale" priority="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8">
    <cfRule type="colorScale" priority="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8"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8">
    <cfRule type="colorScale" priority="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8">
    <cfRule type="colorScale" priority="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8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8:Q138 T138:U138">
    <cfRule type="colorScale" priority="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8:S138"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8:S138">
    <cfRule type="colorScale" priority="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8:S138">
    <cfRule type="colorScale" priority="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8:S138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8:S138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8:S138"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8:S138">
    <cfRule type="colorScale" priority="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8:U138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7 N137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">
    <cfRule type="colorScale" priority="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">
    <cfRule type="colorScale" priority="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">
    <cfRule type="colorScale" priority="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">
    <cfRule type="colorScale" priority="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7 O137">
    <cfRule type="colorScale" priority="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7">
    <cfRule type="colorScale" priority="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7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7">
    <cfRule type="colorScale" priority="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7">
    <cfRule type="colorScale" priority="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7">
    <cfRule type="colorScale" priority="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7">
    <cfRule type="colorScale" priority="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7">
    <cfRule type="colorScale" priority="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7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7"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7"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7">
    <cfRule type="colorScale" priority="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7">
    <cfRule type="colorScale" priority="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7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7">
    <cfRule type="colorScale" priority="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7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7">
    <cfRule type="colorScale" priority="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7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:Q137 T137:U137">
    <cfRule type="colorScale" priority="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7:S137">
    <cfRule type="colorScale" priority="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7:S137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7:S137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7:S137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7:S137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7:S137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7:S137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:U137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 T136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">
    <cfRule type="colorScale" priority="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6 U136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6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6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6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6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6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6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6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6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6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6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6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6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6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6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6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6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6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:Q136 T136:U136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6:S136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6:S136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6:S136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6:S136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6:S136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6:S136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6:S136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6:U136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 T135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5 U135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5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5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5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5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5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5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5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5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5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5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5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5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5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5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5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5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5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:Q135 T135:U135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5:S135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5:S135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5:S135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5:S135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5:S135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5:S135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5:S135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:U135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4 N134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4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4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4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4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4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4 O134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4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4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4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4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4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4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4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4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4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4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4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4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4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4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4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4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4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4:Q134 T134:U134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4:S134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4:S134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4:S134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4:S134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4:S134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4:S134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4:S134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4:U134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3 N1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3 O1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:Q133 T133:U1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3:S1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3:S1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3:S1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3:S1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3:S1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3:S1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3:S1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:U1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32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U139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0:U140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U1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2:U141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 T150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0 U150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0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0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0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0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0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0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0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0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0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0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0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50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50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50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50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50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50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:Q150 T150:U150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0:S150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0:S150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0:S150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0:S150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0:S150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0:S150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0:S150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0:U150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 T149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9 U149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9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9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9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9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9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9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9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9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9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9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9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9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9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9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9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9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9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:Q149 T149:U149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:S149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:S149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:S149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:S149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:S149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:S149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:S149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:U149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 T14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8 U148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8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8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8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8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:Q148 T148:U148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8:S148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8:S148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8:S148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8:S148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8:S148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8:S148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8:S148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8:U148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7 N147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7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7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7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7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7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7 O147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7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7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7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7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7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7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7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7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7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7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7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7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7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7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7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7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7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7:Q147 T147:U147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:S147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:S147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:S147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:S147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:S147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:S147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:S147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7:U147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6 N146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6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6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6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6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6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6 O146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6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6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6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6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6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6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6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6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6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6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6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6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6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6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6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6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6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6:Q146 T146:U146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6:S146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6:S146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6:S146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6:S146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6:S14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6:S146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6:S146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6:U146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5 N145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5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5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5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5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5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5 O145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5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5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45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5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5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5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5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5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5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5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5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5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5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5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5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5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45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5:Q145 T145:U145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:S14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:S14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:S14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:S14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:S14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:S14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:S14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5:U14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4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1:U151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2:U15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3:U15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4:U15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K1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J17 C64:J45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17 K64:K45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K3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J32 C64:J45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32 K64:K45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K47 C63:K6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47 K63:K4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J47 C63:J45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J4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4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C8A7B-620D-8449-97D0-99FA44711C24}">
  <dimension ref="A1:U46"/>
  <sheetViews>
    <sheetView workbookViewId="0">
      <selection activeCell="J17" sqref="J17"/>
    </sheetView>
  </sheetViews>
  <sheetFormatPr baseColWidth="10" defaultRowHeight="16"/>
  <cols>
    <col min="2" max="2" width="20.33203125" bestFit="1" customWidth="1"/>
    <col min="11" max="11" width="11.33203125" bestFit="1" customWidth="1"/>
  </cols>
  <sheetData>
    <row r="1" spans="1:20">
      <c r="A1" t="s">
        <v>187</v>
      </c>
    </row>
    <row r="2" spans="1:20">
      <c r="A2" t="s">
        <v>75</v>
      </c>
      <c r="B2" s="7" t="s">
        <v>62</v>
      </c>
      <c r="C2" s="12" t="s">
        <v>63</v>
      </c>
      <c r="D2" s="12" t="s">
        <v>64</v>
      </c>
      <c r="E2" s="12" t="s">
        <v>65</v>
      </c>
      <c r="F2" s="12" t="s">
        <v>66</v>
      </c>
      <c r="G2" s="12" t="s">
        <v>68</v>
      </c>
      <c r="H2" s="12" t="s">
        <v>1</v>
      </c>
      <c r="I2" s="12" t="s">
        <v>69</v>
      </c>
      <c r="J2" s="12" t="s">
        <v>67</v>
      </c>
      <c r="K2" s="12" t="s">
        <v>92</v>
      </c>
      <c r="L2" s="12" t="s">
        <v>77</v>
      </c>
      <c r="M2" s="12" t="s">
        <v>76</v>
      </c>
      <c r="N2" s="12" t="s">
        <v>133</v>
      </c>
      <c r="O2" s="12" t="s">
        <v>188</v>
      </c>
      <c r="P2" s="12" t="s">
        <v>206</v>
      </c>
      <c r="Q2" s="12" t="s">
        <v>379</v>
      </c>
      <c r="R2" s="12" t="s">
        <v>380</v>
      </c>
      <c r="S2" s="12" t="s">
        <v>381</v>
      </c>
      <c r="T2" s="12" t="s">
        <v>382</v>
      </c>
    </row>
    <row r="3" spans="1:20">
      <c r="A3" t="s">
        <v>134</v>
      </c>
      <c r="B3" s="7">
        <v>0</v>
      </c>
      <c r="C3" s="3">
        <v>0.10723160630107299</v>
      </c>
      <c r="D3" s="3">
        <v>0.10063758821162901</v>
      </c>
      <c r="E3" s="3">
        <v>7.7693693300452393E-2</v>
      </c>
      <c r="F3" s="3">
        <v>8.9635474569151705E-2</v>
      </c>
      <c r="G3" s="3">
        <v>0.107333928970581</v>
      </c>
      <c r="H3" s="3">
        <v>0.108623190234831</v>
      </c>
      <c r="I3" s="3">
        <v>0.114945655846103</v>
      </c>
      <c r="J3" s="3">
        <v>8.5123098759574994E-2</v>
      </c>
      <c r="K3" s="3">
        <v>0.10333063376609</v>
      </c>
      <c r="L3" s="3">
        <v>0.106925406673184</v>
      </c>
      <c r="M3" s="3">
        <v>0.103588676189294</v>
      </c>
      <c r="N3" s="3">
        <v>9.4019134519650896E-2</v>
      </c>
      <c r="O3" s="3">
        <v>4.9251972943624697E-2</v>
      </c>
      <c r="P3" s="3">
        <v>0.11652569905968201</v>
      </c>
      <c r="Q3" s="3">
        <v>4.6446968906507902E-2</v>
      </c>
      <c r="R3" s="3">
        <v>3.9079164379604001E-2</v>
      </c>
      <c r="S3" s="3">
        <v>1.1377830265471799E-2</v>
      </c>
      <c r="T3" s="3">
        <v>1.29318453429699E-2</v>
      </c>
    </row>
    <row r="4" spans="1:20">
      <c r="B4" s="7">
        <v>1</v>
      </c>
      <c r="C4" s="3">
        <v>0.102796662242506</v>
      </c>
      <c r="D4" s="3">
        <v>9.8588614875954897E-2</v>
      </c>
      <c r="E4" s="3">
        <v>8.0093564702658299E-2</v>
      </c>
      <c r="F4" s="3">
        <v>8.8810041733260597E-2</v>
      </c>
      <c r="G4" s="3">
        <v>0.10576846972363201</v>
      </c>
      <c r="H4" s="3">
        <v>0.108447202222301</v>
      </c>
      <c r="I4" s="3">
        <v>0.108421554261443</v>
      </c>
      <c r="J4" s="3">
        <v>8.5468409002414605E-2</v>
      </c>
      <c r="K4" s="3">
        <v>0.100771689287911</v>
      </c>
      <c r="L4" s="3">
        <v>0.106825185897844</v>
      </c>
      <c r="M4" s="3">
        <v>0.101450691611794</v>
      </c>
      <c r="N4" s="3">
        <v>9.44954444309377E-2</v>
      </c>
      <c r="O4" s="3">
        <v>4.5807403023832599E-2</v>
      </c>
      <c r="P4" s="3">
        <v>0.11608719540264199</v>
      </c>
      <c r="Q4" s="3">
        <v>4.8916478479677297E-2</v>
      </c>
      <c r="R4" s="3">
        <v>4.0841689538910902E-2</v>
      </c>
      <c r="S4" s="3">
        <v>1.3367347846324E-2</v>
      </c>
      <c r="T4" s="3">
        <v>1.38759409728627E-2</v>
      </c>
    </row>
    <row r="5" spans="1:20">
      <c r="B5" s="7">
        <v>2</v>
      </c>
      <c r="C5" s="3">
        <v>9.8815982014805903E-2</v>
      </c>
      <c r="D5" s="3">
        <v>9.7429643609742794E-2</v>
      </c>
      <c r="E5" s="3">
        <v>7.2210595322126495E-2</v>
      </c>
      <c r="F5" s="3">
        <v>8.5013079686543105E-2</v>
      </c>
      <c r="G5" s="3">
        <v>0.10286445740342801</v>
      </c>
      <c r="H5" s="3">
        <v>0.109028912454279</v>
      </c>
      <c r="I5" s="3">
        <v>9.8692535427385306E-2</v>
      </c>
      <c r="J5" s="3">
        <v>8.1024450920520796E-2</v>
      </c>
      <c r="K5" s="3">
        <v>0.100725230622645</v>
      </c>
      <c r="L5" s="3">
        <v>0.10764458791781099</v>
      </c>
      <c r="M5" s="3">
        <v>0.101366281599487</v>
      </c>
      <c r="N5" s="3">
        <v>8.8916546739775906E-2</v>
      </c>
      <c r="O5" s="3">
        <v>4.6517567144355898E-2</v>
      </c>
      <c r="P5" s="3">
        <v>0.10992575062905501</v>
      </c>
      <c r="Q5" s="3">
        <v>4.6174926627976398E-2</v>
      </c>
      <c r="R5" s="3">
        <v>3.9038840951779299E-2</v>
      </c>
      <c r="S5" s="3">
        <v>1.01577752888839E-2</v>
      </c>
      <c r="T5" s="3">
        <v>1.47131359700911E-2</v>
      </c>
    </row>
    <row r="6" spans="1:20">
      <c r="B6" s="7">
        <v>3</v>
      </c>
      <c r="C6" s="3">
        <v>9.0207857085108201E-2</v>
      </c>
      <c r="D6" s="3">
        <v>8.9000351862702096E-2</v>
      </c>
      <c r="E6" s="3">
        <v>6.24953009734346E-2</v>
      </c>
      <c r="F6" s="3">
        <v>7.4351582764312002E-2</v>
      </c>
      <c r="G6" s="3">
        <v>9.8368672965932505E-2</v>
      </c>
      <c r="H6" s="3">
        <v>0.102675023312707</v>
      </c>
      <c r="I6" s="3">
        <v>8.8613760593451704E-2</v>
      </c>
      <c r="J6" s="3">
        <v>7.5375245767825103E-2</v>
      </c>
      <c r="K6" s="3">
        <v>9.9717212302566804E-2</v>
      </c>
      <c r="L6" s="3">
        <v>0.102277858639229</v>
      </c>
      <c r="M6" s="3">
        <v>9.25564952173447E-2</v>
      </c>
      <c r="N6" s="3">
        <v>7.7121597199747899E-2</v>
      </c>
      <c r="O6" s="3">
        <v>3.8238899174118497E-2</v>
      </c>
      <c r="P6" s="3">
        <v>9.8627509411372105E-2</v>
      </c>
      <c r="Q6" s="3">
        <v>3.9180069035510502E-2</v>
      </c>
      <c r="R6" s="3">
        <v>3.5101652520760897E-2</v>
      </c>
      <c r="S6" s="3">
        <v>8.7029302227889793E-3</v>
      </c>
      <c r="T6" s="3">
        <v>1.09934306939723E-2</v>
      </c>
    </row>
    <row r="7" spans="1:20">
      <c r="B7" s="7">
        <v>4</v>
      </c>
      <c r="C7" s="3">
        <v>8.1199864402665203E-2</v>
      </c>
      <c r="D7" s="3">
        <v>7.9115005394037402E-2</v>
      </c>
      <c r="E7" s="3">
        <v>5.4024969595201797E-2</v>
      </c>
      <c r="F7" s="3">
        <v>6.4803930312508307E-2</v>
      </c>
      <c r="G7" s="3">
        <v>9.24486333826912E-2</v>
      </c>
      <c r="H7" s="3">
        <v>9.2236188007399203E-2</v>
      </c>
      <c r="I7" s="3">
        <v>7.9655651033212899E-2</v>
      </c>
      <c r="J7" s="3">
        <v>6.8099303763892102E-2</v>
      </c>
      <c r="K7" s="3">
        <v>9.8313894131138793E-2</v>
      </c>
      <c r="L7" s="3">
        <v>9.3469561103186799E-2</v>
      </c>
      <c r="M7" s="3">
        <v>8.5154740682177099E-2</v>
      </c>
      <c r="N7" s="3">
        <v>6.9161411415796695E-2</v>
      </c>
      <c r="O7" s="3">
        <v>3.4478095594440303E-2</v>
      </c>
      <c r="P7" s="3">
        <v>8.9655914725719293E-2</v>
      </c>
      <c r="Q7" s="3">
        <v>3.3253005031134202E-2</v>
      </c>
      <c r="R7" s="3">
        <v>3.0613976206087499E-2</v>
      </c>
      <c r="S7" s="3">
        <v>7.9739152676833701E-3</v>
      </c>
      <c r="T7" s="3">
        <v>9.5352399192495697E-3</v>
      </c>
    </row>
    <row r="8" spans="1:20">
      <c r="B8" s="7">
        <v>5</v>
      </c>
      <c r="C8" s="3">
        <v>7.4643533354500399E-2</v>
      </c>
      <c r="D8" s="3">
        <v>7.3554025655930805E-2</v>
      </c>
      <c r="E8" s="3">
        <v>4.7820369864468401E-2</v>
      </c>
      <c r="F8" s="3">
        <v>5.7860561539507499E-2</v>
      </c>
      <c r="G8" s="3">
        <v>8.8222986725866606E-2</v>
      </c>
      <c r="H8" s="3">
        <v>8.6501446164493095E-2</v>
      </c>
      <c r="I8" s="3">
        <v>7.4098988748898295E-2</v>
      </c>
      <c r="J8" s="3">
        <v>6.3063575650429499E-2</v>
      </c>
      <c r="K8" s="3">
        <v>9.7011362479607094E-2</v>
      </c>
      <c r="L8" s="3">
        <v>8.7366021569429103E-2</v>
      </c>
      <c r="M8" s="3">
        <v>7.66557867311356E-2</v>
      </c>
      <c r="N8" s="3">
        <v>6.5895828006562907E-2</v>
      </c>
      <c r="O8" s="3">
        <v>3.43348270284193E-2</v>
      </c>
      <c r="P8" s="3">
        <v>8.4178853463009101E-2</v>
      </c>
      <c r="Q8" s="3">
        <v>3.06033694286615E-2</v>
      </c>
      <c r="R8" s="3">
        <v>2.9091596033770199E-2</v>
      </c>
      <c r="S8" s="3">
        <v>8.84483491920896E-3</v>
      </c>
      <c r="T8" s="3">
        <v>9.0640723875625804E-3</v>
      </c>
    </row>
    <row r="9" spans="1:20">
      <c r="B9" s="7">
        <v>6</v>
      </c>
      <c r="C9" s="3">
        <v>7.0951554684130003E-2</v>
      </c>
      <c r="D9" s="3">
        <v>6.8488079204834906E-2</v>
      </c>
      <c r="E9" s="3">
        <v>4.3969683157254698E-2</v>
      </c>
      <c r="F9" s="3">
        <v>5.4912242189159903E-2</v>
      </c>
      <c r="G9" s="3">
        <v>8.5366342333170697E-2</v>
      </c>
      <c r="H9" s="3">
        <v>8.0460316529426507E-2</v>
      </c>
      <c r="I9" s="3">
        <v>6.9555898925775406E-2</v>
      </c>
      <c r="J9" s="3">
        <v>6.0906195539520001E-2</v>
      </c>
      <c r="K9" s="3">
        <v>9.6626429887072901E-2</v>
      </c>
      <c r="L9" s="3">
        <v>8.2517499574507602E-2</v>
      </c>
      <c r="M9" s="3">
        <v>7.1318461450406295E-2</v>
      </c>
      <c r="N9" s="3">
        <v>6.24574633808999E-2</v>
      </c>
      <c r="O9" s="3">
        <v>2.87179471900425E-2</v>
      </c>
      <c r="P9" s="3">
        <v>7.7866697756781095E-2</v>
      </c>
      <c r="Q9" s="3">
        <v>2.9899983869834799E-2</v>
      </c>
      <c r="R9" s="3">
        <v>3.0295479787653901E-2</v>
      </c>
      <c r="S9" s="3">
        <v>8.4094938844901605E-3</v>
      </c>
      <c r="T9" s="3">
        <v>8.7658225866588599E-3</v>
      </c>
    </row>
    <row r="10" spans="1:20">
      <c r="B10" s="7">
        <v>7</v>
      </c>
      <c r="C10" s="3">
        <v>6.68873992619579E-2</v>
      </c>
      <c r="D10" s="3">
        <v>6.3982112366587698E-2</v>
      </c>
      <c r="E10" s="3">
        <v>3.9905294950782703E-2</v>
      </c>
      <c r="F10" s="3">
        <v>5.3389969872243898E-2</v>
      </c>
      <c r="G10" s="3">
        <v>8.1325648045635801E-2</v>
      </c>
      <c r="H10" s="3">
        <v>7.5031127773761003E-2</v>
      </c>
      <c r="I10" s="3">
        <v>6.5187752609785501E-2</v>
      </c>
      <c r="J10" s="3">
        <v>5.7332140441904302E-2</v>
      </c>
      <c r="K10" s="3">
        <v>9.7217368922515895E-2</v>
      </c>
      <c r="L10" s="3">
        <v>7.9281455129683098E-2</v>
      </c>
      <c r="M10" s="3">
        <v>6.83072712802862E-2</v>
      </c>
      <c r="N10" s="3">
        <v>5.9861861300946298E-2</v>
      </c>
      <c r="O10" s="3">
        <v>2.59064797326614E-2</v>
      </c>
      <c r="P10" s="3">
        <v>7.2684926784264997E-2</v>
      </c>
      <c r="Q10" s="3">
        <v>3.0395233096182701E-2</v>
      </c>
      <c r="R10" s="3">
        <v>2.84131508264623E-2</v>
      </c>
      <c r="S10" s="3">
        <v>8.8308103272243706E-3</v>
      </c>
      <c r="T10" s="3">
        <v>7.6983864373931597E-3</v>
      </c>
    </row>
    <row r="11" spans="1:20">
      <c r="B11" s="7">
        <v>8</v>
      </c>
      <c r="C11" s="3">
        <v>6.1604862704721597E-2</v>
      </c>
      <c r="D11" s="3">
        <v>6.2588010358190796E-2</v>
      </c>
      <c r="E11" s="3">
        <v>3.7909853877610498E-2</v>
      </c>
      <c r="F11" s="3">
        <v>5.13106985488644E-2</v>
      </c>
      <c r="G11" s="3">
        <v>7.9230417062566602E-2</v>
      </c>
      <c r="H11" s="3">
        <v>7.3983376626384101E-2</v>
      </c>
      <c r="I11" s="3">
        <v>6.1895030346862903E-2</v>
      </c>
      <c r="J11" s="3">
        <v>5.3990977721169703E-2</v>
      </c>
      <c r="K11" s="3">
        <v>9.5328708983154806E-2</v>
      </c>
      <c r="L11" s="3">
        <v>7.5949578185972699E-2</v>
      </c>
      <c r="M11" s="3">
        <v>6.5831081774672701E-2</v>
      </c>
      <c r="N11" s="3">
        <v>5.5940386319338002E-2</v>
      </c>
      <c r="O11" s="3">
        <v>2.4519382703892902E-2</v>
      </c>
      <c r="P11" s="3">
        <v>7.1204351432663293E-2</v>
      </c>
      <c r="Q11" s="3">
        <v>2.7901697288917102E-2</v>
      </c>
      <c r="R11" s="3">
        <v>2.6475650350763401E-2</v>
      </c>
      <c r="S11" s="3">
        <v>8.5158687584034696E-3</v>
      </c>
      <c r="T11" s="3">
        <v>7.8514458043725307E-3</v>
      </c>
    </row>
    <row r="12" spans="1:20">
      <c r="B12" s="7">
        <v>9</v>
      </c>
      <c r="C12" s="3">
        <v>6.2688828188577697E-2</v>
      </c>
      <c r="D12" s="3">
        <v>6.0467414597061703E-2</v>
      </c>
      <c r="E12" s="3">
        <v>3.6807232664023297E-2</v>
      </c>
      <c r="F12" s="3">
        <v>4.8894730037457999E-2</v>
      </c>
      <c r="G12" s="3">
        <v>7.9155594415368194E-2</v>
      </c>
      <c r="H12" s="3">
        <v>7.5224952603274206E-2</v>
      </c>
      <c r="I12" s="3">
        <v>6.19131971138644E-2</v>
      </c>
      <c r="J12" s="3">
        <v>5.2161893916517703E-2</v>
      </c>
      <c r="K12" s="3">
        <v>9.5442471733869896E-2</v>
      </c>
      <c r="L12" s="3">
        <v>7.6941822110149896E-2</v>
      </c>
      <c r="M12" s="3">
        <v>6.4291495493891002E-2</v>
      </c>
      <c r="N12" s="3">
        <v>5.1858604818946601E-2</v>
      </c>
      <c r="O12" s="3">
        <v>2.23126602105422E-2</v>
      </c>
      <c r="P12" s="3">
        <v>7.1199224834435498E-2</v>
      </c>
      <c r="Q12" s="3">
        <v>2.3773611453189E-2</v>
      </c>
      <c r="R12" s="3">
        <v>2.3065216559792601E-2</v>
      </c>
      <c r="S12" s="3">
        <v>6.1404920450522501E-3</v>
      </c>
      <c r="T12" s="3">
        <v>6.1762257021788398E-3</v>
      </c>
    </row>
    <row r="13" spans="1:20">
      <c r="B13" s="7">
        <v>10</v>
      </c>
      <c r="C13" s="3">
        <v>5.9500805182406101E-2</v>
      </c>
      <c r="D13" s="3">
        <v>5.9951022660737097E-2</v>
      </c>
      <c r="E13" s="3">
        <v>3.4742439562173197E-2</v>
      </c>
      <c r="F13" s="3">
        <v>5.0076588140127803E-2</v>
      </c>
      <c r="G13" s="3">
        <v>7.9095292004708398E-2</v>
      </c>
      <c r="H13" s="3">
        <v>7.5278832977195495E-2</v>
      </c>
      <c r="I13" s="3">
        <v>6.16225033508601E-2</v>
      </c>
      <c r="J13" s="3">
        <v>5.1233335680331997E-2</v>
      </c>
      <c r="K13" s="3">
        <v>9.3564825218945699E-2</v>
      </c>
      <c r="L13" s="3">
        <v>7.6199483029248699E-2</v>
      </c>
      <c r="M13" s="3">
        <v>6.1954465784123801E-2</v>
      </c>
      <c r="N13" s="3">
        <v>4.6965365605880702E-2</v>
      </c>
      <c r="O13" s="3">
        <v>2.2893650628665E-2</v>
      </c>
      <c r="P13" s="3">
        <v>6.8109772935834506E-2</v>
      </c>
      <c r="Q13" s="3">
        <v>2.3940351069627001E-2</v>
      </c>
      <c r="R13" s="3">
        <v>2.07011255932163E-2</v>
      </c>
      <c r="S13" s="3">
        <v>6.7119446162060298E-3</v>
      </c>
      <c r="T13" s="3">
        <v>7.8321934878729099E-3</v>
      </c>
    </row>
    <row r="14" spans="1:20">
      <c r="B14" s="7">
        <v>11</v>
      </c>
      <c r="C14" s="3">
        <v>5.6662029760413797E-2</v>
      </c>
      <c r="D14" s="3">
        <v>5.7667721087481201E-2</v>
      </c>
      <c r="E14" s="3">
        <v>3.3140931929759303E-2</v>
      </c>
      <c r="F14" s="3">
        <v>4.936480382373E-2</v>
      </c>
      <c r="G14" s="3">
        <v>7.5205829989678494E-2</v>
      </c>
      <c r="H14" s="3">
        <v>7.2203765353682503E-2</v>
      </c>
      <c r="I14" s="3">
        <v>5.7803171628391901E-2</v>
      </c>
      <c r="J14" s="3">
        <v>4.9327249634889998E-2</v>
      </c>
      <c r="K14" s="3">
        <v>9.1728587199231396E-2</v>
      </c>
      <c r="L14" s="3">
        <v>7.1578866037993794E-2</v>
      </c>
      <c r="M14" s="3">
        <v>5.9818463892695302E-2</v>
      </c>
      <c r="N14" s="3">
        <v>4.3484486017409299E-2</v>
      </c>
      <c r="O14" s="3">
        <v>2.15153652039108E-2</v>
      </c>
      <c r="P14" s="3">
        <v>6.8621215993306797E-2</v>
      </c>
      <c r="Q14" s="3">
        <v>2.2045611351992199E-2</v>
      </c>
      <c r="R14" s="3">
        <v>2.1629673303368801E-2</v>
      </c>
      <c r="S14" s="3">
        <v>8.7928748845989193E-3</v>
      </c>
      <c r="T14" s="3">
        <v>7.9420998759313095E-3</v>
      </c>
    </row>
    <row r="15" spans="1:20">
      <c r="B15" s="7">
        <v>12</v>
      </c>
      <c r="C15" s="3">
        <v>5.3568605281358997E-2</v>
      </c>
      <c r="D15" s="3">
        <v>5.2798259396815997E-2</v>
      </c>
      <c r="E15" s="3">
        <v>3.2534476488380898E-2</v>
      </c>
      <c r="F15" s="3">
        <v>4.6370817560240599E-2</v>
      </c>
      <c r="G15" s="3">
        <v>7.3510702393199304E-2</v>
      </c>
      <c r="H15" s="3">
        <v>6.9149192710525206E-2</v>
      </c>
      <c r="I15" s="3">
        <v>5.3333350740937598E-2</v>
      </c>
      <c r="J15" s="3">
        <v>4.6321018193245501E-2</v>
      </c>
      <c r="K15" s="3">
        <v>8.81523281388681E-2</v>
      </c>
      <c r="L15" s="3">
        <v>6.7981111215909898E-2</v>
      </c>
      <c r="M15" s="3">
        <v>5.7224601730843497E-2</v>
      </c>
      <c r="N15" s="3">
        <v>3.7516561622288599E-2</v>
      </c>
      <c r="O15" s="3">
        <v>1.8984590144396098E-2</v>
      </c>
      <c r="P15" s="3">
        <v>6.2707063119041104E-2</v>
      </c>
      <c r="Q15" s="3">
        <v>1.8735684315921701E-2</v>
      </c>
      <c r="R15" s="3">
        <v>1.9750158603457399E-2</v>
      </c>
      <c r="S15" s="3">
        <v>7.6429291613209199E-3</v>
      </c>
      <c r="T15" s="3">
        <v>8.7635486419440599E-3</v>
      </c>
    </row>
    <row r="16" spans="1:20">
      <c r="B16" s="7">
        <v>13</v>
      </c>
      <c r="C16" s="3">
        <v>5.1494296071866098E-2</v>
      </c>
      <c r="D16" s="3">
        <v>4.9559796195710701E-2</v>
      </c>
      <c r="E16" s="3">
        <v>2.9734963514913799E-2</v>
      </c>
      <c r="F16" s="3">
        <v>4.2159131808623802E-2</v>
      </c>
      <c r="G16" s="3">
        <v>7.3102582098678995E-2</v>
      </c>
      <c r="H16" s="3">
        <v>6.5488913070462104E-2</v>
      </c>
      <c r="I16" s="3">
        <v>5.1010918045744799E-2</v>
      </c>
      <c r="J16" s="3">
        <v>4.4182972614259103E-2</v>
      </c>
      <c r="K16" s="3">
        <v>8.6103783438866002E-2</v>
      </c>
      <c r="L16" s="3">
        <v>6.4925283296154504E-2</v>
      </c>
      <c r="M16" s="3">
        <v>5.4433884110132301E-2</v>
      </c>
      <c r="N16" s="3">
        <v>3.4693118649693003E-2</v>
      </c>
      <c r="O16" s="3">
        <v>1.5258834043506E-2</v>
      </c>
      <c r="P16" s="3">
        <v>5.7986429497187297E-2</v>
      </c>
      <c r="Q16" s="3">
        <v>1.50142693669505E-2</v>
      </c>
      <c r="R16" s="3">
        <v>1.7268599480394799E-2</v>
      </c>
      <c r="S16" s="3">
        <v>5.8877998427665397E-3</v>
      </c>
      <c r="T16" s="3">
        <v>8.74450825720678E-3</v>
      </c>
    </row>
    <row r="17" spans="1:21">
      <c r="B17" s="7">
        <v>14</v>
      </c>
      <c r="C17" s="3">
        <v>4.88476983390633E-2</v>
      </c>
      <c r="D17" s="3">
        <v>4.77853495144673E-2</v>
      </c>
      <c r="E17" s="3">
        <v>2.7597815802954399E-2</v>
      </c>
      <c r="F17" s="3">
        <v>4.1654508491981497E-2</v>
      </c>
      <c r="G17" s="3">
        <v>7.18801747266722E-2</v>
      </c>
      <c r="H17" s="3">
        <v>6.3992422042035299E-2</v>
      </c>
      <c r="I17" s="3">
        <v>4.9869472285915699E-2</v>
      </c>
      <c r="J17" s="3">
        <v>4.45770753197526E-2</v>
      </c>
      <c r="K17" s="3">
        <v>8.4279800315000902E-2</v>
      </c>
      <c r="L17" s="3">
        <v>6.3727848193721195E-2</v>
      </c>
      <c r="M17" s="3">
        <v>5.3670488952149403E-2</v>
      </c>
      <c r="N17" s="3">
        <v>3.1120252712930702E-2</v>
      </c>
      <c r="O17" s="3">
        <v>1.4461109888064601E-2</v>
      </c>
      <c r="P17" s="3">
        <v>5.5554609648587099E-2</v>
      </c>
      <c r="Q17" s="3">
        <v>1.2662766918783E-2</v>
      </c>
      <c r="R17" s="3">
        <v>1.5485084060946499E-2</v>
      </c>
      <c r="S17" s="3">
        <v>6.4860991447738096E-3</v>
      </c>
      <c r="T17" s="3">
        <v>8.1332045998615196E-3</v>
      </c>
    </row>
    <row r="19" spans="1:21">
      <c r="B19" t="s">
        <v>70</v>
      </c>
      <c r="C19" s="3">
        <f>SUM(C3:C7)/5</f>
        <v>9.605039440923166E-2</v>
      </c>
      <c r="D19" s="3">
        <f t="shared" ref="D19:H19" si="0">SUM(D3:D7)/5</f>
        <v>9.2954240790813242E-2</v>
      </c>
      <c r="E19" s="3">
        <f t="shared" si="0"/>
        <v>6.9303624778774719E-2</v>
      </c>
      <c r="F19" s="3">
        <f t="shared" si="0"/>
        <v>8.0522821813155135E-2</v>
      </c>
      <c r="G19" s="3">
        <f t="shared" si="0"/>
        <v>0.10135683248925294</v>
      </c>
      <c r="H19" s="11">
        <f t="shared" si="0"/>
        <v>0.10420210324630344</v>
      </c>
      <c r="I19" s="3">
        <f t="shared" ref="I19" si="1">SUM(I3:I7)/5</f>
        <v>9.80658314323192E-2</v>
      </c>
      <c r="J19" s="3">
        <f>SUM(J3:J7)/5</f>
        <v>7.9018101642845534E-2</v>
      </c>
      <c r="K19" s="3">
        <f t="shared" ref="K19" si="2">SUM(K3:K7)/5</f>
        <v>0.10057173202207033</v>
      </c>
      <c r="L19" s="11">
        <f>SUM(L3:L7)/5</f>
        <v>0.10342852004625096</v>
      </c>
      <c r="M19" s="3">
        <f>SUM(M3:M7)/5</f>
        <v>9.6823377060019367E-2</v>
      </c>
      <c r="N19" s="3">
        <f>SUM(N3:N7)/5</f>
        <v>8.4742826861181814E-2</v>
      </c>
      <c r="O19" s="3">
        <f t="shared" ref="O19" si="3">SUM(O3:O7)/5</f>
        <v>4.2858787576074399E-2</v>
      </c>
      <c r="P19" s="10">
        <f t="shared" ref="P19" si="4">SUM(P3:P7)/5</f>
        <v>0.10616441384569408</v>
      </c>
      <c r="Q19" s="11">
        <f t="shared" ref="Q19:T19" si="5">SUM(Q3:Q7)/5</f>
        <v>4.279428961616126E-2</v>
      </c>
      <c r="R19" s="11">
        <f t="shared" si="5"/>
        <v>3.693506471942852E-2</v>
      </c>
      <c r="S19" s="11">
        <f t="shared" si="5"/>
        <v>1.031595977823041E-2</v>
      </c>
      <c r="T19" s="11">
        <f t="shared" si="5"/>
        <v>1.2409918579829116E-2</v>
      </c>
      <c r="U19" s="63"/>
    </row>
    <row r="20" spans="1:21">
      <c r="B20" t="s">
        <v>71</v>
      </c>
      <c r="C20" s="3">
        <f>SUM(C8:C12)/5</f>
        <v>6.7355235638777516E-2</v>
      </c>
      <c r="D20" s="3">
        <f t="shared" ref="D20:H20" si="6">SUM(D8:D12)/5</f>
        <v>6.5815928436521176E-2</v>
      </c>
      <c r="E20" s="3">
        <f t="shared" si="6"/>
        <v>4.1282486902827924E-2</v>
      </c>
      <c r="F20" s="3">
        <f t="shared" si="6"/>
        <v>5.3273640437446736E-2</v>
      </c>
      <c r="G20" s="11">
        <f t="shared" si="6"/>
        <v>8.2660197716521583E-2</v>
      </c>
      <c r="H20" s="11">
        <f t="shared" si="6"/>
        <v>7.8240243939467782E-2</v>
      </c>
      <c r="I20" s="3">
        <f t="shared" ref="I20" si="7">SUM(I8:I12)/5</f>
        <v>6.65301735490373E-2</v>
      </c>
      <c r="J20" s="3">
        <f>SUM(J8:J12)/5</f>
        <v>5.7490956653908243E-2</v>
      </c>
      <c r="K20" s="10">
        <f t="shared" ref="K20" si="8">SUM(K8:K12)/5</f>
        <v>9.6325268401244113E-2</v>
      </c>
      <c r="L20" s="11">
        <f>SUM(L8:L12)/5</f>
        <v>8.0411275313948469E-2</v>
      </c>
      <c r="M20" s="3">
        <f>SUM(M8:M12)/5</f>
        <v>6.9280819346078368E-2</v>
      </c>
      <c r="N20" s="3">
        <f>SUM(N8:N12)/5</f>
        <v>5.9202828765338743E-2</v>
      </c>
      <c r="O20" s="3">
        <f t="shared" ref="O20" si="9">SUM(O8:O12)/5</f>
        <v>2.715825937311166E-2</v>
      </c>
      <c r="P20" s="3">
        <f t="shared" ref="P20" si="10">SUM(P8:P12)/5</f>
        <v>7.5426810854230794E-2</v>
      </c>
      <c r="Q20" s="3">
        <f t="shared" ref="Q20:T20" si="11">SUM(Q8:Q12)/5</f>
        <v>2.8514779027357016E-2</v>
      </c>
      <c r="R20" s="3">
        <f t="shared" si="11"/>
        <v>2.7468218711688482E-2</v>
      </c>
      <c r="S20" s="3">
        <f t="shared" si="11"/>
        <v>8.1482999868758427E-3</v>
      </c>
      <c r="T20" s="3">
        <f t="shared" si="11"/>
        <v>7.9111905836331924E-3</v>
      </c>
    </row>
    <row r="21" spans="1:21">
      <c r="B21" t="s">
        <v>72</v>
      </c>
      <c r="C21" s="3">
        <f>SUM(C13:C17)/5</f>
        <v>5.401468692702166E-2</v>
      </c>
      <c r="D21" s="3">
        <f t="shared" ref="D21:H21" si="12">SUM(D13:D17)/5</f>
        <v>5.3552429771042451E-2</v>
      </c>
      <c r="E21" s="3">
        <f t="shared" si="12"/>
        <v>3.155012545963632E-2</v>
      </c>
      <c r="F21" s="3">
        <f t="shared" si="12"/>
        <v>4.592516996494074E-2</v>
      </c>
      <c r="G21" s="11">
        <f t="shared" si="12"/>
        <v>7.4558916242587467E-2</v>
      </c>
      <c r="H21" s="11">
        <f t="shared" si="12"/>
        <v>6.9222625230780127E-2</v>
      </c>
      <c r="I21" s="3">
        <f t="shared" ref="I21" si="13">SUM(I13:I17)/5</f>
        <v>5.4727883210370018E-2</v>
      </c>
      <c r="J21" s="3">
        <f>SUM(J13:J17)/5</f>
        <v>4.7128330288495841E-2</v>
      </c>
      <c r="K21" s="10">
        <f t="shared" ref="K21" si="14">SUM(K13:K17)/5</f>
        <v>8.8765864862182409E-2</v>
      </c>
      <c r="L21" s="11">
        <f>SUM(L13:L17)/5</f>
        <v>6.8882518354605612E-2</v>
      </c>
      <c r="M21" s="3">
        <f>SUM(M13:M17)/5</f>
        <v>5.7420380893988862E-2</v>
      </c>
      <c r="N21" s="3">
        <f>SUM(N13:N17)/5</f>
        <v>3.875595692164046E-2</v>
      </c>
      <c r="O21" s="3">
        <f t="shared" ref="O21" si="15">SUM(O13:O17)/5</f>
        <v>1.86227099817085E-2</v>
      </c>
      <c r="P21" s="3">
        <f t="shared" ref="P21" si="16">SUM(P13:P17)/5</f>
        <v>6.2595818238791373E-2</v>
      </c>
      <c r="Q21" s="3">
        <f t="shared" ref="Q21:T21" si="17">SUM(Q13:Q17)/5</f>
        <v>1.8479736604654882E-2</v>
      </c>
      <c r="R21" s="3">
        <f t="shared" si="17"/>
        <v>1.8966928208276758E-2</v>
      </c>
      <c r="S21" s="3">
        <f t="shared" si="17"/>
        <v>7.1043295299332444E-3</v>
      </c>
      <c r="T21" s="3">
        <f t="shared" si="17"/>
        <v>8.2831109725633144E-3</v>
      </c>
    </row>
    <row r="22" spans="1:21">
      <c r="B22" s="1" t="s">
        <v>73</v>
      </c>
      <c r="C22" s="9">
        <f>SUM(C3:C17)/15</f>
        <v>7.247343899167695E-2</v>
      </c>
      <c r="D22" s="9">
        <f t="shared" ref="D22:H22" si="18">SUM(D3:D17)/15</f>
        <v>7.0774199666125651E-2</v>
      </c>
      <c r="E22" s="9">
        <f t="shared" si="18"/>
        <v>4.7378745713746319E-2</v>
      </c>
      <c r="F22" s="9">
        <f t="shared" si="18"/>
        <v>5.9907210738514211E-2</v>
      </c>
      <c r="G22" s="9">
        <f t="shared" si="18"/>
        <v>8.6191982149453991E-2</v>
      </c>
      <c r="H22" s="9">
        <f t="shared" si="18"/>
        <v>8.3888324138850445E-2</v>
      </c>
      <c r="I22" s="9">
        <f t="shared" ref="I22" si="19">SUM(I3:I17)/15</f>
        <v>7.3107962730575501E-2</v>
      </c>
      <c r="J22" s="9">
        <f>SUM(J3:J17)/15</f>
        <v>6.1212462861749868E-2</v>
      </c>
      <c r="K22" s="9">
        <f t="shared" ref="K22" si="20">SUM(K3:K17)/15</f>
        <v>9.5220955095165635E-2</v>
      </c>
      <c r="L22" s="9">
        <f>SUM(L3:L17)/15</f>
        <v>8.4240771238268328E-2</v>
      </c>
      <c r="M22" s="9">
        <f>SUM(M3:M17)/15</f>
        <v>7.4508192433362194E-2</v>
      </c>
      <c r="N22" s="9">
        <f>SUM(N3:N17)/15</f>
        <v>6.0900537516053663E-2</v>
      </c>
      <c r="O22" s="9">
        <f t="shared" ref="O22" si="21">SUM(O3:O17)/15</f>
        <v>2.9546585643631513E-2</v>
      </c>
      <c r="P22" s="9">
        <f t="shared" ref="P22" si="22">SUM(P3:P17)/15</f>
        <v>8.1395680979572088E-2</v>
      </c>
      <c r="Q22" s="9">
        <f t="shared" ref="Q22:T22" si="23">SUM(Q3:Q17)/15</f>
        <v>2.9929601749391053E-2</v>
      </c>
      <c r="R22" s="9">
        <f t="shared" si="23"/>
        <v>2.7790070546464585E-2</v>
      </c>
      <c r="S22" s="9">
        <f t="shared" si="23"/>
        <v>8.5228630983464979E-3</v>
      </c>
      <c r="T22" s="9">
        <f t="shared" si="23"/>
        <v>9.5347400453418742E-3</v>
      </c>
    </row>
    <row r="25" spans="1:21">
      <c r="A25" t="s">
        <v>61</v>
      </c>
    </row>
    <row r="26" spans="1:21">
      <c r="A26" t="s">
        <v>74</v>
      </c>
      <c r="B26" s="7" t="s">
        <v>62</v>
      </c>
      <c r="C26" t="s">
        <v>63</v>
      </c>
      <c r="D26" t="s">
        <v>64</v>
      </c>
      <c r="E26" t="s">
        <v>65</v>
      </c>
      <c r="F26" t="s">
        <v>66</v>
      </c>
      <c r="G26" t="s">
        <v>67</v>
      </c>
      <c r="H26" t="s">
        <v>68</v>
      </c>
      <c r="I26" t="s">
        <v>69</v>
      </c>
      <c r="J26" t="s">
        <v>1</v>
      </c>
    </row>
    <row r="27" spans="1:21">
      <c r="B27" s="7">
        <v>0</v>
      </c>
      <c r="C27" s="3">
        <v>0.112489729835416</v>
      </c>
      <c r="D27" s="3">
        <v>0.114615073963435</v>
      </c>
      <c r="E27" s="3">
        <v>8.5565874556825197E-2</v>
      </c>
      <c r="F27" s="3">
        <v>9.5946942002673702E-2</v>
      </c>
      <c r="G27" s="3">
        <v>9.5469297620725604E-2</v>
      </c>
      <c r="H27" s="3">
        <v>0.11146570365552499</v>
      </c>
      <c r="I27" s="3">
        <v>0.114328991626619</v>
      </c>
      <c r="J27" s="3">
        <v>0.113149565896225</v>
      </c>
    </row>
    <row r="28" spans="1:21">
      <c r="B28" s="7">
        <v>1</v>
      </c>
      <c r="C28" s="3">
        <v>0.110873489254044</v>
      </c>
      <c r="D28" s="3">
        <v>0.112102599257596</v>
      </c>
      <c r="E28" s="3">
        <v>8.7846383683549495E-2</v>
      </c>
      <c r="F28" s="3">
        <v>9.6609116467239298E-2</v>
      </c>
      <c r="G28" s="3">
        <v>9.6569293471831796E-2</v>
      </c>
      <c r="H28" s="3">
        <v>0.11274933966316</v>
      </c>
      <c r="I28" s="3">
        <v>0.11004225154714301</v>
      </c>
      <c r="J28" s="3">
        <v>0.115818257083314</v>
      </c>
    </row>
    <row r="29" spans="1:21">
      <c r="B29" s="7">
        <v>2</v>
      </c>
      <c r="C29" s="3">
        <v>0.10401684905805</v>
      </c>
      <c r="D29" s="3">
        <v>0.108102374032956</v>
      </c>
      <c r="E29" s="3">
        <v>8.0487261729401002E-2</v>
      </c>
      <c r="F29" s="3">
        <v>9.3872055981998298E-2</v>
      </c>
      <c r="G29" s="3">
        <v>9.18627813356757E-2</v>
      </c>
      <c r="H29" s="3">
        <v>0.107518035014344</v>
      </c>
      <c r="I29" s="3">
        <v>9.9639173214228202E-2</v>
      </c>
      <c r="J29" s="3">
        <v>0.111493908609578</v>
      </c>
    </row>
    <row r="30" spans="1:21">
      <c r="B30" s="7">
        <v>3</v>
      </c>
      <c r="C30" s="3">
        <v>9.6585947915169695E-2</v>
      </c>
      <c r="D30" s="3">
        <v>0.100066461520782</v>
      </c>
      <c r="E30" s="3">
        <v>7.1695706279362198E-2</v>
      </c>
      <c r="F30" s="3">
        <v>8.1142272131910803E-2</v>
      </c>
      <c r="G30" s="3">
        <v>8.3500392601820295E-2</v>
      </c>
      <c r="H30" s="3">
        <v>0.102908548625832</v>
      </c>
      <c r="I30" s="3">
        <v>8.8843386702101901E-2</v>
      </c>
      <c r="J30" s="3">
        <v>0.105811910600937</v>
      </c>
    </row>
    <row r="31" spans="1:21">
      <c r="B31" s="7">
        <v>4</v>
      </c>
      <c r="C31" s="3">
        <v>9.0960660694233295E-2</v>
      </c>
      <c r="D31" s="3">
        <v>8.95004537028143E-2</v>
      </c>
      <c r="E31" s="3">
        <v>6.3397770201823897E-2</v>
      </c>
      <c r="F31" s="3">
        <v>7.4286194544602696E-2</v>
      </c>
      <c r="G31" s="3">
        <v>7.92189069146087E-2</v>
      </c>
      <c r="H31" s="3">
        <v>9.8550427084199796E-2</v>
      </c>
      <c r="I31" s="3">
        <v>8.1969035908525806E-2</v>
      </c>
      <c r="J31" s="3">
        <v>9.7363025089876001E-2</v>
      </c>
    </row>
    <row r="32" spans="1:21">
      <c r="B32" s="7">
        <v>5</v>
      </c>
      <c r="C32" s="3">
        <v>8.0108294402578301E-2</v>
      </c>
      <c r="D32" s="3">
        <v>8.3152243570448203E-2</v>
      </c>
      <c r="E32" s="3">
        <v>5.6070834109542098E-2</v>
      </c>
      <c r="F32" s="3">
        <v>6.6061250251125803E-2</v>
      </c>
      <c r="G32" s="3">
        <v>7.1598079565034806E-2</v>
      </c>
      <c r="H32" s="3">
        <v>9.1348481642239895E-2</v>
      </c>
      <c r="I32" s="3">
        <v>7.6460120336582393E-2</v>
      </c>
      <c r="J32" s="3">
        <v>9.3630473659615396E-2</v>
      </c>
    </row>
    <row r="33" spans="2:10">
      <c r="B33" s="7">
        <v>6</v>
      </c>
      <c r="C33" s="3">
        <v>7.6015461825608893E-2</v>
      </c>
      <c r="D33" s="3">
        <v>7.7025285243218694E-2</v>
      </c>
      <c r="E33" s="3">
        <v>5.1503640240317602E-2</v>
      </c>
      <c r="F33" s="3">
        <v>6.0604359968256701E-2</v>
      </c>
      <c r="G33" s="3">
        <v>6.7354516906856995E-2</v>
      </c>
      <c r="H33" s="3">
        <v>8.6189364866484194E-2</v>
      </c>
      <c r="I33" s="3">
        <v>7.1811784984387297E-2</v>
      </c>
      <c r="J33" s="3">
        <v>9.01525642253342E-2</v>
      </c>
    </row>
    <row r="34" spans="2:10">
      <c r="B34" s="7">
        <v>7</v>
      </c>
      <c r="C34" s="3">
        <v>7.3064049487449906E-2</v>
      </c>
      <c r="D34" s="3">
        <v>7.2870708084165695E-2</v>
      </c>
      <c r="E34" s="3">
        <v>4.6030064069751998E-2</v>
      </c>
      <c r="F34" s="3">
        <v>5.8880362655060803E-2</v>
      </c>
      <c r="G34" s="3">
        <v>6.4551944066133696E-2</v>
      </c>
      <c r="H34" s="3">
        <v>8.2800142748888694E-2</v>
      </c>
      <c r="I34" s="3">
        <v>6.8882398503031905E-2</v>
      </c>
      <c r="J34" s="3">
        <v>8.33820138695405E-2</v>
      </c>
    </row>
    <row r="35" spans="2:10">
      <c r="B35" s="7">
        <v>8</v>
      </c>
      <c r="C35" s="3">
        <v>7.0360989653144398E-2</v>
      </c>
      <c r="D35" s="3">
        <v>6.9903845999708406E-2</v>
      </c>
      <c r="E35" s="3">
        <v>4.10779707139933E-2</v>
      </c>
      <c r="F35" s="3">
        <v>5.7927078733885501E-2</v>
      </c>
      <c r="G35" s="3">
        <v>6.0198291154641898E-2</v>
      </c>
      <c r="H35" s="3">
        <v>8.1331558346580901E-2</v>
      </c>
      <c r="I35" s="3">
        <v>6.53586965271679E-2</v>
      </c>
      <c r="J35" s="3">
        <v>7.9813319752154804E-2</v>
      </c>
    </row>
    <row r="36" spans="2:10">
      <c r="B36" s="7">
        <v>9</v>
      </c>
      <c r="C36" s="3">
        <v>6.8302981878372498E-2</v>
      </c>
      <c r="D36" s="3">
        <v>6.7256424326215494E-2</v>
      </c>
      <c r="E36" s="3">
        <v>3.9936835632269303E-2</v>
      </c>
      <c r="F36" s="3">
        <v>5.6494464935288098E-2</v>
      </c>
      <c r="G36" s="3">
        <v>5.6628145958909901E-2</v>
      </c>
      <c r="H36" s="3">
        <v>8.1460951856599198E-2</v>
      </c>
      <c r="I36" s="3">
        <v>6.6584734432980894E-2</v>
      </c>
      <c r="J36" s="3">
        <v>7.6453430370202802E-2</v>
      </c>
    </row>
    <row r="37" spans="2:10">
      <c r="B37" s="7">
        <v>10</v>
      </c>
      <c r="C37" s="3">
        <v>6.59509988206574E-2</v>
      </c>
      <c r="D37" s="3">
        <v>6.3696410496620601E-2</v>
      </c>
      <c r="E37" s="3">
        <v>3.5722965208011499E-2</v>
      </c>
      <c r="F37" s="3">
        <v>5.5573622703095002E-2</v>
      </c>
      <c r="G37" s="3">
        <v>5.5104295432773898E-2</v>
      </c>
      <c r="H37" s="3">
        <v>8.0369190421272094E-2</v>
      </c>
      <c r="I37" s="3">
        <v>6.2332895963150399E-2</v>
      </c>
      <c r="J37" s="3">
        <v>7.21390636082999E-2</v>
      </c>
    </row>
    <row r="38" spans="2:10">
      <c r="B38" s="7">
        <v>11</v>
      </c>
      <c r="C38" s="3">
        <v>6.1525302176141897E-2</v>
      </c>
      <c r="D38" s="3">
        <v>6.0603008768788103E-2</v>
      </c>
      <c r="E38" s="3">
        <v>3.3239340518105898E-2</v>
      </c>
      <c r="F38" s="3">
        <v>5.2515641320206398E-2</v>
      </c>
      <c r="G38" s="3">
        <v>5.3119591198942502E-2</v>
      </c>
      <c r="H38" s="3">
        <v>7.8251957386138604E-2</v>
      </c>
      <c r="I38" s="3">
        <v>5.7475025305902303E-2</v>
      </c>
      <c r="J38" s="3">
        <v>6.9151819528085703E-2</v>
      </c>
    </row>
    <row r="39" spans="2:10">
      <c r="B39" s="7">
        <v>12</v>
      </c>
      <c r="C39" s="3">
        <v>5.9503609247346101E-2</v>
      </c>
      <c r="D39" s="3">
        <v>5.6494820027267502E-2</v>
      </c>
      <c r="E39" s="3">
        <v>3.2385632670606603E-2</v>
      </c>
      <c r="F39" s="3">
        <v>4.91542391608039E-2</v>
      </c>
      <c r="G39" s="3">
        <v>4.9563750521012501E-2</v>
      </c>
      <c r="H39" s="3">
        <v>7.4822190751706805E-2</v>
      </c>
      <c r="I39" s="3">
        <v>5.3015788757464502E-2</v>
      </c>
      <c r="J39" s="3">
        <v>6.8226404556928397E-2</v>
      </c>
    </row>
    <row r="40" spans="2:10">
      <c r="B40" s="7">
        <v>13</v>
      </c>
      <c r="C40" s="3">
        <v>5.7530732220294097E-2</v>
      </c>
      <c r="D40" s="3">
        <v>5.2558727715144998E-2</v>
      </c>
      <c r="E40" s="3">
        <v>2.94660124943491E-2</v>
      </c>
      <c r="F40" s="3">
        <v>4.5899283351809803E-2</v>
      </c>
      <c r="G40" s="3">
        <v>4.9342366797585101E-2</v>
      </c>
      <c r="H40" s="3">
        <v>7.3649433267486797E-2</v>
      </c>
      <c r="I40" s="3">
        <v>5.3525726184396903E-2</v>
      </c>
      <c r="J40" s="3">
        <v>6.3718052780415896E-2</v>
      </c>
    </row>
    <row r="41" spans="2:10">
      <c r="B41" s="7">
        <v>14</v>
      </c>
      <c r="C41" s="3">
        <v>5.5085074496917401E-2</v>
      </c>
      <c r="D41" s="3">
        <v>5.0736433362748599E-2</v>
      </c>
      <c r="E41" s="3">
        <v>2.69214036881219E-2</v>
      </c>
      <c r="F41" s="3">
        <v>4.3548098002986702E-2</v>
      </c>
      <c r="G41" s="3">
        <v>4.8047378336017299E-2</v>
      </c>
      <c r="H41" s="3">
        <v>7.3686573195162697E-2</v>
      </c>
      <c r="I41" s="3">
        <v>5.1550913808796998E-2</v>
      </c>
      <c r="J41" s="3">
        <v>6.1472885192889598E-2</v>
      </c>
    </row>
    <row r="43" spans="2:10">
      <c r="B43" t="s">
        <v>70</v>
      </c>
      <c r="C43" s="3">
        <f>SUM(C27:C31)/5</f>
        <v>0.10298533535138259</v>
      </c>
      <c r="D43" s="3">
        <f t="shared" ref="D43:H43" si="24">SUM(D27:D31)/5</f>
        <v>0.10487739249551667</v>
      </c>
      <c r="E43" s="3">
        <f t="shared" si="24"/>
        <v>7.7798599290192366E-2</v>
      </c>
      <c r="F43" s="3">
        <f t="shared" si="24"/>
        <v>8.8371316225684976E-2</v>
      </c>
      <c r="G43" s="3">
        <f t="shared" si="24"/>
        <v>8.9324134388932414E-2</v>
      </c>
      <c r="H43" s="11">
        <f t="shared" si="24"/>
        <v>0.10663841080861217</v>
      </c>
      <c r="I43" s="3">
        <f t="shared" ref="I43:J43" si="25">SUM(I27:I31)/5</f>
        <v>9.8964567799723582E-2</v>
      </c>
      <c r="J43" s="10">
        <f t="shared" si="25"/>
        <v>0.10872733345598599</v>
      </c>
    </row>
    <row r="44" spans="2:10">
      <c r="B44" t="s">
        <v>71</v>
      </c>
      <c r="C44" s="3">
        <f>SUM(C32:C36)/5</f>
        <v>7.3570355449430802E-2</v>
      </c>
      <c r="D44" s="3">
        <f t="shared" ref="D44:J44" si="26">SUM(D32:D36)/5</f>
        <v>7.4041701444751293E-2</v>
      </c>
      <c r="E44" s="3">
        <f t="shared" si="26"/>
        <v>4.6923868953174859E-2</v>
      </c>
      <c r="F44" s="3">
        <f t="shared" si="26"/>
        <v>5.9993503308723384E-2</v>
      </c>
      <c r="G44" s="3">
        <f t="shared" si="26"/>
        <v>6.4066195530315465E-2</v>
      </c>
      <c r="H44" s="11">
        <f t="shared" si="26"/>
        <v>8.4626099892158566E-2</v>
      </c>
      <c r="I44" s="3">
        <f t="shared" si="26"/>
        <v>6.9819546956830084E-2</v>
      </c>
      <c r="J44" s="10">
        <f t="shared" si="26"/>
        <v>8.4686360375369543E-2</v>
      </c>
    </row>
    <row r="45" spans="2:10">
      <c r="B45" t="s">
        <v>72</v>
      </c>
      <c r="C45" s="3">
        <f>SUM(C37:C41)/5</f>
        <v>5.9919143392271376E-2</v>
      </c>
      <c r="D45" s="3">
        <f t="shared" ref="D45:J45" si="27">SUM(D37:D41)/5</f>
        <v>5.6817880074113959E-2</v>
      </c>
      <c r="E45" s="3">
        <f t="shared" si="27"/>
        <v>3.1547070915838998E-2</v>
      </c>
      <c r="F45" s="3">
        <f t="shared" si="27"/>
        <v>4.9338176907780362E-2</v>
      </c>
      <c r="G45" s="3">
        <f t="shared" si="27"/>
        <v>5.1035476457266263E-2</v>
      </c>
      <c r="H45" s="10">
        <f t="shared" si="27"/>
        <v>7.6155869004353408E-2</v>
      </c>
      <c r="I45" s="3">
        <f t="shared" si="27"/>
        <v>5.5580070003942217E-2</v>
      </c>
      <c r="J45" s="11">
        <f t="shared" si="27"/>
        <v>6.6941645133323902E-2</v>
      </c>
    </row>
    <row r="46" spans="2:10">
      <c r="B46" s="1" t="s">
        <v>73</v>
      </c>
      <c r="C46" s="9">
        <f>SUM(C27:C41)/15</f>
        <v>7.8824944731028246E-2</v>
      </c>
      <c r="D46" s="9">
        <f t="shared" ref="D46:J46" si="28">SUM(D27:D41)/15</f>
        <v>7.8578991338127319E-2</v>
      </c>
      <c r="E46" s="9">
        <f t="shared" si="28"/>
        <v>5.2089846386402086E-2</v>
      </c>
      <c r="F46" s="9">
        <f t="shared" si="28"/>
        <v>6.5900998814062903E-2</v>
      </c>
      <c r="G46" s="9">
        <f t="shared" si="28"/>
        <v>6.8141935458838038E-2</v>
      </c>
      <c r="H46" s="9">
        <f t="shared" si="28"/>
        <v>8.9140126568374708E-2</v>
      </c>
      <c r="I46" s="9">
        <f t="shared" si="28"/>
        <v>7.4788061586831961E-2</v>
      </c>
      <c r="J46" s="9">
        <f t="shared" si="28"/>
        <v>8.6785112988226484E-2</v>
      </c>
    </row>
  </sheetData>
  <conditionalFormatting sqref="C22:I22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:H41 J27:J41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:J41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:I46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1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N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1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O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P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P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P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P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P1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2:K22 M22:T22">
    <cfRule type="colorScale" priority="2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J17 L3:M17">
    <cfRule type="colorScale" priority="2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M17">
    <cfRule type="colorScale" priority="2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2:T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1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1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T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53D5-041C-7E46-8730-EDFF9FBECDD7}">
  <dimension ref="A1:BV3589"/>
  <sheetViews>
    <sheetView topLeftCell="AC1" workbookViewId="0">
      <pane ySplit="1" topLeftCell="A53" activePane="bottomLeft" state="frozen"/>
      <selection activeCell="H123" sqref="H123"/>
      <selection pane="bottomLeft" activeCell="AR59" sqref="AR59"/>
    </sheetView>
  </sheetViews>
  <sheetFormatPr baseColWidth="10" defaultRowHeight="16"/>
  <cols>
    <col min="1" max="1" width="5.1640625" bestFit="1" customWidth="1"/>
    <col min="2" max="2" width="2.1640625" bestFit="1" customWidth="1"/>
    <col min="3" max="3" width="3.1640625" bestFit="1" customWidth="1"/>
    <col min="4" max="4" width="12.1640625" style="14" bestFit="1" customWidth="1"/>
    <col min="5" max="16" width="10.83203125" style="14"/>
    <col min="18" max="18" width="9" bestFit="1" customWidth="1"/>
    <col min="19" max="24" width="9" customWidth="1"/>
  </cols>
  <sheetData>
    <row r="1" spans="1:74">
      <c r="A1" t="s">
        <v>5</v>
      </c>
      <c r="B1" t="s">
        <v>4</v>
      </c>
      <c r="C1" t="s">
        <v>3</v>
      </c>
      <c r="D1" s="14" t="s">
        <v>78</v>
      </c>
      <c r="E1" s="14" t="s">
        <v>79</v>
      </c>
      <c r="F1" s="14" t="s">
        <v>80</v>
      </c>
      <c r="G1" s="14" t="s">
        <v>81</v>
      </c>
      <c r="H1" s="14" t="s">
        <v>82</v>
      </c>
      <c r="I1" s="14" t="s">
        <v>83</v>
      </c>
      <c r="J1" s="14" t="s">
        <v>84</v>
      </c>
      <c r="K1" s="14" t="s">
        <v>85</v>
      </c>
      <c r="L1" s="14" t="s">
        <v>86</v>
      </c>
      <c r="M1" s="14" t="s">
        <v>87</v>
      </c>
      <c r="N1" s="14" t="s">
        <v>88</v>
      </c>
      <c r="O1" s="14" t="s">
        <v>89</v>
      </c>
      <c r="P1" s="14" t="s">
        <v>91</v>
      </c>
      <c r="R1" s="14" t="s">
        <v>90</v>
      </c>
      <c r="S1" s="14" t="s">
        <v>116</v>
      </c>
      <c r="T1" s="14" t="s">
        <v>117</v>
      </c>
      <c r="U1" s="14" t="s">
        <v>92</v>
      </c>
      <c r="V1" s="14" t="s">
        <v>206</v>
      </c>
      <c r="W1" s="14"/>
      <c r="X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BE1" s="28" t="s">
        <v>500</v>
      </c>
      <c r="BG1" t="s">
        <v>136</v>
      </c>
      <c r="BH1" t="s">
        <v>4</v>
      </c>
      <c r="BI1" s="7" t="s">
        <v>3</v>
      </c>
      <c r="BJ1" s="14" t="s">
        <v>78</v>
      </c>
      <c r="BK1" s="14" t="s">
        <v>79</v>
      </c>
      <c r="BL1" s="14" t="s">
        <v>80</v>
      </c>
      <c r="BM1" s="14" t="s">
        <v>81</v>
      </c>
      <c r="BN1" s="14" t="s">
        <v>82</v>
      </c>
      <c r="BO1" s="14" t="s">
        <v>83</v>
      </c>
      <c r="BP1" s="14" t="s">
        <v>84</v>
      </c>
      <c r="BQ1" s="14" t="s">
        <v>85</v>
      </c>
      <c r="BR1" s="14" t="s">
        <v>86</v>
      </c>
      <c r="BS1" s="14" t="s">
        <v>87</v>
      </c>
      <c r="BT1" s="14" t="s">
        <v>88</v>
      </c>
      <c r="BU1" s="14" t="s">
        <v>89</v>
      </c>
      <c r="BV1" s="14"/>
    </row>
    <row r="2" spans="1:74">
      <c r="A2">
        <v>1980</v>
      </c>
      <c r="B2">
        <v>3</v>
      </c>
      <c r="C2">
        <v>1</v>
      </c>
      <c r="D2" s="14">
        <v>10.7851858165702</v>
      </c>
      <c r="E2" s="14">
        <v>1.7572278828391699E-2</v>
      </c>
      <c r="F2" s="14">
        <v>0.17279843724673799</v>
      </c>
      <c r="G2" s="14">
        <v>0.41760177525429198</v>
      </c>
      <c r="H2" s="14">
        <v>1.0776094673069401</v>
      </c>
      <c r="I2" s="14">
        <v>12.0560836171462</v>
      </c>
      <c r="J2" s="14">
        <v>1.47167937648226E-2</v>
      </c>
      <c r="K2" s="14">
        <v>10.7604371918504</v>
      </c>
      <c r="L2" s="14">
        <v>2.7541352924679798</v>
      </c>
      <c r="M2" s="14">
        <v>0</v>
      </c>
      <c r="N2" s="14">
        <v>9.9723392204688608</v>
      </c>
      <c r="O2" s="14">
        <v>1.3680114829149801</v>
      </c>
      <c r="P2" s="14">
        <v>2.8257927367403299</v>
      </c>
      <c r="R2">
        <v>9</v>
      </c>
      <c r="S2">
        <v>7</v>
      </c>
      <c r="T2">
        <v>6</v>
      </c>
      <c r="U2">
        <v>7</v>
      </c>
      <c r="V2">
        <v>8</v>
      </c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BF2">
        <v>1</v>
      </c>
      <c r="BG2" s="14" t="str">
        <f t="shared" ref="BG2:BG65" si="0">IF(COUNTIFS($R$2:$R$3589,BF2,$B$2:$B$3589,BH2,$C$2:$C$3589,BI2)&gt;0,SUMIFS($D$2:$D$3589,$R$2:$R$3589,BF2,$B$2:$B$3589,BH2,$C$2:$C$3589,BI2)/COUNTIFS($R$2:$R$3589,BF2,$B$2:$B$3589,BH2,$C$2:$C$3589,BI2),"")</f>
        <v/>
      </c>
      <c r="BH2">
        <v>3</v>
      </c>
      <c r="BI2" s="7">
        <v>1</v>
      </c>
      <c r="BJ2" s="13">
        <v>5.2996945305282797</v>
      </c>
      <c r="BK2" s="13">
        <v>0.32520611920182002</v>
      </c>
      <c r="BL2" s="13">
        <v>0.31127126608953798</v>
      </c>
      <c r="BM2" s="13">
        <v>0.95194228474584597</v>
      </c>
      <c r="BN2" s="13">
        <v>1.6370674571232</v>
      </c>
      <c r="BO2" s="13">
        <v>3.8127758846683499</v>
      </c>
      <c r="BP2" s="29">
        <v>0.15544634308612801</v>
      </c>
      <c r="BQ2" s="13">
        <v>5.1581353514132999</v>
      </c>
      <c r="BR2" s="13">
        <v>0.78852854853158905</v>
      </c>
      <c r="BS2" s="13">
        <v>0.119250642869333</v>
      </c>
      <c r="BT2" s="13">
        <v>3.4374599506124799</v>
      </c>
      <c r="BU2" s="13">
        <v>1.71981657140135</v>
      </c>
    </row>
    <row r="3" spans="1:74">
      <c r="A3">
        <v>1980</v>
      </c>
      <c r="B3">
        <v>3</v>
      </c>
      <c r="C3">
        <v>2</v>
      </c>
      <c r="D3" s="14">
        <v>3.0358544571796902</v>
      </c>
      <c r="E3" s="14">
        <v>0.26397242215275801</v>
      </c>
      <c r="F3" s="14">
        <v>1.40622532134726</v>
      </c>
      <c r="G3" s="14">
        <v>0.78470115581433597</v>
      </c>
      <c r="H3" s="14">
        <v>5.0904540098936204</v>
      </c>
      <c r="I3" s="14">
        <v>6.6263909197510298</v>
      </c>
      <c r="J3" s="14">
        <v>4.4359999292737803E-2</v>
      </c>
      <c r="K3" s="14">
        <v>8.0072622168136505</v>
      </c>
      <c r="L3" s="14">
        <v>1.6129869934535199</v>
      </c>
      <c r="M3" s="14">
        <v>0</v>
      </c>
      <c r="N3" s="14">
        <v>12.582109094904</v>
      </c>
      <c r="O3" s="14">
        <v>2.51278480773937</v>
      </c>
      <c r="P3" s="14">
        <v>3.2676315673554899</v>
      </c>
      <c r="R3">
        <v>11</v>
      </c>
      <c r="S3">
        <v>7</v>
      </c>
      <c r="T3">
        <v>6</v>
      </c>
      <c r="U3">
        <v>7</v>
      </c>
      <c r="V3">
        <v>8</v>
      </c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N3" s="28" t="s">
        <v>214</v>
      </c>
      <c r="BF3">
        <v>1</v>
      </c>
      <c r="BG3" s="14" t="str">
        <f t="shared" si="0"/>
        <v/>
      </c>
      <c r="BH3">
        <v>3</v>
      </c>
      <c r="BI3" s="7">
        <v>2</v>
      </c>
      <c r="BJ3" s="13">
        <v>4.5173190959655898</v>
      </c>
      <c r="BK3" s="13">
        <v>0.56576969917569198</v>
      </c>
      <c r="BL3" s="13">
        <v>0.65167601015612797</v>
      </c>
      <c r="BM3" s="13">
        <v>1.3390930045262499</v>
      </c>
      <c r="BN3" s="13">
        <v>1.65545611308653</v>
      </c>
      <c r="BO3" s="13">
        <v>3.3017108584203001</v>
      </c>
      <c r="BP3" s="13">
        <v>0.18400789640902501</v>
      </c>
      <c r="BQ3" s="13">
        <v>4.3138190247375796</v>
      </c>
      <c r="BR3" s="13">
        <v>0.53944557105951196</v>
      </c>
      <c r="BS3" s="13">
        <v>0.21131436376225601</v>
      </c>
      <c r="BT3" s="13">
        <v>2.9817256410901001</v>
      </c>
      <c r="BU3" s="13">
        <v>1.9024004832302299</v>
      </c>
    </row>
    <row r="4" spans="1:74">
      <c r="A4">
        <v>1980</v>
      </c>
      <c r="B4">
        <v>3</v>
      </c>
      <c r="C4">
        <v>3</v>
      </c>
      <c r="D4" s="14">
        <v>27.0799318109054</v>
      </c>
      <c r="E4" s="14">
        <v>0.57206891352853195</v>
      </c>
      <c r="F4" s="14">
        <v>0.48142226865014598</v>
      </c>
      <c r="G4" s="14">
        <v>1.2210760034505601</v>
      </c>
      <c r="H4" s="14">
        <v>4.4597845346309501</v>
      </c>
      <c r="I4" s="14">
        <v>6.8138382327828104</v>
      </c>
      <c r="J4" s="14">
        <v>9.4090013242447507E-2</v>
      </c>
      <c r="K4" s="14">
        <v>9.7282061712385204</v>
      </c>
      <c r="L4" s="14">
        <v>0.14066119871775401</v>
      </c>
      <c r="M4" s="14">
        <v>0</v>
      </c>
      <c r="N4" s="14">
        <v>3.94350890520625</v>
      </c>
      <c r="O4" s="14">
        <v>2.0877532391448002</v>
      </c>
      <c r="P4" s="14">
        <v>3.1532448141618201</v>
      </c>
      <c r="R4">
        <v>9</v>
      </c>
      <c r="S4">
        <v>7</v>
      </c>
      <c r="T4">
        <v>6</v>
      </c>
      <c r="U4">
        <v>7</v>
      </c>
      <c r="V4">
        <v>8</v>
      </c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N4" s="18" t="s">
        <v>78</v>
      </c>
      <c r="AO4" s="19" t="s">
        <v>79</v>
      </c>
      <c r="AP4" s="19" t="s">
        <v>80</v>
      </c>
      <c r="AQ4" s="19" t="s">
        <v>81</v>
      </c>
      <c r="AR4" s="19" t="s">
        <v>82</v>
      </c>
      <c r="AS4" s="19" t="s">
        <v>83</v>
      </c>
      <c r="AT4" s="19" t="s">
        <v>84</v>
      </c>
      <c r="AU4" s="19" t="s">
        <v>85</v>
      </c>
      <c r="AV4" s="19" t="s">
        <v>86</v>
      </c>
      <c r="AW4" s="19" t="s">
        <v>87</v>
      </c>
      <c r="AX4" s="19" t="s">
        <v>88</v>
      </c>
      <c r="AY4" s="19" t="s">
        <v>89</v>
      </c>
      <c r="AZ4" s="19" t="s">
        <v>91</v>
      </c>
      <c r="BF4">
        <v>1</v>
      </c>
      <c r="BG4" s="14">
        <f>IF(COUNTIFS($R$2:$R$3589,BF4,$B$2:$B$3589,BH4,$C$2:$C$3589,BI4)&gt;0,SUMIFS($D$2:$D$3589,$R$2:$R$3589,BF4,$B$2:$B$3589,BH4,$C$2:$C$3589,BI4)/COUNTIFS($R$2:$R$3589,BF4,$B$2:$B$3589,BH4,$C$2:$C$3589,BI4),"")</f>
        <v>5.4600253656099991</v>
      </c>
      <c r="BH4">
        <v>3</v>
      </c>
      <c r="BI4" s="7">
        <v>3</v>
      </c>
      <c r="BJ4" s="13">
        <v>5.6606213690914799</v>
      </c>
      <c r="BK4" s="13">
        <v>0.79987666939276902</v>
      </c>
      <c r="BL4" s="13">
        <v>0.62176323723515303</v>
      </c>
      <c r="BM4" s="13">
        <v>1.5682639236356399</v>
      </c>
      <c r="BN4" s="13">
        <v>1.5939209879927101</v>
      </c>
      <c r="BO4" s="13">
        <v>3.5531900090784299</v>
      </c>
      <c r="BP4" s="13">
        <v>0.184137693731487</v>
      </c>
      <c r="BQ4" s="13">
        <v>5.0768185432958903</v>
      </c>
      <c r="BR4" s="13">
        <v>0.47376346873922998</v>
      </c>
      <c r="BS4" s="13">
        <v>0.101350992312102</v>
      </c>
      <c r="BT4" s="13">
        <v>3.1056743883863498</v>
      </c>
      <c r="BU4" s="13">
        <v>1.96408084793843</v>
      </c>
    </row>
    <row r="5" spans="1:74">
      <c r="A5">
        <v>1980</v>
      </c>
      <c r="B5">
        <v>3</v>
      </c>
      <c r="C5">
        <v>4</v>
      </c>
      <c r="D5" s="14">
        <v>8.1185509767853006</v>
      </c>
      <c r="E5" s="14">
        <v>6.5784821240871094E-2</v>
      </c>
      <c r="F5" s="14">
        <v>0.13923830772471801</v>
      </c>
      <c r="G5" s="14">
        <v>1.1904247510961801</v>
      </c>
      <c r="H5" s="14">
        <v>2.53573632778867</v>
      </c>
      <c r="I5" s="14">
        <v>5.5179373507262302</v>
      </c>
      <c r="J5" s="14">
        <v>0.17668300432200401</v>
      </c>
      <c r="K5" s="14">
        <v>11.1815659640517</v>
      </c>
      <c r="L5" s="14">
        <v>0.120417096344499</v>
      </c>
      <c r="M5" s="14">
        <v>0</v>
      </c>
      <c r="N5" s="14">
        <v>3.3177449772124499</v>
      </c>
      <c r="O5" s="14">
        <v>2.2485274301023801</v>
      </c>
      <c r="P5" s="14">
        <v>3.05336992546663</v>
      </c>
      <c r="R5">
        <v>9</v>
      </c>
      <c r="S5">
        <v>7</v>
      </c>
      <c r="T5">
        <v>6</v>
      </c>
      <c r="U5">
        <v>7</v>
      </c>
      <c r="V5">
        <v>8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N5" s="14">
        <v>127.70125108924201</v>
      </c>
      <c r="AO5" s="14">
        <v>121.45943530940001</v>
      </c>
      <c r="AP5" s="14">
        <v>153.35066226725201</v>
      </c>
      <c r="AQ5" s="14">
        <v>172.71904803122399</v>
      </c>
      <c r="AR5" s="14">
        <v>133.47895062153299</v>
      </c>
      <c r="AS5" s="14">
        <v>127.403997156906</v>
      </c>
      <c r="AT5" s="14">
        <v>151.497642504981</v>
      </c>
      <c r="AU5" s="14">
        <v>128.946429033474</v>
      </c>
      <c r="AV5" s="14">
        <v>151.202194993707</v>
      </c>
      <c r="AW5" s="14">
        <v>195.92830010713001</v>
      </c>
      <c r="AX5" s="14">
        <v>161.90486392107101</v>
      </c>
      <c r="AY5" s="14">
        <v>146.01646229312101</v>
      </c>
      <c r="AZ5" s="14">
        <v>150.15235999999999</v>
      </c>
      <c r="BF5">
        <v>1</v>
      </c>
      <c r="BG5" s="14" t="str">
        <f t="shared" si="0"/>
        <v/>
      </c>
      <c r="BH5">
        <v>3</v>
      </c>
      <c r="BI5" s="7">
        <v>4</v>
      </c>
      <c r="BJ5" s="13">
        <v>4.8351409270397099</v>
      </c>
      <c r="BK5" s="13">
        <v>0.52815942878005095</v>
      </c>
      <c r="BL5" s="13">
        <v>0.44143636956766602</v>
      </c>
      <c r="BM5" s="13">
        <v>1.2999370229439999</v>
      </c>
      <c r="BN5" s="13">
        <v>1.82348892754597</v>
      </c>
      <c r="BO5" s="13">
        <v>3.4758674142686399</v>
      </c>
      <c r="BP5" s="13">
        <v>0.22303525807764099</v>
      </c>
      <c r="BQ5" s="13">
        <v>5.6135519775821798</v>
      </c>
      <c r="BR5" s="13">
        <v>0.36373618005851199</v>
      </c>
      <c r="BS5" s="13">
        <v>1.2041372411794799E-2</v>
      </c>
      <c r="BT5" s="13">
        <v>3.1224531687036898</v>
      </c>
      <c r="BU5" s="13">
        <v>2.0785572351426098</v>
      </c>
    </row>
    <row r="6" spans="1:74">
      <c r="A6">
        <v>1980</v>
      </c>
      <c r="B6">
        <v>3</v>
      </c>
      <c r="C6">
        <v>5</v>
      </c>
      <c r="D6" s="14">
        <v>7.8153585786492297</v>
      </c>
      <c r="E6" s="14">
        <v>0.74749783328457897</v>
      </c>
      <c r="F6" s="14">
        <v>7.0884377302037505E-2</v>
      </c>
      <c r="G6" s="14">
        <v>1.3789436051872299</v>
      </c>
      <c r="H6" s="14">
        <v>1.0078558773247399</v>
      </c>
      <c r="I6" s="14">
        <v>4.5774100483152296</v>
      </c>
      <c r="J6" s="14">
        <v>0.13694423032507</v>
      </c>
      <c r="K6" s="14">
        <v>10.8624926407067</v>
      </c>
      <c r="L6" s="14">
        <v>0.30006265563270101</v>
      </c>
      <c r="M6" s="14">
        <v>0</v>
      </c>
      <c r="N6" s="14">
        <v>2.4538427145312101</v>
      </c>
      <c r="O6" s="14">
        <v>2.03744275977839</v>
      </c>
      <c r="P6" s="14">
        <v>2.7737278403904502</v>
      </c>
      <c r="R6">
        <v>9</v>
      </c>
      <c r="S6">
        <v>4</v>
      </c>
      <c r="T6">
        <v>6</v>
      </c>
      <c r="U6">
        <v>8</v>
      </c>
      <c r="V6">
        <v>8</v>
      </c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N6" s="14">
        <v>128.51681231546701</v>
      </c>
      <c r="AO6" s="14">
        <v>131.43819180172801</v>
      </c>
      <c r="AP6" s="14">
        <v>161.835246884355</v>
      </c>
      <c r="AQ6" s="14">
        <v>174.28139586493401</v>
      </c>
      <c r="AR6" s="14">
        <v>146.70966712448401</v>
      </c>
      <c r="AS6" s="14">
        <v>136.61706604385799</v>
      </c>
      <c r="AT6" s="14">
        <v>199.06191843751401</v>
      </c>
      <c r="AU6" s="14">
        <v>134.01973585239901</v>
      </c>
      <c r="AV6" s="14">
        <v>165.16146793610901</v>
      </c>
      <c r="AW6" s="14">
        <v>211.573699400842</v>
      </c>
      <c r="AX6" s="14">
        <v>166.408027881598</v>
      </c>
      <c r="AY6" s="14">
        <v>169.61374297044401</v>
      </c>
      <c r="AZ6" s="14">
        <v>166.83233999999999</v>
      </c>
      <c r="BF6">
        <v>1</v>
      </c>
      <c r="BG6" s="14" t="str">
        <f t="shared" si="0"/>
        <v/>
      </c>
      <c r="BH6">
        <v>3</v>
      </c>
      <c r="BI6" s="7">
        <v>5</v>
      </c>
      <c r="BJ6" s="13">
        <v>5.0779043528612799</v>
      </c>
      <c r="BK6" s="13">
        <v>0.51269122491097396</v>
      </c>
      <c r="BL6" s="13">
        <v>0.46616205356892298</v>
      </c>
      <c r="BM6" s="13">
        <v>1.34949405871717</v>
      </c>
      <c r="BN6" s="13">
        <v>1.33263005497623</v>
      </c>
      <c r="BO6" s="13">
        <v>3.7665179353117102</v>
      </c>
      <c r="BP6" s="13">
        <v>0.29528243582482</v>
      </c>
      <c r="BQ6" s="13">
        <v>5.2330585185908696</v>
      </c>
      <c r="BR6" s="13">
        <v>0.42355196185184601</v>
      </c>
      <c r="BS6" s="13">
        <v>8.5179702377692294E-3</v>
      </c>
      <c r="BT6" s="13">
        <v>2.5099337647265099</v>
      </c>
      <c r="BU6" s="13">
        <v>1.8445716658953799</v>
      </c>
    </row>
    <row r="7" spans="1:74">
      <c r="A7">
        <v>1980</v>
      </c>
      <c r="B7">
        <v>3</v>
      </c>
      <c r="C7">
        <v>6</v>
      </c>
      <c r="D7" s="14">
        <v>6.6475389553713597</v>
      </c>
      <c r="E7" s="14">
        <v>1.5739395564959899</v>
      </c>
      <c r="F7" s="14">
        <v>3.8216926976412799</v>
      </c>
      <c r="G7" s="14">
        <v>2.5203296169857201</v>
      </c>
      <c r="H7" s="14">
        <v>0.55830800600585195</v>
      </c>
      <c r="I7" s="14">
        <v>6.3532434341057398</v>
      </c>
      <c r="J7" s="14">
        <v>0.10168487045909801</v>
      </c>
      <c r="K7" s="14">
        <v>9.0601149835711308</v>
      </c>
      <c r="L7" s="14">
        <v>0.318941381899566</v>
      </c>
      <c r="M7" s="14">
        <v>0</v>
      </c>
      <c r="N7" s="14">
        <v>2.3141423689392102</v>
      </c>
      <c r="O7" s="14">
        <v>1.9792284701345499</v>
      </c>
      <c r="P7" s="14">
        <v>2.6279084916795501</v>
      </c>
      <c r="R7">
        <v>9</v>
      </c>
      <c r="S7">
        <v>4</v>
      </c>
      <c r="T7">
        <v>6</v>
      </c>
      <c r="U7">
        <v>8</v>
      </c>
      <c r="V7">
        <v>8</v>
      </c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N7" s="14">
        <v>126.27237598502801</v>
      </c>
      <c r="AO7" s="14">
        <v>110.555097721612</v>
      </c>
      <c r="AP7" s="14">
        <v>153.01638425469699</v>
      </c>
      <c r="AQ7" s="14">
        <v>150.52344797248401</v>
      </c>
      <c r="AR7" s="14">
        <v>119.61242401908601</v>
      </c>
      <c r="AS7" s="14">
        <v>119.621555491184</v>
      </c>
      <c r="AT7" s="14">
        <v>111.01308546128401</v>
      </c>
      <c r="AU7" s="14">
        <v>130.34328435079999</v>
      </c>
      <c r="AV7" s="14">
        <v>139.01808189443801</v>
      </c>
      <c r="AW7" s="14">
        <v>170.15572172387601</v>
      </c>
      <c r="AX7" s="14">
        <v>150.59940281803</v>
      </c>
      <c r="AY7" s="14">
        <v>136.45384631776901</v>
      </c>
      <c r="AZ7" s="14">
        <v>136.10426000000001</v>
      </c>
      <c r="BF7">
        <v>1</v>
      </c>
      <c r="BG7" s="14" t="str">
        <f t="shared" si="0"/>
        <v/>
      </c>
      <c r="BH7">
        <v>3</v>
      </c>
      <c r="BI7" s="7">
        <v>6</v>
      </c>
      <c r="BJ7" s="13">
        <v>5.24980712509418</v>
      </c>
      <c r="BK7" s="13">
        <v>0.49601919489338397</v>
      </c>
      <c r="BL7" s="13">
        <v>0.70003586826482</v>
      </c>
      <c r="BM7" s="13">
        <v>1.47309994018894</v>
      </c>
      <c r="BN7" s="13">
        <v>1.54514618796374</v>
      </c>
      <c r="BO7" s="13">
        <v>3.83565065731666</v>
      </c>
      <c r="BP7" s="13">
        <v>0.364436199327897</v>
      </c>
      <c r="BQ7" s="13">
        <v>5.7068653509407898</v>
      </c>
      <c r="BR7" s="13">
        <v>0.60758121759425598</v>
      </c>
      <c r="BS7" s="13">
        <v>4.7217189452564102E-3</v>
      </c>
      <c r="BT7" s="13">
        <v>3.7176498834597398</v>
      </c>
      <c r="BU7" s="13">
        <v>1.5974789746620699</v>
      </c>
    </row>
    <row r="8" spans="1:74">
      <c r="A8">
        <v>1980</v>
      </c>
      <c r="B8">
        <v>3</v>
      </c>
      <c r="C8">
        <v>7</v>
      </c>
      <c r="D8" s="14">
        <v>9.6237401864435803</v>
      </c>
      <c r="E8" s="14">
        <v>0.67962690072416398</v>
      </c>
      <c r="F8" s="14">
        <v>0.72339364735109002</v>
      </c>
      <c r="G8" s="14">
        <v>2.5162469495075799</v>
      </c>
      <c r="H8" s="14">
        <v>1.32239023031356</v>
      </c>
      <c r="I8" s="14">
        <v>6.0001807638870197</v>
      </c>
      <c r="J8" s="14">
        <v>0.22367946181541001</v>
      </c>
      <c r="K8" s="14">
        <v>7.4080609760610301</v>
      </c>
      <c r="L8" s="14">
        <v>0.42810142137624402</v>
      </c>
      <c r="M8" s="14">
        <v>0</v>
      </c>
      <c r="N8" s="14">
        <v>4.9423089243679001</v>
      </c>
      <c r="O8" s="14">
        <v>0.68965891489200803</v>
      </c>
      <c r="P8" s="14">
        <v>2.0720789156919199</v>
      </c>
      <c r="R8">
        <v>9</v>
      </c>
      <c r="S8">
        <v>4</v>
      </c>
      <c r="T8">
        <v>6</v>
      </c>
      <c r="U8">
        <v>8</v>
      </c>
      <c r="V8">
        <v>5</v>
      </c>
      <c r="Z8" s="28" t="s">
        <v>495</v>
      </c>
      <c r="AL8" s="13"/>
      <c r="AN8" s="14">
        <v>133.60154686124</v>
      </c>
      <c r="AO8" s="14">
        <v>110.432029077582</v>
      </c>
      <c r="AP8" s="14">
        <v>138.39036784590701</v>
      </c>
      <c r="AQ8" s="14">
        <v>171.28873626554301</v>
      </c>
      <c r="AR8" s="14">
        <v>143.73536354917101</v>
      </c>
      <c r="AS8" s="14">
        <v>138.63630704922801</v>
      </c>
      <c r="AT8" s="14">
        <v>169.62237153717601</v>
      </c>
      <c r="AU8" s="14">
        <v>135.428902778479</v>
      </c>
      <c r="AV8" s="14">
        <v>168.149798862777</v>
      </c>
      <c r="AW8" s="14">
        <v>217.43291126339199</v>
      </c>
      <c r="AX8" s="14">
        <v>170.15010675906001</v>
      </c>
      <c r="AY8" s="14">
        <v>158.24078054038301</v>
      </c>
      <c r="AZ8" s="14">
        <v>159.80392000000001</v>
      </c>
      <c r="BF8">
        <v>1</v>
      </c>
      <c r="BG8" s="14">
        <f t="shared" si="0"/>
        <v>6.0078612239308802</v>
      </c>
      <c r="BH8">
        <v>3</v>
      </c>
      <c r="BI8" s="7">
        <v>7</v>
      </c>
      <c r="BJ8" s="13">
        <v>6.1065437478877698</v>
      </c>
      <c r="BK8" s="13">
        <v>0.384154319960615</v>
      </c>
      <c r="BL8" s="13">
        <v>0.53093074258733297</v>
      </c>
      <c r="BM8" s="13">
        <v>1.46911520708133</v>
      </c>
      <c r="BN8" s="13">
        <v>1.30261867788687</v>
      </c>
      <c r="BO8" s="13">
        <v>4.8928955331731796</v>
      </c>
      <c r="BP8" s="13">
        <v>0.330372121514666</v>
      </c>
      <c r="BQ8" s="13">
        <v>6.2897958297580496</v>
      </c>
      <c r="BR8" s="13">
        <v>0.62327500621653797</v>
      </c>
      <c r="BS8" s="13">
        <v>1.4224693706128199E-2</v>
      </c>
      <c r="BT8" s="13">
        <v>3.99166295610897</v>
      </c>
      <c r="BU8" s="13">
        <v>1.5501390237671999</v>
      </c>
    </row>
    <row r="9" spans="1:74">
      <c r="A9">
        <v>1980</v>
      </c>
      <c r="B9">
        <v>3</v>
      </c>
      <c r="C9">
        <v>8</v>
      </c>
      <c r="D9" s="14">
        <v>7.4486629529921604</v>
      </c>
      <c r="E9" s="14">
        <v>0.41366175051549697</v>
      </c>
      <c r="F9" s="14">
        <v>4.4426313956278003E-2</v>
      </c>
      <c r="G9" s="14">
        <v>1.7225111139051801</v>
      </c>
      <c r="H9" s="14">
        <v>1.75489980900927</v>
      </c>
      <c r="I9" s="14">
        <v>4.8219785787464904</v>
      </c>
      <c r="J9" s="14">
        <v>0.227841663945552</v>
      </c>
      <c r="K9" s="14">
        <v>6.3989029830512401</v>
      </c>
      <c r="L9" s="14">
        <v>0.58222626735391503</v>
      </c>
      <c r="M9" s="14">
        <v>0</v>
      </c>
      <c r="N9" s="14">
        <v>5.3647762265847296</v>
      </c>
      <c r="O9" s="14">
        <v>0.36890640004571201</v>
      </c>
      <c r="P9" s="14">
        <v>1.73558497567484</v>
      </c>
      <c r="R9">
        <v>9</v>
      </c>
      <c r="S9">
        <v>4</v>
      </c>
      <c r="T9">
        <v>6</v>
      </c>
      <c r="U9">
        <v>8</v>
      </c>
      <c r="V9">
        <v>5</v>
      </c>
      <c r="Z9" s="6" t="s">
        <v>93</v>
      </c>
      <c r="AA9" s="5">
        <v>1</v>
      </c>
      <c r="AB9" s="5">
        <v>2</v>
      </c>
      <c r="AC9" s="5">
        <v>3</v>
      </c>
      <c r="AD9" s="5">
        <v>4</v>
      </c>
      <c r="AE9" s="5">
        <v>5</v>
      </c>
      <c r="AF9" s="5">
        <v>6</v>
      </c>
      <c r="AG9" s="5">
        <v>7</v>
      </c>
      <c r="AH9" s="5">
        <v>8</v>
      </c>
      <c r="AI9" s="5">
        <v>9</v>
      </c>
      <c r="AJ9" s="5">
        <v>10</v>
      </c>
      <c r="AK9" s="5">
        <v>11</v>
      </c>
      <c r="AL9" s="13"/>
      <c r="AN9" s="14">
        <v>133.61543487951599</v>
      </c>
      <c r="AO9" s="14">
        <v>113.119236087595</v>
      </c>
      <c r="AP9" s="14">
        <v>140.66342948912899</v>
      </c>
      <c r="AQ9" s="14">
        <v>173.09561261848299</v>
      </c>
      <c r="AR9" s="14">
        <v>147.89655424807199</v>
      </c>
      <c r="AS9" s="14">
        <v>140.81153964050301</v>
      </c>
      <c r="AT9" s="14">
        <v>178.32151292496701</v>
      </c>
      <c r="AU9" s="14">
        <v>137.32452523657599</v>
      </c>
      <c r="AV9" s="14">
        <v>168.46486538656001</v>
      </c>
      <c r="AW9" s="14">
        <v>207.03152211868999</v>
      </c>
      <c r="AX9" s="14">
        <v>175.754825723902</v>
      </c>
      <c r="AY9" s="14">
        <v>163.825539536317</v>
      </c>
      <c r="AZ9" s="14">
        <v>163.41753</v>
      </c>
      <c r="BF9">
        <v>1</v>
      </c>
      <c r="BG9" s="14" t="str">
        <f t="shared" si="0"/>
        <v/>
      </c>
      <c r="BH9">
        <v>3</v>
      </c>
      <c r="BI9" s="7">
        <v>8</v>
      </c>
      <c r="BJ9" s="13">
        <v>6.0488110830838702</v>
      </c>
      <c r="BK9" s="13">
        <v>0.39122437605779398</v>
      </c>
      <c r="BL9" s="13">
        <v>0.401730719203923</v>
      </c>
      <c r="BM9" s="13">
        <v>1.2400905782610001</v>
      </c>
      <c r="BN9" s="13">
        <v>1.30104439960512</v>
      </c>
      <c r="BO9" s="13">
        <v>4.5470860309605099</v>
      </c>
      <c r="BP9" s="13">
        <v>0.22555789792258901</v>
      </c>
      <c r="BQ9" s="13">
        <v>5.8611599110389196</v>
      </c>
      <c r="BR9" s="13">
        <v>0.71350340570266602</v>
      </c>
      <c r="BS9" s="13">
        <v>3.6139129755948698E-2</v>
      </c>
      <c r="BT9" s="13">
        <v>4.3911615188122299</v>
      </c>
      <c r="BU9" s="13">
        <v>1.8323489935433299</v>
      </c>
    </row>
    <row r="10" spans="1:74">
      <c r="A10">
        <v>1980</v>
      </c>
      <c r="B10">
        <v>3</v>
      </c>
      <c r="C10">
        <v>9</v>
      </c>
      <c r="D10" s="14">
        <v>3.0370350688381702</v>
      </c>
      <c r="E10" s="14">
        <v>0.30285770046284</v>
      </c>
      <c r="F10" s="14">
        <v>3.5741612539464798E-2</v>
      </c>
      <c r="G10" s="14">
        <v>0.35634813096319201</v>
      </c>
      <c r="H10" s="14">
        <v>0.27357263114110802</v>
      </c>
      <c r="I10" s="14">
        <v>1.2452668239617699</v>
      </c>
      <c r="J10" s="14">
        <v>8.1525030575237301E-2</v>
      </c>
      <c r="K10" s="14">
        <v>5.1450734073169704</v>
      </c>
      <c r="L10" s="14">
        <v>4.2229518096893799E-2</v>
      </c>
      <c r="M10" s="14">
        <v>0</v>
      </c>
      <c r="N10" s="14">
        <v>0.44735378085257899</v>
      </c>
      <c r="O10" s="14">
        <v>0.22629956597741399</v>
      </c>
      <c r="P10" s="14">
        <v>0.98848340177354199</v>
      </c>
      <c r="R10">
        <v>6</v>
      </c>
      <c r="S10">
        <v>4</v>
      </c>
      <c r="T10">
        <v>6</v>
      </c>
      <c r="U10">
        <v>8</v>
      </c>
      <c r="V10">
        <v>5</v>
      </c>
      <c r="Z10" s="7">
        <v>1980</v>
      </c>
      <c r="AA10">
        <f>COUNTIFS($R$2:$R$3589,AA$9,$A$2:$A$3589,$Z10)</f>
        <v>0</v>
      </c>
      <c r="AB10">
        <f>COUNTIFS($R$2:$R$3589,AB$9,$A$2:$A$3589,$Z10)</f>
        <v>10</v>
      </c>
      <c r="AC10">
        <f>COUNTIFS($R$2:$R$3589,AC$9,$A$2:$A$3589,$Z10)</f>
        <v>7</v>
      </c>
      <c r="AD10">
        <f>COUNTIFS($R$2:$R$3589,AD$9,$A$2:$A$3589,$Z10)</f>
        <v>4</v>
      </c>
      <c r="AE10">
        <f>COUNTIFS($R$2:$R$3589,AE$9,$A$2:$A$3589,$Z10)</f>
        <v>5</v>
      </c>
      <c r="AF10">
        <f>COUNTIFS($R$2:$R$3589,AF$9,$A$2:$A$3589,$Z10)</f>
        <v>12</v>
      </c>
      <c r="AG10">
        <f>COUNTIFS($R$2:$R$3589,AG$9,$A$2:$A$3589,$Z10)</f>
        <v>7</v>
      </c>
      <c r="AH10">
        <f>COUNTIFS($R$2:$R$3589,AH$9,$A$2:$A$3589,$Z10)</f>
        <v>9</v>
      </c>
      <c r="AI10">
        <f>COUNTIFS($R$2:$R$3589,AI$9,$A$2:$A$3589,$Z10)</f>
        <v>14</v>
      </c>
      <c r="AJ10">
        <f>COUNTIFS($R$2:$R$3589,AJ$9,$A$2:$A$3589,$Z10)</f>
        <v>13</v>
      </c>
      <c r="AK10">
        <f>COUNTIFS($R$2:$R$3589,AK$9,$A$2:$A$3589,$Z10)</f>
        <v>11</v>
      </c>
      <c r="AL10" s="13"/>
      <c r="AN10" s="14">
        <v>122.21576385396401</v>
      </c>
      <c r="AO10" s="14">
        <v>115.840838872764</v>
      </c>
      <c r="AP10" s="14">
        <v>157.874229371128</v>
      </c>
      <c r="AQ10" s="14">
        <v>148.19171019713701</v>
      </c>
      <c r="AR10" s="14">
        <v>115.88687868945701</v>
      </c>
      <c r="AS10" s="14">
        <v>114.65348023705501</v>
      </c>
      <c r="AT10" s="14">
        <v>114.13963487746101</v>
      </c>
      <c r="AU10" s="14">
        <v>132.822253965116</v>
      </c>
      <c r="AV10" s="14">
        <v>134.99062054148999</v>
      </c>
      <c r="AW10" s="14">
        <v>163.269204442313</v>
      </c>
      <c r="AX10" s="14">
        <v>146.370544373261</v>
      </c>
      <c r="AY10" s="14">
        <v>137.88537739493901</v>
      </c>
      <c r="AZ10" s="14">
        <v>136.09727000000001</v>
      </c>
      <c r="BF10">
        <v>1</v>
      </c>
      <c r="BG10" s="14" t="str">
        <f t="shared" si="0"/>
        <v/>
      </c>
      <c r="BH10">
        <v>3</v>
      </c>
      <c r="BI10" s="7">
        <v>9</v>
      </c>
      <c r="BJ10" s="13">
        <v>4.3873683970371697</v>
      </c>
      <c r="BK10" s="13">
        <v>0.44748088283802501</v>
      </c>
      <c r="BL10" s="13">
        <v>0.23382046710546101</v>
      </c>
      <c r="BM10" s="13">
        <v>1.16188016657666</v>
      </c>
      <c r="BN10" s="13">
        <v>1.1554264153988201</v>
      </c>
      <c r="BO10" s="13">
        <v>3.0416233647108899</v>
      </c>
      <c r="BP10" s="13">
        <v>0.19793031487430701</v>
      </c>
      <c r="BQ10" s="13">
        <v>5.0395928695209999</v>
      </c>
      <c r="BR10" s="13">
        <v>0.71123170945664105</v>
      </c>
      <c r="BS10" s="13">
        <v>0.120060740048512</v>
      </c>
      <c r="BT10" s="13">
        <v>3.5222950810217601</v>
      </c>
      <c r="BU10" s="13">
        <v>2.020145100008</v>
      </c>
    </row>
    <row r="11" spans="1:74">
      <c r="A11">
        <v>1980</v>
      </c>
      <c r="B11">
        <v>3</v>
      </c>
      <c r="C11">
        <v>10</v>
      </c>
      <c r="D11" s="14">
        <v>6.4659707964128899</v>
      </c>
      <c r="E11" s="14">
        <v>0.16984877706169199</v>
      </c>
      <c r="F11" s="14">
        <v>7.1468348336338305E-2</v>
      </c>
      <c r="G11" s="14">
        <v>0.643172114085104</v>
      </c>
      <c r="H11" s="14">
        <v>0.204017302255838</v>
      </c>
      <c r="I11" s="14">
        <v>3.3891337065129798</v>
      </c>
      <c r="J11" s="14">
        <v>5.1894632880191402E-2</v>
      </c>
      <c r="K11" s="14">
        <v>6.8936332683725903</v>
      </c>
      <c r="L11" s="14">
        <v>3.4694606301096498E-2</v>
      </c>
      <c r="M11" s="14">
        <v>0</v>
      </c>
      <c r="N11" s="14">
        <v>0.49989251929554501</v>
      </c>
      <c r="O11" s="14">
        <v>0.40727024608993201</v>
      </c>
      <c r="P11" s="14">
        <v>1.35102025184787</v>
      </c>
      <c r="R11">
        <v>9</v>
      </c>
      <c r="S11">
        <v>2</v>
      </c>
      <c r="T11">
        <v>6</v>
      </c>
      <c r="U11">
        <v>8</v>
      </c>
      <c r="V11">
        <v>8</v>
      </c>
      <c r="Z11" s="7">
        <v>1981</v>
      </c>
      <c r="AA11">
        <f>COUNTIFS($R$2:$R$3589,AA$9,$A$2:$A$3589,$Z11)</f>
        <v>12</v>
      </c>
      <c r="AB11">
        <f>COUNTIFS($R$2:$R$3589,AB$9,$A$2:$A$3589,$Z11)</f>
        <v>12</v>
      </c>
      <c r="AC11">
        <f>COUNTIFS($R$2:$R$3589,AC$9,$A$2:$A$3589,$Z11)</f>
        <v>0</v>
      </c>
      <c r="AD11">
        <f>COUNTIFS($R$2:$R$3589,AD$9,$A$2:$A$3589,$Z11)</f>
        <v>4</v>
      </c>
      <c r="AE11">
        <f>COUNTIFS($R$2:$R$3589,AE$9,$A$2:$A$3589,$Z11)</f>
        <v>7</v>
      </c>
      <c r="AF11">
        <f>COUNTIFS($R$2:$R$3589,AF$9,$A$2:$A$3589,$Z11)</f>
        <v>15</v>
      </c>
      <c r="AG11">
        <f>COUNTIFS($R$2:$R$3589,AG$9,$A$2:$A$3589,$Z11)</f>
        <v>18</v>
      </c>
      <c r="AH11">
        <f>COUNTIFS($R$2:$R$3589,AH$9,$A$2:$A$3589,$Z11)</f>
        <v>1</v>
      </c>
      <c r="AI11">
        <f>COUNTIFS($R$2:$R$3589,AI$9,$A$2:$A$3589,$Z11)</f>
        <v>5</v>
      </c>
      <c r="AJ11">
        <f>COUNTIFS($R$2:$R$3589,AJ$9,$A$2:$A$3589,$Z11)</f>
        <v>3</v>
      </c>
      <c r="AK11">
        <f>COUNTIFS($R$2:$R$3589,AK$9,$A$2:$A$3589,$Z11)</f>
        <v>15</v>
      </c>
      <c r="AL11" s="13"/>
      <c r="AN11" s="14">
        <v>131.95552953810599</v>
      </c>
      <c r="AO11" s="14">
        <v>105.37814130548099</v>
      </c>
      <c r="AP11" s="14">
        <v>144.921033782622</v>
      </c>
      <c r="AQ11" s="14">
        <v>158.64255398519501</v>
      </c>
      <c r="AR11" s="14">
        <v>136.30473412308999</v>
      </c>
      <c r="AS11" s="14">
        <v>130.256754791139</v>
      </c>
      <c r="AT11" s="14">
        <v>146.572302467246</v>
      </c>
      <c r="AU11" s="14">
        <v>137.40461929445701</v>
      </c>
      <c r="AV11" s="14">
        <v>157.37792070624499</v>
      </c>
      <c r="AW11" s="14">
        <v>188.426023114553</v>
      </c>
      <c r="AX11" s="14">
        <v>163.19954076526301</v>
      </c>
      <c r="AY11" s="14">
        <v>155.946467232407</v>
      </c>
      <c r="AZ11" s="14">
        <v>152.31978000000001</v>
      </c>
      <c r="BF11">
        <v>1</v>
      </c>
      <c r="BG11" s="14">
        <f t="shared" si="0"/>
        <v>3.6407213377952701</v>
      </c>
      <c r="BH11">
        <v>3</v>
      </c>
      <c r="BI11" s="7">
        <v>10</v>
      </c>
      <c r="BJ11" s="13">
        <v>4.94914281455587</v>
      </c>
      <c r="BK11" s="13">
        <v>0.419616501854435</v>
      </c>
      <c r="BL11" s="13">
        <v>0.48265788610856403</v>
      </c>
      <c r="BM11" s="13">
        <v>1.14554094340966</v>
      </c>
      <c r="BN11" s="13">
        <v>1.22616941203356</v>
      </c>
      <c r="BO11" s="13">
        <v>2.9377340284912798</v>
      </c>
      <c r="BP11" s="13">
        <v>0.19187295437958901</v>
      </c>
      <c r="BQ11" s="13">
        <v>4.69851997789584</v>
      </c>
      <c r="BR11" s="13">
        <v>0.93791666033502497</v>
      </c>
      <c r="BS11" s="13">
        <v>2.8762560657051201E-2</v>
      </c>
      <c r="BT11" s="13">
        <v>3.1481026237667402</v>
      </c>
      <c r="BU11" s="13">
        <v>1.8290585695964301</v>
      </c>
    </row>
    <row r="12" spans="1:74">
      <c r="A12">
        <v>1980</v>
      </c>
      <c r="B12">
        <v>3</v>
      </c>
      <c r="C12">
        <v>11</v>
      </c>
      <c r="D12" s="14">
        <v>5.5774601398222696</v>
      </c>
      <c r="E12" s="14">
        <v>9.7908948117715999E-2</v>
      </c>
      <c r="F12" s="14">
        <v>1.4516215059087E-2</v>
      </c>
      <c r="G12" s="14">
        <v>0.52362887673942604</v>
      </c>
      <c r="H12" s="14">
        <v>0.374302898714098</v>
      </c>
      <c r="I12" s="14">
        <v>1.00204003914719</v>
      </c>
      <c r="J12" s="14">
        <v>6.5007948949330499E-2</v>
      </c>
      <c r="K12" s="14">
        <v>5.94577836005453</v>
      </c>
      <c r="L12" s="14">
        <v>0.102992049000277</v>
      </c>
      <c r="M12" s="14">
        <v>0</v>
      </c>
      <c r="N12" s="14">
        <v>1.0472088577701599</v>
      </c>
      <c r="O12" s="14">
        <v>0.53938979422690703</v>
      </c>
      <c r="P12" s="14">
        <v>1.2318081810008401</v>
      </c>
      <c r="R12">
        <v>6</v>
      </c>
      <c r="S12">
        <v>2</v>
      </c>
      <c r="T12">
        <v>6</v>
      </c>
      <c r="U12">
        <v>8</v>
      </c>
      <c r="V12">
        <v>5</v>
      </c>
      <c r="Z12" s="7">
        <v>1982</v>
      </c>
      <c r="AA12">
        <f>COUNTIFS($R$2:$R$3589,AA$9,$A$2:$A$3589,$Z12)</f>
        <v>12</v>
      </c>
      <c r="AB12">
        <f>COUNTIFS($R$2:$R$3589,AB$9,$A$2:$A$3589,$Z12)</f>
        <v>7</v>
      </c>
      <c r="AC12">
        <f>COUNTIFS($R$2:$R$3589,AC$9,$A$2:$A$3589,$Z12)</f>
        <v>1</v>
      </c>
      <c r="AD12">
        <f>COUNTIFS($R$2:$R$3589,AD$9,$A$2:$A$3589,$Z12)</f>
        <v>9</v>
      </c>
      <c r="AE12">
        <f>COUNTIFS($R$2:$R$3589,AE$9,$A$2:$A$3589,$Z12)</f>
        <v>7</v>
      </c>
      <c r="AF12">
        <f>COUNTIFS($R$2:$R$3589,AF$9,$A$2:$A$3589,$Z12)</f>
        <v>15</v>
      </c>
      <c r="AG12">
        <f>COUNTIFS($R$2:$R$3589,AG$9,$A$2:$A$3589,$Z12)</f>
        <v>8</v>
      </c>
      <c r="AH12">
        <f>COUNTIFS($R$2:$R$3589,AH$9,$A$2:$A$3589,$Z12)</f>
        <v>10</v>
      </c>
      <c r="AI12">
        <f>COUNTIFS($R$2:$R$3589,AI$9,$A$2:$A$3589,$Z12)</f>
        <v>8</v>
      </c>
      <c r="AJ12">
        <f>COUNTIFS($R$2:$R$3589,AJ$9,$A$2:$A$3589,$Z12)</f>
        <v>10</v>
      </c>
      <c r="AK12">
        <f>COUNTIFS($R$2:$R$3589,AK$9,$A$2:$A$3589,$Z12)</f>
        <v>5</v>
      </c>
      <c r="AL12" s="13"/>
      <c r="AN12" s="14">
        <v>124.55156628347</v>
      </c>
      <c r="AO12" s="14">
        <v>112.358262622471</v>
      </c>
      <c r="AP12" s="14">
        <v>154.459258205878</v>
      </c>
      <c r="AQ12" s="14">
        <v>144.57001708416399</v>
      </c>
      <c r="AR12" s="14">
        <v>111.52442947486701</v>
      </c>
      <c r="AS12" s="14">
        <v>113.087002511996</v>
      </c>
      <c r="AT12" s="14">
        <v>95.766593741337402</v>
      </c>
      <c r="AU12" s="14">
        <v>134.382427400605</v>
      </c>
      <c r="AV12" s="14">
        <v>131.561623487589</v>
      </c>
      <c r="AW12" s="14">
        <v>155.55250120437199</v>
      </c>
      <c r="AX12" s="14">
        <v>146.10812463718301</v>
      </c>
      <c r="AY12" s="14">
        <v>131.910015181055</v>
      </c>
      <c r="AZ12" s="14">
        <v>131.00691</v>
      </c>
      <c r="BF12">
        <v>1</v>
      </c>
      <c r="BG12" s="14" t="str">
        <f t="shared" si="0"/>
        <v/>
      </c>
      <c r="BH12">
        <v>3</v>
      </c>
      <c r="BI12" s="7">
        <v>11</v>
      </c>
      <c r="BJ12" s="13">
        <v>4.5481705268970201</v>
      </c>
      <c r="BK12" s="13">
        <v>0.38363791783582002</v>
      </c>
      <c r="BL12" s="13">
        <v>0.29961105652292302</v>
      </c>
      <c r="BM12" s="13">
        <v>1.1204930326411999</v>
      </c>
      <c r="BN12" s="13">
        <v>1.1611547254322501</v>
      </c>
      <c r="BO12" s="13">
        <v>3.21627103570777</v>
      </c>
      <c r="BP12" s="13">
        <v>0.176635193876128</v>
      </c>
      <c r="BQ12" s="13">
        <v>5.1838965884854096</v>
      </c>
      <c r="BR12" s="13">
        <v>0.89268524137287097</v>
      </c>
      <c r="BS12" s="13">
        <v>3.7378467660282001E-2</v>
      </c>
      <c r="BT12" s="13">
        <v>3.0158164797098701</v>
      </c>
      <c r="BU12" s="13">
        <v>1.72779298174076</v>
      </c>
    </row>
    <row r="13" spans="1:74">
      <c r="A13">
        <v>1980</v>
      </c>
      <c r="B13">
        <v>3</v>
      </c>
      <c r="C13">
        <v>12</v>
      </c>
      <c r="D13" s="14">
        <v>10.3126652578334</v>
      </c>
      <c r="E13" s="14">
        <v>0.32826320367446898</v>
      </c>
      <c r="F13" s="14">
        <v>0</v>
      </c>
      <c r="G13" s="14">
        <v>0.89731248613690195</v>
      </c>
      <c r="H13" s="14">
        <v>0.75590015654744602</v>
      </c>
      <c r="I13" s="14">
        <v>10.6132708530307</v>
      </c>
      <c r="J13" s="14">
        <v>8.0271741326239404E-2</v>
      </c>
      <c r="K13" s="14">
        <v>9.8255550982759008</v>
      </c>
      <c r="L13" s="14">
        <v>3.0443297808004899</v>
      </c>
      <c r="M13" s="14">
        <v>1.82652446912722E-5</v>
      </c>
      <c r="N13" s="14">
        <v>10.104086380690701</v>
      </c>
      <c r="O13" s="14">
        <v>1.52799297226293</v>
      </c>
      <c r="P13" s="14">
        <v>2.9314439329647199</v>
      </c>
      <c r="R13">
        <v>9</v>
      </c>
      <c r="S13">
        <v>4</v>
      </c>
      <c r="T13">
        <v>6</v>
      </c>
      <c r="U13">
        <v>8</v>
      </c>
      <c r="V13">
        <v>5</v>
      </c>
      <c r="Z13" s="7">
        <v>1983</v>
      </c>
      <c r="AA13">
        <f>COUNTIFS($R$2:$R$3589,AA$9,$A$2:$A$3589,$Z13)</f>
        <v>11</v>
      </c>
      <c r="AB13">
        <f>COUNTIFS($R$2:$R$3589,AB$9,$A$2:$A$3589,$Z13)</f>
        <v>12</v>
      </c>
      <c r="AC13">
        <f>COUNTIFS($R$2:$R$3589,AC$9,$A$2:$A$3589,$Z13)</f>
        <v>9</v>
      </c>
      <c r="AD13">
        <f>COUNTIFS($R$2:$R$3589,AD$9,$A$2:$A$3589,$Z13)</f>
        <v>5</v>
      </c>
      <c r="AE13">
        <f>COUNTIFS($R$2:$R$3589,AE$9,$A$2:$A$3589,$Z13)</f>
        <v>5</v>
      </c>
      <c r="AF13">
        <f>COUNTIFS($R$2:$R$3589,AF$9,$A$2:$A$3589,$Z13)</f>
        <v>17</v>
      </c>
      <c r="AG13">
        <f>COUNTIFS($R$2:$R$3589,AG$9,$A$2:$A$3589,$Z13)</f>
        <v>6</v>
      </c>
      <c r="AH13">
        <f>COUNTIFS($R$2:$R$3589,AH$9,$A$2:$A$3589,$Z13)</f>
        <v>13</v>
      </c>
      <c r="AI13">
        <f>COUNTIFS($R$2:$R$3589,AI$9,$A$2:$A$3589,$Z13)</f>
        <v>5</v>
      </c>
      <c r="AJ13">
        <f>COUNTIFS($R$2:$R$3589,AJ$9,$A$2:$A$3589,$Z13)</f>
        <v>9</v>
      </c>
      <c r="AK13">
        <f>COUNTIFS($R$2:$R$3589,AK$9,$A$2:$A$3589,$Z13)</f>
        <v>0</v>
      </c>
      <c r="AN13" s="14">
        <v>125.73410176412099</v>
      </c>
      <c r="AO13" s="14">
        <v>111.50694918022501</v>
      </c>
      <c r="AP13" s="14">
        <v>156.32515916602</v>
      </c>
      <c r="AQ13" s="14">
        <v>147.170863423095</v>
      </c>
      <c r="AR13" s="14">
        <v>111.402704031328</v>
      </c>
      <c r="AS13" s="14">
        <v>108.747610490832</v>
      </c>
      <c r="AT13" s="14">
        <v>90.038501211732793</v>
      </c>
      <c r="AU13" s="14">
        <v>150.416598531668</v>
      </c>
      <c r="AV13" s="14">
        <v>137.010907650463</v>
      </c>
      <c r="AW13" s="14">
        <v>158.14734032027201</v>
      </c>
      <c r="AX13" s="14">
        <v>152.516088714886</v>
      </c>
      <c r="AY13" s="14">
        <v>137.041404892663</v>
      </c>
      <c r="AZ13" s="14">
        <v>135.71634</v>
      </c>
      <c r="BF13">
        <v>1</v>
      </c>
      <c r="BG13" s="14">
        <f t="shared" si="0"/>
        <v>9.2972867607476601</v>
      </c>
      <c r="BH13">
        <v>3</v>
      </c>
      <c r="BI13" s="7">
        <v>12</v>
      </c>
      <c r="BJ13" s="13">
        <v>5.0696453788649496</v>
      </c>
      <c r="BK13" s="13">
        <v>0.24497794618999899</v>
      </c>
      <c r="BL13" s="13">
        <v>0.385451668260615</v>
      </c>
      <c r="BM13" s="13">
        <v>1.2767959616648401</v>
      </c>
      <c r="BN13" s="13">
        <v>1.36795260242325</v>
      </c>
      <c r="BO13" s="13">
        <v>4.0983974375584804</v>
      </c>
      <c r="BP13" s="13">
        <v>0.18574654206633301</v>
      </c>
      <c r="BQ13" s="13">
        <v>5.2295466976650999</v>
      </c>
      <c r="BR13" s="13">
        <v>1.1214009055410501</v>
      </c>
      <c r="BS13" s="13">
        <v>3.8376646489589702E-2</v>
      </c>
      <c r="BT13" s="13">
        <v>3.70241058923656</v>
      </c>
      <c r="BU13" s="13">
        <v>1.8665127629465601</v>
      </c>
    </row>
    <row r="14" spans="1:74">
      <c r="A14">
        <v>1980</v>
      </c>
      <c r="B14">
        <v>3</v>
      </c>
      <c r="C14">
        <v>13</v>
      </c>
      <c r="D14" s="14">
        <v>10.406122473943901</v>
      </c>
      <c r="E14" s="14">
        <v>0.32861478488201101</v>
      </c>
      <c r="F14" s="14">
        <v>3.7344712404071699E-4</v>
      </c>
      <c r="G14" s="14">
        <v>0.826601899143517</v>
      </c>
      <c r="H14" s="14">
        <v>0.90103207976089705</v>
      </c>
      <c r="I14" s="14">
        <v>7.04626153032891</v>
      </c>
      <c r="J14" s="14">
        <v>5.2914714289721998E-2</v>
      </c>
      <c r="K14" s="14">
        <v>10.5503896696378</v>
      </c>
      <c r="L14" s="14">
        <v>2.59632762597453</v>
      </c>
      <c r="M14" s="14">
        <v>0</v>
      </c>
      <c r="N14" s="14">
        <v>15.9971900829454</v>
      </c>
      <c r="O14" s="14">
        <v>3.1781676735740998</v>
      </c>
      <c r="P14" s="14">
        <v>3.68833745125806</v>
      </c>
      <c r="R14">
        <v>9</v>
      </c>
      <c r="S14">
        <v>4</v>
      </c>
      <c r="T14">
        <v>6</v>
      </c>
      <c r="U14">
        <v>7</v>
      </c>
      <c r="V14">
        <v>8</v>
      </c>
      <c r="Z14" s="7">
        <v>1984</v>
      </c>
      <c r="AA14">
        <f>COUNTIFS($R$2:$R$3589,AA$9,$A$2:$A$3589,$Z14)</f>
        <v>7</v>
      </c>
      <c r="AB14">
        <f>COUNTIFS($R$2:$R$3589,AB$9,$A$2:$A$3589,$Z14)</f>
        <v>23</v>
      </c>
      <c r="AC14">
        <f>COUNTIFS($R$2:$R$3589,AC$9,$A$2:$A$3589,$Z14)</f>
        <v>6</v>
      </c>
      <c r="AD14">
        <f>COUNTIFS($R$2:$R$3589,AD$9,$A$2:$A$3589,$Z14)</f>
        <v>3</v>
      </c>
      <c r="AE14">
        <f>COUNTIFS($R$2:$R$3589,AE$9,$A$2:$A$3589,$Z14)</f>
        <v>0</v>
      </c>
      <c r="AF14">
        <f>COUNTIFS($R$2:$R$3589,AF$9,$A$2:$A$3589,$Z14)</f>
        <v>15</v>
      </c>
      <c r="AG14">
        <f>COUNTIFS($R$2:$R$3589,AG$9,$A$2:$A$3589,$Z14)</f>
        <v>9</v>
      </c>
      <c r="AH14">
        <f>COUNTIFS($R$2:$R$3589,AH$9,$A$2:$A$3589,$Z14)</f>
        <v>13</v>
      </c>
      <c r="AI14">
        <f>COUNTIFS($R$2:$R$3589,AI$9,$A$2:$A$3589,$Z14)</f>
        <v>8</v>
      </c>
      <c r="AJ14">
        <f>COUNTIFS($R$2:$R$3589,AJ$9,$A$2:$A$3589,$Z14)</f>
        <v>4</v>
      </c>
      <c r="AK14">
        <f>COUNTIFS($R$2:$R$3589,AK$9,$A$2:$A$3589,$Z14)</f>
        <v>4</v>
      </c>
      <c r="AN14" s="14">
        <v>130.27191655655599</v>
      </c>
      <c r="AO14" s="14">
        <v>106.871611037433</v>
      </c>
      <c r="AP14" s="14">
        <v>138.816202885004</v>
      </c>
      <c r="AQ14" s="14">
        <v>169.92136676420699</v>
      </c>
      <c r="AR14" s="14">
        <v>148.00485604638601</v>
      </c>
      <c r="AS14" s="14">
        <v>138.99509558966199</v>
      </c>
      <c r="AT14" s="14">
        <v>187.75493118255699</v>
      </c>
      <c r="AU14" s="14">
        <v>134.93330794190101</v>
      </c>
      <c r="AV14" s="14">
        <v>166.08925229722999</v>
      </c>
      <c r="AW14" s="14">
        <v>209.23672804270799</v>
      </c>
      <c r="AX14" s="14">
        <v>170.00028322390401</v>
      </c>
      <c r="AY14" s="14">
        <v>163.78288374601399</v>
      </c>
      <c r="AZ14" s="14">
        <v>163.05283</v>
      </c>
      <c r="BF14">
        <v>1</v>
      </c>
      <c r="BG14" s="14">
        <f t="shared" si="0"/>
        <v>4.2084649144293902</v>
      </c>
      <c r="BH14">
        <v>3</v>
      </c>
      <c r="BI14" s="7">
        <v>13</v>
      </c>
      <c r="BJ14" s="13">
        <v>4.8371171377944302</v>
      </c>
      <c r="BK14" s="13">
        <v>0.57677635957930695</v>
      </c>
      <c r="BL14" s="13">
        <v>0.68990317105453802</v>
      </c>
      <c r="BM14" s="13">
        <v>1.61703554756051</v>
      </c>
      <c r="BN14" s="13">
        <v>1.63344912770982</v>
      </c>
      <c r="BO14" s="13">
        <v>3.5627821127425099</v>
      </c>
      <c r="BP14" s="13">
        <v>0.178163160604564</v>
      </c>
      <c r="BQ14" s="13">
        <v>5.4275856600089396</v>
      </c>
      <c r="BR14" s="13">
        <v>1.24454312463123</v>
      </c>
      <c r="BS14" s="13">
        <v>2.79095411301538E-2</v>
      </c>
      <c r="BT14" s="13">
        <v>4.65112551377233</v>
      </c>
      <c r="BU14" s="13">
        <v>1.8576510605710199</v>
      </c>
    </row>
    <row r="15" spans="1:74">
      <c r="A15">
        <v>1980</v>
      </c>
      <c r="B15">
        <v>3</v>
      </c>
      <c r="C15">
        <v>14</v>
      </c>
      <c r="D15" s="14">
        <v>5.9279132367187604</v>
      </c>
      <c r="E15" s="14">
        <v>0.100965963682212</v>
      </c>
      <c r="F15" s="14">
        <v>9.0982274506712195E-4</v>
      </c>
      <c r="G15" s="14">
        <v>0.85241489641200097</v>
      </c>
      <c r="H15" s="14">
        <v>0.10567279273210201</v>
      </c>
      <c r="I15" s="14">
        <v>2.8092743686613399</v>
      </c>
      <c r="J15" s="14">
        <v>0.114070378768759</v>
      </c>
      <c r="K15" s="14">
        <v>7.9286842757754501</v>
      </c>
      <c r="L15" s="14">
        <v>1.15726607887884</v>
      </c>
      <c r="M15" s="14">
        <v>0.122570266356702</v>
      </c>
      <c r="N15" s="14">
        <v>1.36562869077576</v>
      </c>
      <c r="O15" s="14">
        <v>1.6693613581837401</v>
      </c>
      <c r="P15" s="14">
        <v>2.1693312716868398</v>
      </c>
      <c r="R15">
        <v>9</v>
      </c>
      <c r="S15">
        <v>4</v>
      </c>
      <c r="T15">
        <v>6</v>
      </c>
      <c r="U15">
        <v>7</v>
      </c>
      <c r="V15">
        <v>5</v>
      </c>
      <c r="Z15" s="7">
        <v>1985</v>
      </c>
      <c r="AA15">
        <f>COUNTIFS($R$2:$R$3589,AA$9,$A$2:$A$3589,$Z15)</f>
        <v>13</v>
      </c>
      <c r="AB15">
        <f>COUNTIFS($R$2:$R$3589,AB$9,$A$2:$A$3589,$Z15)</f>
        <v>15</v>
      </c>
      <c r="AC15">
        <f>COUNTIFS($R$2:$R$3589,AC$9,$A$2:$A$3589,$Z15)</f>
        <v>3</v>
      </c>
      <c r="AD15">
        <f>COUNTIFS($R$2:$R$3589,AD$9,$A$2:$A$3589,$Z15)</f>
        <v>8</v>
      </c>
      <c r="AE15">
        <f>COUNTIFS($R$2:$R$3589,AE$9,$A$2:$A$3589,$Z15)</f>
        <v>6</v>
      </c>
      <c r="AF15">
        <f>COUNTIFS($R$2:$R$3589,AF$9,$A$2:$A$3589,$Z15)</f>
        <v>14</v>
      </c>
      <c r="AG15">
        <f>COUNTIFS($R$2:$R$3589,AG$9,$A$2:$A$3589,$Z15)</f>
        <v>11</v>
      </c>
      <c r="AH15">
        <f>COUNTIFS($R$2:$R$3589,AH$9,$A$2:$A$3589,$Z15)</f>
        <v>0</v>
      </c>
      <c r="AI15">
        <f>COUNTIFS($R$2:$R$3589,AI$9,$A$2:$A$3589,$Z15)</f>
        <v>6</v>
      </c>
      <c r="AJ15">
        <f>COUNTIFS($R$2:$R$3589,AJ$9,$A$2:$A$3589,$Z15)</f>
        <v>1</v>
      </c>
      <c r="AK15">
        <f>COUNTIFS($R$2:$R$3589,AK$9,$A$2:$A$3589,$Z15)</f>
        <v>15</v>
      </c>
      <c r="AN15" s="14">
        <v>132.60277398065</v>
      </c>
      <c r="AO15" s="14">
        <v>115.163823389835</v>
      </c>
      <c r="AP15" s="14">
        <v>161.55953188381201</v>
      </c>
      <c r="AQ15" s="14">
        <v>162.30292060925299</v>
      </c>
      <c r="AR15" s="14">
        <v>125.20357405260501</v>
      </c>
      <c r="AS15" s="14">
        <v>118.839233896995</v>
      </c>
      <c r="AT15" s="14">
        <v>113.947555782157</v>
      </c>
      <c r="AU15" s="14">
        <v>151.63401946365599</v>
      </c>
      <c r="AV15" s="14">
        <v>153.15956527636499</v>
      </c>
      <c r="AW15" s="14">
        <v>184.219222370777</v>
      </c>
      <c r="AX15" s="14">
        <v>167.885939693533</v>
      </c>
      <c r="AY15" s="14">
        <v>140.63782341207201</v>
      </c>
      <c r="AZ15" s="14">
        <v>145.51436000000001</v>
      </c>
      <c r="BF15">
        <v>1</v>
      </c>
      <c r="BG15" s="14">
        <f t="shared" si="0"/>
        <v>6.04497312160143</v>
      </c>
      <c r="BH15">
        <v>3</v>
      </c>
      <c r="BI15" s="7">
        <v>14</v>
      </c>
      <c r="BJ15" s="13">
        <v>4.8749395954891801</v>
      </c>
      <c r="BK15" s="13">
        <v>0.56783430140015301</v>
      </c>
      <c r="BL15" s="13">
        <v>0.38644518049092302</v>
      </c>
      <c r="BM15" s="13">
        <v>1.7014799992177401</v>
      </c>
      <c r="BN15" s="13">
        <v>1.9402021773014599</v>
      </c>
      <c r="BO15" s="13">
        <v>3.56160292378694</v>
      </c>
      <c r="BP15" s="13">
        <v>0.30764870181292298</v>
      </c>
      <c r="BQ15" s="13">
        <v>5.7057831657510496</v>
      </c>
      <c r="BR15" s="13">
        <v>0.84129551581751205</v>
      </c>
      <c r="BS15" s="13">
        <v>2.7514485448384599E-2</v>
      </c>
      <c r="BT15" s="13">
        <v>4.2542656550961997</v>
      </c>
      <c r="BU15" s="13">
        <v>1.72401328029902</v>
      </c>
    </row>
    <row r="16" spans="1:74">
      <c r="A16">
        <v>1980</v>
      </c>
      <c r="B16">
        <v>3</v>
      </c>
      <c r="C16">
        <v>15</v>
      </c>
      <c r="D16" s="14">
        <v>1.6948149713032199</v>
      </c>
      <c r="E16" s="14">
        <v>0.100751854905777</v>
      </c>
      <c r="F16" s="14">
        <v>3.5773910149728399E-3</v>
      </c>
      <c r="G16" s="14">
        <v>0.104349649669702</v>
      </c>
      <c r="H16" s="14">
        <v>0.19104369188397599</v>
      </c>
      <c r="I16" s="14">
        <v>0.41834266958327099</v>
      </c>
      <c r="J16" s="14">
        <v>0.13133843203187301</v>
      </c>
      <c r="K16" s="14">
        <v>4.3778768667844696</v>
      </c>
      <c r="L16" s="14">
        <v>0.40029890816393199</v>
      </c>
      <c r="M16" s="14">
        <v>4.24465121632615E-3</v>
      </c>
      <c r="N16" s="14">
        <v>0.47012039154617402</v>
      </c>
      <c r="O16" s="14">
        <v>0.70311326205543501</v>
      </c>
      <c r="P16" s="14">
        <v>0.98007466741746896</v>
      </c>
      <c r="R16">
        <v>6</v>
      </c>
      <c r="S16">
        <v>7</v>
      </c>
      <c r="T16">
        <v>6</v>
      </c>
      <c r="U16">
        <v>7</v>
      </c>
      <c r="V16">
        <v>5</v>
      </c>
      <c r="Z16" s="7">
        <v>1986</v>
      </c>
      <c r="AA16">
        <f>COUNTIFS($R$2:$R$3589,AA$9,$A$2:$A$3589,$Z16)</f>
        <v>17</v>
      </c>
      <c r="AB16">
        <f>COUNTIFS($R$2:$R$3589,AB$9,$A$2:$A$3589,$Z16)</f>
        <v>7</v>
      </c>
      <c r="AC16">
        <f>COUNTIFS($R$2:$R$3589,AC$9,$A$2:$A$3589,$Z16)</f>
        <v>11</v>
      </c>
      <c r="AD16">
        <f>COUNTIFS($R$2:$R$3589,AD$9,$A$2:$A$3589,$Z16)</f>
        <v>8</v>
      </c>
      <c r="AE16">
        <f>COUNTIFS($R$2:$R$3589,AE$9,$A$2:$A$3589,$Z16)</f>
        <v>6</v>
      </c>
      <c r="AF16">
        <f>COUNTIFS($R$2:$R$3589,AF$9,$A$2:$A$3589,$Z16)</f>
        <v>7</v>
      </c>
      <c r="AG16">
        <f>COUNTIFS($R$2:$R$3589,AG$9,$A$2:$A$3589,$Z16)</f>
        <v>12</v>
      </c>
      <c r="AH16">
        <f>COUNTIFS($R$2:$R$3589,AH$9,$A$2:$A$3589,$Z16)</f>
        <v>5</v>
      </c>
      <c r="AI16">
        <f>COUNTIFS($R$2:$R$3589,AI$9,$A$2:$A$3589,$Z16)</f>
        <v>8</v>
      </c>
      <c r="AJ16">
        <f>COUNTIFS($R$2:$R$3589,AJ$9,$A$2:$A$3589,$Z16)</f>
        <v>6</v>
      </c>
      <c r="AK16">
        <f>COUNTIFS($R$2:$R$3589,AK$9,$A$2:$A$3589,$Z16)</f>
        <v>5</v>
      </c>
      <c r="BF16">
        <v>1</v>
      </c>
      <c r="BG16" s="14">
        <f t="shared" si="0"/>
        <v>7.3986532875415403</v>
      </c>
      <c r="BH16">
        <v>3</v>
      </c>
      <c r="BI16" s="7">
        <v>15</v>
      </c>
      <c r="BJ16" s="13">
        <v>4.8488372527188197</v>
      </c>
      <c r="BK16" s="13">
        <v>0.33885214447802497</v>
      </c>
      <c r="BL16" s="13">
        <v>0.55046990758612802</v>
      </c>
      <c r="BM16" s="13">
        <v>1.7525846079401199</v>
      </c>
      <c r="BN16" s="13">
        <v>1.8241229645666399</v>
      </c>
      <c r="BO16" s="13">
        <v>3.4134779708173801</v>
      </c>
      <c r="BP16" s="13">
        <v>0.47239516226002498</v>
      </c>
      <c r="BQ16" s="13">
        <v>5.6377330164330699</v>
      </c>
      <c r="BR16" s="13">
        <v>0.81653280006120499</v>
      </c>
      <c r="BS16" s="13">
        <v>1.75994683721282E-2</v>
      </c>
      <c r="BT16" s="13">
        <v>3.3964620160461201</v>
      </c>
      <c r="BU16" s="13">
        <v>1.82071293954576</v>
      </c>
    </row>
    <row r="17" spans="1:73">
      <c r="A17">
        <v>1980</v>
      </c>
      <c r="B17">
        <v>3</v>
      </c>
      <c r="C17">
        <v>16</v>
      </c>
      <c r="D17" s="14">
        <v>0.99537680921067895</v>
      </c>
      <c r="E17" s="14">
        <v>0.15782695745530601</v>
      </c>
      <c r="F17" s="14">
        <v>1.28981152657306E-3</v>
      </c>
      <c r="G17" s="14">
        <v>0.16817127681458799</v>
      </c>
      <c r="H17" s="14">
        <v>0.11897791483131701</v>
      </c>
      <c r="I17" s="14">
        <v>0.45886288896767402</v>
      </c>
      <c r="J17" s="14">
        <v>0.16609313302803899</v>
      </c>
      <c r="K17" s="14">
        <v>1.6740631930699399</v>
      </c>
      <c r="L17" s="14">
        <v>0.152751663128875</v>
      </c>
      <c r="M17" s="14">
        <v>4.6067219553626401E-2</v>
      </c>
      <c r="N17" s="14">
        <v>0.58054279714634105</v>
      </c>
      <c r="O17" s="14">
        <v>0.39286466222098398</v>
      </c>
      <c r="P17" s="14">
        <v>0.50992301670746698</v>
      </c>
      <c r="R17">
        <v>6</v>
      </c>
      <c r="S17">
        <v>7</v>
      </c>
      <c r="T17">
        <v>6</v>
      </c>
      <c r="U17">
        <v>7</v>
      </c>
      <c r="V17">
        <v>5</v>
      </c>
      <c r="Z17" s="7">
        <v>1987</v>
      </c>
      <c r="AA17">
        <f>COUNTIFS($R$2:$R$3589,AA$9,$A$2:$A$3589,$Z17)</f>
        <v>4</v>
      </c>
      <c r="AB17">
        <f>COUNTIFS($R$2:$R$3589,AB$9,$A$2:$A$3589,$Z17)</f>
        <v>4</v>
      </c>
      <c r="AC17">
        <f>COUNTIFS($R$2:$R$3589,AC$9,$A$2:$A$3589,$Z17)</f>
        <v>3</v>
      </c>
      <c r="AD17">
        <f>COUNTIFS($R$2:$R$3589,AD$9,$A$2:$A$3589,$Z17)</f>
        <v>8</v>
      </c>
      <c r="AE17">
        <f>COUNTIFS($R$2:$R$3589,AE$9,$A$2:$A$3589,$Z17)</f>
        <v>9</v>
      </c>
      <c r="AF17">
        <f>COUNTIFS($R$2:$R$3589,AF$9,$A$2:$A$3589,$Z17)</f>
        <v>21</v>
      </c>
      <c r="AG17">
        <f>COUNTIFS($R$2:$R$3589,AG$9,$A$2:$A$3589,$Z17)</f>
        <v>13</v>
      </c>
      <c r="AH17">
        <f>COUNTIFS($R$2:$R$3589,AH$9,$A$2:$A$3589,$Z17)</f>
        <v>6</v>
      </c>
      <c r="AI17">
        <f>COUNTIFS($R$2:$R$3589,AI$9,$A$2:$A$3589,$Z17)</f>
        <v>8</v>
      </c>
      <c r="AJ17">
        <f>COUNTIFS($R$2:$R$3589,AJ$9,$A$2:$A$3589,$Z17)</f>
        <v>6</v>
      </c>
      <c r="AK17">
        <f>COUNTIFS($R$2:$R$3589,AK$9,$A$2:$A$3589,$Z17)</f>
        <v>10</v>
      </c>
      <c r="AN17" s="44">
        <f>CORREL(AN5:AN15,AQ60:AQ70)</f>
        <v>-0.58076374984219648</v>
      </c>
      <c r="AO17">
        <f>CORREL(AO5:AO15,AR60:AR70)</f>
        <v>-8.1663480157211935E-2</v>
      </c>
      <c r="AP17">
        <f>CORREL(AP5:AP15,AS60:AS70)</f>
        <v>0.17685660020080915</v>
      </c>
      <c r="AQ17" s="44">
        <f>CORREL(AQ5:AQ15,AT60:AT70)</f>
        <v>-0.77625695404315254</v>
      </c>
      <c r="AR17" s="44">
        <f>CORREL(AR5:AR15,AU60:AU70)</f>
        <v>-0.46699434349544089</v>
      </c>
      <c r="AS17">
        <f>CORREL(AS5:AS15,AV60:AV70)</f>
        <v>-0.23806498298233869</v>
      </c>
      <c r="AT17" s="44">
        <f>CORREL(AT5:AT15,AW60:AW70)</f>
        <v>-0.51290417235642127</v>
      </c>
      <c r="AU17" s="44">
        <f>CORREL(AU5:AU15,AX60:AX70)</f>
        <v>-0.58224540749380482</v>
      </c>
      <c r="AV17" s="44">
        <f>CORREL(AV5:AV15,AY60:AY70)</f>
        <v>-0.58792619042530125</v>
      </c>
      <c r="AW17" s="44">
        <f>CORREL(AW5:AW15,AZ60:AZ70)</f>
        <v>-0.43069634535754975</v>
      </c>
      <c r="AX17" s="44">
        <f>CORREL(AX5:AX15,BA60:BA70)</f>
        <v>-0.68693697995603165</v>
      </c>
      <c r="AY17">
        <f>CORREL(AY5:AY15,BB60:BB70)</f>
        <v>-0.11559757343476527</v>
      </c>
      <c r="AZ17">
        <f>CORREL(AZ5:AZ15,BC60:BC70)</f>
        <v>-0.35511415315207334</v>
      </c>
      <c r="BF17">
        <v>1</v>
      </c>
      <c r="BG17" s="14">
        <f t="shared" si="0"/>
        <v>7.48152254111075</v>
      </c>
      <c r="BH17">
        <v>3</v>
      </c>
      <c r="BI17" s="7">
        <v>16</v>
      </c>
      <c r="BJ17" s="13">
        <v>5.2220246115945299</v>
      </c>
      <c r="BK17" s="13">
        <v>0.30574693023902499</v>
      </c>
      <c r="BL17" s="13">
        <v>0.26581015743743502</v>
      </c>
      <c r="BM17" s="13">
        <v>1.7396714041458201</v>
      </c>
      <c r="BN17" s="13">
        <v>1.7965931835553799</v>
      </c>
      <c r="BO17" s="13">
        <v>3.8407620635227402</v>
      </c>
      <c r="BP17" s="13">
        <v>0.412184181286743</v>
      </c>
      <c r="BQ17" s="13">
        <v>5.3441176051875798</v>
      </c>
      <c r="BR17" s="13">
        <v>1.0370481477875799</v>
      </c>
      <c r="BS17" s="13">
        <v>7.8800178662564099E-3</v>
      </c>
      <c r="BT17" s="13">
        <v>3.8109288049209198</v>
      </c>
      <c r="BU17" s="13">
        <v>1.92258526393982</v>
      </c>
    </row>
    <row r="18" spans="1:73">
      <c r="A18">
        <v>1980</v>
      </c>
      <c r="B18">
        <v>3</v>
      </c>
      <c r="C18">
        <v>17</v>
      </c>
      <c r="D18" s="14">
        <v>0.43575129079628999</v>
      </c>
      <c r="E18" s="14">
        <v>0.11811389290175001</v>
      </c>
      <c r="F18" s="14">
        <v>3.4500769679979698E-2</v>
      </c>
      <c r="G18" s="14">
        <v>0.10802707555127899</v>
      </c>
      <c r="H18" s="14">
        <v>3.9579804877881798E-2</v>
      </c>
      <c r="I18" s="14">
        <v>0.49609081587127202</v>
      </c>
      <c r="J18" s="14">
        <v>0.137362759479252</v>
      </c>
      <c r="K18" s="14">
        <v>0.50473069477888899</v>
      </c>
      <c r="L18" s="14">
        <v>1.3440650210089101E-2</v>
      </c>
      <c r="M18" s="14">
        <v>6.8778070973186103E-3</v>
      </c>
      <c r="N18" s="14">
        <v>0.19831317440743601</v>
      </c>
      <c r="O18" s="14">
        <v>0.375057468672647</v>
      </c>
      <c r="P18" s="14">
        <v>0.28153115752670899</v>
      </c>
      <c r="R18">
        <v>6</v>
      </c>
      <c r="S18">
        <v>7</v>
      </c>
      <c r="T18">
        <v>6</v>
      </c>
      <c r="U18">
        <v>7</v>
      </c>
      <c r="V18">
        <v>2</v>
      </c>
      <c r="Z18" s="7">
        <v>1988</v>
      </c>
      <c r="AA18">
        <f>COUNTIFS($R$2:$R$3589,AA$9,$A$2:$A$3589,$Z18)</f>
        <v>3</v>
      </c>
      <c r="AB18">
        <f>COUNTIFS($R$2:$R$3589,AB$9,$A$2:$A$3589,$Z18)</f>
        <v>17</v>
      </c>
      <c r="AC18">
        <f>COUNTIFS($R$2:$R$3589,AC$9,$A$2:$A$3589,$Z18)</f>
        <v>2</v>
      </c>
      <c r="AD18">
        <f>COUNTIFS($R$2:$R$3589,AD$9,$A$2:$A$3589,$Z18)</f>
        <v>4</v>
      </c>
      <c r="AE18">
        <f>COUNTIFS($R$2:$R$3589,AE$9,$A$2:$A$3589,$Z18)</f>
        <v>15</v>
      </c>
      <c r="AF18">
        <f>COUNTIFS($R$2:$R$3589,AF$9,$A$2:$A$3589,$Z18)</f>
        <v>19</v>
      </c>
      <c r="AG18">
        <f>COUNTIFS($R$2:$R$3589,AG$9,$A$2:$A$3589,$Z18)</f>
        <v>11</v>
      </c>
      <c r="AH18">
        <f>COUNTIFS($R$2:$R$3589,AH$9,$A$2:$A$3589,$Z18)</f>
        <v>4</v>
      </c>
      <c r="AI18">
        <f>COUNTIFS($R$2:$R$3589,AI$9,$A$2:$A$3589,$Z18)</f>
        <v>12</v>
      </c>
      <c r="AJ18">
        <f>COUNTIFS($R$2:$R$3589,AJ$9,$A$2:$A$3589,$Z18)</f>
        <v>1</v>
      </c>
      <c r="AK18">
        <f>COUNTIFS($R$2:$R$3589,AK$9,$A$2:$A$3589,$Z18)</f>
        <v>4</v>
      </c>
      <c r="BF18">
        <v>1</v>
      </c>
      <c r="BG18" s="14">
        <f t="shared" si="0"/>
        <v>0.32774176384968401</v>
      </c>
      <c r="BH18">
        <v>3</v>
      </c>
      <c r="BI18" s="7">
        <v>17</v>
      </c>
      <c r="BJ18" s="13">
        <v>5.2568555694931502</v>
      </c>
      <c r="BK18" s="13">
        <v>0.50496399475966602</v>
      </c>
      <c r="BL18" s="13">
        <v>0.35372799300415297</v>
      </c>
      <c r="BM18" s="13">
        <v>2.14561258609025</v>
      </c>
      <c r="BN18" s="13">
        <v>1.62386439786753</v>
      </c>
      <c r="BO18" s="13">
        <v>3.9596093273556399</v>
      </c>
      <c r="BP18" s="13">
        <v>0.38310701795333302</v>
      </c>
      <c r="BQ18" s="13">
        <v>5.3060019821070501</v>
      </c>
      <c r="BR18" s="13">
        <v>1.2182252546855299</v>
      </c>
      <c r="BS18" s="13">
        <v>2.3687934977615299E-2</v>
      </c>
      <c r="BT18" s="13">
        <v>4.4165489349670501</v>
      </c>
      <c r="BU18" s="13">
        <v>2.1972950064301999</v>
      </c>
    </row>
    <row r="19" spans="1:73">
      <c r="A19">
        <v>1980</v>
      </c>
      <c r="B19">
        <v>3</v>
      </c>
      <c r="C19">
        <v>18</v>
      </c>
      <c r="D19" s="14">
        <v>9.9652264173991603E-2</v>
      </c>
      <c r="E19" s="14">
        <v>0.17209773741109199</v>
      </c>
      <c r="F19" s="14">
        <v>3.1016685850062298E-3</v>
      </c>
      <c r="G19" s="14">
        <v>0.16598845038274301</v>
      </c>
      <c r="H19" s="14">
        <v>2.7537261522801799E-2</v>
      </c>
      <c r="I19" s="14">
        <v>0.243467366979328</v>
      </c>
      <c r="J19" s="14">
        <v>0.18882366769434999</v>
      </c>
      <c r="K19" s="14">
        <v>9.2834770445528306E-2</v>
      </c>
      <c r="L19" s="14">
        <v>7.7171211392724606E-2</v>
      </c>
      <c r="M19" s="14">
        <v>4.6347749443422601E-3</v>
      </c>
      <c r="N19" s="14">
        <v>0.217733484650072</v>
      </c>
      <c r="O19" s="14">
        <v>0.536681301838145</v>
      </c>
      <c r="P19" s="14">
        <v>0.27028267020623098</v>
      </c>
      <c r="R19">
        <v>6</v>
      </c>
      <c r="S19">
        <v>3</v>
      </c>
      <c r="T19">
        <v>6</v>
      </c>
      <c r="U19">
        <v>7</v>
      </c>
      <c r="V19">
        <v>5</v>
      </c>
      <c r="Z19" s="7">
        <v>1989</v>
      </c>
      <c r="AA19">
        <f>COUNTIFS($R$2:$R$3589,AA$9,$A$2:$A$3589,$Z19)</f>
        <v>8</v>
      </c>
      <c r="AB19">
        <f>COUNTIFS($R$2:$R$3589,AB$9,$A$2:$A$3589,$Z19)</f>
        <v>13</v>
      </c>
      <c r="AC19">
        <f>COUNTIFS($R$2:$R$3589,AC$9,$A$2:$A$3589,$Z19)</f>
        <v>6</v>
      </c>
      <c r="AD19">
        <f>COUNTIFS($R$2:$R$3589,AD$9,$A$2:$A$3589,$Z19)</f>
        <v>4</v>
      </c>
      <c r="AE19">
        <f>COUNTIFS($R$2:$R$3589,AE$9,$A$2:$A$3589,$Z19)</f>
        <v>4</v>
      </c>
      <c r="AF19">
        <f>COUNTIFS($R$2:$R$3589,AF$9,$A$2:$A$3589,$Z19)</f>
        <v>18</v>
      </c>
      <c r="AG19">
        <f>COUNTIFS($R$2:$R$3589,AG$9,$A$2:$A$3589,$Z19)</f>
        <v>14</v>
      </c>
      <c r="AH19">
        <f>COUNTIFS($R$2:$R$3589,AH$9,$A$2:$A$3589,$Z19)</f>
        <v>4</v>
      </c>
      <c r="AI19">
        <f>COUNTIFS($R$2:$R$3589,AI$9,$A$2:$A$3589,$Z19)</f>
        <v>10</v>
      </c>
      <c r="AJ19">
        <f>COUNTIFS($R$2:$R$3589,AJ$9,$A$2:$A$3589,$Z19)</f>
        <v>0</v>
      </c>
      <c r="AK19">
        <f>COUNTIFS($R$2:$R$3589,AK$9,$A$2:$A$3589,$Z19)</f>
        <v>11</v>
      </c>
      <c r="BF19">
        <v>1</v>
      </c>
      <c r="BG19" s="14">
        <f t="shared" si="0"/>
        <v>7.9216952212198155</v>
      </c>
      <c r="BH19">
        <v>3</v>
      </c>
      <c r="BI19" s="7">
        <v>18</v>
      </c>
      <c r="BJ19" s="13">
        <v>5.4766475281404299</v>
      </c>
      <c r="BK19" s="13">
        <v>0.927418631022358</v>
      </c>
      <c r="BL19" s="13">
        <v>0.64119396225820502</v>
      </c>
      <c r="BM19" s="13">
        <v>2.2438266646087102</v>
      </c>
      <c r="BN19" s="13">
        <v>1.63661503687315</v>
      </c>
      <c r="BO19" s="13">
        <v>4.0220195913402002</v>
      </c>
      <c r="BP19" s="13">
        <v>0.46899573159512797</v>
      </c>
      <c r="BQ19" s="13">
        <v>5.2706955086334597</v>
      </c>
      <c r="BR19" s="13">
        <v>1.33780328588446</v>
      </c>
      <c r="BS19" s="13">
        <v>6.7935101495384597E-3</v>
      </c>
      <c r="BT19" s="13">
        <v>4.7008090181255602</v>
      </c>
      <c r="BU19" s="13">
        <v>2.5734943725869699</v>
      </c>
    </row>
    <row r="20" spans="1:73">
      <c r="A20">
        <v>1980</v>
      </c>
      <c r="B20">
        <v>3</v>
      </c>
      <c r="C20">
        <v>19</v>
      </c>
      <c r="D20" s="14">
        <v>2.8049927569970101E-2</v>
      </c>
      <c r="E20" s="14">
        <v>0.27033590685289499</v>
      </c>
      <c r="F20" s="14">
        <v>0.64476101367035799</v>
      </c>
      <c r="G20" s="14">
        <v>0.39285660062843802</v>
      </c>
      <c r="H20" s="14">
        <v>1.3099409052038199E-2</v>
      </c>
      <c r="I20" s="14">
        <v>2.2143942903798199E-2</v>
      </c>
      <c r="J20" s="14">
        <v>0.14420333980281499</v>
      </c>
      <c r="K20" s="14">
        <v>0.33497561512457902</v>
      </c>
      <c r="L20" s="14">
        <v>5.2901124031810902E-2</v>
      </c>
      <c r="M20" s="14">
        <v>4.2341620849476198E-3</v>
      </c>
      <c r="N20" s="14">
        <v>7.9641277075226696E-2</v>
      </c>
      <c r="O20" s="14">
        <v>1.3165405243167401</v>
      </c>
      <c r="P20" s="14">
        <v>0.60741762829702095</v>
      </c>
      <c r="R20">
        <v>6</v>
      </c>
      <c r="S20">
        <v>1</v>
      </c>
      <c r="T20">
        <v>3</v>
      </c>
      <c r="U20">
        <v>7</v>
      </c>
      <c r="V20">
        <v>5</v>
      </c>
      <c r="Z20" s="7">
        <v>1990</v>
      </c>
      <c r="AA20">
        <f>COUNTIFS($R$2:$R$3589,AA$9,$A$2:$A$3589,$Z20)</f>
        <v>6</v>
      </c>
      <c r="AB20">
        <f>COUNTIFS($R$2:$R$3589,AB$9,$A$2:$A$3589,$Z20)</f>
        <v>14</v>
      </c>
      <c r="AC20">
        <f>COUNTIFS($R$2:$R$3589,AC$9,$A$2:$A$3589,$Z20)</f>
        <v>4</v>
      </c>
      <c r="AD20">
        <f>COUNTIFS($R$2:$R$3589,AD$9,$A$2:$A$3589,$Z20)</f>
        <v>1</v>
      </c>
      <c r="AE20">
        <f>COUNTIFS($R$2:$R$3589,AE$9,$A$2:$A$3589,$Z20)</f>
        <v>2</v>
      </c>
      <c r="AF20">
        <f>COUNTIFS($R$2:$R$3589,AF$9,$A$2:$A$3589,$Z20)</f>
        <v>10</v>
      </c>
      <c r="AG20">
        <f>COUNTIFS($R$2:$R$3589,AG$9,$A$2:$A$3589,$Z20)</f>
        <v>23</v>
      </c>
      <c r="AH20">
        <f>COUNTIFS($R$2:$R$3589,AH$9,$A$2:$A$3589,$Z20)</f>
        <v>4</v>
      </c>
      <c r="AI20">
        <f>COUNTIFS($R$2:$R$3589,AI$9,$A$2:$A$3589,$Z20)</f>
        <v>13</v>
      </c>
      <c r="AJ20">
        <f>COUNTIFS($R$2:$R$3589,AJ$9,$A$2:$A$3589,$Z20)</f>
        <v>2</v>
      </c>
      <c r="AK20">
        <f>COUNTIFS($R$2:$R$3589,AK$9,$A$2:$A$3589,$Z20)</f>
        <v>13</v>
      </c>
      <c r="BF20">
        <v>1</v>
      </c>
      <c r="BG20" s="14">
        <f t="shared" si="0"/>
        <v>2.6386369190050298</v>
      </c>
      <c r="BH20">
        <v>3</v>
      </c>
      <c r="BI20" s="7">
        <v>19</v>
      </c>
      <c r="BJ20" s="13">
        <v>5.2037558659627896</v>
      </c>
      <c r="BK20" s="13">
        <v>0.99755356226999903</v>
      </c>
      <c r="BL20" s="13">
        <v>0.29714443919315298</v>
      </c>
      <c r="BM20" s="13">
        <v>2.39714508897102</v>
      </c>
      <c r="BN20" s="13">
        <v>2.3436403211498398</v>
      </c>
      <c r="BO20" s="13">
        <v>4.26796019847664</v>
      </c>
      <c r="BP20" s="13">
        <v>0.65712136110115305</v>
      </c>
      <c r="BQ20" s="13">
        <v>6.0618749319531</v>
      </c>
      <c r="BR20" s="13">
        <v>1.9415711106459399</v>
      </c>
      <c r="BS20" s="13">
        <v>3.16521869076666E-2</v>
      </c>
      <c r="BT20" s="13">
        <v>5.6405877122121</v>
      </c>
      <c r="BU20" s="13">
        <v>2.2347590267641499</v>
      </c>
    </row>
    <row r="21" spans="1:73">
      <c r="A21">
        <v>1980</v>
      </c>
      <c r="B21">
        <v>3</v>
      </c>
      <c r="C21">
        <v>20</v>
      </c>
      <c r="D21" s="14">
        <v>3.9383963328000499E-3</v>
      </c>
      <c r="E21" s="14">
        <v>0.295789421363719</v>
      </c>
      <c r="F21" s="14">
        <v>0.75648120093541005</v>
      </c>
      <c r="G21" s="14">
        <v>1.3512594885348801</v>
      </c>
      <c r="H21" s="14">
        <v>2.2601759265490799E-2</v>
      </c>
      <c r="I21" s="14">
        <v>3.7245114100551098E-2</v>
      </c>
      <c r="J21" s="14">
        <v>6.8001632254989994E-2</v>
      </c>
      <c r="K21" s="14">
        <v>2.8316857617306401</v>
      </c>
      <c r="L21" s="14">
        <v>0.18475663085927899</v>
      </c>
      <c r="M21" s="14">
        <v>8.6828630383714595E-3</v>
      </c>
      <c r="N21" s="14">
        <v>0.33967710466147899</v>
      </c>
      <c r="O21" s="14">
        <v>1.72806864386741</v>
      </c>
      <c r="P21" s="14">
        <v>1.35336504302099</v>
      </c>
      <c r="R21">
        <v>6</v>
      </c>
      <c r="S21">
        <v>1</v>
      </c>
      <c r="T21">
        <v>6</v>
      </c>
      <c r="U21">
        <v>7</v>
      </c>
      <c r="V21">
        <v>5</v>
      </c>
      <c r="Z21" s="7">
        <v>1991</v>
      </c>
      <c r="AA21">
        <f>COUNTIFS($R$2:$R$3589,AA$9,$A$2:$A$3589,$Z21)</f>
        <v>3</v>
      </c>
      <c r="AB21">
        <f>COUNTIFS($R$2:$R$3589,AB$9,$A$2:$A$3589,$Z21)</f>
        <v>7</v>
      </c>
      <c r="AC21">
        <f>COUNTIFS($R$2:$R$3589,AC$9,$A$2:$A$3589,$Z21)</f>
        <v>7</v>
      </c>
      <c r="AD21">
        <f>COUNTIFS($R$2:$R$3589,AD$9,$A$2:$A$3589,$Z21)</f>
        <v>7</v>
      </c>
      <c r="AE21">
        <f>COUNTIFS($R$2:$R$3589,AE$9,$A$2:$A$3589,$Z21)</f>
        <v>1</v>
      </c>
      <c r="AF21">
        <f>COUNTIFS($R$2:$R$3589,AF$9,$A$2:$A$3589,$Z21)</f>
        <v>12</v>
      </c>
      <c r="AG21">
        <f>COUNTIFS($R$2:$R$3589,AG$9,$A$2:$A$3589,$Z21)</f>
        <v>23</v>
      </c>
      <c r="AH21">
        <f>COUNTIFS($R$2:$R$3589,AH$9,$A$2:$A$3589,$Z21)</f>
        <v>5</v>
      </c>
      <c r="AI21">
        <f>COUNTIFS($R$2:$R$3589,AI$9,$A$2:$A$3589,$Z21)</f>
        <v>10</v>
      </c>
      <c r="AJ21">
        <f>COUNTIFS($R$2:$R$3589,AJ$9,$A$2:$A$3589,$Z21)</f>
        <v>8</v>
      </c>
      <c r="AK21">
        <f>COUNTIFS($R$2:$R$3589,AK$9,$A$2:$A$3589,$Z21)</f>
        <v>9</v>
      </c>
      <c r="BF21">
        <v>1</v>
      </c>
      <c r="BG21" s="14">
        <f t="shared" si="0"/>
        <v>5.7349422482645336</v>
      </c>
      <c r="BH21">
        <v>3</v>
      </c>
      <c r="BI21" s="7">
        <v>20</v>
      </c>
      <c r="BJ21" s="13">
        <v>4.7108772739276397</v>
      </c>
      <c r="BK21" s="13">
        <v>0.41847267056089699</v>
      </c>
      <c r="BL21" s="13">
        <v>0.198202612036051</v>
      </c>
      <c r="BM21" s="13">
        <v>2.3198822820668901</v>
      </c>
      <c r="BN21" s="13">
        <v>2.7139861715104798</v>
      </c>
      <c r="BO21" s="13">
        <v>3.25217193133994</v>
      </c>
      <c r="BP21" s="13">
        <v>0.65274883165620501</v>
      </c>
      <c r="BQ21" s="13">
        <v>5.8542173302499201</v>
      </c>
      <c r="BR21" s="13">
        <v>1.71374654084848</v>
      </c>
      <c r="BS21" s="13">
        <v>0.17347728527494799</v>
      </c>
      <c r="BT21" s="13">
        <v>4.4220237139260998</v>
      </c>
      <c r="BU21" s="13">
        <v>2.33479068951151</v>
      </c>
    </row>
    <row r="22" spans="1:73">
      <c r="A22">
        <v>1980</v>
      </c>
      <c r="B22">
        <v>3</v>
      </c>
      <c r="C22">
        <v>21</v>
      </c>
      <c r="D22" s="14">
        <v>0.29527740210173198</v>
      </c>
      <c r="E22" s="14">
        <v>0.255096391531138</v>
      </c>
      <c r="F22" s="14">
        <v>2.4860249502742498E-3</v>
      </c>
      <c r="G22" s="14">
        <v>1.41182629254278</v>
      </c>
      <c r="H22" s="14">
        <v>0.24328342025674199</v>
      </c>
      <c r="I22" s="14">
        <v>5.55746176283681E-2</v>
      </c>
      <c r="J22" s="14">
        <v>0.14319457283991199</v>
      </c>
      <c r="K22" s="14">
        <v>2.7486979050541001</v>
      </c>
      <c r="L22" s="14">
        <v>0.33534403538218099</v>
      </c>
      <c r="M22" s="14">
        <v>1.0755357611523899E-2</v>
      </c>
      <c r="N22" s="14">
        <v>0.20967274979985701</v>
      </c>
      <c r="O22" s="14">
        <v>1.1231967313381801</v>
      </c>
      <c r="P22" s="14">
        <v>1.1079221439885101</v>
      </c>
      <c r="R22">
        <v>8</v>
      </c>
      <c r="S22">
        <v>3</v>
      </c>
      <c r="T22">
        <v>6</v>
      </c>
      <c r="U22">
        <v>7</v>
      </c>
      <c r="V22">
        <v>5</v>
      </c>
      <c r="Z22" s="7">
        <v>1992</v>
      </c>
      <c r="AA22">
        <f>COUNTIFS($R$2:$R$3589,AA$9,$A$2:$A$3589,$Z22)</f>
        <v>3</v>
      </c>
      <c r="AB22">
        <f>COUNTIFS($R$2:$R$3589,AB$9,$A$2:$A$3589,$Z22)</f>
        <v>17</v>
      </c>
      <c r="AC22">
        <f>COUNTIFS($R$2:$R$3589,AC$9,$A$2:$A$3589,$Z22)</f>
        <v>14</v>
      </c>
      <c r="AD22">
        <f>COUNTIFS($R$2:$R$3589,AD$9,$A$2:$A$3589,$Z22)</f>
        <v>4</v>
      </c>
      <c r="AE22">
        <f>COUNTIFS($R$2:$R$3589,AE$9,$A$2:$A$3589,$Z22)</f>
        <v>2</v>
      </c>
      <c r="AF22">
        <f>COUNTIFS($R$2:$R$3589,AF$9,$A$2:$A$3589,$Z22)</f>
        <v>23</v>
      </c>
      <c r="AG22">
        <f>COUNTIFS($R$2:$R$3589,AG$9,$A$2:$A$3589,$Z22)</f>
        <v>4</v>
      </c>
      <c r="AH22">
        <f>COUNTIFS($R$2:$R$3589,AH$9,$A$2:$A$3589,$Z22)</f>
        <v>10</v>
      </c>
      <c r="AI22">
        <f>COUNTIFS($R$2:$R$3589,AI$9,$A$2:$A$3589,$Z22)</f>
        <v>7</v>
      </c>
      <c r="AJ22">
        <f>COUNTIFS($R$2:$R$3589,AJ$9,$A$2:$A$3589,$Z22)</f>
        <v>2</v>
      </c>
      <c r="AK22">
        <f>COUNTIFS($R$2:$R$3589,AK$9,$A$2:$A$3589,$Z22)</f>
        <v>6</v>
      </c>
      <c r="BF22">
        <v>1</v>
      </c>
      <c r="BG22" s="14">
        <f t="shared" si="0"/>
        <v>0.63904945273601999</v>
      </c>
      <c r="BH22">
        <v>3</v>
      </c>
      <c r="BI22" s="7">
        <v>21</v>
      </c>
      <c r="BJ22" s="13">
        <v>5.3964348269712996</v>
      </c>
      <c r="BK22" s="13">
        <v>0.37419550820661501</v>
      </c>
      <c r="BL22" s="13">
        <v>0.35299566837346102</v>
      </c>
      <c r="BM22" s="13">
        <v>1.9652033788490999</v>
      </c>
      <c r="BN22" s="13">
        <v>2.4802460688808199</v>
      </c>
      <c r="BO22" s="13">
        <v>4.3375923484431702</v>
      </c>
      <c r="BP22" s="13">
        <v>0.49829502105353801</v>
      </c>
      <c r="BQ22" s="13">
        <v>5.4020795482238197</v>
      </c>
      <c r="BR22" s="13">
        <v>1.3563381204493301</v>
      </c>
      <c r="BS22" s="13">
        <v>0.11127978055722999</v>
      </c>
      <c r="BT22" s="13">
        <v>4.3077026960456903</v>
      </c>
      <c r="BU22" s="13">
        <v>2.1797964920972999</v>
      </c>
    </row>
    <row r="23" spans="1:73">
      <c r="A23">
        <v>1980</v>
      </c>
      <c r="B23">
        <v>3</v>
      </c>
      <c r="C23">
        <v>22</v>
      </c>
      <c r="D23" s="14">
        <v>2.3274641730379599</v>
      </c>
      <c r="E23" s="14">
        <v>0.38707415150632302</v>
      </c>
      <c r="F23" s="14">
        <v>4.1477160693530503E-2</v>
      </c>
      <c r="G23" s="14">
        <v>0.66985191241495801</v>
      </c>
      <c r="H23" s="14">
        <v>0.35010313117730701</v>
      </c>
      <c r="I23" s="14">
        <v>0.68877087927778202</v>
      </c>
      <c r="J23" s="14">
        <v>0.61638861933143396</v>
      </c>
      <c r="K23" s="14">
        <v>2.5037940088160702</v>
      </c>
      <c r="L23" s="14">
        <v>0.44628629667888298</v>
      </c>
      <c r="M23" s="14">
        <v>5.4000240131503903E-2</v>
      </c>
      <c r="N23" s="14">
        <v>0.90510127443625898</v>
      </c>
      <c r="O23" s="14">
        <v>1.7546834138314</v>
      </c>
      <c r="P23" s="14">
        <v>1.25702126210626</v>
      </c>
      <c r="R23">
        <v>6</v>
      </c>
      <c r="S23">
        <v>3</v>
      </c>
      <c r="T23">
        <v>6</v>
      </c>
      <c r="U23">
        <v>7</v>
      </c>
      <c r="V23">
        <v>5</v>
      </c>
      <c r="Z23" s="7">
        <v>1993</v>
      </c>
      <c r="AA23">
        <f>COUNTIFS($R$2:$R$3589,AA$9,$A$2:$A$3589,$Z23)</f>
        <v>12</v>
      </c>
      <c r="AB23">
        <f>COUNTIFS($R$2:$R$3589,AB$9,$A$2:$A$3589,$Z23)</f>
        <v>13</v>
      </c>
      <c r="AC23">
        <f>COUNTIFS($R$2:$R$3589,AC$9,$A$2:$A$3589,$Z23)</f>
        <v>10</v>
      </c>
      <c r="AD23">
        <f>COUNTIFS($R$2:$R$3589,AD$9,$A$2:$A$3589,$Z23)</f>
        <v>0</v>
      </c>
      <c r="AE23">
        <f>COUNTIFS($R$2:$R$3589,AE$9,$A$2:$A$3589,$Z23)</f>
        <v>10</v>
      </c>
      <c r="AF23">
        <f>COUNTIFS($R$2:$R$3589,AF$9,$A$2:$A$3589,$Z23)</f>
        <v>26</v>
      </c>
      <c r="AG23">
        <f>COUNTIFS($R$2:$R$3589,AG$9,$A$2:$A$3589,$Z23)</f>
        <v>7</v>
      </c>
      <c r="AH23">
        <f>COUNTIFS($R$2:$R$3589,AH$9,$A$2:$A$3589,$Z23)</f>
        <v>3</v>
      </c>
      <c r="AI23">
        <f>COUNTIFS($R$2:$R$3589,AI$9,$A$2:$A$3589,$Z23)</f>
        <v>10</v>
      </c>
      <c r="AJ23">
        <f>COUNTIFS($R$2:$R$3589,AJ$9,$A$2:$A$3589,$Z23)</f>
        <v>1</v>
      </c>
      <c r="AK23">
        <f>COUNTIFS($R$2:$R$3589,AK$9,$A$2:$A$3589,$Z23)</f>
        <v>0</v>
      </c>
      <c r="BF23">
        <v>1</v>
      </c>
      <c r="BG23" s="14">
        <f t="shared" si="0"/>
        <v>10.53691158575432</v>
      </c>
      <c r="BH23">
        <v>3</v>
      </c>
      <c r="BI23" s="7">
        <v>22</v>
      </c>
      <c r="BJ23" s="13">
        <v>4.9966130800229998</v>
      </c>
      <c r="BK23" s="13">
        <v>0.36287516564840999</v>
      </c>
      <c r="BL23" s="13">
        <v>0.40633151237917903</v>
      </c>
      <c r="BM23" s="13">
        <v>2.1337353785899702</v>
      </c>
      <c r="BN23" s="13">
        <v>2.0039691464181</v>
      </c>
      <c r="BO23" s="13">
        <v>2.89765096234746</v>
      </c>
      <c r="BP23" s="13">
        <v>0.550563793634538</v>
      </c>
      <c r="BQ23" s="13">
        <v>5.1244327765067101</v>
      </c>
      <c r="BR23" s="13">
        <v>1.2684390008673001</v>
      </c>
      <c r="BS23" s="13">
        <v>0.19327323035123001</v>
      </c>
      <c r="BT23" s="13">
        <v>4.2974549401349202</v>
      </c>
      <c r="BU23" s="13">
        <v>2.30623484323189</v>
      </c>
    </row>
    <row r="24" spans="1:73">
      <c r="A24">
        <v>1980</v>
      </c>
      <c r="B24">
        <v>3</v>
      </c>
      <c r="C24">
        <v>23</v>
      </c>
      <c r="D24" s="14">
        <v>1.0986521955532</v>
      </c>
      <c r="E24" s="14">
        <v>0.20205577642189099</v>
      </c>
      <c r="F24" s="14">
        <v>1.91526970397017E-2</v>
      </c>
      <c r="G24" s="14">
        <v>0.98841998862376901</v>
      </c>
      <c r="H24" s="14">
        <v>0.33425999753647301</v>
      </c>
      <c r="I24" s="14">
        <v>0.51207403200726698</v>
      </c>
      <c r="J24" s="14">
        <v>0.87664419413010097</v>
      </c>
      <c r="K24" s="14">
        <v>2.9439837039727101</v>
      </c>
      <c r="L24" s="14">
        <v>0.64763259173094301</v>
      </c>
      <c r="M24" s="14">
        <v>0.67008815846108605</v>
      </c>
      <c r="N24" s="14">
        <v>0.390006902772567</v>
      </c>
      <c r="O24" s="14">
        <v>1.01689975715443</v>
      </c>
      <c r="P24" s="14">
        <v>1.1874006797785901</v>
      </c>
      <c r="R24">
        <v>8</v>
      </c>
      <c r="S24">
        <v>3</v>
      </c>
      <c r="T24">
        <v>6</v>
      </c>
      <c r="U24">
        <v>7</v>
      </c>
      <c r="V24">
        <v>5</v>
      </c>
      <c r="Z24" s="7">
        <v>1994</v>
      </c>
      <c r="AA24">
        <f>COUNTIFS($R$2:$R$3589,AA$9,$A$2:$A$3589,$Z24)</f>
        <v>5</v>
      </c>
      <c r="AB24">
        <f>COUNTIFS($R$2:$R$3589,AB$9,$A$2:$A$3589,$Z24)</f>
        <v>14</v>
      </c>
      <c r="AC24">
        <f>COUNTIFS($R$2:$R$3589,AC$9,$A$2:$A$3589,$Z24)</f>
        <v>0</v>
      </c>
      <c r="AD24">
        <f>COUNTIFS($R$2:$R$3589,AD$9,$A$2:$A$3589,$Z24)</f>
        <v>5</v>
      </c>
      <c r="AE24">
        <f>COUNTIFS($R$2:$R$3589,AE$9,$A$2:$A$3589,$Z24)</f>
        <v>8</v>
      </c>
      <c r="AF24">
        <f>COUNTIFS($R$2:$R$3589,AF$9,$A$2:$A$3589,$Z24)</f>
        <v>14</v>
      </c>
      <c r="AG24">
        <f>COUNTIFS($R$2:$R$3589,AG$9,$A$2:$A$3589,$Z24)</f>
        <v>8</v>
      </c>
      <c r="AH24">
        <f>COUNTIFS($R$2:$R$3589,AH$9,$A$2:$A$3589,$Z24)</f>
        <v>11</v>
      </c>
      <c r="AI24">
        <f>COUNTIFS($R$2:$R$3589,AI$9,$A$2:$A$3589,$Z24)</f>
        <v>13</v>
      </c>
      <c r="AJ24">
        <f>COUNTIFS($R$2:$R$3589,AJ$9,$A$2:$A$3589,$Z24)</f>
        <v>12</v>
      </c>
      <c r="AK24">
        <f>COUNTIFS($R$2:$R$3589,AK$9,$A$2:$A$3589,$Z24)</f>
        <v>2</v>
      </c>
      <c r="BF24">
        <v>1</v>
      </c>
      <c r="BG24" s="14">
        <f t="shared" si="0"/>
        <v>11.667115331531384</v>
      </c>
      <c r="BH24">
        <v>3</v>
      </c>
      <c r="BI24" s="7">
        <v>23</v>
      </c>
      <c r="BJ24" s="13">
        <v>5.5935734706493099</v>
      </c>
      <c r="BK24" s="13">
        <v>0.38366171268871802</v>
      </c>
      <c r="BL24" s="13">
        <v>0.67660274103164098</v>
      </c>
      <c r="BM24" s="13">
        <v>2.1440283999447098</v>
      </c>
      <c r="BN24" s="13">
        <v>2.0155390724937101</v>
      </c>
      <c r="BO24" s="13">
        <v>3.96715312538266</v>
      </c>
      <c r="BP24" s="13">
        <v>0.61882561326943597</v>
      </c>
      <c r="BQ24" s="13">
        <v>5.1842721137895804</v>
      </c>
      <c r="BR24" s="13">
        <v>1.29185118943446</v>
      </c>
      <c r="BS24" s="13">
        <v>0.234069980931461</v>
      </c>
      <c r="BT24" s="13">
        <v>4.5093901508713801</v>
      </c>
      <c r="BU24" s="13">
        <v>2.3800389058927398</v>
      </c>
    </row>
    <row r="25" spans="1:73">
      <c r="A25">
        <v>1980</v>
      </c>
      <c r="B25">
        <v>3</v>
      </c>
      <c r="C25">
        <v>24</v>
      </c>
      <c r="D25" s="14">
        <v>1.5443828913044799</v>
      </c>
      <c r="E25" s="14">
        <v>0.20366956499629599</v>
      </c>
      <c r="F25" s="14">
        <v>0</v>
      </c>
      <c r="G25" s="14">
        <v>1.42868256810491</v>
      </c>
      <c r="H25" s="14">
        <v>1.8861180715004999</v>
      </c>
      <c r="I25" s="14">
        <v>0.78426322797122705</v>
      </c>
      <c r="J25" s="14">
        <v>0.66447883149561005</v>
      </c>
      <c r="K25" s="14">
        <v>3.6591990239503298</v>
      </c>
      <c r="L25" s="14">
        <v>0.68959887713113599</v>
      </c>
      <c r="M25" s="14">
        <v>0.124220676100538</v>
      </c>
      <c r="N25" s="14">
        <v>1.4782141342516699</v>
      </c>
      <c r="O25" s="14">
        <v>0.59567963035461202</v>
      </c>
      <c r="P25" s="14">
        <v>1.3526444747694699</v>
      </c>
      <c r="R25">
        <v>8</v>
      </c>
      <c r="S25">
        <v>3</v>
      </c>
      <c r="T25">
        <v>7</v>
      </c>
      <c r="U25">
        <v>7</v>
      </c>
      <c r="V25">
        <v>2</v>
      </c>
      <c r="Z25" s="7">
        <v>1995</v>
      </c>
      <c r="AA25">
        <f>COUNTIFS($R$2:$R$3589,AA$9,$A$2:$A$3589,$Z25)</f>
        <v>7</v>
      </c>
      <c r="AB25">
        <f>COUNTIFS($R$2:$R$3589,AB$9,$A$2:$A$3589,$Z25)</f>
        <v>14</v>
      </c>
      <c r="AC25">
        <f>COUNTIFS($R$2:$R$3589,AC$9,$A$2:$A$3589,$Z25)</f>
        <v>3</v>
      </c>
      <c r="AD25">
        <f>COUNTIFS($R$2:$R$3589,AD$9,$A$2:$A$3589,$Z25)</f>
        <v>8</v>
      </c>
      <c r="AE25">
        <f>COUNTIFS($R$2:$R$3589,AE$9,$A$2:$A$3589,$Z25)</f>
        <v>3</v>
      </c>
      <c r="AF25">
        <f>COUNTIFS($R$2:$R$3589,AF$9,$A$2:$A$3589,$Z25)</f>
        <v>16</v>
      </c>
      <c r="AG25">
        <f>COUNTIFS($R$2:$R$3589,AG$9,$A$2:$A$3589,$Z25)</f>
        <v>14</v>
      </c>
      <c r="AH25">
        <f>COUNTIFS($R$2:$R$3589,AH$9,$A$2:$A$3589,$Z25)</f>
        <v>7</v>
      </c>
      <c r="AI25">
        <f>COUNTIFS($R$2:$R$3589,AI$9,$A$2:$A$3589,$Z25)</f>
        <v>12</v>
      </c>
      <c r="AJ25">
        <f>COUNTIFS($R$2:$R$3589,AJ$9,$A$2:$A$3589,$Z25)</f>
        <v>5</v>
      </c>
      <c r="AK25">
        <f>COUNTIFS($R$2:$R$3589,AK$9,$A$2:$A$3589,$Z25)</f>
        <v>3</v>
      </c>
      <c r="BF25">
        <v>1</v>
      </c>
      <c r="BG25" s="14">
        <f t="shared" si="0"/>
        <v>4.9344516839684101</v>
      </c>
      <c r="BH25">
        <v>3</v>
      </c>
      <c r="BI25" s="7">
        <v>24</v>
      </c>
      <c r="BJ25" s="13">
        <v>5.88603865288494</v>
      </c>
      <c r="BK25" s="13">
        <v>0.483371176943102</v>
      </c>
      <c r="BL25" s="13">
        <v>0.68459554031233305</v>
      </c>
      <c r="BM25" s="13">
        <v>2.2409664854882498</v>
      </c>
      <c r="BN25" s="13">
        <v>2.7344767389382798</v>
      </c>
      <c r="BO25" s="13">
        <v>4.1169041597470502</v>
      </c>
      <c r="BP25" s="13">
        <v>0.83477548665900003</v>
      </c>
      <c r="BQ25" s="13">
        <v>5.8662658298250703</v>
      </c>
      <c r="BR25" s="13">
        <v>2.14359475527682</v>
      </c>
      <c r="BS25" s="13">
        <v>0.134000388669205</v>
      </c>
      <c r="BT25" s="13">
        <v>5.3736038313057097</v>
      </c>
      <c r="BU25" s="13">
        <v>2.7538865634527898</v>
      </c>
    </row>
    <row r="26" spans="1:73">
      <c r="A26">
        <v>1980</v>
      </c>
      <c r="B26">
        <v>3</v>
      </c>
      <c r="C26">
        <v>25</v>
      </c>
      <c r="D26" s="14">
        <v>8.7867194193487208</v>
      </c>
      <c r="E26" s="14">
        <v>0.26770684895589603</v>
      </c>
      <c r="F26" s="14">
        <v>0</v>
      </c>
      <c r="G26" s="14">
        <v>2.13437298989568</v>
      </c>
      <c r="H26" s="14">
        <v>2.0616802800154299</v>
      </c>
      <c r="I26" s="14">
        <v>7.2989425113586197</v>
      </c>
      <c r="J26" s="14">
        <v>0.27828831901286599</v>
      </c>
      <c r="K26" s="14">
        <v>1.86221798649687</v>
      </c>
      <c r="L26" s="14">
        <v>6.2262204754404298</v>
      </c>
      <c r="M26" s="14">
        <v>0.62689048612540499</v>
      </c>
      <c r="N26" s="14">
        <v>6.8421307442782702</v>
      </c>
      <c r="O26" s="14">
        <v>0.62793996391831997</v>
      </c>
      <c r="P26" s="14">
        <v>1.83495241507229</v>
      </c>
      <c r="R26">
        <v>2</v>
      </c>
      <c r="S26">
        <v>3</v>
      </c>
      <c r="T26">
        <v>7</v>
      </c>
      <c r="U26">
        <v>7</v>
      </c>
      <c r="V26">
        <v>2</v>
      </c>
      <c r="Z26" s="7">
        <v>1996</v>
      </c>
      <c r="AA26">
        <f>COUNTIFS($R$2:$R$3589,AA$9,$A$2:$A$3589,$Z26)</f>
        <v>14</v>
      </c>
      <c r="AB26">
        <f>COUNTIFS($R$2:$R$3589,AB$9,$A$2:$A$3589,$Z26)</f>
        <v>22</v>
      </c>
      <c r="AC26">
        <f>COUNTIFS($R$2:$R$3589,AC$9,$A$2:$A$3589,$Z26)</f>
        <v>2</v>
      </c>
      <c r="AD26">
        <f>COUNTIFS($R$2:$R$3589,AD$9,$A$2:$A$3589,$Z26)</f>
        <v>0</v>
      </c>
      <c r="AE26">
        <f>COUNTIFS($R$2:$R$3589,AE$9,$A$2:$A$3589,$Z26)</f>
        <v>5</v>
      </c>
      <c r="AF26">
        <f>COUNTIFS($R$2:$R$3589,AF$9,$A$2:$A$3589,$Z26)</f>
        <v>15</v>
      </c>
      <c r="AG26">
        <f>COUNTIFS($R$2:$R$3589,AG$9,$A$2:$A$3589,$Z26)</f>
        <v>10</v>
      </c>
      <c r="AH26">
        <f>COUNTIFS($R$2:$R$3589,AH$9,$A$2:$A$3589,$Z26)</f>
        <v>10</v>
      </c>
      <c r="AI26">
        <f>COUNTIFS($R$2:$R$3589,AI$9,$A$2:$A$3589,$Z26)</f>
        <v>7</v>
      </c>
      <c r="AJ26">
        <f>COUNTIFS($R$2:$R$3589,AJ$9,$A$2:$A$3589,$Z26)</f>
        <v>0</v>
      </c>
      <c r="AK26">
        <f>COUNTIFS($R$2:$R$3589,AK$9,$A$2:$A$3589,$Z26)</f>
        <v>7</v>
      </c>
      <c r="BF26">
        <v>1</v>
      </c>
      <c r="BG26" s="14">
        <f t="shared" si="0"/>
        <v>6.5076244280736404</v>
      </c>
      <c r="BH26">
        <v>3</v>
      </c>
      <c r="BI26" s="7">
        <v>25</v>
      </c>
      <c r="BJ26" s="13">
        <v>6.4484718322218901</v>
      </c>
      <c r="BK26" s="13">
        <v>0.75136273453425595</v>
      </c>
      <c r="BL26" s="13">
        <v>0.78929139817015403</v>
      </c>
      <c r="BM26" s="13">
        <v>2.6936669120130698</v>
      </c>
      <c r="BN26" s="13">
        <v>3.28940467115387</v>
      </c>
      <c r="BO26" s="13">
        <v>4.6477679551057198</v>
      </c>
      <c r="BP26" s="13">
        <v>0.886465366804153</v>
      </c>
      <c r="BQ26" s="13">
        <v>6.35208009982356</v>
      </c>
      <c r="BR26" s="13">
        <v>1.75031613372356</v>
      </c>
      <c r="BS26" s="13">
        <v>0.224936879655359</v>
      </c>
      <c r="BT26" s="13">
        <v>5.4889906220471802</v>
      </c>
      <c r="BU26" s="13">
        <v>2.8860965714710498</v>
      </c>
    </row>
    <row r="27" spans="1:73">
      <c r="A27">
        <v>1980</v>
      </c>
      <c r="B27">
        <v>3</v>
      </c>
      <c r="C27">
        <v>26</v>
      </c>
      <c r="D27" s="14">
        <v>11.7321364148103</v>
      </c>
      <c r="E27" s="14">
        <v>0.35957711403182702</v>
      </c>
      <c r="F27" s="14">
        <v>7.62596903198169E-2</v>
      </c>
      <c r="G27" s="14">
        <v>2.4984103909086199</v>
      </c>
      <c r="H27" s="14">
        <v>0.95623769724819596</v>
      </c>
      <c r="I27" s="14">
        <v>12.615942355340399</v>
      </c>
      <c r="J27" s="14">
        <v>0.18442817635268499</v>
      </c>
      <c r="K27" s="14">
        <v>2.1180998584342001</v>
      </c>
      <c r="L27" s="14">
        <v>9.0270435454538305</v>
      </c>
      <c r="M27" s="14">
        <v>3.0077421869353902</v>
      </c>
      <c r="N27" s="14">
        <v>10.7708769379333</v>
      </c>
      <c r="O27" s="14">
        <v>0.93200848326961905</v>
      </c>
      <c r="P27" s="14">
        <v>2.2837932034017601</v>
      </c>
      <c r="R27">
        <v>2</v>
      </c>
      <c r="S27">
        <v>3</v>
      </c>
      <c r="T27">
        <v>5</v>
      </c>
      <c r="U27">
        <v>7</v>
      </c>
      <c r="V27">
        <v>4</v>
      </c>
      <c r="Z27" s="7">
        <v>1997</v>
      </c>
      <c r="AA27">
        <f>COUNTIFS($R$2:$R$3589,AA$9,$A$2:$A$3589,$Z27)</f>
        <v>3</v>
      </c>
      <c r="AB27">
        <f>COUNTIFS($R$2:$R$3589,AB$9,$A$2:$A$3589,$Z27)</f>
        <v>17</v>
      </c>
      <c r="AC27">
        <f>COUNTIFS($R$2:$R$3589,AC$9,$A$2:$A$3589,$Z27)</f>
        <v>9</v>
      </c>
      <c r="AD27">
        <f>COUNTIFS($R$2:$R$3589,AD$9,$A$2:$A$3589,$Z27)</f>
        <v>3</v>
      </c>
      <c r="AE27">
        <f>COUNTIFS($R$2:$R$3589,AE$9,$A$2:$A$3589,$Z27)</f>
        <v>10</v>
      </c>
      <c r="AF27">
        <f>COUNTIFS($R$2:$R$3589,AF$9,$A$2:$A$3589,$Z27)</f>
        <v>20</v>
      </c>
      <c r="AG27">
        <f>COUNTIFS($R$2:$R$3589,AG$9,$A$2:$A$3589,$Z27)</f>
        <v>12</v>
      </c>
      <c r="AH27">
        <f>COUNTIFS($R$2:$R$3589,AH$9,$A$2:$A$3589,$Z27)</f>
        <v>8</v>
      </c>
      <c r="AI27">
        <f>COUNTIFS($R$2:$R$3589,AI$9,$A$2:$A$3589,$Z27)</f>
        <v>0</v>
      </c>
      <c r="AJ27">
        <f>COUNTIFS($R$2:$R$3589,AJ$9,$A$2:$A$3589,$Z27)</f>
        <v>3</v>
      </c>
      <c r="AK27">
        <f>COUNTIFS($R$2:$R$3589,AK$9,$A$2:$A$3589,$Z27)</f>
        <v>7</v>
      </c>
      <c r="BF27">
        <v>1</v>
      </c>
      <c r="BG27" s="14" t="str">
        <f t="shared" si="0"/>
        <v/>
      </c>
      <c r="BH27">
        <v>3</v>
      </c>
      <c r="BI27" s="7">
        <v>26</v>
      </c>
      <c r="BJ27" s="13">
        <v>6.0415478040183803</v>
      </c>
      <c r="BK27" s="13">
        <v>1.1385604992348899</v>
      </c>
      <c r="BL27" s="13">
        <v>1.0131345218846901</v>
      </c>
      <c r="BM27" s="13">
        <v>2.47296129226023</v>
      </c>
      <c r="BN27" s="13">
        <v>3.3561749292060501</v>
      </c>
      <c r="BO27" s="13">
        <v>4.40260754720099</v>
      </c>
      <c r="BP27" s="13">
        <v>0.766427187535897</v>
      </c>
      <c r="BQ27" s="13">
        <v>6.3479621375452302</v>
      </c>
      <c r="BR27" s="13">
        <v>2.0010263765982299</v>
      </c>
      <c r="BS27" s="13">
        <v>0.284448935657589</v>
      </c>
      <c r="BT27" s="13">
        <v>5.37079054570194</v>
      </c>
      <c r="BU27" s="13">
        <v>2.56792322044253</v>
      </c>
    </row>
    <row r="28" spans="1:73">
      <c r="A28">
        <v>1980</v>
      </c>
      <c r="B28">
        <v>3</v>
      </c>
      <c r="C28">
        <v>27</v>
      </c>
      <c r="D28" s="14">
        <v>1.5470104825384901</v>
      </c>
      <c r="E28" s="14">
        <v>0.14849523642242399</v>
      </c>
      <c r="F28" s="14">
        <v>0.210830738045579</v>
      </c>
      <c r="G28" s="14">
        <v>1.8519969617824601</v>
      </c>
      <c r="H28" s="14">
        <v>1.1635702977782101</v>
      </c>
      <c r="I28" s="14">
        <v>3.90360978587203</v>
      </c>
      <c r="J28" s="14">
        <v>0.30723773491926998</v>
      </c>
      <c r="K28" s="14">
        <v>2.6293807814513799</v>
      </c>
      <c r="L28" s="14">
        <v>6.0113329772372204</v>
      </c>
      <c r="M28" s="14">
        <v>7.4390585328640304</v>
      </c>
      <c r="N28" s="14">
        <v>8.2134641383809903</v>
      </c>
      <c r="O28" s="14">
        <v>2.1149241726221901</v>
      </c>
      <c r="P28" s="14">
        <v>2.5475794116389001</v>
      </c>
      <c r="R28">
        <v>8</v>
      </c>
      <c r="S28">
        <v>3</v>
      </c>
      <c r="T28">
        <v>5</v>
      </c>
      <c r="U28">
        <v>7</v>
      </c>
      <c r="V28">
        <v>3</v>
      </c>
      <c r="Z28" s="7">
        <v>1998</v>
      </c>
      <c r="AA28">
        <f>COUNTIFS($R$2:$R$3589,AA$9,$A$2:$A$3589,$Z28)</f>
        <v>3</v>
      </c>
      <c r="AB28">
        <f>COUNTIFS($R$2:$R$3589,AB$9,$A$2:$A$3589,$Z28)</f>
        <v>8</v>
      </c>
      <c r="AC28">
        <f>COUNTIFS($R$2:$R$3589,AC$9,$A$2:$A$3589,$Z28)</f>
        <v>8</v>
      </c>
      <c r="AD28">
        <f>COUNTIFS($R$2:$R$3589,AD$9,$A$2:$A$3589,$Z28)</f>
        <v>6</v>
      </c>
      <c r="AE28">
        <f>COUNTIFS($R$2:$R$3589,AE$9,$A$2:$A$3589,$Z28)</f>
        <v>8</v>
      </c>
      <c r="AF28">
        <f>COUNTIFS($R$2:$R$3589,AF$9,$A$2:$A$3589,$Z28)</f>
        <v>21</v>
      </c>
      <c r="AG28">
        <f>COUNTIFS($R$2:$R$3589,AG$9,$A$2:$A$3589,$Z28)</f>
        <v>6</v>
      </c>
      <c r="AH28">
        <f>COUNTIFS($R$2:$R$3589,AH$9,$A$2:$A$3589,$Z28)</f>
        <v>9</v>
      </c>
      <c r="AI28">
        <f>COUNTIFS($R$2:$R$3589,AI$9,$A$2:$A$3589,$Z28)</f>
        <v>10</v>
      </c>
      <c r="AJ28">
        <f>COUNTIFS($R$2:$R$3589,AJ$9,$A$2:$A$3589,$Z28)</f>
        <v>10</v>
      </c>
      <c r="AK28">
        <f>COUNTIFS($R$2:$R$3589,AK$9,$A$2:$A$3589,$Z28)</f>
        <v>3</v>
      </c>
      <c r="BF28">
        <v>1</v>
      </c>
      <c r="BG28" s="14">
        <f t="shared" si="0"/>
        <v>5.0468535535143708</v>
      </c>
      <c r="BH28">
        <v>3</v>
      </c>
      <c r="BI28" s="7">
        <v>27</v>
      </c>
      <c r="BJ28" s="13">
        <v>7.1171782661740002</v>
      </c>
      <c r="BK28" s="13">
        <v>0.70808491603648704</v>
      </c>
      <c r="BL28" s="13">
        <v>0.97539310138240998</v>
      </c>
      <c r="BM28" s="13">
        <v>2.2934509116557402</v>
      </c>
      <c r="BN28" s="13">
        <v>3.0129990551227901</v>
      </c>
      <c r="BO28" s="13">
        <v>5.4566686326033302</v>
      </c>
      <c r="BP28" s="13">
        <v>0.65571474760720505</v>
      </c>
      <c r="BQ28" s="13">
        <v>6.3936599173825899</v>
      </c>
      <c r="BR28" s="13">
        <v>2.1680057659561198</v>
      </c>
      <c r="BS28" s="13">
        <v>0.32672967303502498</v>
      </c>
      <c r="BT28" s="13">
        <v>6.24058906955994</v>
      </c>
      <c r="BU28" s="13">
        <v>2.4820705286224598</v>
      </c>
    </row>
    <row r="29" spans="1:73">
      <c r="A29">
        <v>1980</v>
      </c>
      <c r="B29">
        <v>3</v>
      </c>
      <c r="C29">
        <v>28</v>
      </c>
      <c r="D29" s="14">
        <v>1.28549061890048</v>
      </c>
      <c r="E29" s="14">
        <v>8.2310043522663801E-2</v>
      </c>
      <c r="F29" s="14">
        <v>1.65008758369002E-2</v>
      </c>
      <c r="G29" s="14">
        <v>2.0617972134104798</v>
      </c>
      <c r="H29" s="14">
        <v>0.90028193486849695</v>
      </c>
      <c r="I29" s="14">
        <v>2.24300665752614</v>
      </c>
      <c r="J29" s="14">
        <v>0.458287671850793</v>
      </c>
      <c r="K29" s="14">
        <v>3.62041533446921</v>
      </c>
      <c r="L29" s="14">
        <v>9.3613699400034296</v>
      </c>
      <c r="M29" s="14">
        <v>3.29726061208037</v>
      </c>
      <c r="N29" s="14">
        <v>2.3914593486396498</v>
      </c>
      <c r="O29" s="14">
        <v>2.2672865286108901</v>
      </c>
      <c r="P29" s="14">
        <v>2.5816273372870899</v>
      </c>
      <c r="R29">
        <v>8</v>
      </c>
      <c r="S29">
        <v>3</v>
      </c>
      <c r="T29">
        <v>5</v>
      </c>
      <c r="U29">
        <v>7</v>
      </c>
      <c r="V29">
        <v>3</v>
      </c>
      <c r="Z29" s="7">
        <v>1999</v>
      </c>
      <c r="AA29">
        <f>COUNTIFS($R$2:$R$3589,AA$9,$A$2:$A$3589,$Z29)</f>
        <v>0</v>
      </c>
      <c r="AB29">
        <f>COUNTIFS($R$2:$R$3589,AB$9,$A$2:$A$3589,$Z29)</f>
        <v>27</v>
      </c>
      <c r="AC29">
        <f>COUNTIFS($R$2:$R$3589,AC$9,$A$2:$A$3589,$Z29)</f>
        <v>1</v>
      </c>
      <c r="AD29">
        <f>COUNTIFS($R$2:$R$3589,AD$9,$A$2:$A$3589,$Z29)</f>
        <v>3</v>
      </c>
      <c r="AE29">
        <f>COUNTIFS($R$2:$R$3589,AE$9,$A$2:$A$3589,$Z29)</f>
        <v>3</v>
      </c>
      <c r="AF29">
        <f>COUNTIFS($R$2:$R$3589,AF$9,$A$2:$A$3589,$Z29)</f>
        <v>16</v>
      </c>
      <c r="AG29">
        <f>COUNTIFS($R$2:$R$3589,AG$9,$A$2:$A$3589,$Z29)</f>
        <v>9</v>
      </c>
      <c r="AH29">
        <f>COUNTIFS($R$2:$R$3589,AH$9,$A$2:$A$3589,$Z29)</f>
        <v>10</v>
      </c>
      <c r="AI29">
        <f>COUNTIFS($R$2:$R$3589,AI$9,$A$2:$A$3589,$Z29)</f>
        <v>17</v>
      </c>
      <c r="AJ29">
        <f>COUNTIFS($R$2:$R$3589,AJ$9,$A$2:$A$3589,$Z29)</f>
        <v>1</v>
      </c>
      <c r="AK29">
        <f>COUNTIFS($R$2:$R$3589,AK$9,$A$2:$A$3589,$Z29)</f>
        <v>5</v>
      </c>
      <c r="BF29">
        <v>1</v>
      </c>
      <c r="BG29" s="14">
        <f t="shared" si="0"/>
        <v>3.2950370509374203</v>
      </c>
      <c r="BH29">
        <v>3</v>
      </c>
      <c r="BI29" s="7">
        <v>28</v>
      </c>
      <c r="BJ29" s="13">
        <v>7.1772310765111502</v>
      </c>
      <c r="BK29" s="13">
        <v>0.74828929351728202</v>
      </c>
      <c r="BL29" s="13">
        <v>0.46844903422015299</v>
      </c>
      <c r="BM29" s="13">
        <v>2.6284812698289901</v>
      </c>
      <c r="BN29" s="13">
        <v>3.18453833658941</v>
      </c>
      <c r="BO29" s="13">
        <v>5.1155289621237401</v>
      </c>
      <c r="BP29" s="13">
        <v>0.71928126594156405</v>
      </c>
      <c r="BQ29" s="13">
        <v>6.7929260165450698</v>
      </c>
      <c r="BR29" s="13">
        <v>1.82638683545576</v>
      </c>
      <c r="BS29" s="13">
        <v>0.17693632119615299</v>
      </c>
      <c r="BT29" s="13">
        <v>5.7076519859417099</v>
      </c>
      <c r="BU29" s="13">
        <v>2.5361777313831002</v>
      </c>
    </row>
    <row r="30" spans="1:73">
      <c r="A30">
        <v>1980</v>
      </c>
      <c r="B30">
        <v>3</v>
      </c>
      <c r="C30">
        <v>29</v>
      </c>
      <c r="D30" s="14">
        <v>7.8109226198457202</v>
      </c>
      <c r="E30" s="14">
        <v>2.7689160809391201E-2</v>
      </c>
      <c r="F30" s="14">
        <v>0.12124819228606599</v>
      </c>
      <c r="G30" s="14">
        <v>1.06446906911951</v>
      </c>
      <c r="H30" s="14">
        <v>2.8030290467110999</v>
      </c>
      <c r="I30" s="14">
        <v>3.3211210375739402</v>
      </c>
      <c r="J30" s="14">
        <v>0.28627057760729802</v>
      </c>
      <c r="K30" s="14">
        <v>6.2976228443462103</v>
      </c>
      <c r="L30" s="14">
        <v>3.0993493666016199</v>
      </c>
      <c r="M30" s="14">
        <v>0.15874081774962501</v>
      </c>
      <c r="N30" s="14">
        <v>8.1356587998776995</v>
      </c>
      <c r="O30" s="14">
        <v>2.57366426456421</v>
      </c>
      <c r="P30" s="14">
        <v>2.7869600124707401</v>
      </c>
      <c r="R30">
        <v>8</v>
      </c>
      <c r="S30">
        <v>3</v>
      </c>
      <c r="T30">
        <v>7</v>
      </c>
      <c r="U30">
        <v>7</v>
      </c>
      <c r="V30">
        <v>2</v>
      </c>
      <c r="Z30" s="7">
        <v>2000</v>
      </c>
      <c r="AA30">
        <f>COUNTIFS($R$2:$R$3589,AA$9,$A$2:$A$3589,$Z30)</f>
        <v>8</v>
      </c>
      <c r="AB30">
        <f>COUNTIFS($R$2:$R$3589,AB$9,$A$2:$A$3589,$Z30)</f>
        <v>14</v>
      </c>
      <c r="AC30">
        <f>COUNTIFS($R$2:$R$3589,AC$9,$A$2:$A$3589,$Z30)</f>
        <v>4</v>
      </c>
      <c r="AD30">
        <f>COUNTIFS($R$2:$R$3589,AD$9,$A$2:$A$3589,$Z30)</f>
        <v>0</v>
      </c>
      <c r="AE30">
        <f>COUNTIFS($R$2:$R$3589,AE$9,$A$2:$A$3589,$Z30)</f>
        <v>5</v>
      </c>
      <c r="AF30">
        <f>COUNTIFS($R$2:$R$3589,AF$9,$A$2:$A$3589,$Z30)</f>
        <v>30</v>
      </c>
      <c r="AG30">
        <f>COUNTIFS($R$2:$R$3589,AG$9,$A$2:$A$3589,$Z30)</f>
        <v>7</v>
      </c>
      <c r="AH30">
        <f>COUNTIFS($R$2:$R$3589,AH$9,$A$2:$A$3589,$Z30)</f>
        <v>8</v>
      </c>
      <c r="AI30">
        <f>COUNTIFS($R$2:$R$3589,AI$9,$A$2:$A$3589,$Z30)</f>
        <v>12</v>
      </c>
      <c r="AJ30">
        <f>COUNTIFS($R$2:$R$3589,AJ$9,$A$2:$A$3589,$Z30)</f>
        <v>3</v>
      </c>
      <c r="AK30">
        <f>COUNTIFS($R$2:$R$3589,AK$9,$A$2:$A$3589,$Z30)</f>
        <v>1</v>
      </c>
      <c r="BF30">
        <v>1</v>
      </c>
      <c r="BG30" s="14">
        <f t="shared" si="0"/>
        <v>5.4716279649997901</v>
      </c>
      <c r="BH30">
        <v>3</v>
      </c>
      <c r="BI30" s="7">
        <v>29</v>
      </c>
      <c r="BJ30" s="13">
        <v>7.3006329884010199</v>
      </c>
      <c r="BK30" s="13">
        <v>0.88709595518192297</v>
      </c>
      <c r="BL30" s="13">
        <v>0.84472350512648697</v>
      </c>
      <c r="BM30" s="13">
        <v>2.7774123233712298</v>
      </c>
      <c r="BN30" s="13">
        <v>3.4546178988968901</v>
      </c>
      <c r="BO30" s="13">
        <v>4.9565185929307898</v>
      </c>
      <c r="BP30" s="13">
        <v>0.70679611022582001</v>
      </c>
      <c r="BQ30" s="13">
        <v>6.9910789932486104</v>
      </c>
      <c r="BR30" s="13">
        <v>2.0528541535601201</v>
      </c>
      <c r="BS30" s="13">
        <v>7.9736765934512802E-2</v>
      </c>
      <c r="BT30" s="13">
        <v>6.4179181049713296</v>
      </c>
      <c r="BU30" s="13">
        <v>2.76939358454135</v>
      </c>
    </row>
    <row r="31" spans="1:73">
      <c r="A31">
        <v>1980</v>
      </c>
      <c r="B31">
        <v>3</v>
      </c>
      <c r="C31">
        <v>30</v>
      </c>
      <c r="D31" s="14">
        <v>11.6886832426626</v>
      </c>
      <c r="E31" s="14">
        <v>4.5574605586850898E-2</v>
      </c>
      <c r="F31" s="14">
        <v>1.4155983444816901E-2</v>
      </c>
      <c r="G31" s="14">
        <v>1.6932279692299701</v>
      </c>
      <c r="H31" s="14">
        <v>2.6504439542372</v>
      </c>
      <c r="I31" s="14">
        <v>12.587253966640001</v>
      </c>
      <c r="J31" s="14">
        <v>0.23790287189551601</v>
      </c>
      <c r="K31" s="14">
        <v>12.1261736702621</v>
      </c>
      <c r="L31" s="14">
        <v>8.1569161665400802</v>
      </c>
      <c r="M31" s="14">
        <v>3.8218534504187301E-2</v>
      </c>
      <c r="N31" s="14">
        <v>14.3791729617383</v>
      </c>
      <c r="O31" s="14">
        <v>2.9002600088823902</v>
      </c>
      <c r="P31" s="14">
        <v>4.3494592994048196</v>
      </c>
      <c r="R31">
        <v>9</v>
      </c>
      <c r="S31">
        <v>3</v>
      </c>
      <c r="T31">
        <v>7</v>
      </c>
      <c r="U31">
        <v>7</v>
      </c>
      <c r="V31">
        <v>2</v>
      </c>
      <c r="Z31" s="7">
        <v>2001</v>
      </c>
      <c r="AA31">
        <f>COUNTIFS($R$2:$R$3589,AA$9,$A$2:$A$3589,$Z31)</f>
        <v>5</v>
      </c>
      <c r="AB31">
        <f>COUNTIFS($R$2:$R$3589,AB$9,$A$2:$A$3589,$Z31)</f>
        <v>23</v>
      </c>
      <c r="AC31">
        <f>COUNTIFS($R$2:$R$3589,AC$9,$A$2:$A$3589,$Z31)</f>
        <v>4</v>
      </c>
      <c r="AD31">
        <f>COUNTIFS($R$2:$R$3589,AD$9,$A$2:$A$3589,$Z31)</f>
        <v>0</v>
      </c>
      <c r="AE31">
        <f>COUNTIFS($R$2:$R$3589,AE$9,$A$2:$A$3589,$Z31)</f>
        <v>6</v>
      </c>
      <c r="AF31">
        <f>COUNTIFS($R$2:$R$3589,AF$9,$A$2:$A$3589,$Z31)</f>
        <v>23</v>
      </c>
      <c r="AG31">
        <f>COUNTIFS($R$2:$R$3589,AG$9,$A$2:$A$3589,$Z31)</f>
        <v>6</v>
      </c>
      <c r="AH31">
        <f>COUNTIFS($R$2:$R$3589,AH$9,$A$2:$A$3589,$Z31)</f>
        <v>9</v>
      </c>
      <c r="AI31">
        <f>COUNTIFS($R$2:$R$3589,AI$9,$A$2:$A$3589,$Z31)</f>
        <v>7</v>
      </c>
      <c r="AJ31">
        <f>COUNTIFS($R$2:$R$3589,AJ$9,$A$2:$A$3589,$Z31)</f>
        <v>2</v>
      </c>
      <c r="AK31">
        <f>COUNTIFS($R$2:$R$3589,AK$9,$A$2:$A$3589,$Z31)</f>
        <v>7</v>
      </c>
      <c r="BF31">
        <v>1</v>
      </c>
      <c r="BG31" s="14">
        <f t="shared" si="0"/>
        <v>8.101989217727974</v>
      </c>
      <c r="BH31">
        <v>3</v>
      </c>
      <c r="BI31" s="7">
        <v>30</v>
      </c>
      <c r="BJ31" s="13">
        <v>8.2518980303582001</v>
      </c>
      <c r="BK31" s="13">
        <v>1.6508661807185301</v>
      </c>
      <c r="BL31" s="13">
        <v>0.85270185366043505</v>
      </c>
      <c r="BM31" s="13">
        <v>3.0050744296355099</v>
      </c>
      <c r="BN31" s="13">
        <v>3.2433994242967401</v>
      </c>
      <c r="BO31" s="13">
        <v>5.7034927353371199</v>
      </c>
      <c r="BP31" s="13">
        <v>0.79797972774551196</v>
      </c>
      <c r="BQ31" s="13">
        <v>7.3142733740364099</v>
      </c>
      <c r="BR31" s="13">
        <v>1.9987729850668401</v>
      </c>
      <c r="BS31" s="13">
        <v>7.7462179515871796E-2</v>
      </c>
      <c r="BT31" s="13">
        <v>6.2242161375396901</v>
      </c>
      <c r="BU31" s="13">
        <v>2.6624621806828199</v>
      </c>
    </row>
    <row r="32" spans="1:73">
      <c r="A32">
        <v>1980</v>
      </c>
      <c r="B32">
        <v>3</v>
      </c>
      <c r="C32">
        <v>31</v>
      </c>
      <c r="D32" s="14">
        <v>3.37427178365474</v>
      </c>
      <c r="E32" s="14">
        <v>0.14039313417263199</v>
      </c>
      <c r="F32" s="14">
        <v>5.7897811692774902E-4</v>
      </c>
      <c r="G32" s="14">
        <v>0.61105940966920003</v>
      </c>
      <c r="H32" s="14">
        <v>0.75673806536168697</v>
      </c>
      <c r="I32" s="14">
        <v>1.27700971587224</v>
      </c>
      <c r="J32" s="14">
        <v>0.121192595519675</v>
      </c>
      <c r="K32" s="14">
        <v>6.3077514864250199</v>
      </c>
      <c r="L32" s="14">
        <v>4.0747166071596501</v>
      </c>
      <c r="M32" s="14">
        <v>0.12064299277021</v>
      </c>
      <c r="N32" s="14">
        <v>4.2350190444931997</v>
      </c>
      <c r="O32" s="14">
        <v>1.8014081642475399</v>
      </c>
      <c r="P32" s="14">
        <v>2.2036732815232001</v>
      </c>
      <c r="R32">
        <v>9</v>
      </c>
      <c r="S32">
        <v>3</v>
      </c>
      <c r="T32">
        <v>7</v>
      </c>
      <c r="U32">
        <v>7</v>
      </c>
      <c r="V32">
        <v>2</v>
      </c>
      <c r="Z32" s="7">
        <v>2002</v>
      </c>
      <c r="AA32">
        <f>COUNTIFS($R$2:$R$3589,AA$9,$A$2:$A$3589,$Z32)</f>
        <v>2</v>
      </c>
      <c r="AB32">
        <f>COUNTIFS($R$2:$R$3589,AB$9,$A$2:$A$3589,$Z32)</f>
        <v>10</v>
      </c>
      <c r="AC32">
        <f>COUNTIFS($R$2:$R$3589,AC$9,$A$2:$A$3589,$Z32)</f>
        <v>10</v>
      </c>
      <c r="AD32">
        <f>COUNTIFS($R$2:$R$3589,AD$9,$A$2:$A$3589,$Z32)</f>
        <v>3</v>
      </c>
      <c r="AE32">
        <f>COUNTIFS($R$2:$R$3589,AE$9,$A$2:$A$3589,$Z32)</f>
        <v>6</v>
      </c>
      <c r="AF32">
        <f>COUNTIFS($R$2:$R$3589,AF$9,$A$2:$A$3589,$Z32)</f>
        <v>20</v>
      </c>
      <c r="AG32">
        <f>COUNTIFS($R$2:$R$3589,AG$9,$A$2:$A$3589,$Z32)</f>
        <v>14</v>
      </c>
      <c r="AH32">
        <f>COUNTIFS($R$2:$R$3589,AH$9,$A$2:$A$3589,$Z32)</f>
        <v>10</v>
      </c>
      <c r="AI32">
        <f>COUNTIFS($R$2:$R$3589,AI$9,$A$2:$A$3589,$Z32)</f>
        <v>10</v>
      </c>
      <c r="AJ32">
        <f>COUNTIFS($R$2:$R$3589,AJ$9,$A$2:$A$3589,$Z32)</f>
        <v>2</v>
      </c>
      <c r="AK32">
        <f>COUNTIFS($R$2:$R$3589,AK$9,$A$2:$A$3589,$Z32)</f>
        <v>5</v>
      </c>
      <c r="BF32">
        <v>1</v>
      </c>
      <c r="BG32" s="14">
        <f t="shared" si="0"/>
        <v>9.8513966230052041</v>
      </c>
      <c r="BH32">
        <v>3</v>
      </c>
      <c r="BI32" s="7">
        <v>31</v>
      </c>
      <c r="BJ32" s="13">
        <v>6.8739760230188898</v>
      </c>
      <c r="BK32" s="13">
        <v>1.8296613222792999</v>
      </c>
      <c r="BL32" s="13">
        <v>1.0132788704535101</v>
      </c>
      <c r="BM32" s="13">
        <v>2.8479041560642</v>
      </c>
      <c r="BN32" s="13">
        <v>3.3502906889480202</v>
      </c>
      <c r="BO32" s="13">
        <v>5.0023275364876101</v>
      </c>
      <c r="BP32" s="13">
        <v>0.80160574314612798</v>
      </c>
      <c r="BQ32" s="13">
        <v>6.9340192434650998</v>
      </c>
      <c r="BR32" s="13">
        <v>1.6150553541953301</v>
      </c>
      <c r="BS32" s="13">
        <v>4.67598799191025E-2</v>
      </c>
      <c r="BT32" s="13">
        <v>5.9119966319752999</v>
      </c>
      <c r="BU32" s="13">
        <v>2.51721960719382</v>
      </c>
    </row>
    <row r="33" spans="1:73">
      <c r="A33">
        <v>1980</v>
      </c>
      <c r="B33">
        <v>4</v>
      </c>
      <c r="C33">
        <v>1</v>
      </c>
      <c r="D33" s="14">
        <v>9.1832963672337993</v>
      </c>
      <c r="E33" s="14">
        <v>0.16622215393041601</v>
      </c>
      <c r="F33" s="14">
        <v>0</v>
      </c>
      <c r="G33" s="14">
        <v>0.83410071793592</v>
      </c>
      <c r="H33" s="14">
        <v>0.81771824972086504</v>
      </c>
      <c r="I33" s="14">
        <v>4.2402012014936004</v>
      </c>
      <c r="J33" s="14">
        <v>0.157762248330578</v>
      </c>
      <c r="K33" s="14">
        <v>3.5721457808312</v>
      </c>
      <c r="L33" s="14">
        <v>0.72371074197754703</v>
      </c>
      <c r="M33" s="14">
        <v>0.109505453337048</v>
      </c>
      <c r="N33" s="14">
        <v>3.2078501008699201</v>
      </c>
      <c r="O33" s="14">
        <v>1.98148873044526</v>
      </c>
      <c r="P33" s="14">
        <v>1.6834228386280301</v>
      </c>
      <c r="R33">
        <v>6</v>
      </c>
      <c r="S33">
        <v>3</v>
      </c>
      <c r="T33">
        <v>7</v>
      </c>
      <c r="U33">
        <v>7</v>
      </c>
      <c r="V33">
        <v>2</v>
      </c>
      <c r="Z33" s="7">
        <v>2003</v>
      </c>
      <c r="AA33">
        <f>COUNTIFS($R$2:$R$3589,AA$9,$A$2:$A$3589,$Z33)</f>
        <v>7</v>
      </c>
      <c r="AB33">
        <f>COUNTIFS($R$2:$R$3589,AB$9,$A$2:$A$3589,$Z33)</f>
        <v>16</v>
      </c>
      <c r="AC33">
        <f>COUNTIFS($R$2:$R$3589,AC$9,$A$2:$A$3589,$Z33)</f>
        <v>4</v>
      </c>
      <c r="AD33">
        <f>COUNTIFS($R$2:$R$3589,AD$9,$A$2:$A$3589,$Z33)</f>
        <v>4</v>
      </c>
      <c r="AE33">
        <f>COUNTIFS($R$2:$R$3589,AE$9,$A$2:$A$3589,$Z33)</f>
        <v>8</v>
      </c>
      <c r="AF33">
        <f>COUNTIFS($R$2:$R$3589,AF$9,$A$2:$A$3589,$Z33)</f>
        <v>25</v>
      </c>
      <c r="AG33">
        <f>COUNTIFS($R$2:$R$3589,AG$9,$A$2:$A$3589,$Z33)</f>
        <v>5</v>
      </c>
      <c r="AH33">
        <f>COUNTIFS($R$2:$R$3589,AH$9,$A$2:$A$3589,$Z33)</f>
        <v>9</v>
      </c>
      <c r="AI33">
        <f>COUNTIFS($R$2:$R$3589,AI$9,$A$2:$A$3589,$Z33)</f>
        <v>6</v>
      </c>
      <c r="AJ33">
        <f>COUNTIFS($R$2:$R$3589,AJ$9,$A$2:$A$3589,$Z33)</f>
        <v>5</v>
      </c>
      <c r="AK33">
        <f>COUNTIFS($R$2:$R$3589,AK$9,$A$2:$A$3589,$Z33)</f>
        <v>3</v>
      </c>
      <c r="BF33">
        <v>1</v>
      </c>
      <c r="BG33" s="14" t="str">
        <f t="shared" si="0"/>
        <v/>
      </c>
      <c r="BH33">
        <v>4</v>
      </c>
      <c r="BI33" s="7">
        <v>1</v>
      </c>
      <c r="BJ33" s="13">
        <v>6.8478116193051299</v>
      </c>
      <c r="BK33" s="13">
        <v>0.68019267331815303</v>
      </c>
      <c r="BL33" s="13">
        <v>0.69887075283548705</v>
      </c>
      <c r="BM33" s="13">
        <v>2.5240686819865799</v>
      </c>
      <c r="BN33" s="13">
        <v>3.3085166578305301</v>
      </c>
      <c r="BO33" s="13">
        <v>5.2514194420057096</v>
      </c>
      <c r="BP33" s="13">
        <v>0.74985875425269199</v>
      </c>
      <c r="BQ33" s="13">
        <v>6.8127095598710703</v>
      </c>
      <c r="BR33" s="13">
        <v>1.40658355016935</v>
      </c>
      <c r="BS33" s="13">
        <v>4.1730058216282E-2</v>
      </c>
      <c r="BT33" s="13">
        <v>5.75171231617625</v>
      </c>
      <c r="BU33" s="13">
        <v>2.2916908338642998</v>
      </c>
    </row>
    <row r="34" spans="1:73">
      <c r="A34">
        <v>1980</v>
      </c>
      <c r="B34">
        <v>4</v>
      </c>
      <c r="C34">
        <v>2</v>
      </c>
      <c r="D34" s="14">
        <v>1.7709350368831001</v>
      </c>
      <c r="E34" s="14">
        <v>8.7145153710209006E-2</v>
      </c>
      <c r="F34" s="14">
        <v>0</v>
      </c>
      <c r="G34" s="14">
        <v>1.46381211827543</v>
      </c>
      <c r="H34" s="14">
        <v>0.65134602262751895</v>
      </c>
      <c r="I34" s="14">
        <v>2.76649693477798</v>
      </c>
      <c r="J34" s="14">
        <v>0.13968744817526499</v>
      </c>
      <c r="K34" s="14">
        <v>2.5067511853569102</v>
      </c>
      <c r="L34" s="14">
        <v>4.2892025722150704</v>
      </c>
      <c r="M34" s="14">
        <v>0.784451551924223</v>
      </c>
      <c r="N34" s="14">
        <v>3.41711746523564</v>
      </c>
      <c r="O34" s="14">
        <v>1.7415631158612299</v>
      </c>
      <c r="P34" s="14">
        <v>1.76074967425583</v>
      </c>
      <c r="R34">
        <v>6</v>
      </c>
      <c r="S34">
        <v>3</v>
      </c>
      <c r="T34">
        <v>5</v>
      </c>
      <c r="U34">
        <v>7</v>
      </c>
      <c r="V34">
        <v>2</v>
      </c>
      <c r="Z34" s="7">
        <v>2004</v>
      </c>
      <c r="AA34">
        <f>COUNTIFS($R$2:$R$3589,AA$9,$A$2:$A$3589,$Z34)</f>
        <v>8</v>
      </c>
      <c r="AB34">
        <f>COUNTIFS($R$2:$R$3589,AB$9,$A$2:$A$3589,$Z34)</f>
        <v>15</v>
      </c>
      <c r="AC34">
        <f>COUNTIFS($R$2:$R$3589,AC$9,$A$2:$A$3589,$Z34)</f>
        <v>2</v>
      </c>
      <c r="AD34">
        <f>COUNTIFS($R$2:$R$3589,AD$9,$A$2:$A$3589,$Z34)</f>
        <v>0</v>
      </c>
      <c r="AE34">
        <f>COUNTIFS($R$2:$R$3589,AE$9,$A$2:$A$3589,$Z34)</f>
        <v>5</v>
      </c>
      <c r="AF34">
        <f>COUNTIFS($R$2:$R$3589,AF$9,$A$2:$A$3589,$Z34)</f>
        <v>33</v>
      </c>
      <c r="AG34">
        <f>COUNTIFS($R$2:$R$3589,AG$9,$A$2:$A$3589,$Z34)</f>
        <v>9</v>
      </c>
      <c r="AH34">
        <f>COUNTIFS($R$2:$R$3589,AH$9,$A$2:$A$3589,$Z34)</f>
        <v>3</v>
      </c>
      <c r="AI34">
        <f>COUNTIFS($R$2:$R$3589,AI$9,$A$2:$A$3589,$Z34)</f>
        <v>9</v>
      </c>
      <c r="AJ34">
        <f>COUNTIFS($R$2:$R$3589,AJ$9,$A$2:$A$3589,$Z34)</f>
        <v>0</v>
      </c>
      <c r="AK34">
        <f>COUNTIFS($R$2:$R$3589,AK$9,$A$2:$A$3589,$Z34)</f>
        <v>8</v>
      </c>
      <c r="BF34">
        <v>1</v>
      </c>
      <c r="BG34" s="14">
        <f t="shared" si="0"/>
        <v>6.0787417002289397</v>
      </c>
      <c r="BH34">
        <v>4</v>
      </c>
      <c r="BI34" s="7">
        <v>2</v>
      </c>
      <c r="BJ34" s="13">
        <v>6.4931185882744602</v>
      </c>
      <c r="BK34" s="13">
        <v>0.55257671188653801</v>
      </c>
      <c r="BL34" s="13">
        <v>0.76449193544956395</v>
      </c>
      <c r="BM34" s="13">
        <v>2.5905833387970501</v>
      </c>
      <c r="BN34" s="13">
        <v>2.7072342582571198</v>
      </c>
      <c r="BO34" s="13">
        <v>4.2605901391729697</v>
      </c>
      <c r="BP34" s="13">
        <v>0.90454442742651298</v>
      </c>
      <c r="BQ34" s="13">
        <v>5.5250052976986401</v>
      </c>
      <c r="BR34" s="13">
        <v>1.3258830637168899</v>
      </c>
      <c r="BS34" s="13">
        <v>8.1681841901615301E-2</v>
      </c>
      <c r="BT34" s="13">
        <v>4.6158856832067103</v>
      </c>
      <c r="BU34" s="13">
        <v>2.1998555260073802</v>
      </c>
    </row>
    <row r="35" spans="1:73">
      <c r="A35">
        <v>1980</v>
      </c>
      <c r="B35">
        <v>4</v>
      </c>
      <c r="C35">
        <v>3</v>
      </c>
      <c r="D35" s="14">
        <v>2.8912342677462601</v>
      </c>
      <c r="E35" s="14">
        <v>6.61849129699177E-2</v>
      </c>
      <c r="F35" s="14">
        <v>0</v>
      </c>
      <c r="G35" s="14">
        <v>1.2279638402667199</v>
      </c>
      <c r="H35" s="14">
        <v>0.66240192552224197</v>
      </c>
      <c r="I35" s="14">
        <v>0.50262449863863401</v>
      </c>
      <c r="J35" s="14">
        <v>0.14093639006502301</v>
      </c>
      <c r="K35" s="14">
        <v>3.06426857182282</v>
      </c>
      <c r="L35" s="14">
        <v>4.0057825834901601</v>
      </c>
      <c r="M35" s="14">
        <v>0.101470503369066</v>
      </c>
      <c r="N35" s="14">
        <v>2.0642353129537998</v>
      </c>
      <c r="O35" s="14">
        <v>1.5744572819857201</v>
      </c>
      <c r="P35" s="14">
        <v>1.6686257513621501</v>
      </c>
      <c r="R35">
        <v>8</v>
      </c>
      <c r="S35">
        <v>3</v>
      </c>
      <c r="T35">
        <v>5</v>
      </c>
      <c r="U35">
        <v>7</v>
      </c>
      <c r="V35">
        <v>2</v>
      </c>
      <c r="Z35" s="7">
        <v>2005</v>
      </c>
      <c r="AA35">
        <f>COUNTIFS($R$2:$R$3589,AA$9,$A$2:$A$3589,$Z35)</f>
        <v>12</v>
      </c>
      <c r="AB35">
        <f>COUNTIFS($R$2:$R$3589,AB$9,$A$2:$A$3589,$Z35)</f>
        <v>6</v>
      </c>
      <c r="AC35">
        <f>COUNTIFS($R$2:$R$3589,AC$9,$A$2:$A$3589,$Z35)</f>
        <v>4</v>
      </c>
      <c r="AD35">
        <f>COUNTIFS($R$2:$R$3589,AD$9,$A$2:$A$3589,$Z35)</f>
        <v>4</v>
      </c>
      <c r="AE35">
        <f>COUNTIFS($R$2:$R$3589,AE$9,$A$2:$A$3589,$Z35)</f>
        <v>12</v>
      </c>
      <c r="AF35">
        <f>COUNTIFS($R$2:$R$3589,AF$9,$A$2:$A$3589,$Z35)</f>
        <v>19</v>
      </c>
      <c r="AG35">
        <f>COUNTIFS($R$2:$R$3589,AG$9,$A$2:$A$3589,$Z35)</f>
        <v>10</v>
      </c>
      <c r="AH35">
        <f>COUNTIFS($R$2:$R$3589,AH$9,$A$2:$A$3589,$Z35)</f>
        <v>9</v>
      </c>
      <c r="AI35">
        <f>COUNTIFS($R$2:$R$3589,AI$9,$A$2:$A$3589,$Z35)</f>
        <v>8</v>
      </c>
      <c r="AJ35">
        <f>COUNTIFS($R$2:$R$3589,AJ$9,$A$2:$A$3589,$Z35)</f>
        <v>3</v>
      </c>
      <c r="AK35">
        <f>COUNTIFS($R$2:$R$3589,AK$9,$A$2:$A$3589,$Z35)</f>
        <v>5</v>
      </c>
      <c r="BF35">
        <v>1</v>
      </c>
      <c r="BG35" s="14">
        <f t="shared" si="0"/>
        <v>3.7476278272482197</v>
      </c>
      <c r="BH35">
        <v>4</v>
      </c>
      <c r="BI35" s="7">
        <v>3</v>
      </c>
      <c r="BJ35" s="13">
        <v>6.8616203100714603</v>
      </c>
      <c r="BK35" s="13">
        <v>1.09123893221446</v>
      </c>
      <c r="BL35" s="13">
        <v>0.74602911798848703</v>
      </c>
      <c r="BM35" s="13">
        <v>2.7134973640980999</v>
      </c>
      <c r="BN35" s="13">
        <v>2.9144652135484601</v>
      </c>
      <c r="BO35" s="13">
        <v>6.0230464203229399</v>
      </c>
      <c r="BP35" s="13">
        <v>0.83552590395620496</v>
      </c>
      <c r="BQ35" s="13">
        <v>5.7151948388438196</v>
      </c>
      <c r="BR35" s="13">
        <v>2.2956128773538702</v>
      </c>
      <c r="BS35" s="13">
        <v>0.106166466043512</v>
      </c>
      <c r="BT35" s="13">
        <v>5.9286969751056899</v>
      </c>
      <c r="BU35" s="13">
        <v>2.4272929694035099</v>
      </c>
    </row>
    <row r="36" spans="1:73">
      <c r="A36">
        <v>1980</v>
      </c>
      <c r="B36">
        <v>4</v>
      </c>
      <c r="C36">
        <v>4</v>
      </c>
      <c r="D36" s="14">
        <v>3.5739994293197999</v>
      </c>
      <c r="E36" s="14">
        <v>2.0947874353019501E-2</v>
      </c>
      <c r="F36" s="14">
        <v>2.03097220470265E-2</v>
      </c>
      <c r="G36" s="14">
        <v>1.08779825109211</v>
      </c>
      <c r="H36" s="14">
        <v>0.94977805509506397</v>
      </c>
      <c r="I36" s="14">
        <v>7.8634324330082803</v>
      </c>
      <c r="J36" s="14">
        <v>0.17758408853865701</v>
      </c>
      <c r="K36" s="14">
        <v>4.1691163525180404</v>
      </c>
      <c r="L36" s="14">
        <v>3.7019310252232498</v>
      </c>
      <c r="M36" s="14">
        <v>4.7959718455009903E-2</v>
      </c>
      <c r="N36" s="14">
        <v>3.9615885823821002</v>
      </c>
      <c r="O36" s="14">
        <v>1.39027054357062</v>
      </c>
      <c r="P36" s="14">
        <v>1.7990635766977301</v>
      </c>
      <c r="R36">
        <v>8</v>
      </c>
      <c r="S36">
        <v>1</v>
      </c>
      <c r="T36">
        <v>7</v>
      </c>
      <c r="U36">
        <v>4</v>
      </c>
      <c r="V36">
        <v>2</v>
      </c>
      <c r="Z36" s="7">
        <v>2006</v>
      </c>
      <c r="AA36">
        <f>COUNTIFS($R$2:$R$3589,AA$9,$A$2:$A$3589,$Z36)</f>
        <v>7</v>
      </c>
      <c r="AB36">
        <f>COUNTIFS($R$2:$R$3589,AB$9,$A$2:$A$3589,$Z36)</f>
        <v>14</v>
      </c>
      <c r="AC36">
        <f>COUNTIFS($R$2:$R$3589,AC$9,$A$2:$A$3589,$Z36)</f>
        <v>10</v>
      </c>
      <c r="AD36">
        <f>COUNTIFS($R$2:$R$3589,AD$9,$A$2:$A$3589,$Z36)</f>
        <v>7</v>
      </c>
      <c r="AE36">
        <f>COUNTIFS($R$2:$R$3589,AE$9,$A$2:$A$3589,$Z36)</f>
        <v>7</v>
      </c>
      <c r="AF36">
        <f>COUNTIFS($R$2:$R$3589,AF$9,$A$2:$A$3589,$Z36)</f>
        <v>9</v>
      </c>
      <c r="AG36">
        <f>COUNTIFS($R$2:$R$3589,AG$9,$A$2:$A$3589,$Z36)</f>
        <v>8</v>
      </c>
      <c r="AH36">
        <f>COUNTIFS($R$2:$R$3589,AH$9,$A$2:$A$3589,$Z36)</f>
        <v>5</v>
      </c>
      <c r="AI36">
        <f>COUNTIFS($R$2:$R$3589,AI$9,$A$2:$A$3589,$Z36)</f>
        <v>16</v>
      </c>
      <c r="AJ36">
        <f>COUNTIFS($R$2:$R$3589,AJ$9,$A$2:$A$3589,$Z36)</f>
        <v>3</v>
      </c>
      <c r="AK36">
        <f>COUNTIFS($R$2:$R$3589,AK$9,$A$2:$A$3589,$Z36)</f>
        <v>6</v>
      </c>
      <c r="BF36">
        <v>1</v>
      </c>
      <c r="BG36" s="14">
        <f t="shared" si="0"/>
        <v>4.3000589435903569</v>
      </c>
      <c r="BH36">
        <v>4</v>
      </c>
      <c r="BI36" s="7">
        <v>4</v>
      </c>
      <c r="BJ36" s="13">
        <v>5.8411786002477397</v>
      </c>
      <c r="BK36" s="13">
        <v>0.70148550551448696</v>
      </c>
      <c r="BL36" s="13">
        <v>0.66638533809338396</v>
      </c>
      <c r="BM36" s="13">
        <v>3.09892828113477</v>
      </c>
      <c r="BN36" s="13">
        <v>3.15315896598264</v>
      </c>
      <c r="BO36" s="13">
        <v>4.7584905246499201</v>
      </c>
      <c r="BP36" s="13">
        <v>0.86035154802394798</v>
      </c>
      <c r="BQ36" s="13">
        <v>6.2403402366431502</v>
      </c>
      <c r="BR36" s="13">
        <v>2.77836836744653</v>
      </c>
      <c r="BS36" s="13">
        <v>0.21129010941894799</v>
      </c>
      <c r="BT36" s="13">
        <v>6.3931754511976404</v>
      </c>
      <c r="BU36" s="13">
        <v>2.7550866619846102</v>
      </c>
    </row>
    <row r="37" spans="1:73">
      <c r="A37">
        <v>1980</v>
      </c>
      <c r="B37">
        <v>4</v>
      </c>
      <c r="C37">
        <v>5</v>
      </c>
      <c r="D37" s="14">
        <v>7.2047968729424401</v>
      </c>
      <c r="E37" s="14">
        <v>5.7138844867459203E-2</v>
      </c>
      <c r="F37" s="14">
        <v>9.5645301450615006E-2</v>
      </c>
      <c r="G37" s="14">
        <v>1.6364160745263201</v>
      </c>
      <c r="H37" s="14">
        <v>0.657763190807366</v>
      </c>
      <c r="I37" s="14">
        <v>3.6612645848765699</v>
      </c>
      <c r="J37" s="14">
        <v>0.40304969486607001</v>
      </c>
      <c r="K37" s="14">
        <v>3.6316219163561301</v>
      </c>
      <c r="L37" s="14">
        <v>1.7789661078722101</v>
      </c>
      <c r="M37" s="14">
        <v>3.7891630577763799E-3</v>
      </c>
      <c r="N37" s="14">
        <v>4.7170319518430501</v>
      </c>
      <c r="O37" s="14">
        <v>1.26193611688781</v>
      </c>
      <c r="P37" s="14">
        <v>1.6480116388780599</v>
      </c>
      <c r="R37">
        <v>8</v>
      </c>
      <c r="S37">
        <v>1</v>
      </c>
      <c r="T37">
        <v>7</v>
      </c>
      <c r="U37">
        <v>4</v>
      </c>
      <c r="V37">
        <v>4</v>
      </c>
      <c r="Z37" s="7">
        <v>2007</v>
      </c>
      <c r="AA37">
        <f>COUNTIFS($R$2:$R$3589,AA$9,$A$2:$A$3589,$Z37)</f>
        <v>3</v>
      </c>
      <c r="AB37">
        <f>COUNTIFS($R$2:$R$3589,AB$9,$A$2:$A$3589,$Z37)</f>
        <v>14</v>
      </c>
      <c r="AC37">
        <f>COUNTIFS($R$2:$R$3589,AC$9,$A$2:$A$3589,$Z37)</f>
        <v>2</v>
      </c>
      <c r="AD37">
        <f>COUNTIFS($R$2:$R$3589,AD$9,$A$2:$A$3589,$Z37)</f>
        <v>8</v>
      </c>
      <c r="AE37">
        <f>COUNTIFS($R$2:$R$3589,AE$9,$A$2:$A$3589,$Z37)</f>
        <v>1</v>
      </c>
      <c r="AF37">
        <f>COUNTIFS($R$2:$R$3589,AF$9,$A$2:$A$3589,$Z37)</f>
        <v>37</v>
      </c>
      <c r="AG37">
        <f>COUNTIFS($R$2:$R$3589,AG$9,$A$2:$A$3589,$Z37)</f>
        <v>7</v>
      </c>
      <c r="AH37">
        <f>COUNTIFS($R$2:$R$3589,AH$9,$A$2:$A$3589,$Z37)</f>
        <v>6</v>
      </c>
      <c r="AI37">
        <f>COUNTIFS($R$2:$R$3589,AI$9,$A$2:$A$3589,$Z37)</f>
        <v>7</v>
      </c>
      <c r="AJ37">
        <f>COUNTIFS($R$2:$R$3589,AJ$9,$A$2:$A$3589,$Z37)</f>
        <v>5</v>
      </c>
      <c r="AK37">
        <f>COUNTIFS($R$2:$R$3589,AK$9,$A$2:$A$3589,$Z37)</f>
        <v>2</v>
      </c>
      <c r="BF37">
        <v>1</v>
      </c>
      <c r="BG37" s="14">
        <f t="shared" si="0"/>
        <v>6.8681577159923863</v>
      </c>
      <c r="BH37">
        <v>4</v>
      </c>
      <c r="BI37" s="7">
        <v>5</v>
      </c>
      <c r="BJ37" s="13">
        <v>6.6919957300580997</v>
      </c>
      <c r="BK37" s="13">
        <v>0.84271586562535905</v>
      </c>
      <c r="BL37" s="13">
        <v>0.91247472791382001</v>
      </c>
      <c r="BM37" s="13">
        <v>3.5833246953124802</v>
      </c>
      <c r="BN37" s="13">
        <v>3.8333359849175301</v>
      </c>
      <c r="BO37" s="13">
        <v>5.1743453264968702</v>
      </c>
      <c r="BP37" s="13">
        <v>1.2236593032335801</v>
      </c>
      <c r="BQ37" s="13">
        <v>6.7242693578867403</v>
      </c>
      <c r="BR37" s="13">
        <v>2.6756588218941202</v>
      </c>
      <c r="BS37" s="13">
        <v>0.28885946172264099</v>
      </c>
      <c r="BT37" s="13">
        <v>6.9548772493393001</v>
      </c>
      <c r="BU37" s="13">
        <v>3.1345609885002301</v>
      </c>
    </row>
    <row r="38" spans="1:73">
      <c r="A38">
        <v>1980</v>
      </c>
      <c r="B38">
        <v>4</v>
      </c>
      <c r="C38">
        <v>6</v>
      </c>
      <c r="D38" s="14">
        <v>9.1959887564485001</v>
      </c>
      <c r="E38" s="14">
        <v>0.44733563403585302</v>
      </c>
      <c r="F38" s="14">
        <v>0.58818741475403002</v>
      </c>
      <c r="G38" s="14">
        <v>4.2253660183742001</v>
      </c>
      <c r="H38" s="14">
        <v>1.14050927833747</v>
      </c>
      <c r="I38" s="14">
        <v>5.5573673242181201</v>
      </c>
      <c r="J38" s="14">
        <v>0.80664066159872805</v>
      </c>
      <c r="K38" s="14">
        <v>4.0957884954518899</v>
      </c>
      <c r="L38" s="14">
        <v>5.82910831804376</v>
      </c>
      <c r="M38" s="14">
        <v>1.21402148235883E-2</v>
      </c>
      <c r="N38" s="14">
        <v>6.9725979776009597</v>
      </c>
      <c r="O38" s="14">
        <v>2.4663436672679202</v>
      </c>
      <c r="P38" s="14">
        <v>3.02027344518861</v>
      </c>
      <c r="R38">
        <v>7</v>
      </c>
      <c r="S38">
        <v>3</v>
      </c>
      <c r="T38">
        <v>7</v>
      </c>
      <c r="U38">
        <v>4</v>
      </c>
      <c r="V38">
        <v>4</v>
      </c>
      <c r="Z38" s="7">
        <v>2008</v>
      </c>
      <c r="AA38">
        <f>COUNTIFS($R$2:$R$3589,AA$9,$A$2:$A$3589,$Z38)</f>
        <v>1</v>
      </c>
      <c r="AB38">
        <f>COUNTIFS($R$2:$R$3589,AB$9,$A$2:$A$3589,$Z38)</f>
        <v>29</v>
      </c>
      <c r="AC38">
        <f>COUNTIFS($R$2:$R$3589,AC$9,$A$2:$A$3589,$Z38)</f>
        <v>6</v>
      </c>
      <c r="AD38">
        <f>COUNTIFS($R$2:$R$3589,AD$9,$A$2:$A$3589,$Z38)</f>
        <v>0</v>
      </c>
      <c r="AE38">
        <f>COUNTIFS($R$2:$R$3589,AE$9,$A$2:$A$3589,$Z38)</f>
        <v>0</v>
      </c>
      <c r="AF38">
        <f>COUNTIFS($R$2:$R$3589,AF$9,$A$2:$A$3589,$Z38)</f>
        <v>18</v>
      </c>
      <c r="AG38">
        <f>COUNTIFS($R$2:$R$3589,AG$9,$A$2:$A$3589,$Z38)</f>
        <v>10</v>
      </c>
      <c r="AH38">
        <f>COUNTIFS($R$2:$R$3589,AH$9,$A$2:$A$3589,$Z38)</f>
        <v>10</v>
      </c>
      <c r="AI38">
        <f>COUNTIFS($R$2:$R$3589,AI$9,$A$2:$A$3589,$Z38)</f>
        <v>9</v>
      </c>
      <c r="AJ38">
        <f>COUNTIFS($R$2:$R$3589,AJ$9,$A$2:$A$3589,$Z38)</f>
        <v>4</v>
      </c>
      <c r="AK38">
        <f>COUNTIFS($R$2:$R$3589,AK$9,$A$2:$A$3589,$Z38)</f>
        <v>5</v>
      </c>
      <c r="BF38">
        <v>1</v>
      </c>
      <c r="BG38" s="14">
        <f t="shared" si="0"/>
        <v>8.7912784538817697</v>
      </c>
      <c r="BH38">
        <v>4</v>
      </c>
      <c r="BI38" s="7">
        <v>6</v>
      </c>
      <c r="BJ38" s="13">
        <v>6.5230425609347904</v>
      </c>
      <c r="BK38" s="13">
        <v>1.1574974056957399</v>
      </c>
      <c r="BL38" s="13">
        <v>1.99983514959966</v>
      </c>
      <c r="BM38" s="13">
        <v>3.7413524691393301</v>
      </c>
      <c r="BN38" s="13">
        <v>4.6838431043300002</v>
      </c>
      <c r="BO38" s="13">
        <v>5.80162956211925</v>
      </c>
      <c r="BP38" s="13">
        <v>1.40569184764943</v>
      </c>
      <c r="BQ38" s="13">
        <v>6.4391929412675397</v>
      </c>
      <c r="BR38" s="13">
        <v>2.26737743854292</v>
      </c>
      <c r="BS38" s="13">
        <v>0.21357642855053799</v>
      </c>
      <c r="BT38" s="13">
        <v>6.7547205619300401</v>
      </c>
      <c r="BU38" s="13">
        <v>2.92760335553894</v>
      </c>
    </row>
    <row r="39" spans="1:73">
      <c r="A39">
        <v>1980</v>
      </c>
      <c r="B39">
        <v>4</v>
      </c>
      <c r="C39">
        <v>7</v>
      </c>
      <c r="D39" s="14">
        <v>4.9334026763597096</v>
      </c>
      <c r="E39" s="14">
        <v>0.17788840853707</v>
      </c>
      <c r="F39" s="14">
        <v>7.35679476922457E-2</v>
      </c>
      <c r="G39" s="14">
        <v>3.38426004932241</v>
      </c>
      <c r="H39" s="14">
        <v>2.9574787896516899</v>
      </c>
      <c r="I39" s="14">
        <v>3.4387482217013798</v>
      </c>
      <c r="J39" s="14">
        <v>0.57291947018523903</v>
      </c>
      <c r="K39" s="14">
        <v>10.7917992766544</v>
      </c>
      <c r="L39" s="14">
        <v>4.0307422480099202</v>
      </c>
      <c r="M39" s="14">
        <v>2.04351653361323E-3</v>
      </c>
      <c r="N39" s="14">
        <v>9.4201512738981297</v>
      </c>
      <c r="O39" s="14">
        <v>2.9389586411935502</v>
      </c>
      <c r="P39" s="14">
        <v>4.1029197110039703</v>
      </c>
      <c r="R39">
        <v>11</v>
      </c>
      <c r="S39">
        <v>3</v>
      </c>
      <c r="T39">
        <v>5</v>
      </c>
      <c r="U39">
        <v>4</v>
      </c>
      <c r="V39">
        <v>4</v>
      </c>
      <c r="Z39" s="7">
        <v>2009</v>
      </c>
      <c r="AA39">
        <f>COUNTIFS($R$2:$R$3589,AA$9,$A$2:$A$3589,$Z39)</f>
        <v>1</v>
      </c>
      <c r="AB39">
        <f>COUNTIFS($R$2:$R$3589,AB$9,$A$2:$A$3589,$Z39)</f>
        <v>8</v>
      </c>
      <c r="AC39">
        <f>COUNTIFS($R$2:$R$3589,AC$9,$A$2:$A$3589,$Z39)</f>
        <v>13</v>
      </c>
      <c r="AD39">
        <f>COUNTIFS($R$2:$R$3589,AD$9,$A$2:$A$3589,$Z39)</f>
        <v>0</v>
      </c>
      <c r="AE39">
        <f>COUNTIFS($R$2:$R$3589,AE$9,$A$2:$A$3589,$Z39)</f>
        <v>2</v>
      </c>
      <c r="AF39">
        <f>COUNTIFS($R$2:$R$3589,AF$9,$A$2:$A$3589,$Z39)</f>
        <v>32</v>
      </c>
      <c r="AG39">
        <f>COUNTIFS($R$2:$R$3589,AG$9,$A$2:$A$3589,$Z39)</f>
        <v>14</v>
      </c>
      <c r="AH39">
        <f>COUNTIFS($R$2:$R$3589,AH$9,$A$2:$A$3589,$Z39)</f>
        <v>7</v>
      </c>
      <c r="AI39">
        <f>COUNTIFS($R$2:$R$3589,AI$9,$A$2:$A$3589,$Z39)</f>
        <v>7</v>
      </c>
      <c r="AJ39">
        <f>COUNTIFS($R$2:$R$3589,AJ$9,$A$2:$A$3589,$Z39)</f>
        <v>5</v>
      </c>
      <c r="AK39">
        <f>COUNTIFS($R$2:$R$3589,AK$9,$A$2:$A$3589,$Z39)</f>
        <v>3</v>
      </c>
      <c r="BF39">
        <v>1</v>
      </c>
      <c r="BG39" s="14">
        <f t="shared" si="0"/>
        <v>6.9531041155002926</v>
      </c>
      <c r="BH39">
        <v>4</v>
      </c>
      <c r="BI39" s="7">
        <v>7</v>
      </c>
      <c r="BJ39" s="13">
        <v>6.7811352971938899</v>
      </c>
      <c r="BK39" s="13">
        <v>1.3654955818294101</v>
      </c>
      <c r="BL39" s="13">
        <v>1.6701461011232801</v>
      </c>
      <c r="BM39" s="13">
        <v>3.97994996899051</v>
      </c>
      <c r="BN39" s="13">
        <v>5.16042829608792</v>
      </c>
      <c r="BO39" s="13">
        <v>5.3215690104545796</v>
      </c>
      <c r="BP39" s="13">
        <v>1.7943544001656599</v>
      </c>
      <c r="BQ39" s="13">
        <v>6.7859476216277104</v>
      </c>
      <c r="BR39" s="13">
        <v>2.5834265986687401</v>
      </c>
      <c r="BS39" s="13">
        <v>8.7058840601230703E-2</v>
      </c>
      <c r="BT39" s="13">
        <v>7.2588840753483597</v>
      </c>
      <c r="BU39" s="13">
        <v>2.73416907454782</v>
      </c>
    </row>
    <row r="40" spans="1:73">
      <c r="A40">
        <v>1980</v>
      </c>
      <c r="B40">
        <v>4</v>
      </c>
      <c r="C40">
        <v>8</v>
      </c>
      <c r="D40" s="14">
        <v>4.0457965564611804</v>
      </c>
      <c r="E40" s="14">
        <v>0.22767109844896</v>
      </c>
      <c r="F40" s="14">
        <v>7.0304482569486697E-4</v>
      </c>
      <c r="G40" s="14">
        <v>3.58184742013596</v>
      </c>
      <c r="H40" s="14">
        <v>5.3513808508385701</v>
      </c>
      <c r="I40" s="14">
        <v>6.1097540004433997</v>
      </c>
      <c r="J40" s="14">
        <v>1.35306019945696</v>
      </c>
      <c r="K40" s="14">
        <v>9.4742229800650399</v>
      </c>
      <c r="L40" s="14">
        <v>1.91122612338543</v>
      </c>
      <c r="M40" s="14">
        <v>8.8782814433626504E-3</v>
      </c>
      <c r="N40" s="14">
        <v>10.080402564679501</v>
      </c>
      <c r="O40" s="14">
        <v>3.0980702291498301</v>
      </c>
      <c r="P40" s="14">
        <v>4.13256265089493</v>
      </c>
      <c r="R40">
        <v>11</v>
      </c>
      <c r="S40">
        <v>3</v>
      </c>
      <c r="T40">
        <v>7</v>
      </c>
      <c r="U40">
        <v>6</v>
      </c>
      <c r="V40">
        <v>4</v>
      </c>
      <c r="Z40" s="7">
        <v>2010</v>
      </c>
      <c r="AA40">
        <f>COUNTIFS($R$2:$R$3589,AA$9,$A$2:$A$3589,$Z40)</f>
        <v>12</v>
      </c>
      <c r="AB40">
        <f>COUNTIFS($R$2:$R$3589,AB$9,$A$2:$A$3589,$Z40)</f>
        <v>16</v>
      </c>
      <c r="AC40">
        <f>COUNTIFS($R$2:$R$3589,AC$9,$A$2:$A$3589,$Z40)</f>
        <v>3</v>
      </c>
      <c r="AD40">
        <f>COUNTIFS($R$2:$R$3589,AD$9,$A$2:$A$3589,$Z40)</f>
        <v>5</v>
      </c>
      <c r="AE40">
        <f>COUNTIFS($R$2:$R$3589,AE$9,$A$2:$A$3589,$Z40)</f>
        <v>9</v>
      </c>
      <c r="AF40">
        <f>COUNTIFS($R$2:$R$3589,AF$9,$A$2:$A$3589,$Z40)</f>
        <v>13</v>
      </c>
      <c r="AG40">
        <f>COUNTIFS($R$2:$R$3589,AG$9,$A$2:$A$3589,$Z40)</f>
        <v>9</v>
      </c>
      <c r="AH40">
        <f>COUNTIFS($R$2:$R$3589,AH$9,$A$2:$A$3589,$Z40)</f>
        <v>9</v>
      </c>
      <c r="AI40">
        <f>COUNTIFS($R$2:$R$3589,AI$9,$A$2:$A$3589,$Z40)</f>
        <v>5</v>
      </c>
      <c r="AJ40">
        <f>COUNTIFS($R$2:$R$3589,AJ$9,$A$2:$A$3589,$Z40)</f>
        <v>5</v>
      </c>
      <c r="AK40">
        <f>COUNTIFS($R$2:$R$3589,AK$9,$A$2:$A$3589,$Z40)</f>
        <v>6</v>
      </c>
      <c r="BF40">
        <v>1</v>
      </c>
      <c r="BG40" s="14">
        <f t="shared" si="0"/>
        <v>6.5539370964945558</v>
      </c>
      <c r="BH40">
        <v>4</v>
      </c>
      <c r="BI40" s="7">
        <v>8</v>
      </c>
      <c r="BJ40" s="13">
        <v>7.6933952632211797</v>
      </c>
      <c r="BK40" s="13">
        <v>1.06497455085884</v>
      </c>
      <c r="BL40" s="13">
        <v>0.83013664203135895</v>
      </c>
      <c r="BM40" s="13">
        <v>3.6219192659974602</v>
      </c>
      <c r="BN40" s="13">
        <v>4.5824215471825296</v>
      </c>
      <c r="BO40" s="13">
        <v>6.3792073283865101</v>
      </c>
      <c r="BP40" s="13">
        <v>1.4347038810805901</v>
      </c>
      <c r="BQ40" s="13">
        <v>7.0842480213742496</v>
      </c>
      <c r="BR40" s="13">
        <v>2.0482775511259401</v>
      </c>
      <c r="BS40" s="13">
        <v>0.10255036763766601</v>
      </c>
      <c r="BT40" s="13">
        <v>6.34441353854025</v>
      </c>
      <c r="BU40" s="13">
        <v>2.8173111315496899</v>
      </c>
    </row>
    <row r="41" spans="1:73">
      <c r="A41">
        <v>1980</v>
      </c>
      <c r="B41">
        <v>4</v>
      </c>
      <c r="C41">
        <v>9</v>
      </c>
      <c r="D41" s="14">
        <v>4.0244717615467502</v>
      </c>
      <c r="E41" s="14">
        <v>0.65575135734008305</v>
      </c>
      <c r="F41" s="14">
        <v>5.1497103473601903E-2</v>
      </c>
      <c r="G41" s="14">
        <v>4.0361203503889804</v>
      </c>
      <c r="H41" s="14">
        <v>8.7959649512513796</v>
      </c>
      <c r="I41" s="14">
        <v>4.6148441704423497</v>
      </c>
      <c r="J41" s="14">
        <v>3.16805424254532</v>
      </c>
      <c r="K41" s="14">
        <v>7.3844774799492496</v>
      </c>
      <c r="L41" s="14">
        <v>3.5735373156222199</v>
      </c>
      <c r="M41" s="14">
        <v>0.113780080640644</v>
      </c>
      <c r="N41" s="14">
        <v>6.8807050116155697</v>
      </c>
      <c r="O41" s="14">
        <v>4.4338168447372199</v>
      </c>
      <c r="P41" s="14">
        <v>4.8518802237379903</v>
      </c>
      <c r="R41">
        <v>11</v>
      </c>
      <c r="S41">
        <v>3</v>
      </c>
      <c r="T41">
        <v>7</v>
      </c>
      <c r="U41">
        <v>6</v>
      </c>
      <c r="V41">
        <v>4</v>
      </c>
      <c r="Z41" s="7">
        <v>2011</v>
      </c>
      <c r="AA41">
        <f>COUNTIFS($R$2:$R$3589,AA$9,$A$2:$A$3589,$Z41)</f>
        <v>3</v>
      </c>
      <c r="AB41">
        <f>COUNTIFS($R$2:$R$3589,AB$9,$A$2:$A$3589,$Z41)</f>
        <v>20</v>
      </c>
      <c r="AC41">
        <f>COUNTIFS($R$2:$R$3589,AC$9,$A$2:$A$3589,$Z41)</f>
        <v>10</v>
      </c>
      <c r="AD41">
        <f>COUNTIFS($R$2:$R$3589,AD$9,$A$2:$A$3589,$Z41)</f>
        <v>1</v>
      </c>
      <c r="AE41">
        <f>COUNTIFS($R$2:$R$3589,AE$9,$A$2:$A$3589,$Z41)</f>
        <v>7</v>
      </c>
      <c r="AF41">
        <f>COUNTIFS($R$2:$R$3589,AF$9,$A$2:$A$3589,$Z41)</f>
        <v>21</v>
      </c>
      <c r="AG41">
        <f>COUNTIFS($R$2:$R$3589,AG$9,$A$2:$A$3589,$Z41)</f>
        <v>4</v>
      </c>
      <c r="AH41">
        <f>COUNTIFS($R$2:$R$3589,AH$9,$A$2:$A$3589,$Z41)</f>
        <v>7</v>
      </c>
      <c r="AI41">
        <f>COUNTIFS($R$2:$R$3589,AI$9,$A$2:$A$3589,$Z41)</f>
        <v>14</v>
      </c>
      <c r="AJ41">
        <f>COUNTIFS($R$2:$R$3589,AJ$9,$A$2:$A$3589,$Z41)</f>
        <v>3</v>
      </c>
      <c r="AK41">
        <f>COUNTIFS($R$2:$R$3589,AK$9,$A$2:$A$3589,$Z41)</f>
        <v>2</v>
      </c>
      <c r="BF41">
        <v>1</v>
      </c>
      <c r="BG41" s="14">
        <f t="shared" si="0"/>
        <v>14.0709618039383</v>
      </c>
      <c r="BH41">
        <v>4</v>
      </c>
      <c r="BI41" s="7">
        <v>9</v>
      </c>
      <c r="BJ41" s="13">
        <v>6.33976605370305</v>
      </c>
      <c r="BK41" s="13">
        <v>0.68263189048702499</v>
      </c>
      <c r="BL41" s="13">
        <v>0.86067675689148704</v>
      </c>
      <c r="BM41" s="13">
        <v>3.2736534811282998</v>
      </c>
      <c r="BN41" s="13">
        <v>4.1881323087002302</v>
      </c>
      <c r="BO41" s="13">
        <v>5.1355699646931203</v>
      </c>
      <c r="BP41" s="13">
        <v>1.3603582045677101</v>
      </c>
      <c r="BQ41" s="13">
        <v>6.4355251446641502</v>
      </c>
      <c r="BR41" s="13">
        <v>2.560025170247</v>
      </c>
      <c r="BS41" s="13">
        <v>0.13359723222889699</v>
      </c>
      <c r="BT41" s="13">
        <v>6.5050378643905296</v>
      </c>
      <c r="BU41" s="13">
        <v>2.6736419519358399</v>
      </c>
    </row>
    <row r="42" spans="1:73">
      <c r="A42">
        <v>1980</v>
      </c>
      <c r="B42">
        <v>4</v>
      </c>
      <c r="C42">
        <v>10</v>
      </c>
      <c r="D42" s="14">
        <v>4.4502857771011302</v>
      </c>
      <c r="E42" s="14">
        <v>0.22189384407893001</v>
      </c>
      <c r="F42" s="14">
        <v>4.4828056905890099E-3</v>
      </c>
      <c r="G42" s="14">
        <v>1.9835501050840301</v>
      </c>
      <c r="H42" s="14">
        <v>4.5454768375387999</v>
      </c>
      <c r="I42" s="14">
        <v>2.0140410136931099</v>
      </c>
      <c r="J42" s="14">
        <v>0.87232370368701195</v>
      </c>
      <c r="K42" s="14">
        <v>6.2485826669479296</v>
      </c>
      <c r="L42" s="14">
        <v>4.2380043575323203</v>
      </c>
      <c r="M42" s="14">
        <v>0.207856200171504</v>
      </c>
      <c r="N42" s="14">
        <v>3.99883414154323</v>
      </c>
      <c r="O42" s="14">
        <v>3.6199553078928099</v>
      </c>
      <c r="P42" s="14">
        <v>3.4492691118995999</v>
      </c>
      <c r="R42">
        <v>3</v>
      </c>
      <c r="S42">
        <v>3</v>
      </c>
      <c r="T42">
        <v>5</v>
      </c>
      <c r="U42">
        <v>9</v>
      </c>
      <c r="V42">
        <v>3</v>
      </c>
      <c r="Z42" s="7">
        <v>2012</v>
      </c>
      <c r="AA42">
        <f>COUNTIFS($R$2:$R$3589,AA$9,$A$2:$A$3589,$Z42)</f>
        <v>2</v>
      </c>
      <c r="AB42">
        <f>COUNTIFS($R$2:$R$3589,AB$9,$A$2:$A$3589,$Z42)</f>
        <v>8</v>
      </c>
      <c r="AC42">
        <f>COUNTIFS($R$2:$R$3589,AC$9,$A$2:$A$3589,$Z42)</f>
        <v>9</v>
      </c>
      <c r="AD42">
        <f>COUNTIFS($R$2:$R$3589,AD$9,$A$2:$A$3589,$Z42)</f>
        <v>6</v>
      </c>
      <c r="AE42">
        <f>COUNTIFS($R$2:$R$3589,AE$9,$A$2:$A$3589,$Z42)</f>
        <v>7</v>
      </c>
      <c r="AF42">
        <f>COUNTIFS($R$2:$R$3589,AF$9,$A$2:$A$3589,$Z42)</f>
        <v>24</v>
      </c>
      <c r="AG42">
        <f>COUNTIFS($R$2:$R$3589,AG$9,$A$2:$A$3589,$Z42)</f>
        <v>7</v>
      </c>
      <c r="AH42">
        <f>COUNTIFS($R$2:$R$3589,AH$9,$A$2:$A$3589,$Z42)</f>
        <v>2</v>
      </c>
      <c r="AI42">
        <f>COUNTIFS($R$2:$R$3589,AI$9,$A$2:$A$3589,$Z42)</f>
        <v>15</v>
      </c>
      <c r="AJ42">
        <f>COUNTIFS($R$2:$R$3589,AJ$9,$A$2:$A$3589,$Z42)</f>
        <v>10</v>
      </c>
      <c r="AK42">
        <f>COUNTIFS($R$2:$R$3589,AK$9,$A$2:$A$3589,$Z42)</f>
        <v>2</v>
      </c>
      <c r="BF42">
        <v>1</v>
      </c>
      <c r="BG42" s="14">
        <f t="shared" si="0"/>
        <v>3.4379151997203001</v>
      </c>
      <c r="BH42">
        <v>4</v>
      </c>
      <c r="BI42" s="7">
        <v>10</v>
      </c>
      <c r="BJ42" s="13">
        <v>6.4583404761962999</v>
      </c>
      <c r="BK42" s="13">
        <v>0.53388714685453798</v>
      </c>
      <c r="BL42" s="13">
        <v>0.81869773560179404</v>
      </c>
      <c r="BM42" s="13">
        <v>3.0496615435775301</v>
      </c>
      <c r="BN42" s="13">
        <v>4.2052678552150198</v>
      </c>
      <c r="BO42" s="13">
        <v>4.70183071850738</v>
      </c>
      <c r="BP42" s="13">
        <v>1.61933205559107</v>
      </c>
      <c r="BQ42" s="13">
        <v>5.3311336783090697</v>
      </c>
      <c r="BR42" s="13">
        <v>1.9188235888466101</v>
      </c>
      <c r="BS42" s="13">
        <v>0.160066280725743</v>
      </c>
      <c r="BT42" s="13">
        <v>6.1319980905605904</v>
      </c>
      <c r="BU42" s="13">
        <v>2.6535013269585899</v>
      </c>
    </row>
    <row r="43" spans="1:73">
      <c r="A43">
        <v>1980</v>
      </c>
      <c r="B43">
        <v>4</v>
      </c>
      <c r="C43">
        <v>11</v>
      </c>
      <c r="D43" s="14">
        <v>8.8550855329686193</v>
      </c>
      <c r="E43" s="14">
        <v>5.0680521934234002E-2</v>
      </c>
      <c r="F43" s="14">
        <v>0</v>
      </c>
      <c r="G43" s="14">
        <v>2.0325959356902299</v>
      </c>
      <c r="H43" s="14">
        <v>3.8040493918194702</v>
      </c>
      <c r="I43" s="14">
        <v>5.7344558295390202</v>
      </c>
      <c r="J43" s="14">
        <v>0.30498570474550601</v>
      </c>
      <c r="K43" s="14">
        <v>7.6989820604100299</v>
      </c>
      <c r="L43" s="14">
        <v>3.85963090824306</v>
      </c>
      <c r="M43" s="14">
        <v>6.8613224380883603E-2</v>
      </c>
      <c r="N43" s="14">
        <v>7.9176373921554104</v>
      </c>
      <c r="O43" s="14">
        <v>2.3389056540797899</v>
      </c>
      <c r="P43" s="14">
        <v>3.2190360058968199</v>
      </c>
      <c r="R43">
        <v>9</v>
      </c>
      <c r="S43">
        <v>8</v>
      </c>
      <c r="T43">
        <v>5</v>
      </c>
      <c r="U43">
        <v>9</v>
      </c>
      <c r="V43">
        <v>4</v>
      </c>
      <c r="Z43" s="7">
        <v>2013</v>
      </c>
      <c r="AA43">
        <f>COUNTIFS($R$2:$R$3589,AA$9,$A$2:$A$3589,$Z43)</f>
        <v>6</v>
      </c>
      <c r="AB43">
        <f>COUNTIFS($R$2:$R$3589,AB$9,$A$2:$A$3589,$Z43)</f>
        <v>14</v>
      </c>
      <c r="AC43">
        <f>COUNTIFS($R$2:$R$3589,AC$9,$A$2:$A$3589,$Z43)</f>
        <v>5</v>
      </c>
      <c r="AD43">
        <f>COUNTIFS($R$2:$R$3589,AD$9,$A$2:$A$3589,$Z43)</f>
        <v>3</v>
      </c>
      <c r="AE43">
        <f>COUNTIFS($R$2:$R$3589,AE$9,$A$2:$A$3589,$Z43)</f>
        <v>6</v>
      </c>
      <c r="AF43">
        <f>COUNTIFS($R$2:$R$3589,AF$9,$A$2:$A$3589,$Z43)</f>
        <v>13</v>
      </c>
      <c r="AG43">
        <f>COUNTIFS($R$2:$R$3589,AG$9,$A$2:$A$3589,$Z43)</f>
        <v>11</v>
      </c>
      <c r="AH43">
        <f>COUNTIFS($R$2:$R$3589,AH$9,$A$2:$A$3589,$Z43)</f>
        <v>5</v>
      </c>
      <c r="AI43">
        <f>COUNTIFS($R$2:$R$3589,AI$9,$A$2:$A$3589,$Z43)</f>
        <v>8</v>
      </c>
      <c r="AJ43">
        <f>COUNTIFS($R$2:$R$3589,AJ$9,$A$2:$A$3589,$Z43)</f>
        <v>6</v>
      </c>
      <c r="AK43">
        <f>COUNTIFS($R$2:$R$3589,AK$9,$A$2:$A$3589,$Z43)</f>
        <v>15</v>
      </c>
      <c r="BF43">
        <v>1</v>
      </c>
      <c r="BG43" s="14">
        <f t="shared" si="0"/>
        <v>7.0788232767306525</v>
      </c>
      <c r="BH43">
        <v>4</v>
      </c>
      <c r="BI43" s="7">
        <v>11</v>
      </c>
      <c r="BJ43" s="13">
        <v>6.8437530753144298</v>
      </c>
      <c r="BK43" s="13">
        <v>0.90683399944702503</v>
      </c>
      <c r="BL43" s="13">
        <v>1.3865102888224601</v>
      </c>
      <c r="BM43" s="13">
        <v>3.1037905112089699</v>
      </c>
      <c r="BN43" s="13">
        <v>3.9655095752574101</v>
      </c>
      <c r="BO43" s="13">
        <v>5.7526507754604301</v>
      </c>
      <c r="BP43" s="13">
        <v>1.53179695849579</v>
      </c>
      <c r="BQ43" s="13">
        <v>5.5525363016343796</v>
      </c>
      <c r="BR43" s="13">
        <v>2.0001206464323298</v>
      </c>
      <c r="BS43" s="13">
        <v>0.14483359709841001</v>
      </c>
      <c r="BT43" s="13">
        <v>6.61101820333118</v>
      </c>
      <c r="BU43" s="13">
        <v>2.7846229372044098</v>
      </c>
    </row>
    <row r="44" spans="1:73">
      <c r="A44">
        <v>1980</v>
      </c>
      <c r="B44">
        <v>4</v>
      </c>
      <c r="C44">
        <v>12</v>
      </c>
      <c r="D44" s="14">
        <v>9.6007600514531806</v>
      </c>
      <c r="E44" s="14">
        <v>5.4781156865819003E-3</v>
      </c>
      <c r="F44" s="14">
        <v>2.6596089926659901E-2</v>
      </c>
      <c r="G44" s="14">
        <v>1.95345964762377</v>
      </c>
      <c r="H44" s="14">
        <v>3.4303451685265398</v>
      </c>
      <c r="I44" s="14">
        <v>6.7075626597862597</v>
      </c>
      <c r="J44" s="14">
        <v>0.22532821853798601</v>
      </c>
      <c r="K44" s="14">
        <v>10.6389748168779</v>
      </c>
      <c r="L44" s="14">
        <v>4.64351265973092</v>
      </c>
      <c r="M44" s="14">
        <v>0.19338902151824799</v>
      </c>
      <c r="N44" s="14">
        <v>6.7831672050643599</v>
      </c>
      <c r="O44" s="14">
        <v>5.05913428489706</v>
      </c>
      <c r="P44" s="14">
        <v>4.5743496318391701</v>
      </c>
      <c r="R44">
        <v>3</v>
      </c>
      <c r="S44">
        <v>8</v>
      </c>
      <c r="T44">
        <v>9</v>
      </c>
      <c r="U44">
        <v>9</v>
      </c>
      <c r="V44">
        <v>4</v>
      </c>
      <c r="Z44" s="7">
        <v>2014</v>
      </c>
      <c r="AA44">
        <f>COUNTIFS($R$2:$R$3589,AA$9,$A$2:$A$3589,$Z44)</f>
        <v>1</v>
      </c>
      <c r="AB44">
        <f>COUNTIFS($R$2:$R$3589,AB$9,$A$2:$A$3589,$Z44)</f>
        <v>19</v>
      </c>
      <c r="AC44">
        <f>COUNTIFS($R$2:$R$3589,AC$9,$A$2:$A$3589,$Z44)</f>
        <v>9</v>
      </c>
      <c r="AD44">
        <f>COUNTIFS($R$2:$R$3589,AD$9,$A$2:$A$3589,$Z44)</f>
        <v>1</v>
      </c>
      <c r="AE44">
        <f>COUNTIFS($R$2:$R$3589,AE$9,$A$2:$A$3589,$Z44)</f>
        <v>3</v>
      </c>
      <c r="AF44">
        <f>COUNTIFS($R$2:$R$3589,AF$9,$A$2:$A$3589,$Z44)</f>
        <v>17</v>
      </c>
      <c r="AG44">
        <f>COUNTIFS($R$2:$R$3589,AG$9,$A$2:$A$3589,$Z44)</f>
        <v>11</v>
      </c>
      <c r="AH44">
        <f>COUNTIFS($R$2:$R$3589,AH$9,$A$2:$A$3589,$Z44)</f>
        <v>6</v>
      </c>
      <c r="AI44">
        <f>COUNTIFS($R$2:$R$3589,AI$9,$A$2:$A$3589,$Z44)</f>
        <v>13</v>
      </c>
      <c r="AJ44">
        <f>COUNTIFS($R$2:$R$3589,AJ$9,$A$2:$A$3589,$Z44)</f>
        <v>7</v>
      </c>
      <c r="AK44">
        <f>COUNTIFS($R$2:$R$3589,AK$9,$A$2:$A$3589,$Z44)</f>
        <v>5</v>
      </c>
      <c r="BF44">
        <v>1</v>
      </c>
      <c r="BG44" s="14">
        <f t="shared" si="0"/>
        <v>4.4673718650112715</v>
      </c>
      <c r="BH44">
        <v>4</v>
      </c>
      <c r="BI44" s="7">
        <v>12</v>
      </c>
      <c r="BJ44" s="13">
        <v>7.2282132910155603</v>
      </c>
      <c r="BK44" s="13">
        <v>1.1265843912970199</v>
      </c>
      <c r="BL44" s="13">
        <v>1.3489951435985299</v>
      </c>
      <c r="BM44" s="13">
        <v>3.4918480259453499</v>
      </c>
      <c r="BN44" s="13">
        <v>3.8008983799555298</v>
      </c>
      <c r="BO44" s="13">
        <v>5.8816325226679202</v>
      </c>
      <c r="BP44" s="13">
        <v>1.46184458995602</v>
      </c>
      <c r="BQ44" s="13">
        <v>5.6444085825597403</v>
      </c>
      <c r="BR44" s="13">
        <v>2.4600584504687899</v>
      </c>
      <c r="BS44" s="13">
        <v>0.105582479530794</v>
      </c>
      <c r="BT44" s="13">
        <v>6.5701823819471201</v>
      </c>
      <c r="BU44" s="13">
        <v>3.1261011506776102</v>
      </c>
    </row>
    <row r="45" spans="1:73">
      <c r="A45">
        <v>1980</v>
      </c>
      <c r="B45">
        <v>4</v>
      </c>
      <c r="C45">
        <v>13</v>
      </c>
      <c r="D45" s="14">
        <v>8.3771391296508799</v>
      </c>
      <c r="E45" s="14">
        <v>1.9001601990741801E-2</v>
      </c>
      <c r="F45" s="14">
        <v>5.4382585008210201E-2</v>
      </c>
      <c r="G45" s="14">
        <v>5.2048892341496398</v>
      </c>
      <c r="H45" s="14">
        <v>5.6906835664838997</v>
      </c>
      <c r="I45" s="14">
        <v>8.9979130606269209</v>
      </c>
      <c r="J45" s="14">
        <v>0.81336523633743696</v>
      </c>
      <c r="K45" s="14">
        <v>12.491277449995801</v>
      </c>
      <c r="L45" s="14">
        <v>14.0897024973002</v>
      </c>
      <c r="M45" s="14">
        <v>2.1554666793005399</v>
      </c>
      <c r="N45" s="14">
        <v>12.063337554432501</v>
      </c>
      <c r="O45" s="14">
        <v>5.9782654453927204</v>
      </c>
      <c r="P45" s="14">
        <v>6.7170109002461702</v>
      </c>
      <c r="R45">
        <v>11</v>
      </c>
      <c r="S45">
        <v>3</v>
      </c>
      <c r="T45">
        <v>9</v>
      </c>
      <c r="U45">
        <v>9</v>
      </c>
      <c r="V45">
        <v>4</v>
      </c>
      <c r="Z45" s="7">
        <v>2015</v>
      </c>
      <c r="AA45">
        <f>COUNTIFS($R$2:$R$3589,AA$9,$A$2:$A$3589,$Z45)</f>
        <v>5</v>
      </c>
      <c r="AB45">
        <f>COUNTIFS($R$2:$R$3589,AB$9,$A$2:$A$3589,$Z45)</f>
        <v>13</v>
      </c>
      <c r="AC45">
        <f>COUNTIFS($R$2:$R$3589,AC$9,$A$2:$A$3589,$Z45)</f>
        <v>4</v>
      </c>
      <c r="AD45">
        <f>COUNTIFS($R$2:$R$3589,AD$9,$A$2:$A$3589,$Z45)</f>
        <v>7</v>
      </c>
      <c r="AE45">
        <f>COUNTIFS($R$2:$R$3589,AE$9,$A$2:$A$3589,$Z45)</f>
        <v>1</v>
      </c>
      <c r="AF45">
        <f>COUNTIFS($R$2:$R$3589,AF$9,$A$2:$A$3589,$Z45)</f>
        <v>15</v>
      </c>
      <c r="AG45">
        <f>COUNTIFS($R$2:$R$3589,AG$9,$A$2:$A$3589,$Z45)</f>
        <v>17</v>
      </c>
      <c r="AH45">
        <f>COUNTIFS($R$2:$R$3589,AH$9,$A$2:$A$3589,$Z45)</f>
        <v>11</v>
      </c>
      <c r="AI45">
        <f>COUNTIFS($R$2:$R$3589,AI$9,$A$2:$A$3589,$Z45)</f>
        <v>6</v>
      </c>
      <c r="AJ45">
        <f>COUNTIFS($R$2:$R$3589,AJ$9,$A$2:$A$3589,$Z45)</f>
        <v>6</v>
      </c>
      <c r="AK45">
        <f>COUNTIFS($R$2:$R$3589,AK$9,$A$2:$A$3589,$Z45)</f>
        <v>7</v>
      </c>
      <c r="BF45">
        <v>1</v>
      </c>
      <c r="BG45" s="14">
        <f t="shared" si="0"/>
        <v>5.3117039611990791</v>
      </c>
      <c r="BH45">
        <v>4</v>
      </c>
      <c r="BI45" s="7">
        <v>13</v>
      </c>
      <c r="BJ45" s="13">
        <v>6.0727400701851497</v>
      </c>
      <c r="BK45" s="13">
        <v>1.65069846800766</v>
      </c>
      <c r="BL45" s="13">
        <v>1.3714455308492499</v>
      </c>
      <c r="BM45" s="13">
        <v>3.6329862820952301</v>
      </c>
      <c r="BN45" s="13">
        <v>3.4709916522595798</v>
      </c>
      <c r="BO45" s="13">
        <v>4.8537015664171204</v>
      </c>
      <c r="BP45" s="13">
        <v>2.0706138984631002</v>
      </c>
      <c r="BQ45" s="13">
        <v>5.0495892858595601</v>
      </c>
      <c r="BR45" s="13">
        <v>2.6779766867707901</v>
      </c>
      <c r="BS45" s="13">
        <v>0.20246077989064101</v>
      </c>
      <c r="BT45" s="13">
        <v>6.5446110413305796</v>
      </c>
      <c r="BU45" s="13">
        <v>3.3626881800705601</v>
      </c>
    </row>
    <row r="46" spans="1:73">
      <c r="A46">
        <v>1980</v>
      </c>
      <c r="B46">
        <v>4</v>
      </c>
      <c r="C46">
        <v>14</v>
      </c>
      <c r="D46" s="14">
        <v>6.6143047686490997</v>
      </c>
      <c r="E46" s="14">
        <v>0.23564963895204799</v>
      </c>
      <c r="F46" s="14">
        <v>0.31775010412271099</v>
      </c>
      <c r="G46" s="14">
        <v>7.2479869913667798</v>
      </c>
      <c r="H46" s="14">
        <v>10.9515254142388</v>
      </c>
      <c r="I46" s="14">
        <v>5.4861767901776197</v>
      </c>
      <c r="J46" s="14">
        <v>1.92640371838284</v>
      </c>
      <c r="K46" s="14">
        <v>11.2529123797017</v>
      </c>
      <c r="L46" s="14">
        <v>9.8888830774457492</v>
      </c>
      <c r="M46" s="14">
        <v>1.33884160893882</v>
      </c>
      <c r="N46" s="14">
        <v>16.329573341640099</v>
      </c>
      <c r="O46" s="14">
        <v>4.2028569300084397</v>
      </c>
      <c r="P46" s="14">
        <v>6.6791249919467397</v>
      </c>
      <c r="R46">
        <v>11</v>
      </c>
      <c r="S46">
        <v>1</v>
      </c>
      <c r="T46">
        <v>5</v>
      </c>
      <c r="U46">
        <v>9</v>
      </c>
      <c r="V46">
        <v>4</v>
      </c>
      <c r="Z46" s="7">
        <v>2016</v>
      </c>
      <c r="AA46">
        <f>COUNTIFS($R$2:$R$3589,AA$9,$A$2:$A$3589,$Z46)</f>
        <v>7</v>
      </c>
      <c r="AB46">
        <f>COUNTIFS($R$2:$R$3589,AB$9,$A$2:$A$3589,$Z46)</f>
        <v>16</v>
      </c>
      <c r="AC46">
        <f>COUNTIFS($R$2:$R$3589,AC$9,$A$2:$A$3589,$Z46)</f>
        <v>3</v>
      </c>
      <c r="AD46">
        <f>COUNTIFS($R$2:$R$3589,AD$9,$A$2:$A$3589,$Z46)</f>
        <v>5</v>
      </c>
      <c r="AE46">
        <f>COUNTIFS($R$2:$R$3589,AE$9,$A$2:$A$3589,$Z46)</f>
        <v>8</v>
      </c>
      <c r="AF46">
        <f>COUNTIFS($R$2:$R$3589,AF$9,$A$2:$A$3589,$Z46)</f>
        <v>25</v>
      </c>
      <c r="AG46">
        <f>COUNTIFS($R$2:$R$3589,AG$9,$A$2:$A$3589,$Z46)</f>
        <v>5</v>
      </c>
      <c r="AH46">
        <f>COUNTIFS($R$2:$R$3589,AH$9,$A$2:$A$3589,$Z46)</f>
        <v>7</v>
      </c>
      <c r="AI46">
        <f>COUNTIFS($R$2:$R$3589,AI$9,$A$2:$A$3589,$Z46)</f>
        <v>6</v>
      </c>
      <c r="AJ46">
        <f>COUNTIFS($R$2:$R$3589,AJ$9,$A$2:$A$3589,$Z46)</f>
        <v>3</v>
      </c>
      <c r="AK46">
        <f>COUNTIFS($R$2:$R$3589,AK$9,$A$2:$A$3589,$Z46)</f>
        <v>7</v>
      </c>
      <c r="BF46">
        <v>1</v>
      </c>
      <c r="BG46" s="14">
        <f t="shared" si="0"/>
        <v>7.1109193613356618</v>
      </c>
      <c r="BH46">
        <v>4</v>
      </c>
      <c r="BI46" s="7">
        <v>14</v>
      </c>
      <c r="BJ46" s="13">
        <v>6.1063766995259696</v>
      </c>
      <c r="BK46" s="13">
        <v>1.23679167410423</v>
      </c>
      <c r="BL46" s="13">
        <v>1.1034148083141</v>
      </c>
      <c r="BM46" s="13">
        <v>4.0677024694957096</v>
      </c>
      <c r="BN46" s="13">
        <v>3.7928532555492498</v>
      </c>
      <c r="BO46" s="13">
        <v>5.1214143688080496</v>
      </c>
      <c r="BP46" s="13">
        <v>2.2627912586585599</v>
      </c>
      <c r="BQ46" s="13">
        <v>4.8486037482931499</v>
      </c>
      <c r="BR46" s="13">
        <v>2.44596918494197</v>
      </c>
      <c r="BS46" s="13">
        <v>0.22754072782551199</v>
      </c>
      <c r="BT46" s="13">
        <v>6.8815748491150703</v>
      </c>
      <c r="BU46" s="13">
        <v>3.5820735868760698</v>
      </c>
    </row>
    <row r="47" spans="1:73">
      <c r="A47">
        <v>1980</v>
      </c>
      <c r="B47">
        <v>4</v>
      </c>
      <c r="C47">
        <v>15</v>
      </c>
      <c r="D47" s="14">
        <v>14.404988261679801</v>
      </c>
      <c r="E47" s="14">
        <v>1.8140584595732001</v>
      </c>
      <c r="F47" s="14">
        <v>1.1601569178454301</v>
      </c>
      <c r="G47" s="14">
        <v>7.8337478902413196</v>
      </c>
      <c r="H47" s="14">
        <v>11.597836985383401</v>
      </c>
      <c r="I47" s="14">
        <v>11.472619963906499</v>
      </c>
      <c r="J47" s="14">
        <v>2.81753544450808</v>
      </c>
      <c r="K47" s="14">
        <v>9.5768711207253094</v>
      </c>
      <c r="L47" s="14">
        <v>4.7762919327200297</v>
      </c>
      <c r="M47" s="14">
        <v>0.89936589081634599</v>
      </c>
      <c r="N47" s="14">
        <v>7.3527967308644397</v>
      </c>
      <c r="O47" s="14">
        <v>1.70759308232172</v>
      </c>
      <c r="P47" s="14">
        <v>5.2199190411203604</v>
      </c>
      <c r="R47">
        <v>11</v>
      </c>
      <c r="S47">
        <v>1</v>
      </c>
      <c r="T47">
        <v>5</v>
      </c>
      <c r="U47">
        <v>9</v>
      </c>
      <c r="V47">
        <v>1</v>
      </c>
      <c r="Z47" s="7">
        <v>2017</v>
      </c>
      <c r="AA47">
        <f>COUNTIFS($R$2:$R$3589,AA$9,$A$2:$A$3589,$Z47)</f>
        <v>3</v>
      </c>
      <c r="AB47">
        <f>COUNTIFS($R$2:$R$3589,AB$9,$A$2:$A$3589,$Z47)</f>
        <v>15</v>
      </c>
      <c r="AC47">
        <f>COUNTIFS($R$2:$R$3589,AC$9,$A$2:$A$3589,$Z47)</f>
        <v>9</v>
      </c>
      <c r="AD47">
        <f>COUNTIFS($R$2:$R$3589,AD$9,$A$2:$A$3589,$Z47)</f>
        <v>10</v>
      </c>
      <c r="AE47">
        <f>COUNTIFS($R$2:$R$3589,AE$9,$A$2:$A$3589,$Z47)</f>
        <v>4</v>
      </c>
      <c r="AF47">
        <f>COUNTIFS($R$2:$R$3589,AF$9,$A$2:$A$3589,$Z47)</f>
        <v>22</v>
      </c>
      <c r="AG47">
        <f>COUNTIFS($R$2:$R$3589,AG$9,$A$2:$A$3589,$Z47)</f>
        <v>7</v>
      </c>
      <c r="AH47">
        <f>COUNTIFS($R$2:$R$3589,AH$9,$A$2:$A$3589,$Z47)</f>
        <v>8</v>
      </c>
      <c r="AI47">
        <f>COUNTIFS($R$2:$R$3589,AI$9,$A$2:$A$3589,$Z47)</f>
        <v>11</v>
      </c>
      <c r="AJ47">
        <f>COUNTIFS($R$2:$R$3589,AJ$9,$A$2:$A$3589,$Z47)</f>
        <v>1</v>
      </c>
      <c r="AK47">
        <f>COUNTIFS($R$2:$R$3589,AK$9,$A$2:$A$3589,$Z47)</f>
        <v>2</v>
      </c>
      <c r="BF47">
        <v>1</v>
      </c>
      <c r="BG47" s="14">
        <f t="shared" si="0"/>
        <v>6.7695120928523087</v>
      </c>
      <c r="BH47">
        <v>4</v>
      </c>
      <c r="BI47" s="7">
        <v>15</v>
      </c>
      <c r="BJ47" s="13">
        <v>6.59739774444982</v>
      </c>
      <c r="BK47" s="13">
        <v>1.51553057595</v>
      </c>
      <c r="BL47" s="13">
        <v>1.0860286839251001</v>
      </c>
      <c r="BM47" s="13">
        <v>4.0081605201072001</v>
      </c>
      <c r="BN47" s="13">
        <v>3.5811368868926099</v>
      </c>
      <c r="BO47" s="13">
        <v>5.3501401214738102</v>
      </c>
      <c r="BP47" s="13">
        <v>2.0156260973150499</v>
      </c>
      <c r="BQ47" s="13">
        <v>4.8366747315416596</v>
      </c>
      <c r="BR47" s="13">
        <v>2.2105888452802001</v>
      </c>
      <c r="BS47" s="13">
        <v>0.248326901095897</v>
      </c>
      <c r="BT47" s="13">
        <v>6.1783975758187397</v>
      </c>
      <c r="BU47" s="13">
        <v>3.2834477152070498</v>
      </c>
    </row>
    <row r="48" spans="1:73">
      <c r="A48">
        <v>1980</v>
      </c>
      <c r="B48">
        <v>4</v>
      </c>
      <c r="C48">
        <v>16</v>
      </c>
      <c r="D48" s="14">
        <v>10.247007895728601</v>
      </c>
      <c r="E48" s="14">
        <v>1.12722186744764</v>
      </c>
      <c r="F48" s="14">
        <v>0.31877000510257403</v>
      </c>
      <c r="G48" s="14">
        <v>4.2177327195415897</v>
      </c>
      <c r="H48" s="14">
        <v>5.9908403568728597</v>
      </c>
      <c r="I48" s="14">
        <v>11.800494200893899</v>
      </c>
      <c r="J48" s="14">
        <v>0.60838894227775098</v>
      </c>
      <c r="K48" s="14">
        <v>10.8374322443442</v>
      </c>
      <c r="L48" s="14">
        <v>7.4371880737786702</v>
      </c>
      <c r="M48" s="14">
        <v>0.23510813181678999</v>
      </c>
      <c r="N48" s="14">
        <v>14.800520757200999</v>
      </c>
      <c r="O48" s="14">
        <v>2.01671133579908</v>
      </c>
      <c r="P48" s="14">
        <v>4.64402281601566</v>
      </c>
      <c r="R48">
        <v>11</v>
      </c>
      <c r="S48">
        <v>1</v>
      </c>
      <c r="T48">
        <v>5</v>
      </c>
      <c r="U48">
        <v>6</v>
      </c>
      <c r="V48">
        <v>9</v>
      </c>
      <c r="Z48" s="7">
        <v>2018</v>
      </c>
      <c r="AA48">
        <f>COUNTIFS($R$2:$R$3589,AA$9,$A$2:$A$3589,$Z48)</f>
        <v>4</v>
      </c>
      <c r="AB48">
        <f>COUNTIFS($R$2:$R$3589,AB$9,$A$2:$A$3589,$Z48)</f>
        <v>11</v>
      </c>
      <c r="AC48">
        <f>COUNTIFS($R$2:$R$3589,AC$9,$A$2:$A$3589,$Z48)</f>
        <v>6</v>
      </c>
      <c r="AD48">
        <f>COUNTIFS($R$2:$R$3589,AD$9,$A$2:$A$3589,$Z48)</f>
        <v>8</v>
      </c>
      <c r="AE48">
        <f>COUNTIFS($R$2:$R$3589,AE$9,$A$2:$A$3589,$Z48)</f>
        <v>9</v>
      </c>
      <c r="AF48">
        <f>COUNTIFS($R$2:$R$3589,AF$9,$A$2:$A$3589,$Z48)</f>
        <v>8</v>
      </c>
      <c r="AG48">
        <f>COUNTIFS($R$2:$R$3589,AG$9,$A$2:$A$3589,$Z48)</f>
        <v>8</v>
      </c>
      <c r="AH48">
        <f>COUNTIFS($R$2:$R$3589,AH$9,$A$2:$A$3589,$Z48)</f>
        <v>3</v>
      </c>
      <c r="AI48">
        <f>COUNTIFS($R$2:$R$3589,AI$9,$A$2:$A$3589,$Z48)</f>
        <v>11</v>
      </c>
      <c r="AJ48">
        <f>COUNTIFS($R$2:$R$3589,AJ$9,$A$2:$A$3589,$Z48)</f>
        <v>9</v>
      </c>
      <c r="AK48">
        <f>COUNTIFS($R$2:$R$3589,AK$9,$A$2:$A$3589,$Z48)</f>
        <v>15</v>
      </c>
      <c r="BF48">
        <v>1</v>
      </c>
      <c r="BG48" s="14">
        <f t="shared" si="0"/>
        <v>7.6905102135444752</v>
      </c>
      <c r="BH48">
        <v>4</v>
      </c>
      <c r="BI48" s="7">
        <v>16</v>
      </c>
      <c r="BJ48" s="13">
        <v>6.1741366367636097</v>
      </c>
      <c r="BK48" s="13">
        <v>0.57999831730510198</v>
      </c>
      <c r="BL48" s="13">
        <v>0.424879717780897</v>
      </c>
      <c r="BM48" s="13">
        <v>3.6529123302528199</v>
      </c>
      <c r="BN48" s="13">
        <v>3.4433192793017402</v>
      </c>
      <c r="BO48" s="13">
        <v>5.2662162576529701</v>
      </c>
      <c r="BP48" s="13">
        <v>2.1863638212562799</v>
      </c>
      <c r="BQ48" s="13">
        <v>4.7226653467293804</v>
      </c>
      <c r="BR48" s="13">
        <v>2.4138376943977402</v>
      </c>
      <c r="BS48" s="13">
        <v>0.230341754392102</v>
      </c>
      <c r="BT48" s="13">
        <v>6.9161899491805601</v>
      </c>
      <c r="BU48" s="13">
        <v>3.26049663151566</v>
      </c>
    </row>
    <row r="49" spans="1:73">
      <c r="A49">
        <v>1980</v>
      </c>
      <c r="B49">
        <v>4</v>
      </c>
      <c r="C49">
        <v>17</v>
      </c>
      <c r="D49" s="14">
        <v>3.9581341101816201</v>
      </c>
      <c r="E49" s="14">
        <v>0.42845837846753398</v>
      </c>
      <c r="F49" s="14">
        <v>4.9067569074891397E-2</v>
      </c>
      <c r="G49" s="14">
        <v>8.7268844820564695</v>
      </c>
      <c r="H49" s="14">
        <v>8.7135964497468308</v>
      </c>
      <c r="I49" s="14">
        <v>5.5891765315214998</v>
      </c>
      <c r="J49" s="14">
        <v>0.50148649680963597</v>
      </c>
      <c r="K49" s="14">
        <v>7.0405055223033299</v>
      </c>
      <c r="L49" s="14">
        <v>13.3618967510993</v>
      </c>
      <c r="M49" s="14">
        <v>0.71863277844320295</v>
      </c>
      <c r="N49" s="14">
        <v>13.1116198695343</v>
      </c>
      <c r="O49" s="14">
        <v>1.24985781930151</v>
      </c>
      <c r="P49" s="14">
        <v>5.0455114828563801</v>
      </c>
      <c r="R49">
        <v>5</v>
      </c>
      <c r="S49">
        <v>1</v>
      </c>
      <c r="T49">
        <v>2</v>
      </c>
      <c r="U49">
        <v>6</v>
      </c>
      <c r="V49">
        <v>9</v>
      </c>
      <c r="BF49">
        <v>1</v>
      </c>
      <c r="BG49" s="14">
        <f t="shared" si="0"/>
        <v>3.3077005825140096</v>
      </c>
      <c r="BH49">
        <v>4</v>
      </c>
      <c r="BI49" s="7">
        <v>17</v>
      </c>
      <c r="BJ49" s="13">
        <v>5.5423521882831199</v>
      </c>
      <c r="BK49" s="13">
        <v>0.505539635006512</v>
      </c>
      <c r="BL49" s="13">
        <v>0.425304062122076</v>
      </c>
      <c r="BM49" s="13">
        <v>3.7345352716772502</v>
      </c>
      <c r="BN49" s="13">
        <v>3.7235404941214001</v>
      </c>
      <c r="BO49" s="13">
        <v>4.9799750637000999</v>
      </c>
      <c r="BP49" s="13">
        <v>2.20214581036841</v>
      </c>
      <c r="BQ49" s="13">
        <v>4.6114281534651704</v>
      </c>
      <c r="BR49" s="13">
        <v>2.5041631609850699</v>
      </c>
      <c r="BS49" s="13">
        <v>0.25570443368520501</v>
      </c>
      <c r="BT49" s="13">
        <v>6.2493488818719696</v>
      </c>
      <c r="BU49" s="13">
        <v>3.4134088417739998</v>
      </c>
    </row>
    <row r="50" spans="1:73">
      <c r="A50">
        <v>1980</v>
      </c>
      <c r="B50">
        <v>4</v>
      </c>
      <c r="C50">
        <v>18</v>
      </c>
      <c r="D50" s="14">
        <v>6.9544629287246602</v>
      </c>
      <c r="E50" s="14">
        <v>1.0687268192630299</v>
      </c>
      <c r="F50" s="14">
        <v>0.37411334477004399</v>
      </c>
      <c r="G50" s="14">
        <v>6.6244710041421797</v>
      </c>
      <c r="H50" s="14">
        <v>7.4948014895706896</v>
      </c>
      <c r="I50" s="14">
        <v>5.6625855730429899</v>
      </c>
      <c r="J50" s="14">
        <v>1.1555297370931299</v>
      </c>
      <c r="K50" s="14">
        <v>8.9921631833211499</v>
      </c>
      <c r="L50" s="14">
        <v>1.2178816472669201</v>
      </c>
      <c r="M50" s="14">
        <v>4.8365925452534897E-3</v>
      </c>
      <c r="N50" s="14">
        <v>4.0536659960339803</v>
      </c>
      <c r="O50" s="14">
        <v>1.4770470155886499</v>
      </c>
      <c r="P50" s="14">
        <v>3.9821096545359498</v>
      </c>
      <c r="R50">
        <v>11</v>
      </c>
      <c r="S50">
        <v>7</v>
      </c>
      <c r="T50">
        <v>5</v>
      </c>
      <c r="U50">
        <v>6</v>
      </c>
      <c r="V50">
        <v>9</v>
      </c>
      <c r="AA50" s="4">
        <f>(SUM(AA40:AA48)/9)/(SUM(AA10:AA48)/39)-1</f>
        <v>-0.2236111111111112</v>
      </c>
      <c r="AB50" s="4">
        <f t="shared" ref="AB50:AK50" si="1">(SUM(AB40:AB48)/9)/(SUM(AB10:AB48)/39)-1</f>
        <v>3.2490974729241895E-2</v>
      </c>
      <c r="AC50" s="4">
        <f t="shared" si="1"/>
        <v>0.12705530642750373</v>
      </c>
      <c r="AD50" s="4">
        <f t="shared" si="1"/>
        <v>0.20080321285140545</v>
      </c>
      <c r="AE50" s="4">
        <f t="shared" si="1"/>
        <v>5.4054054054053946E-2</v>
      </c>
      <c r="AF50" s="4">
        <f t="shared" si="1"/>
        <v>-6.2100456621004496E-2</v>
      </c>
      <c r="AG50" s="4">
        <f>(SUM(AG40:AG48)/9)/(SUM(AG10:AG48)/39)-1</f>
        <v>-0.13113367174280866</v>
      </c>
      <c r="AH50" s="4">
        <f t="shared" si="1"/>
        <v>-8.9371980676328455E-2</v>
      </c>
      <c r="AI50" s="4">
        <f t="shared" si="1"/>
        <v>6.244260789715339E-2</v>
      </c>
      <c r="AJ50" s="4">
        <f t="shared" si="1"/>
        <v>0.21042830540037238</v>
      </c>
      <c r="AK50" s="4">
        <f t="shared" si="1"/>
        <v>9.6818810511756448E-2</v>
      </c>
      <c r="BF50">
        <v>1</v>
      </c>
      <c r="BG50" s="14">
        <f t="shared" si="0"/>
        <v>6.1613047860501515</v>
      </c>
      <c r="BH50">
        <v>4</v>
      </c>
      <c r="BI50" s="7">
        <v>18</v>
      </c>
      <c r="BJ50" s="13">
        <v>6.7598194495342803</v>
      </c>
      <c r="BK50" s="13">
        <v>0.56724283333194803</v>
      </c>
      <c r="BL50" s="13">
        <v>0.63846106556971705</v>
      </c>
      <c r="BM50" s="13">
        <v>3.9832361814856601</v>
      </c>
      <c r="BN50" s="13">
        <v>3.9054179532742999</v>
      </c>
      <c r="BO50" s="13">
        <v>5.4214550997863498</v>
      </c>
      <c r="BP50" s="13">
        <v>2.1678521199928902</v>
      </c>
      <c r="BQ50" s="13">
        <v>4.4972942115644798</v>
      </c>
      <c r="BR50" s="13">
        <v>2.4735577841347398</v>
      </c>
      <c r="BS50" s="13">
        <v>0.34237378213612801</v>
      </c>
      <c r="BT50" s="13">
        <v>6.6574118784219696</v>
      </c>
      <c r="BU50" s="13">
        <v>3.3966955810510502</v>
      </c>
    </row>
    <row r="51" spans="1:73">
      <c r="A51">
        <v>1980</v>
      </c>
      <c r="B51">
        <v>4</v>
      </c>
      <c r="C51">
        <v>19</v>
      </c>
      <c r="D51" s="14">
        <v>11.5496710060842</v>
      </c>
      <c r="E51" s="14">
        <v>0.700615946421418</v>
      </c>
      <c r="F51" s="14">
        <v>2.89265971956512</v>
      </c>
      <c r="G51" s="14">
        <v>7.4788752931045304</v>
      </c>
      <c r="H51" s="14">
        <v>13.379861070346101</v>
      </c>
      <c r="I51" s="14">
        <v>8.66776813058787</v>
      </c>
      <c r="J51" s="14">
        <v>0.26961758939637198</v>
      </c>
      <c r="K51" s="14">
        <v>12.2563126678792</v>
      </c>
      <c r="L51" s="14">
        <v>2.8505993157051099</v>
      </c>
      <c r="M51" s="14">
        <v>1.8721717202470602E-2</v>
      </c>
      <c r="N51" s="14">
        <v>6.3553923950092797</v>
      </c>
      <c r="O51" s="14">
        <v>1.0905613611809</v>
      </c>
      <c r="P51" s="14">
        <v>4.9955880678717897</v>
      </c>
      <c r="R51">
        <v>11</v>
      </c>
      <c r="S51">
        <v>3</v>
      </c>
      <c r="T51">
        <v>5</v>
      </c>
      <c r="U51">
        <v>6</v>
      </c>
      <c r="V51">
        <v>8</v>
      </c>
      <c r="BF51">
        <v>1</v>
      </c>
      <c r="BG51" s="14">
        <f t="shared" si="0"/>
        <v>7.3319331352134114</v>
      </c>
      <c r="BH51">
        <v>4</v>
      </c>
      <c r="BI51" s="7">
        <v>19</v>
      </c>
      <c r="BJ51" s="13">
        <v>6.1102260677952804</v>
      </c>
      <c r="BK51" s="13">
        <v>0.53955068809389695</v>
      </c>
      <c r="BL51" s="13">
        <v>0.60310331428905095</v>
      </c>
      <c r="BM51" s="13">
        <v>4.2201535121436899</v>
      </c>
      <c r="BN51" s="13">
        <v>3.83210926574356</v>
      </c>
      <c r="BO51" s="13">
        <v>5.1239279224349197</v>
      </c>
      <c r="BP51" s="13">
        <v>2.5902138660123302</v>
      </c>
      <c r="BQ51" s="13">
        <v>4.3580512510457901</v>
      </c>
      <c r="BR51" s="13">
        <v>2.6213676423496399</v>
      </c>
      <c r="BS51" s="13">
        <v>0.33315094461782002</v>
      </c>
      <c r="BT51" s="13">
        <v>6.7414553989400998</v>
      </c>
      <c r="BU51" s="13">
        <v>3.23166348834682</v>
      </c>
    </row>
    <row r="52" spans="1:73">
      <c r="A52">
        <v>1980</v>
      </c>
      <c r="B52">
        <v>4</v>
      </c>
      <c r="C52">
        <v>20</v>
      </c>
      <c r="D52" s="14">
        <v>13.6870823655946</v>
      </c>
      <c r="E52" s="14">
        <v>2.5964631197427701E-2</v>
      </c>
      <c r="F52" s="14">
        <v>1.26250521239775E-2</v>
      </c>
      <c r="G52" s="14">
        <v>5.38371764365316</v>
      </c>
      <c r="H52" s="14">
        <v>11.392022162091701</v>
      </c>
      <c r="I52" s="14">
        <v>10.960284835169899</v>
      </c>
      <c r="J52" s="14">
        <v>0.81661563400001402</v>
      </c>
      <c r="K52" s="14">
        <v>9.2481041820837699</v>
      </c>
      <c r="L52" s="14">
        <v>2.3212302081292999</v>
      </c>
      <c r="M52" s="14">
        <v>1.34561891462647E-2</v>
      </c>
      <c r="N52" s="14">
        <v>9.17961780656894</v>
      </c>
      <c r="O52" s="14">
        <v>3.4683752422648202</v>
      </c>
      <c r="P52" s="14">
        <v>5.0153246704126797</v>
      </c>
      <c r="R52">
        <v>11</v>
      </c>
      <c r="S52">
        <v>3</v>
      </c>
      <c r="T52">
        <v>3</v>
      </c>
      <c r="U52">
        <v>6</v>
      </c>
      <c r="V52">
        <v>3</v>
      </c>
      <c r="BF52">
        <v>1</v>
      </c>
      <c r="BG52" s="14">
        <f t="shared" si="0"/>
        <v>1.5131639478538523</v>
      </c>
      <c r="BH52">
        <v>4</v>
      </c>
      <c r="BI52" s="7">
        <v>20</v>
      </c>
      <c r="BJ52" s="13">
        <v>6.2857407471519702</v>
      </c>
      <c r="BK52" s="13">
        <v>0.53508984722715303</v>
      </c>
      <c r="BL52" s="13">
        <v>0.42621232742571702</v>
      </c>
      <c r="BM52" s="13">
        <v>4.1600356223574799</v>
      </c>
      <c r="BN52" s="13">
        <v>3.7607783578972498</v>
      </c>
      <c r="BO52" s="13">
        <v>4.7188049019134004</v>
      </c>
      <c r="BP52" s="13">
        <v>2.6407451993633302</v>
      </c>
      <c r="BQ52" s="13">
        <v>3.8737642173382301</v>
      </c>
      <c r="BR52" s="13">
        <v>3.0785967759413002</v>
      </c>
      <c r="BS52" s="13">
        <v>0.31453819095397401</v>
      </c>
      <c r="BT52" s="13">
        <v>6.52301979433848</v>
      </c>
      <c r="BU52" s="13">
        <v>3.56691692881805</v>
      </c>
    </row>
    <row r="53" spans="1:73">
      <c r="A53">
        <v>1980</v>
      </c>
      <c r="B53">
        <v>4</v>
      </c>
      <c r="C53">
        <v>21</v>
      </c>
      <c r="D53" s="14">
        <v>8.7787197331172298</v>
      </c>
      <c r="E53" s="14">
        <v>0</v>
      </c>
      <c r="F53" s="14">
        <v>7.4440046670458003E-4</v>
      </c>
      <c r="G53" s="14">
        <v>1.8400788654092599</v>
      </c>
      <c r="H53" s="14">
        <v>8.8616743736440409</v>
      </c>
      <c r="I53" s="14">
        <v>7.1552364775458202</v>
      </c>
      <c r="J53" s="14">
        <v>2.06047747644523</v>
      </c>
      <c r="K53" s="14">
        <v>3.1622301337529799</v>
      </c>
      <c r="L53" s="14">
        <v>1.7625732152285301</v>
      </c>
      <c r="M53" s="14">
        <v>9.0099445302889394E-2</v>
      </c>
      <c r="N53" s="14">
        <v>6.4787614132565698</v>
      </c>
      <c r="O53" s="14">
        <v>3.8373502333966201</v>
      </c>
      <c r="P53" s="14">
        <v>3.4366704105295098</v>
      </c>
      <c r="R53">
        <v>7</v>
      </c>
      <c r="S53">
        <v>8</v>
      </c>
      <c r="T53">
        <v>3</v>
      </c>
      <c r="U53">
        <v>6</v>
      </c>
      <c r="V53">
        <v>3</v>
      </c>
      <c r="BF53">
        <v>1</v>
      </c>
      <c r="BG53" s="14">
        <f t="shared" si="0"/>
        <v>8.9899286375069849</v>
      </c>
      <c r="BH53">
        <v>4</v>
      </c>
      <c r="BI53" s="7">
        <v>21</v>
      </c>
      <c r="BJ53" s="13">
        <v>6.7577465270323502</v>
      </c>
      <c r="BK53" s="13">
        <v>0.39805456720056398</v>
      </c>
      <c r="BL53" s="13">
        <v>0.45884991412764098</v>
      </c>
      <c r="BM53" s="13">
        <v>4.3516102595002799</v>
      </c>
      <c r="BN53" s="13">
        <v>3.5047512511835301</v>
      </c>
      <c r="BO53" s="13">
        <v>5.8873651480294598</v>
      </c>
      <c r="BP53" s="13">
        <v>2.8032279730034801</v>
      </c>
      <c r="BQ53" s="13">
        <v>3.6884387183694298</v>
      </c>
      <c r="BR53" s="13">
        <v>3.4680069229507899</v>
      </c>
      <c r="BS53" s="13">
        <v>0.56551503581261497</v>
      </c>
      <c r="BT53" s="13">
        <v>6.5291541598483001</v>
      </c>
      <c r="BU53" s="13">
        <v>3.5511774044051201</v>
      </c>
    </row>
    <row r="54" spans="1:73">
      <c r="A54">
        <v>1980</v>
      </c>
      <c r="B54">
        <v>4</v>
      </c>
      <c r="C54">
        <v>22</v>
      </c>
      <c r="D54" s="14">
        <v>6.6408908779646101</v>
      </c>
      <c r="E54" s="14">
        <v>0</v>
      </c>
      <c r="F54" s="14">
        <v>0</v>
      </c>
      <c r="G54" s="14">
        <v>0.474336473156798</v>
      </c>
      <c r="H54" s="14">
        <v>4.3387073323904497</v>
      </c>
      <c r="I54" s="14">
        <v>3.6779866871773099</v>
      </c>
      <c r="J54" s="14">
        <v>0.92125062561805804</v>
      </c>
      <c r="K54" s="14">
        <v>3.7609074431449598</v>
      </c>
      <c r="L54" s="14">
        <v>0.58979221421953798</v>
      </c>
      <c r="M54" s="14">
        <v>6.6342595246426495E-2</v>
      </c>
      <c r="N54" s="14">
        <v>5.99430484198533</v>
      </c>
      <c r="O54" s="14">
        <v>4.1411583253698598</v>
      </c>
      <c r="P54" s="14">
        <v>2.8052459206986602</v>
      </c>
      <c r="R54">
        <v>3</v>
      </c>
      <c r="S54">
        <v>8</v>
      </c>
      <c r="T54">
        <v>3</v>
      </c>
      <c r="U54">
        <v>6</v>
      </c>
      <c r="V54">
        <v>3</v>
      </c>
      <c r="BF54">
        <v>1</v>
      </c>
      <c r="BG54" s="14">
        <f t="shared" si="0"/>
        <v>3.3602161249890927</v>
      </c>
      <c r="BH54">
        <v>4</v>
      </c>
      <c r="BI54" s="7">
        <v>22</v>
      </c>
      <c r="BJ54" s="13">
        <v>5.6774874752632201</v>
      </c>
      <c r="BK54" s="13">
        <v>0.94094680985092305</v>
      </c>
      <c r="BL54" s="13">
        <v>0.764052234771051</v>
      </c>
      <c r="BM54" s="13">
        <v>4.6057946793978699</v>
      </c>
      <c r="BN54" s="13">
        <v>3.8037753446288201</v>
      </c>
      <c r="BO54" s="13">
        <v>5.10852155936694</v>
      </c>
      <c r="BP54" s="13">
        <v>2.83903084805582</v>
      </c>
      <c r="BQ54" s="13">
        <v>3.9901448107478199</v>
      </c>
      <c r="BR54" s="13">
        <v>3.3594241188787399</v>
      </c>
      <c r="BS54" s="13">
        <v>0.47106823902392297</v>
      </c>
      <c r="BT54" s="13">
        <v>6.72239813891869</v>
      </c>
      <c r="BU54" s="13">
        <v>3.3331397704938701</v>
      </c>
    </row>
    <row r="55" spans="1:73">
      <c r="A55">
        <v>1980</v>
      </c>
      <c r="B55">
        <v>4</v>
      </c>
      <c r="C55">
        <v>23</v>
      </c>
      <c r="D55" s="14">
        <v>6.9009954827641602</v>
      </c>
      <c r="E55" s="14">
        <v>1.35787622205907E-3</v>
      </c>
      <c r="F55" s="14">
        <v>0</v>
      </c>
      <c r="G55" s="14">
        <v>1.0661270231120099</v>
      </c>
      <c r="H55" s="14">
        <v>0.99248946510999903</v>
      </c>
      <c r="I55" s="14">
        <v>2.5788352803522798</v>
      </c>
      <c r="J55" s="14">
        <v>0.409651415623693</v>
      </c>
      <c r="K55" s="14">
        <v>2.4015082695317802</v>
      </c>
      <c r="L55" s="14">
        <v>1.2233592996721701</v>
      </c>
      <c r="M55" s="14">
        <v>1.18791737225703</v>
      </c>
      <c r="N55" s="14">
        <v>1.72372087752708</v>
      </c>
      <c r="O55" s="14">
        <v>3.56125910427523</v>
      </c>
      <c r="P55" s="14">
        <v>2.0895207067514101</v>
      </c>
      <c r="R55">
        <v>3</v>
      </c>
      <c r="S55">
        <v>6</v>
      </c>
      <c r="T55">
        <v>2</v>
      </c>
      <c r="U55">
        <v>6</v>
      </c>
      <c r="V55">
        <v>9</v>
      </c>
      <c r="BF55">
        <v>1</v>
      </c>
      <c r="BG55" s="14">
        <f t="shared" si="0"/>
        <v>6.1239243638399721</v>
      </c>
      <c r="BH55">
        <v>4</v>
      </c>
      <c r="BI55" s="7">
        <v>23</v>
      </c>
      <c r="BJ55" s="13">
        <v>5.5906471442462502</v>
      </c>
      <c r="BK55" s="13">
        <v>0.70963786861230704</v>
      </c>
      <c r="BL55" s="13">
        <v>1.0119199608361</v>
      </c>
      <c r="BM55" s="13">
        <v>4.44753885357974</v>
      </c>
      <c r="BN55" s="13">
        <v>3.7698952622277702</v>
      </c>
      <c r="BO55" s="13">
        <v>5.2442212845167102</v>
      </c>
      <c r="BP55" s="13">
        <v>2.83398714516199</v>
      </c>
      <c r="BQ55" s="13">
        <v>3.3970362772955101</v>
      </c>
      <c r="BR55" s="13">
        <v>2.7839311504174802</v>
      </c>
      <c r="BS55" s="13">
        <v>0.50178783770384505</v>
      </c>
      <c r="BT55" s="13">
        <v>5.5644233662831697</v>
      </c>
      <c r="BU55" s="13">
        <v>3.1144896685902999</v>
      </c>
    </row>
    <row r="56" spans="1:73">
      <c r="A56">
        <v>1980</v>
      </c>
      <c r="B56">
        <v>4</v>
      </c>
      <c r="C56">
        <v>24</v>
      </c>
      <c r="D56" s="14">
        <v>6.5808541706867398</v>
      </c>
      <c r="E56" s="14">
        <v>2.8767377362622902E-3</v>
      </c>
      <c r="F56" s="14">
        <v>1.6831720393612502E-2</v>
      </c>
      <c r="G56" s="14">
        <v>1.8244251272693901</v>
      </c>
      <c r="H56" s="14">
        <v>1.6005447723916599</v>
      </c>
      <c r="I56" s="14">
        <v>2.0414868486075202</v>
      </c>
      <c r="J56" s="14">
        <v>0.51406443875960595</v>
      </c>
      <c r="K56" s="14">
        <v>4.0537804094202903</v>
      </c>
      <c r="L56" s="14">
        <v>2.0771102453171499</v>
      </c>
      <c r="M56" s="14">
        <v>1.7424205757892599</v>
      </c>
      <c r="N56" s="14">
        <v>1.2394292889693399</v>
      </c>
      <c r="O56" s="14">
        <v>3.4810531325203198</v>
      </c>
      <c r="P56" s="14">
        <v>2.5188472714524601</v>
      </c>
      <c r="R56">
        <v>3</v>
      </c>
      <c r="S56">
        <v>6</v>
      </c>
      <c r="T56">
        <v>9</v>
      </c>
      <c r="U56">
        <v>6</v>
      </c>
      <c r="V56">
        <v>7</v>
      </c>
      <c r="BF56">
        <v>1</v>
      </c>
      <c r="BG56" s="14">
        <f t="shared" si="0"/>
        <v>5.8241563058574615</v>
      </c>
      <c r="BH56">
        <v>4</v>
      </c>
      <c r="BI56" s="7">
        <v>24</v>
      </c>
      <c r="BJ56" s="13">
        <v>6.1801437140228703</v>
      </c>
      <c r="BK56" s="13">
        <v>1.13468386846194</v>
      </c>
      <c r="BL56" s="13">
        <v>0.92671631914471797</v>
      </c>
      <c r="BM56" s="13">
        <v>4.6249026921800196</v>
      </c>
      <c r="BN56" s="13">
        <v>4.2577177882074597</v>
      </c>
      <c r="BO56" s="13">
        <v>5.8622100088870699</v>
      </c>
      <c r="BP56" s="13">
        <v>2.6874816496008398</v>
      </c>
      <c r="BQ56" s="13">
        <v>3.3920764187511998</v>
      </c>
      <c r="BR56" s="13">
        <v>3.9845975365436099</v>
      </c>
      <c r="BS56" s="13">
        <v>0.45684949820828202</v>
      </c>
      <c r="BT56" s="13">
        <v>7.04244746863092</v>
      </c>
      <c r="BU56" s="13">
        <v>3.2824734301765099</v>
      </c>
    </row>
    <row r="57" spans="1:73">
      <c r="A57">
        <v>1980</v>
      </c>
      <c r="B57">
        <v>4</v>
      </c>
      <c r="C57">
        <v>25</v>
      </c>
      <c r="D57" s="14">
        <v>7.1646376821253197</v>
      </c>
      <c r="E57" s="14">
        <v>4.3629597330589798E-2</v>
      </c>
      <c r="F57" s="14">
        <v>4.9939611499572403E-4</v>
      </c>
      <c r="G57" s="14">
        <v>2.1088745399385398</v>
      </c>
      <c r="H57" s="14">
        <v>2.9580390892059598</v>
      </c>
      <c r="I57" s="14">
        <v>3.41129953837752</v>
      </c>
      <c r="J57" s="14">
        <v>0.52688523859244896</v>
      </c>
      <c r="K57" s="14">
        <v>4.5213046126800096</v>
      </c>
      <c r="L57" s="14">
        <v>1.07943930052528</v>
      </c>
      <c r="M57" s="14">
        <v>1.38985157789469</v>
      </c>
      <c r="N57" s="14">
        <v>2.1792175371985798</v>
      </c>
      <c r="O57" s="14">
        <v>2.4456146784661299</v>
      </c>
      <c r="P57" s="14">
        <v>2.3832946546212401</v>
      </c>
      <c r="R57">
        <v>7</v>
      </c>
      <c r="S57">
        <v>6</v>
      </c>
      <c r="T57">
        <v>9</v>
      </c>
      <c r="U57">
        <v>6</v>
      </c>
      <c r="V57">
        <v>7</v>
      </c>
      <c r="BF57">
        <v>1</v>
      </c>
      <c r="BG57" s="14">
        <f t="shared" si="0"/>
        <v>5.5400521073901112</v>
      </c>
      <c r="BH57">
        <v>4</v>
      </c>
      <c r="BI57" s="7">
        <v>25</v>
      </c>
      <c r="BJ57" s="13">
        <v>6.4705439182822797</v>
      </c>
      <c r="BK57" s="13">
        <v>0.94403713412328105</v>
      </c>
      <c r="BL57" s="13">
        <v>1.0255817934081699</v>
      </c>
      <c r="BM57" s="13">
        <v>4.5865763654476899</v>
      </c>
      <c r="BN57" s="13">
        <v>4.0872165329818104</v>
      </c>
      <c r="BO57" s="13">
        <v>6.2914087666315597</v>
      </c>
      <c r="BP57" s="13">
        <v>3.0529305076463502</v>
      </c>
      <c r="BQ57" s="13">
        <v>3.74381037160353</v>
      </c>
      <c r="BR57" s="13">
        <v>3.9124210697105899</v>
      </c>
      <c r="BS57" s="13">
        <v>0.54546962237484498</v>
      </c>
      <c r="BT57" s="13">
        <v>8.2095300703773795</v>
      </c>
      <c r="BU57" s="13">
        <v>3.7697386872213601</v>
      </c>
    </row>
    <row r="58" spans="1:73">
      <c r="A58">
        <v>1980</v>
      </c>
      <c r="B58">
        <v>4</v>
      </c>
      <c r="C58">
        <v>26</v>
      </c>
      <c r="D58" s="14">
        <v>9.7821158501617695</v>
      </c>
      <c r="E58" s="14">
        <v>1.2758593145522299E-2</v>
      </c>
      <c r="F58" s="14">
        <v>1.00850246710641E-2</v>
      </c>
      <c r="G58" s="14">
        <v>1.85972100493433</v>
      </c>
      <c r="H58" s="14">
        <v>1.9043112017250301</v>
      </c>
      <c r="I58" s="14">
        <v>9.15237456289797</v>
      </c>
      <c r="J58" s="14">
        <v>0.36132722129874301</v>
      </c>
      <c r="K58" s="14">
        <v>4.3340105254480896</v>
      </c>
      <c r="L58" s="14">
        <v>3.2209297009458</v>
      </c>
      <c r="M58" s="14">
        <v>1.9027458444335299</v>
      </c>
      <c r="N58" s="14">
        <v>5.47629788661059</v>
      </c>
      <c r="O58" s="14">
        <v>2.8329015730834901</v>
      </c>
      <c r="P58" s="14">
        <v>2.6092670305270298</v>
      </c>
      <c r="R58">
        <v>7</v>
      </c>
      <c r="S58">
        <v>6</v>
      </c>
      <c r="T58">
        <v>9</v>
      </c>
      <c r="U58">
        <v>6</v>
      </c>
      <c r="V58">
        <v>7</v>
      </c>
      <c r="Z58" s="28" t="s">
        <v>135</v>
      </c>
      <c r="AP58" s="28" t="s">
        <v>422</v>
      </c>
      <c r="AR58" t="s">
        <v>506</v>
      </c>
      <c r="BF58">
        <v>1</v>
      </c>
      <c r="BG58" s="14">
        <f t="shared" si="0"/>
        <v>3.3713524973766789</v>
      </c>
      <c r="BH58">
        <v>4</v>
      </c>
      <c r="BI58" s="7">
        <v>26</v>
      </c>
      <c r="BJ58" s="13">
        <v>5.89451866462902</v>
      </c>
      <c r="BK58" s="13">
        <v>0.86860901625556297</v>
      </c>
      <c r="BL58" s="13">
        <v>0.75481047930138401</v>
      </c>
      <c r="BM58" s="13">
        <v>4.7463017994193502</v>
      </c>
      <c r="BN58" s="13">
        <v>3.8563767172606598</v>
      </c>
      <c r="BO58" s="13">
        <v>6.69492134331181</v>
      </c>
      <c r="BP58" s="13">
        <v>3.1794112434075599</v>
      </c>
      <c r="BQ58" s="13">
        <v>3.5746228990227902</v>
      </c>
      <c r="BR58" s="13">
        <v>3.7330054723018899</v>
      </c>
      <c r="BS58" s="13">
        <v>0.59891447035938405</v>
      </c>
      <c r="BT58" s="13">
        <v>7.6720449445813497</v>
      </c>
      <c r="BU58" s="13">
        <v>4.2205763149229201</v>
      </c>
    </row>
    <row r="59" spans="1:73">
      <c r="A59">
        <v>1980</v>
      </c>
      <c r="B59">
        <v>4</v>
      </c>
      <c r="C59">
        <v>27</v>
      </c>
      <c r="D59" s="14">
        <v>2.0217094015264498</v>
      </c>
      <c r="E59" s="14">
        <v>3.0713387245844301E-2</v>
      </c>
      <c r="F59" s="14">
        <v>0.25150291383983803</v>
      </c>
      <c r="G59" s="14">
        <v>2.0579087565154701</v>
      </c>
      <c r="H59" s="14">
        <v>0.69730419203918304</v>
      </c>
      <c r="I59" s="14">
        <v>1.55862696519309</v>
      </c>
      <c r="J59" s="14">
        <v>1.22086225257678</v>
      </c>
      <c r="K59" s="14">
        <v>1.70131912944542</v>
      </c>
      <c r="L59" s="14">
        <v>0.78265561709593501</v>
      </c>
      <c r="M59" s="14">
        <v>2.8442412536159898</v>
      </c>
      <c r="N59" s="14">
        <v>1.20231689892937</v>
      </c>
      <c r="O59" s="14">
        <v>3.5198270026252501</v>
      </c>
      <c r="P59" s="14">
        <v>2.2075891298741799</v>
      </c>
      <c r="R59">
        <v>6</v>
      </c>
      <c r="S59">
        <v>6</v>
      </c>
      <c r="T59">
        <v>9</v>
      </c>
      <c r="U59">
        <v>6</v>
      </c>
      <c r="V59">
        <v>7</v>
      </c>
      <c r="Z59" s="6" t="s">
        <v>90</v>
      </c>
      <c r="AA59" s="18" t="s">
        <v>78</v>
      </c>
      <c r="AB59" s="19" t="s">
        <v>79</v>
      </c>
      <c r="AC59" s="19" t="s">
        <v>80</v>
      </c>
      <c r="AD59" s="19" t="s">
        <v>81</v>
      </c>
      <c r="AE59" s="19" t="s">
        <v>82</v>
      </c>
      <c r="AF59" s="19" t="s">
        <v>83</v>
      </c>
      <c r="AG59" s="19" t="s">
        <v>84</v>
      </c>
      <c r="AH59" s="19" t="s">
        <v>85</v>
      </c>
      <c r="AI59" s="19" t="s">
        <v>86</v>
      </c>
      <c r="AJ59" s="19" t="s">
        <v>87</v>
      </c>
      <c r="AK59" s="19" t="s">
        <v>88</v>
      </c>
      <c r="AL59" s="19" t="s">
        <v>89</v>
      </c>
      <c r="AM59" s="19" t="s">
        <v>91</v>
      </c>
      <c r="AP59" s="6" t="s">
        <v>90</v>
      </c>
      <c r="AQ59" s="18" t="s">
        <v>78</v>
      </c>
      <c r="AR59" s="19" t="s">
        <v>79</v>
      </c>
      <c r="AS59" s="19" t="s">
        <v>80</v>
      </c>
      <c r="AT59" s="19" t="s">
        <v>81</v>
      </c>
      <c r="AU59" s="19" t="s">
        <v>82</v>
      </c>
      <c r="AV59" s="19" t="s">
        <v>83</v>
      </c>
      <c r="AW59" s="19" t="s">
        <v>84</v>
      </c>
      <c r="AX59" s="19" t="s">
        <v>85</v>
      </c>
      <c r="AY59" s="19" t="s">
        <v>86</v>
      </c>
      <c r="AZ59" s="19" t="s">
        <v>87</v>
      </c>
      <c r="BA59" s="19" t="s">
        <v>88</v>
      </c>
      <c r="BB59" s="19" t="s">
        <v>89</v>
      </c>
      <c r="BC59" s="19" t="s">
        <v>91</v>
      </c>
      <c r="BD59" s="30"/>
      <c r="BE59" s="30"/>
      <c r="BF59">
        <v>1</v>
      </c>
      <c r="BG59" s="14">
        <f t="shared" si="0"/>
        <v>6.0446171448363177</v>
      </c>
      <c r="BH59">
        <v>4</v>
      </c>
      <c r="BI59" s="7">
        <v>27</v>
      </c>
      <c r="BJ59" s="13">
        <v>5.0170349382041799</v>
      </c>
      <c r="BK59" s="13">
        <v>1.3001582172612001</v>
      </c>
      <c r="BL59" s="13">
        <v>1.0952175310257399</v>
      </c>
      <c r="BM59" s="13">
        <v>5.2347001714766099</v>
      </c>
      <c r="BN59" s="13">
        <v>4.0707225020148901</v>
      </c>
      <c r="BO59" s="13">
        <v>4.2955341427798901</v>
      </c>
      <c r="BP59" s="13">
        <v>3.7917082587048401</v>
      </c>
      <c r="BQ59" s="13">
        <v>3.0730980464478899</v>
      </c>
      <c r="BR59" s="13">
        <v>3.4078236183912298</v>
      </c>
      <c r="BS59" s="13">
        <v>0.47148582240848702</v>
      </c>
      <c r="BT59" s="13">
        <v>6.9435735435425299</v>
      </c>
      <c r="BU59" s="13">
        <v>4.6011096357322998</v>
      </c>
    </row>
    <row r="60" spans="1:73">
      <c r="A60">
        <v>1980</v>
      </c>
      <c r="B60">
        <v>4</v>
      </c>
      <c r="C60">
        <v>28</v>
      </c>
      <c r="D60" s="14">
        <v>1.4992215657597601</v>
      </c>
      <c r="E60" s="14">
        <v>0.32320043105913199</v>
      </c>
      <c r="F60" s="14">
        <v>0.244369100410183</v>
      </c>
      <c r="G60" s="14">
        <v>3.8961522043920001</v>
      </c>
      <c r="H60" s="14">
        <v>0.60682244237994698</v>
      </c>
      <c r="I60" s="14">
        <v>1.14495995134103</v>
      </c>
      <c r="J60" s="14">
        <v>3.2455416015685001</v>
      </c>
      <c r="K60" s="14">
        <v>1.4475481467948701</v>
      </c>
      <c r="L60" s="14">
        <v>0.59655310667549399</v>
      </c>
      <c r="M60" s="14">
        <v>2.1619427749515001</v>
      </c>
      <c r="N60" s="14">
        <v>1.1590941934653001</v>
      </c>
      <c r="O60" s="14">
        <v>6.2651486389426703</v>
      </c>
      <c r="P60" s="14">
        <v>3.6031904736326901</v>
      </c>
      <c r="R60">
        <v>3</v>
      </c>
      <c r="S60">
        <v>6</v>
      </c>
      <c r="T60">
        <v>9</v>
      </c>
      <c r="U60">
        <v>3</v>
      </c>
      <c r="V60">
        <v>7</v>
      </c>
      <c r="Z60" s="7">
        <v>1</v>
      </c>
      <c r="AA60" s="14">
        <f t="shared" ref="AA60:AM60" si="2">SUMIFS(D$2:D$3589,$R$2:$R$3589,$Z60)/COUNTIF($R$2:$R$3589,$Z60)</f>
        <v>5.1474901876380397</v>
      </c>
      <c r="AB60" s="14">
        <f t="shared" si="2"/>
        <v>2.8997455714303304</v>
      </c>
      <c r="AC60" s="14">
        <f t="shared" si="2"/>
        <v>2.317725201631645</v>
      </c>
      <c r="AD60" s="14">
        <f t="shared" si="2"/>
        <v>6.6399683841368455</v>
      </c>
      <c r="AE60" s="14">
        <f t="shared" si="2"/>
        <v>2.9445896090022279</v>
      </c>
      <c r="AF60" s="14">
        <f t="shared" si="2"/>
        <v>4.7035527215621356</v>
      </c>
      <c r="AG60" s="14">
        <f t="shared" si="2"/>
        <v>3.1222229131164503</v>
      </c>
      <c r="AH60" s="14">
        <f t="shared" si="2"/>
        <v>3.3048128905592469</v>
      </c>
      <c r="AI60" s="14">
        <f t="shared" si="2"/>
        <v>2.7068281484610002</v>
      </c>
      <c r="AJ60" s="14">
        <f t="shared" si="2"/>
        <v>0.24736894276221549</v>
      </c>
      <c r="AK60" s="14">
        <f t="shared" si="2"/>
        <v>7.0832055334310562</v>
      </c>
      <c r="AL60" s="14">
        <f t="shared" si="2"/>
        <v>3.25032748669395</v>
      </c>
      <c r="AM60" s="14">
        <f t="shared" si="2"/>
        <v>3.6623565577227506</v>
      </c>
      <c r="AP60" s="7">
        <v>1</v>
      </c>
      <c r="AQ60" s="13">
        <v>1.0336363024549799</v>
      </c>
      <c r="AR60" s="13">
        <v>0.28427157700085598</v>
      </c>
      <c r="AS60" s="13">
        <v>0.31551336532718499</v>
      </c>
      <c r="AT60" s="13">
        <v>0.57115102218456704</v>
      </c>
      <c r="AU60" s="13">
        <v>1.1471869527893399</v>
      </c>
      <c r="AV60" s="13">
        <v>1.0062378610275899</v>
      </c>
      <c r="AW60" s="13">
        <v>0.641431243041925</v>
      </c>
      <c r="AX60" s="13">
        <v>1.2492377743296299</v>
      </c>
      <c r="AY60" s="13">
        <v>1.0856222569559899</v>
      </c>
      <c r="AZ60" s="13">
        <v>2.2428425580783999</v>
      </c>
      <c r="BA60" s="13">
        <v>0.89295917590265905</v>
      </c>
      <c r="BB60" s="13">
        <v>1.0362758212340699</v>
      </c>
      <c r="BC60" s="13">
        <v>0.89165509573220703</v>
      </c>
      <c r="BD60" s="14"/>
      <c r="BE60" s="14">
        <v>150.15235999999999</v>
      </c>
      <c r="BF60">
        <v>1</v>
      </c>
      <c r="BG60" s="14">
        <f t="shared" si="0"/>
        <v>4.571568282118152</v>
      </c>
      <c r="BH60">
        <v>4</v>
      </c>
      <c r="BI60" s="7">
        <v>28</v>
      </c>
      <c r="BJ60" s="13">
        <v>4.8246573300717603</v>
      </c>
      <c r="BK60" s="13">
        <v>1.0650345981157401</v>
      </c>
      <c r="BL60" s="13">
        <v>1.1546126533672301</v>
      </c>
      <c r="BM60" s="13">
        <v>4.9161301124305101</v>
      </c>
      <c r="BN60" s="13">
        <v>4.3752661385166398</v>
      </c>
      <c r="BO60" s="13">
        <v>4.56660839996976</v>
      </c>
      <c r="BP60" s="13">
        <v>4.1686417179329203</v>
      </c>
      <c r="BQ60" s="13">
        <v>2.83140067665405</v>
      </c>
      <c r="BR60" s="13">
        <v>2.3295342244415802</v>
      </c>
      <c r="BS60" s="13">
        <v>0.33767708139946101</v>
      </c>
      <c r="BT60" s="13">
        <v>6.3740971934440704</v>
      </c>
      <c r="BU60" s="13">
        <v>4.7438486078317403</v>
      </c>
    </row>
    <row r="61" spans="1:73">
      <c r="A61">
        <v>1980</v>
      </c>
      <c r="B61">
        <v>4</v>
      </c>
      <c r="C61">
        <v>29</v>
      </c>
      <c r="D61" s="14">
        <v>0.90291415110745599</v>
      </c>
      <c r="E61" s="14">
        <v>0.93504957319632398</v>
      </c>
      <c r="F61" s="14">
        <v>0.16401699073818399</v>
      </c>
      <c r="G61" s="14">
        <v>5.0873950159857397</v>
      </c>
      <c r="H61" s="14">
        <v>0.66699342205376799</v>
      </c>
      <c r="I61" s="14">
        <v>0.66133273556348804</v>
      </c>
      <c r="J61" s="14">
        <v>1.9782223913536601</v>
      </c>
      <c r="K61" s="14">
        <v>1.6571034735618</v>
      </c>
      <c r="L61" s="14">
        <v>2.3811831599194102</v>
      </c>
      <c r="M61" s="14">
        <v>1.8200808813402001</v>
      </c>
      <c r="N61" s="14">
        <v>1.6441887625543801</v>
      </c>
      <c r="O61" s="14">
        <v>5.01889601431815</v>
      </c>
      <c r="P61" s="14">
        <v>3.3835259090470999</v>
      </c>
      <c r="R61">
        <v>4</v>
      </c>
      <c r="S61">
        <v>6</v>
      </c>
      <c r="T61">
        <v>2</v>
      </c>
      <c r="U61">
        <v>3</v>
      </c>
      <c r="V61">
        <v>1</v>
      </c>
      <c r="Z61" s="7">
        <v>2</v>
      </c>
      <c r="AA61" s="14">
        <f t="shared" ref="AA61:AA70" si="3">SUMIFS(D$2:D$3589,$R$2:$R$3589,$Z61)/COUNTIF($R$2:$R$3589,$Z61)</f>
        <v>1.314005866630684</v>
      </c>
      <c r="AB61" s="14">
        <f t="shared" ref="AB61:AB70" si="4">SUMIFS(E$2:E$3589,$R$2:$R$3589,$Z61)/COUNTIF($R$2:$R$3589,$Z61)</f>
        <v>0.31595824969345898</v>
      </c>
      <c r="AC61" s="14">
        <f t="shared" ref="AC61:AC70" si="5">SUMIFS(F$2:F$3589,$R$2:$R$3589,$Z61)/COUNTIF($R$2:$R$3589,$Z61)</f>
        <v>0.29094495561142614</v>
      </c>
      <c r="AD61" s="14">
        <f t="shared" ref="AD61:AD70" si="6">SUMIFS(G$2:G$3589,$R$2:$R$3589,$Z61)/COUNTIF($R$2:$R$3589,$Z61)</f>
        <v>3.5288673983970122</v>
      </c>
      <c r="AE61" s="14">
        <f t="shared" ref="AE61:AE70" si="7">SUMIFS(H$2:H$3589,$R$2:$R$3589,$Z61)/COUNTIF($R$2:$R$3589,$Z61)</f>
        <v>1.474312611740386</v>
      </c>
      <c r="AF61" s="14">
        <f t="shared" ref="AF61:AF70" si="8">SUMIFS(I$2:I$3589,$R$2:$R$3589,$Z61)/COUNTIF($R$2:$R$3589,$Z61)</f>
        <v>1.7739502720900977</v>
      </c>
      <c r="AG61" s="14">
        <f t="shared" ref="AG61:AG70" si="9">SUMIFS(J$2:J$3589,$R$2:$R$3589,$Z61)/COUNTIF($R$2:$R$3589,$Z61)</f>
        <v>1.0386340557560152</v>
      </c>
      <c r="AH61" s="14">
        <f t="shared" ref="AH61:AH70" si="10">SUMIFS(K$2:K$3589,$R$2:$R$3589,$Z61)/COUNTIF($R$2:$R$3589,$Z61)</f>
        <v>1.0575777785822262</v>
      </c>
      <c r="AI61" s="14">
        <f t="shared" ref="AI61:AI70" si="11">SUMIFS(L$2:L$3589,$R$2:$R$3589,$Z61)/COUNTIF($R$2:$R$3589,$Z61)</f>
        <v>3.7577479503745237</v>
      </c>
      <c r="AJ61" s="14">
        <f t="shared" ref="AJ61:AJ70" si="12">SUMIFS(M$2:M$3589,$R$2:$R$3589,$Z61)/COUNTIF($R$2:$R$3589,$Z61)</f>
        <v>1.6241327331178885</v>
      </c>
      <c r="AK61" s="14">
        <f t="shared" ref="AK61:AK70" si="13">SUMIFS(N$2:N$3589,$R$2:$R$3589,$Z61)/COUNTIF($R$2:$R$3589,$Z61)</f>
        <v>4.6649606847546892</v>
      </c>
      <c r="AL61" s="14">
        <f t="shared" ref="AL61:AL70" si="14">SUMIFS(O$2:O$3589,$R$2:$R$3589,$Z61)/COUNTIF($R$2:$R$3589,$Z61)</f>
        <v>2.1564928614843857</v>
      </c>
      <c r="AM61" s="14">
        <f t="shared" ref="AM61:AM70" si="15">SUMIFS(P$2:P$3589,$R$2:$R$3589,$Z61)/COUNTIF($R$2:$R$3589,$Z61)</f>
        <v>2.1167331787418315</v>
      </c>
      <c r="AP61" s="7">
        <v>2</v>
      </c>
      <c r="AQ61" s="13">
        <v>1.85919170028313</v>
      </c>
      <c r="AR61" s="13">
        <v>1.8238890841395901</v>
      </c>
      <c r="AS61" s="13">
        <v>1.5651252700815199</v>
      </c>
      <c r="AT61" s="13">
        <v>1.0874416413963499</v>
      </c>
      <c r="AU61" s="13">
        <v>1.65591135054562</v>
      </c>
      <c r="AV61" s="13">
        <v>1.59307390972578</v>
      </c>
      <c r="AW61" s="13">
        <v>1.5730240063587899</v>
      </c>
      <c r="AX61" s="13">
        <v>1.6807191014684</v>
      </c>
      <c r="AY61" s="13">
        <v>1.02249561701515</v>
      </c>
      <c r="AZ61" s="13">
        <v>0.923763529384378</v>
      </c>
      <c r="BA61" s="13">
        <v>1.1962167642469099</v>
      </c>
      <c r="BB61" s="13">
        <v>1.52605670608352</v>
      </c>
      <c r="BC61" s="13">
        <v>1.33904574562467</v>
      </c>
      <c r="BD61" s="14"/>
      <c r="BE61" s="14">
        <v>166.83233999999999</v>
      </c>
      <c r="BF61">
        <v>1</v>
      </c>
      <c r="BG61" s="14">
        <f t="shared" si="0"/>
        <v>6.454233104697261</v>
      </c>
      <c r="BH61">
        <v>4</v>
      </c>
      <c r="BI61" s="7">
        <v>29</v>
      </c>
      <c r="BJ61" s="13">
        <v>4.9929915133726599</v>
      </c>
      <c r="BK61" s="13">
        <v>0.80393651343671801</v>
      </c>
      <c r="BL61" s="13">
        <v>0.63531956893887098</v>
      </c>
      <c r="BM61" s="13">
        <v>4.27081330633189</v>
      </c>
      <c r="BN61" s="13">
        <v>4.4256052855078201</v>
      </c>
      <c r="BO61" s="13">
        <v>5.5725072879911997</v>
      </c>
      <c r="BP61" s="13">
        <v>3.4574549081436898</v>
      </c>
      <c r="BQ61" s="13">
        <v>3.4569973812442298</v>
      </c>
      <c r="BR61" s="13">
        <v>2.8668377402030498</v>
      </c>
      <c r="BS61" s="13">
        <v>0.381935473522102</v>
      </c>
      <c r="BT61" s="13">
        <v>6.6565691535162799</v>
      </c>
      <c r="BU61" s="13">
        <v>4.52134852094379</v>
      </c>
    </row>
    <row r="62" spans="1:73">
      <c r="A62">
        <v>1980</v>
      </c>
      <c r="B62">
        <v>4</v>
      </c>
      <c r="C62">
        <v>30</v>
      </c>
      <c r="D62" s="14">
        <v>2.46094004344324</v>
      </c>
      <c r="E62" s="14">
        <v>0.69840683972844797</v>
      </c>
      <c r="F62" s="14">
        <v>0.75270044219850696</v>
      </c>
      <c r="G62" s="14">
        <v>6.2207316182885197</v>
      </c>
      <c r="H62" s="14">
        <v>1.41868910849527</v>
      </c>
      <c r="I62" s="14">
        <v>2.3556655323447702</v>
      </c>
      <c r="J62" s="14">
        <v>1.91645752617988</v>
      </c>
      <c r="K62" s="14">
        <v>4.0574241110347202</v>
      </c>
      <c r="L62" s="14">
        <v>4.3720761487672002</v>
      </c>
      <c r="M62" s="14">
        <v>0.59378606580964</v>
      </c>
      <c r="N62" s="14">
        <v>3.6263496513540798</v>
      </c>
      <c r="O62" s="14">
        <v>5.6282697561396198</v>
      </c>
      <c r="P62" s="14">
        <v>4.3573489819659601</v>
      </c>
      <c r="R62">
        <v>3</v>
      </c>
      <c r="S62">
        <v>6</v>
      </c>
      <c r="T62">
        <v>2</v>
      </c>
      <c r="U62">
        <v>3</v>
      </c>
      <c r="V62">
        <v>1</v>
      </c>
      <c r="Z62" s="7">
        <v>3</v>
      </c>
      <c r="AA62" s="14">
        <f t="shared" si="3"/>
        <v>6.0080688881038098</v>
      </c>
      <c r="AB62" s="14">
        <f t="shared" si="4"/>
        <v>0.49802150128572414</v>
      </c>
      <c r="AC62" s="14">
        <f t="shared" si="5"/>
        <v>0.52271638983285162</v>
      </c>
      <c r="AD62" s="14">
        <f t="shared" si="6"/>
        <v>2.4214443642909584</v>
      </c>
      <c r="AE62" s="14">
        <f t="shared" si="7"/>
        <v>2.0313536882663588</v>
      </c>
      <c r="AF62" s="14">
        <f t="shared" si="8"/>
        <v>4.3847743829283772</v>
      </c>
      <c r="AG62" s="14">
        <f t="shared" si="9"/>
        <v>0.86129789946610602</v>
      </c>
      <c r="AH62" s="14">
        <f t="shared" si="10"/>
        <v>4.8145129974920629</v>
      </c>
      <c r="AI62" s="14">
        <f t="shared" si="11"/>
        <v>1.7250194997707002</v>
      </c>
      <c r="AJ62" s="14">
        <f t="shared" si="12"/>
        <v>0.27704630038132261</v>
      </c>
      <c r="AK62" s="14">
        <f t="shared" si="13"/>
        <v>4.4763788956850652</v>
      </c>
      <c r="AL62" s="14">
        <f t="shared" si="14"/>
        <v>5.39392052662072</v>
      </c>
      <c r="AM62" s="14">
        <f t="shared" si="15"/>
        <v>3.4764211266894285</v>
      </c>
      <c r="AP62" s="7">
        <v>3</v>
      </c>
      <c r="AQ62" s="13">
        <v>0.972765459666035</v>
      </c>
      <c r="AR62" s="13">
        <v>1.48221309484233</v>
      </c>
      <c r="AS62" s="13">
        <v>1.33862095660061</v>
      </c>
      <c r="AT62" s="13">
        <v>1.27890944532286</v>
      </c>
      <c r="AU62" s="13">
        <v>1.52653568271837</v>
      </c>
      <c r="AV62" s="13">
        <v>1.0729915251863</v>
      </c>
      <c r="AW62" s="13">
        <v>1.6433745813781999</v>
      </c>
      <c r="AX62" s="13">
        <v>1.0593413496458901</v>
      </c>
      <c r="AY62" s="13">
        <v>1.29729713255364</v>
      </c>
      <c r="AZ62" s="13">
        <v>1.0608822505947499</v>
      </c>
      <c r="BA62" s="13">
        <v>1.2860632757455199</v>
      </c>
      <c r="BB62" s="13">
        <v>0.533725181857725</v>
      </c>
      <c r="BC62" s="13">
        <v>0.85843039084883999</v>
      </c>
      <c r="BD62" s="14"/>
      <c r="BE62" s="14">
        <v>136.10426000000001</v>
      </c>
      <c r="BF62">
        <v>1</v>
      </c>
      <c r="BG62" s="14">
        <f t="shared" si="0"/>
        <v>3.5769080261151784</v>
      </c>
      <c r="BH62">
        <v>4</v>
      </c>
      <c r="BI62" s="7">
        <v>30</v>
      </c>
      <c r="BJ62" s="13">
        <v>5.8288127408191199</v>
      </c>
      <c r="BK62" s="13">
        <v>0.45746756384387099</v>
      </c>
      <c r="BL62" s="13">
        <v>0.44264608944376899</v>
      </c>
      <c r="BM62" s="13">
        <v>4.6089272599994597</v>
      </c>
      <c r="BN62" s="13">
        <v>5.0129976590132799</v>
      </c>
      <c r="BO62" s="13">
        <v>5.6542313646217401</v>
      </c>
      <c r="BP62" s="13">
        <v>3.8427484976837101</v>
      </c>
      <c r="BQ62" s="13">
        <v>3.8709234926467899</v>
      </c>
      <c r="BR62" s="13">
        <v>3.7891294548405599</v>
      </c>
      <c r="BS62" s="13">
        <v>0.50089028230158905</v>
      </c>
      <c r="BT62" s="13">
        <v>8.0172955890351805</v>
      </c>
      <c r="BU62" s="13">
        <v>4.6338154544516899</v>
      </c>
    </row>
    <row r="63" spans="1:73">
      <c r="A63">
        <v>1980</v>
      </c>
      <c r="B63">
        <v>5</v>
      </c>
      <c r="C63">
        <v>1</v>
      </c>
      <c r="D63" s="14">
        <v>1.9662194343780801</v>
      </c>
      <c r="E63" s="14">
        <v>0.43123055713515002</v>
      </c>
      <c r="F63" s="14">
        <v>0.54497012816394796</v>
      </c>
      <c r="G63" s="14">
        <v>7.66473224133627</v>
      </c>
      <c r="H63" s="14">
        <v>3.16592315182691</v>
      </c>
      <c r="I63" s="14">
        <v>1.74039402271962</v>
      </c>
      <c r="J63" s="14">
        <v>5.1176536159722303</v>
      </c>
      <c r="K63" s="14">
        <v>7.3778860008274201</v>
      </c>
      <c r="L63" s="14">
        <v>9.5140313315954401</v>
      </c>
      <c r="M63" s="14">
        <v>1.9153496238063401</v>
      </c>
      <c r="N63" s="14">
        <v>9.9693396508929002</v>
      </c>
      <c r="O63" s="14">
        <v>6.05700477729079</v>
      </c>
      <c r="P63" s="14">
        <v>6.2365275812897902</v>
      </c>
      <c r="R63">
        <v>4</v>
      </c>
      <c r="S63">
        <v>6</v>
      </c>
      <c r="T63">
        <v>2</v>
      </c>
      <c r="U63">
        <v>3</v>
      </c>
      <c r="V63">
        <v>1</v>
      </c>
      <c r="Z63" s="7">
        <v>4</v>
      </c>
      <c r="AA63" s="14">
        <f t="shared" si="3"/>
        <v>6.0619412403869708</v>
      </c>
      <c r="AB63" s="14">
        <f t="shared" si="4"/>
        <v>1.3500730988651508</v>
      </c>
      <c r="AC63" s="14">
        <f t="shared" si="5"/>
        <v>1.1795224914248879</v>
      </c>
      <c r="AD63" s="14">
        <f t="shared" si="6"/>
        <v>5.4773538781779054</v>
      </c>
      <c r="AE63" s="14">
        <f t="shared" si="7"/>
        <v>5.7714888264693363</v>
      </c>
      <c r="AF63" s="14">
        <f t="shared" si="8"/>
        <v>6.0752990019982862</v>
      </c>
      <c r="AG63" s="14">
        <f t="shared" si="9"/>
        <v>4.0854988763314308</v>
      </c>
      <c r="AH63" s="14">
        <f t="shared" si="10"/>
        <v>5.472015292750064</v>
      </c>
      <c r="AI63" s="14">
        <f t="shared" si="11"/>
        <v>4.1597944717475013</v>
      </c>
      <c r="AJ63" s="14">
        <f t="shared" si="12"/>
        <v>0.9464431709828407</v>
      </c>
      <c r="AK63" s="14">
        <f t="shared" si="13"/>
        <v>8.4809751514872271</v>
      </c>
      <c r="AL63" s="14">
        <f t="shared" si="14"/>
        <v>7.4133887439438038</v>
      </c>
      <c r="AM63" s="14">
        <f t="shared" si="15"/>
        <v>5.6794552784910417</v>
      </c>
      <c r="AP63" s="7">
        <v>4</v>
      </c>
      <c r="AQ63" s="13">
        <v>0.79048438059269099</v>
      </c>
      <c r="AR63" s="13">
        <v>0.54913235245681202</v>
      </c>
      <c r="AS63" s="13">
        <v>0.57333373664432796</v>
      </c>
      <c r="AT63" s="13">
        <v>0.77757260205640899</v>
      </c>
      <c r="AU63" s="13">
        <v>0.63164328138166304</v>
      </c>
      <c r="AV63" s="13">
        <v>0.77933176475359101</v>
      </c>
      <c r="AW63" s="13">
        <v>0.62032259993708305</v>
      </c>
      <c r="AX63" s="13">
        <v>0.59996062895251701</v>
      </c>
      <c r="AY63" s="13">
        <v>0.83753479140325404</v>
      </c>
      <c r="AZ63" s="13">
        <v>0.88082224160547595</v>
      </c>
      <c r="BA63" s="13">
        <v>0.78664051665995804</v>
      </c>
      <c r="BB63" s="13">
        <v>0.52154859588004698</v>
      </c>
      <c r="BC63" s="13">
        <v>0.61831451469364396</v>
      </c>
      <c r="BD63" s="14"/>
      <c r="BE63" s="14">
        <v>159.80392000000001</v>
      </c>
      <c r="BF63">
        <v>1</v>
      </c>
      <c r="BG63" s="14">
        <f t="shared" si="0"/>
        <v>0.816646688936145</v>
      </c>
      <c r="BH63">
        <v>5</v>
      </c>
      <c r="BI63" s="7">
        <v>1</v>
      </c>
      <c r="BJ63" s="13">
        <v>5.3220445781197903</v>
      </c>
      <c r="BK63" s="13">
        <v>0.37802898477076902</v>
      </c>
      <c r="BL63" s="13">
        <v>0.32225850850876903</v>
      </c>
      <c r="BM63" s="13">
        <v>4.2115709880032002</v>
      </c>
      <c r="BN63" s="13">
        <v>4.9337675169014803</v>
      </c>
      <c r="BO63" s="13">
        <v>6.25034656080833</v>
      </c>
      <c r="BP63" s="13">
        <v>3.0898987794231698</v>
      </c>
      <c r="BQ63" s="13">
        <v>3.8647561668809201</v>
      </c>
      <c r="BR63" s="13">
        <v>4.0514569620431997</v>
      </c>
      <c r="BS63" s="13">
        <v>0.62862799181153795</v>
      </c>
      <c r="BT63" s="13">
        <v>8.0223029511069495</v>
      </c>
      <c r="BU63" s="13">
        <v>4.4114741821109398</v>
      </c>
    </row>
    <row r="64" spans="1:73">
      <c r="A64">
        <v>1980</v>
      </c>
      <c r="B64">
        <v>5</v>
      </c>
      <c r="C64">
        <v>2</v>
      </c>
      <c r="D64" s="14">
        <v>1.6725648076389601</v>
      </c>
      <c r="E64" s="14">
        <v>0.65870659603297199</v>
      </c>
      <c r="F64" s="14">
        <v>0.57153882470270301</v>
      </c>
      <c r="G64" s="14">
        <v>5.889646932712</v>
      </c>
      <c r="H64" s="14">
        <v>4.3300557611037798</v>
      </c>
      <c r="I64" s="14">
        <v>2.6625642943427401</v>
      </c>
      <c r="J64" s="14">
        <v>4.6915650316811099</v>
      </c>
      <c r="K64" s="14">
        <v>5.0011049513177603</v>
      </c>
      <c r="L64" s="14">
        <v>6.3564858119222496</v>
      </c>
      <c r="M64" s="14">
        <v>1.52324334763897</v>
      </c>
      <c r="N64" s="14">
        <v>6.2959341044358501</v>
      </c>
      <c r="O64" s="14">
        <v>5.4429349231407897</v>
      </c>
      <c r="P64" s="14">
        <v>5.09992711627409</v>
      </c>
      <c r="R64">
        <v>4</v>
      </c>
      <c r="S64">
        <v>6</v>
      </c>
      <c r="T64">
        <v>2</v>
      </c>
      <c r="U64">
        <v>3</v>
      </c>
      <c r="V64">
        <v>1</v>
      </c>
      <c r="Z64" s="7">
        <v>5</v>
      </c>
      <c r="AA64" s="14">
        <f t="shared" si="3"/>
        <v>4.9262606786426693</v>
      </c>
      <c r="AB64" s="14">
        <f t="shared" si="4"/>
        <v>1.2480039709765318</v>
      </c>
      <c r="AC64" s="14">
        <f t="shared" si="5"/>
        <v>0.92126213385557165</v>
      </c>
      <c r="AD64" s="14">
        <f t="shared" si="6"/>
        <v>6.3658702556355555</v>
      </c>
      <c r="AE64" s="14">
        <f t="shared" si="7"/>
        <v>6.2164284967161194</v>
      </c>
      <c r="AF64" s="14">
        <f t="shared" si="8"/>
        <v>6.1200683732012449</v>
      </c>
      <c r="AG64" s="14">
        <f t="shared" si="9"/>
        <v>3.2998577976462076</v>
      </c>
      <c r="AH64" s="14">
        <f t="shared" si="10"/>
        <v>2.8873100406529857</v>
      </c>
      <c r="AI64" s="14">
        <f t="shared" si="11"/>
        <v>6.3580867412388233</v>
      </c>
      <c r="AJ64" s="14">
        <f t="shared" si="12"/>
        <v>1.6122307325528438</v>
      </c>
      <c r="AK64" s="14">
        <f t="shared" si="13"/>
        <v>9.9570776562844703</v>
      </c>
      <c r="AL64" s="14">
        <f t="shared" si="14"/>
        <v>3.8866857121295459</v>
      </c>
      <c r="AM64" s="14">
        <f t="shared" si="15"/>
        <v>4.41174619794538</v>
      </c>
      <c r="AP64" s="7">
        <v>5</v>
      </c>
      <c r="AQ64" s="13">
        <v>0.84349052749377096</v>
      </c>
      <c r="AR64" s="13">
        <v>0.54578986629770299</v>
      </c>
      <c r="AS64" s="13">
        <v>0.65246125246095799</v>
      </c>
      <c r="AT64" s="13">
        <v>0.66905619240330005</v>
      </c>
      <c r="AU64" s="13">
        <v>0.54456948948710604</v>
      </c>
      <c r="AV64" s="13">
        <v>0.71011013958701297</v>
      </c>
      <c r="AW64" s="13">
        <v>0.71757204830546195</v>
      </c>
      <c r="AX64" s="13">
        <v>0.955162312425753</v>
      </c>
      <c r="AY64" s="13">
        <v>0.595182027011259</v>
      </c>
      <c r="AZ64" s="13">
        <v>0.63192446720225104</v>
      </c>
      <c r="BA64" s="13">
        <v>0.66364774148279204</v>
      </c>
      <c r="BB64" s="13">
        <v>0.97396464541299199</v>
      </c>
      <c r="BC64" s="13">
        <v>0.76859638455631396</v>
      </c>
      <c r="BD64" s="14"/>
      <c r="BE64" s="14">
        <v>163.41753</v>
      </c>
      <c r="BF64">
        <v>1</v>
      </c>
      <c r="BG64" s="14">
        <f t="shared" si="0"/>
        <v>2.1692348284459202</v>
      </c>
      <c r="BH64">
        <v>5</v>
      </c>
      <c r="BI64" s="7">
        <v>2</v>
      </c>
      <c r="BJ64" s="13">
        <v>5.1645878721329197</v>
      </c>
      <c r="BK64" s="13">
        <v>0.56410251678446099</v>
      </c>
      <c r="BL64" s="13">
        <v>0.36835913490428202</v>
      </c>
      <c r="BM64" s="13">
        <v>3.8555806593645601</v>
      </c>
      <c r="BN64" s="13">
        <v>3.59315191618892</v>
      </c>
      <c r="BO64" s="13">
        <v>4.8400352332393304</v>
      </c>
      <c r="BP64" s="13">
        <v>2.5174681425007401</v>
      </c>
      <c r="BQ64" s="13">
        <v>3.1556638679653299</v>
      </c>
      <c r="BR64" s="13">
        <v>3.3790224470491501</v>
      </c>
      <c r="BS64" s="13">
        <v>0.75897217495199998</v>
      </c>
      <c r="BT64" s="13">
        <v>6.4155891191182501</v>
      </c>
      <c r="BU64" s="13">
        <v>4.3993158488415904</v>
      </c>
    </row>
    <row r="65" spans="1:73">
      <c r="A65">
        <v>1980</v>
      </c>
      <c r="B65">
        <v>5</v>
      </c>
      <c r="C65">
        <v>3</v>
      </c>
      <c r="D65" s="14">
        <v>6.7827688900362304</v>
      </c>
      <c r="E65" s="14">
        <v>0.43345489943257398</v>
      </c>
      <c r="F65" s="14">
        <v>1.07052040512819</v>
      </c>
      <c r="G65" s="14">
        <v>5.3602287187616398</v>
      </c>
      <c r="H65" s="14">
        <v>6.5250361359243403</v>
      </c>
      <c r="I65" s="14">
        <v>9.5369098498751903</v>
      </c>
      <c r="J65" s="14">
        <v>5.8150187450495103</v>
      </c>
      <c r="K65" s="14">
        <v>8.0671472787848693</v>
      </c>
      <c r="L65" s="14">
        <v>4.3993512946417797</v>
      </c>
      <c r="M65" s="14">
        <v>0.42959617511985898</v>
      </c>
      <c r="N65" s="14">
        <v>10.7905981643726</v>
      </c>
      <c r="O65" s="14">
        <v>4.1417230658915001</v>
      </c>
      <c r="P65" s="14">
        <v>5.2782575895524202</v>
      </c>
      <c r="R65">
        <v>4</v>
      </c>
      <c r="S65">
        <v>6</v>
      </c>
      <c r="T65">
        <v>2</v>
      </c>
      <c r="U65">
        <v>3</v>
      </c>
      <c r="V65">
        <v>1</v>
      </c>
      <c r="Z65" s="7">
        <v>6</v>
      </c>
      <c r="AA65" s="14">
        <f>SUMIFS(D$2:D$3589,$R$2:$R$3589,$Z65)/COUNTIF($R$2:$R$3589,$Z65)</f>
        <v>2.9677004588394316</v>
      </c>
      <c r="AB65" s="14">
        <f t="shared" si="4"/>
        <v>0.2276529776100483</v>
      </c>
      <c r="AC65" s="14">
        <f t="shared" si="5"/>
        <v>0.22791398663511486</v>
      </c>
      <c r="AD65" s="14">
        <f t="shared" si="6"/>
        <v>1.2906927311544008</v>
      </c>
      <c r="AE65" s="14">
        <f t="shared" si="7"/>
        <v>0.72546470385196604</v>
      </c>
      <c r="AF65" s="14">
        <f t="shared" si="8"/>
        <v>1.9398051229235835</v>
      </c>
      <c r="AG65" s="14">
        <f t="shared" si="9"/>
        <v>0.34447415875629789</v>
      </c>
      <c r="AH65" s="14">
        <f t="shared" si="10"/>
        <v>2.2746430905538961</v>
      </c>
      <c r="AI65" s="14">
        <f t="shared" si="11"/>
        <v>0.6359916631751279</v>
      </c>
      <c r="AJ65" s="14">
        <f t="shared" si="12"/>
        <v>0.16380195746859744</v>
      </c>
      <c r="AK65" s="14">
        <f t="shared" si="13"/>
        <v>1.8765218401505852</v>
      </c>
      <c r="AL65" s="14">
        <f t="shared" si="14"/>
        <v>1.5855945689971316</v>
      </c>
      <c r="AM65" s="14">
        <f t="shared" si="15"/>
        <v>1.2824330309248022</v>
      </c>
      <c r="AP65" s="7">
        <v>6</v>
      </c>
      <c r="AQ65" s="13">
        <v>1.70103901290213</v>
      </c>
      <c r="AR65" s="13">
        <v>2.8491579316013098</v>
      </c>
      <c r="AS65" s="13">
        <v>2.5964728162326698</v>
      </c>
      <c r="AT65" s="13">
        <v>1.98688343539835</v>
      </c>
      <c r="AU65" s="13">
        <v>3.3581650068531799</v>
      </c>
      <c r="AV65" s="13">
        <v>2.0499694048675701</v>
      </c>
      <c r="AW65" s="13">
        <v>2.8008090541847399</v>
      </c>
      <c r="AX65" s="13">
        <v>2.0871304606595502</v>
      </c>
      <c r="AY65" s="13">
        <v>3.00786208085922</v>
      </c>
      <c r="AZ65" s="13">
        <v>2.4054395625004301</v>
      </c>
      <c r="BA65" s="13">
        <v>2.6178796279474601</v>
      </c>
      <c r="BB65" s="13">
        <v>1.59380525912176</v>
      </c>
      <c r="BC65" s="13">
        <v>2.01492308437845</v>
      </c>
      <c r="BD65" s="14"/>
      <c r="BE65" s="14">
        <v>136.09727000000001</v>
      </c>
      <c r="BF65">
        <v>1</v>
      </c>
      <c r="BG65" s="14">
        <f t="shared" si="0"/>
        <v>2.9616782682417999</v>
      </c>
      <c r="BH65">
        <v>5</v>
      </c>
      <c r="BI65" s="7">
        <v>3</v>
      </c>
      <c r="BJ65" s="13">
        <v>5.2226558121444802</v>
      </c>
      <c r="BK65" s="13">
        <v>0.31981958868879401</v>
      </c>
      <c r="BL65" s="13">
        <v>0.343968178078076</v>
      </c>
      <c r="BM65" s="13">
        <v>4.0091333302396901</v>
      </c>
      <c r="BN65" s="13">
        <v>3.27813819514633</v>
      </c>
      <c r="BO65" s="13">
        <v>4.8799467199099897</v>
      </c>
      <c r="BP65" s="13">
        <v>2.30411134534164</v>
      </c>
      <c r="BQ65" s="13">
        <v>3.1944888510495799</v>
      </c>
      <c r="BR65" s="13">
        <v>3.3526134209005098</v>
      </c>
      <c r="BS65" s="13">
        <v>1.0664870890156399</v>
      </c>
      <c r="BT65" s="13">
        <v>6.6304447097753298</v>
      </c>
      <c r="BU65" s="13">
        <v>4.2947008106537696</v>
      </c>
    </row>
    <row r="66" spans="1:73">
      <c r="A66">
        <v>1980</v>
      </c>
      <c r="B66">
        <v>5</v>
      </c>
      <c r="C66">
        <v>4</v>
      </c>
      <c r="D66" s="14">
        <v>7.0424788257178799</v>
      </c>
      <c r="E66" s="14">
        <v>5.8234953760310397E-2</v>
      </c>
      <c r="F66" s="14">
        <v>1.2923768517059699E-2</v>
      </c>
      <c r="G66" s="14">
        <v>4.5560017956546597</v>
      </c>
      <c r="H66" s="14">
        <v>10.143483880816399</v>
      </c>
      <c r="I66" s="14">
        <v>14.6357358589794</v>
      </c>
      <c r="J66" s="14">
        <v>4.7439268860811898</v>
      </c>
      <c r="K66" s="14">
        <v>7.9286287605256502</v>
      </c>
      <c r="L66" s="14">
        <v>10.2857534137292</v>
      </c>
      <c r="M66" s="14">
        <v>2.0747591825308098</v>
      </c>
      <c r="N66" s="14">
        <v>13.5458088500434</v>
      </c>
      <c r="O66" s="14">
        <v>5.44586909077006</v>
      </c>
      <c r="P66" s="14">
        <v>6.2804381997085903</v>
      </c>
      <c r="R66">
        <v>5</v>
      </c>
      <c r="S66">
        <v>6</v>
      </c>
      <c r="T66">
        <v>2</v>
      </c>
      <c r="U66">
        <v>3</v>
      </c>
      <c r="V66">
        <v>1</v>
      </c>
      <c r="Z66" s="7">
        <v>7</v>
      </c>
      <c r="AA66" s="14">
        <f t="shared" si="3"/>
        <v>7.070598164777298</v>
      </c>
      <c r="AB66" s="14">
        <f t="shared" si="4"/>
        <v>0.30791029098760381</v>
      </c>
      <c r="AC66" s="14">
        <f t="shared" si="5"/>
        <v>0.29403537872015406</v>
      </c>
      <c r="AD66" s="14">
        <f t="shared" si="6"/>
        <v>3.4105568663675978</v>
      </c>
      <c r="AE66" s="14">
        <f t="shared" si="7"/>
        <v>3.8502775119433985</v>
      </c>
      <c r="AF66" s="14">
        <f t="shared" si="8"/>
        <v>5.9906563157936876</v>
      </c>
      <c r="AG66" s="14">
        <f t="shared" si="9"/>
        <v>2.1024718363809267</v>
      </c>
      <c r="AH66" s="14">
        <f t="shared" si="10"/>
        <v>4.1522351817453877</v>
      </c>
      <c r="AI66" s="14">
        <f t="shared" si="11"/>
        <v>3.7178979879845242</v>
      </c>
      <c r="AJ66" s="14">
        <f t="shared" si="12"/>
        <v>0.55069509425665775</v>
      </c>
      <c r="AK66" s="14">
        <f t="shared" si="13"/>
        <v>7.8896434551156469</v>
      </c>
      <c r="AL66" s="14">
        <f t="shared" si="14"/>
        <v>2.6847265876042474</v>
      </c>
      <c r="AM66" s="14">
        <f t="shared" si="15"/>
        <v>3.1216152000655439</v>
      </c>
      <c r="AP66" s="7">
        <v>7</v>
      </c>
      <c r="AQ66" s="13">
        <v>0.78122601759299903</v>
      </c>
      <c r="AR66" s="13">
        <v>2.4820447582064902</v>
      </c>
      <c r="AS66" s="13">
        <v>2.5082624955144399</v>
      </c>
      <c r="AT66" s="13">
        <v>1.1426962546981401</v>
      </c>
      <c r="AU66" s="13">
        <v>0.94433042690496305</v>
      </c>
      <c r="AV66" s="13">
        <v>0.83047427374501104</v>
      </c>
      <c r="AW66" s="13">
        <v>1.01676811647362</v>
      </c>
      <c r="AX66" s="13">
        <v>1.01339029203355</v>
      </c>
      <c r="AY66" s="13">
        <v>0.80592614375243798</v>
      </c>
      <c r="AZ66" s="13">
        <v>0.97253260041828704</v>
      </c>
      <c r="BA66" s="13">
        <v>0.82860170881228301</v>
      </c>
      <c r="BB66" s="13">
        <v>1.29018622397488</v>
      </c>
      <c r="BC66" s="13">
        <v>1.0795180123888299</v>
      </c>
      <c r="BD66" s="14"/>
      <c r="BE66" s="14">
        <v>152.31978000000001</v>
      </c>
      <c r="BF66">
        <v>1</v>
      </c>
      <c r="BG66" s="14">
        <f t="shared" ref="BG66:BG93" si="16">IF(COUNTIFS($R$2:$R$3589,BF66,$B$2:$B$3589,BH66,$C$2:$C$3589,BI66)&gt;0,SUMIFS($D$2:$D$3589,$R$2:$R$3589,BF66,$B$2:$B$3589,BH66,$C$2:$C$3589,BI66)/COUNTIFS($R$2:$R$3589,BF66,$B$2:$B$3589,BH66,$C$2:$C$3589,BI66),"")</f>
        <v>2.6930642964106926</v>
      </c>
      <c r="BH66">
        <v>5</v>
      </c>
      <c r="BI66" s="7">
        <v>4</v>
      </c>
      <c r="BJ66" s="13">
        <v>4.5655492867053296</v>
      </c>
      <c r="BK66" s="13">
        <v>0.51511187277233295</v>
      </c>
      <c r="BL66" s="13">
        <v>0.380987796628666</v>
      </c>
      <c r="BM66" s="13">
        <v>4.2123994445240003</v>
      </c>
      <c r="BN66" s="13">
        <v>3.4915140157603801</v>
      </c>
      <c r="BO66" s="13">
        <v>4.7466695345424004</v>
      </c>
      <c r="BP66" s="13">
        <v>2.5421089988658401</v>
      </c>
      <c r="BQ66" s="13">
        <v>3.2008743747232802</v>
      </c>
      <c r="BR66" s="13">
        <v>4.3154990405162801</v>
      </c>
      <c r="BS66" s="13">
        <v>1.5053766028518201</v>
      </c>
      <c r="BT66" s="13">
        <v>6.3205299837559696</v>
      </c>
      <c r="BU66" s="13">
        <v>4.6908298997878699</v>
      </c>
    </row>
    <row r="67" spans="1:73">
      <c r="A67">
        <v>1980</v>
      </c>
      <c r="B67">
        <v>5</v>
      </c>
      <c r="C67">
        <v>5</v>
      </c>
      <c r="D67" s="14">
        <v>2.76428215744839</v>
      </c>
      <c r="E67" s="14">
        <v>0.20530004766866899</v>
      </c>
      <c r="F67" s="14">
        <v>0.20142960389</v>
      </c>
      <c r="G67" s="14">
        <v>7.2463668439288904</v>
      </c>
      <c r="H67" s="14">
        <v>10.5137754625979</v>
      </c>
      <c r="I67" s="14">
        <v>4.5280425115516403</v>
      </c>
      <c r="J67" s="14">
        <v>5.0178688500745396</v>
      </c>
      <c r="K67" s="14">
        <v>5.0538926981103698</v>
      </c>
      <c r="L67" s="14">
        <v>14.760337088279201</v>
      </c>
      <c r="M67" s="14">
        <v>6.3202119358513604</v>
      </c>
      <c r="N67" s="14">
        <v>11.1990230217434</v>
      </c>
      <c r="O67" s="14">
        <v>4.8250456917346503</v>
      </c>
      <c r="P67" s="14">
        <v>6.4740361616017097</v>
      </c>
      <c r="R67">
        <v>5</v>
      </c>
      <c r="S67">
        <v>6</v>
      </c>
      <c r="T67">
        <v>2</v>
      </c>
      <c r="U67">
        <v>3</v>
      </c>
      <c r="V67">
        <v>1</v>
      </c>
      <c r="Z67" s="7">
        <v>8</v>
      </c>
      <c r="AA67" s="14">
        <f t="shared" si="3"/>
        <v>5.0209609606285106</v>
      </c>
      <c r="AB67" s="14">
        <f t="shared" si="4"/>
        <v>0.34215364504109874</v>
      </c>
      <c r="AC67" s="14">
        <f t="shared" si="5"/>
        <v>0.39676972518118259</v>
      </c>
      <c r="AD67" s="14">
        <f t="shared" si="6"/>
        <v>1.6213217175080841</v>
      </c>
      <c r="AE67" s="14">
        <f t="shared" si="7"/>
        <v>1.4827720563922353</v>
      </c>
      <c r="AF67" s="14">
        <f t="shared" si="8"/>
        <v>3.4270548807386954</v>
      </c>
      <c r="AG67" s="14">
        <f t="shared" si="9"/>
        <v>0.40859987007288562</v>
      </c>
      <c r="AH67" s="14">
        <f t="shared" si="10"/>
        <v>5.3712863712217542</v>
      </c>
      <c r="AI67" s="14">
        <f t="shared" si="11"/>
        <v>1.3093827977356485</v>
      </c>
      <c r="AJ67" s="14">
        <f t="shared" si="12"/>
        <v>0.16108411801320471</v>
      </c>
      <c r="AK67" s="14">
        <f t="shared" si="13"/>
        <v>3.6666463674532084</v>
      </c>
      <c r="AL67" s="14">
        <f t="shared" si="14"/>
        <v>1.8722899368441712</v>
      </c>
      <c r="AM67" s="14">
        <f t="shared" si="15"/>
        <v>2.0791699613140384</v>
      </c>
      <c r="AP67" s="7">
        <v>8</v>
      </c>
      <c r="AQ67" s="13">
        <v>1.1541329031552201</v>
      </c>
      <c r="AR67" s="13">
        <v>2.0545907159646899</v>
      </c>
      <c r="AS67" s="13">
        <v>1.7111425108401299</v>
      </c>
      <c r="AT67" s="13">
        <v>1.4200255718969399</v>
      </c>
      <c r="AU67" s="13">
        <v>1.69665025044093</v>
      </c>
      <c r="AV67" s="13">
        <v>1.2712674065187</v>
      </c>
      <c r="AW67" s="13">
        <v>1.8419941291956099</v>
      </c>
      <c r="AX67" s="13">
        <v>1.05895050932835</v>
      </c>
      <c r="AY67" s="13">
        <v>1.1505545909983299</v>
      </c>
      <c r="AZ67" s="13">
        <v>0.75570678433437999</v>
      </c>
      <c r="BA67" s="13">
        <v>1.32467019767247</v>
      </c>
      <c r="BB67" s="13">
        <v>1.2441191798786699</v>
      </c>
      <c r="BC67" s="13">
        <v>1.2347593773497301</v>
      </c>
      <c r="BD67" s="14"/>
      <c r="BE67" s="14">
        <v>131.00691</v>
      </c>
      <c r="BF67">
        <v>1</v>
      </c>
      <c r="BG67" s="14">
        <f t="shared" si="16"/>
        <v>2.2830327762923361</v>
      </c>
      <c r="BH67">
        <v>5</v>
      </c>
      <c r="BI67" s="7">
        <v>5</v>
      </c>
      <c r="BJ67" s="13">
        <v>5.1792618559308403</v>
      </c>
      <c r="BK67" s="13">
        <v>0.87421113311369203</v>
      </c>
      <c r="BL67" s="13">
        <v>0.74442397355753798</v>
      </c>
      <c r="BM67" s="13">
        <v>4.9007346136225101</v>
      </c>
      <c r="BN67" s="13">
        <v>3.7771455985717601</v>
      </c>
      <c r="BO67" s="13">
        <v>5.02776858570894</v>
      </c>
      <c r="BP67" s="13">
        <v>2.6571009564856598</v>
      </c>
      <c r="BQ67" s="13">
        <v>2.9878345067316401</v>
      </c>
      <c r="BR67" s="13">
        <v>5.5796883331156897</v>
      </c>
      <c r="BS67" s="13">
        <v>1.8180959857388701</v>
      </c>
      <c r="BT67" s="13">
        <v>7.3506039917236903</v>
      </c>
      <c r="BU67" s="13">
        <v>4.3469341109427901</v>
      </c>
    </row>
    <row r="68" spans="1:73">
      <c r="A68">
        <v>1980</v>
      </c>
      <c r="B68">
        <v>5</v>
      </c>
      <c r="C68">
        <v>6</v>
      </c>
      <c r="D68" s="14">
        <v>6.2051115798579097</v>
      </c>
      <c r="E68" s="14">
        <v>0.33714849527229501</v>
      </c>
      <c r="F68" s="14">
        <v>0.284603413809358</v>
      </c>
      <c r="G68" s="14">
        <v>3.82030895832371</v>
      </c>
      <c r="H68" s="14">
        <v>6.8911564918721</v>
      </c>
      <c r="I68" s="14">
        <v>9.6640345287941898</v>
      </c>
      <c r="J68" s="14">
        <v>2.3033662127470098</v>
      </c>
      <c r="K68" s="14">
        <v>4.6783608046130896</v>
      </c>
      <c r="L68" s="14">
        <v>2.9770701301524198</v>
      </c>
      <c r="M68" s="14">
        <v>0.168354248708003</v>
      </c>
      <c r="N68" s="14">
        <v>11.1410965354659</v>
      </c>
      <c r="O68" s="14">
        <v>4.3835855829992898</v>
      </c>
      <c r="P68" s="14">
        <v>4.2676446236767296</v>
      </c>
      <c r="R68">
        <v>7</v>
      </c>
      <c r="S68">
        <v>6</v>
      </c>
      <c r="T68">
        <v>1</v>
      </c>
      <c r="U68">
        <v>3</v>
      </c>
      <c r="V68">
        <v>1</v>
      </c>
      <c r="Z68" s="7">
        <v>9</v>
      </c>
      <c r="AA68" s="14">
        <f t="shared" si="3"/>
        <v>7.190300006014863</v>
      </c>
      <c r="AB68" s="14">
        <f t="shared" si="4"/>
        <v>0.45872414900208741</v>
      </c>
      <c r="AC68" s="14">
        <f t="shared" si="5"/>
        <v>0.43389727271753292</v>
      </c>
      <c r="AD68" s="14">
        <f t="shared" si="6"/>
        <v>1.5741187671430814</v>
      </c>
      <c r="AE68" s="14">
        <f t="shared" si="7"/>
        <v>2.3086738196775318</v>
      </c>
      <c r="AF68" s="14">
        <f t="shared" si="8"/>
        <v>5.3437873417645356</v>
      </c>
      <c r="AG68" s="14">
        <f t="shared" si="9"/>
        <v>0.35986521595457333</v>
      </c>
      <c r="AH68" s="14">
        <f t="shared" si="10"/>
        <v>8.3766848102366591</v>
      </c>
      <c r="AI68" s="14">
        <f t="shared" si="11"/>
        <v>1.1385450998870512</v>
      </c>
      <c r="AJ68" s="14">
        <f t="shared" si="12"/>
        <v>4.9356925561221371E-2</v>
      </c>
      <c r="AK68" s="14">
        <f t="shared" si="13"/>
        <v>5.5103365270708515</v>
      </c>
      <c r="AL68" s="14">
        <f t="shared" si="14"/>
        <v>1.7259178641546402</v>
      </c>
      <c r="AM68" s="14">
        <f t="shared" si="15"/>
        <v>2.589250641126545</v>
      </c>
      <c r="AP68" s="7">
        <v>9</v>
      </c>
      <c r="AQ68" s="13">
        <v>0.80323515960758896</v>
      </c>
      <c r="AR68" s="13">
        <v>1.4439658161961999</v>
      </c>
      <c r="AS68" s="13">
        <v>1.4634284656763099</v>
      </c>
      <c r="AT68" s="13">
        <v>1.3658678315222099</v>
      </c>
      <c r="AU68" s="13">
        <v>1.0306411431154801</v>
      </c>
      <c r="AV68" s="13">
        <v>0.80693200920639796</v>
      </c>
      <c r="AW68" s="13">
        <v>1.8602556964526</v>
      </c>
      <c r="AX68" s="13">
        <v>0.68043020606956695</v>
      </c>
      <c r="AY68" s="13">
        <v>1.22541893525858</v>
      </c>
      <c r="AZ68" s="13">
        <v>2.2561600530282901</v>
      </c>
      <c r="BA68" s="13">
        <v>0.85786190793120798</v>
      </c>
      <c r="BB68" s="13">
        <v>1.3090098023595</v>
      </c>
      <c r="BC68" s="13">
        <v>0.962332773147201</v>
      </c>
      <c r="BD68" s="14"/>
      <c r="BE68" s="14">
        <v>135.71634</v>
      </c>
      <c r="BF68">
        <v>1</v>
      </c>
      <c r="BG68" s="14">
        <f t="shared" si="16"/>
        <v>7.6358328749058746</v>
      </c>
      <c r="BH68">
        <v>5</v>
      </c>
      <c r="BI68" s="7">
        <v>6</v>
      </c>
      <c r="BJ68" s="13">
        <v>5.2942503890290702</v>
      </c>
      <c r="BK68" s="13">
        <v>0.59806178727884596</v>
      </c>
      <c r="BL68" s="13">
        <v>0.66587827181125603</v>
      </c>
      <c r="BM68" s="13">
        <v>4.5838383401782004</v>
      </c>
      <c r="BN68" s="13">
        <v>3.8924535738648198</v>
      </c>
      <c r="BO68" s="13">
        <v>5.9252512816286096</v>
      </c>
      <c r="BP68" s="13">
        <v>2.2501458838613</v>
      </c>
      <c r="BQ68" s="13">
        <v>3.2221737879096901</v>
      </c>
      <c r="BR68" s="13">
        <v>3.9377793702378701</v>
      </c>
      <c r="BS68" s="13">
        <v>1.3666550537311</v>
      </c>
      <c r="BT68" s="13">
        <v>7.5672890747672801</v>
      </c>
      <c r="BU68" s="13">
        <v>4.2581372346644004</v>
      </c>
    </row>
    <row r="69" spans="1:73">
      <c r="A69">
        <v>1980</v>
      </c>
      <c r="B69">
        <v>5</v>
      </c>
      <c r="C69">
        <v>7</v>
      </c>
      <c r="D69" s="14">
        <v>2.5487588783766699</v>
      </c>
      <c r="E69" s="14">
        <v>0.10315615741188899</v>
      </c>
      <c r="F69" s="14">
        <v>0.21109282117761299</v>
      </c>
      <c r="G69" s="14">
        <v>4.0449682671163902</v>
      </c>
      <c r="H69" s="14">
        <v>3.8707529095344202</v>
      </c>
      <c r="I69" s="14">
        <v>5.3004129298305998</v>
      </c>
      <c r="J69" s="14">
        <v>2.5926138826473402</v>
      </c>
      <c r="K69" s="14">
        <v>4.3177616929266804</v>
      </c>
      <c r="L69" s="14">
        <v>1.2708601537103701</v>
      </c>
      <c r="M69" s="14">
        <v>0.96741596927906104</v>
      </c>
      <c r="N69" s="14">
        <v>4.1388198914435597</v>
      </c>
      <c r="O69" s="14">
        <v>3.90306195118418</v>
      </c>
      <c r="P69" s="14">
        <v>3.4941097243447499</v>
      </c>
      <c r="R69">
        <v>7</v>
      </c>
      <c r="S69">
        <v>6</v>
      </c>
      <c r="T69">
        <v>2</v>
      </c>
      <c r="U69">
        <v>3</v>
      </c>
      <c r="V69">
        <v>1</v>
      </c>
      <c r="Z69" s="7">
        <v>10</v>
      </c>
      <c r="AA69" s="14">
        <f t="shared" si="3"/>
        <v>3.7454536379469081</v>
      </c>
      <c r="AB69" s="14">
        <f t="shared" si="4"/>
        <v>0.49168930751072554</v>
      </c>
      <c r="AC69" s="14">
        <f t="shared" si="5"/>
        <v>0.39218126990193541</v>
      </c>
      <c r="AD69" s="14">
        <f t="shared" si="6"/>
        <v>4.2064075931939051</v>
      </c>
      <c r="AE69" s="14">
        <f t="shared" si="7"/>
        <v>3.5475498681307682</v>
      </c>
      <c r="AF69" s="14">
        <f t="shared" si="8"/>
        <v>4.0059415598170132</v>
      </c>
      <c r="AG69" s="14">
        <f t="shared" si="9"/>
        <v>2.9174880044738103</v>
      </c>
      <c r="AH69" s="14">
        <f t="shared" si="10"/>
        <v>2.1787818568895321</v>
      </c>
      <c r="AI69" s="14">
        <f t="shared" si="11"/>
        <v>3.8309487799954844</v>
      </c>
      <c r="AJ69" s="14">
        <f t="shared" si="12"/>
        <v>1.4020847218383465</v>
      </c>
      <c r="AK69" s="14">
        <f t="shared" si="13"/>
        <v>6.5700387040652437</v>
      </c>
      <c r="AL69" s="14">
        <f t="shared" si="14"/>
        <v>7.2997334401505576</v>
      </c>
      <c r="AM69" s="14">
        <f t="shared" si="15"/>
        <v>4.5841340498809018</v>
      </c>
      <c r="AP69" s="7">
        <v>10</v>
      </c>
      <c r="AQ69" s="13">
        <v>0.88685541486002595</v>
      </c>
      <c r="AR69" s="13">
        <v>1.23362630335071</v>
      </c>
      <c r="AS69" s="13">
        <v>1.2774957446231801</v>
      </c>
      <c r="AT69" s="13">
        <v>0.95667919596055495</v>
      </c>
      <c r="AU69" s="13">
        <v>0.82316171828118301</v>
      </c>
      <c r="AV69" s="13">
        <v>0.90691308064674203</v>
      </c>
      <c r="AW69" s="13">
        <v>0.70434628605008398</v>
      </c>
      <c r="AX69" s="13">
        <v>1.0452740265253</v>
      </c>
      <c r="AY69" s="13">
        <v>0.981245140587652</v>
      </c>
      <c r="AZ69" s="13">
        <v>0.91809673041053796</v>
      </c>
      <c r="BA69" s="13">
        <v>0.927480203443099</v>
      </c>
      <c r="BB69" s="13">
        <v>0.51672606446387803</v>
      </c>
      <c r="BC69" s="13">
        <v>0.69684997039704399</v>
      </c>
      <c r="BD69" s="14"/>
      <c r="BE69" s="14">
        <v>163.05283</v>
      </c>
      <c r="BF69">
        <v>1</v>
      </c>
      <c r="BG69" s="14" t="str">
        <f t="shared" si="16"/>
        <v/>
      </c>
      <c r="BH69">
        <v>5</v>
      </c>
      <c r="BI69" s="7">
        <v>7</v>
      </c>
      <c r="BJ69" s="13">
        <v>4.2052947409321799</v>
      </c>
      <c r="BK69" s="13">
        <v>0.36449099331053803</v>
      </c>
      <c r="BL69" s="13">
        <v>0.49347653022681998</v>
      </c>
      <c r="BM69" s="13">
        <v>4.5251705629891701</v>
      </c>
      <c r="BN69" s="13">
        <v>3.4164336991215101</v>
      </c>
      <c r="BO69" s="13">
        <v>3.97695761499484</v>
      </c>
      <c r="BP69" s="13">
        <v>2.37642754513289</v>
      </c>
      <c r="BQ69" s="13">
        <v>2.687162832616</v>
      </c>
      <c r="BR69" s="13">
        <v>4.0035763931614303</v>
      </c>
      <c r="BS69" s="13">
        <v>1.03375974767976</v>
      </c>
      <c r="BT69" s="13">
        <v>7.26451245649905</v>
      </c>
      <c r="BU69" s="13">
        <v>3.8611527114414299</v>
      </c>
    </row>
    <row r="70" spans="1:73">
      <c r="A70">
        <v>1980</v>
      </c>
      <c r="B70">
        <v>5</v>
      </c>
      <c r="C70">
        <v>8</v>
      </c>
      <c r="D70" s="14">
        <v>7.7927087575902201</v>
      </c>
      <c r="E70" s="14">
        <v>4.2915160992372602E-2</v>
      </c>
      <c r="F70" s="14">
        <v>0.11617368050110501</v>
      </c>
      <c r="G70" s="14">
        <v>4.5441826806820096</v>
      </c>
      <c r="H70" s="14">
        <v>4.9005702342713198</v>
      </c>
      <c r="I70" s="14">
        <v>8.2372698413847107</v>
      </c>
      <c r="J70" s="14">
        <v>3.5292652488622398</v>
      </c>
      <c r="K70" s="14">
        <v>3.5308158203040101</v>
      </c>
      <c r="L70" s="14">
        <v>2.6765315386029198</v>
      </c>
      <c r="M70" s="14">
        <v>2.0095214544866198</v>
      </c>
      <c r="N70" s="14">
        <v>3.3674250814901399</v>
      </c>
      <c r="O70" s="14">
        <v>3.9406055048778201</v>
      </c>
      <c r="P70" s="14">
        <v>3.788419542672</v>
      </c>
      <c r="R70">
        <v>7</v>
      </c>
      <c r="S70">
        <v>6</v>
      </c>
      <c r="T70">
        <v>2</v>
      </c>
      <c r="U70">
        <v>3</v>
      </c>
      <c r="V70">
        <v>1</v>
      </c>
      <c r="Z70" s="6">
        <v>11</v>
      </c>
      <c r="AA70" s="14">
        <f t="shared" si="3"/>
        <v>9.5382890284518123</v>
      </c>
      <c r="AB70" s="14">
        <f t="shared" si="4"/>
        <v>1.4838165553018217</v>
      </c>
      <c r="AC70" s="14">
        <f t="shared" si="5"/>
        <v>1.6714167310891821</v>
      </c>
      <c r="AD70" s="14">
        <f t="shared" si="6"/>
        <v>4.7636245022506642</v>
      </c>
      <c r="AE70" s="14">
        <f t="shared" si="7"/>
        <v>8.5144486940843525</v>
      </c>
      <c r="AF70" s="14">
        <f t="shared" si="8"/>
        <v>8.8104355291690251</v>
      </c>
      <c r="AG70" s="14">
        <f t="shared" si="9"/>
        <v>2.1073721078753036</v>
      </c>
      <c r="AH70" s="14">
        <f t="shared" si="10"/>
        <v>11.020189567869412</v>
      </c>
      <c r="AI70" s="14">
        <f t="shared" si="11"/>
        <v>3.2919607777917683</v>
      </c>
      <c r="AJ70" s="14">
        <f t="shared" si="12"/>
        <v>0.20530300567956156</v>
      </c>
      <c r="AK70" s="14">
        <f t="shared" si="13"/>
        <v>10.795829250459301</v>
      </c>
      <c r="AL70" s="14">
        <f t="shared" si="14"/>
        <v>3.3463525941684211</v>
      </c>
      <c r="AM70" s="14">
        <f t="shared" si="15"/>
        <v>5.053618142563904</v>
      </c>
      <c r="AP70" s="6">
        <v>11</v>
      </c>
      <c r="AQ70" s="34">
        <v>0.65982240199354203</v>
      </c>
      <c r="AR70" s="34">
        <v>0.56946393624344005</v>
      </c>
      <c r="AS70" s="34">
        <v>0.48886959176803202</v>
      </c>
      <c r="AT70" s="34">
        <v>0.60436866200846195</v>
      </c>
      <c r="AU70" s="34">
        <v>0.38609190846232899</v>
      </c>
      <c r="AV70" s="34">
        <v>0.55406182468323095</v>
      </c>
      <c r="AW70" s="34">
        <v>0.5276868502191</v>
      </c>
      <c r="AX70" s="34">
        <v>0.53743651881316001</v>
      </c>
      <c r="AY70" s="34">
        <v>0.60187935863505404</v>
      </c>
      <c r="AZ70" s="34">
        <v>0.76405927446962296</v>
      </c>
      <c r="BA70" s="34">
        <v>0.53522083398503795</v>
      </c>
      <c r="BB70" s="34">
        <v>0.79266201933618397</v>
      </c>
      <c r="BC70" s="34">
        <v>0.58566546813706799</v>
      </c>
      <c r="BD70" s="14"/>
      <c r="BE70" s="14">
        <v>145.51436000000001</v>
      </c>
      <c r="BF70">
        <v>1</v>
      </c>
      <c r="BG70" s="14">
        <f t="shared" si="16"/>
        <v>3.6801298931326021</v>
      </c>
      <c r="BH70">
        <v>5</v>
      </c>
      <c r="BI70" s="7">
        <v>8</v>
      </c>
      <c r="BJ70" s="13">
        <v>3.62494235739356</v>
      </c>
      <c r="BK70" s="13">
        <v>0.59171329647582005</v>
      </c>
      <c r="BL70" s="13">
        <v>0.66260829345840999</v>
      </c>
      <c r="BM70" s="13">
        <v>4.68614869940843</v>
      </c>
      <c r="BN70" s="13">
        <v>3.4563616085036402</v>
      </c>
      <c r="BO70" s="13">
        <v>3.8052408041529402</v>
      </c>
      <c r="BP70" s="13">
        <v>2.5734387959020002</v>
      </c>
      <c r="BQ70" s="13">
        <v>2.3503801344780202</v>
      </c>
      <c r="BR70" s="13">
        <v>4.1884706886460199</v>
      </c>
      <c r="BS70" s="13">
        <v>1.3474584592313801</v>
      </c>
      <c r="BT70" s="13">
        <v>6.3251687565675896</v>
      </c>
      <c r="BU70" s="13">
        <v>3.8790558668773798</v>
      </c>
    </row>
    <row r="71" spans="1:73">
      <c r="A71">
        <v>1980</v>
      </c>
      <c r="B71">
        <v>5</v>
      </c>
      <c r="C71">
        <v>9</v>
      </c>
      <c r="D71" s="14">
        <v>10.212217051174299</v>
      </c>
      <c r="E71" s="14">
        <v>0.27908372756840699</v>
      </c>
      <c r="F71" s="14">
        <v>0.182603541932851</v>
      </c>
      <c r="G71" s="14">
        <v>5.0526692919815197</v>
      </c>
      <c r="H71" s="14">
        <v>9.0438294458572095</v>
      </c>
      <c r="I71" s="14">
        <v>8.9927907748766902</v>
      </c>
      <c r="J71" s="14">
        <v>4.9053765004483001</v>
      </c>
      <c r="K71" s="14">
        <v>4.7979770878041696</v>
      </c>
      <c r="L71" s="14">
        <v>12.545779333191</v>
      </c>
      <c r="M71" s="14">
        <v>3.5158442461021</v>
      </c>
      <c r="N71" s="14">
        <v>11.5280276566218</v>
      </c>
      <c r="O71" s="14">
        <v>4.35712835862555</v>
      </c>
      <c r="P71" s="14">
        <v>5.5869175007619498</v>
      </c>
      <c r="R71">
        <v>5</v>
      </c>
      <c r="S71">
        <v>6</v>
      </c>
      <c r="T71">
        <v>2</v>
      </c>
      <c r="U71">
        <v>3</v>
      </c>
      <c r="V71">
        <v>1</v>
      </c>
      <c r="Z71" t="s">
        <v>95</v>
      </c>
      <c r="AA71" s="20">
        <f>461.580357338599/92</f>
        <v>5.0171777971586851</v>
      </c>
      <c r="AB71" s="20">
        <f>64.8791999596257/92</f>
        <v>0.70520869521332274</v>
      </c>
      <c r="AC71" s="20">
        <f>59.1/92</f>
        <v>0.6423913043478261</v>
      </c>
      <c r="AD71" s="20">
        <f>290.9/92</f>
        <v>3.1619565217391301</v>
      </c>
      <c r="AE71" s="20">
        <f>271.7/92</f>
        <v>2.9532608695652174</v>
      </c>
      <c r="AF71" s="20">
        <f>398.9/92</f>
        <v>4.3358695652173909</v>
      </c>
      <c r="AG71" s="20">
        <f>137.2/92</f>
        <v>1.4913043478260868</v>
      </c>
      <c r="AH71" s="20">
        <f>394.8/92</f>
        <v>4.2913043478260873</v>
      </c>
      <c r="AI71" s="20">
        <f>244.6/92</f>
        <v>2.6586956521739129</v>
      </c>
      <c r="AJ71" s="20">
        <f>57.1/92</f>
        <v>0.6206521739130435</v>
      </c>
      <c r="AK71" s="20">
        <f>533.8/92</f>
        <v>5.802173913043478</v>
      </c>
      <c r="AL71" s="20">
        <f>270.2/92</f>
        <v>2.9369565217391305</v>
      </c>
      <c r="AM71" s="20">
        <f>304.526112315773/92</f>
        <v>3.3100664382149239</v>
      </c>
      <c r="AO71" t="s">
        <v>137</v>
      </c>
      <c r="AP71" s="33">
        <f>STDEV(AQ62:BC70)</f>
        <v>0.62063526391674473</v>
      </c>
      <c r="AQ71" s="14">
        <f t="shared" ref="AQ71:AR71" si="17">STDEV(AQ62:AQ70)</f>
        <v>0.31245930246573478</v>
      </c>
      <c r="AR71" s="14">
        <f t="shared" si="17"/>
        <v>0.85424229924122641</v>
      </c>
      <c r="AS71" s="14">
        <f t="shared" ref="AS71" si="18">STDEV(AS62:AS70)</f>
        <v>0.77876015844861413</v>
      </c>
      <c r="AT71" s="14">
        <f t="shared" ref="AT71" si="19">STDEV(AT62:AT70)</f>
        <v>0.43863728980258848</v>
      </c>
      <c r="AU71" s="14">
        <f t="shared" ref="AU71" si="20">STDEV(AU62:AU70)</f>
        <v>0.91240415734057101</v>
      </c>
      <c r="AV71" s="14">
        <f t="shared" ref="AV71" si="21">STDEV(AV62:AV70)</f>
        <v>0.44547510846246668</v>
      </c>
      <c r="AW71" s="14">
        <f t="shared" ref="AW71" si="22">STDEV(AW62:AW70)</f>
        <v>0.77544591900549809</v>
      </c>
      <c r="AX71" s="14">
        <f t="shared" ref="AX71" si="23">STDEV(AX62:AX70)</f>
        <v>0.45676268989015945</v>
      </c>
      <c r="AY71" s="14">
        <f t="shared" ref="AY71" si="24">STDEV(AY62:AY70)</f>
        <v>0.73562876341692718</v>
      </c>
      <c r="AZ71" s="14">
        <f t="shared" ref="AZ71" si="25">STDEV(AZ62:AZ70)</f>
        <v>0.66412538823818024</v>
      </c>
      <c r="BA71" s="14">
        <f t="shared" ref="BA71" si="26">STDEV(BA62:BA70)</f>
        <v>0.62830165873438726</v>
      </c>
      <c r="BB71" s="14">
        <f t="shared" ref="BB71" si="27">STDEV(BB62:BB70)</f>
        <v>0.40463792081980449</v>
      </c>
      <c r="BC71" s="14">
        <f t="shared" ref="BC71" si="28">STDEV(BC62:BC70)</f>
        <v>0.44330361581125133</v>
      </c>
      <c r="BD71" s="17">
        <f>MEDIAN(AQ71:BC71)</f>
        <v>0.62830165873438726</v>
      </c>
      <c r="BE71" s="30"/>
      <c r="BF71">
        <v>1</v>
      </c>
      <c r="BG71" s="14">
        <f t="shared" si="16"/>
        <v>3.4622882222520976</v>
      </c>
      <c r="BH71">
        <v>5</v>
      </c>
      <c r="BI71" s="7">
        <v>9</v>
      </c>
      <c r="BJ71" s="13">
        <v>3.5084909605516401</v>
      </c>
      <c r="BK71" s="13">
        <v>0.923210806652487</v>
      </c>
      <c r="BL71" s="13">
        <v>0.50298715445953801</v>
      </c>
      <c r="BM71" s="13">
        <v>4.5567020838365799</v>
      </c>
      <c r="BN71" s="13">
        <v>3.4121549447299402</v>
      </c>
      <c r="BO71" s="13">
        <v>4.2824204387701004</v>
      </c>
      <c r="BP71" s="13">
        <v>2.5652348743718698</v>
      </c>
      <c r="BQ71" s="13">
        <v>2.1277830884946898</v>
      </c>
      <c r="BR71" s="13">
        <v>4.6254069377488403</v>
      </c>
      <c r="BS71" s="13">
        <v>1.0756453908777901</v>
      </c>
      <c r="BT71" s="13">
        <v>7.0484269251506904</v>
      </c>
      <c r="BU71" s="13">
        <v>3.8040882459786101</v>
      </c>
    </row>
    <row r="72" spans="1:73">
      <c r="A72">
        <v>1980</v>
      </c>
      <c r="B72">
        <v>5</v>
      </c>
      <c r="C72">
        <v>10</v>
      </c>
      <c r="D72" s="14">
        <v>10.183713381292799</v>
      </c>
      <c r="E72" s="14">
        <v>0.16868532227054001</v>
      </c>
      <c r="F72" s="14">
        <v>0.100535932322303</v>
      </c>
      <c r="G72" s="14">
        <v>8.4442321726263607</v>
      </c>
      <c r="H72" s="14">
        <v>8.7695034677092192</v>
      </c>
      <c r="I72" s="14">
        <v>8.3862202280627205</v>
      </c>
      <c r="J72" s="14">
        <v>6.2616630913072804</v>
      </c>
      <c r="K72" s="14">
        <v>3.8579439339342998</v>
      </c>
      <c r="L72" s="14">
        <v>11.052994045494</v>
      </c>
      <c r="M72" s="14">
        <v>2.3445908268423401</v>
      </c>
      <c r="N72" s="14">
        <v>16.749061879208899</v>
      </c>
      <c r="O72" s="14">
        <v>8.4199084169326106</v>
      </c>
      <c r="P72" s="14">
        <v>7.6567920503666</v>
      </c>
      <c r="R72">
        <v>10</v>
      </c>
      <c r="S72">
        <v>6</v>
      </c>
      <c r="T72">
        <v>2</v>
      </c>
      <c r="U72">
        <v>3</v>
      </c>
      <c r="V72">
        <v>1</v>
      </c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17"/>
      <c r="BF72">
        <v>1</v>
      </c>
      <c r="BG72" s="14">
        <f t="shared" si="16"/>
        <v>4.7719775773479309</v>
      </c>
      <c r="BH72">
        <v>5</v>
      </c>
      <c r="BI72" s="7">
        <v>10</v>
      </c>
      <c r="BJ72" s="13">
        <v>3.3320244182338898</v>
      </c>
      <c r="BK72" s="13">
        <v>0.70651977667094801</v>
      </c>
      <c r="BL72" s="13">
        <v>0.74919261282976901</v>
      </c>
      <c r="BM72" s="13">
        <v>4.8286430776563796</v>
      </c>
      <c r="BN72" s="13">
        <v>3.2625000903747399</v>
      </c>
      <c r="BO72" s="13">
        <v>4.1784080765846596</v>
      </c>
      <c r="BP72" s="13">
        <v>2.3788284352936402</v>
      </c>
      <c r="BQ72" s="13">
        <v>2.1862833263868402</v>
      </c>
      <c r="BR72" s="13">
        <v>4.7543819129572</v>
      </c>
      <c r="BS72" s="13">
        <v>0.98597653635048699</v>
      </c>
      <c r="BT72" s="13">
        <v>7.0830468419591996</v>
      </c>
      <c r="BU72" s="13">
        <v>3.89324213669599</v>
      </c>
    </row>
    <row r="73" spans="1:73">
      <c r="A73">
        <v>1980</v>
      </c>
      <c r="B73">
        <v>5</v>
      </c>
      <c r="C73">
        <v>11</v>
      </c>
      <c r="D73" s="14">
        <v>8.3262518206972</v>
      </c>
      <c r="E73" s="14">
        <v>7.0135219739358406E-2</v>
      </c>
      <c r="F73" s="14">
        <v>5.6987988320622601E-2</v>
      </c>
      <c r="G73" s="14">
        <v>7.9170068935657003</v>
      </c>
      <c r="H73" s="14">
        <v>7.3651576514262498</v>
      </c>
      <c r="I73" s="14">
        <v>6.5281679843174096</v>
      </c>
      <c r="J73" s="14">
        <v>5.1412417260401302</v>
      </c>
      <c r="K73" s="14">
        <v>2.34726808964919</v>
      </c>
      <c r="L73" s="14">
        <v>7.7505910943912797</v>
      </c>
      <c r="M73" s="14">
        <v>3.9837882280500398</v>
      </c>
      <c r="N73" s="14">
        <v>13.6811483185475</v>
      </c>
      <c r="O73" s="14">
        <v>7.9620786435841797</v>
      </c>
      <c r="P73" s="14">
        <v>6.7196227979212999</v>
      </c>
      <c r="R73">
        <v>10</v>
      </c>
      <c r="S73">
        <v>6</v>
      </c>
      <c r="T73">
        <v>4</v>
      </c>
      <c r="U73">
        <v>3</v>
      </c>
      <c r="V73">
        <v>1</v>
      </c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17"/>
      <c r="BF73">
        <v>1</v>
      </c>
      <c r="BG73" s="14">
        <f t="shared" si="16"/>
        <v>2.627265659975321</v>
      </c>
      <c r="BH73">
        <v>5</v>
      </c>
      <c r="BI73" s="7">
        <v>11</v>
      </c>
      <c r="BJ73" s="13">
        <v>3.9206561870993801</v>
      </c>
      <c r="BK73" s="13">
        <v>0.52300404326305105</v>
      </c>
      <c r="BL73" s="13">
        <v>0.41489288917061501</v>
      </c>
      <c r="BM73" s="13">
        <v>4.6394148164141997</v>
      </c>
      <c r="BN73" s="13">
        <v>3.4169562587564801</v>
      </c>
      <c r="BO73" s="13">
        <v>5.28730419121261</v>
      </c>
      <c r="BP73" s="13">
        <v>2.0718459305881001</v>
      </c>
      <c r="BQ73" s="13">
        <v>2.5178689751955101</v>
      </c>
      <c r="BR73" s="13">
        <v>4.4380721111935602</v>
      </c>
      <c r="BS73" s="13">
        <v>1.1239932591891699</v>
      </c>
      <c r="BT73" s="13">
        <v>7.8769651465697104</v>
      </c>
      <c r="BU73" s="13">
        <v>3.7691002826406099</v>
      </c>
    </row>
    <row r="74" spans="1:73">
      <c r="A74">
        <v>1980</v>
      </c>
      <c r="B74">
        <v>5</v>
      </c>
      <c r="C74">
        <v>12</v>
      </c>
      <c r="D74" s="14">
        <v>2.6577313779032199</v>
      </c>
      <c r="E74" s="14">
        <v>0.140794204594866</v>
      </c>
      <c r="F74" s="14">
        <v>0.170307187891621</v>
      </c>
      <c r="G74" s="14">
        <v>5.8231207019776399</v>
      </c>
      <c r="H74" s="14">
        <v>7.4768545900398404</v>
      </c>
      <c r="I74" s="14">
        <v>6.4812914739870697</v>
      </c>
      <c r="J74" s="14">
        <v>3.63440165135292</v>
      </c>
      <c r="K74" s="14">
        <v>2.0967739014811699</v>
      </c>
      <c r="L74" s="14">
        <v>5.6887790436402899</v>
      </c>
      <c r="M74" s="14">
        <v>2.03285284023212</v>
      </c>
      <c r="N74" s="14">
        <v>11.135000642539101</v>
      </c>
      <c r="O74" s="14">
        <v>9.0499560062438</v>
      </c>
      <c r="P74" s="14">
        <v>6.2957629440359</v>
      </c>
      <c r="R74">
        <v>10</v>
      </c>
      <c r="S74">
        <v>6</v>
      </c>
      <c r="T74">
        <v>4</v>
      </c>
      <c r="U74">
        <v>3</v>
      </c>
      <c r="V74">
        <v>1</v>
      </c>
      <c r="Z74" s="6" t="s">
        <v>116</v>
      </c>
      <c r="AA74" s="18" t="s">
        <v>78</v>
      </c>
      <c r="AB74" s="19" t="s">
        <v>79</v>
      </c>
      <c r="AC74" s="19" t="s">
        <v>80</v>
      </c>
      <c r="AD74" s="19" t="s">
        <v>81</v>
      </c>
      <c r="AE74" s="19" t="s">
        <v>82</v>
      </c>
      <c r="AF74" s="19" t="s">
        <v>83</v>
      </c>
      <c r="AG74" s="19" t="s">
        <v>84</v>
      </c>
      <c r="AH74" s="19" t="s">
        <v>85</v>
      </c>
      <c r="AI74" s="19" t="s">
        <v>86</v>
      </c>
      <c r="AJ74" s="19" t="s">
        <v>87</v>
      </c>
      <c r="AK74" s="19" t="s">
        <v>88</v>
      </c>
      <c r="AL74" s="19" t="s">
        <v>89</v>
      </c>
      <c r="AM74" s="19" t="s">
        <v>91</v>
      </c>
      <c r="AP74" s="6" t="s">
        <v>116</v>
      </c>
      <c r="AQ74" s="18" t="s">
        <v>78</v>
      </c>
      <c r="AR74" s="19" t="s">
        <v>79</v>
      </c>
      <c r="AS74" s="19" t="s">
        <v>80</v>
      </c>
      <c r="AT74" s="19" t="s">
        <v>81</v>
      </c>
      <c r="AU74" s="19" t="s">
        <v>82</v>
      </c>
      <c r="AV74" s="19" t="s">
        <v>83</v>
      </c>
      <c r="AW74" s="19" t="s">
        <v>84</v>
      </c>
      <c r="AX74" s="19" t="s">
        <v>85</v>
      </c>
      <c r="AY74" s="19" t="s">
        <v>86</v>
      </c>
      <c r="AZ74" s="19" t="s">
        <v>87</v>
      </c>
      <c r="BA74" s="19" t="s">
        <v>88</v>
      </c>
      <c r="BB74" s="19" t="s">
        <v>89</v>
      </c>
      <c r="BC74" s="19" t="s">
        <v>91</v>
      </c>
      <c r="BD74" s="17"/>
      <c r="BF74">
        <v>1</v>
      </c>
      <c r="BG74" s="14">
        <f t="shared" si="16"/>
        <v>3.3238966216270462</v>
      </c>
      <c r="BH74">
        <v>5</v>
      </c>
      <c r="BI74" s="7">
        <v>12</v>
      </c>
      <c r="BJ74" s="13">
        <v>3.4834698255120702</v>
      </c>
      <c r="BK74" s="13">
        <v>0.41056906081394801</v>
      </c>
      <c r="BL74" s="13">
        <v>0.450871572039718</v>
      </c>
      <c r="BM74" s="13">
        <v>4.5374414648057098</v>
      </c>
      <c r="BN74" s="13">
        <v>3.4855878029296901</v>
      </c>
      <c r="BO74" s="13">
        <v>4.2645643034015297</v>
      </c>
      <c r="BP74" s="13">
        <v>1.9608867371927601</v>
      </c>
      <c r="BQ74" s="13">
        <v>2.7618404566683799</v>
      </c>
      <c r="BR74" s="13">
        <v>4.9963882216681501</v>
      </c>
      <c r="BS74" s="13">
        <v>1.1391990948469399</v>
      </c>
      <c r="BT74" s="13">
        <v>7.3563539952033299</v>
      </c>
      <c r="BU74" s="13">
        <v>3.58557737024912</v>
      </c>
    </row>
    <row r="75" spans="1:73">
      <c r="A75">
        <v>1980</v>
      </c>
      <c r="B75">
        <v>5</v>
      </c>
      <c r="C75">
        <v>13</v>
      </c>
      <c r="D75" s="14">
        <v>5.5052434533405696</v>
      </c>
      <c r="E75" s="14">
        <v>4.5212773092268201E-3</v>
      </c>
      <c r="F75" s="14">
        <v>0.39779931943767</v>
      </c>
      <c r="G75" s="14">
        <v>5.2315050407517303</v>
      </c>
      <c r="H75" s="14">
        <v>8.5368571119481906</v>
      </c>
      <c r="I75" s="14">
        <v>9.8456866652919306</v>
      </c>
      <c r="J75" s="14">
        <v>2.1560315227484299</v>
      </c>
      <c r="K75" s="14">
        <v>3.49426987749787</v>
      </c>
      <c r="L75" s="14">
        <v>11.084402478367499</v>
      </c>
      <c r="M75" s="14">
        <v>2.58699575133882</v>
      </c>
      <c r="N75" s="14">
        <v>13.241211868092</v>
      </c>
      <c r="O75" s="14">
        <v>6.1911646856972196</v>
      </c>
      <c r="P75" s="14">
        <v>5.7208573015792101</v>
      </c>
      <c r="R75">
        <v>5</v>
      </c>
      <c r="S75">
        <v>6</v>
      </c>
      <c r="T75">
        <v>4</v>
      </c>
      <c r="U75">
        <v>2</v>
      </c>
      <c r="V75">
        <v>1</v>
      </c>
      <c r="Z75" s="7">
        <v>1</v>
      </c>
      <c r="AA75" s="14">
        <f t="shared" ref="AA75:AM75" si="29">SUMIFS(D$2:D$3589,$S$2:$S$3589,$Z75)/COUNTIF($S$2:$S$3589,$Z75)</f>
        <v>6.372130883420783</v>
      </c>
      <c r="AB75" s="14">
        <f t="shared" si="29"/>
        <v>1.3022696184659717</v>
      </c>
      <c r="AC75" s="14">
        <f t="shared" si="29"/>
        <v>1.4107173559603026</v>
      </c>
      <c r="AD75" s="14">
        <f t="shared" si="29"/>
        <v>3.3530767697064485</v>
      </c>
      <c r="AE75" s="14">
        <f t="shared" si="29"/>
        <v>3.4784749326739965</v>
      </c>
      <c r="AF75" s="14">
        <f t="shared" si="29"/>
        <v>4.9137949694746448</v>
      </c>
      <c r="AG75" s="14">
        <f t="shared" si="29"/>
        <v>1.2577170450339092</v>
      </c>
      <c r="AH75" s="14">
        <f t="shared" si="29"/>
        <v>5.7951314943128036</v>
      </c>
      <c r="AI75" s="14">
        <f t="shared" si="29"/>
        <v>1.6910389386732927</v>
      </c>
      <c r="AJ75" s="14">
        <f t="shared" si="29"/>
        <v>2.5722055189850913E-2</v>
      </c>
      <c r="AK75" s="14">
        <f t="shared" si="29"/>
        <v>6.1219502919871136</v>
      </c>
      <c r="AL75" s="14">
        <f t="shared" si="29"/>
        <v>2.4680624967470264</v>
      </c>
      <c r="AM75" s="14">
        <f t="shared" si="29"/>
        <v>2.9862038186929936</v>
      </c>
      <c r="AP75" s="7">
        <v>1</v>
      </c>
      <c r="AQ75" s="13">
        <v>0.98074712968895905</v>
      </c>
      <c r="AR75" s="13">
        <v>0.65309018428963905</v>
      </c>
      <c r="AS75" s="13">
        <v>0.86308055328012101</v>
      </c>
      <c r="AT75" s="13">
        <v>0.86308055328012101</v>
      </c>
      <c r="AU75" s="13">
        <v>0.923905957894531</v>
      </c>
      <c r="AV75" s="13">
        <v>0.98056901380255301</v>
      </c>
      <c r="AW75" s="13">
        <v>0.89237447869700903</v>
      </c>
      <c r="AX75" s="13">
        <v>1.0066377766236401</v>
      </c>
      <c r="AY75" s="13">
        <v>1.1624580525188399</v>
      </c>
      <c r="AZ75" s="13">
        <v>6.11213491528102</v>
      </c>
      <c r="BA75" s="13">
        <v>0.94292346983702702</v>
      </c>
      <c r="BB75" s="13">
        <v>1.0799007485752601</v>
      </c>
      <c r="BC75" s="13">
        <v>0.98701795617641097</v>
      </c>
      <c r="BD75" s="17"/>
      <c r="BF75">
        <v>1</v>
      </c>
      <c r="BG75" s="14">
        <f t="shared" si="16"/>
        <v>2.4245206295847188</v>
      </c>
      <c r="BH75">
        <v>5</v>
      </c>
      <c r="BI75" s="7">
        <v>13</v>
      </c>
      <c r="BJ75" s="13">
        <v>3.0242525154846902</v>
      </c>
      <c r="BK75" s="13">
        <v>0.57858515388407605</v>
      </c>
      <c r="BL75" s="13">
        <v>0.61477903326776895</v>
      </c>
      <c r="BM75" s="13">
        <v>4.21445235861977</v>
      </c>
      <c r="BN75" s="13">
        <v>3.3139408584622498</v>
      </c>
      <c r="BO75" s="13">
        <v>4.0562455213798696</v>
      </c>
      <c r="BP75" s="13">
        <v>2.0797917409751001</v>
      </c>
      <c r="BQ75" s="13">
        <v>2.1805604114964798</v>
      </c>
      <c r="BR75" s="13">
        <v>3.7467062364646599</v>
      </c>
      <c r="BS75" s="13">
        <v>0.95900055985428201</v>
      </c>
      <c r="BT75" s="13">
        <v>5.9698580725563302</v>
      </c>
      <c r="BU75" s="13">
        <v>3.9959801280803302</v>
      </c>
    </row>
    <row r="76" spans="1:73">
      <c r="A76">
        <v>1980</v>
      </c>
      <c r="B76">
        <v>5</v>
      </c>
      <c r="C76">
        <v>14</v>
      </c>
      <c r="D76" s="14">
        <v>8.5825644955061104</v>
      </c>
      <c r="E76" s="14">
        <v>2.7307247174932599E-2</v>
      </c>
      <c r="F76" s="14">
        <v>0.31837064241851099</v>
      </c>
      <c r="G76" s="14">
        <v>4.3596781323479199</v>
      </c>
      <c r="H76" s="14">
        <v>6.2520877563859001</v>
      </c>
      <c r="I76" s="14">
        <v>8.7262621995519396</v>
      </c>
      <c r="J76" s="14">
        <v>2.7149457813128</v>
      </c>
      <c r="K76" s="14">
        <v>4.2503957861270596</v>
      </c>
      <c r="L76" s="14">
        <v>4.0671613855216604</v>
      </c>
      <c r="M76" s="14">
        <v>1.3158370733754501</v>
      </c>
      <c r="N76" s="14">
        <v>8.6405975975089309</v>
      </c>
      <c r="O76" s="14">
        <v>6.0046853991061298</v>
      </c>
      <c r="P76" s="14">
        <v>4.8691907566733699</v>
      </c>
      <c r="R76">
        <v>10</v>
      </c>
      <c r="S76">
        <v>6</v>
      </c>
      <c r="T76">
        <v>4</v>
      </c>
      <c r="U76">
        <v>2</v>
      </c>
      <c r="V76">
        <v>1</v>
      </c>
      <c r="Z76" s="7">
        <v>2</v>
      </c>
      <c r="AA76" s="14">
        <f t="shared" ref="AA76:AA83" si="30">SUMIFS(D$2:D$3589,$S$2:$S$3589,$Z76)/COUNTIF($S$2:$S$3589,$Z76)</f>
        <v>5.4498731098961333</v>
      </c>
      <c r="AB76" s="14">
        <f t="shared" ref="AB76:AM83" si="31">SUMIFS(E$2:E$3589,$S$2:$S$3589,$Z76)/COUNTIF($S$2:$S$3589,$Z76)</f>
        <v>0.52641086878986643</v>
      </c>
      <c r="AC76" s="14">
        <f t="shared" si="31"/>
        <v>0.30007287589301002</v>
      </c>
      <c r="AD76" s="14">
        <f t="shared" si="31"/>
        <v>1.3531729058574218</v>
      </c>
      <c r="AE76" s="14">
        <f t="shared" si="31"/>
        <v>1.6746551466124047</v>
      </c>
      <c r="AF76" s="14">
        <f t="shared" si="31"/>
        <v>3.8392351763083181</v>
      </c>
      <c r="AG76" s="14">
        <f t="shared" si="31"/>
        <v>0.26018672036228152</v>
      </c>
      <c r="AH76" s="14">
        <f t="shared" si="31"/>
        <v>5.5862294574460005</v>
      </c>
      <c r="AI76" s="14">
        <f t="shared" si="31"/>
        <v>0.71667082654309222</v>
      </c>
      <c r="AJ76" s="14">
        <f t="shared" si="31"/>
        <v>2.8959268122468469E-2</v>
      </c>
      <c r="AK76" s="14">
        <f t="shared" si="31"/>
        <v>3.3889720257296583</v>
      </c>
      <c r="AL76" s="14">
        <f t="shared" si="31"/>
        <v>2.4121306678303225</v>
      </c>
      <c r="AM76" s="14">
        <f t="shared" si="31"/>
        <v>2.1985601591948054</v>
      </c>
      <c r="AP76" s="7">
        <v>2</v>
      </c>
      <c r="AQ76" s="13">
        <v>0.97775865457977396</v>
      </c>
      <c r="AR76" s="13">
        <v>0.99486238447755704</v>
      </c>
      <c r="AS76" s="13">
        <v>1.2425919467979001</v>
      </c>
      <c r="AT76" s="13">
        <v>1.2425919467979001</v>
      </c>
      <c r="AU76" s="13">
        <v>1.09819255185159</v>
      </c>
      <c r="AV76" s="13">
        <v>1.0014340640542401</v>
      </c>
      <c r="AW76" s="13">
        <v>1.46957488925669</v>
      </c>
      <c r="AX76" s="13">
        <v>0.98567170248199998</v>
      </c>
      <c r="AY76" s="13">
        <v>1.4879129323668101</v>
      </c>
      <c r="AZ76" s="13">
        <v>2.5651790869237501</v>
      </c>
      <c r="BA76" s="13">
        <v>1.19413328511387</v>
      </c>
      <c r="BB76" s="13">
        <v>0.83789930162227899</v>
      </c>
      <c r="BC76" s="13">
        <v>0.99760032782058905</v>
      </c>
      <c r="BD76" s="17"/>
      <c r="BF76">
        <v>1</v>
      </c>
      <c r="BG76" s="14">
        <f t="shared" si="16"/>
        <v>2.9660590260202788</v>
      </c>
      <c r="BH76">
        <v>5</v>
      </c>
      <c r="BI76" s="7">
        <v>14</v>
      </c>
      <c r="BJ76" s="13">
        <v>3.1754389801762199</v>
      </c>
      <c r="BK76" s="13">
        <v>0.68140203531671795</v>
      </c>
      <c r="BL76" s="13">
        <v>0.48188122215723</v>
      </c>
      <c r="BM76" s="13">
        <v>4.0072246130263798</v>
      </c>
      <c r="BN76" s="13">
        <v>2.99956013694025</v>
      </c>
      <c r="BO76" s="13">
        <v>4.0425195336208901</v>
      </c>
      <c r="BP76" s="13">
        <v>1.83982867034192</v>
      </c>
      <c r="BQ76" s="13">
        <v>2.0572599048909201</v>
      </c>
      <c r="BR76" s="13">
        <v>3.2263977154999401</v>
      </c>
      <c r="BS76" s="13">
        <v>0.711232006048923</v>
      </c>
      <c r="BT76" s="13">
        <v>6.7004091076281203</v>
      </c>
      <c r="BU76" s="13">
        <v>3.6479389934311</v>
      </c>
    </row>
    <row r="77" spans="1:73">
      <c r="A77">
        <v>1980</v>
      </c>
      <c r="B77">
        <v>5</v>
      </c>
      <c r="C77">
        <v>15</v>
      </c>
      <c r="D77" s="14">
        <v>4.3915886497008696</v>
      </c>
      <c r="E77" s="14">
        <v>0.10997817771329201</v>
      </c>
      <c r="F77" s="14">
        <v>7.7818581917340798E-2</v>
      </c>
      <c r="G77" s="14">
        <v>5.2893495010654403</v>
      </c>
      <c r="H77" s="14">
        <v>3.4137466487128099</v>
      </c>
      <c r="I77" s="14">
        <v>7.6956987169753699</v>
      </c>
      <c r="J77" s="14">
        <v>6.8542425474193802</v>
      </c>
      <c r="K77" s="14">
        <v>1.7511512503041899</v>
      </c>
      <c r="L77" s="14">
        <v>6.2187084724046402</v>
      </c>
      <c r="M77" s="14">
        <v>6.0796378841238203</v>
      </c>
      <c r="N77" s="14">
        <v>5.8002780501722002</v>
      </c>
      <c r="O77" s="14">
        <v>6.5687862816044502</v>
      </c>
      <c r="P77" s="14">
        <v>5.2456313131974799</v>
      </c>
      <c r="R77">
        <v>10</v>
      </c>
      <c r="S77">
        <v>6</v>
      </c>
      <c r="T77">
        <v>4</v>
      </c>
      <c r="U77">
        <v>2</v>
      </c>
      <c r="V77">
        <v>7</v>
      </c>
      <c r="Z77" s="7">
        <v>3</v>
      </c>
      <c r="AA77" s="14">
        <f t="shared" si="30"/>
        <v>6.2566720827306854</v>
      </c>
      <c r="AB77" s="14">
        <f t="shared" si="31"/>
        <v>0.66370383053813775</v>
      </c>
      <c r="AC77" s="14">
        <f t="shared" si="31"/>
        <v>0.51657711093780612</v>
      </c>
      <c r="AD77" s="14">
        <f t="shared" si="31"/>
        <v>2.5225192691258123</v>
      </c>
      <c r="AE77" s="14">
        <f t="shared" si="31"/>
        <v>3.1597993375695776</v>
      </c>
      <c r="AF77" s="14">
        <f t="shared" si="31"/>
        <v>4.6873699949993179</v>
      </c>
      <c r="AG77" s="14">
        <f t="shared" si="31"/>
        <v>0.91855349234618267</v>
      </c>
      <c r="AH77" s="14">
        <f t="shared" si="31"/>
        <v>5.9270374204075509</v>
      </c>
      <c r="AI77" s="14">
        <f t="shared" si="31"/>
        <v>1.8449829620327671</v>
      </c>
      <c r="AJ77" s="14">
        <f t="shared" si="31"/>
        <v>0.21558975508832168</v>
      </c>
      <c r="AK77" s="14">
        <f t="shared" si="31"/>
        <v>5.4460632691735986</v>
      </c>
      <c r="AL77" s="14">
        <f t="shared" si="31"/>
        <v>2.8767619414123469</v>
      </c>
      <c r="AM77" s="14">
        <f t="shared" si="31"/>
        <v>2.9318551023364758</v>
      </c>
      <c r="AP77" s="7">
        <v>3</v>
      </c>
      <c r="AQ77" s="13">
        <v>0.97459377055311003</v>
      </c>
      <c r="AR77" s="13">
        <v>1.19943377870942</v>
      </c>
      <c r="AS77" s="13">
        <v>1.0352736602044901</v>
      </c>
      <c r="AT77" s="13">
        <v>1.0352736602044901</v>
      </c>
      <c r="AU77" s="13">
        <v>0.91567393992347201</v>
      </c>
      <c r="AV77" s="13">
        <v>0.98415248969507696</v>
      </c>
      <c r="AW77" s="13">
        <v>0.99446103845533895</v>
      </c>
      <c r="AX77" s="13">
        <v>0.98319016302304796</v>
      </c>
      <c r="AY77" s="13">
        <v>0.965181386811092</v>
      </c>
      <c r="AZ77" s="13">
        <v>0.65369994428318501</v>
      </c>
      <c r="BA77" s="13">
        <v>0.98802741936557203</v>
      </c>
      <c r="BB77" s="13">
        <v>0.87794404691732997</v>
      </c>
      <c r="BC77" s="13">
        <v>0.94947788681329803</v>
      </c>
      <c r="BD77" s="17"/>
      <c r="BF77">
        <v>1</v>
      </c>
      <c r="BG77" s="14">
        <f t="shared" si="16"/>
        <v>5.5326366863872396</v>
      </c>
      <c r="BH77">
        <v>5</v>
      </c>
      <c r="BI77" s="7">
        <v>15</v>
      </c>
      <c r="BJ77" s="13">
        <v>3.1692784275922001</v>
      </c>
      <c r="BK77" s="13">
        <v>0.41760334257597398</v>
      </c>
      <c r="BL77" s="13">
        <v>0.385891307632384</v>
      </c>
      <c r="BM77" s="13">
        <v>4.0289835914073304</v>
      </c>
      <c r="BN77" s="13">
        <v>2.67371942313323</v>
      </c>
      <c r="BO77" s="13">
        <v>3.7542496339451801</v>
      </c>
      <c r="BP77" s="13">
        <v>1.6769294524121201</v>
      </c>
      <c r="BQ77" s="13">
        <v>1.6424408060826901</v>
      </c>
      <c r="BR77" s="13">
        <v>4.6952150763765399</v>
      </c>
      <c r="BS77" s="13">
        <v>1.5002781825910201</v>
      </c>
      <c r="BT77" s="13">
        <v>7.09305410307699</v>
      </c>
      <c r="BU77" s="13">
        <v>3.3327228216469198</v>
      </c>
    </row>
    <row r="78" spans="1:73">
      <c r="A78">
        <v>1980</v>
      </c>
      <c r="B78">
        <v>5</v>
      </c>
      <c r="C78">
        <v>16</v>
      </c>
      <c r="D78" s="14">
        <v>0.59527699963726699</v>
      </c>
      <c r="E78" s="14">
        <v>6.3024333675270494E-2</v>
      </c>
      <c r="F78" s="14">
        <v>0.188140643513032</v>
      </c>
      <c r="G78" s="14">
        <v>4.3726549496357601</v>
      </c>
      <c r="H78" s="14">
        <v>2.1486483411705501</v>
      </c>
      <c r="I78" s="14">
        <v>1.7237172308119899</v>
      </c>
      <c r="J78" s="14">
        <v>5.2093126025046201</v>
      </c>
      <c r="K78" s="14">
        <v>1.3858268007585499</v>
      </c>
      <c r="L78" s="14">
        <v>5.3559488411830696</v>
      </c>
      <c r="M78" s="14">
        <v>5.4396703247279898</v>
      </c>
      <c r="N78" s="14">
        <v>7.0077876743081697</v>
      </c>
      <c r="O78" s="14">
        <v>6.7491642093983497</v>
      </c>
      <c r="P78" s="14">
        <v>4.7980780650829402</v>
      </c>
      <c r="R78">
        <v>10</v>
      </c>
      <c r="S78">
        <v>6</v>
      </c>
      <c r="T78">
        <v>4</v>
      </c>
      <c r="U78">
        <v>2</v>
      </c>
      <c r="V78">
        <v>7</v>
      </c>
      <c r="Z78" s="7">
        <v>4</v>
      </c>
      <c r="AA78" s="14">
        <f t="shared" si="30"/>
        <v>5.5024983314471845</v>
      </c>
      <c r="AB78" s="14">
        <f t="shared" si="31"/>
        <v>0.48321180858184326</v>
      </c>
      <c r="AC78" s="14">
        <f t="shared" si="31"/>
        <v>0.2425334050971607</v>
      </c>
      <c r="AD78" s="14">
        <f t="shared" si="31"/>
        <v>1.0641248161017705</v>
      </c>
      <c r="AE78" s="14">
        <f t="shared" si="31"/>
        <v>1.5485938063909543</v>
      </c>
      <c r="AF78" s="14">
        <f t="shared" si="31"/>
        <v>3.6731507880292233</v>
      </c>
      <c r="AG78" s="14">
        <f t="shared" si="31"/>
        <v>0.2085224734970203</v>
      </c>
      <c r="AH78" s="14">
        <f t="shared" si="31"/>
        <v>6.2201589729031017</v>
      </c>
      <c r="AI78" s="14">
        <f t="shared" si="31"/>
        <v>0.58748585826728872</v>
      </c>
      <c r="AJ78" s="14">
        <f t="shared" si="31"/>
        <v>1.4708072480758193E-2</v>
      </c>
      <c r="AK78" s="14">
        <f t="shared" si="31"/>
        <v>3.3660116594366167</v>
      </c>
      <c r="AL78" s="14">
        <f t="shared" si="31"/>
        <v>1.4251925292756535</v>
      </c>
      <c r="AM78" s="14">
        <f t="shared" si="31"/>
        <v>1.9058788209345325</v>
      </c>
      <c r="AP78" s="7">
        <v>4</v>
      </c>
      <c r="AQ78" s="13">
        <v>0.95596247552185998</v>
      </c>
      <c r="AR78" s="13">
        <v>1.0612466968914001</v>
      </c>
      <c r="AS78" s="13">
        <v>1.3885748438358401</v>
      </c>
      <c r="AT78" s="13">
        <v>1.3885748438358401</v>
      </c>
      <c r="AU78" s="13">
        <v>1.04901022980709</v>
      </c>
      <c r="AV78" s="13">
        <v>1.0408822467815599</v>
      </c>
      <c r="AW78" s="13">
        <v>1.4420598892890899</v>
      </c>
      <c r="AX78" s="13">
        <v>0.87376332950398305</v>
      </c>
      <c r="AY78" s="13">
        <v>1.32727955730499</v>
      </c>
      <c r="AZ78" s="13">
        <v>4.4337260896096398</v>
      </c>
      <c r="BA78" s="13">
        <v>1.08433587490807</v>
      </c>
      <c r="BB78" s="13">
        <v>1.3323480418973901</v>
      </c>
      <c r="BC78" s="13">
        <v>1.0774611583582501</v>
      </c>
      <c r="BD78" s="17"/>
      <c r="BF78">
        <v>1</v>
      </c>
      <c r="BG78" s="14">
        <f t="shared" si="16"/>
        <v>5.6083191581113203</v>
      </c>
      <c r="BH78">
        <v>5</v>
      </c>
      <c r="BI78" s="7">
        <v>16</v>
      </c>
      <c r="BJ78" s="13">
        <v>2.8583929388520701</v>
      </c>
      <c r="BK78" s="13">
        <v>0.52871604296802499</v>
      </c>
      <c r="BL78" s="13">
        <v>0.24694348432907601</v>
      </c>
      <c r="BM78" s="13">
        <v>3.8427100549968398</v>
      </c>
      <c r="BN78" s="13">
        <v>2.6975618460942998</v>
      </c>
      <c r="BO78" s="13">
        <v>3.8635564532516899</v>
      </c>
      <c r="BP78" s="13">
        <v>1.70279112567271</v>
      </c>
      <c r="BQ78" s="13">
        <v>1.83047772218969</v>
      </c>
      <c r="BR78" s="13">
        <v>3.8289336532843299</v>
      </c>
      <c r="BS78" s="13">
        <v>1.36553874758035</v>
      </c>
      <c r="BT78" s="13">
        <v>6.5604781430173498</v>
      </c>
      <c r="BU78" s="13">
        <v>3.9018049248953002</v>
      </c>
    </row>
    <row r="79" spans="1:73">
      <c r="A79">
        <v>1980</v>
      </c>
      <c r="B79">
        <v>5</v>
      </c>
      <c r="C79">
        <v>17</v>
      </c>
      <c r="D79" s="14">
        <v>1.40550830927927</v>
      </c>
      <c r="E79" s="14">
        <v>7.9977405544900094E-5</v>
      </c>
      <c r="F79" s="14">
        <v>0.13554216561958701</v>
      </c>
      <c r="G79" s="14">
        <v>4.7851793872882498</v>
      </c>
      <c r="H79" s="14">
        <v>1.62595912839604</v>
      </c>
      <c r="I79" s="14">
        <v>1.2646354232804</v>
      </c>
      <c r="J79" s="14">
        <v>4.5111129030209502</v>
      </c>
      <c r="K79" s="14">
        <v>0.38393574694103599</v>
      </c>
      <c r="L79" s="14">
        <v>2.0143141239068401</v>
      </c>
      <c r="M79" s="14">
        <v>3.0350018808364001</v>
      </c>
      <c r="N79" s="14">
        <v>3.62559130441407</v>
      </c>
      <c r="O79" s="14">
        <v>7.9522562761500302</v>
      </c>
      <c r="P79" s="14">
        <v>4.6176121910027703</v>
      </c>
      <c r="R79">
        <v>10</v>
      </c>
      <c r="S79">
        <v>5</v>
      </c>
      <c r="T79">
        <v>8</v>
      </c>
      <c r="U79">
        <v>2</v>
      </c>
      <c r="V79">
        <v>7</v>
      </c>
      <c r="Z79" s="7">
        <v>5</v>
      </c>
      <c r="AA79" s="14">
        <f t="shared" si="30"/>
        <v>3.1319085756171412</v>
      </c>
      <c r="AB79" s="14">
        <f t="shared" si="31"/>
        <v>0.64206778938325459</v>
      </c>
      <c r="AC79" s="14">
        <f t="shared" si="31"/>
        <v>0.51417685269235502</v>
      </c>
      <c r="AD79" s="14">
        <f t="shared" si="31"/>
        <v>4.1972729869203516</v>
      </c>
      <c r="AE79" s="14">
        <f t="shared" si="31"/>
        <v>2.709504340960986</v>
      </c>
      <c r="AF79" s="14">
        <f t="shared" si="31"/>
        <v>3.6082643184815786</v>
      </c>
      <c r="AG79" s="14">
        <f t="shared" si="31"/>
        <v>2.0163155979874543</v>
      </c>
      <c r="AH79" s="14">
        <f t="shared" si="31"/>
        <v>1.9694290448099867</v>
      </c>
      <c r="AI79" s="14">
        <f t="shared" si="31"/>
        <v>4.0067177462722148</v>
      </c>
      <c r="AJ79" s="14">
        <f t="shared" si="31"/>
        <v>1.2300442773143698</v>
      </c>
      <c r="AK79" s="14">
        <f t="shared" si="31"/>
        <v>6.3092230609129816</v>
      </c>
      <c r="AL79" s="14">
        <f t="shared" si="31"/>
        <v>3.6094929895308638</v>
      </c>
      <c r="AM79" s="14">
        <f t="shared" si="31"/>
        <v>3.1216566515895745</v>
      </c>
      <c r="AP79" s="7">
        <v>5</v>
      </c>
      <c r="AQ79" s="13">
        <v>1.08821756665952</v>
      </c>
      <c r="AR79" s="13">
        <v>0.989797403778792</v>
      </c>
      <c r="AS79" s="13">
        <v>0.98419673575012201</v>
      </c>
      <c r="AT79" s="13">
        <v>0.98419673575012201</v>
      </c>
      <c r="AU79" s="13">
        <v>1.1158948901554999</v>
      </c>
      <c r="AV79" s="13">
        <v>1.03997896944627</v>
      </c>
      <c r="AW79" s="13">
        <v>1.05141973081972</v>
      </c>
      <c r="AX79" s="13">
        <v>1.16764785996361</v>
      </c>
      <c r="AY79" s="13">
        <v>0.962975449662267</v>
      </c>
      <c r="AZ79" s="13">
        <v>1.00981853856701</v>
      </c>
      <c r="BA79" s="13">
        <v>0.99326964125053196</v>
      </c>
      <c r="BB79" s="13">
        <v>1.0340770012043901</v>
      </c>
      <c r="BC79" s="13">
        <v>1.0339884617394599</v>
      </c>
      <c r="BD79" s="17"/>
      <c r="BF79">
        <v>1</v>
      </c>
      <c r="BG79" s="14">
        <f t="shared" si="16"/>
        <v>0.97531601768106602</v>
      </c>
      <c r="BH79">
        <v>5</v>
      </c>
      <c r="BI79" s="7">
        <v>17</v>
      </c>
      <c r="BJ79" s="13">
        <v>2.1345601007261701</v>
      </c>
      <c r="BK79" s="13">
        <v>0.43616228494912801</v>
      </c>
      <c r="BL79" s="13">
        <v>0.40387419432689697</v>
      </c>
      <c r="BM79" s="13">
        <v>3.7998849231577099</v>
      </c>
      <c r="BN79" s="13">
        <v>2.0316115779423498</v>
      </c>
      <c r="BO79" s="13">
        <v>2.64241839755638</v>
      </c>
      <c r="BP79" s="13">
        <v>1.7043735269045599</v>
      </c>
      <c r="BQ79" s="13">
        <v>1.4238473656325299</v>
      </c>
      <c r="BR79" s="13">
        <v>3.4574975236711198</v>
      </c>
      <c r="BS79" s="13">
        <v>1.5912164501636601</v>
      </c>
      <c r="BT79" s="13">
        <v>4.8717825792257097</v>
      </c>
      <c r="BU79" s="13">
        <v>3.9881729199017899</v>
      </c>
    </row>
    <row r="80" spans="1:73">
      <c r="A80">
        <v>1980</v>
      </c>
      <c r="B80">
        <v>5</v>
      </c>
      <c r="C80">
        <v>18</v>
      </c>
      <c r="D80" s="14">
        <v>1.0338354521348501</v>
      </c>
      <c r="E80" s="14">
        <v>3.43578888770234E-3</v>
      </c>
      <c r="F80" s="14">
        <v>0.204342100299335</v>
      </c>
      <c r="G80" s="14">
        <v>2.6669798983945201</v>
      </c>
      <c r="H80" s="14">
        <v>2.85178513032856</v>
      </c>
      <c r="I80" s="14">
        <v>1.50686249579728</v>
      </c>
      <c r="J80" s="14">
        <v>2.2575244636179899</v>
      </c>
      <c r="K80" s="14">
        <v>0.41387481439886598</v>
      </c>
      <c r="L80" s="14">
        <v>1.63238838105466</v>
      </c>
      <c r="M80" s="14">
        <v>4.2226447425912497</v>
      </c>
      <c r="N80" s="14">
        <v>4.5010133535545096</v>
      </c>
      <c r="O80" s="14">
        <v>8.7880246800806194</v>
      </c>
      <c r="P80" s="14">
        <v>4.5220448354592202</v>
      </c>
      <c r="R80">
        <v>10</v>
      </c>
      <c r="S80">
        <v>5</v>
      </c>
      <c r="T80">
        <v>4</v>
      </c>
      <c r="U80">
        <v>2</v>
      </c>
      <c r="V80">
        <v>7</v>
      </c>
      <c r="Z80" s="7">
        <v>6</v>
      </c>
      <c r="AA80" s="14">
        <f t="shared" si="30"/>
        <v>5.4257477290332101</v>
      </c>
      <c r="AB80" s="14">
        <f t="shared" si="31"/>
        <v>0.7800335956157588</v>
      </c>
      <c r="AC80" s="14">
        <f t="shared" si="31"/>
        <v>0.77022063518902339</v>
      </c>
      <c r="AD80" s="14">
        <f t="shared" si="31"/>
        <v>4.3987733990939439</v>
      </c>
      <c r="AE80" s="14">
        <f t="shared" si="31"/>
        <v>3.8845955209121064</v>
      </c>
      <c r="AF80" s="14">
        <f t="shared" si="31"/>
        <v>5.2879491110255064</v>
      </c>
      <c r="AG80" s="14">
        <f t="shared" si="31"/>
        <v>2.8767588497790495</v>
      </c>
      <c r="AH80" s="14">
        <f t="shared" si="31"/>
        <v>3.7650746209737336</v>
      </c>
      <c r="AI80" s="14">
        <f t="shared" si="31"/>
        <v>3.8549636239901552</v>
      </c>
      <c r="AJ80" s="14">
        <f t="shared" si="31"/>
        <v>0.8663256270861549</v>
      </c>
      <c r="AK80" s="14">
        <f t="shared" si="31"/>
        <v>7.171162227262581</v>
      </c>
      <c r="AL80" s="14">
        <f t="shared" si="31"/>
        <v>4.3258780046437879</v>
      </c>
      <c r="AM80" s="14">
        <f t="shared" si="31"/>
        <v>3.8679518281388896</v>
      </c>
      <c r="AP80" s="7">
        <v>6</v>
      </c>
      <c r="AQ80" s="13">
        <v>0.95885566617668905</v>
      </c>
      <c r="AR80" s="13">
        <v>0.94775665292370703</v>
      </c>
      <c r="AS80" s="13">
        <v>0.95948896562797004</v>
      </c>
      <c r="AT80" s="13">
        <v>0.95948896562797004</v>
      </c>
      <c r="AU80" s="13">
        <v>0.95662870093417895</v>
      </c>
      <c r="AV80" s="13">
        <v>0.94233023998483401</v>
      </c>
      <c r="AW80" s="13">
        <v>0.86550544791969897</v>
      </c>
      <c r="AX80" s="13">
        <v>0.95534165251394798</v>
      </c>
      <c r="AY80" s="13">
        <v>0.88112213763344005</v>
      </c>
      <c r="AZ80" s="13">
        <v>0.81111672470284302</v>
      </c>
      <c r="BA80" s="13">
        <v>0.94193874156695601</v>
      </c>
      <c r="BB80" s="13">
        <v>0.86921046061868901</v>
      </c>
      <c r="BC80" s="13">
        <v>0.90774211533294402</v>
      </c>
      <c r="BD80" s="17"/>
      <c r="BF80">
        <v>1</v>
      </c>
      <c r="BG80" s="14">
        <f t="shared" si="16"/>
        <v>1.3967813384541081</v>
      </c>
      <c r="BH80">
        <v>5</v>
      </c>
      <c r="BI80" s="7">
        <v>18</v>
      </c>
      <c r="BJ80" s="13">
        <v>1.47489336329571</v>
      </c>
      <c r="BK80" s="13">
        <v>0.54795927309422998</v>
      </c>
      <c r="BL80" s="13">
        <v>0.45176398092748699</v>
      </c>
      <c r="BM80" s="13">
        <v>3.68458930074233</v>
      </c>
      <c r="BN80" s="13">
        <v>2.0214719373647898</v>
      </c>
      <c r="BO80" s="13">
        <v>1.8810783767405099</v>
      </c>
      <c r="BP80" s="13">
        <v>1.81260761762574</v>
      </c>
      <c r="BQ80" s="13">
        <v>1.0951065313713499</v>
      </c>
      <c r="BR80" s="13">
        <v>3.6217829475079899</v>
      </c>
      <c r="BS80" s="13">
        <v>1.48801922479882</v>
      </c>
      <c r="BT80" s="13">
        <v>5.0220323250054797</v>
      </c>
      <c r="BU80" s="13">
        <v>3.58597068680543</v>
      </c>
    </row>
    <row r="81" spans="1:73">
      <c r="A81">
        <v>1980</v>
      </c>
      <c r="B81">
        <v>5</v>
      </c>
      <c r="C81">
        <v>19</v>
      </c>
      <c r="D81" s="14">
        <v>0.72776045282844704</v>
      </c>
      <c r="E81" s="14">
        <v>9.9434681446002801E-2</v>
      </c>
      <c r="F81" s="14">
        <v>5.1094488204043102E-2</v>
      </c>
      <c r="G81" s="14">
        <v>3.5308923706223299</v>
      </c>
      <c r="H81" s="14">
        <v>1.9076373215889999</v>
      </c>
      <c r="I81" s="14">
        <v>1.5509907056322001</v>
      </c>
      <c r="J81" s="14">
        <v>3.0186121095556802</v>
      </c>
      <c r="K81" s="14">
        <v>0.73516243507400303</v>
      </c>
      <c r="L81" s="14">
        <v>7.4677912124399297</v>
      </c>
      <c r="M81" s="14">
        <v>7.2542073042376503</v>
      </c>
      <c r="N81" s="14">
        <v>10.2080427710316</v>
      </c>
      <c r="O81" s="14">
        <v>8.9238457961665603</v>
      </c>
      <c r="P81" s="14">
        <v>5.43517048507917</v>
      </c>
      <c r="R81">
        <v>10</v>
      </c>
      <c r="S81">
        <v>5</v>
      </c>
      <c r="T81">
        <v>4</v>
      </c>
      <c r="U81">
        <v>2</v>
      </c>
      <c r="V81">
        <v>7</v>
      </c>
      <c r="Z81" s="7">
        <v>7</v>
      </c>
      <c r="AA81" s="14">
        <f t="shared" si="30"/>
        <v>5.8167662350289833</v>
      </c>
      <c r="AB81" s="14">
        <f t="shared" si="31"/>
        <v>0.75720256174925937</v>
      </c>
      <c r="AC81" s="14">
        <f t="shared" si="31"/>
        <v>0.8827401411907374</v>
      </c>
      <c r="AD81" s="14">
        <f t="shared" si="31"/>
        <v>2.1288923467751526</v>
      </c>
      <c r="AE81" s="14">
        <f t="shared" si="31"/>
        <v>2.1615277847930909</v>
      </c>
      <c r="AF81" s="14">
        <f t="shared" si="31"/>
        <v>4.3523691733533196</v>
      </c>
      <c r="AG81" s="14">
        <f t="shared" si="31"/>
        <v>0.40944104985725588</v>
      </c>
      <c r="AH81" s="14">
        <f t="shared" si="31"/>
        <v>5.9205632114528788</v>
      </c>
      <c r="AI81" s="14">
        <f t="shared" si="31"/>
        <v>1.2296172152762981</v>
      </c>
      <c r="AJ81" s="14">
        <f t="shared" si="31"/>
        <v>6.325665176995672E-2</v>
      </c>
      <c r="AK81" s="14">
        <f t="shared" si="31"/>
        <v>4.4992926493776499</v>
      </c>
      <c r="AL81" s="14">
        <f t="shared" si="31"/>
        <v>1.8016752254163142</v>
      </c>
      <c r="AM81" s="14">
        <f t="shared" si="31"/>
        <v>2.3160621579337364</v>
      </c>
      <c r="AP81" s="7">
        <v>7</v>
      </c>
      <c r="AQ81" s="13">
        <v>0.95750740357479902</v>
      </c>
      <c r="AR81" s="13">
        <v>0.80271992530513203</v>
      </c>
      <c r="AS81" s="13">
        <v>0.88963039932144605</v>
      </c>
      <c r="AT81" s="13">
        <v>0.88963039932144605</v>
      </c>
      <c r="AU81" s="13">
        <v>0.97318370848653701</v>
      </c>
      <c r="AV81" s="13">
        <v>0.93124266205706796</v>
      </c>
      <c r="AW81" s="13">
        <v>1.13610913760147</v>
      </c>
      <c r="AX81" s="13">
        <v>0.95625541584298002</v>
      </c>
      <c r="AY81" s="13">
        <v>0.98394011462637299</v>
      </c>
      <c r="AZ81" s="13">
        <v>1.48105036928846</v>
      </c>
      <c r="BA81" s="13">
        <v>0.96827766059625398</v>
      </c>
      <c r="BB81" s="13">
        <v>1.18700811247456</v>
      </c>
      <c r="BC81" s="13">
        <v>1.00950092881206</v>
      </c>
      <c r="BD81" s="17"/>
      <c r="BF81">
        <v>1</v>
      </c>
      <c r="BG81" s="14">
        <f t="shared" si="16"/>
        <v>1.2749606086568119</v>
      </c>
      <c r="BH81">
        <v>5</v>
      </c>
      <c r="BI81" s="7">
        <v>19</v>
      </c>
      <c r="BJ81" s="13">
        <v>1.2409348891226399</v>
      </c>
      <c r="BK81" s="13">
        <v>1.3667367433422499</v>
      </c>
      <c r="BL81" s="13">
        <v>0.50960584163317901</v>
      </c>
      <c r="BM81" s="13">
        <v>3.6329326809823002</v>
      </c>
      <c r="BN81" s="13">
        <v>2.1474871043247599</v>
      </c>
      <c r="BO81" s="13">
        <v>1.5668257732228701</v>
      </c>
      <c r="BP81" s="13">
        <v>2.1293428834280501</v>
      </c>
      <c r="BQ81" s="13">
        <v>1.2354268417627901</v>
      </c>
      <c r="BR81" s="13">
        <v>3.1231533806691498</v>
      </c>
      <c r="BS81" s="13">
        <v>1.80444064816579</v>
      </c>
      <c r="BT81" s="13">
        <v>5.2802074301453299</v>
      </c>
      <c r="BU81" s="13">
        <v>3.5201879184861999</v>
      </c>
    </row>
    <row r="82" spans="1:73">
      <c r="A82">
        <v>1980</v>
      </c>
      <c r="B82">
        <v>5</v>
      </c>
      <c r="C82">
        <v>20</v>
      </c>
      <c r="D82" s="14">
        <v>0.97700282011949602</v>
      </c>
      <c r="E82" s="14">
        <v>7.1066754527384299E-3</v>
      </c>
      <c r="F82" s="14">
        <v>0.24552808507097101</v>
      </c>
      <c r="G82" s="14">
        <v>4.9590233652772504</v>
      </c>
      <c r="H82" s="14">
        <v>1.6504242691132101</v>
      </c>
      <c r="I82" s="14">
        <v>3.9796845907139198</v>
      </c>
      <c r="J82" s="14">
        <v>1.67892814416347</v>
      </c>
      <c r="K82" s="14">
        <v>0.74156435480244798</v>
      </c>
      <c r="L82" s="14">
        <v>11.347529232472899</v>
      </c>
      <c r="M82" s="14">
        <v>8.4399063783452402</v>
      </c>
      <c r="N82" s="14">
        <v>15.5817048622038</v>
      </c>
      <c r="O82" s="14">
        <v>10.110100207819499</v>
      </c>
      <c r="P82" s="14">
        <v>6.4096852719497104</v>
      </c>
      <c r="R82">
        <v>10</v>
      </c>
      <c r="S82">
        <v>5</v>
      </c>
      <c r="T82">
        <v>8</v>
      </c>
      <c r="U82">
        <v>1</v>
      </c>
      <c r="V82">
        <v>1</v>
      </c>
      <c r="Z82" s="7">
        <v>8</v>
      </c>
      <c r="AA82" s="14">
        <f t="shared" si="30"/>
        <v>6.2361642844296625</v>
      </c>
      <c r="AB82" s="14">
        <f t="shared" si="31"/>
        <v>0.72874649757845045</v>
      </c>
      <c r="AC82" s="14">
        <f t="shared" si="31"/>
        <v>0.71754814059919703</v>
      </c>
      <c r="AD82" s="14">
        <f t="shared" si="31"/>
        <v>3.8698470333889823</v>
      </c>
      <c r="AE82" s="14">
        <f t="shared" si="31"/>
        <v>3.9624724843754082</v>
      </c>
      <c r="AF82" s="14">
        <f t="shared" si="31"/>
        <v>5.4750361740846598</v>
      </c>
      <c r="AG82" s="14">
        <f t="shared" si="31"/>
        <v>2.3541594204932417</v>
      </c>
      <c r="AH82" s="14">
        <f t="shared" si="31"/>
        <v>4.7546343116828025</v>
      </c>
      <c r="AI82" s="14">
        <f t="shared" si="31"/>
        <v>2.8008131663200082</v>
      </c>
      <c r="AJ82" s="14">
        <f t="shared" si="31"/>
        <v>0.42812507764429103</v>
      </c>
      <c r="AK82" s="14">
        <f t="shared" si="31"/>
        <v>6.6082778514654219</v>
      </c>
      <c r="AL82" s="14">
        <f t="shared" si="31"/>
        <v>3.5798767718724487</v>
      </c>
      <c r="AM82" s="14">
        <f t="shared" si="31"/>
        <v>3.5195232963455005</v>
      </c>
      <c r="AP82" s="7">
        <v>8</v>
      </c>
      <c r="AQ82" s="13">
        <v>0.95986307354530598</v>
      </c>
      <c r="AR82" s="13">
        <v>1.13319055610556</v>
      </c>
      <c r="AS82" s="13">
        <v>0.98720050203975995</v>
      </c>
      <c r="AT82" s="13">
        <v>0.98720050203975995</v>
      </c>
      <c r="AU82" s="13">
        <v>0.94309505338254995</v>
      </c>
      <c r="AV82" s="13">
        <v>0.94106567480606695</v>
      </c>
      <c r="AW82" s="13">
        <v>0.88906408912674295</v>
      </c>
      <c r="AX82" s="13">
        <v>0.98681235172096904</v>
      </c>
      <c r="AY82" s="13">
        <v>0.98839323210054097</v>
      </c>
      <c r="AZ82" s="13">
        <v>0.90269879257443097</v>
      </c>
      <c r="BA82" s="13">
        <v>0.98312136302377195</v>
      </c>
      <c r="BB82" s="13">
        <v>0.92947992204482499</v>
      </c>
      <c r="BC82" s="13">
        <v>0.95676310260431896</v>
      </c>
      <c r="BD82" s="17"/>
      <c r="BF82">
        <v>1</v>
      </c>
      <c r="BG82" s="14">
        <f t="shared" si="16"/>
        <v>0.26423341564334701</v>
      </c>
      <c r="BH82">
        <v>5</v>
      </c>
      <c r="BI82" s="7">
        <v>20</v>
      </c>
      <c r="BJ82" s="13">
        <v>1.1606838673029201</v>
      </c>
      <c r="BK82" s="13">
        <v>0.96517886319664103</v>
      </c>
      <c r="BL82" s="13">
        <v>0.70658250111102505</v>
      </c>
      <c r="BM82" s="13">
        <v>3.4612819760621201</v>
      </c>
      <c r="BN82" s="13">
        <v>1.8006654328571201</v>
      </c>
      <c r="BO82" s="13">
        <v>1.7909545904845301</v>
      </c>
      <c r="BP82" s="13">
        <v>1.65613359620989</v>
      </c>
      <c r="BQ82" s="13">
        <v>1.3475118918342299</v>
      </c>
      <c r="BR82" s="13">
        <v>2.9803045041509901</v>
      </c>
      <c r="BS82" s="13">
        <v>1.7692169978505301</v>
      </c>
      <c r="BT82" s="13">
        <v>4.7884464934219197</v>
      </c>
      <c r="BU82" s="13">
        <v>3.47710514926692</v>
      </c>
    </row>
    <row r="83" spans="1:73">
      <c r="A83">
        <v>1980</v>
      </c>
      <c r="B83">
        <v>5</v>
      </c>
      <c r="C83">
        <v>21</v>
      </c>
      <c r="D83" s="14">
        <v>1.0847552660605799</v>
      </c>
      <c r="E83" s="14">
        <v>1.43298109602334E-2</v>
      </c>
      <c r="F83" s="14">
        <v>0.237081270855938</v>
      </c>
      <c r="G83" s="14">
        <v>3.9739572902622502</v>
      </c>
      <c r="H83" s="14">
        <v>3.7311192826349999</v>
      </c>
      <c r="I83" s="14">
        <v>3.0206841606743402</v>
      </c>
      <c r="J83" s="14">
        <v>1.0369333215027701</v>
      </c>
      <c r="K83" s="14">
        <v>0.90285681122078398</v>
      </c>
      <c r="L83" s="14">
        <v>9.4527901501465603</v>
      </c>
      <c r="M83" s="14">
        <v>3.0666692803145001</v>
      </c>
      <c r="N83" s="14">
        <v>9.9549514639234999</v>
      </c>
      <c r="O83" s="14">
        <v>14.0557383128879</v>
      </c>
      <c r="P83" s="14">
        <v>7.2680829921110304</v>
      </c>
      <c r="R83">
        <v>10</v>
      </c>
      <c r="S83">
        <v>5</v>
      </c>
      <c r="T83">
        <v>1</v>
      </c>
      <c r="U83">
        <v>1</v>
      </c>
      <c r="V83">
        <v>6</v>
      </c>
      <c r="Z83" s="6">
        <v>9</v>
      </c>
      <c r="AA83" s="14">
        <f t="shared" si="30"/>
        <v>0.77837585631456252</v>
      </c>
      <c r="AB83" s="14">
        <f t="shared" si="31"/>
        <v>0.27996731887802739</v>
      </c>
      <c r="AC83" s="14">
        <f t="shared" si="31"/>
        <v>0.17678398413992069</v>
      </c>
      <c r="AD83" s="14">
        <f t="shared" si="31"/>
        <v>3.2028989044382388</v>
      </c>
      <c r="AE83" s="14">
        <f t="shared" si="31"/>
        <v>1.5557887337819165</v>
      </c>
      <c r="AF83" s="14">
        <f t="shared" si="31"/>
        <v>1.2269178665884672</v>
      </c>
      <c r="AG83" s="14">
        <f t="shared" si="31"/>
        <v>0.70515103449315408</v>
      </c>
      <c r="AH83" s="14">
        <f t="shared" si="31"/>
        <v>0.78410732329878474</v>
      </c>
      <c r="AI83" s="14">
        <f t="shared" si="31"/>
        <v>3.4563151428534744</v>
      </c>
      <c r="AJ83" s="14">
        <f t="shared" si="31"/>
        <v>1.5946649660862438</v>
      </c>
      <c r="AK83" s="14">
        <f t="shared" si="31"/>
        <v>4.4561749656084952</v>
      </c>
      <c r="AL83" s="14">
        <f t="shared" si="31"/>
        <v>2.2311883463898665</v>
      </c>
      <c r="AM83" s="14">
        <f t="shared" si="31"/>
        <v>1.9779716570169288</v>
      </c>
      <c r="AP83" s="6">
        <v>9</v>
      </c>
      <c r="AQ83" s="34">
        <v>2.0165072255955501</v>
      </c>
      <c r="AR83" s="34">
        <v>1.95017399330855</v>
      </c>
      <c r="AS83" s="34">
        <v>1.13770836178184</v>
      </c>
      <c r="AT83" s="34">
        <v>1.13770836178184</v>
      </c>
      <c r="AU83" s="34">
        <v>1.2814803472171299</v>
      </c>
      <c r="AV83" s="34">
        <v>1.68411459252252</v>
      </c>
      <c r="AW83" s="34">
        <v>1.8503192172165699</v>
      </c>
      <c r="AX83" s="34">
        <v>1.6055465246723</v>
      </c>
      <c r="AY83" s="34">
        <v>1.1131940490730301</v>
      </c>
      <c r="AZ83" s="34">
        <v>1.08672034775835</v>
      </c>
      <c r="BA83" s="34">
        <v>1.1466994986693699</v>
      </c>
      <c r="BB83" s="34">
        <v>1.3581272349232001</v>
      </c>
      <c r="BC83" s="34">
        <v>1.2918087841824699</v>
      </c>
      <c r="BD83" s="17"/>
      <c r="BF83">
        <v>1</v>
      </c>
      <c r="BG83" s="14">
        <f t="shared" si="16"/>
        <v>5.5516451519467704</v>
      </c>
      <c r="BH83">
        <v>5</v>
      </c>
      <c r="BI83" s="7">
        <v>21</v>
      </c>
      <c r="BJ83" s="13">
        <v>1.4851444429951499</v>
      </c>
      <c r="BK83" s="13">
        <v>0.43926314677358902</v>
      </c>
      <c r="BL83" s="13">
        <v>0.359537405115333</v>
      </c>
      <c r="BM83" s="13">
        <v>3.44143016591969</v>
      </c>
      <c r="BN83" s="13">
        <v>1.98818006640276</v>
      </c>
      <c r="BO83" s="13">
        <v>2.2594054113432001</v>
      </c>
      <c r="BP83" s="13">
        <v>1.3153099976583</v>
      </c>
      <c r="BQ83" s="13">
        <v>1.4392062686004099</v>
      </c>
      <c r="BR83" s="13">
        <v>3.5691659758612801</v>
      </c>
      <c r="BS83" s="13">
        <v>1.5290303294251499</v>
      </c>
      <c r="BT83" s="13">
        <v>5.3205663197228397</v>
      </c>
      <c r="BU83" s="13">
        <v>3.7169657236003002</v>
      </c>
    </row>
    <row r="84" spans="1:73">
      <c r="A84">
        <v>1980</v>
      </c>
      <c r="B84">
        <v>5</v>
      </c>
      <c r="C84">
        <v>22</v>
      </c>
      <c r="D84" s="14">
        <v>0.82601489030289399</v>
      </c>
      <c r="E84" s="14">
        <v>2.6318274884290301E-3</v>
      </c>
      <c r="F84" s="14">
        <v>0.116957497539575</v>
      </c>
      <c r="G84" s="14">
        <v>3.3786868046360499</v>
      </c>
      <c r="H84" s="14">
        <v>4.2060620645382203</v>
      </c>
      <c r="I84" s="14">
        <v>0.80772231537466599</v>
      </c>
      <c r="J84" s="14">
        <v>0.25864368730727699</v>
      </c>
      <c r="K84" s="14">
        <v>0.95528444036184901</v>
      </c>
      <c r="L84" s="14">
        <v>8.9648242466294192</v>
      </c>
      <c r="M84" s="14">
        <v>3.5847301175612598</v>
      </c>
      <c r="N84" s="14">
        <v>9.2857405114182701</v>
      </c>
      <c r="O84" s="14">
        <v>12.1243228856353</v>
      </c>
      <c r="P84" s="14">
        <v>6.4242500032132099</v>
      </c>
      <c r="R84">
        <v>10</v>
      </c>
      <c r="S84">
        <v>9</v>
      </c>
      <c r="T84">
        <v>8</v>
      </c>
      <c r="U84">
        <v>1</v>
      </c>
      <c r="V84">
        <v>6</v>
      </c>
      <c r="Z84" t="s">
        <v>95</v>
      </c>
      <c r="AA84" s="20">
        <f>461.580357338599/92</f>
        <v>5.0171777971586851</v>
      </c>
      <c r="AB84" s="20">
        <f>64.8791999596257/92</f>
        <v>0.70520869521332274</v>
      </c>
      <c r="AC84" s="20">
        <f>59.1/92</f>
        <v>0.6423913043478261</v>
      </c>
      <c r="AD84" s="20">
        <f>290.9/92</f>
        <v>3.1619565217391301</v>
      </c>
      <c r="AE84" s="20">
        <f>271.7/92</f>
        <v>2.9532608695652174</v>
      </c>
      <c r="AF84" s="20">
        <f>398.9/92</f>
        <v>4.3358695652173909</v>
      </c>
      <c r="AG84" s="20">
        <f>137.2/92</f>
        <v>1.4913043478260868</v>
      </c>
      <c r="AH84" s="20">
        <f>394.8/92</f>
        <v>4.2913043478260873</v>
      </c>
      <c r="AI84" s="20">
        <f>244.6/92</f>
        <v>2.6586956521739129</v>
      </c>
      <c r="AJ84" s="20">
        <f>57.1/92</f>
        <v>0.6206521739130435</v>
      </c>
      <c r="AK84" s="20">
        <f>533.8/92</f>
        <v>5.802173913043478</v>
      </c>
      <c r="AL84" s="20">
        <f>270.2/92</f>
        <v>2.9369565217391305</v>
      </c>
      <c r="AM84" s="20">
        <f>304.526112315773/92</f>
        <v>3.3100664382149239</v>
      </c>
      <c r="AO84" t="s">
        <v>137</v>
      </c>
      <c r="AP84" s="33">
        <f>STDEV(AQ75:BC83)</f>
        <v>0.61622041345641732</v>
      </c>
      <c r="AQ84" s="14">
        <f>STDEV(AQ75:AQ83)</f>
        <v>0.34740580599943477</v>
      </c>
      <c r="AR84" s="14">
        <f t="shared" ref="AR84:BC84" si="32">STDEV(AR75:AR83)</f>
        <v>0.36514395290200524</v>
      </c>
      <c r="AS84" s="14">
        <f t="shared" si="32"/>
        <v>0.17197357371704838</v>
      </c>
      <c r="AT84" s="13">
        <f t="shared" si="32"/>
        <v>0.17197357371704838</v>
      </c>
      <c r="AU84" s="13">
        <f t="shared" si="32"/>
        <v>0.12046971757244895</v>
      </c>
      <c r="AV84" s="14">
        <f t="shared" si="32"/>
        <v>0.2372613930477151</v>
      </c>
      <c r="AW84" s="14">
        <f t="shared" si="32"/>
        <v>0.33928705667037173</v>
      </c>
      <c r="AX84" s="14">
        <f t="shared" si="32"/>
        <v>0.2194302874047436</v>
      </c>
      <c r="AY84" s="14">
        <f t="shared" si="32"/>
        <v>0.19903156544504086</v>
      </c>
      <c r="AZ84" s="14">
        <f t="shared" si="32"/>
        <v>1.9216545816023052</v>
      </c>
      <c r="BA84" s="14">
        <f t="shared" si="32"/>
        <v>9.2116384891226907E-2</v>
      </c>
      <c r="BB84" s="14">
        <f t="shared" si="32"/>
        <v>0.1987564944150437</v>
      </c>
      <c r="BC84" s="17">
        <f t="shared" si="32"/>
        <v>0.11210603076273899</v>
      </c>
      <c r="BD84" s="17">
        <f>MEDIAN(AQ84:BC84)</f>
        <v>0.19903156544504086</v>
      </c>
      <c r="BF84">
        <v>1</v>
      </c>
      <c r="BG84" s="14">
        <f t="shared" si="16"/>
        <v>3.98100644286697</v>
      </c>
      <c r="BH84">
        <v>5</v>
      </c>
      <c r="BI84" s="7">
        <v>22</v>
      </c>
      <c r="BJ84" s="13">
        <v>1.3118105362352801</v>
      </c>
      <c r="BK84" s="13">
        <v>0.417282903033589</v>
      </c>
      <c r="BL84" s="13">
        <v>0.35795658339061498</v>
      </c>
      <c r="BM84" s="13">
        <v>3.7590187625032998</v>
      </c>
      <c r="BN84" s="13">
        <v>2.3417832853568199</v>
      </c>
      <c r="BO84" s="13">
        <v>1.74892132094766</v>
      </c>
      <c r="BP84" s="13">
        <v>1.21269243367358</v>
      </c>
      <c r="BQ84" s="13">
        <v>1.24350855288625</v>
      </c>
      <c r="BR84" s="13">
        <v>3.5340619302538698</v>
      </c>
      <c r="BS84" s="13">
        <v>1.87113886171753</v>
      </c>
      <c r="BT84" s="13">
        <v>5.3481344036817902</v>
      </c>
      <c r="BU84" s="13">
        <v>3.68452724414289</v>
      </c>
    </row>
    <row r="85" spans="1:73">
      <c r="A85">
        <v>1980</v>
      </c>
      <c r="B85">
        <v>5</v>
      </c>
      <c r="C85">
        <v>23</v>
      </c>
      <c r="D85" s="14">
        <v>0.57975632136322397</v>
      </c>
      <c r="E85" s="14">
        <v>9.7915889133354198E-3</v>
      </c>
      <c r="F85" s="14">
        <v>1.2406673731937201E-3</v>
      </c>
      <c r="G85" s="14">
        <v>2.8446509246189602</v>
      </c>
      <c r="H85" s="14">
        <v>2.8078455277409899</v>
      </c>
      <c r="I85" s="14">
        <v>0.60540854608775596</v>
      </c>
      <c r="J85" s="14">
        <v>0.57438926927156797</v>
      </c>
      <c r="K85" s="14">
        <v>0.700530651753834</v>
      </c>
      <c r="L85" s="14">
        <v>4.5825962335606798</v>
      </c>
      <c r="M85" s="14">
        <v>0.63542693455643795</v>
      </c>
      <c r="N85" s="14">
        <v>6.6027509236750097</v>
      </c>
      <c r="O85" s="14">
        <v>7.5369061966934403</v>
      </c>
      <c r="P85" s="14">
        <v>4.1067475052741598</v>
      </c>
      <c r="R85">
        <v>10</v>
      </c>
      <c r="S85">
        <v>9</v>
      </c>
      <c r="T85">
        <v>8</v>
      </c>
      <c r="U85">
        <v>1</v>
      </c>
      <c r="V85">
        <v>6</v>
      </c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7"/>
      <c r="BF85">
        <v>1</v>
      </c>
      <c r="BG85" s="14">
        <f t="shared" si="16"/>
        <v>1.8856979580252649</v>
      </c>
      <c r="BH85">
        <v>5</v>
      </c>
      <c r="BI85" s="7">
        <v>23</v>
      </c>
      <c r="BJ85" s="13">
        <v>1.4245810151498699</v>
      </c>
      <c r="BK85" s="13">
        <v>0.50281568917794806</v>
      </c>
      <c r="BL85" s="13">
        <v>0.482991072870051</v>
      </c>
      <c r="BM85" s="13">
        <v>3.7049913622164099</v>
      </c>
      <c r="BN85" s="13">
        <v>1.96423617510405</v>
      </c>
      <c r="BO85" s="13">
        <v>1.79406418867992</v>
      </c>
      <c r="BP85" s="13">
        <v>1.23716336858728</v>
      </c>
      <c r="BQ85" s="13">
        <v>1.1310300420408701</v>
      </c>
      <c r="BR85" s="13">
        <v>4.0090039257920704</v>
      </c>
      <c r="BS85" s="13">
        <v>1.8556682155792801</v>
      </c>
      <c r="BT85" s="13">
        <v>4.82993539992761</v>
      </c>
      <c r="BU85" s="13">
        <v>3.33185109108766</v>
      </c>
    </row>
    <row r="86" spans="1:73">
      <c r="A86">
        <v>1980</v>
      </c>
      <c r="B86">
        <v>5</v>
      </c>
      <c r="C86">
        <v>24</v>
      </c>
      <c r="D86" s="14">
        <v>0.92672580114438996</v>
      </c>
      <c r="E86" s="14">
        <v>2.3559991067497901E-3</v>
      </c>
      <c r="F86" s="14">
        <v>4.3258701269402199E-2</v>
      </c>
      <c r="G86" s="14">
        <v>3.3805844141006101</v>
      </c>
      <c r="H86" s="14">
        <v>1.52530526676691</v>
      </c>
      <c r="I86" s="14">
        <v>0.401691660099676</v>
      </c>
      <c r="J86" s="14">
        <v>0.67386913546096305</v>
      </c>
      <c r="K86" s="14">
        <v>0.69151896156093495</v>
      </c>
      <c r="L86" s="14">
        <v>8.2898453424865206</v>
      </c>
      <c r="M86" s="14">
        <v>3.3896737313126799</v>
      </c>
      <c r="N86" s="14">
        <v>7.2260588068082701</v>
      </c>
      <c r="O86" s="14">
        <v>2.9834663761905902</v>
      </c>
      <c r="P86" s="14">
        <v>2.8006452699107802</v>
      </c>
      <c r="R86">
        <v>2</v>
      </c>
      <c r="S86">
        <v>9</v>
      </c>
      <c r="T86">
        <v>8</v>
      </c>
      <c r="U86">
        <v>1</v>
      </c>
      <c r="V86">
        <v>6</v>
      </c>
      <c r="BD86" s="17"/>
      <c r="BF86">
        <v>1</v>
      </c>
      <c r="BG86" s="14">
        <f>IF(COUNTIFS($R$2:$R$3589,BF86,$B$2:$B$3589,BH86,$C$2:$C$3589,BI86)&gt;0,SUMIFS($D$2:$D$3589,$R$2:$R$3589,BF86,$B$2:$B$3589,BH86,$C$2:$C$3589,BI86)/COUNTIFS($R$2:$R$3589,BF86,$B$2:$B$3589,BH86,$C$2:$C$3589,BI86),"")</f>
        <v>3.9868855261690799</v>
      </c>
      <c r="BH86">
        <v>5</v>
      </c>
      <c r="BI86" s="7">
        <v>24</v>
      </c>
      <c r="BJ86" s="13">
        <v>0.94388279575238399</v>
      </c>
      <c r="BK86" s="13">
        <v>0.54950878972517903</v>
      </c>
      <c r="BL86" s="13">
        <v>0.42896564049661501</v>
      </c>
      <c r="BM86" s="13">
        <v>3.74430064576535</v>
      </c>
      <c r="BN86" s="13">
        <v>1.6963225872459899</v>
      </c>
      <c r="BO86" s="13">
        <v>1.40630538740005</v>
      </c>
      <c r="BP86" s="13">
        <v>1.3883435607053001</v>
      </c>
      <c r="BQ86" s="13">
        <v>1.0818125809962</v>
      </c>
      <c r="BR86" s="13">
        <v>3.9325611237504101</v>
      </c>
      <c r="BS86" s="13">
        <v>1.8037734949414601</v>
      </c>
      <c r="BT86" s="13">
        <v>4.6033021975309998</v>
      </c>
      <c r="BU86" s="13">
        <v>2.99211003380517</v>
      </c>
    </row>
    <row r="87" spans="1:73">
      <c r="A87">
        <v>1980</v>
      </c>
      <c r="B87">
        <v>5</v>
      </c>
      <c r="C87">
        <v>25</v>
      </c>
      <c r="D87" s="14">
        <v>1.40178007558758</v>
      </c>
      <c r="E87" s="14">
        <v>1.5164151448264101E-3</v>
      </c>
      <c r="F87" s="14">
        <v>3.3627937543809001E-2</v>
      </c>
      <c r="G87" s="14">
        <v>1.8929038367309701</v>
      </c>
      <c r="H87" s="14">
        <v>0.94338935540255298</v>
      </c>
      <c r="I87" s="14">
        <v>2.4567045507660099</v>
      </c>
      <c r="J87" s="14">
        <v>0.36231944786478498</v>
      </c>
      <c r="K87" s="14">
        <v>0.84210608464129799</v>
      </c>
      <c r="L87" s="14">
        <v>2.1014632259715</v>
      </c>
      <c r="M87" s="14">
        <v>2.6436543610524899</v>
      </c>
      <c r="N87" s="14">
        <v>5.0936059179824102</v>
      </c>
      <c r="O87" s="14">
        <v>1.8653875862834901</v>
      </c>
      <c r="P87" s="14">
        <v>1.6488203779830399</v>
      </c>
      <c r="R87">
        <v>2</v>
      </c>
      <c r="S87">
        <v>9</v>
      </c>
      <c r="T87">
        <v>8</v>
      </c>
      <c r="U87">
        <v>1</v>
      </c>
      <c r="V87">
        <v>6</v>
      </c>
      <c r="Z87" s="6" t="s">
        <v>117</v>
      </c>
      <c r="AA87" s="18" t="s">
        <v>78</v>
      </c>
      <c r="AB87" s="19" t="s">
        <v>79</v>
      </c>
      <c r="AC87" s="19" t="s">
        <v>80</v>
      </c>
      <c r="AD87" s="19" t="s">
        <v>81</v>
      </c>
      <c r="AE87" s="19" t="s">
        <v>82</v>
      </c>
      <c r="AF87" s="19" t="s">
        <v>83</v>
      </c>
      <c r="AG87" s="19" t="s">
        <v>84</v>
      </c>
      <c r="AH87" s="19" t="s">
        <v>85</v>
      </c>
      <c r="AI87" s="19" t="s">
        <v>86</v>
      </c>
      <c r="AJ87" s="19" t="s">
        <v>87</v>
      </c>
      <c r="AK87" s="19" t="s">
        <v>88</v>
      </c>
      <c r="AL87" s="19" t="s">
        <v>89</v>
      </c>
      <c r="AM87" s="19" t="s">
        <v>91</v>
      </c>
      <c r="AP87" s="6" t="s">
        <v>117</v>
      </c>
      <c r="AQ87" s="18" t="s">
        <v>78</v>
      </c>
      <c r="AR87" s="19" t="s">
        <v>79</v>
      </c>
      <c r="AS87" s="19" t="s">
        <v>80</v>
      </c>
      <c r="AT87" s="19" t="s">
        <v>81</v>
      </c>
      <c r="AU87" s="19" t="s">
        <v>82</v>
      </c>
      <c r="AV87" s="19" t="s">
        <v>83</v>
      </c>
      <c r="AW87" s="19" t="s">
        <v>84</v>
      </c>
      <c r="AX87" s="19" t="s">
        <v>85</v>
      </c>
      <c r="AY87" s="19" t="s">
        <v>86</v>
      </c>
      <c r="AZ87" s="19" t="s">
        <v>87</v>
      </c>
      <c r="BA87" s="19" t="s">
        <v>88</v>
      </c>
      <c r="BB87" s="19" t="s">
        <v>89</v>
      </c>
      <c r="BC87" s="19" t="s">
        <v>91</v>
      </c>
      <c r="BD87" s="17"/>
      <c r="BF87">
        <v>1</v>
      </c>
      <c r="BG87" s="14" t="str">
        <f t="shared" si="16"/>
        <v/>
      </c>
      <c r="BH87">
        <v>5</v>
      </c>
      <c r="BI87" s="7">
        <v>25</v>
      </c>
      <c r="BJ87" s="13">
        <v>1.12470258658607</v>
      </c>
      <c r="BK87" s="13">
        <v>0.90103793014640998</v>
      </c>
      <c r="BL87" s="13">
        <v>0.39340892274115302</v>
      </c>
      <c r="BM87" s="13">
        <v>3.4204388038367899</v>
      </c>
      <c r="BN87" s="13">
        <v>1.55464059742487</v>
      </c>
      <c r="BO87" s="13">
        <v>1.2798696477249201</v>
      </c>
      <c r="BP87" s="13">
        <v>1.1879742239464099</v>
      </c>
      <c r="BQ87" s="13">
        <v>0.96086233653551201</v>
      </c>
      <c r="BR87" s="13">
        <v>3.73864824852174</v>
      </c>
      <c r="BS87" s="13">
        <v>2.1785598755101701</v>
      </c>
      <c r="BT87" s="13">
        <v>4.4818148911138902</v>
      </c>
      <c r="BU87" s="13">
        <v>2.8879329097270001</v>
      </c>
    </row>
    <row r="88" spans="1:73">
      <c r="A88">
        <v>1980</v>
      </c>
      <c r="B88">
        <v>5</v>
      </c>
      <c r="C88">
        <v>26</v>
      </c>
      <c r="D88" s="14">
        <v>4.1293798225857996</v>
      </c>
      <c r="E88" s="14">
        <v>0.24448444820993301</v>
      </c>
      <c r="F88" s="14">
        <v>5.5632601634111802E-2</v>
      </c>
      <c r="G88" s="14">
        <v>2.3483224081918102</v>
      </c>
      <c r="H88" s="14">
        <v>0.59714196897152105</v>
      </c>
      <c r="I88" s="14">
        <v>5.0164562396179004</v>
      </c>
      <c r="J88" s="14">
        <v>0.54351525735262995</v>
      </c>
      <c r="K88" s="14">
        <v>1.3280345587534199</v>
      </c>
      <c r="L88" s="14">
        <v>1.56316539211821</v>
      </c>
      <c r="M88" s="14">
        <v>1.61864578143626</v>
      </c>
      <c r="N88" s="14">
        <v>4.0169334647285</v>
      </c>
      <c r="O88" s="14">
        <v>1.3565761139911701</v>
      </c>
      <c r="P88" s="14">
        <v>1.47986374742114</v>
      </c>
      <c r="R88">
        <v>2</v>
      </c>
      <c r="S88">
        <v>9</v>
      </c>
      <c r="T88">
        <v>8</v>
      </c>
      <c r="U88">
        <v>1</v>
      </c>
      <c r="V88">
        <v>6</v>
      </c>
      <c r="Z88" s="7">
        <v>1</v>
      </c>
      <c r="AA88" s="14">
        <f t="shared" ref="AA88:AM88" si="33">SUMIFS(D$2:D$3589,$T$2:$T$3589,$Z88)/COUNTIF($T$2:$T$3589,$Z88)</f>
        <v>3.3468521885820781</v>
      </c>
      <c r="AB88" s="14">
        <f t="shared" si="33"/>
        <v>0.39602472643017961</v>
      </c>
      <c r="AC88" s="14">
        <f t="shared" si="33"/>
        <v>0.27808346998905276</v>
      </c>
      <c r="AD88" s="14">
        <f t="shared" si="33"/>
        <v>3.7721820702651851</v>
      </c>
      <c r="AE88" s="14">
        <f t="shared" si="33"/>
        <v>3.4362300945875015</v>
      </c>
      <c r="AF88" s="14">
        <f t="shared" si="33"/>
        <v>4.3271271179163202</v>
      </c>
      <c r="AG88" s="14">
        <f t="shared" si="33"/>
        <v>1.4168088400244996</v>
      </c>
      <c r="AH88" s="14">
        <f t="shared" si="33"/>
        <v>1.8850249159392194</v>
      </c>
      <c r="AI88" s="14">
        <f t="shared" si="33"/>
        <v>4.0470485097030142</v>
      </c>
      <c r="AJ88" s="14">
        <f t="shared" si="33"/>
        <v>1.2734228086731489</v>
      </c>
      <c r="AK88" s="14">
        <f t="shared" si="33"/>
        <v>6.4589673353177259</v>
      </c>
      <c r="AL88" s="14">
        <f t="shared" si="33"/>
        <v>2.9690597326949772</v>
      </c>
      <c r="AM88" s="14">
        <f t="shared" si="33"/>
        <v>2.8006517032064235</v>
      </c>
      <c r="AP88" s="7">
        <v>1</v>
      </c>
      <c r="AQ88" s="13">
        <v>1.4766984029197801</v>
      </c>
      <c r="AR88" s="13">
        <v>1.4766984029197801</v>
      </c>
      <c r="AS88" s="13">
        <v>1.7153727591707399</v>
      </c>
      <c r="AT88" s="13">
        <v>0.84663482063803297</v>
      </c>
      <c r="AU88" s="13">
        <v>0.81978792827673397</v>
      </c>
      <c r="AV88" s="13">
        <v>0.81978792827673397</v>
      </c>
      <c r="AW88" s="13">
        <v>1.3996913100507899</v>
      </c>
      <c r="AX88" s="13">
        <v>1.1326501677932099</v>
      </c>
      <c r="AY88" s="13">
        <v>0.98089085810117504</v>
      </c>
      <c r="AZ88" s="13">
        <v>1.05648792986595</v>
      </c>
      <c r="BA88" s="13">
        <v>0.95703033699738405</v>
      </c>
      <c r="BB88" s="13">
        <v>1.2157229822175299</v>
      </c>
      <c r="BC88" s="13">
        <v>1.1192724539729</v>
      </c>
      <c r="BD88" s="17"/>
      <c r="BF88">
        <v>1</v>
      </c>
      <c r="BG88" s="14" t="str">
        <f t="shared" si="16"/>
        <v/>
      </c>
      <c r="BH88">
        <v>5</v>
      </c>
      <c r="BI88" s="7">
        <v>26</v>
      </c>
      <c r="BJ88" s="13">
        <v>0.92387941201930801</v>
      </c>
      <c r="BK88" s="13">
        <v>0.45891762919325602</v>
      </c>
      <c r="BL88" s="13">
        <v>0.34460025541428202</v>
      </c>
      <c r="BM88" s="13">
        <v>3.4658403874931198</v>
      </c>
      <c r="BN88" s="13">
        <v>1.5755343085269999</v>
      </c>
      <c r="BO88" s="13">
        <v>1.3412791727939399</v>
      </c>
      <c r="BP88" s="13">
        <v>1.1432544015095301</v>
      </c>
      <c r="BQ88" s="13">
        <v>0.85555910714507699</v>
      </c>
      <c r="BR88" s="13">
        <v>3.1815995731100499</v>
      </c>
      <c r="BS88" s="13">
        <v>1.38277191003505</v>
      </c>
      <c r="BT88" s="13">
        <v>4.4259408109958702</v>
      </c>
      <c r="BU88" s="13">
        <v>3.0428307907256902</v>
      </c>
    </row>
    <row r="89" spans="1:73">
      <c r="A89">
        <v>1980</v>
      </c>
      <c r="B89">
        <v>5</v>
      </c>
      <c r="C89">
        <v>27</v>
      </c>
      <c r="D89" s="14">
        <v>2.36714867397898</v>
      </c>
      <c r="E89" s="14">
        <v>0.73961432995855103</v>
      </c>
      <c r="F89" s="14">
        <v>2.5263931002559002E-2</v>
      </c>
      <c r="G89" s="14">
        <v>2.7356163134441398</v>
      </c>
      <c r="H89" s="14">
        <v>0.36258054864653899</v>
      </c>
      <c r="I89" s="14">
        <v>3.6091628218803602</v>
      </c>
      <c r="J89" s="14">
        <v>0.202124336768848</v>
      </c>
      <c r="K89" s="14">
        <v>0.98046471474399999</v>
      </c>
      <c r="L89" s="14">
        <v>3.6966598824538499</v>
      </c>
      <c r="M89" s="14">
        <v>3.8857488320050702</v>
      </c>
      <c r="N89" s="14">
        <v>2.5791687215716399</v>
      </c>
      <c r="O89" s="14">
        <v>2.2161861197996102</v>
      </c>
      <c r="P89" s="14">
        <v>1.91926135652642</v>
      </c>
      <c r="R89">
        <v>2</v>
      </c>
      <c r="S89">
        <v>9</v>
      </c>
      <c r="T89">
        <v>8</v>
      </c>
      <c r="U89">
        <v>5</v>
      </c>
      <c r="V89">
        <v>6</v>
      </c>
      <c r="Z89" s="7">
        <v>2</v>
      </c>
      <c r="AA89" s="14">
        <f t="shared" ref="AA89:AA96" si="34">SUMIFS(D$2:D$3589,$T$2:$T$3589,$Z89)/COUNTIF($T$2:$T$3589,$Z89)</f>
        <v>5.9848388174715321</v>
      </c>
      <c r="AB89" s="14">
        <f t="shared" ref="AB89:AM96" si="35">SUMIFS(E$2:E$3589,$T$2:$T$3589,$Z89)/COUNTIF($T$2:$T$3589,$Z89)</f>
        <v>0.73944137775648333</v>
      </c>
      <c r="AC89" s="14">
        <f t="shared" si="35"/>
        <v>0.88371911847821016</v>
      </c>
      <c r="AD89" s="14">
        <f t="shared" si="35"/>
        <v>4.5076461579134</v>
      </c>
      <c r="AE89" s="14">
        <f t="shared" si="35"/>
        <v>4.5126156491659204</v>
      </c>
      <c r="AF89" s="14">
        <f t="shared" si="35"/>
        <v>5.7861662039328339</v>
      </c>
      <c r="AG89" s="14">
        <f t="shared" si="35"/>
        <v>3.039766581996254</v>
      </c>
      <c r="AH89" s="14">
        <f t="shared" si="35"/>
        <v>4.1342156742287406</v>
      </c>
      <c r="AI89" s="14">
        <f t="shared" si="35"/>
        <v>3.6942428750090639</v>
      </c>
      <c r="AJ89" s="14">
        <f t="shared" si="35"/>
        <v>0.65211832505202172</v>
      </c>
      <c r="AK89" s="14">
        <f t="shared" si="35"/>
        <v>7.1932942644802687</v>
      </c>
      <c r="AL89" s="14">
        <f t="shared" si="35"/>
        <v>4.0066335731746703</v>
      </c>
      <c r="AM89" s="14">
        <f t="shared" si="35"/>
        <v>3.8857053183433381</v>
      </c>
      <c r="AP89" s="7">
        <v>2</v>
      </c>
      <c r="AQ89" s="13">
        <v>1.07027165504663</v>
      </c>
      <c r="AR89" s="13">
        <v>1.07027165504663</v>
      </c>
      <c r="AS89" s="13">
        <v>0.85221517582901496</v>
      </c>
      <c r="AT89" s="13">
        <v>0.84256564466484096</v>
      </c>
      <c r="AU89" s="13">
        <v>0.88960637525165998</v>
      </c>
      <c r="AV89" s="13">
        <v>0.88960637525165998</v>
      </c>
      <c r="AW89" s="13">
        <v>0.81665640943192197</v>
      </c>
      <c r="AX89" s="13">
        <v>0.95367806367378505</v>
      </c>
      <c r="AY89" s="13">
        <v>0.86776213003344804</v>
      </c>
      <c r="AZ89" s="13">
        <v>0.869202131030959</v>
      </c>
      <c r="BA89" s="13">
        <v>0.93587359456585395</v>
      </c>
      <c r="BB89" s="13">
        <v>0.91347776909580702</v>
      </c>
      <c r="BC89" s="13">
        <v>0.90312396867529499</v>
      </c>
      <c r="BD89" s="17"/>
      <c r="BF89">
        <v>1</v>
      </c>
      <c r="BG89" s="14">
        <f t="shared" si="16"/>
        <v>1.7913759776705899E-2</v>
      </c>
      <c r="BH89">
        <v>5</v>
      </c>
      <c r="BI89" s="7">
        <v>27</v>
      </c>
      <c r="BJ89" s="13">
        <v>0.75106900263753795</v>
      </c>
      <c r="BK89" s="13">
        <v>0.32210736281587099</v>
      </c>
      <c r="BL89" s="13">
        <v>0.31512541975905101</v>
      </c>
      <c r="BM89" s="13">
        <v>3.2337763105440001</v>
      </c>
      <c r="BN89" s="13">
        <v>1.3983008230946601</v>
      </c>
      <c r="BO89" s="13">
        <v>1.5263648965308401</v>
      </c>
      <c r="BP89" s="13">
        <v>0.98112110943910202</v>
      </c>
      <c r="BQ89" s="13">
        <v>0.94784484637382005</v>
      </c>
      <c r="BR89" s="13">
        <v>3.9250479728735801</v>
      </c>
      <c r="BS89" s="13">
        <v>1.8701597240941199</v>
      </c>
      <c r="BT89" s="13">
        <v>4.2478989524377404</v>
      </c>
      <c r="BU89" s="13">
        <v>2.7892570025549999</v>
      </c>
    </row>
    <row r="90" spans="1:73">
      <c r="A90">
        <v>1980</v>
      </c>
      <c r="B90">
        <v>5</v>
      </c>
      <c r="C90">
        <v>28</v>
      </c>
      <c r="D90" s="14">
        <v>3.4299890871294099</v>
      </c>
      <c r="E90" s="14">
        <v>0.36422816286478998</v>
      </c>
      <c r="F90" s="14">
        <v>0.18047055280833299</v>
      </c>
      <c r="G90" s="14">
        <v>3.1256252342181199</v>
      </c>
      <c r="H90" s="14">
        <v>0.98715027278105405</v>
      </c>
      <c r="I90" s="14">
        <v>4.2192474056057501</v>
      </c>
      <c r="J90" s="14">
        <v>0.167016388348319</v>
      </c>
      <c r="K90" s="14">
        <v>2.3642347275939199</v>
      </c>
      <c r="L90" s="14">
        <v>6.7512485798038897</v>
      </c>
      <c r="M90" s="14">
        <v>5.4775883709812199</v>
      </c>
      <c r="N90" s="14">
        <v>6.3183797834729498</v>
      </c>
      <c r="O90" s="14">
        <v>1.87059183523304</v>
      </c>
      <c r="P90" s="14">
        <v>2.4744841207116899</v>
      </c>
      <c r="R90">
        <v>2</v>
      </c>
      <c r="S90">
        <v>9</v>
      </c>
      <c r="T90">
        <v>1</v>
      </c>
      <c r="U90">
        <v>5</v>
      </c>
      <c r="V90">
        <v>6</v>
      </c>
      <c r="Z90" s="7">
        <v>3</v>
      </c>
      <c r="AA90" s="14">
        <f t="shared" si="34"/>
        <v>7.4817786162785547</v>
      </c>
      <c r="AB90" s="14">
        <f t="shared" si="35"/>
        <v>0.46831775482863142</v>
      </c>
      <c r="AC90" s="14">
        <f t="shared" si="35"/>
        <v>0.41027095755647802</v>
      </c>
      <c r="AD90" s="14">
        <f t="shared" si="35"/>
        <v>2.9466705574256271</v>
      </c>
      <c r="AE90" s="14">
        <f t="shared" si="35"/>
        <v>4.7225374682201311</v>
      </c>
      <c r="AF90" s="14">
        <f t="shared" si="35"/>
        <v>5.5883983975891756</v>
      </c>
      <c r="AG90" s="14">
        <f t="shared" si="35"/>
        <v>1.2900830545635771</v>
      </c>
      <c r="AH90" s="14">
        <f t="shared" si="35"/>
        <v>6.3777436916665193</v>
      </c>
      <c r="AI90" s="14">
        <f t="shared" si="35"/>
        <v>2.0452707081169996</v>
      </c>
      <c r="AJ90" s="14">
        <f t="shared" si="35"/>
        <v>0.17258565309662385</v>
      </c>
      <c r="AK90" s="14">
        <f t="shared" si="35"/>
        <v>6.1802335202602894</v>
      </c>
      <c r="AL90" s="14">
        <f t="shared" si="35"/>
        <v>2.3410055893459369</v>
      </c>
      <c r="AM90" s="14">
        <f t="shared" si="35"/>
        <v>3.0774267205693744</v>
      </c>
      <c r="AP90" s="7">
        <v>3</v>
      </c>
      <c r="AQ90" s="13">
        <v>1.60655872829583</v>
      </c>
      <c r="AR90" s="13">
        <v>1.60655872829583</v>
      </c>
      <c r="AS90" s="13">
        <v>1.84585171037254</v>
      </c>
      <c r="AT90" s="13">
        <v>0.68406771453193205</v>
      </c>
      <c r="AU90" s="13">
        <v>0.85812001159250795</v>
      </c>
      <c r="AV90" s="13">
        <v>0.85812001159250795</v>
      </c>
      <c r="AW90" s="13">
        <v>1.0425781752637</v>
      </c>
      <c r="AX90" s="13">
        <v>0.85437651021302896</v>
      </c>
      <c r="AY90" s="13">
        <v>1.00970306733117</v>
      </c>
      <c r="AZ90" s="13">
        <v>1.12401922240009</v>
      </c>
      <c r="BA90" s="13">
        <v>0.92859845812909902</v>
      </c>
      <c r="BB90" s="13">
        <v>1.16855469671639</v>
      </c>
      <c r="BC90" s="13">
        <v>0.96355071713560403</v>
      </c>
      <c r="BD90" s="17"/>
      <c r="BF90">
        <v>1</v>
      </c>
      <c r="BG90" s="14">
        <f t="shared" si="16"/>
        <v>0.25713662760548101</v>
      </c>
      <c r="BH90">
        <v>5</v>
      </c>
      <c r="BI90" s="7">
        <v>28</v>
      </c>
      <c r="BJ90" s="13">
        <v>1.06520009196474</v>
      </c>
      <c r="BK90" s="13">
        <v>0.58380259858223005</v>
      </c>
      <c r="BL90" s="13">
        <v>0.40993382648241</v>
      </c>
      <c r="BM90" s="13">
        <v>3.3770387528086401</v>
      </c>
      <c r="BN90" s="13">
        <v>1.68908013782138</v>
      </c>
      <c r="BO90" s="13">
        <v>1.7251075998407399</v>
      </c>
      <c r="BP90" s="13">
        <v>1.0213086841897601</v>
      </c>
      <c r="BQ90" s="13">
        <v>0.96030141463212804</v>
      </c>
      <c r="BR90" s="13">
        <v>4.5131904612843003</v>
      </c>
      <c r="BS90" s="13">
        <v>1.9506812620165599</v>
      </c>
      <c r="BT90" s="13">
        <v>4.5659173034214096</v>
      </c>
      <c r="BU90" s="13">
        <v>2.09726535174666</v>
      </c>
    </row>
    <row r="91" spans="1:73">
      <c r="A91">
        <v>1980</v>
      </c>
      <c r="B91">
        <v>5</v>
      </c>
      <c r="C91">
        <v>29</v>
      </c>
      <c r="D91" s="14">
        <v>4.4093869396254801</v>
      </c>
      <c r="E91" s="14">
        <v>1.51059283885009</v>
      </c>
      <c r="F91" s="14">
        <v>0.63940580491475196</v>
      </c>
      <c r="G91" s="14">
        <v>3.5349998246464902</v>
      </c>
      <c r="H91" s="14">
        <v>2.4424496293573301</v>
      </c>
      <c r="I91" s="14">
        <v>8.0358300154634907</v>
      </c>
      <c r="J91" s="14">
        <v>0.121400482789622</v>
      </c>
      <c r="K91" s="14">
        <v>2.53840490604833</v>
      </c>
      <c r="L91" s="14">
        <v>6.2412993797529399</v>
      </c>
      <c r="M91" s="14">
        <v>2.9160792306009902</v>
      </c>
      <c r="N91" s="14">
        <v>5.8120652666939296</v>
      </c>
      <c r="O91" s="14">
        <v>1.3185173547419</v>
      </c>
      <c r="P91" s="14">
        <v>2.3638627690097298</v>
      </c>
      <c r="R91">
        <v>2</v>
      </c>
      <c r="S91">
        <v>9</v>
      </c>
      <c r="T91">
        <v>1</v>
      </c>
      <c r="U91">
        <v>5</v>
      </c>
      <c r="V91">
        <v>6</v>
      </c>
      <c r="Z91" s="7">
        <v>4</v>
      </c>
      <c r="AA91" s="14">
        <f t="shared" si="34"/>
        <v>2.8938444722793295</v>
      </c>
      <c r="AB91" s="14">
        <f t="shared" si="35"/>
        <v>0.77884550356251436</v>
      </c>
      <c r="AC91" s="14">
        <f t="shared" si="35"/>
        <v>0.59179743137960228</v>
      </c>
      <c r="AD91" s="14">
        <f t="shared" si="35"/>
        <v>4.3845171294427363</v>
      </c>
      <c r="AE91" s="14">
        <f t="shared" si="35"/>
        <v>2.7718026582835713</v>
      </c>
      <c r="AF91" s="14">
        <f t="shared" si="35"/>
        <v>3.2794710953951629</v>
      </c>
      <c r="AG91" s="14">
        <f t="shared" si="35"/>
        <v>2.57008326628599</v>
      </c>
      <c r="AH91" s="14">
        <f t="shared" si="35"/>
        <v>2.2568456563287227</v>
      </c>
      <c r="AI91" s="14">
        <f t="shared" si="35"/>
        <v>3.8074569946823225</v>
      </c>
      <c r="AJ91" s="14">
        <f t="shared" si="35"/>
        <v>1.2352583817684737</v>
      </c>
      <c r="AK91" s="14">
        <f t="shared" si="35"/>
        <v>6.2243640035391019</v>
      </c>
      <c r="AL91" s="14">
        <f t="shared" si="35"/>
        <v>4.2725465645273095</v>
      </c>
      <c r="AM91" s="14">
        <f t="shared" si="35"/>
        <v>3.4779570919760658</v>
      </c>
      <c r="AP91" s="7">
        <v>4</v>
      </c>
      <c r="AQ91" s="13">
        <v>0.80680870226518198</v>
      </c>
      <c r="AR91" s="13">
        <v>0.80680870226518198</v>
      </c>
      <c r="AS91" s="13">
        <v>0.88767697314438998</v>
      </c>
      <c r="AT91" s="13">
        <v>1.0722471162995</v>
      </c>
      <c r="AU91" s="13">
        <v>1.11915891883964</v>
      </c>
      <c r="AV91" s="13">
        <v>1.11915891883964</v>
      </c>
      <c r="AW91" s="13">
        <v>0.81821135120201804</v>
      </c>
      <c r="AX91" s="13">
        <v>0.99498180149506599</v>
      </c>
      <c r="AY91" s="13">
        <v>1.01201424074966</v>
      </c>
      <c r="AZ91" s="13">
        <v>1.0247929012197401</v>
      </c>
      <c r="BA91" s="13">
        <v>0.99496686424354597</v>
      </c>
      <c r="BB91" s="13">
        <v>0.86635744137992499</v>
      </c>
      <c r="BC91" s="13">
        <v>0.91996589718884703</v>
      </c>
      <c r="BD91" s="17"/>
      <c r="BF91">
        <v>1</v>
      </c>
      <c r="BG91" s="14" t="str">
        <f t="shared" si="16"/>
        <v/>
      </c>
      <c r="BH91">
        <v>5</v>
      </c>
      <c r="BI91" s="7">
        <v>29</v>
      </c>
      <c r="BJ91" s="13">
        <v>1.08442067657297</v>
      </c>
      <c r="BK91" s="13">
        <v>0.32803404883138398</v>
      </c>
      <c r="BL91" s="13">
        <v>0.245868239918871</v>
      </c>
      <c r="BM91" s="13">
        <v>3.4498996104015598</v>
      </c>
      <c r="BN91" s="13">
        <v>1.67690458017915</v>
      </c>
      <c r="BO91" s="13">
        <v>1.35804843275715</v>
      </c>
      <c r="BP91" s="13">
        <v>0.72452462920784599</v>
      </c>
      <c r="BQ91" s="13">
        <v>0.92365518169043603</v>
      </c>
      <c r="BR91" s="13">
        <v>4.0791624361008898</v>
      </c>
      <c r="BS91" s="13">
        <v>2.1662227098325899</v>
      </c>
      <c r="BT91" s="13">
        <v>4.6073088724453797</v>
      </c>
      <c r="BU91" s="13">
        <v>2.0057384189504601</v>
      </c>
    </row>
    <row r="92" spans="1:73">
      <c r="A92">
        <v>1980</v>
      </c>
      <c r="B92">
        <v>5</v>
      </c>
      <c r="C92">
        <v>30</v>
      </c>
      <c r="D92" s="14">
        <v>8.1925708164610391</v>
      </c>
      <c r="E92" s="14">
        <v>0.78374396960039505</v>
      </c>
      <c r="F92" s="14">
        <v>0.21628047658535801</v>
      </c>
      <c r="G92" s="14">
        <v>4.4414563604982398</v>
      </c>
      <c r="H92" s="14">
        <v>3.3996429803395301</v>
      </c>
      <c r="I92" s="14">
        <v>16.310552978941601</v>
      </c>
      <c r="J92" s="14">
        <v>0.16133306744237499</v>
      </c>
      <c r="K92" s="14">
        <v>2.5833640581685802</v>
      </c>
      <c r="L92" s="14">
        <v>7.0910939165071101</v>
      </c>
      <c r="M92" s="14">
        <v>4.9224225665476302</v>
      </c>
      <c r="N92" s="14">
        <v>10.429978988468701</v>
      </c>
      <c r="O92" s="14">
        <v>1.0104720216417</v>
      </c>
      <c r="P92" s="14">
        <v>2.7957253560707902</v>
      </c>
      <c r="R92">
        <v>2</v>
      </c>
      <c r="S92">
        <v>9</v>
      </c>
      <c r="T92">
        <v>1</v>
      </c>
      <c r="U92">
        <v>5</v>
      </c>
      <c r="V92">
        <v>6</v>
      </c>
      <c r="Z92" s="7">
        <v>5</v>
      </c>
      <c r="AA92" s="14">
        <f t="shared" si="34"/>
        <v>6.1311904368466719</v>
      </c>
      <c r="AB92" s="14">
        <f t="shared" si="35"/>
        <v>0.65254328056595079</v>
      </c>
      <c r="AC92" s="14">
        <f t="shared" si="35"/>
        <v>0.80392438363654772</v>
      </c>
      <c r="AD92" s="14">
        <f t="shared" si="35"/>
        <v>2.5008372242906662</v>
      </c>
      <c r="AE92" s="14">
        <f t="shared" si="35"/>
        <v>2.9739345924175749</v>
      </c>
      <c r="AF92" s="14">
        <f t="shared" si="35"/>
        <v>4.6949825412016537</v>
      </c>
      <c r="AG92" s="14">
        <f t="shared" si="35"/>
        <v>0.78413907120932658</v>
      </c>
      <c r="AH92" s="14">
        <f t="shared" si="35"/>
        <v>5.7423430237130466</v>
      </c>
      <c r="AI92" s="14">
        <f t="shared" si="35"/>
        <v>1.8221349406041492</v>
      </c>
      <c r="AJ92" s="14">
        <f t="shared" si="35"/>
        <v>0.1693835738037095</v>
      </c>
      <c r="AK92" s="14">
        <f t="shared" si="35"/>
        <v>5.4857504027586597</v>
      </c>
      <c r="AL92" s="14">
        <f t="shared" si="35"/>
        <v>2.4974430598232251</v>
      </c>
      <c r="AM92" s="14">
        <f t="shared" si="35"/>
        <v>2.739246040400813</v>
      </c>
      <c r="AP92" s="7">
        <v>5</v>
      </c>
      <c r="AQ92" s="13">
        <v>1.1746117268993299</v>
      </c>
      <c r="AR92" s="13">
        <v>1.1746117268993299</v>
      </c>
      <c r="AS92" s="13">
        <v>0.91780128889225499</v>
      </c>
      <c r="AT92" s="13">
        <v>0.96252980072783501</v>
      </c>
      <c r="AU92" s="13">
        <v>0.97590266004845105</v>
      </c>
      <c r="AV92" s="13">
        <v>0.97590266004845105</v>
      </c>
      <c r="AW92" s="13">
        <v>1.24418109158563</v>
      </c>
      <c r="AX92" s="13">
        <v>0.98685072763485904</v>
      </c>
      <c r="AY92" s="13">
        <v>0.970530212913844</v>
      </c>
      <c r="AZ92" s="13">
        <v>0.86967127253010501</v>
      </c>
      <c r="BA92" s="13">
        <v>0.97096709953773996</v>
      </c>
      <c r="BB92" s="13">
        <v>1.01321356236449</v>
      </c>
      <c r="BC92" s="13">
        <v>1.0092101364712001</v>
      </c>
      <c r="BD92" s="17"/>
      <c r="BF92">
        <v>1</v>
      </c>
      <c r="BG92" s="14" t="str">
        <f t="shared" si="16"/>
        <v/>
      </c>
      <c r="BH92">
        <v>5</v>
      </c>
      <c r="BI92" s="7">
        <v>30</v>
      </c>
      <c r="BJ92" s="13">
        <v>1.2310795886258401</v>
      </c>
      <c r="BK92" s="13">
        <v>0.434209080441256</v>
      </c>
      <c r="BL92" s="13">
        <v>0.33109417060743501</v>
      </c>
      <c r="BM92" s="13">
        <v>3.5375717436308398</v>
      </c>
      <c r="BN92" s="13">
        <v>1.5705977864020699</v>
      </c>
      <c r="BO92" s="13">
        <v>1.3517188572213299</v>
      </c>
      <c r="BP92" s="13">
        <v>0.61215464077415305</v>
      </c>
      <c r="BQ92" s="13">
        <v>0.94144058696935895</v>
      </c>
      <c r="BR92" s="13">
        <v>4.2468225501810997</v>
      </c>
      <c r="BS92" s="13">
        <v>2.10332649821025</v>
      </c>
      <c r="BT92" s="13">
        <v>4.6140490729825796</v>
      </c>
      <c r="BU92" s="13">
        <v>2.0590989998904599</v>
      </c>
    </row>
    <row r="93" spans="1:73">
      <c r="A93">
        <v>1980</v>
      </c>
      <c r="B93">
        <v>5</v>
      </c>
      <c r="C93">
        <v>31</v>
      </c>
      <c r="D93" s="14">
        <v>7.7232145782442503</v>
      </c>
      <c r="E93" s="14">
        <v>0.32387895192591598</v>
      </c>
      <c r="F93" s="14">
        <v>0.22956567930142499</v>
      </c>
      <c r="G93" s="14">
        <v>4.5171530004156901</v>
      </c>
      <c r="H93" s="14">
        <v>1.41958411433924</v>
      </c>
      <c r="I93" s="14">
        <v>12.5400034169253</v>
      </c>
      <c r="J93" s="14">
        <v>0.18302459232288601</v>
      </c>
      <c r="K93" s="14">
        <v>1.9820597654426999</v>
      </c>
      <c r="L93" s="14">
        <v>2.4540339911258</v>
      </c>
      <c r="M93" s="14">
        <v>0.93231467813275604</v>
      </c>
      <c r="N93" s="14">
        <v>5.4165855840309396</v>
      </c>
      <c r="O93" s="14">
        <v>1.2514129191964301</v>
      </c>
      <c r="P93" s="14">
        <v>2.0297027969687398</v>
      </c>
      <c r="R93">
        <v>2</v>
      </c>
      <c r="S93">
        <v>9</v>
      </c>
      <c r="T93">
        <v>1</v>
      </c>
      <c r="U93">
        <v>5</v>
      </c>
      <c r="V93">
        <v>6</v>
      </c>
      <c r="Z93" s="7">
        <v>6</v>
      </c>
      <c r="AA93" s="14">
        <f t="shared" si="34"/>
        <v>5.4490466595798042</v>
      </c>
      <c r="AB93" s="14">
        <f t="shared" si="35"/>
        <v>0.49113920845698283</v>
      </c>
      <c r="AC93" s="14">
        <f t="shared" si="35"/>
        <v>0.41868431423233388</v>
      </c>
      <c r="AD93" s="14">
        <f t="shared" si="35"/>
        <v>1.4187655517904452</v>
      </c>
      <c r="AE93" s="14">
        <f t="shared" si="35"/>
        <v>1.8660717964464</v>
      </c>
      <c r="AF93" s="14">
        <f t="shared" si="35"/>
        <v>3.8203942053508131</v>
      </c>
      <c r="AG93" s="14">
        <f t="shared" si="35"/>
        <v>0.28003731535271137</v>
      </c>
      <c r="AH93" s="14">
        <f t="shared" si="35"/>
        <v>6.1208796582808471</v>
      </c>
      <c r="AI93" s="14">
        <f t="shared" si="35"/>
        <v>0.8756389701938404</v>
      </c>
      <c r="AJ93" s="14">
        <f t="shared" si="35"/>
        <v>8.5942564002512364E-2</v>
      </c>
      <c r="AK93" s="14">
        <f t="shared" si="35"/>
        <v>3.8857568378347347</v>
      </c>
      <c r="AL93" s="14">
        <f t="shared" si="35"/>
        <v>1.5304946842127816</v>
      </c>
      <c r="AM93" s="14">
        <f t="shared" si="35"/>
        <v>2.0464457790465609</v>
      </c>
      <c r="AP93" s="7">
        <v>6</v>
      </c>
      <c r="AQ93" s="13">
        <v>1.1413565943099999</v>
      </c>
      <c r="AR93" s="13">
        <v>1.1413565943099999</v>
      </c>
      <c r="AS93" s="13">
        <v>1.26578667166907</v>
      </c>
      <c r="AT93" s="13">
        <v>1.0156713939792099</v>
      </c>
      <c r="AU93" s="13">
        <v>1.02952306582649</v>
      </c>
      <c r="AV93" s="13">
        <v>1.02952306582649</v>
      </c>
      <c r="AW93" s="13">
        <v>1.4374526028751899</v>
      </c>
      <c r="AX93" s="13">
        <v>0.90409125230123699</v>
      </c>
      <c r="AY93" s="13">
        <v>1.1641251429825099</v>
      </c>
      <c r="AZ93" s="13">
        <v>0.90517605106947396</v>
      </c>
      <c r="BA93" s="13">
        <v>1.0376663656656899</v>
      </c>
      <c r="BB93" s="13">
        <v>1.3261842720270001</v>
      </c>
      <c r="BC93" s="13">
        <v>1.0789949254987701</v>
      </c>
      <c r="BD93" s="17"/>
      <c r="BF93">
        <v>1</v>
      </c>
      <c r="BG93" s="14" t="str">
        <f t="shared" si="16"/>
        <v/>
      </c>
      <c r="BH93">
        <v>5</v>
      </c>
      <c r="BI93" s="7">
        <v>31</v>
      </c>
      <c r="BJ93" s="13">
        <v>0.95211386592281999</v>
      </c>
      <c r="BK93" s="13">
        <v>0.378109299602435</v>
      </c>
      <c r="BL93" s="13">
        <v>0.25145754683689697</v>
      </c>
      <c r="BM93" s="13">
        <v>3.3737619434308899</v>
      </c>
      <c r="BN93" s="13">
        <v>1.51056892428166</v>
      </c>
      <c r="BO93" s="13">
        <v>1.29072380157969</v>
      </c>
      <c r="BP93" s="13">
        <v>0.63648948497871705</v>
      </c>
      <c r="BQ93" s="13">
        <v>0.841991613740384</v>
      </c>
      <c r="BR93" s="13">
        <v>3.81971665465682</v>
      </c>
      <c r="BS93" s="13">
        <v>1.9640743762461499</v>
      </c>
      <c r="BT93" s="13">
        <v>4.5372090943765402</v>
      </c>
      <c r="BU93" s="13">
        <v>2.1696597351176399</v>
      </c>
    </row>
    <row r="94" spans="1:73">
      <c r="A94">
        <v>1981</v>
      </c>
      <c r="B94">
        <v>3</v>
      </c>
      <c r="C94">
        <v>1</v>
      </c>
      <c r="D94" s="14">
        <v>4.0198890421871996</v>
      </c>
      <c r="E94" s="14">
        <v>0.284033894500274</v>
      </c>
      <c r="F94" s="14">
        <v>4.11731392720351E-2</v>
      </c>
      <c r="G94" s="14">
        <v>0.78791810180981403</v>
      </c>
      <c r="H94" s="14">
        <v>3.9551251139872498E-2</v>
      </c>
      <c r="I94" s="14">
        <v>1.1499612708304801</v>
      </c>
      <c r="J94" s="14">
        <v>9.5303409871085099E-2</v>
      </c>
      <c r="K94" s="14">
        <v>3.28886239569534</v>
      </c>
      <c r="L94" s="14">
        <v>1.90469691836254E-2</v>
      </c>
      <c r="M94" s="14">
        <v>0</v>
      </c>
      <c r="N94" s="14">
        <v>0.38241889467087398</v>
      </c>
      <c r="O94" s="14">
        <v>1.22211135977049</v>
      </c>
      <c r="P94" s="14">
        <v>1.1082089734359</v>
      </c>
      <c r="R94">
        <v>6</v>
      </c>
      <c r="S94">
        <v>7</v>
      </c>
      <c r="T94">
        <v>7</v>
      </c>
      <c r="U94">
        <v>7</v>
      </c>
      <c r="V94">
        <v>2</v>
      </c>
      <c r="Z94" s="7">
        <v>7</v>
      </c>
      <c r="AA94" s="14">
        <f t="shared" si="34"/>
        <v>5.6199867304662616</v>
      </c>
      <c r="AB94" s="14">
        <f t="shared" si="35"/>
        <v>0.73209854759916826</v>
      </c>
      <c r="AC94" s="14">
        <f t="shared" si="35"/>
        <v>0.50486424569363408</v>
      </c>
      <c r="AD94" s="14">
        <f t="shared" si="35"/>
        <v>2.0007936617275743</v>
      </c>
      <c r="AE94" s="14">
        <f t="shared" si="35"/>
        <v>1.7541491023604403</v>
      </c>
      <c r="AF94" s="14">
        <f t="shared" si="35"/>
        <v>4.2493724377214752</v>
      </c>
      <c r="AG94" s="14">
        <f t="shared" si="35"/>
        <v>0.46393882151075994</v>
      </c>
      <c r="AH94" s="14">
        <f t="shared" si="35"/>
        <v>5.2199350959684629</v>
      </c>
      <c r="AI94" s="14">
        <f t="shared" si="35"/>
        <v>1.3081565198709659</v>
      </c>
      <c r="AJ94" s="14">
        <f t="shared" si="35"/>
        <v>6.5701228049735896E-2</v>
      </c>
      <c r="AK94" s="14">
        <f t="shared" si="35"/>
        <v>4.3311950624700239</v>
      </c>
      <c r="AL94" s="14">
        <f t="shared" si="35"/>
        <v>2.5278803994951109</v>
      </c>
      <c r="AM94" s="14">
        <f t="shared" si="35"/>
        <v>2.4073556251505912</v>
      </c>
      <c r="AP94" s="7">
        <v>7</v>
      </c>
      <c r="AQ94" s="13">
        <v>0.929199657904342</v>
      </c>
      <c r="AR94" s="13">
        <v>0.929199657904342</v>
      </c>
      <c r="AS94" s="13">
        <v>1.2257482928255301</v>
      </c>
      <c r="AT94" s="13">
        <v>1.3929485394568799</v>
      </c>
      <c r="AU94" s="13">
        <v>1.0117917745218601</v>
      </c>
      <c r="AV94" s="13">
        <v>1.0117917745218601</v>
      </c>
      <c r="AW94" s="13">
        <v>1.40637738952227</v>
      </c>
      <c r="AX94" s="13">
        <v>1.1061371873789401</v>
      </c>
      <c r="AY94" s="13">
        <v>1.1364474474715101</v>
      </c>
      <c r="AZ94" s="13">
        <v>1.7248590879325101</v>
      </c>
      <c r="BA94" s="13">
        <v>1.1228612183967099</v>
      </c>
      <c r="BB94" s="13">
        <v>0.91348850145952398</v>
      </c>
      <c r="BC94" s="13">
        <v>1.05652672528345</v>
      </c>
      <c r="BD94" s="17"/>
      <c r="BG94" s="14">
        <f>SUM(BG2:BG93)</f>
        <v>376.16442432547859</v>
      </c>
      <c r="BJ94" s="13">
        <f>SUM(BJ2:BJ93)</f>
        <v>444.11111205122893</v>
      </c>
    </row>
    <row r="95" spans="1:73">
      <c r="A95">
        <v>1981</v>
      </c>
      <c r="B95">
        <v>3</v>
      </c>
      <c r="C95">
        <v>2</v>
      </c>
      <c r="D95" s="14">
        <v>4.6735805738644398</v>
      </c>
      <c r="E95" s="14">
        <v>0.33621286140259199</v>
      </c>
      <c r="F95" s="14">
        <v>3.4140303757919801</v>
      </c>
      <c r="G95" s="14">
        <v>2.0234430829744698</v>
      </c>
      <c r="H95" s="14">
        <v>0.157027733750741</v>
      </c>
      <c r="I95" s="14">
        <v>2.8346477409216</v>
      </c>
      <c r="J95" s="14">
        <v>0.42918795306640001</v>
      </c>
      <c r="K95" s="14">
        <v>1.0071084729848001</v>
      </c>
      <c r="L95" s="14">
        <v>7.9472160006393996E-2</v>
      </c>
      <c r="M95" s="14">
        <v>0</v>
      </c>
      <c r="N95" s="14">
        <v>1.05384369208818</v>
      </c>
      <c r="O95" s="14">
        <v>1.29468507172891</v>
      </c>
      <c r="P95" s="14">
        <v>1.06713610732181</v>
      </c>
      <c r="R95">
        <v>6</v>
      </c>
      <c r="S95">
        <v>7</v>
      </c>
      <c r="T95">
        <v>7</v>
      </c>
      <c r="U95">
        <v>7</v>
      </c>
      <c r="V95">
        <v>2</v>
      </c>
      <c r="Z95" s="7">
        <v>8</v>
      </c>
      <c r="AA95" s="14">
        <f t="shared" si="34"/>
        <v>1.2356229878582392</v>
      </c>
      <c r="AB95" s="14">
        <f t="shared" si="35"/>
        <v>0.31333438830765409</v>
      </c>
      <c r="AC95" s="14">
        <f t="shared" si="35"/>
        <v>0.23139933582013125</v>
      </c>
      <c r="AD95" s="14">
        <f t="shared" si="35"/>
        <v>3.3760459961761251</v>
      </c>
      <c r="AE95" s="14">
        <f t="shared" si="35"/>
        <v>1.7256735090243183</v>
      </c>
      <c r="AF95" s="14">
        <f t="shared" si="35"/>
        <v>1.6016267655150178</v>
      </c>
      <c r="AG95" s="14">
        <f t="shared" si="35"/>
        <v>0.82422136962690595</v>
      </c>
      <c r="AH95" s="14">
        <f t="shared" si="35"/>
        <v>0.95243386260190199</v>
      </c>
      <c r="AI95" s="14">
        <f t="shared" si="35"/>
        <v>3.5657153471556242</v>
      </c>
      <c r="AJ95" s="14">
        <f t="shared" si="35"/>
        <v>1.678978048310533</v>
      </c>
      <c r="AK95" s="14">
        <f t="shared" si="35"/>
        <v>4.7654506282068514</v>
      </c>
      <c r="AL95" s="14">
        <f t="shared" si="35"/>
        <v>2.5422930957760363</v>
      </c>
      <c r="AM95" s="14">
        <f t="shared" si="35"/>
        <v>2.1883661380161414</v>
      </c>
      <c r="AP95" s="7">
        <v>8</v>
      </c>
      <c r="AQ95" s="13">
        <v>1.79382621385012</v>
      </c>
      <c r="AR95" s="13">
        <v>1.79382621385012</v>
      </c>
      <c r="AS95" s="13">
        <v>1.7921489914131901</v>
      </c>
      <c r="AT95" s="13">
        <v>1.2284119989731099</v>
      </c>
      <c r="AU95" s="13">
        <v>1.4172403567488401</v>
      </c>
      <c r="AV95" s="13">
        <v>1.4172403567488401</v>
      </c>
      <c r="AW95" s="13">
        <v>1.70201933499101</v>
      </c>
      <c r="AX95" s="13">
        <v>1.44722358992067</v>
      </c>
      <c r="AY95" s="13">
        <v>1.0721945471909899</v>
      </c>
      <c r="AZ95" s="13">
        <v>0.99498243136549003</v>
      </c>
      <c r="BA95" s="13">
        <v>1.1000607141346901</v>
      </c>
      <c r="BB95" s="13">
        <v>1.2341103612617199</v>
      </c>
      <c r="BC95" s="13">
        <v>1.2064068056849999</v>
      </c>
      <c r="BD95" s="17"/>
      <c r="BG95" s="14">
        <f>BJ94/BG94</f>
        <v>1.180630286470044</v>
      </c>
    </row>
    <row r="96" spans="1:73">
      <c r="A96">
        <v>1981</v>
      </c>
      <c r="B96">
        <v>3</v>
      </c>
      <c r="C96">
        <v>3</v>
      </c>
      <c r="D96" s="14">
        <v>5.1462525165797697</v>
      </c>
      <c r="E96" s="14">
        <v>2.13941065371798</v>
      </c>
      <c r="F96" s="14">
        <v>8.0902043565500801</v>
      </c>
      <c r="G96" s="14">
        <v>3.9834141408469201</v>
      </c>
      <c r="H96" s="14">
        <v>0.26702657813909397</v>
      </c>
      <c r="I96" s="14">
        <v>3.2894993202906599</v>
      </c>
      <c r="J96" s="14">
        <v>0.428535945760528</v>
      </c>
      <c r="K96" s="14">
        <v>1.5075971703431299</v>
      </c>
      <c r="L96" s="14">
        <v>0.28090291910616699</v>
      </c>
      <c r="M96" s="14">
        <v>0</v>
      </c>
      <c r="N96" s="14">
        <v>1.82447711661812</v>
      </c>
      <c r="O96" s="14">
        <v>1.1098860854211301</v>
      </c>
      <c r="P96" s="14">
        <v>1.4637215378330399</v>
      </c>
      <c r="R96">
        <v>6</v>
      </c>
      <c r="S96">
        <v>7</v>
      </c>
      <c r="T96">
        <v>7</v>
      </c>
      <c r="U96">
        <v>7</v>
      </c>
      <c r="V96">
        <v>2</v>
      </c>
      <c r="Z96" s="6">
        <v>9</v>
      </c>
      <c r="AA96" s="14">
        <f t="shared" si="34"/>
        <v>6.1943125855009589</v>
      </c>
      <c r="AB96" s="14">
        <f t="shared" si="35"/>
        <v>1.2032466752853177</v>
      </c>
      <c r="AC96" s="14">
        <f t="shared" si="35"/>
        <v>1.1331805789303813</v>
      </c>
      <c r="AD96" s="14">
        <f t="shared" si="35"/>
        <v>4.123876820485286</v>
      </c>
      <c r="AE96" s="14">
        <f t="shared" si="35"/>
        <v>3.5565528441212804</v>
      </c>
      <c r="AF96" s="14">
        <f t="shared" si="35"/>
        <v>5.1066955881496829</v>
      </c>
      <c r="AG96" s="14">
        <f t="shared" si="35"/>
        <v>2.1656113028152477</v>
      </c>
      <c r="AH96" s="14">
        <f t="shared" si="35"/>
        <v>4.7618563335841708</v>
      </c>
      <c r="AI96" s="14">
        <f t="shared" si="35"/>
        <v>2.7651189027373877</v>
      </c>
      <c r="AJ96" s="14">
        <f t="shared" si="35"/>
        <v>0.36832264706981516</v>
      </c>
      <c r="AK96" s="14">
        <f t="shared" si="35"/>
        <v>6.6596705053557654</v>
      </c>
      <c r="AL96" s="14">
        <f t="shared" si="35"/>
        <v>3.4903314631731237</v>
      </c>
      <c r="AM96" s="14">
        <f t="shared" si="35"/>
        <v>3.4763037547304427</v>
      </c>
      <c r="AP96" s="6">
        <v>9</v>
      </c>
      <c r="AQ96" s="34">
        <v>0.72018649376152799</v>
      </c>
      <c r="AR96" s="34">
        <v>0.72018649376152799</v>
      </c>
      <c r="AS96" s="34">
        <v>0.741125739600353</v>
      </c>
      <c r="AT96" s="34">
        <v>1.0502992282370001</v>
      </c>
      <c r="AU96" s="34">
        <v>1.0176980414696499</v>
      </c>
      <c r="AV96" s="34">
        <v>1.0176980414696499</v>
      </c>
      <c r="AW96" s="34">
        <v>0.91818262227430603</v>
      </c>
      <c r="AX96" s="34">
        <v>1.03028700740435</v>
      </c>
      <c r="AY96" s="34">
        <v>0.97044189944733095</v>
      </c>
      <c r="AZ96" s="34">
        <v>0.95168309392121497</v>
      </c>
      <c r="BA96" s="34">
        <v>0.97622653338891097</v>
      </c>
      <c r="BB96" s="34">
        <v>0.93942272000165095</v>
      </c>
      <c r="BC96" s="34">
        <v>0.96380279901033095</v>
      </c>
      <c r="BD96" s="17"/>
    </row>
    <row r="97" spans="1:56">
      <c r="A97">
        <v>1981</v>
      </c>
      <c r="B97">
        <v>3</v>
      </c>
      <c r="C97">
        <v>4</v>
      </c>
      <c r="D97" s="14">
        <v>4.8445485179040304</v>
      </c>
      <c r="E97" s="14">
        <v>5.1359058820861403</v>
      </c>
      <c r="F97" s="14">
        <v>3.7891206606326402</v>
      </c>
      <c r="G97" s="14">
        <v>3.5916932518935298</v>
      </c>
      <c r="H97" s="14">
        <v>0.276951176582303</v>
      </c>
      <c r="I97" s="14">
        <v>2.8089157064547901</v>
      </c>
      <c r="J97" s="14">
        <v>0.59486881391195301</v>
      </c>
      <c r="K97" s="14">
        <v>2.3843508302854901</v>
      </c>
      <c r="L97" s="14">
        <v>0.24071471521734</v>
      </c>
      <c r="M97" s="14">
        <v>0</v>
      </c>
      <c r="N97" s="14">
        <v>3.0226228390205199</v>
      </c>
      <c r="O97" s="14">
        <v>0.77038053236998105</v>
      </c>
      <c r="P97" s="14">
        <v>1.44332092078886</v>
      </c>
      <c r="R97">
        <v>6</v>
      </c>
      <c r="S97">
        <v>4</v>
      </c>
      <c r="T97">
        <v>6</v>
      </c>
      <c r="U97">
        <v>7</v>
      </c>
      <c r="V97">
        <v>5</v>
      </c>
      <c r="Z97" t="s">
        <v>95</v>
      </c>
      <c r="AA97" s="20">
        <f>461.580357338599/92</f>
        <v>5.0171777971586851</v>
      </c>
      <c r="AB97" s="20">
        <f>64.8791999596257/92</f>
        <v>0.70520869521332274</v>
      </c>
      <c r="AC97" s="20">
        <f>59.1/92</f>
        <v>0.6423913043478261</v>
      </c>
      <c r="AD97" s="20">
        <f>290.9/92</f>
        <v>3.1619565217391301</v>
      </c>
      <c r="AE97" s="20">
        <f>271.7/92</f>
        <v>2.9532608695652174</v>
      </c>
      <c r="AF97" s="20">
        <f>398.9/92</f>
        <v>4.3358695652173909</v>
      </c>
      <c r="AG97" s="20">
        <f>137.2/92</f>
        <v>1.4913043478260868</v>
      </c>
      <c r="AH97" s="20">
        <f>394.8/92</f>
        <v>4.2913043478260873</v>
      </c>
      <c r="AI97" s="20">
        <f>244.6/92</f>
        <v>2.6586956521739129</v>
      </c>
      <c r="AJ97" s="20">
        <f>57.1/92</f>
        <v>0.6206521739130435</v>
      </c>
      <c r="AK97" s="20">
        <f>533.8/92</f>
        <v>5.802173913043478</v>
      </c>
      <c r="AL97" s="20">
        <f>270.2/92</f>
        <v>2.9369565217391305</v>
      </c>
      <c r="AM97" s="20">
        <f>304.526112315773/92</f>
        <v>3.3100664382149239</v>
      </c>
      <c r="AO97" t="s">
        <v>137</v>
      </c>
      <c r="AP97" s="32">
        <f>STDEV(AQ88:BC96)</f>
        <v>0.25266698040493069</v>
      </c>
      <c r="AQ97" s="14">
        <f>STDEV(AQ88:AQ96)</f>
        <v>0.36620147373008916</v>
      </c>
      <c r="AR97" s="14">
        <f t="shared" ref="AR97" si="36">STDEV(AR88:AR96)</f>
        <v>0.36620147373008916</v>
      </c>
      <c r="AS97" s="14">
        <f t="shared" ref="AS97" si="37">STDEV(AS88:AS96)</f>
        <v>0.43663333103626312</v>
      </c>
      <c r="AT97" s="13">
        <f t="shared" ref="AT97" si="38">STDEV(AT88:AT96)</f>
        <v>0.21304013392244889</v>
      </c>
      <c r="AU97" s="13">
        <f t="shared" ref="AU97" si="39">STDEV(AU88:AU96)</f>
        <v>0.17777953138621516</v>
      </c>
      <c r="AV97" s="14">
        <f t="shared" ref="AV97" si="40">STDEV(AV88:AV96)</f>
        <v>0.17777953138621516</v>
      </c>
      <c r="AW97" s="14">
        <f t="shared" ref="AW97" si="41">STDEV(AW88:AW96)</f>
        <v>0.31418964544705763</v>
      </c>
      <c r="AX97" s="14">
        <f t="shared" ref="AX97" si="42">STDEV(AX88:AX96)</f>
        <v>0.17458269778047325</v>
      </c>
      <c r="AY97" s="14">
        <f t="shared" ref="AY97" si="43">STDEV(AY88:AY96)</f>
        <v>9.1401188109895212E-2</v>
      </c>
      <c r="AZ97" s="14">
        <f t="shared" ref="AZ97" si="44">STDEV(AZ88:AZ96)</f>
        <v>0.2645530288440307</v>
      </c>
      <c r="BA97" s="14">
        <f t="shared" ref="BA97" si="45">STDEV(BA88:BA96)</f>
        <v>6.9776985291488736E-2</v>
      </c>
      <c r="BB97" s="14">
        <f t="shared" ref="BB97" si="46">STDEV(BB88:BB96)</f>
        <v>0.17105489076102634</v>
      </c>
      <c r="BC97" s="17">
        <f t="shared" ref="BC97" si="47">STDEV(BC88:BC96)</f>
        <v>9.9598922505067675E-2</v>
      </c>
      <c r="BD97" s="17">
        <f>MEDIAN(AQ97:BC97)</f>
        <v>0.17777953138621516</v>
      </c>
    </row>
    <row r="98" spans="1:56">
      <c r="A98">
        <v>1981</v>
      </c>
      <c r="B98">
        <v>3</v>
      </c>
      <c r="C98">
        <v>5</v>
      </c>
      <c r="D98" s="14">
        <v>7.1729460157112204</v>
      </c>
      <c r="E98" s="14">
        <v>1.49669850578252</v>
      </c>
      <c r="F98" s="14">
        <v>2.1845920222661999</v>
      </c>
      <c r="G98" s="14">
        <v>4.3211318781596599</v>
      </c>
      <c r="H98" s="14">
        <v>0.85212589501397995</v>
      </c>
      <c r="I98" s="14">
        <v>5.0215626203305499</v>
      </c>
      <c r="J98" s="14">
        <v>0.63659772347416399</v>
      </c>
      <c r="K98" s="14">
        <v>1.52185498816067</v>
      </c>
      <c r="L98" s="14">
        <v>0.285658249537114</v>
      </c>
      <c r="M98" s="14">
        <v>0</v>
      </c>
      <c r="N98" s="14">
        <v>3.8689258146268002</v>
      </c>
      <c r="O98" s="14">
        <v>0.96364246018053801</v>
      </c>
      <c r="P98" s="14">
        <v>1.46665579640087</v>
      </c>
      <c r="R98">
        <v>6</v>
      </c>
      <c r="S98">
        <v>4</v>
      </c>
      <c r="T98">
        <v>6</v>
      </c>
      <c r="U98">
        <v>7</v>
      </c>
      <c r="V98">
        <v>5</v>
      </c>
      <c r="BD98" s="17"/>
    </row>
    <row r="99" spans="1:56">
      <c r="A99">
        <v>1981</v>
      </c>
      <c r="B99">
        <v>3</v>
      </c>
      <c r="C99">
        <v>6</v>
      </c>
      <c r="D99" s="14">
        <v>3.60804904205275</v>
      </c>
      <c r="E99" s="14">
        <v>0.35545517972151103</v>
      </c>
      <c r="F99" s="14">
        <v>0</v>
      </c>
      <c r="G99" s="14">
        <v>1.9899302518335</v>
      </c>
      <c r="H99" s="14">
        <v>0.599348772020176</v>
      </c>
      <c r="I99" s="14">
        <v>0.24634773330126</v>
      </c>
      <c r="J99" s="14">
        <v>9.9715689418713199E-2</v>
      </c>
      <c r="K99" s="14">
        <v>1.3403223890686999</v>
      </c>
      <c r="L99" s="14">
        <v>0.43865473372903802</v>
      </c>
      <c r="M99" s="14">
        <v>0</v>
      </c>
      <c r="N99" s="14">
        <v>2.1553915223834199</v>
      </c>
      <c r="O99" s="14">
        <v>0.48631733058783599</v>
      </c>
      <c r="P99" s="14">
        <v>0.92900140498481598</v>
      </c>
      <c r="R99">
        <v>6</v>
      </c>
      <c r="S99">
        <v>4</v>
      </c>
      <c r="T99">
        <v>6</v>
      </c>
      <c r="U99">
        <v>7</v>
      </c>
      <c r="V99">
        <v>5</v>
      </c>
      <c r="BD99" s="17"/>
    </row>
    <row r="100" spans="1:56">
      <c r="A100">
        <v>1981</v>
      </c>
      <c r="B100">
        <v>3</v>
      </c>
      <c r="C100">
        <v>7</v>
      </c>
      <c r="D100" s="14">
        <v>12.352049027743501</v>
      </c>
      <c r="E100" s="14">
        <v>0.52850779884225796</v>
      </c>
      <c r="F100" s="14">
        <v>0</v>
      </c>
      <c r="G100" s="14">
        <v>1.26245803774931</v>
      </c>
      <c r="H100" s="14">
        <v>1.5671904759692501</v>
      </c>
      <c r="I100" s="14">
        <v>8.4910038045158895</v>
      </c>
      <c r="J100" s="14">
        <v>0.120946641668415</v>
      </c>
      <c r="K100" s="14">
        <v>7.6955047240776597</v>
      </c>
      <c r="L100" s="14">
        <v>0.139578369756274</v>
      </c>
      <c r="M100" s="14">
        <v>0</v>
      </c>
      <c r="N100" s="14">
        <v>5.41435903476295</v>
      </c>
      <c r="O100" s="14">
        <v>0.74696111017937095</v>
      </c>
      <c r="P100" s="14">
        <v>2.0419615196799099</v>
      </c>
      <c r="R100">
        <v>9</v>
      </c>
      <c r="S100">
        <v>4</v>
      </c>
      <c r="T100">
        <v>6</v>
      </c>
      <c r="U100">
        <v>7</v>
      </c>
      <c r="V100">
        <v>5</v>
      </c>
      <c r="Z100" s="6" t="s">
        <v>119</v>
      </c>
      <c r="AA100" s="18" t="s">
        <v>78</v>
      </c>
      <c r="AB100" s="19" t="s">
        <v>79</v>
      </c>
      <c r="AC100" s="19" t="s">
        <v>80</v>
      </c>
      <c r="AD100" s="19" t="s">
        <v>81</v>
      </c>
      <c r="AE100" s="19" t="s">
        <v>82</v>
      </c>
      <c r="AF100" s="19" t="s">
        <v>83</v>
      </c>
      <c r="AG100" s="19" t="s">
        <v>84</v>
      </c>
      <c r="AH100" s="19" t="s">
        <v>85</v>
      </c>
      <c r="AI100" s="19" t="s">
        <v>86</v>
      </c>
      <c r="AJ100" s="19" t="s">
        <v>87</v>
      </c>
      <c r="AK100" s="19" t="s">
        <v>88</v>
      </c>
      <c r="AL100" s="19" t="s">
        <v>89</v>
      </c>
      <c r="AM100" s="19" t="s">
        <v>91</v>
      </c>
      <c r="AP100" s="6" t="s">
        <v>119</v>
      </c>
      <c r="AQ100" s="18" t="s">
        <v>78</v>
      </c>
      <c r="AR100" s="19" t="s">
        <v>79</v>
      </c>
      <c r="AS100" s="19" t="s">
        <v>80</v>
      </c>
      <c r="AT100" s="19" t="s">
        <v>81</v>
      </c>
      <c r="AU100" s="19" t="s">
        <v>82</v>
      </c>
      <c r="AV100" s="19" t="s">
        <v>83</v>
      </c>
      <c r="AW100" s="19" t="s">
        <v>84</v>
      </c>
      <c r="AX100" s="19" t="s">
        <v>85</v>
      </c>
      <c r="AY100" s="19" t="s">
        <v>86</v>
      </c>
      <c r="AZ100" s="19" t="s">
        <v>87</v>
      </c>
      <c r="BA100" s="19" t="s">
        <v>88</v>
      </c>
      <c r="BB100" s="19" t="s">
        <v>89</v>
      </c>
      <c r="BC100" s="19" t="s">
        <v>91</v>
      </c>
      <c r="BD100" s="17"/>
    </row>
    <row r="101" spans="1:56">
      <c r="A101">
        <v>1981</v>
      </c>
      <c r="B101">
        <v>3</v>
      </c>
      <c r="C101">
        <v>8</v>
      </c>
      <c r="D101" s="14">
        <v>5.9791566152997504</v>
      </c>
      <c r="E101" s="14">
        <v>0.347676077364654</v>
      </c>
      <c r="F101" s="14">
        <v>0</v>
      </c>
      <c r="G101" s="14">
        <v>1.28465050755068</v>
      </c>
      <c r="H101" s="14">
        <v>0.62897386423589796</v>
      </c>
      <c r="I101" s="14">
        <v>7.9697879074260101</v>
      </c>
      <c r="J101" s="14">
        <v>0.18009305921413299</v>
      </c>
      <c r="K101" s="14">
        <v>8.2438615697489599</v>
      </c>
      <c r="L101" s="14">
        <v>0.21028281833773199</v>
      </c>
      <c r="M101" s="14">
        <v>2.0567700667858499E-5</v>
      </c>
      <c r="N101" s="14">
        <v>4.7659908668323201</v>
      </c>
      <c r="O101" s="14">
        <v>2.3821983888143099</v>
      </c>
      <c r="P101" s="14">
        <v>2.55291555769552</v>
      </c>
      <c r="R101">
        <v>9</v>
      </c>
      <c r="S101">
        <v>4</v>
      </c>
      <c r="T101">
        <v>6</v>
      </c>
      <c r="U101">
        <v>7</v>
      </c>
      <c r="V101">
        <v>2</v>
      </c>
      <c r="Z101" s="7">
        <v>1</v>
      </c>
      <c r="AA101" s="14">
        <f t="shared" ref="AA101:AM101" si="48">SUMIFS(D$2:D$3589,$U$2:$U$3589,$Z101)/COUNTIF($U$2:$U$3589,$Z101)</f>
        <v>1.5783781255793476</v>
      </c>
      <c r="AB101" s="14">
        <f t="shared" si="48"/>
        <v>0.62323099101044133</v>
      </c>
      <c r="AC101" s="14">
        <f t="shared" si="48"/>
        <v>0.43199583914843737</v>
      </c>
      <c r="AD101" s="14">
        <f t="shared" si="48"/>
        <v>3.8647565769232655</v>
      </c>
      <c r="AE101" s="14">
        <f t="shared" si="48"/>
        <v>2.119042010090765</v>
      </c>
      <c r="AF101" s="14">
        <f t="shared" si="48"/>
        <v>2.2667539017428289</v>
      </c>
      <c r="AG101" s="14">
        <f t="shared" si="48"/>
        <v>1.5470126403532354</v>
      </c>
      <c r="AH101" s="14">
        <f t="shared" si="48"/>
        <v>1.4307163544636234</v>
      </c>
      <c r="AI101" s="14">
        <f t="shared" si="48"/>
        <v>3.7288157387159595</v>
      </c>
      <c r="AJ101" s="14">
        <f t="shared" si="48"/>
        <v>1.6065837810214467</v>
      </c>
      <c r="AK101" s="14">
        <f t="shared" si="48"/>
        <v>5.4243421431780181</v>
      </c>
      <c r="AL101" s="14">
        <f t="shared" si="48"/>
        <v>3.343729647440755</v>
      </c>
      <c r="AM101" s="14">
        <f t="shared" si="48"/>
        <v>2.7532013697236217</v>
      </c>
      <c r="AP101" s="7">
        <v>1</v>
      </c>
      <c r="AQ101" s="13">
        <v>1.21713792779682</v>
      </c>
      <c r="AR101" s="13">
        <v>0.94974754051608501</v>
      </c>
      <c r="AS101" s="13">
        <v>1.0022263688820801</v>
      </c>
      <c r="AT101" s="13">
        <v>0.97948752008848405</v>
      </c>
      <c r="AU101" s="13">
        <v>1.05716555608472</v>
      </c>
      <c r="AV101" s="13">
        <v>1.09124364640155</v>
      </c>
      <c r="AW101" s="13">
        <v>0.99501304481324004</v>
      </c>
      <c r="AX101" s="13">
        <v>1.0179917201464701</v>
      </c>
      <c r="AY101" s="13">
        <v>1.0281409288099399</v>
      </c>
      <c r="AZ101" s="13">
        <v>0.99747611029317795</v>
      </c>
      <c r="BA101" s="13">
        <v>1.00562724350171</v>
      </c>
      <c r="BB101" s="13">
        <v>0.99530371479569402</v>
      </c>
      <c r="BC101" s="13">
        <v>1.0036779415294399</v>
      </c>
      <c r="BD101" s="17"/>
    </row>
    <row r="102" spans="1:56">
      <c r="A102">
        <v>1981</v>
      </c>
      <c r="B102">
        <v>3</v>
      </c>
      <c r="C102">
        <v>9</v>
      </c>
      <c r="D102" s="14">
        <v>4.6077345204405296</v>
      </c>
      <c r="E102" s="14">
        <v>0.20220466068837101</v>
      </c>
      <c r="F102" s="14">
        <v>1.53707113761276E-3</v>
      </c>
      <c r="G102" s="14">
        <v>0.81869352460276801</v>
      </c>
      <c r="H102" s="14">
        <v>0.59052742290327997</v>
      </c>
      <c r="I102" s="14">
        <v>1.2590986719264401</v>
      </c>
      <c r="J102" s="14">
        <v>0.93439720977928298</v>
      </c>
      <c r="K102" s="14">
        <v>4.1920141231737302</v>
      </c>
      <c r="L102" s="14">
        <v>6.9850011332919307E-2</v>
      </c>
      <c r="M102" s="14">
        <v>2.1645754983614499E-3</v>
      </c>
      <c r="N102" s="14">
        <v>1.86989852931536</v>
      </c>
      <c r="O102" s="14">
        <v>3.4138490794304199</v>
      </c>
      <c r="P102" s="14">
        <v>2.1676974324620399</v>
      </c>
      <c r="R102">
        <v>6</v>
      </c>
      <c r="S102">
        <v>2</v>
      </c>
      <c r="T102">
        <v>6</v>
      </c>
      <c r="U102">
        <v>7</v>
      </c>
      <c r="V102">
        <v>2</v>
      </c>
      <c r="Z102" s="7">
        <v>2</v>
      </c>
      <c r="AA102" s="14">
        <f t="shared" ref="AA102:AA109" si="49">SUMIFS(D$2:D$3589,$U$2:$U$3589,$Z102)/COUNTIF($U$2:$U$3589,$Z102)</f>
        <v>4.4136780966715161</v>
      </c>
      <c r="AB102" s="14">
        <f t="shared" ref="AB102:AM109" si="50">SUMIFS(E$2:E$3589,$U$2:$U$3589,$Z102)/COUNTIF($U$2:$U$3589,$Z102)</f>
        <v>0.69711687057460769</v>
      </c>
      <c r="AC102" s="14">
        <f t="shared" si="50"/>
        <v>0.56554725935421468</v>
      </c>
      <c r="AD102" s="14">
        <f t="shared" si="50"/>
        <v>4.3584306070315471</v>
      </c>
      <c r="AE102" s="14">
        <f t="shared" si="50"/>
        <v>3.5030214229849279</v>
      </c>
      <c r="AF102" s="14">
        <f t="shared" si="50"/>
        <v>4.7207470295222258</v>
      </c>
      <c r="AG102" s="14">
        <f t="shared" si="50"/>
        <v>2.5963772034418078</v>
      </c>
      <c r="AH102" s="14">
        <f t="shared" si="50"/>
        <v>2.6936207448036269</v>
      </c>
      <c r="AI102" s="14">
        <f t="shared" si="50"/>
        <v>4.2534477229021386</v>
      </c>
      <c r="AJ102" s="14">
        <f t="shared" si="50"/>
        <v>1.1309989425125742</v>
      </c>
      <c r="AK102" s="14">
        <f t="shared" si="50"/>
        <v>7.093413701385523</v>
      </c>
      <c r="AL102" s="14">
        <f t="shared" si="50"/>
        <v>4.3114506732360889</v>
      </c>
      <c r="AM102" s="14">
        <f t="shared" si="50"/>
        <v>3.6654920244581</v>
      </c>
      <c r="AP102" s="7">
        <v>2</v>
      </c>
      <c r="AQ102" s="13">
        <v>0.92183114862186699</v>
      </c>
      <c r="AR102" s="13">
        <v>0.90925096440998698</v>
      </c>
      <c r="AS102" s="13">
        <v>0.97572515937378201</v>
      </c>
      <c r="AT102" s="13">
        <v>0.99442266707598603</v>
      </c>
      <c r="AU102" s="13">
        <v>0.97993645841823995</v>
      </c>
      <c r="AV102" s="13">
        <v>0.93782413016256305</v>
      </c>
      <c r="AW102" s="13">
        <v>0.92864980795484697</v>
      </c>
      <c r="AX102" s="13">
        <v>0.98971687893292204</v>
      </c>
      <c r="AY102" s="13">
        <v>0.92644347685221995</v>
      </c>
      <c r="AZ102" s="13">
        <v>0.95121859476984805</v>
      </c>
      <c r="BA102" s="13">
        <v>0.95324306036617901</v>
      </c>
      <c r="BB102" s="13">
        <v>0.92256384993124996</v>
      </c>
      <c r="BC102" s="13">
        <v>0.94967991242976202</v>
      </c>
      <c r="BD102" s="17"/>
    </row>
    <row r="103" spans="1:56">
      <c r="A103">
        <v>1981</v>
      </c>
      <c r="B103">
        <v>3</v>
      </c>
      <c r="C103">
        <v>10</v>
      </c>
      <c r="D103" s="14">
        <v>5.75700263309687</v>
      </c>
      <c r="E103" s="14">
        <v>0.15830106441382899</v>
      </c>
      <c r="F103" s="14">
        <v>0.27711221541275499</v>
      </c>
      <c r="G103" s="14">
        <v>3.0598323544562498</v>
      </c>
      <c r="H103" s="14">
        <v>4.2155255264521703</v>
      </c>
      <c r="I103" s="14">
        <v>4.44768997803871</v>
      </c>
      <c r="J103" s="14">
        <v>1.8185431288909599</v>
      </c>
      <c r="K103" s="14">
        <v>2.34520805263905</v>
      </c>
      <c r="L103" s="14">
        <v>0.77498424479996997</v>
      </c>
      <c r="M103" s="14">
        <v>5.4479155592394198E-3</v>
      </c>
      <c r="N103" s="14">
        <v>3.4345793366342798</v>
      </c>
      <c r="O103" s="14">
        <v>1.7440540058184399</v>
      </c>
      <c r="P103" s="14">
        <v>2.1710285259471802</v>
      </c>
      <c r="R103">
        <v>6</v>
      </c>
      <c r="S103">
        <v>3</v>
      </c>
      <c r="T103">
        <v>7</v>
      </c>
      <c r="U103">
        <v>7</v>
      </c>
      <c r="V103">
        <v>2</v>
      </c>
      <c r="Z103" s="7">
        <v>3</v>
      </c>
      <c r="AA103" s="14">
        <f t="shared" si="49"/>
        <v>5.5453990730851253</v>
      </c>
      <c r="AB103" s="14">
        <f t="shared" si="50"/>
        <v>0.78591108367512186</v>
      </c>
      <c r="AC103" s="14">
        <f t="shared" si="50"/>
        <v>0.72449971422656867</v>
      </c>
      <c r="AD103" s="14">
        <f t="shared" si="50"/>
        <v>4.7566384990634516</v>
      </c>
      <c r="AE103" s="14">
        <f t="shared" si="50"/>
        <v>4.387600102950679</v>
      </c>
      <c r="AF103" s="14">
        <f t="shared" si="50"/>
        <v>5.4118113246979229</v>
      </c>
      <c r="AG103" s="14">
        <f t="shared" si="50"/>
        <v>3.3092342213963875</v>
      </c>
      <c r="AH103" s="14">
        <f t="shared" si="50"/>
        <v>3.5323384178510948</v>
      </c>
      <c r="AI103" s="14">
        <f t="shared" si="50"/>
        <v>3.5089610239588085</v>
      </c>
      <c r="AJ103" s="14">
        <f t="shared" si="50"/>
        <v>0.75339975866037112</v>
      </c>
      <c r="AK103" s="14">
        <f t="shared" si="50"/>
        <v>7.1717317098598015</v>
      </c>
      <c r="AL103" s="14">
        <f t="shared" si="50"/>
        <v>4.3267486011440504</v>
      </c>
      <c r="AM103" s="14">
        <f t="shared" si="50"/>
        <v>3.9432912770592341</v>
      </c>
      <c r="AP103" s="7">
        <v>3</v>
      </c>
      <c r="AQ103" s="13">
        <v>0.97468447588621698</v>
      </c>
      <c r="AR103" s="13">
        <v>0.93070159299143895</v>
      </c>
      <c r="AS103" s="13">
        <v>0.93437860007958795</v>
      </c>
      <c r="AT103" s="13">
        <v>0.93249781669119503</v>
      </c>
      <c r="AU103" s="13">
        <v>0.88911744180130903</v>
      </c>
      <c r="AV103" s="13">
        <v>0.96459057739854603</v>
      </c>
      <c r="AW103" s="13">
        <v>0.86257917752021496</v>
      </c>
      <c r="AX103" s="13">
        <v>0.97850853994301201</v>
      </c>
      <c r="AY103" s="13">
        <v>1.0010971521060199</v>
      </c>
      <c r="AZ103" s="13">
        <v>0.90354250547324</v>
      </c>
      <c r="BA103" s="13">
        <v>0.96581214709604402</v>
      </c>
      <c r="BB103" s="13">
        <v>0.91880803825330004</v>
      </c>
      <c r="BC103" s="13">
        <v>0.92869419521991603</v>
      </c>
      <c r="BD103" s="17"/>
    </row>
    <row r="104" spans="1:56">
      <c r="A104">
        <v>1981</v>
      </c>
      <c r="B104">
        <v>3</v>
      </c>
      <c r="C104">
        <v>11</v>
      </c>
      <c r="D104" s="14">
        <v>2.1026834890323798</v>
      </c>
      <c r="E104" s="14">
        <v>0.42429219585730998</v>
      </c>
      <c r="F104" s="14">
        <v>0.27368321414883601</v>
      </c>
      <c r="G104" s="14">
        <v>4.5670617069671797</v>
      </c>
      <c r="H104" s="14">
        <v>2.3344940969482599</v>
      </c>
      <c r="I104" s="14">
        <v>2.2903615050977102</v>
      </c>
      <c r="J104" s="14">
        <v>1.5563995676405999</v>
      </c>
      <c r="K104" s="14">
        <v>1.1640735814157399</v>
      </c>
      <c r="L104" s="14">
        <v>1.5148695981823701</v>
      </c>
      <c r="M104" s="14">
        <v>6.86824603222491E-4</v>
      </c>
      <c r="N104" s="14">
        <v>3.4932756021879401</v>
      </c>
      <c r="O104" s="14">
        <v>1.6233738718666499</v>
      </c>
      <c r="P104" s="14">
        <v>2.0404269554853398</v>
      </c>
      <c r="R104">
        <v>6</v>
      </c>
      <c r="S104">
        <v>8</v>
      </c>
      <c r="T104">
        <v>7</v>
      </c>
      <c r="U104">
        <v>7</v>
      </c>
      <c r="V104">
        <v>2</v>
      </c>
      <c r="Z104" s="7">
        <v>4</v>
      </c>
      <c r="AA104" s="14">
        <f t="shared" si="49"/>
        <v>6.0359617896160751</v>
      </c>
      <c r="AB104" s="14">
        <f t="shared" si="50"/>
        <v>0.95812633200441832</v>
      </c>
      <c r="AC104" s="14">
        <f t="shared" si="50"/>
        <v>0.86081442017240595</v>
      </c>
      <c r="AD104" s="14">
        <f t="shared" si="50"/>
        <v>2.5976440474573597</v>
      </c>
      <c r="AE104" s="14">
        <f t="shared" si="50"/>
        <v>2.7774900015541215</v>
      </c>
      <c r="AF104" s="14">
        <f t="shared" si="50"/>
        <v>4.3817119516082617</v>
      </c>
      <c r="AG104" s="14">
        <f t="shared" si="50"/>
        <v>0.66309082833230371</v>
      </c>
      <c r="AH104" s="14">
        <f t="shared" si="50"/>
        <v>6.0233004440001601</v>
      </c>
      <c r="AI104" s="14">
        <f t="shared" si="50"/>
        <v>1.5630581316808898</v>
      </c>
      <c r="AJ104" s="14">
        <f t="shared" si="50"/>
        <v>0.10634351734051574</v>
      </c>
      <c r="AK104" s="14">
        <f t="shared" si="50"/>
        <v>5.0339060844053574</v>
      </c>
      <c r="AL104" s="14">
        <f t="shared" si="50"/>
        <v>2.4087897007723726</v>
      </c>
      <c r="AM104" s="14">
        <f t="shared" si="50"/>
        <v>2.7106523847861927</v>
      </c>
      <c r="AP104" s="7">
        <v>4</v>
      </c>
      <c r="AQ104" s="13">
        <v>1.02511613274116</v>
      </c>
      <c r="AR104" s="13">
        <v>0.82912469575240899</v>
      </c>
      <c r="AS104" s="13">
        <v>0.84989785555067598</v>
      </c>
      <c r="AT104" s="13">
        <v>0.97216044842342297</v>
      </c>
      <c r="AU104" s="13">
        <v>1.03718784844569</v>
      </c>
      <c r="AV104" s="13">
        <v>1.0482749913123901</v>
      </c>
      <c r="AW104" s="13">
        <v>1.18624008737541</v>
      </c>
      <c r="AX104" s="13">
        <v>1.00648064322023</v>
      </c>
      <c r="AY104" s="13">
        <v>1.1152335201864301</v>
      </c>
      <c r="AZ104" s="13">
        <v>1.26589224734173</v>
      </c>
      <c r="BA104" s="13">
        <v>1.0671059872622299</v>
      </c>
      <c r="BB104" s="13">
        <v>1.0273508693473099</v>
      </c>
      <c r="BC104" s="13">
        <v>1.0223533311731099</v>
      </c>
      <c r="BD104" s="17"/>
    </row>
    <row r="105" spans="1:56">
      <c r="A105">
        <v>1981</v>
      </c>
      <c r="B105">
        <v>3</v>
      </c>
      <c r="C105">
        <v>12</v>
      </c>
      <c r="D105" s="14">
        <v>6.9370548471393496</v>
      </c>
      <c r="E105" s="14">
        <v>0.52226432484804997</v>
      </c>
      <c r="F105" s="14">
        <v>0.36622727413647999</v>
      </c>
      <c r="G105" s="14">
        <v>4.3042079924893102</v>
      </c>
      <c r="H105" s="14">
        <v>3.0663439749364598</v>
      </c>
      <c r="I105" s="14">
        <v>5.5045961157584404</v>
      </c>
      <c r="J105" s="14">
        <v>1.14510650883705</v>
      </c>
      <c r="K105" s="14">
        <v>1.2410842346033499</v>
      </c>
      <c r="L105" s="14">
        <v>2.7361879794728301</v>
      </c>
      <c r="M105" s="14">
        <v>0.105584153209799</v>
      </c>
      <c r="N105" s="14">
        <v>7.9628694419909998</v>
      </c>
      <c r="O105" s="14">
        <v>2.44929098091399</v>
      </c>
      <c r="P105" s="14">
        <v>2.58894055566366</v>
      </c>
      <c r="R105">
        <v>2</v>
      </c>
      <c r="S105">
        <v>8</v>
      </c>
      <c r="T105">
        <v>9</v>
      </c>
      <c r="U105">
        <v>7</v>
      </c>
      <c r="V105">
        <v>4</v>
      </c>
      <c r="Z105" s="7">
        <v>5</v>
      </c>
      <c r="AA105" s="14">
        <f t="shared" si="49"/>
        <v>0.55510318829580441</v>
      </c>
      <c r="AB105" s="14">
        <f t="shared" si="50"/>
        <v>0.25856993715651488</v>
      </c>
      <c r="AC105" s="14">
        <f t="shared" si="50"/>
        <v>0.18053469310610043</v>
      </c>
      <c r="AD105" s="14">
        <f t="shared" si="50"/>
        <v>2.8512141066254024</v>
      </c>
      <c r="AE105" s="14">
        <f t="shared" si="50"/>
        <v>1.2088846214357347</v>
      </c>
      <c r="AF105" s="14">
        <f t="shared" si="50"/>
        <v>0.80740951860000665</v>
      </c>
      <c r="AG105" s="14">
        <f t="shared" si="50"/>
        <v>0.53074149954622418</v>
      </c>
      <c r="AH105" s="14">
        <f t="shared" si="50"/>
        <v>0.60678386203184009</v>
      </c>
      <c r="AI105" s="14">
        <f t="shared" si="50"/>
        <v>3.2938569532932553</v>
      </c>
      <c r="AJ105" s="14">
        <f t="shared" si="50"/>
        <v>1.5857756741630975</v>
      </c>
      <c r="AK105" s="14">
        <f t="shared" si="50"/>
        <v>3.7611722409844686</v>
      </c>
      <c r="AL105" s="14">
        <f t="shared" si="50"/>
        <v>1.6640074750146534</v>
      </c>
      <c r="AM105" s="14">
        <f t="shared" si="50"/>
        <v>1.624593075022426</v>
      </c>
      <c r="AP105" s="60">
        <v>5</v>
      </c>
      <c r="AQ105" s="36">
        <v>2.1159264708157202</v>
      </c>
      <c r="AR105" s="36">
        <v>1.9993665920861201</v>
      </c>
      <c r="AS105" s="36">
        <v>2.0296086095704702</v>
      </c>
      <c r="AT105" s="36">
        <v>1.22853352277004</v>
      </c>
      <c r="AU105" s="36">
        <v>1.43369664332367</v>
      </c>
      <c r="AV105" s="36">
        <v>1.9937796270877499</v>
      </c>
      <c r="AW105" s="36">
        <v>2.04452154272429</v>
      </c>
      <c r="AX105" s="36">
        <v>1.7163769078709901</v>
      </c>
      <c r="AY105" s="36">
        <v>1.1699002078637799</v>
      </c>
      <c r="AZ105" s="36">
        <v>1.18080284762983</v>
      </c>
      <c r="BA105" s="36">
        <v>1.25599906003331</v>
      </c>
      <c r="BB105" s="36">
        <v>1.657546994766</v>
      </c>
      <c r="BC105" s="36">
        <v>1.4479670560864699</v>
      </c>
      <c r="BD105" s="17"/>
    </row>
    <row r="106" spans="1:56">
      <c r="A106">
        <v>1981</v>
      </c>
      <c r="B106">
        <v>3</v>
      </c>
      <c r="C106">
        <v>13</v>
      </c>
      <c r="D106" s="14">
        <v>5.4256436498467098</v>
      </c>
      <c r="E106" s="14">
        <v>8.2289634328005192</v>
      </c>
      <c r="F106" s="14">
        <v>7.4714311593532097</v>
      </c>
      <c r="G106" s="14">
        <v>7.2227200518751697</v>
      </c>
      <c r="H106" s="14">
        <v>4.45565568535251</v>
      </c>
      <c r="I106" s="14">
        <v>7.2684594957911601</v>
      </c>
      <c r="J106" s="14">
        <v>1.23625491412759</v>
      </c>
      <c r="K106" s="14">
        <v>2.5246485789368198</v>
      </c>
      <c r="L106" s="14">
        <v>10.0556967768017</v>
      </c>
      <c r="M106" s="14">
        <v>3.43863980236001E-2</v>
      </c>
      <c r="N106" s="14">
        <v>10.4877492232192</v>
      </c>
      <c r="O106" s="14">
        <v>3.4871743504885702</v>
      </c>
      <c r="P106" s="14">
        <v>4.2469498469851796</v>
      </c>
      <c r="R106">
        <v>1</v>
      </c>
      <c r="S106">
        <v>1</v>
      </c>
      <c r="T106">
        <v>9</v>
      </c>
      <c r="U106">
        <v>7</v>
      </c>
      <c r="V106">
        <v>4</v>
      </c>
      <c r="Z106" s="7">
        <v>6</v>
      </c>
      <c r="AA106" s="14">
        <f t="shared" si="49"/>
        <v>7.0062242160805868</v>
      </c>
      <c r="AB106" s="14">
        <f t="shared" si="50"/>
        <v>0.95835239993454946</v>
      </c>
      <c r="AC106" s="14">
        <f t="shared" si="50"/>
        <v>0.94186809782096703</v>
      </c>
      <c r="AD106" s="14">
        <f t="shared" si="50"/>
        <v>4.1763265575891229</v>
      </c>
      <c r="AE106" s="14">
        <f t="shared" si="50"/>
        <v>4.2325656004222534</v>
      </c>
      <c r="AF106" s="14">
        <f t="shared" si="50"/>
        <v>5.8353392347126256</v>
      </c>
      <c r="AG106" s="14">
        <f t="shared" si="50"/>
        <v>1.9951602010069023</v>
      </c>
      <c r="AH106" s="14">
        <f t="shared" si="50"/>
        <v>5.4316836897633483</v>
      </c>
      <c r="AI106" s="14">
        <f t="shared" si="50"/>
        <v>2.9644151812321833</v>
      </c>
      <c r="AJ106" s="14">
        <f t="shared" si="50"/>
        <v>0.35869637680425048</v>
      </c>
      <c r="AK106" s="14">
        <f t="shared" si="50"/>
        <v>7.1810768657331074</v>
      </c>
      <c r="AL106" s="14">
        <f t="shared" si="50"/>
        <v>3.3200120622980376</v>
      </c>
      <c r="AM106" s="14">
        <f t="shared" si="50"/>
        <v>3.5989147285640457</v>
      </c>
      <c r="AP106" s="7">
        <v>6</v>
      </c>
      <c r="AQ106" s="13">
        <v>0.91043785072753203</v>
      </c>
      <c r="AR106" s="13">
        <v>0.93761697473717298</v>
      </c>
      <c r="AS106" s="13">
        <v>0.96263518246019297</v>
      </c>
      <c r="AT106" s="13">
        <v>0.90742969339041502</v>
      </c>
      <c r="AU106" s="13">
        <v>0.91584874950406003</v>
      </c>
      <c r="AV106" s="13">
        <v>0.91636913747984405</v>
      </c>
      <c r="AW106" s="13">
        <v>1.0148656010508399</v>
      </c>
      <c r="AX106" s="13">
        <v>0.93546011492396997</v>
      </c>
      <c r="AY106" s="13">
        <v>0.87936699075623403</v>
      </c>
      <c r="AZ106" s="13">
        <v>0.76407594112359301</v>
      </c>
      <c r="BA106" s="13">
        <v>0.91499932757705504</v>
      </c>
      <c r="BB106" s="13">
        <v>0.96562682415294299</v>
      </c>
      <c r="BC106" s="13">
        <v>0.93672146835857795</v>
      </c>
      <c r="BD106" s="17"/>
    </row>
    <row r="107" spans="1:56">
      <c r="A107">
        <v>1981</v>
      </c>
      <c r="B107">
        <v>3</v>
      </c>
      <c r="C107">
        <v>14</v>
      </c>
      <c r="D107" s="14">
        <v>8.3421366269088892</v>
      </c>
      <c r="E107" s="14">
        <v>7.6774003782060696</v>
      </c>
      <c r="F107" s="14">
        <v>4.65096806727251</v>
      </c>
      <c r="G107" s="14">
        <v>5.9415853749832497</v>
      </c>
      <c r="H107" s="14">
        <v>2.5709545970257102</v>
      </c>
      <c r="I107" s="14">
        <v>6.2967758101647497</v>
      </c>
      <c r="J107" s="14">
        <v>1.8870973083174201</v>
      </c>
      <c r="K107" s="14">
        <v>2.9152985077906099</v>
      </c>
      <c r="L107" s="14">
        <v>1.5773721281659101</v>
      </c>
      <c r="M107" s="14">
        <v>1.0591205916059201E-3</v>
      </c>
      <c r="N107" s="14">
        <v>6.7217454849926304</v>
      </c>
      <c r="O107" s="14">
        <v>4.2657790726471996</v>
      </c>
      <c r="P107" s="14">
        <v>3.67634462013898</v>
      </c>
      <c r="R107">
        <v>1</v>
      </c>
      <c r="S107">
        <v>1</v>
      </c>
      <c r="T107">
        <v>9</v>
      </c>
      <c r="U107">
        <v>7</v>
      </c>
      <c r="V107">
        <v>4</v>
      </c>
      <c r="Z107" s="7">
        <v>7</v>
      </c>
      <c r="AA107" s="14">
        <f t="shared" si="49"/>
        <v>5.7047827718896906</v>
      </c>
      <c r="AB107" s="14">
        <f t="shared" si="50"/>
        <v>0.65066579720292017</v>
      </c>
      <c r="AC107" s="14">
        <f t="shared" si="50"/>
        <v>0.56780898058352702</v>
      </c>
      <c r="AD107" s="14">
        <f t="shared" si="50"/>
        <v>1.8478110136730788</v>
      </c>
      <c r="AE107" s="14">
        <f t="shared" si="50"/>
        <v>1.9259770389745328</v>
      </c>
      <c r="AF107" s="14">
        <f t="shared" si="50"/>
        <v>4.3135594221634106</v>
      </c>
      <c r="AG107" s="14">
        <f t="shared" si="50"/>
        <v>0.43197298573503012</v>
      </c>
      <c r="AH107" s="14">
        <f t="shared" si="50"/>
        <v>5.6606483248931871</v>
      </c>
      <c r="AI107" s="14">
        <f t="shared" si="50"/>
        <v>1.3327969658945338</v>
      </c>
      <c r="AJ107" s="14">
        <f t="shared" si="50"/>
        <v>0.1051417163099372</v>
      </c>
      <c r="AK107" s="14">
        <f t="shared" si="50"/>
        <v>4.5202652624823703</v>
      </c>
      <c r="AL107" s="14">
        <f t="shared" si="50"/>
        <v>2.0693445958517347</v>
      </c>
      <c r="AM107" s="14">
        <f t="shared" si="50"/>
        <v>2.3111622113966721</v>
      </c>
      <c r="AP107" s="7">
        <v>7</v>
      </c>
      <c r="AQ107" s="13">
        <v>0.92744166399221795</v>
      </c>
      <c r="AR107" s="13">
        <v>0.82237277612446802</v>
      </c>
      <c r="AS107" s="13">
        <v>0.86187079733290495</v>
      </c>
      <c r="AT107" s="13">
        <v>0.951577561467852</v>
      </c>
      <c r="AU107" s="13">
        <v>0.97351279447790995</v>
      </c>
      <c r="AV107" s="13">
        <v>0.88949591969611097</v>
      </c>
      <c r="AW107" s="13">
        <v>0.92015813658241197</v>
      </c>
      <c r="AX107" s="13">
        <v>0.97088638639907499</v>
      </c>
      <c r="AY107" s="13">
        <v>0.82843410956298003</v>
      </c>
      <c r="AZ107" s="13">
        <v>0.75322186041109995</v>
      </c>
      <c r="BA107" s="13">
        <v>0.91026607487434796</v>
      </c>
      <c r="BB107" s="13">
        <v>0.99557653842776905</v>
      </c>
      <c r="BC107" s="13">
        <v>0.96295392079766295</v>
      </c>
      <c r="BD107" s="17"/>
    </row>
    <row r="108" spans="1:56">
      <c r="A108">
        <v>1981</v>
      </c>
      <c r="B108">
        <v>3</v>
      </c>
      <c r="C108">
        <v>15</v>
      </c>
      <c r="D108" s="14">
        <v>7.3986532875415403</v>
      </c>
      <c r="E108" s="14">
        <v>5.6190512901579801</v>
      </c>
      <c r="F108" s="14">
        <v>6.6181820496701897</v>
      </c>
      <c r="G108" s="14">
        <v>7.8096202966409898</v>
      </c>
      <c r="H108" s="14">
        <v>2.36773649584803</v>
      </c>
      <c r="I108" s="14">
        <v>5.1489742217334502</v>
      </c>
      <c r="J108" s="14">
        <v>5.0967068956342496</v>
      </c>
      <c r="K108" s="14">
        <v>1.7452850359118699</v>
      </c>
      <c r="L108" s="14">
        <v>4.1160918503301103</v>
      </c>
      <c r="M108" s="14">
        <v>0</v>
      </c>
      <c r="N108" s="14">
        <v>6.7618805587467898</v>
      </c>
      <c r="O108" s="14">
        <v>4.6322266577694098</v>
      </c>
      <c r="P108" s="14">
        <v>4.3631354356887302</v>
      </c>
      <c r="R108">
        <v>1</v>
      </c>
      <c r="S108">
        <v>3</v>
      </c>
      <c r="T108">
        <v>9</v>
      </c>
      <c r="U108">
        <v>7</v>
      </c>
      <c r="V108">
        <v>4</v>
      </c>
      <c r="Z108" s="7">
        <v>8</v>
      </c>
      <c r="AA108" s="14">
        <f t="shared" si="49"/>
        <v>4.6868613687793097</v>
      </c>
      <c r="AB108" s="14">
        <f t="shared" si="50"/>
        <v>0.25026669817280828</v>
      </c>
      <c r="AC108" s="14">
        <f t="shared" si="50"/>
        <v>0.2278033234843308</v>
      </c>
      <c r="AD108" s="14">
        <f t="shared" si="50"/>
        <v>0.91331106438211995</v>
      </c>
      <c r="AE108" s="14">
        <f t="shared" si="50"/>
        <v>0.98744143513518878</v>
      </c>
      <c r="AF108" s="14">
        <f t="shared" si="50"/>
        <v>3.2831773961167858</v>
      </c>
      <c r="AG108" s="14">
        <f t="shared" si="50"/>
        <v>9.8265836696456041E-2</v>
      </c>
      <c r="AH108" s="14">
        <f t="shared" si="50"/>
        <v>5.1072520638264267</v>
      </c>
      <c r="AI108" s="14">
        <f t="shared" si="50"/>
        <v>0.6756168880139708</v>
      </c>
      <c r="AJ108" s="14">
        <f t="shared" si="50"/>
        <v>6.5389461943125698E-2</v>
      </c>
      <c r="AK108" s="14">
        <f t="shared" si="50"/>
        <v>3.0591062390318791</v>
      </c>
      <c r="AL108" s="14">
        <f t="shared" si="50"/>
        <v>1.8152725924723687</v>
      </c>
      <c r="AM108" s="14">
        <f t="shared" si="50"/>
        <v>1.7969647354172587</v>
      </c>
      <c r="AP108" s="7">
        <v>8</v>
      </c>
      <c r="AQ108" s="13">
        <v>1.0994863838842599</v>
      </c>
      <c r="AR108" s="13">
        <v>1.9339912303764599</v>
      </c>
      <c r="AS108" s="13">
        <v>2.0633116470528599</v>
      </c>
      <c r="AT108" s="13">
        <v>1.51612007819969</v>
      </c>
      <c r="AU108" s="13">
        <v>1.5282227605302201</v>
      </c>
      <c r="AV108" s="13">
        <v>1.1331331691725099</v>
      </c>
      <c r="AW108" s="13">
        <v>2.5847739530993401</v>
      </c>
      <c r="AX108" s="13">
        <v>1.04375907986862</v>
      </c>
      <c r="AY108" s="13">
        <v>1.0945465761084701</v>
      </c>
      <c r="AZ108" s="13">
        <v>0.88861182006189998</v>
      </c>
      <c r="BA108" s="13">
        <v>1.1542128471462201</v>
      </c>
      <c r="BB108" s="13">
        <v>1.02156731503802</v>
      </c>
      <c r="BC108" s="13">
        <v>1.10675311632052</v>
      </c>
      <c r="BD108" s="17"/>
    </row>
    <row r="109" spans="1:56">
      <c r="A109">
        <v>1981</v>
      </c>
      <c r="B109">
        <v>3</v>
      </c>
      <c r="C109">
        <v>16</v>
      </c>
      <c r="D109" s="14">
        <v>7.48152254111075</v>
      </c>
      <c r="E109" s="14">
        <v>3.9312862471255898</v>
      </c>
      <c r="F109" s="14">
        <v>2.8884890443943201</v>
      </c>
      <c r="G109" s="14">
        <v>8.3573387513326391</v>
      </c>
      <c r="H109" s="14">
        <v>5.1238328053267299</v>
      </c>
      <c r="I109" s="14">
        <v>8.0037770563415496</v>
      </c>
      <c r="J109" s="14">
        <v>4.5936232039843103</v>
      </c>
      <c r="K109" s="14">
        <v>2.9911337984470698</v>
      </c>
      <c r="L109" s="14">
        <v>2.8812795478664102</v>
      </c>
      <c r="M109" s="14">
        <v>3.2862702407305603E-5</v>
      </c>
      <c r="N109" s="14">
        <v>8.6084089131233696</v>
      </c>
      <c r="O109" s="14">
        <v>5.8890853964411098</v>
      </c>
      <c r="P109" s="14">
        <v>5.19243986737483</v>
      </c>
      <c r="R109">
        <v>1</v>
      </c>
      <c r="S109">
        <v>3</v>
      </c>
      <c r="T109">
        <v>7</v>
      </c>
      <c r="U109">
        <v>7</v>
      </c>
      <c r="V109">
        <v>4</v>
      </c>
      <c r="Z109" s="6">
        <v>9</v>
      </c>
      <c r="AA109" s="14">
        <f t="shared" si="49"/>
        <v>6.0054668002098808</v>
      </c>
      <c r="AB109" s="14">
        <f t="shared" si="50"/>
        <v>0.62826068488374731</v>
      </c>
      <c r="AC109" s="14">
        <f t="shared" si="50"/>
        <v>0.81688287286477068</v>
      </c>
      <c r="AD109" s="14">
        <f t="shared" si="50"/>
        <v>2.8284227342534782</v>
      </c>
      <c r="AE109" s="14">
        <f t="shared" si="50"/>
        <v>3.4062038999622626</v>
      </c>
      <c r="AF109" s="14">
        <f t="shared" si="50"/>
        <v>4.749541858215288</v>
      </c>
      <c r="AG109" s="14">
        <f t="shared" si="50"/>
        <v>1.2522619255101699</v>
      </c>
      <c r="AH109" s="14">
        <f t="shared" si="50"/>
        <v>5.5250873304222035</v>
      </c>
      <c r="AI109" s="14">
        <f t="shared" si="50"/>
        <v>1.8853733730752673</v>
      </c>
      <c r="AJ109" s="14">
        <f t="shared" si="50"/>
        <v>0.11312730166631903</v>
      </c>
      <c r="AK109" s="14">
        <f t="shared" si="50"/>
        <v>5.7035127691647585</v>
      </c>
      <c r="AL109" s="14">
        <f t="shared" si="50"/>
        <v>2.6466359381422158</v>
      </c>
      <c r="AM109" s="14">
        <f t="shared" si="50"/>
        <v>2.8878274478941268</v>
      </c>
      <c r="AP109" s="6">
        <v>9</v>
      </c>
      <c r="AQ109" s="34">
        <v>1.07078152017155</v>
      </c>
      <c r="AR109" s="34">
        <v>1.440148955086</v>
      </c>
      <c r="AS109" s="34">
        <v>1.1053257058417501</v>
      </c>
      <c r="AT109" s="34">
        <v>1.1296080571775899</v>
      </c>
      <c r="AU109" s="34">
        <v>1.0272761640119601</v>
      </c>
      <c r="AV109" s="34">
        <v>1.0681591486080699</v>
      </c>
      <c r="AW109" s="34">
        <v>1.11205557085691</v>
      </c>
      <c r="AX109" s="34">
        <v>1.03238321320886</v>
      </c>
      <c r="AY109" s="34">
        <v>1.15062001212848</v>
      </c>
      <c r="AZ109" s="34">
        <v>1.61681374434022</v>
      </c>
      <c r="BA109" s="34">
        <v>1.06828656368005</v>
      </c>
      <c r="BB109" s="34">
        <v>1.0683735531854801</v>
      </c>
      <c r="BC109" s="34">
        <v>1.07461393617256</v>
      </c>
      <c r="BD109" s="35"/>
    </row>
    <row r="110" spans="1:56">
      <c r="A110">
        <v>1981</v>
      </c>
      <c r="B110">
        <v>3</v>
      </c>
      <c r="C110">
        <v>17</v>
      </c>
      <c r="D110" s="14">
        <v>10.3475681599051</v>
      </c>
      <c r="E110" s="14">
        <v>2.0823496930519001</v>
      </c>
      <c r="F110" s="14">
        <v>6.4350394201075396</v>
      </c>
      <c r="G110" s="14">
        <v>4.7959552354482504</v>
      </c>
      <c r="H110" s="14">
        <v>4.0934271210558499</v>
      </c>
      <c r="I110" s="14">
        <v>7.1910245444436196</v>
      </c>
      <c r="J110" s="14">
        <v>2.3882451871717998</v>
      </c>
      <c r="K110" s="14">
        <v>8.4248513779920504</v>
      </c>
      <c r="L110" s="14">
        <v>0.82317840216764404</v>
      </c>
      <c r="M110" s="14">
        <v>0</v>
      </c>
      <c r="N110" s="14">
        <v>7.7892124412860104</v>
      </c>
      <c r="O110" s="14">
        <v>4.8475399276675297</v>
      </c>
      <c r="P110" s="14">
        <v>4.6220243498682301</v>
      </c>
      <c r="R110">
        <v>8</v>
      </c>
      <c r="S110">
        <v>3</v>
      </c>
      <c r="T110">
        <v>5</v>
      </c>
      <c r="U110">
        <v>7</v>
      </c>
      <c r="V110">
        <v>4</v>
      </c>
      <c r="Z110" t="s">
        <v>95</v>
      </c>
      <c r="AA110" s="20">
        <f>461.580357338599/92</f>
        <v>5.0171777971586851</v>
      </c>
      <c r="AB110" s="20">
        <f>64.8791999596257/92</f>
        <v>0.70520869521332274</v>
      </c>
      <c r="AC110" s="20">
        <f>59.1/92</f>
        <v>0.6423913043478261</v>
      </c>
      <c r="AD110" s="20">
        <f>290.9/92</f>
        <v>3.1619565217391301</v>
      </c>
      <c r="AE110" s="20">
        <f>271.7/92</f>
        <v>2.9532608695652174</v>
      </c>
      <c r="AF110" s="20">
        <f>398.9/92</f>
        <v>4.3358695652173909</v>
      </c>
      <c r="AG110" s="20">
        <f>137.2/92</f>
        <v>1.4913043478260868</v>
      </c>
      <c r="AH110" s="20">
        <f>394.8/92</f>
        <v>4.2913043478260873</v>
      </c>
      <c r="AI110" s="20">
        <f>244.6/92</f>
        <v>2.6586956521739129</v>
      </c>
      <c r="AJ110" s="20">
        <f>57.1/92</f>
        <v>0.6206521739130435</v>
      </c>
      <c r="AK110" s="20">
        <f>533.8/92</f>
        <v>5.802173913043478</v>
      </c>
      <c r="AL110" s="20">
        <f>270.2/92</f>
        <v>2.9369565217391305</v>
      </c>
      <c r="AM110" s="20">
        <f>304.526112315773/92</f>
        <v>3.3100664382149239</v>
      </c>
      <c r="AO110" t="s">
        <v>137</v>
      </c>
      <c r="AP110" s="32">
        <f>STDEV(AQ101:BC109)</f>
        <v>0.32214738903940759</v>
      </c>
      <c r="AQ110" s="14">
        <f>STDEV(AQ101:AQ109)</f>
        <v>0.37927882038069349</v>
      </c>
      <c r="AR110" s="14">
        <f t="shared" ref="AR110" si="51">STDEV(AR101:AR109)</f>
        <v>0.47484571205494436</v>
      </c>
      <c r="AS110" s="14">
        <f t="shared" ref="AS110" si="52">STDEV(AS101:AS109)</f>
        <v>0.48678908000237603</v>
      </c>
      <c r="AT110" s="13">
        <f t="shared" ref="AT110" si="53">STDEV(AT101:AT109)</f>
        <v>0.19701183914157749</v>
      </c>
      <c r="AU110" s="13">
        <f t="shared" ref="AU110" si="54">STDEV(AU101:AU109)</f>
        <v>0.22754677039331847</v>
      </c>
      <c r="AV110" s="14">
        <f t="shared" ref="AV110" si="55">STDEV(AV101:AV109)</f>
        <v>0.33987255181951065</v>
      </c>
      <c r="AW110" s="14">
        <f t="shared" ref="AW110" si="56">STDEV(AW101:AW109)</f>
        <v>0.60215931146348467</v>
      </c>
      <c r="AX110" s="14">
        <f t="shared" ref="AX110" si="57">STDEV(AX101:AX109)</f>
        <v>0.24211715222830857</v>
      </c>
      <c r="AY110" s="14">
        <f t="shared" ref="AY110" si="58">STDEV(AY101:AY109)</f>
        <v>0.12236661948532632</v>
      </c>
      <c r="AZ110" s="14">
        <f t="shared" ref="AZ110" si="59">STDEV(AZ101:AZ109)</f>
        <v>0.27681417847741496</v>
      </c>
      <c r="BA110" s="14">
        <f t="shared" ref="BA110" si="60">STDEV(BA101:BA109)</f>
        <v>0.11588878398628559</v>
      </c>
      <c r="BB110" s="14">
        <f t="shared" ref="BB110" si="61">STDEV(BB101:BB109)</f>
        <v>0.22793167264563916</v>
      </c>
      <c r="BC110" s="17">
        <f t="shared" ref="BC110" si="62">STDEV(BC101:BC109)</f>
        <v>0.16212353012222089</v>
      </c>
      <c r="BD110" s="17">
        <f>MEDIAN(AQ110:BC110)</f>
        <v>0.24211715222830857</v>
      </c>
    </row>
    <row r="111" spans="1:56">
      <c r="A111">
        <v>1981</v>
      </c>
      <c r="B111">
        <v>3</v>
      </c>
      <c r="C111">
        <v>18</v>
      </c>
      <c r="D111" s="14">
        <v>9.6542785127703308</v>
      </c>
      <c r="E111" s="14">
        <v>11.062303600012401</v>
      </c>
      <c r="F111" s="14">
        <v>13.5168219127094</v>
      </c>
      <c r="G111" s="14">
        <v>8.0441295268176898</v>
      </c>
      <c r="H111" s="14">
        <v>4.5494559475809702</v>
      </c>
      <c r="I111" s="14">
        <v>6.8462443741886796</v>
      </c>
      <c r="J111" s="14">
        <v>5.8135380664089098</v>
      </c>
      <c r="K111" s="14">
        <v>7.8378554951130202</v>
      </c>
      <c r="L111" s="14">
        <v>3.5852705562472198</v>
      </c>
      <c r="M111" s="14">
        <v>1.2960757672566501E-2</v>
      </c>
      <c r="N111" s="14">
        <v>12.627749880148601</v>
      </c>
      <c r="O111" s="14">
        <v>4.7189431878203099</v>
      </c>
      <c r="P111" s="14">
        <v>5.75178336332187</v>
      </c>
      <c r="R111">
        <v>1</v>
      </c>
      <c r="S111">
        <v>8</v>
      </c>
      <c r="T111">
        <v>5</v>
      </c>
      <c r="U111">
        <v>7</v>
      </c>
      <c r="V111">
        <v>4</v>
      </c>
    </row>
    <row r="112" spans="1:56">
      <c r="A112">
        <v>1981</v>
      </c>
      <c r="B112">
        <v>3</v>
      </c>
      <c r="C112">
        <v>19</v>
      </c>
      <c r="D112" s="14">
        <v>7.6174956158111602</v>
      </c>
      <c r="E112" s="14">
        <v>14.4160832717644</v>
      </c>
      <c r="F112" s="14">
        <v>2.1075325666241</v>
      </c>
      <c r="G112" s="14">
        <v>13.717933291608199</v>
      </c>
      <c r="H112" s="14">
        <v>10.180060518171301</v>
      </c>
      <c r="I112" s="14">
        <v>11.910938408882799</v>
      </c>
      <c r="J112" s="14">
        <v>9.1467953585290491</v>
      </c>
      <c r="K112" s="14">
        <v>11.639262402949999</v>
      </c>
      <c r="L112" s="14">
        <v>4.9348913363551699</v>
      </c>
      <c r="M112" s="14">
        <v>7.5437179187051007E-2</v>
      </c>
      <c r="N112" s="14">
        <v>18.232090099754501</v>
      </c>
      <c r="O112" s="14">
        <v>6.2977983793864496</v>
      </c>
      <c r="P112" s="14">
        <v>8.8123343602659094</v>
      </c>
      <c r="R112">
        <v>11</v>
      </c>
      <c r="S112">
        <v>3</v>
      </c>
      <c r="T112">
        <v>9</v>
      </c>
      <c r="U112">
        <v>7</v>
      </c>
      <c r="V112">
        <v>4</v>
      </c>
    </row>
    <row r="113" spans="1:56">
      <c r="A113">
        <v>1981</v>
      </c>
      <c r="B113">
        <v>3</v>
      </c>
      <c r="C113">
        <v>20</v>
      </c>
      <c r="D113" s="14">
        <v>4.63523239057736</v>
      </c>
      <c r="E113" s="14">
        <v>1.29366884049951</v>
      </c>
      <c r="F113" s="14">
        <v>3.2834169389141403E-2</v>
      </c>
      <c r="G113" s="14">
        <v>6.6398885670713099</v>
      </c>
      <c r="H113" s="14">
        <v>10.683417192986299</v>
      </c>
      <c r="I113" s="14">
        <v>2.8927680088235102</v>
      </c>
      <c r="J113" s="14">
        <v>5.4568730274249599</v>
      </c>
      <c r="K113" s="14">
        <v>10.342621946901099</v>
      </c>
      <c r="L113" s="14">
        <v>3.1357832361554401</v>
      </c>
      <c r="M113" s="14">
        <v>0.34456154080201901</v>
      </c>
      <c r="N113" s="14">
        <v>8.2087827252276604</v>
      </c>
      <c r="O113" s="14">
        <v>7.3163682976460498</v>
      </c>
      <c r="P113" s="14">
        <v>6.9276319597598697</v>
      </c>
      <c r="R113">
        <v>11</v>
      </c>
      <c r="S113">
        <v>2</v>
      </c>
      <c r="T113">
        <v>5</v>
      </c>
      <c r="U113">
        <v>7</v>
      </c>
      <c r="V113">
        <v>4</v>
      </c>
      <c r="Z113" s="6" t="s">
        <v>207</v>
      </c>
      <c r="AA113" s="18" t="s">
        <v>78</v>
      </c>
      <c r="AB113" s="19" t="s">
        <v>79</v>
      </c>
      <c r="AC113" s="19" t="s">
        <v>80</v>
      </c>
      <c r="AD113" s="19" t="s">
        <v>81</v>
      </c>
      <c r="AE113" s="19" t="s">
        <v>82</v>
      </c>
      <c r="AF113" s="19" t="s">
        <v>83</v>
      </c>
      <c r="AG113" s="19" t="s">
        <v>84</v>
      </c>
      <c r="AH113" s="19" t="s">
        <v>85</v>
      </c>
      <c r="AI113" s="19" t="s">
        <v>86</v>
      </c>
      <c r="AJ113" s="19" t="s">
        <v>87</v>
      </c>
      <c r="AK113" s="19" t="s">
        <v>88</v>
      </c>
      <c r="AL113" s="19" t="s">
        <v>89</v>
      </c>
      <c r="AM113" s="19" t="s">
        <v>91</v>
      </c>
      <c r="AP113" s="6" t="s">
        <v>206</v>
      </c>
      <c r="AQ113" s="18" t="s">
        <v>78</v>
      </c>
      <c r="AR113" s="19" t="s">
        <v>79</v>
      </c>
      <c r="AS113" s="19" t="s">
        <v>80</v>
      </c>
      <c r="AT113" s="19" t="s">
        <v>81</v>
      </c>
      <c r="AU113" s="19" t="s">
        <v>82</v>
      </c>
      <c r="AV113" s="19" t="s">
        <v>83</v>
      </c>
      <c r="AW113" s="19" t="s">
        <v>84</v>
      </c>
      <c r="AX113" s="19" t="s">
        <v>85</v>
      </c>
      <c r="AY113" s="19" t="s">
        <v>86</v>
      </c>
      <c r="AZ113" s="19" t="s">
        <v>87</v>
      </c>
      <c r="BA113" s="19" t="s">
        <v>88</v>
      </c>
      <c r="BB113" s="19" t="s">
        <v>89</v>
      </c>
      <c r="BC113" s="19" t="s">
        <v>91</v>
      </c>
      <c r="BD113" s="17"/>
    </row>
    <row r="114" spans="1:56">
      <c r="A114">
        <v>1981</v>
      </c>
      <c r="B114">
        <v>3</v>
      </c>
      <c r="C114">
        <v>21</v>
      </c>
      <c r="D114" s="14">
        <v>6.5649481356167803</v>
      </c>
      <c r="E114" s="14">
        <v>0.76985883291882495</v>
      </c>
      <c r="F114" s="14">
        <v>7.5019514392580698E-4</v>
      </c>
      <c r="G114" s="14">
        <v>5.3557085487980398</v>
      </c>
      <c r="H114" s="14">
        <v>6.5994237932554896</v>
      </c>
      <c r="I114" s="14">
        <v>9.84134466301537</v>
      </c>
      <c r="J114" s="14">
        <v>3.13180435935026</v>
      </c>
      <c r="K114" s="14">
        <v>9.2486798167928299</v>
      </c>
      <c r="L114" s="14">
        <v>1.1082667355049001</v>
      </c>
      <c r="M114" s="14">
        <v>5.8450531800387999E-2</v>
      </c>
      <c r="N114" s="14">
        <v>3.1148593315253001</v>
      </c>
      <c r="O114" s="14">
        <v>3.75172053001612</v>
      </c>
      <c r="P114" s="14">
        <v>4.5109452882678402</v>
      </c>
      <c r="R114">
        <v>11</v>
      </c>
      <c r="S114">
        <v>3</v>
      </c>
      <c r="T114">
        <v>3</v>
      </c>
      <c r="U114">
        <v>7</v>
      </c>
      <c r="V114">
        <v>3</v>
      </c>
      <c r="Z114" s="7">
        <v>1</v>
      </c>
      <c r="AA114" s="14">
        <f>SUMIFS(D$2:D$3589,$V$2:$V$3589,$Z114)/COUNTIF($V$2:$V$3589,$Z114)</f>
        <v>5.9749349104309513</v>
      </c>
      <c r="AB114" s="14">
        <f t="shared" ref="AB114:AM122" si="63">SUMIFS(E$2:E$3589,$V$2:$V$3589,$Z114)/COUNTIF($V$2:$V$3589,$Z114)</f>
        <v>0.82698025287706012</v>
      </c>
      <c r="AC114" s="14">
        <f t="shared" si="63"/>
        <v>0.90481252725377015</v>
      </c>
      <c r="AD114" s="14">
        <f t="shared" si="63"/>
        <v>5.0106541881026718</v>
      </c>
      <c r="AE114" s="14">
        <f t="shared" si="63"/>
        <v>5.1630724241982904</v>
      </c>
      <c r="AF114" s="14">
        <f t="shared" si="63"/>
        <v>6.6306646243240639</v>
      </c>
      <c r="AG114" s="14">
        <f t="shared" si="63"/>
        <v>2.9313156666693372</v>
      </c>
      <c r="AH114" s="14">
        <f t="shared" si="63"/>
        <v>4.1112133738776375</v>
      </c>
      <c r="AI114" s="14">
        <f t="shared" si="63"/>
        <v>4.7934769853590646</v>
      </c>
      <c r="AJ114" s="14">
        <f t="shared" si="63"/>
        <v>0.99216563556878545</v>
      </c>
      <c r="AK114" s="14">
        <f t="shared" si="63"/>
        <v>8.486548707385813</v>
      </c>
      <c r="AL114" s="14">
        <f t="shared" si="63"/>
        <v>4.2449118476668257</v>
      </c>
      <c r="AM114" s="14">
        <f t="shared" si="63"/>
        <v>4.2081008194114036</v>
      </c>
      <c r="AP114" s="7">
        <v>1</v>
      </c>
      <c r="AQ114" s="13">
        <v>0.82696201728961005</v>
      </c>
      <c r="AR114" s="13">
        <v>0.85636744623557604</v>
      </c>
      <c r="AS114" s="13">
        <v>0.72150218251486897</v>
      </c>
      <c r="AT114" s="13">
        <v>0.83880269354565196</v>
      </c>
      <c r="AU114" s="13">
        <v>0.69940181202291096</v>
      </c>
      <c r="AV114" s="13">
        <v>0.72493790951925396</v>
      </c>
      <c r="AW114" s="13">
        <v>0.81866110254901403</v>
      </c>
      <c r="AX114" s="13">
        <v>0.83467300224833796</v>
      </c>
      <c r="AY114" s="13">
        <v>0.73587771491268605</v>
      </c>
      <c r="AZ114" s="13">
        <v>0.81297286335830299</v>
      </c>
      <c r="BA114" s="13">
        <v>0.79063113761725501</v>
      </c>
      <c r="BB114" s="13">
        <v>0.88541464339012099</v>
      </c>
      <c r="BC114" s="13">
        <v>0.82588200296533698</v>
      </c>
      <c r="BD114" s="17"/>
    </row>
    <row r="115" spans="1:56">
      <c r="A115">
        <v>1981</v>
      </c>
      <c r="B115">
        <v>3</v>
      </c>
      <c r="C115">
        <v>22</v>
      </c>
      <c r="D115" s="14">
        <v>7.1323831967653604</v>
      </c>
      <c r="E115" s="14">
        <v>1.2267948830277</v>
      </c>
      <c r="F115" s="14">
        <v>2.3058275572168698</v>
      </c>
      <c r="G115" s="14">
        <v>6.2299207878494496</v>
      </c>
      <c r="H115" s="14">
        <v>10.817435588780601</v>
      </c>
      <c r="I115" s="14">
        <v>5.0578824281129702</v>
      </c>
      <c r="J115" s="14">
        <v>3.17902694740686</v>
      </c>
      <c r="K115" s="14">
        <v>7.7573670096954004</v>
      </c>
      <c r="L115" s="14">
        <v>3.5648613061046701</v>
      </c>
      <c r="M115" s="14">
        <v>5.58887184953882E-2</v>
      </c>
      <c r="N115" s="14">
        <v>8.1669147408225999</v>
      </c>
      <c r="O115" s="14">
        <v>2.5773873423100002</v>
      </c>
      <c r="P115" s="14">
        <v>4.7646387446135501</v>
      </c>
      <c r="R115">
        <v>11</v>
      </c>
      <c r="S115">
        <v>3</v>
      </c>
      <c r="T115">
        <v>5</v>
      </c>
      <c r="U115">
        <v>7</v>
      </c>
      <c r="V115">
        <v>3</v>
      </c>
      <c r="Z115" s="7">
        <v>2</v>
      </c>
      <c r="AA115" s="14">
        <f t="shared" ref="AA115:AA122" si="64">SUMIFS(D$2:D$3589,$V$2:$V$3589,$Z115)/COUNTIF($V$2:$V$3589,$Z115)</f>
        <v>5.1129637823200902</v>
      </c>
      <c r="AB115" s="14">
        <f t="shared" si="63"/>
        <v>0.50171730082348087</v>
      </c>
      <c r="AC115" s="14">
        <f t="shared" si="63"/>
        <v>0.42644752328940916</v>
      </c>
      <c r="AD115" s="14">
        <f t="shared" si="63"/>
        <v>1.7391970772668002</v>
      </c>
      <c r="AE115" s="14">
        <f t="shared" si="63"/>
        <v>1.5531948732938705</v>
      </c>
      <c r="AF115" s="14">
        <f t="shared" si="63"/>
        <v>3.6882437003956432</v>
      </c>
      <c r="AG115" s="14">
        <f t="shared" si="63"/>
        <v>0.50003629345261835</v>
      </c>
      <c r="AH115" s="14">
        <f t="shared" si="63"/>
        <v>4.1729559766863122</v>
      </c>
      <c r="AI115" s="14">
        <f t="shared" si="63"/>
        <v>0.99261386489223813</v>
      </c>
      <c r="AJ115" s="14">
        <f t="shared" si="63"/>
        <v>8.8534147553966061E-2</v>
      </c>
      <c r="AK115" s="14">
        <f t="shared" si="63"/>
        <v>3.5683464991997127</v>
      </c>
      <c r="AL115" s="14">
        <f t="shared" si="63"/>
        <v>2.4099162036086721</v>
      </c>
      <c r="AM115" s="14">
        <f t="shared" si="63"/>
        <v>2.1087469550866889</v>
      </c>
      <c r="AP115" s="7">
        <v>2</v>
      </c>
      <c r="AQ115" s="13">
        <v>1.1221928530326699</v>
      </c>
      <c r="AR115" s="13">
        <v>1.33913279091024</v>
      </c>
      <c r="AS115" s="13">
        <v>1.4444451555528299</v>
      </c>
      <c r="AT115" s="13">
        <v>1.3150494254364</v>
      </c>
      <c r="AU115" s="13">
        <v>1.5896329185418401</v>
      </c>
      <c r="AV115" s="13">
        <v>1.16712457227094</v>
      </c>
      <c r="AW115" s="13">
        <v>1.50723649583553</v>
      </c>
      <c r="AX115" s="13">
        <v>1.34120566853913</v>
      </c>
      <c r="AY115" s="13">
        <v>1.54010539295292</v>
      </c>
      <c r="AZ115" s="13">
        <v>1.5419376208637601</v>
      </c>
      <c r="BA115" s="13">
        <v>1.36627589854041</v>
      </c>
      <c r="BB115" s="13">
        <v>0.98460739443030099</v>
      </c>
      <c r="BC115" s="13">
        <v>1.21649441654172</v>
      </c>
      <c r="BD115" s="17"/>
    </row>
    <row r="116" spans="1:56">
      <c r="A116">
        <v>1981</v>
      </c>
      <c r="B116">
        <v>3</v>
      </c>
      <c r="C116">
        <v>23</v>
      </c>
      <c r="D116" s="14">
        <v>9.0835433332372997</v>
      </c>
      <c r="E116" s="14">
        <v>1.56500348563495</v>
      </c>
      <c r="F116" s="14">
        <v>1.60397304678519</v>
      </c>
      <c r="G116" s="14">
        <v>6.3973744627822002</v>
      </c>
      <c r="H116" s="14">
        <v>9.4991898969979705</v>
      </c>
      <c r="I116" s="14">
        <v>16.0251775721702</v>
      </c>
      <c r="J116" s="14">
        <v>4.7881796831894299</v>
      </c>
      <c r="K116" s="14">
        <v>11.5152644659304</v>
      </c>
      <c r="L116" s="14">
        <v>5.0432182743437499</v>
      </c>
      <c r="M116" s="14">
        <v>0.20937050162420201</v>
      </c>
      <c r="N116" s="14">
        <v>10.094514636541399</v>
      </c>
      <c r="O116" s="14">
        <v>3.5823774950866798</v>
      </c>
      <c r="P116" s="14">
        <v>5.9350055118073097</v>
      </c>
      <c r="R116">
        <v>11</v>
      </c>
      <c r="S116">
        <v>3</v>
      </c>
      <c r="T116">
        <v>5</v>
      </c>
      <c r="U116">
        <v>4</v>
      </c>
      <c r="V116">
        <v>3</v>
      </c>
      <c r="Z116" s="7">
        <v>3</v>
      </c>
      <c r="AA116" s="14">
        <f t="shared" si="64"/>
        <v>5.7865833070750092</v>
      </c>
      <c r="AB116" s="14">
        <f t="shared" si="63"/>
        <v>0.40371392284968488</v>
      </c>
      <c r="AC116" s="14">
        <f t="shared" si="63"/>
        <v>0.43142640864343029</v>
      </c>
      <c r="AD116" s="14">
        <f t="shared" si="63"/>
        <v>1.8252016081442595</v>
      </c>
      <c r="AE116" s="14">
        <f t="shared" si="63"/>
        <v>2.4650674729996345</v>
      </c>
      <c r="AF116" s="14">
        <f t="shared" si="63"/>
        <v>4.3114644544078908</v>
      </c>
      <c r="AG116" s="14">
        <f t="shared" si="63"/>
        <v>0.55180987837165574</v>
      </c>
      <c r="AH116" s="14">
        <f t="shared" si="63"/>
        <v>5.5373802952502311</v>
      </c>
      <c r="AI116" s="14">
        <f t="shared" si="63"/>
        <v>1.2897219111610672</v>
      </c>
      <c r="AJ116" s="14">
        <f t="shared" si="63"/>
        <v>0.11835206244780573</v>
      </c>
      <c r="AK116" s="14">
        <f t="shared" si="63"/>
        <v>4.4646535330430153</v>
      </c>
      <c r="AL116" s="14">
        <f t="shared" si="63"/>
        <v>2.4831776235997056</v>
      </c>
      <c r="AM116" s="14">
        <f t="shared" si="63"/>
        <v>2.4438243153115673</v>
      </c>
      <c r="AP116" s="7">
        <v>3</v>
      </c>
      <c r="AQ116" s="13">
        <v>1.0222559711925301</v>
      </c>
      <c r="AR116" s="13">
        <v>1.72387283674171</v>
      </c>
      <c r="AS116" s="13">
        <v>1.56238236225962</v>
      </c>
      <c r="AT116" s="13">
        <v>1.342838800182</v>
      </c>
      <c r="AU116" s="13">
        <v>1.09414687348717</v>
      </c>
      <c r="AV116" s="13">
        <v>1.0360045163584</v>
      </c>
      <c r="AW116" s="13">
        <v>1.5815885286521001</v>
      </c>
      <c r="AX116" s="13">
        <v>1.0181684890801099</v>
      </c>
      <c r="AY116" s="13">
        <v>1.28008457955162</v>
      </c>
      <c r="AZ116" s="13">
        <v>1.18429027922644</v>
      </c>
      <c r="BA116" s="13">
        <v>1.1446458144998599</v>
      </c>
      <c r="BB116" s="13">
        <v>0.97842374868208404</v>
      </c>
      <c r="BC116" s="13">
        <v>1.08924040098043</v>
      </c>
      <c r="BD116" s="17"/>
    </row>
    <row r="117" spans="1:56">
      <c r="A117">
        <v>1981</v>
      </c>
      <c r="B117">
        <v>3</v>
      </c>
      <c r="C117">
        <v>24</v>
      </c>
      <c r="D117" s="14">
        <v>5.4440024902252997</v>
      </c>
      <c r="E117" s="14">
        <v>1.44828391650063</v>
      </c>
      <c r="F117" s="14">
        <v>1.59581662848743</v>
      </c>
      <c r="G117" s="14">
        <v>7.9625545071728601</v>
      </c>
      <c r="H117" s="14">
        <v>12.226822061221</v>
      </c>
      <c r="I117" s="14">
        <v>2.0468653434330402</v>
      </c>
      <c r="J117" s="14">
        <v>4.62502576835778</v>
      </c>
      <c r="K117" s="14">
        <v>15.731669765411199</v>
      </c>
      <c r="L117" s="14">
        <v>7.91370136920247</v>
      </c>
      <c r="M117" s="14">
        <v>0.32783270295174799</v>
      </c>
      <c r="N117" s="14">
        <v>11.506525445484201</v>
      </c>
      <c r="O117" s="14">
        <v>5.4379764884725503</v>
      </c>
      <c r="P117" s="14">
        <v>7.8075436703251198</v>
      </c>
      <c r="R117">
        <v>11</v>
      </c>
      <c r="S117">
        <v>3</v>
      </c>
      <c r="T117">
        <v>5</v>
      </c>
      <c r="U117">
        <v>4</v>
      </c>
      <c r="V117">
        <v>8</v>
      </c>
      <c r="Z117" s="7">
        <v>4</v>
      </c>
      <c r="AA117" s="14">
        <f t="shared" si="64"/>
        <v>6.9125109040350026</v>
      </c>
      <c r="AB117" s="14">
        <f t="shared" si="63"/>
        <v>1.6801427077458446</v>
      </c>
      <c r="AC117" s="14">
        <f t="shared" si="63"/>
        <v>1.5987289953068036</v>
      </c>
      <c r="AD117" s="14">
        <f t="shared" si="63"/>
        <v>4.3825926037673186</v>
      </c>
      <c r="AE117" s="14">
        <f t="shared" si="63"/>
        <v>3.8021460170799743</v>
      </c>
      <c r="AF117" s="14">
        <f t="shared" si="63"/>
        <v>5.783589369753364</v>
      </c>
      <c r="AG117" s="14">
        <f t="shared" si="63"/>
        <v>1.7478009684336604</v>
      </c>
      <c r="AH117" s="14">
        <f t="shared" si="63"/>
        <v>6.2954059406378118</v>
      </c>
      <c r="AI117" s="14">
        <f t="shared" si="63"/>
        <v>2.9193614471986717</v>
      </c>
      <c r="AJ117" s="14">
        <f t="shared" si="63"/>
        <v>0.25266600333223627</v>
      </c>
      <c r="AK117" s="14">
        <f t="shared" si="63"/>
        <v>7.4574321088016253</v>
      </c>
      <c r="AL117" s="14">
        <f t="shared" si="63"/>
        <v>3.3816004084351095</v>
      </c>
      <c r="AM117" s="14">
        <f t="shared" si="63"/>
        <v>3.7500563890573329</v>
      </c>
      <c r="AP117" s="7">
        <v>4</v>
      </c>
      <c r="AQ117" s="13">
        <v>0.877528813765169</v>
      </c>
      <c r="AR117" s="13">
        <v>0.50395713633596395</v>
      </c>
      <c r="AS117" s="13">
        <v>0.51009238264218404</v>
      </c>
      <c r="AT117" s="13">
        <v>0.72528098829207799</v>
      </c>
      <c r="AU117" s="13">
        <v>0.87557787721041402</v>
      </c>
      <c r="AV117" s="13">
        <v>0.84415333677342796</v>
      </c>
      <c r="AW117" s="13">
        <v>0.81622193508028795</v>
      </c>
      <c r="AX117" s="13">
        <v>0.860374012748921</v>
      </c>
      <c r="AY117" s="13">
        <v>0.77099903329103003</v>
      </c>
      <c r="AZ117" s="13">
        <v>0.98645123688778003</v>
      </c>
      <c r="BA117" s="13">
        <v>0.79889779219902801</v>
      </c>
      <c r="BB117" s="13">
        <v>0.85180187003764096</v>
      </c>
      <c r="BC117" s="13">
        <v>0.81853015336410295</v>
      </c>
      <c r="BD117" s="17"/>
    </row>
    <row r="118" spans="1:56">
      <c r="A118">
        <v>1981</v>
      </c>
      <c r="B118">
        <v>3</v>
      </c>
      <c r="C118">
        <v>25</v>
      </c>
      <c r="D118" s="14">
        <v>2.0114013305316201</v>
      </c>
      <c r="E118" s="14">
        <v>0.95253608927286004</v>
      </c>
      <c r="F118" s="14">
        <v>1.3124412692846701</v>
      </c>
      <c r="G118" s="14">
        <v>10.3029306700811</v>
      </c>
      <c r="H118" s="14">
        <v>17.437736083299399</v>
      </c>
      <c r="I118" s="14">
        <v>1.9243907926704</v>
      </c>
      <c r="J118" s="14">
        <v>6.5756282968039699</v>
      </c>
      <c r="K118" s="14">
        <v>14.827554522053401</v>
      </c>
      <c r="L118" s="14">
        <v>8.1896661725527107</v>
      </c>
      <c r="M118" s="14">
        <v>6.0007682286648603</v>
      </c>
      <c r="N118" s="14">
        <v>7.2203004337630201</v>
      </c>
      <c r="O118" s="14">
        <v>4.1200578238816696</v>
      </c>
      <c r="P118" s="14">
        <v>8.3057495063275795</v>
      </c>
      <c r="R118">
        <v>11</v>
      </c>
      <c r="S118">
        <v>3</v>
      </c>
      <c r="T118">
        <v>3</v>
      </c>
      <c r="U118">
        <v>4</v>
      </c>
      <c r="V118">
        <v>8</v>
      </c>
      <c r="Z118" s="7">
        <v>5</v>
      </c>
      <c r="AA118" s="14">
        <f t="shared" si="64"/>
        <v>5.0030727415152256</v>
      </c>
      <c r="AB118" s="14">
        <f t="shared" si="63"/>
        <v>0.4457361213315047</v>
      </c>
      <c r="AC118" s="14">
        <f t="shared" si="63"/>
        <v>0.31145480024232886</v>
      </c>
      <c r="AD118" s="14">
        <f t="shared" si="63"/>
        <v>1.2220454205539488</v>
      </c>
      <c r="AE118" s="14">
        <f t="shared" si="63"/>
        <v>1.2373245161430939</v>
      </c>
      <c r="AF118" s="14">
        <f t="shared" si="63"/>
        <v>3.0820249898459324</v>
      </c>
      <c r="AG118" s="14">
        <f t="shared" si="63"/>
        <v>0.24935646479996296</v>
      </c>
      <c r="AH118" s="14">
        <f t="shared" si="63"/>
        <v>5.2900522113421573</v>
      </c>
      <c r="AI118" s="14">
        <f t="shared" si="63"/>
        <v>0.61511814894608774</v>
      </c>
      <c r="AJ118" s="14">
        <f t="shared" si="63"/>
        <v>6.742709998673882E-2</v>
      </c>
      <c r="AK118" s="14">
        <f t="shared" si="63"/>
        <v>2.9289003219489236</v>
      </c>
      <c r="AL118" s="14">
        <f t="shared" si="63"/>
        <v>1.3525769565318195</v>
      </c>
      <c r="AM118" s="14">
        <f t="shared" si="63"/>
        <v>1.7308165975615653</v>
      </c>
      <c r="AP118" s="7">
        <v>5</v>
      </c>
      <c r="AQ118" s="13">
        <v>1.0864593525803701</v>
      </c>
      <c r="AR118" s="13">
        <v>1.2854246997660601</v>
      </c>
      <c r="AS118" s="13">
        <v>1.71022762985844</v>
      </c>
      <c r="AT118" s="13">
        <v>1.41897205552672</v>
      </c>
      <c r="AU118" s="13">
        <v>1.52632613209826</v>
      </c>
      <c r="AV118" s="13">
        <v>1.2864506167229599</v>
      </c>
      <c r="AW118" s="13">
        <v>1.62621868692686</v>
      </c>
      <c r="AX118" s="13">
        <v>1.04892597069281</v>
      </c>
      <c r="AY118" s="13">
        <v>1.6702760212233401</v>
      </c>
      <c r="AZ118" s="13">
        <v>1.141700079609</v>
      </c>
      <c r="BA118" s="13">
        <v>1.38761839913691</v>
      </c>
      <c r="BB118" s="13">
        <v>1.5079938264964901</v>
      </c>
      <c r="BC118" s="13">
        <v>1.2818629117162601</v>
      </c>
      <c r="BD118" s="17"/>
    </row>
    <row r="119" spans="1:56">
      <c r="A119">
        <v>1981</v>
      </c>
      <c r="B119">
        <v>3</v>
      </c>
      <c r="C119">
        <v>26</v>
      </c>
      <c r="D119" s="14">
        <v>11.3385544571151</v>
      </c>
      <c r="E119" s="14">
        <v>3.1078319276587498</v>
      </c>
      <c r="F119" s="14">
        <v>12.3285985314958</v>
      </c>
      <c r="G119" s="14">
        <v>12.7923057214628</v>
      </c>
      <c r="H119" s="14">
        <v>9.0285971594141099</v>
      </c>
      <c r="I119" s="14">
        <v>7.5516685227837304</v>
      </c>
      <c r="J119" s="14">
        <v>3.16910688855311</v>
      </c>
      <c r="K119" s="14">
        <v>16.238456826709399</v>
      </c>
      <c r="L119" s="14">
        <v>12.794294171669</v>
      </c>
      <c r="M119" s="14">
        <v>3.4304211684074901</v>
      </c>
      <c r="N119" s="14">
        <v>7.3608068625033498</v>
      </c>
      <c r="O119" s="14">
        <v>3.1650730667803799</v>
      </c>
      <c r="P119" s="14">
        <v>7.8626581666575399</v>
      </c>
      <c r="R119">
        <v>11</v>
      </c>
      <c r="S119">
        <v>7</v>
      </c>
      <c r="T119">
        <v>3</v>
      </c>
      <c r="U119">
        <v>7</v>
      </c>
      <c r="V119">
        <v>8</v>
      </c>
      <c r="Z119" s="7">
        <v>6</v>
      </c>
      <c r="AA119" s="14">
        <f t="shared" si="64"/>
        <v>1.5217690877765875</v>
      </c>
      <c r="AB119" s="14">
        <f t="shared" si="63"/>
        <v>0.70842788293084435</v>
      </c>
      <c r="AC119" s="14">
        <f t="shared" si="63"/>
        <v>0.47832456040736926</v>
      </c>
      <c r="AD119" s="14">
        <f t="shared" si="63"/>
        <v>3.9575963403413912</v>
      </c>
      <c r="AE119" s="14">
        <f t="shared" si="63"/>
        <v>2.0699117095236375</v>
      </c>
      <c r="AF119" s="14">
        <f t="shared" si="63"/>
        <v>1.9597468976198513</v>
      </c>
      <c r="AG119" s="14">
        <f t="shared" si="63"/>
        <v>1.1747685031130615</v>
      </c>
      <c r="AH119" s="14">
        <f t="shared" si="63"/>
        <v>1.2081515724765111</v>
      </c>
      <c r="AI119" s="14">
        <f t="shared" si="63"/>
        <v>3.6332283643529157</v>
      </c>
      <c r="AJ119" s="14">
        <f t="shared" si="63"/>
        <v>1.577592297917044</v>
      </c>
      <c r="AK119" s="14">
        <f t="shared" si="63"/>
        <v>5.2287466673175462</v>
      </c>
      <c r="AL119" s="14">
        <f t="shared" si="63"/>
        <v>2.88021822904276</v>
      </c>
      <c r="AM119" s="14">
        <f t="shared" si="63"/>
        <v>2.5246112895020065</v>
      </c>
      <c r="AP119" s="7">
        <v>6</v>
      </c>
      <c r="AQ119" s="13">
        <v>1.3262279189164199</v>
      </c>
      <c r="AR119" s="13">
        <v>0.80437860788313797</v>
      </c>
      <c r="AS119" s="13">
        <v>0.91099828373772496</v>
      </c>
      <c r="AT119" s="13">
        <v>0.95248479676225595</v>
      </c>
      <c r="AU119" s="13">
        <v>1.08273282902756</v>
      </c>
      <c r="AV119" s="13">
        <v>1.2614110778652201</v>
      </c>
      <c r="AW119" s="13">
        <v>1.2652669318629699</v>
      </c>
      <c r="AX119" s="13">
        <v>1.2560622485968</v>
      </c>
      <c r="AY119" s="13">
        <v>1.06156170563946</v>
      </c>
      <c r="AZ119" s="13">
        <v>1.0270911154067099</v>
      </c>
      <c r="BA119" s="13">
        <v>1.02848528823936</v>
      </c>
      <c r="BB119" s="13">
        <v>1.10625657526189</v>
      </c>
      <c r="BC119" s="13">
        <v>1.0751359364806301</v>
      </c>
      <c r="BD119" s="17"/>
    </row>
    <row r="120" spans="1:56">
      <c r="A120">
        <v>1981</v>
      </c>
      <c r="B120">
        <v>3</v>
      </c>
      <c r="C120">
        <v>27</v>
      </c>
      <c r="D120" s="14">
        <v>13.9179773477615</v>
      </c>
      <c r="E120" s="14">
        <v>6.0103008828269298</v>
      </c>
      <c r="F120" s="14">
        <v>6.7016558917183504</v>
      </c>
      <c r="G120" s="14">
        <v>7.4743614708602202</v>
      </c>
      <c r="H120" s="14">
        <v>9.6546364657770294</v>
      </c>
      <c r="I120" s="14">
        <v>10.950667825220201</v>
      </c>
      <c r="J120" s="14">
        <v>3.08530836482571</v>
      </c>
      <c r="K120" s="14">
        <v>8.7364802179496195</v>
      </c>
      <c r="L120" s="14">
        <v>4.0441658326256</v>
      </c>
      <c r="M120" s="14">
        <v>3.9257218648263998E-3</v>
      </c>
      <c r="N120" s="14">
        <v>10.9667229910843</v>
      </c>
      <c r="O120" s="14">
        <v>2.1049656876249401</v>
      </c>
      <c r="P120" s="14">
        <v>5.0964337096889896</v>
      </c>
      <c r="R120">
        <v>11</v>
      </c>
      <c r="S120">
        <v>7</v>
      </c>
      <c r="T120">
        <v>3</v>
      </c>
      <c r="U120">
        <v>7</v>
      </c>
      <c r="V120">
        <v>1</v>
      </c>
      <c r="Z120" s="7">
        <v>7</v>
      </c>
      <c r="AA120" s="14">
        <f t="shared" si="64"/>
        <v>3.228381859192722</v>
      </c>
      <c r="AB120" s="14">
        <f t="shared" si="63"/>
        <v>0.42064264221780917</v>
      </c>
      <c r="AC120" s="14">
        <f t="shared" si="63"/>
        <v>0.41968047326707109</v>
      </c>
      <c r="AD120" s="14">
        <f t="shared" si="63"/>
        <v>3.6580490886798067</v>
      </c>
      <c r="AE120" s="14">
        <f t="shared" si="63"/>
        <v>2.3896941446207087</v>
      </c>
      <c r="AF120" s="14">
        <f t="shared" si="63"/>
        <v>3.2691675286256476</v>
      </c>
      <c r="AG120" s="14">
        <f t="shared" si="63"/>
        <v>2.308703833973841</v>
      </c>
      <c r="AH120" s="14">
        <f t="shared" si="63"/>
        <v>2.2483130794864175</v>
      </c>
      <c r="AI120" s="14">
        <f t="shared" si="63"/>
        <v>3.2123150252684174</v>
      </c>
      <c r="AJ120" s="14">
        <f t="shared" si="63"/>
        <v>1.017840618574853</v>
      </c>
      <c r="AK120" s="14">
        <f t="shared" si="63"/>
        <v>5.4526249637582351</v>
      </c>
      <c r="AL120" s="14">
        <f t="shared" si="63"/>
        <v>3.7118150641303602</v>
      </c>
      <c r="AM120" s="14">
        <f t="shared" si="63"/>
        <v>3.0298915573769816</v>
      </c>
      <c r="AP120" s="7">
        <v>7</v>
      </c>
      <c r="AQ120" s="13">
        <v>1.19909706036909</v>
      </c>
      <c r="AR120" s="13">
        <v>1.58320436704114</v>
      </c>
      <c r="AS120" s="13">
        <v>1.3438564936888699</v>
      </c>
      <c r="AT120" s="13">
        <v>1.1321474261442801</v>
      </c>
      <c r="AU120" s="13">
        <v>1.33521316525852</v>
      </c>
      <c r="AV120" s="13">
        <v>1.2387206519688401</v>
      </c>
      <c r="AW120" s="13">
        <v>0.97048604742435296</v>
      </c>
      <c r="AX120" s="13">
        <v>1.17063041016147</v>
      </c>
      <c r="AY120" s="13">
        <v>1.14474754741574</v>
      </c>
      <c r="AZ120" s="13">
        <v>1.06205134926296</v>
      </c>
      <c r="BA120" s="13">
        <v>1.1650488271236701</v>
      </c>
      <c r="BB120" s="13">
        <v>1.0076667333984199</v>
      </c>
      <c r="BC120" s="13">
        <v>1.08712515007318</v>
      </c>
      <c r="BD120" s="17"/>
    </row>
    <row r="121" spans="1:56">
      <c r="A121">
        <v>1981</v>
      </c>
      <c r="B121">
        <v>3</v>
      </c>
      <c r="C121">
        <v>28</v>
      </c>
      <c r="D121" s="14">
        <v>35.480143659742602</v>
      </c>
      <c r="E121" s="14">
        <v>7.5459546006762004</v>
      </c>
      <c r="F121" s="14">
        <v>0.29069832233218201</v>
      </c>
      <c r="G121" s="14">
        <v>10.5621698184921</v>
      </c>
      <c r="H121" s="14">
        <v>8.0138271819722995</v>
      </c>
      <c r="I121" s="14">
        <v>19.310741728130399</v>
      </c>
      <c r="J121" s="14">
        <v>3.4443093030752201</v>
      </c>
      <c r="K121" s="14">
        <v>12.0494889598867</v>
      </c>
      <c r="L121" s="14">
        <v>6.8892912403084896</v>
      </c>
      <c r="M121" s="14">
        <v>0</v>
      </c>
      <c r="N121" s="14">
        <v>14.624960642387</v>
      </c>
      <c r="O121" s="14">
        <v>4.0510883295104101</v>
      </c>
      <c r="P121" s="14">
        <v>6.8609494141543896</v>
      </c>
      <c r="R121">
        <v>11</v>
      </c>
      <c r="S121">
        <v>7</v>
      </c>
      <c r="T121">
        <v>3</v>
      </c>
      <c r="U121">
        <v>7</v>
      </c>
      <c r="V121">
        <v>1</v>
      </c>
      <c r="Z121" s="7">
        <v>8</v>
      </c>
      <c r="AA121" s="14">
        <f t="shared" si="64"/>
        <v>6.4680342545273604</v>
      </c>
      <c r="AB121" s="14">
        <f t="shared" si="63"/>
        <v>0.73403362983566189</v>
      </c>
      <c r="AC121" s="14">
        <f t="shared" si="63"/>
        <v>0.72616565629065866</v>
      </c>
      <c r="AD121" s="14">
        <f t="shared" si="63"/>
        <v>2.2236964891166511</v>
      </c>
      <c r="AE121" s="14">
        <f t="shared" si="63"/>
        <v>3.7704440230279537</v>
      </c>
      <c r="AF121" s="14">
        <f t="shared" si="63"/>
        <v>5.176069372866035</v>
      </c>
      <c r="AG121" s="14">
        <f t="shared" si="63"/>
        <v>0.4882908878704787</v>
      </c>
      <c r="AH121" s="14">
        <f t="shared" si="63"/>
        <v>8.1794298796339451</v>
      </c>
      <c r="AI121" s="14">
        <f t="shared" si="63"/>
        <v>1.6184075938773557</v>
      </c>
      <c r="AJ121" s="14">
        <f t="shared" si="63"/>
        <v>0.16811999249222773</v>
      </c>
      <c r="AK121" s="14">
        <f t="shared" si="63"/>
        <v>5.9420233697851588</v>
      </c>
      <c r="AL121" s="14">
        <f t="shared" si="63"/>
        <v>2.0561747115813485</v>
      </c>
      <c r="AM121" s="14">
        <f t="shared" si="63"/>
        <v>2.9513413591827544</v>
      </c>
      <c r="AP121" s="7">
        <v>8</v>
      </c>
      <c r="AQ121" s="13">
        <v>0.83939572690157904</v>
      </c>
      <c r="AR121" s="13">
        <v>0.77927055220048203</v>
      </c>
      <c r="AS121" s="13">
        <v>0.75492019550046996</v>
      </c>
      <c r="AT121" s="13">
        <v>0.80406116240254599</v>
      </c>
      <c r="AU121" s="13">
        <v>0.52930041107506998</v>
      </c>
      <c r="AV121" s="13">
        <v>0.76235732888734697</v>
      </c>
      <c r="AW121" s="13">
        <v>0.92735267782415198</v>
      </c>
      <c r="AX121" s="13">
        <v>0.67822215973700495</v>
      </c>
      <c r="AY121" s="13">
        <v>0.690387646933869</v>
      </c>
      <c r="AZ121" s="13">
        <v>0.51793481774168904</v>
      </c>
      <c r="BA121" s="13">
        <v>0.697265347708245</v>
      </c>
      <c r="BB121" s="13">
        <v>1.0173321321406601</v>
      </c>
      <c r="BC121" s="13">
        <v>0.76755572518769999</v>
      </c>
      <c r="BD121" s="17"/>
    </row>
    <row r="122" spans="1:56">
      <c r="A122">
        <v>1981</v>
      </c>
      <c r="B122">
        <v>3</v>
      </c>
      <c r="C122">
        <v>29</v>
      </c>
      <c r="D122" s="14">
        <v>12.949582494002501</v>
      </c>
      <c r="E122" s="14">
        <v>2.8163115994278698</v>
      </c>
      <c r="F122" s="14">
        <v>0.112389018947834</v>
      </c>
      <c r="G122" s="14">
        <v>7.2546142904416397</v>
      </c>
      <c r="H122" s="14">
        <v>9.4549082265049904</v>
      </c>
      <c r="I122" s="14">
        <v>10.4520804426475</v>
      </c>
      <c r="J122" s="14">
        <v>2.6758451318235998</v>
      </c>
      <c r="K122" s="14">
        <v>11.3784135557509</v>
      </c>
      <c r="L122" s="14">
        <v>2.1341769266639599</v>
      </c>
      <c r="M122" s="14">
        <v>2.0156347063705299E-4</v>
      </c>
      <c r="N122" s="14">
        <v>8.8780087451102698</v>
      </c>
      <c r="O122" s="14">
        <v>6.3774208434295101</v>
      </c>
      <c r="P122" s="14">
        <v>6.5303795218820904</v>
      </c>
      <c r="R122">
        <v>11</v>
      </c>
      <c r="S122">
        <v>1</v>
      </c>
      <c r="T122">
        <v>3</v>
      </c>
      <c r="U122">
        <v>7</v>
      </c>
      <c r="V122">
        <v>9</v>
      </c>
      <c r="Z122" s="6">
        <v>9</v>
      </c>
      <c r="AA122" s="14">
        <f t="shared" si="64"/>
        <v>6.5438415182855376</v>
      </c>
      <c r="AB122" s="14">
        <f t="shared" si="63"/>
        <v>0.52394973451576798</v>
      </c>
      <c r="AC122" s="14">
        <f t="shared" si="63"/>
        <v>0.43336637794697846</v>
      </c>
      <c r="AD122" s="14">
        <f t="shared" si="63"/>
        <v>3.3059299882044915</v>
      </c>
      <c r="AE122" s="14">
        <f t="shared" si="63"/>
        <v>3.885009742178418</v>
      </c>
      <c r="AF122" s="14">
        <f t="shared" si="63"/>
        <v>5.1711984191082445</v>
      </c>
      <c r="AG122" s="14">
        <f t="shared" si="63"/>
        <v>1.9657701929079763</v>
      </c>
      <c r="AH122" s="14">
        <f t="shared" si="63"/>
        <v>4.9198234670188805</v>
      </c>
      <c r="AI122" s="14">
        <f t="shared" si="63"/>
        <v>2.5457627349924685</v>
      </c>
      <c r="AJ122" s="14">
        <f t="shared" si="63"/>
        <v>0.30134870846196032</v>
      </c>
      <c r="AK122" s="14">
        <f t="shared" si="63"/>
        <v>6.4985584874220645</v>
      </c>
      <c r="AL122" s="14">
        <f t="shared" si="63"/>
        <v>2.9950818913057193</v>
      </c>
      <c r="AM122" s="14">
        <f t="shared" si="63"/>
        <v>3.1782588588049685</v>
      </c>
      <c r="AP122" s="6">
        <v>9</v>
      </c>
      <c r="AQ122" s="34">
        <v>0.94602779914758595</v>
      </c>
      <c r="AR122" s="34">
        <v>1.64275740065288</v>
      </c>
      <c r="AS122" s="34">
        <v>1.96088130535421</v>
      </c>
      <c r="AT122" s="34">
        <v>1.0773499414518199</v>
      </c>
      <c r="AU122" s="34">
        <v>0.93803557317385899</v>
      </c>
      <c r="AV122" s="34">
        <v>0.99763985169312397</v>
      </c>
      <c r="AW122" s="34">
        <v>0.93944271952536296</v>
      </c>
      <c r="AX122" s="34">
        <v>1.0309932839773699</v>
      </c>
      <c r="AY122" s="34">
        <v>0.98445843521359799</v>
      </c>
      <c r="AZ122" s="34">
        <v>0.95304344206431202</v>
      </c>
      <c r="BA122" s="34">
        <v>0.97543093223870403</v>
      </c>
      <c r="BB122" s="34">
        <v>1.0458617790884901</v>
      </c>
      <c r="BC122" s="34">
        <v>1.0258136713969199</v>
      </c>
      <c r="BD122" s="35"/>
    </row>
    <row r="123" spans="1:56">
      <c r="A123">
        <v>1981</v>
      </c>
      <c r="B123">
        <v>3</v>
      </c>
      <c r="C123">
        <v>30</v>
      </c>
      <c r="D123" s="14">
        <v>39.225359172016702</v>
      </c>
      <c r="E123" s="14">
        <v>2.1756173317751402</v>
      </c>
      <c r="F123" s="14">
        <v>2.2854774826591302</v>
      </c>
      <c r="G123" s="14">
        <v>7.5495353404754102</v>
      </c>
      <c r="H123" s="14">
        <v>8.7555241972492208</v>
      </c>
      <c r="I123" s="14">
        <v>14.424409491278601</v>
      </c>
      <c r="J123" s="14">
        <v>2.5387562806606798</v>
      </c>
      <c r="K123" s="14">
        <v>20.812993821872301</v>
      </c>
      <c r="L123" s="14">
        <v>1.5029770002858001</v>
      </c>
      <c r="M123" s="14">
        <v>2.0405459673833901E-5</v>
      </c>
      <c r="N123" s="14">
        <v>9.4055809870807003</v>
      </c>
      <c r="O123" s="14">
        <v>6.0414398035858401</v>
      </c>
      <c r="P123" s="14">
        <v>7.7945672444743899</v>
      </c>
      <c r="R123">
        <v>11</v>
      </c>
      <c r="S123">
        <v>2</v>
      </c>
      <c r="T123">
        <v>3</v>
      </c>
      <c r="U123">
        <v>4</v>
      </c>
      <c r="V123">
        <v>3</v>
      </c>
      <c r="Z123" t="s">
        <v>95</v>
      </c>
      <c r="AA123" s="20">
        <f>461.580357338599/92</f>
        <v>5.0171777971586851</v>
      </c>
      <c r="AB123" s="20">
        <f>64.8791999596257/92</f>
        <v>0.70520869521332274</v>
      </c>
      <c r="AC123" s="20">
        <f>59.1/92</f>
        <v>0.6423913043478261</v>
      </c>
      <c r="AD123" s="20">
        <f>290.9/92</f>
        <v>3.1619565217391301</v>
      </c>
      <c r="AE123" s="20">
        <f>271.7/92</f>
        <v>2.9532608695652174</v>
      </c>
      <c r="AF123" s="20">
        <f>398.9/92</f>
        <v>4.3358695652173909</v>
      </c>
      <c r="AG123" s="20">
        <f>137.2/92</f>
        <v>1.4913043478260868</v>
      </c>
      <c r="AH123" s="20">
        <f>394.8/92</f>
        <v>4.2913043478260873</v>
      </c>
      <c r="AI123" s="20">
        <f>244.6/92</f>
        <v>2.6586956521739129</v>
      </c>
      <c r="AJ123" s="20">
        <f>57.1/92</f>
        <v>0.6206521739130435</v>
      </c>
      <c r="AK123" s="20">
        <f>533.8/92</f>
        <v>5.802173913043478</v>
      </c>
      <c r="AL123" s="20">
        <f>270.2/92</f>
        <v>2.9369565217391305</v>
      </c>
      <c r="AM123" s="20">
        <f>304.526112315773/92</f>
        <v>3.3100664382149239</v>
      </c>
      <c r="AO123" t="s">
        <v>137</v>
      </c>
      <c r="AP123" s="32">
        <f>STDEV(AQ114:BC122)</f>
        <v>0.29543065830475385</v>
      </c>
      <c r="AQ123" s="14">
        <f>STDEV(AQ114:AQ122)</f>
        <v>0.17171267251242386</v>
      </c>
      <c r="AR123" s="14">
        <f t="shared" ref="AR123:AS123" si="65">STDEV(AR114:AR122)</f>
        <v>0.44317790302509519</v>
      </c>
      <c r="AS123" s="14">
        <f t="shared" si="65"/>
        <v>0.50448127517587038</v>
      </c>
      <c r="AT123" s="13">
        <f t="shared" ref="AT123" si="66">STDEV(AT114:AT122)</f>
        <v>0.25420117246626217</v>
      </c>
      <c r="AU123" s="13">
        <f t="shared" ref="AU123" si="67">STDEV(AU114:AU122)</f>
        <v>0.35952532981466789</v>
      </c>
      <c r="AV123" s="14">
        <f t="shared" ref="AV123" si="68">STDEV(AV114:AV122)</f>
        <v>0.21844294329496752</v>
      </c>
      <c r="AW123" s="14">
        <f t="shared" ref="AW123" si="69">STDEV(AW114:AW122)</f>
        <v>0.33543166218510556</v>
      </c>
      <c r="AX123" s="14">
        <f t="shared" ref="AX123" si="70">STDEV(AX114:AX122)</f>
        <v>0.21177742387612938</v>
      </c>
      <c r="AY123" s="14">
        <f t="shared" ref="AY123" si="71">STDEV(AY114:AY122)</f>
        <v>0.34941473134115331</v>
      </c>
      <c r="AZ123" s="14">
        <f t="shared" ref="AZ123" si="72">STDEV(AZ114:AZ122)</f>
        <v>0.27756252908748186</v>
      </c>
      <c r="BA123" s="14">
        <f t="shared" ref="BA123" si="73">STDEV(BA114:BA122)</f>
        <v>0.24898864367778781</v>
      </c>
      <c r="BB123" s="14">
        <f t="shared" ref="BB123" si="74">STDEV(BB114:BB122)</f>
        <v>0.19075687430717886</v>
      </c>
      <c r="BC123" s="17">
        <f t="shared" ref="BC123" si="75">STDEV(BC114:BC122)</f>
        <v>0.18081397590348769</v>
      </c>
      <c r="BD123" s="17">
        <f>MEDIAN(AQ123:BC123)</f>
        <v>0.25420117246626217</v>
      </c>
    </row>
    <row r="124" spans="1:56">
      <c r="A124">
        <v>1981</v>
      </c>
      <c r="B124">
        <v>3</v>
      </c>
      <c r="C124">
        <v>31</v>
      </c>
      <c r="D124" s="14">
        <v>21.472867453613301</v>
      </c>
      <c r="E124" s="14">
        <v>0.22526143263534701</v>
      </c>
      <c r="F124" s="14">
        <v>1.99122532452082</v>
      </c>
      <c r="G124" s="14">
        <v>5.9286947324407304</v>
      </c>
      <c r="H124" s="14">
        <v>11.0268366750532</v>
      </c>
      <c r="I124" s="14">
        <v>8.7824833643212301</v>
      </c>
      <c r="J124" s="14">
        <v>2.7510127834411602</v>
      </c>
      <c r="K124" s="14">
        <v>11.7504783135472</v>
      </c>
      <c r="L124" s="14">
        <v>1.1104428174388501</v>
      </c>
      <c r="M124" s="14">
        <v>0</v>
      </c>
      <c r="N124" s="14">
        <v>7.8033184263297999</v>
      </c>
      <c r="O124" s="14">
        <v>5.3970685545483397</v>
      </c>
      <c r="P124" s="14">
        <v>6.0239744200928298</v>
      </c>
      <c r="R124">
        <v>11</v>
      </c>
      <c r="S124">
        <v>3</v>
      </c>
      <c r="T124">
        <v>3</v>
      </c>
      <c r="U124">
        <v>4</v>
      </c>
      <c r="V124">
        <v>3</v>
      </c>
    </row>
    <row r="125" spans="1:56">
      <c r="A125">
        <v>1981</v>
      </c>
      <c r="B125">
        <v>4</v>
      </c>
      <c r="C125">
        <v>1</v>
      </c>
      <c r="D125" s="14">
        <v>13.961235570750601</v>
      </c>
      <c r="E125" s="14">
        <v>0.23966247262609899</v>
      </c>
      <c r="F125" s="14">
        <v>2.3520940521802101</v>
      </c>
      <c r="G125" s="14">
        <v>4.8433223580840501</v>
      </c>
      <c r="H125" s="14">
        <v>9.9161000565494</v>
      </c>
      <c r="I125" s="14">
        <v>9.2674522382002902</v>
      </c>
      <c r="J125" s="14">
        <v>1.7975201266729199</v>
      </c>
      <c r="K125" s="14">
        <v>8.0940240279292297</v>
      </c>
      <c r="L125" s="14">
        <v>0.201972432073806</v>
      </c>
      <c r="M125" s="14">
        <v>0</v>
      </c>
      <c r="N125" s="14">
        <v>3.99632968263677</v>
      </c>
      <c r="O125" s="14">
        <v>3.6664496553183299</v>
      </c>
      <c r="P125" s="14">
        <v>4.2003326001855701</v>
      </c>
      <c r="R125">
        <v>11</v>
      </c>
      <c r="S125">
        <v>1</v>
      </c>
      <c r="T125">
        <v>3</v>
      </c>
      <c r="U125">
        <v>4</v>
      </c>
      <c r="V125">
        <v>1</v>
      </c>
    </row>
    <row r="126" spans="1:56">
      <c r="A126">
        <v>1981</v>
      </c>
      <c r="B126">
        <v>4</v>
      </c>
      <c r="C126">
        <v>2</v>
      </c>
      <c r="D126" s="14">
        <v>25.869842442396699</v>
      </c>
      <c r="E126" s="14">
        <v>0.52617715969970502</v>
      </c>
      <c r="F126" s="14">
        <v>0.25923723399652099</v>
      </c>
      <c r="G126" s="14">
        <v>4.05571909455122</v>
      </c>
      <c r="H126" s="14">
        <v>6.7734906188866102</v>
      </c>
      <c r="I126" s="14">
        <v>8.6730084112977099</v>
      </c>
      <c r="J126" s="14">
        <v>1.1348443816826601</v>
      </c>
      <c r="K126" s="14">
        <v>5.0638795890491304</v>
      </c>
      <c r="L126" s="14">
        <v>0.49557455548542001</v>
      </c>
      <c r="M126" s="14">
        <v>0</v>
      </c>
      <c r="N126" s="14">
        <v>5.4280294482411398</v>
      </c>
      <c r="O126" s="14">
        <v>3.36560904534866</v>
      </c>
      <c r="P126" s="14">
        <v>3.31746927819239</v>
      </c>
      <c r="R126">
        <v>7</v>
      </c>
      <c r="S126">
        <v>1</v>
      </c>
      <c r="T126">
        <v>3</v>
      </c>
      <c r="U126">
        <v>4</v>
      </c>
      <c r="V126">
        <v>9</v>
      </c>
    </row>
    <row r="127" spans="1:56">
      <c r="A127">
        <v>1981</v>
      </c>
      <c r="B127">
        <v>4</v>
      </c>
      <c r="C127">
        <v>3</v>
      </c>
      <c r="D127" s="14">
        <v>12.604670616865199</v>
      </c>
      <c r="E127" s="14">
        <v>8.04459904986847E-2</v>
      </c>
      <c r="F127" s="14">
        <v>7.1504940802566502E-2</v>
      </c>
      <c r="G127" s="14">
        <v>1.5906620571932399</v>
      </c>
      <c r="H127" s="14">
        <v>6.5587024771760802</v>
      </c>
      <c r="I127" s="14">
        <v>8.0308180815503594</v>
      </c>
      <c r="J127" s="14">
        <v>1.5021077140090699</v>
      </c>
      <c r="K127" s="14">
        <v>6.7070092915621702</v>
      </c>
      <c r="L127" s="14">
        <v>0.31090185944797399</v>
      </c>
      <c r="M127" s="14">
        <v>0</v>
      </c>
      <c r="N127" s="14">
        <v>4.0737660089628296</v>
      </c>
      <c r="O127" s="14">
        <v>1.2173464237041001</v>
      </c>
      <c r="P127" s="14">
        <v>2.43855477314156</v>
      </c>
      <c r="R127">
        <v>7</v>
      </c>
      <c r="S127">
        <v>3</v>
      </c>
      <c r="T127">
        <v>3</v>
      </c>
      <c r="U127">
        <v>6</v>
      </c>
      <c r="V127">
        <v>3</v>
      </c>
    </row>
    <row r="128" spans="1:56">
      <c r="A128">
        <v>1981</v>
      </c>
      <c r="B128">
        <v>4</v>
      </c>
      <c r="C128">
        <v>4</v>
      </c>
      <c r="D128" s="14">
        <v>9.3764474884212099</v>
      </c>
      <c r="E128" s="14">
        <v>0.18529713994484601</v>
      </c>
      <c r="F128" s="14">
        <v>0.23534029287934399</v>
      </c>
      <c r="G128" s="14">
        <v>2.95321092685773</v>
      </c>
      <c r="H128" s="14">
        <v>5.1047561425780597</v>
      </c>
      <c r="I128" s="14">
        <v>6.8247530771369203</v>
      </c>
      <c r="J128" s="14">
        <v>2.66455445925601</v>
      </c>
      <c r="K128" s="14">
        <v>6.8472431536225802</v>
      </c>
      <c r="L128" s="14">
        <v>0.75133926161435405</v>
      </c>
      <c r="M128" s="14">
        <v>0</v>
      </c>
      <c r="N128" s="14">
        <v>4.9010920360104597</v>
      </c>
      <c r="O128" s="14">
        <v>0.78247258569479805</v>
      </c>
      <c r="P128" s="14">
        <v>2.5576076222278799</v>
      </c>
      <c r="R128">
        <v>9</v>
      </c>
      <c r="S128">
        <v>3</v>
      </c>
      <c r="T128">
        <v>3</v>
      </c>
      <c r="U128">
        <v>6</v>
      </c>
      <c r="V128">
        <v>3</v>
      </c>
    </row>
    <row r="129" spans="1:46">
      <c r="A129">
        <v>1981</v>
      </c>
      <c r="B129">
        <v>4</v>
      </c>
      <c r="C129">
        <v>5</v>
      </c>
      <c r="D129" s="14">
        <v>9.6176445120168399</v>
      </c>
      <c r="E129" s="14">
        <v>3.8892148718252001E-2</v>
      </c>
      <c r="F129" s="14">
        <v>8.6701693662441598E-2</v>
      </c>
      <c r="G129" s="14">
        <v>4.99997276112832</v>
      </c>
      <c r="H129" s="14">
        <v>7.5895555262296703</v>
      </c>
      <c r="I129" s="14">
        <v>5.9709210078888102</v>
      </c>
      <c r="J129" s="14">
        <v>3.1881500152634499</v>
      </c>
      <c r="K129" s="14">
        <v>5.6364392258564404</v>
      </c>
      <c r="L129" s="14">
        <v>4.2620655165711598</v>
      </c>
      <c r="M129" s="14">
        <v>0</v>
      </c>
      <c r="N129" s="14">
        <v>12.400139060933</v>
      </c>
      <c r="O129" s="14">
        <v>0.85985260237235495</v>
      </c>
      <c r="P129" s="14">
        <v>3.40481185864556</v>
      </c>
      <c r="R129">
        <v>7</v>
      </c>
      <c r="S129">
        <v>1</v>
      </c>
      <c r="T129">
        <v>3</v>
      </c>
      <c r="U129">
        <v>6</v>
      </c>
      <c r="V129">
        <v>3</v>
      </c>
      <c r="AA129" s="28" t="s">
        <v>498</v>
      </c>
      <c r="AF129" s="28" t="s">
        <v>384</v>
      </c>
      <c r="AL129" s="28" t="s">
        <v>497</v>
      </c>
      <c r="AQ129" s="28" t="s">
        <v>385</v>
      </c>
    </row>
    <row r="130" spans="1:46">
      <c r="A130">
        <v>1981</v>
      </c>
      <c r="B130">
        <v>4</v>
      </c>
      <c r="C130">
        <v>6</v>
      </c>
      <c r="D130" s="14">
        <v>8.5512253876498896</v>
      </c>
      <c r="E130" s="14">
        <v>3.3908149487349199E-3</v>
      </c>
      <c r="F130" s="14">
        <v>0.14534494139438001</v>
      </c>
      <c r="G130" s="14">
        <v>2.0360561542747702</v>
      </c>
      <c r="H130" s="14">
        <v>7.3796294997647003</v>
      </c>
      <c r="I130" s="14">
        <v>7.6711288542224398</v>
      </c>
      <c r="J130" s="14">
        <v>1.5129218205330099</v>
      </c>
      <c r="K130" s="14">
        <v>7.86399293946537</v>
      </c>
      <c r="L130" s="14">
        <v>0.21844201243366401</v>
      </c>
      <c r="M130" s="14">
        <v>4.9362483648880201E-5</v>
      </c>
      <c r="N130" s="14">
        <v>9.2527161593845495</v>
      </c>
      <c r="O130" s="14">
        <v>0.81215297440015399</v>
      </c>
      <c r="P130" s="14">
        <v>2.77631702242837</v>
      </c>
      <c r="R130">
        <v>7</v>
      </c>
      <c r="S130">
        <v>1</v>
      </c>
      <c r="T130">
        <v>3</v>
      </c>
      <c r="U130">
        <v>6</v>
      </c>
      <c r="V130">
        <v>9</v>
      </c>
      <c r="AB130" s="5" t="s">
        <v>92</v>
      </c>
      <c r="AC130" s="5" t="s">
        <v>206</v>
      </c>
      <c r="AD130" s="5" t="s">
        <v>94</v>
      </c>
      <c r="AF130" s="6"/>
      <c r="AG130" s="5" t="s">
        <v>92</v>
      </c>
      <c r="AH130" s="5" t="s">
        <v>206</v>
      </c>
      <c r="AI130" s="5" t="s">
        <v>94</v>
      </c>
      <c r="AM130" s="5" t="s">
        <v>92</v>
      </c>
      <c r="AN130" s="5" t="s">
        <v>206</v>
      </c>
      <c r="AO130" s="5" t="s">
        <v>94</v>
      </c>
      <c r="AQ130" s="6"/>
      <c r="AR130" s="5" t="s">
        <v>92</v>
      </c>
      <c r="AS130" s="5" t="s">
        <v>206</v>
      </c>
      <c r="AT130" s="5" t="s">
        <v>94</v>
      </c>
    </row>
    <row r="131" spans="1:46">
      <c r="A131">
        <v>1981</v>
      </c>
      <c r="B131">
        <v>4</v>
      </c>
      <c r="C131">
        <v>7</v>
      </c>
      <c r="D131" s="14">
        <v>11.5223049416844</v>
      </c>
      <c r="E131" s="14">
        <v>1.3571307319681499E-2</v>
      </c>
      <c r="F131" s="14">
        <v>2.8871869727454001E-2</v>
      </c>
      <c r="G131" s="14">
        <v>1.5248348559913301</v>
      </c>
      <c r="H131" s="14">
        <v>3.1463694316186701</v>
      </c>
      <c r="I131" s="14">
        <v>6.5066478166677602</v>
      </c>
      <c r="J131" s="14">
        <v>0.438202583338897</v>
      </c>
      <c r="K131" s="14">
        <v>5.6740010388730404</v>
      </c>
      <c r="L131" s="14">
        <v>0.56459275228778305</v>
      </c>
      <c r="M131" s="14">
        <v>0</v>
      </c>
      <c r="N131" s="14">
        <v>4.0301447312891998</v>
      </c>
      <c r="O131" s="14">
        <v>0.484527913534407</v>
      </c>
      <c r="P131" s="14">
        <v>1.6881701516896701</v>
      </c>
      <c r="R131">
        <v>9</v>
      </c>
      <c r="S131">
        <v>1</v>
      </c>
      <c r="T131">
        <v>3</v>
      </c>
      <c r="U131">
        <v>6</v>
      </c>
      <c r="V131">
        <v>9</v>
      </c>
      <c r="AB131">
        <v>7</v>
      </c>
      <c r="AC131">
        <v>3</v>
      </c>
      <c r="AD131">
        <v>6</v>
      </c>
      <c r="AF131" s="7">
        <v>1</v>
      </c>
      <c r="AG131" s="87">
        <f t="shared" ref="AG131:AG139" si="76">COUNTIF(AB$131:AB$1000,$AF131)/COUNTIF(U$2:U$3589,$AF131)</f>
        <v>0.12984054669703873</v>
      </c>
      <c r="AH131" s="87">
        <f t="shared" ref="AH131:AH139" si="77">COUNTIF(AC$131:AC$1000,$AF131)/COUNTIF(V$2:V$3589,$AF131)</f>
        <v>7.6315789473684212E-2</v>
      </c>
      <c r="AI131" s="87">
        <f t="shared" ref="AI131:AI141" si="78">COUNTIF(AD$131:AD$1000,$AF131)/COUNTIF(R$2:R$3589,$AF131)</f>
        <v>2.0833333333333332E-2</v>
      </c>
      <c r="AM131">
        <v>7</v>
      </c>
      <c r="AN131">
        <v>5</v>
      </c>
      <c r="AO131">
        <v>9</v>
      </c>
      <c r="AQ131" s="7">
        <v>1</v>
      </c>
      <c r="AR131" s="87">
        <f t="shared" ref="AR131:AR139" si="79">COUNTIF(AM$131:AM$2000,$AQ131)/COUNTIF(U$2:U$3589,$AQ131)</f>
        <v>0.15034168564920272</v>
      </c>
      <c r="AS131" s="85">
        <f t="shared" ref="AS131:AS139" si="80">COUNTIF(AN$131:AN$2000,$AQ131)/COUNTIF(V$2:V$3589,$AQ131)</f>
        <v>0.27631578947368424</v>
      </c>
      <c r="AT131" s="87">
        <f t="shared" ref="AT131:AT141" si="81">COUNTIF(AO$131:AO$2000,$AQ131)/COUNTIF(R$2:R$3589,$AQ131)</f>
        <v>0.15416666666666667</v>
      </c>
    </row>
    <row r="132" spans="1:46">
      <c r="A132">
        <v>1981</v>
      </c>
      <c r="B132">
        <v>4</v>
      </c>
      <c r="C132">
        <v>8</v>
      </c>
      <c r="D132" s="14">
        <v>12.1043279522105</v>
      </c>
      <c r="E132" s="14">
        <v>2.6503563861638098E-2</v>
      </c>
      <c r="F132" s="14">
        <v>0.49859018241609798</v>
      </c>
      <c r="G132" s="14">
        <v>2.5960225992152401</v>
      </c>
      <c r="H132" s="14">
        <v>2.66931768597486</v>
      </c>
      <c r="I132" s="14">
        <v>8.4386419272903392</v>
      </c>
      <c r="J132" s="14">
        <v>0.432983346552205</v>
      </c>
      <c r="K132" s="14">
        <v>8.2510317068052892</v>
      </c>
      <c r="L132" s="14">
        <v>0.21817582157495399</v>
      </c>
      <c r="M132" s="14">
        <v>0</v>
      </c>
      <c r="N132" s="14">
        <v>3.1372418884734299</v>
      </c>
      <c r="O132" s="14">
        <v>0.58602936201509204</v>
      </c>
      <c r="P132" s="14">
        <v>2.1325426029041101</v>
      </c>
      <c r="R132">
        <v>9</v>
      </c>
      <c r="S132">
        <v>1</v>
      </c>
      <c r="T132">
        <v>3</v>
      </c>
      <c r="U132">
        <v>6</v>
      </c>
      <c r="V132">
        <v>9</v>
      </c>
      <c r="AB132">
        <v>8</v>
      </c>
      <c r="AC132">
        <v>5</v>
      </c>
      <c r="AD132">
        <v>6</v>
      </c>
      <c r="AF132" s="7">
        <v>2</v>
      </c>
      <c r="AG132" s="87">
        <f t="shared" si="76"/>
        <v>0.12923728813559321</v>
      </c>
      <c r="AH132" s="87">
        <f t="shared" si="77"/>
        <v>0.19783197831978319</v>
      </c>
      <c r="AI132" s="87">
        <f t="shared" si="78"/>
        <v>0.19855595667870035</v>
      </c>
      <c r="AM132">
        <v>8</v>
      </c>
      <c r="AN132">
        <v>2</v>
      </c>
      <c r="AO132">
        <v>3</v>
      </c>
      <c r="AQ132" s="7">
        <v>2</v>
      </c>
      <c r="AR132" s="87">
        <f t="shared" si="79"/>
        <v>0.16949152542372881</v>
      </c>
      <c r="AS132" s="86">
        <f t="shared" si="80"/>
        <v>7.8590785907859076E-2</v>
      </c>
      <c r="AT132" s="86">
        <f t="shared" si="81"/>
        <v>1.9855595667870037E-2</v>
      </c>
    </row>
    <row r="133" spans="1:46">
      <c r="A133">
        <v>1981</v>
      </c>
      <c r="B133">
        <v>4</v>
      </c>
      <c r="C133">
        <v>9</v>
      </c>
      <c r="D133" s="14">
        <v>5.3453350583565298</v>
      </c>
      <c r="E133" s="14">
        <v>1.3954109222452601E-2</v>
      </c>
      <c r="F133" s="14">
        <v>1.49780436256154E-2</v>
      </c>
      <c r="G133" s="14">
        <v>2.8745943523557198</v>
      </c>
      <c r="H133" s="14">
        <v>1.55061862654765</v>
      </c>
      <c r="I133" s="14">
        <v>6.9264308568596196</v>
      </c>
      <c r="J133" s="14">
        <v>0.329328586110754</v>
      </c>
      <c r="K133" s="14">
        <v>4.90392005178317</v>
      </c>
      <c r="L133" s="14">
        <v>0.71954313891770005</v>
      </c>
      <c r="M133" s="14">
        <v>0</v>
      </c>
      <c r="N133" s="14">
        <v>1.91837039637204</v>
      </c>
      <c r="O133" s="14">
        <v>0.61147368596177698</v>
      </c>
      <c r="P133" s="14">
        <v>1.54493439179141</v>
      </c>
      <c r="R133">
        <v>6</v>
      </c>
      <c r="S133">
        <v>1</v>
      </c>
      <c r="T133">
        <v>3</v>
      </c>
      <c r="U133">
        <v>6</v>
      </c>
      <c r="V133">
        <v>3</v>
      </c>
      <c r="AB133">
        <v>9</v>
      </c>
      <c r="AC133">
        <v>5</v>
      </c>
      <c r="AD133">
        <v>6</v>
      </c>
      <c r="AF133" s="7">
        <v>3</v>
      </c>
      <c r="AG133" s="87">
        <f t="shared" si="76"/>
        <v>0.14519906323185011</v>
      </c>
      <c r="AH133" s="87">
        <f t="shared" si="77"/>
        <v>0.16876574307304787</v>
      </c>
      <c r="AI133" s="85">
        <f t="shared" si="78"/>
        <v>4.4843049327354259E-3</v>
      </c>
      <c r="AM133">
        <v>8</v>
      </c>
      <c r="AN133">
        <v>8</v>
      </c>
      <c r="AO133">
        <v>11</v>
      </c>
      <c r="AQ133" s="7">
        <v>3</v>
      </c>
      <c r="AR133" s="85">
        <f t="shared" si="79"/>
        <v>0.22248243559718969</v>
      </c>
      <c r="AS133" s="87">
        <f t="shared" si="80"/>
        <v>0.12090680100755667</v>
      </c>
      <c r="AT133" s="87">
        <f t="shared" si="81"/>
        <v>0.21076233183856502</v>
      </c>
    </row>
    <row r="134" spans="1:46">
      <c r="A134">
        <v>1981</v>
      </c>
      <c r="B134">
        <v>4</v>
      </c>
      <c r="C134">
        <v>10</v>
      </c>
      <c r="D134" s="14">
        <v>11.3687886448926</v>
      </c>
      <c r="E134" s="14">
        <v>0.109315920598998</v>
      </c>
      <c r="F134" s="14">
        <v>3.8836880485163199E-2</v>
      </c>
      <c r="G134" s="14">
        <v>3.7465653901321998</v>
      </c>
      <c r="H134" s="14">
        <v>3.7379059665079999</v>
      </c>
      <c r="I134" s="14">
        <v>6.4709546583119204</v>
      </c>
      <c r="J134" s="14">
        <v>0.50366359398342397</v>
      </c>
      <c r="K134" s="14">
        <v>5.8786616076060296</v>
      </c>
      <c r="L134" s="14">
        <v>2.8492965422594798</v>
      </c>
      <c r="M134" s="14">
        <v>0</v>
      </c>
      <c r="N134" s="14">
        <v>8.39733547505252</v>
      </c>
      <c r="O134" s="14">
        <v>0.82041204269411006</v>
      </c>
      <c r="P134" s="14">
        <v>2.5012865445450498</v>
      </c>
      <c r="R134">
        <v>7</v>
      </c>
      <c r="S134">
        <v>1</v>
      </c>
      <c r="T134">
        <v>3</v>
      </c>
      <c r="U134">
        <v>6</v>
      </c>
      <c r="V134">
        <v>3</v>
      </c>
      <c r="AB134">
        <v>7</v>
      </c>
      <c r="AC134">
        <v>3</v>
      </c>
      <c r="AD134">
        <v>6</v>
      </c>
      <c r="AF134" s="7">
        <v>4</v>
      </c>
      <c r="AG134" s="87">
        <f t="shared" si="76"/>
        <v>0.13793103448275862</v>
      </c>
      <c r="AH134" s="85">
        <f t="shared" si="77"/>
        <v>4.5238095238095237E-2</v>
      </c>
      <c r="AI134" s="85">
        <f t="shared" si="78"/>
        <v>0</v>
      </c>
      <c r="AM134">
        <v>7</v>
      </c>
      <c r="AN134">
        <v>4</v>
      </c>
      <c r="AO134">
        <v>11</v>
      </c>
      <c r="AQ134" s="7">
        <v>4</v>
      </c>
      <c r="AR134" s="87">
        <f t="shared" si="79"/>
        <v>0.16091954022988506</v>
      </c>
      <c r="AS134" s="85">
        <f t="shared" si="80"/>
        <v>0.28809523809523807</v>
      </c>
      <c r="AT134" s="85">
        <f t="shared" si="81"/>
        <v>0.63253012048192769</v>
      </c>
    </row>
    <row r="135" spans="1:46">
      <c r="A135">
        <v>1981</v>
      </c>
      <c r="B135">
        <v>4</v>
      </c>
      <c r="C135">
        <v>11</v>
      </c>
      <c r="D135" s="14">
        <v>11.3140721261982</v>
      </c>
      <c r="E135" s="14">
        <v>0.35531567832833</v>
      </c>
      <c r="F135" s="14">
        <v>0.20553446796042199</v>
      </c>
      <c r="G135" s="14">
        <v>3.9847471258487501</v>
      </c>
      <c r="H135" s="14">
        <v>8.3045459319487094</v>
      </c>
      <c r="I135" s="14">
        <v>13.266411417895799</v>
      </c>
      <c r="J135" s="14">
        <v>1.0272443727748</v>
      </c>
      <c r="K135" s="14">
        <v>3.8788140094983801</v>
      </c>
      <c r="L135" s="14">
        <v>3.3948928891563099</v>
      </c>
      <c r="M135" s="14">
        <v>0</v>
      </c>
      <c r="N135" s="14">
        <v>13.6680752666113</v>
      </c>
      <c r="O135" s="14">
        <v>1.86695660626784</v>
      </c>
      <c r="P135" s="14">
        <v>3.2791957750092702</v>
      </c>
      <c r="R135">
        <v>5</v>
      </c>
      <c r="S135">
        <v>1</v>
      </c>
      <c r="T135">
        <v>2</v>
      </c>
      <c r="U135">
        <v>6</v>
      </c>
      <c r="V135">
        <v>9</v>
      </c>
      <c r="AB135">
        <v>8</v>
      </c>
      <c r="AC135">
        <v>5</v>
      </c>
      <c r="AD135">
        <v>6</v>
      </c>
      <c r="AF135" s="7">
        <v>5</v>
      </c>
      <c r="AG135" s="86">
        <f t="shared" si="76"/>
        <v>0.32034632034632032</v>
      </c>
      <c r="AH135" s="86">
        <f t="shared" si="77"/>
        <v>0.21561338289962825</v>
      </c>
      <c r="AI135" s="85">
        <f t="shared" si="78"/>
        <v>4.5045045045045045E-3</v>
      </c>
      <c r="AM135">
        <v>7</v>
      </c>
      <c r="AN135">
        <v>8</v>
      </c>
      <c r="AO135">
        <v>11</v>
      </c>
      <c r="AQ135" s="7">
        <v>5</v>
      </c>
      <c r="AR135" s="86">
        <f t="shared" si="79"/>
        <v>2.5974025974025976E-2</v>
      </c>
      <c r="AS135" s="86">
        <f t="shared" si="80"/>
        <v>7.434944237918216E-2</v>
      </c>
      <c r="AT135" s="87">
        <f t="shared" si="81"/>
        <v>0.3108108108108108</v>
      </c>
    </row>
    <row r="136" spans="1:46">
      <c r="A136">
        <v>1981</v>
      </c>
      <c r="B136">
        <v>4</v>
      </c>
      <c r="C136">
        <v>12</v>
      </c>
      <c r="D136" s="14">
        <v>19.981207439885601</v>
      </c>
      <c r="E136" s="14">
        <v>1.4731254910156499</v>
      </c>
      <c r="F136" s="14">
        <v>1.27063502344629</v>
      </c>
      <c r="G136" s="14">
        <v>5.22550040027284</v>
      </c>
      <c r="H136" s="14">
        <v>8.5071994345778901</v>
      </c>
      <c r="I136" s="14">
        <v>20.8414847515294</v>
      </c>
      <c r="J136" s="14">
        <v>2.17994035960161</v>
      </c>
      <c r="K136" s="14">
        <v>8.0662203663258403</v>
      </c>
      <c r="L136" s="14">
        <v>2.71348321875224</v>
      </c>
      <c r="M136" s="14">
        <v>0</v>
      </c>
      <c r="N136" s="14">
        <v>13.1506373050611</v>
      </c>
      <c r="O136" s="14">
        <v>2.7058713331547102</v>
      </c>
      <c r="P136" s="14">
        <v>4.38809381398955</v>
      </c>
      <c r="R136">
        <v>11</v>
      </c>
      <c r="S136">
        <v>1</v>
      </c>
      <c r="T136">
        <v>2</v>
      </c>
      <c r="U136">
        <v>6</v>
      </c>
      <c r="V136">
        <v>1</v>
      </c>
      <c r="AB136">
        <v>8</v>
      </c>
      <c r="AC136">
        <v>3</v>
      </c>
      <c r="AD136">
        <v>6</v>
      </c>
      <c r="AF136" s="7">
        <v>6</v>
      </c>
      <c r="AG136" s="85">
        <f t="shared" si="76"/>
        <v>0.10294117647058823</v>
      </c>
      <c r="AH136" s="87">
        <f t="shared" si="77"/>
        <v>0.17765567765567766</v>
      </c>
      <c r="AI136" s="86">
        <f t="shared" si="78"/>
        <v>0.4917808219178082</v>
      </c>
      <c r="AM136">
        <v>7</v>
      </c>
      <c r="AN136">
        <v>8</v>
      </c>
      <c r="AO136">
        <v>11</v>
      </c>
      <c r="AQ136" s="7">
        <v>6</v>
      </c>
      <c r="AR136" s="85">
        <f t="shared" si="79"/>
        <v>0.20098039215686275</v>
      </c>
      <c r="AS136" s="87">
        <f t="shared" si="80"/>
        <v>0.11355311355311355</v>
      </c>
      <c r="AT136" s="86">
        <f t="shared" si="81"/>
        <v>0</v>
      </c>
    </row>
    <row r="137" spans="1:46">
      <c r="A137">
        <v>1981</v>
      </c>
      <c r="B137">
        <v>4</v>
      </c>
      <c r="C137">
        <v>13</v>
      </c>
      <c r="D137" s="14">
        <v>11.3523202286607</v>
      </c>
      <c r="E137" s="14">
        <v>3.0722262736764301</v>
      </c>
      <c r="F137" s="14">
        <v>0.51377801677625701</v>
      </c>
      <c r="G137" s="14">
        <v>4.7660491541351098</v>
      </c>
      <c r="H137" s="14">
        <v>7.2615112334483696</v>
      </c>
      <c r="I137" s="14">
        <v>9.6987850851991393</v>
      </c>
      <c r="J137" s="14">
        <v>4.1189738063058403</v>
      </c>
      <c r="K137" s="14">
        <v>6.6858082559012697</v>
      </c>
      <c r="L137" s="14">
        <v>0.70554796607518599</v>
      </c>
      <c r="M137" s="14">
        <v>0</v>
      </c>
      <c r="N137" s="14">
        <v>9.6432810429157492</v>
      </c>
      <c r="O137" s="14">
        <v>2.2789918309942401</v>
      </c>
      <c r="P137" s="14">
        <v>3.7968354587301301</v>
      </c>
      <c r="R137">
        <v>7</v>
      </c>
      <c r="S137">
        <v>1</v>
      </c>
      <c r="T137">
        <v>2</v>
      </c>
      <c r="U137">
        <v>6</v>
      </c>
      <c r="V137">
        <v>1</v>
      </c>
      <c r="AB137">
        <v>8</v>
      </c>
      <c r="AC137">
        <v>3</v>
      </c>
      <c r="AD137">
        <v>6</v>
      </c>
      <c r="AF137" s="7">
        <v>7</v>
      </c>
      <c r="AG137" s="87">
        <f t="shared" si="76"/>
        <v>0.12528473804100229</v>
      </c>
      <c r="AH137" s="87">
        <f t="shared" si="77"/>
        <v>0.1990521327014218</v>
      </c>
      <c r="AI137" s="87">
        <f t="shared" si="78"/>
        <v>4.8223350253807105E-2</v>
      </c>
      <c r="AM137">
        <v>7</v>
      </c>
      <c r="AN137">
        <v>5</v>
      </c>
      <c r="AO137">
        <v>9</v>
      </c>
      <c r="AQ137" s="7">
        <v>7</v>
      </c>
      <c r="AR137" s="87">
        <f t="shared" si="79"/>
        <v>0.18906605922551253</v>
      </c>
      <c r="AS137" s="87">
        <f t="shared" si="80"/>
        <v>0.11848341232227488</v>
      </c>
      <c r="AT137" s="86">
        <f t="shared" si="81"/>
        <v>3.0456852791878174E-2</v>
      </c>
    </row>
    <row r="138" spans="1:46">
      <c r="A138">
        <v>1981</v>
      </c>
      <c r="B138">
        <v>4</v>
      </c>
      <c r="C138">
        <v>14</v>
      </c>
      <c r="D138" s="14">
        <v>5.3002277485787399</v>
      </c>
      <c r="E138" s="14">
        <v>0.97430015918860502</v>
      </c>
      <c r="F138" s="14">
        <v>0.97621457695272196</v>
      </c>
      <c r="G138" s="14">
        <v>5.2293124963703601</v>
      </c>
      <c r="H138" s="14">
        <v>6.8400301254063303</v>
      </c>
      <c r="I138" s="14">
        <v>5.21344948537695</v>
      </c>
      <c r="J138" s="14">
        <v>3.5770580375578001</v>
      </c>
      <c r="K138" s="14">
        <v>4.4900778282734004</v>
      </c>
      <c r="L138" s="14">
        <v>0.66579365932727497</v>
      </c>
      <c r="M138" s="14">
        <v>0</v>
      </c>
      <c r="N138" s="14">
        <v>4.1880600461644502</v>
      </c>
      <c r="O138" s="14">
        <v>1.54095626232715</v>
      </c>
      <c r="P138" s="14">
        <v>2.99649744390809</v>
      </c>
      <c r="R138">
        <v>5</v>
      </c>
      <c r="S138">
        <v>6</v>
      </c>
      <c r="T138">
        <v>2</v>
      </c>
      <c r="U138">
        <v>6</v>
      </c>
      <c r="V138">
        <v>9</v>
      </c>
      <c r="AB138">
        <v>7</v>
      </c>
      <c r="AC138">
        <v>3</v>
      </c>
      <c r="AD138">
        <v>6</v>
      </c>
      <c r="AF138" s="7">
        <v>8</v>
      </c>
      <c r="AG138" s="87">
        <f t="shared" si="76"/>
        <v>0.15</v>
      </c>
      <c r="AH138" s="85">
        <f t="shared" si="77"/>
        <v>2.197802197802198E-2</v>
      </c>
      <c r="AI138" s="87">
        <f t="shared" si="78"/>
        <v>0.12681159420289856</v>
      </c>
      <c r="AM138">
        <v>7</v>
      </c>
      <c r="AN138">
        <v>8</v>
      </c>
      <c r="AO138">
        <v>11</v>
      </c>
      <c r="AQ138" s="7">
        <v>8</v>
      </c>
      <c r="AR138" s="86">
        <f t="shared" si="79"/>
        <v>9.6428571428571433E-2</v>
      </c>
      <c r="AS138" s="85">
        <f t="shared" si="80"/>
        <v>0.30219780219780218</v>
      </c>
      <c r="AT138" s="86">
        <f t="shared" si="81"/>
        <v>3.9855072463768113E-2</v>
      </c>
    </row>
    <row r="139" spans="1:46">
      <c r="A139">
        <v>1981</v>
      </c>
      <c r="B139">
        <v>4</v>
      </c>
      <c r="C139">
        <v>15</v>
      </c>
      <c r="D139" s="14">
        <v>4.4472080381489301</v>
      </c>
      <c r="E139" s="14">
        <v>0.67104778194716896</v>
      </c>
      <c r="F139" s="14">
        <v>1.36036328449838</v>
      </c>
      <c r="G139" s="14">
        <v>6.6926448675546597</v>
      </c>
      <c r="H139" s="14">
        <v>5.5322013473878497</v>
      </c>
      <c r="I139" s="14">
        <v>10.1527612925565</v>
      </c>
      <c r="J139" s="14">
        <v>3.83787970627766</v>
      </c>
      <c r="K139" s="14">
        <v>3.42421413280021</v>
      </c>
      <c r="L139" s="14">
        <v>0.689598945987139</v>
      </c>
      <c r="M139" s="14">
        <v>0</v>
      </c>
      <c r="N139" s="14">
        <v>4.6005013995263102</v>
      </c>
      <c r="O139" s="14">
        <v>0.90818610616871498</v>
      </c>
      <c r="P139" s="14">
        <v>2.8214403709812399</v>
      </c>
      <c r="R139">
        <v>1</v>
      </c>
      <c r="S139">
        <v>6</v>
      </c>
      <c r="T139">
        <v>2</v>
      </c>
      <c r="U139">
        <v>6</v>
      </c>
      <c r="V139">
        <v>1</v>
      </c>
      <c r="AB139">
        <v>8</v>
      </c>
      <c r="AC139">
        <v>5</v>
      </c>
      <c r="AD139">
        <v>6</v>
      </c>
      <c r="AF139" s="7">
        <v>9</v>
      </c>
      <c r="AG139" s="87">
        <f t="shared" si="76"/>
        <v>0.18378378378378379</v>
      </c>
      <c r="AH139" s="87">
        <f t="shared" si="77"/>
        <v>0.15306122448979592</v>
      </c>
      <c r="AI139" s="85">
        <f t="shared" si="78"/>
        <v>8.2644628099173556E-3</v>
      </c>
      <c r="AM139">
        <v>8</v>
      </c>
      <c r="AN139">
        <v>4</v>
      </c>
      <c r="AO139">
        <v>9</v>
      </c>
      <c r="AQ139" s="7">
        <v>9</v>
      </c>
      <c r="AR139" s="87">
        <f t="shared" si="79"/>
        <v>0.12162162162162163</v>
      </c>
      <c r="AS139" s="87">
        <f t="shared" si="80"/>
        <v>0.13520408163265307</v>
      </c>
      <c r="AT139" s="87">
        <f t="shared" si="81"/>
        <v>0.12121212121212122</v>
      </c>
    </row>
    <row r="140" spans="1:46">
      <c r="A140">
        <v>1981</v>
      </c>
      <c r="B140">
        <v>4</v>
      </c>
      <c r="C140">
        <v>16</v>
      </c>
      <c r="D140" s="14">
        <v>5.6780940432759399</v>
      </c>
      <c r="E140" s="14">
        <v>0.99043516007099097</v>
      </c>
      <c r="F140" s="14">
        <v>1.16946688474288</v>
      </c>
      <c r="G140" s="14">
        <v>4.4851507240565702</v>
      </c>
      <c r="H140" s="14">
        <v>5.2921021675906603</v>
      </c>
      <c r="I140" s="14">
        <v>6.7258089369849898</v>
      </c>
      <c r="J140" s="14">
        <v>3.2842339469775901</v>
      </c>
      <c r="K140" s="14">
        <v>4.8211866881749099</v>
      </c>
      <c r="L140" s="14">
        <v>0.81065600178541797</v>
      </c>
      <c r="M140" s="14">
        <v>0</v>
      </c>
      <c r="N140" s="14">
        <v>5.6042041357173904</v>
      </c>
      <c r="O140" s="14">
        <v>0.91309817810209004</v>
      </c>
      <c r="P140" s="14">
        <v>2.6558927052566101</v>
      </c>
      <c r="R140">
        <v>7</v>
      </c>
      <c r="S140">
        <v>8</v>
      </c>
      <c r="T140">
        <v>2</v>
      </c>
      <c r="U140">
        <v>6</v>
      </c>
      <c r="V140">
        <v>9</v>
      </c>
      <c r="AB140">
        <v>7</v>
      </c>
      <c r="AC140">
        <v>5</v>
      </c>
      <c r="AD140">
        <v>6</v>
      </c>
      <c r="AF140" s="7">
        <v>10</v>
      </c>
      <c r="AG140" s="87"/>
      <c r="AH140" s="87"/>
      <c r="AI140" s="85">
        <f t="shared" si="78"/>
        <v>0</v>
      </c>
      <c r="AM140">
        <v>7</v>
      </c>
      <c r="AN140">
        <v>4</v>
      </c>
      <c r="AO140">
        <v>9</v>
      </c>
      <c r="AQ140" s="7">
        <v>10</v>
      </c>
      <c r="AR140" s="87"/>
      <c r="AS140" s="87"/>
      <c r="AT140" s="87">
        <f t="shared" si="81"/>
        <v>0.39664804469273746</v>
      </c>
    </row>
    <row r="141" spans="1:46">
      <c r="A141">
        <v>1981</v>
      </c>
      <c r="B141">
        <v>4</v>
      </c>
      <c r="C141">
        <v>17</v>
      </c>
      <c r="D141" s="14">
        <v>6.2902225314226703</v>
      </c>
      <c r="E141" s="14">
        <v>1.72915925972058</v>
      </c>
      <c r="F141" s="14">
        <v>2.9352942146921102</v>
      </c>
      <c r="G141" s="14">
        <v>5.6907000215335701</v>
      </c>
      <c r="H141" s="14">
        <v>4.2118139967303296</v>
      </c>
      <c r="I141" s="14">
        <v>12.200509898689401</v>
      </c>
      <c r="J141" s="14">
        <v>2.7814218792851002</v>
      </c>
      <c r="K141" s="14">
        <v>3.7931610088188599</v>
      </c>
      <c r="L141" s="14">
        <v>1.05541559763068</v>
      </c>
      <c r="M141" s="14">
        <v>0</v>
      </c>
      <c r="N141" s="14">
        <v>5.3450012402505296</v>
      </c>
      <c r="O141" s="14">
        <v>1.3672498865934499</v>
      </c>
      <c r="P141" s="14">
        <v>2.7395732395024299</v>
      </c>
      <c r="R141">
        <v>7</v>
      </c>
      <c r="S141">
        <v>6</v>
      </c>
      <c r="T141">
        <v>5</v>
      </c>
      <c r="U141">
        <v>6</v>
      </c>
      <c r="V141">
        <v>9</v>
      </c>
      <c r="AB141">
        <v>8</v>
      </c>
      <c r="AC141">
        <v>5</v>
      </c>
      <c r="AD141">
        <v>6</v>
      </c>
      <c r="AF141" s="7">
        <v>11</v>
      </c>
      <c r="AG141" s="87"/>
      <c r="AH141" s="87"/>
      <c r="AI141" s="85">
        <f t="shared" si="78"/>
        <v>0</v>
      </c>
      <c r="AM141">
        <v>7</v>
      </c>
      <c r="AN141">
        <v>8</v>
      </c>
      <c r="AO141">
        <v>11</v>
      </c>
      <c r="AQ141" s="7">
        <v>11</v>
      </c>
      <c r="AR141" s="87"/>
      <c r="AS141" s="87"/>
      <c r="AT141" s="85">
        <f t="shared" si="81"/>
        <v>0.66804979253112029</v>
      </c>
    </row>
    <row r="142" spans="1:46">
      <c r="A142">
        <v>1981</v>
      </c>
      <c r="B142">
        <v>4</v>
      </c>
      <c r="C142">
        <v>18</v>
      </c>
      <c r="D142" s="14">
        <v>5.9075097044872997</v>
      </c>
      <c r="E142" s="14">
        <v>2.50277777156324</v>
      </c>
      <c r="F142" s="14">
        <v>2.4368995625468099</v>
      </c>
      <c r="G142" s="14">
        <v>7.1989081998733004</v>
      </c>
      <c r="H142" s="14">
        <v>5.0484311443013796</v>
      </c>
      <c r="I142" s="14">
        <v>4.7019652067945499</v>
      </c>
      <c r="J142" s="14">
        <v>2.8694990161368898</v>
      </c>
      <c r="K142" s="14">
        <v>2.6395882711249801</v>
      </c>
      <c r="L142" s="14">
        <v>3.0142270225629701</v>
      </c>
      <c r="M142" s="14">
        <v>8.6104324882924004E-5</v>
      </c>
      <c r="N142" s="14">
        <v>7.7397383477645301</v>
      </c>
      <c r="O142" s="14">
        <v>1.48195256638803</v>
      </c>
      <c r="P142" s="14">
        <v>3.1769987170529701</v>
      </c>
      <c r="R142">
        <v>1</v>
      </c>
      <c r="S142">
        <v>1</v>
      </c>
      <c r="T142">
        <v>2</v>
      </c>
      <c r="U142">
        <v>6</v>
      </c>
      <c r="V142">
        <v>7</v>
      </c>
      <c r="AB142">
        <v>7</v>
      </c>
      <c r="AC142">
        <v>5</v>
      </c>
      <c r="AD142">
        <v>6</v>
      </c>
      <c r="AM142">
        <v>7</v>
      </c>
      <c r="AN142">
        <v>2</v>
      </c>
      <c r="AO142">
        <v>1</v>
      </c>
    </row>
    <row r="143" spans="1:46">
      <c r="A143">
        <v>1981</v>
      </c>
      <c r="B143">
        <v>4</v>
      </c>
      <c r="C143">
        <v>19</v>
      </c>
      <c r="D143" s="14">
        <v>4.3303618504153496</v>
      </c>
      <c r="E143" s="14">
        <v>3.2451105034275698</v>
      </c>
      <c r="F143" s="14">
        <v>3.1358214851115598</v>
      </c>
      <c r="G143" s="14">
        <v>5.70368489554152</v>
      </c>
      <c r="H143" s="14">
        <v>1.8317441300238599</v>
      </c>
      <c r="I143" s="14">
        <v>4.5961356589231901</v>
      </c>
      <c r="J143" s="14">
        <v>1.1637900521547</v>
      </c>
      <c r="K143" s="14">
        <v>1.3489597050819799</v>
      </c>
      <c r="L143" s="14">
        <v>0.79463845908644304</v>
      </c>
      <c r="M143" s="14">
        <v>0.101450466552473</v>
      </c>
      <c r="N143" s="14">
        <v>6.0545176408493697</v>
      </c>
      <c r="O143" s="14">
        <v>1.48914047157199</v>
      </c>
      <c r="P143" s="14">
        <v>2.1866953882819802</v>
      </c>
      <c r="R143">
        <v>2</v>
      </c>
      <c r="S143">
        <v>8</v>
      </c>
      <c r="T143">
        <v>9</v>
      </c>
      <c r="U143">
        <v>6</v>
      </c>
      <c r="V143">
        <v>4</v>
      </c>
      <c r="AB143">
        <v>7</v>
      </c>
      <c r="AC143">
        <v>5</v>
      </c>
      <c r="AD143">
        <v>6</v>
      </c>
      <c r="AM143">
        <v>8</v>
      </c>
      <c r="AN143">
        <v>8</v>
      </c>
      <c r="AO143">
        <v>9</v>
      </c>
    </row>
    <row r="144" spans="1:46">
      <c r="A144">
        <v>1981</v>
      </c>
      <c r="B144">
        <v>4</v>
      </c>
      <c r="C144">
        <v>20</v>
      </c>
      <c r="D144" s="14">
        <v>2.6954890681233099</v>
      </c>
      <c r="E144" s="14">
        <v>0.96230678719031304</v>
      </c>
      <c r="F144" s="14">
        <v>0.84733509057924095</v>
      </c>
      <c r="G144" s="14">
        <v>6.4554445996958298</v>
      </c>
      <c r="H144" s="14">
        <v>2.5680674886583601</v>
      </c>
      <c r="I144" s="14">
        <v>9.42424570471659</v>
      </c>
      <c r="J144" s="14">
        <v>0.90903799531871499</v>
      </c>
      <c r="K144" s="14">
        <v>2.4138137890052298</v>
      </c>
      <c r="L144" s="14">
        <v>2.58036504122098</v>
      </c>
      <c r="M144" s="14">
        <v>0.214107958757079</v>
      </c>
      <c r="N144" s="14">
        <v>8.7099165754693804</v>
      </c>
      <c r="O144" s="14">
        <v>1.8246638327025699</v>
      </c>
      <c r="P144" s="14">
        <v>2.8001903092584799</v>
      </c>
      <c r="R144">
        <v>1</v>
      </c>
      <c r="S144">
        <v>8</v>
      </c>
      <c r="T144">
        <v>9</v>
      </c>
      <c r="U144">
        <v>6</v>
      </c>
      <c r="V144">
        <v>4</v>
      </c>
      <c r="AB144">
        <v>8</v>
      </c>
      <c r="AC144">
        <v>5</v>
      </c>
      <c r="AD144">
        <v>6</v>
      </c>
      <c r="AM144">
        <v>7</v>
      </c>
      <c r="AN144">
        <v>8</v>
      </c>
      <c r="AO144">
        <v>11</v>
      </c>
    </row>
    <row r="145" spans="1:46">
      <c r="A145">
        <v>1981</v>
      </c>
      <c r="B145">
        <v>4</v>
      </c>
      <c r="C145">
        <v>21</v>
      </c>
      <c r="D145" s="14">
        <v>14.8355394122152</v>
      </c>
      <c r="E145" s="14">
        <v>0.617812332331792</v>
      </c>
      <c r="F145" s="14">
        <v>0.16977973017488199</v>
      </c>
      <c r="G145" s="14">
        <v>7.6901367554130404</v>
      </c>
      <c r="H145" s="14">
        <v>2.0639221672946002</v>
      </c>
      <c r="I145" s="14">
        <v>13.389679428574301</v>
      </c>
      <c r="J145" s="14">
        <v>2.5947312599654899</v>
      </c>
      <c r="K145" s="14">
        <v>3.9122681956137102</v>
      </c>
      <c r="L145" s="14">
        <v>3.2903976958154302</v>
      </c>
      <c r="M145" s="14">
        <v>1.37695499812384</v>
      </c>
      <c r="N145" s="14">
        <v>6.3888753075733398</v>
      </c>
      <c r="O145" s="14">
        <v>1.8589749945837299</v>
      </c>
      <c r="P145" s="14">
        <v>3.42046519331676</v>
      </c>
      <c r="R145">
        <v>1</v>
      </c>
      <c r="S145">
        <v>6</v>
      </c>
      <c r="T145">
        <v>9</v>
      </c>
      <c r="U145">
        <v>6</v>
      </c>
      <c r="V145">
        <v>7</v>
      </c>
      <c r="AB145">
        <v>7</v>
      </c>
      <c r="AC145">
        <v>5</v>
      </c>
      <c r="AD145">
        <v>6</v>
      </c>
      <c r="AF145" s="28" t="s">
        <v>496</v>
      </c>
      <c r="AM145">
        <v>8</v>
      </c>
      <c r="AN145">
        <v>3</v>
      </c>
      <c r="AO145">
        <v>11</v>
      </c>
      <c r="AQ145" s="28" t="s">
        <v>499</v>
      </c>
    </row>
    <row r="146" spans="1:46">
      <c r="A146">
        <v>1981</v>
      </c>
      <c r="B146">
        <v>4</v>
      </c>
      <c r="C146">
        <v>22</v>
      </c>
      <c r="D146" s="14">
        <v>8.2086961771846596</v>
      </c>
      <c r="E146" s="14">
        <v>0.51922947747336801</v>
      </c>
      <c r="F146" s="14">
        <v>0.55792548198550695</v>
      </c>
      <c r="G146" s="14">
        <v>8.2000804443105402</v>
      </c>
      <c r="H146" s="14">
        <v>3.8604603499360399</v>
      </c>
      <c r="I146" s="14">
        <v>8.2996768276608393</v>
      </c>
      <c r="J146" s="14">
        <v>4.0800029180775104</v>
      </c>
      <c r="K146" s="14">
        <v>3.7491204253054602</v>
      </c>
      <c r="L146" s="14">
        <v>8.8328098057177495</v>
      </c>
      <c r="M146" s="14">
        <v>3.0466182540874098</v>
      </c>
      <c r="N146" s="14">
        <v>12.651201296099799</v>
      </c>
      <c r="O146" s="14">
        <v>1.6709176590085899</v>
      </c>
      <c r="P146" s="14">
        <v>4.3223745178370798</v>
      </c>
      <c r="R146">
        <v>1</v>
      </c>
      <c r="S146">
        <v>6</v>
      </c>
      <c r="T146">
        <v>2</v>
      </c>
      <c r="U146">
        <v>6</v>
      </c>
      <c r="V146">
        <v>1</v>
      </c>
      <c r="AB146">
        <v>8</v>
      </c>
      <c r="AC146">
        <v>5</v>
      </c>
      <c r="AD146">
        <v>6</v>
      </c>
      <c r="AF146" s="6"/>
      <c r="AG146" s="5" t="s">
        <v>92</v>
      </c>
      <c r="AH146" s="5" t="s">
        <v>206</v>
      </c>
      <c r="AI146" s="5" t="s">
        <v>94</v>
      </c>
      <c r="AM146">
        <v>7</v>
      </c>
      <c r="AN146">
        <v>8</v>
      </c>
      <c r="AO146">
        <v>3</v>
      </c>
      <c r="AQ146" s="6"/>
      <c r="AR146" s="5" t="s">
        <v>92</v>
      </c>
      <c r="AS146" s="5" t="s">
        <v>206</v>
      </c>
      <c r="AT146" s="5" t="s">
        <v>94</v>
      </c>
    </row>
    <row r="147" spans="1:46">
      <c r="A147">
        <v>1981</v>
      </c>
      <c r="B147">
        <v>4</v>
      </c>
      <c r="C147">
        <v>23</v>
      </c>
      <c r="D147" s="14">
        <v>8.6745562891274695</v>
      </c>
      <c r="E147" s="14">
        <v>1.27212755214662</v>
      </c>
      <c r="F147" s="14">
        <v>2.2977542050499902</v>
      </c>
      <c r="G147" s="14">
        <v>9.5884390174498293</v>
      </c>
      <c r="H147" s="14">
        <v>2.5901935060046299</v>
      </c>
      <c r="I147" s="14">
        <v>3.4106822854271299</v>
      </c>
      <c r="J147" s="14">
        <v>4.6958465974488002</v>
      </c>
      <c r="K147" s="14">
        <v>2.9510886003519801</v>
      </c>
      <c r="L147" s="14">
        <v>3.05965835176141</v>
      </c>
      <c r="M147" s="14">
        <v>1.0713872845944299</v>
      </c>
      <c r="N147" s="14">
        <v>4.8739603500029203</v>
      </c>
      <c r="O147" s="14">
        <v>1.59173510299468</v>
      </c>
      <c r="P147" s="14">
        <v>3.6782633127894502</v>
      </c>
      <c r="R147">
        <v>1</v>
      </c>
      <c r="S147">
        <v>6</v>
      </c>
      <c r="T147">
        <v>2</v>
      </c>
      <c r="U147">
        <v>6</v>
      </c>
      <c r="V147">
        <v>1</v>
      </c>
      <c r="AB147">
        <v>7</v>
      </c>
      <c r="AC147">
        <v>2</v>
      </c>
      <c r="AD147">
        <v>6</v>
      </c>
      <c r="AF147" s="7">
        <v>1</v>
      </c>
      <c r="AG147" s="87">
        <f>COUNTIF(AG$173:AG$1042,$AF147)/COUNTIF(U$2:U$3589,$AF147)</f>
        <v>3.4168564920273349E-2</v>
      </c>
      <c r="AH147" s="87">
        <f>COUNTIF(AH$173:AH$1042,$AF147)/COUNTIF(V$2:V$3589,$AF147)</f>
        <v>1.5789473684210527E-2</v>
      </c>
      <c r="AI147" s="87">
        <f>COUNTIF(AI$173:AI$1042,$AF147)/COUNTIF(R$2:R$3589,$AF147)</f>
        <v>0</v>
      </c>
      <c r="AM147">
        <v>7</v>
      </c>
      <c r="AN147">
        <v>3</v>
      </c>
      <c r="AO147">
        <v>11</v>
      </c>
      <c r="AQ147" s="7">
        <v>1</v>
      </c>
      <c r="AR147" s="87">
        <f>COUNTIF(AR$173:AR$1042,$AF147)/COUNTIF(U$2:U$3589,$AF147)</f>
        <v>5.011389521640091E-2</v>
      </c>
      <c r="AS147" s="87">
        <f>COUNTIF(AS$173:AS$1042,$AF147)/COUNTIF(V$2:V$3589,$AF147)</f>
        <v>7.6315789473684212E-2</v>
      </c>
      <c r="AT147" s="87">
        <f>COUNTIF(AT$173:AT$1042,$AF147)/COUNTIF(R$2:R$3589,$AF147)</f>
        <v>1.6666666666666666E-2</v>
      </c>
    </row>
    <row r="148" spans="1:46">
      <c r="A148">
        <v>1981</v>
      </c>
      <c r="B148">
        <v>4</v>
      </c>
      <c r="C148">
        <v>24</v>
      </c>
      <c r="D148" s="14">
        <v>8.4138619012016207</v>
      </c>
      <c r="E148" s="14">
        <v>5.3187172878566296</v>
      </c>
      <c r="F148" s="14">
        <v>1.85406654394746</v>
      </c>
      <c r="G148" s="14">
        <v>8.5901862554938795</v>
      </c>
      <c r="H148" s="14">
        <v>1.8658887107787101</v>
      </c>
      <c r="I148" s="14">
        <v>8.1942446867967895</v>
      </c>
      <c r="J148" s="14">
        <v>8.6879324940680398</v>
      </c>
      <c r="K148" s="14">
        <v>2.5353460523923399</v>
      </c>
      <c r="L148" s="14">
        <v>1.81938603156766</v>
      </c>
      <c r="M148" s="14">
        <v>0.83631889510622903</v>
      </c>
      <c r="N148" s="14">
        <v>4.2912714465965998</v>
      </c>
      <c r="O148" s="14">
        <v>1.5768433499191901</v>
      </c>
      <c r="P148" s="14">
        <v>3.7771640723608302</v>
      </c>
      <c r="R148">
        <v>1</v>
      </c>
      <c r="S148">
        <v>8</v>
      </c>
      <c r="T148">
        <v>2</v>
      </c>
      <c r="U148">
        <v>6</v>
      </c>
      <c r="V148">
        <v>9</v>
      </c>
      <c r="AB148">
        <v>8</v>
      </c>
      <c r="AC148">
        <v>2</v>
      </c>
      <c r="AD148">
        <v>6</v>
      </c>
      <c r="AF148" s="7">
        <v>2</v>
      </c>
      <c r="AG148" s="87">
        <f t="shared" ref="AG148:AG155" si="82">COUNTIF(AG$173:AG$1042,$AF148)/COUNTIF(U$2:U$3589,$AF148)</f>
        <v>2.7542372881355932E-2</v>
      </c>
      <c r="AH148" s="87">
        <f t="shared" ref="AH148:AH155" si="83">COUNTIF(AH$173:AH$1042,$AF148)/COUNTIF(V$2:V$3589,$AF148)</f>
        <v>2.7100271002710029E-2</v>
      </c>
      <c r="AI148" s="87">
        <f t="shared" ref="AI148:AI157" si="84">COUNTIF(AI$173:AI$1042,$AF148)/COUNTIF(R$2:R$3589,$AF148)</f>
        <v>3.0685920577617327E-2</v>
      </c>
      <c r="AM148">
        <v>7</v>
      </c>
      <c r="AN148">
        <v>8</v>
      </c>
      <c r="AO148">
        <v>11</v>
      </c>
      <c r="AQ148" s="7">
        <v>2</v>
      </c>
      <c r="AR148" s="87">
        <f t="shared" ref="AR148:AS155" si="85">COUNTIF(AR$173:AR$1042,$AF148)/COUNTIF(U$2:U$3589,$AF148)</f>
        <v>3.3898305084745763E-2</v>
      </c>
      <c r="AS148" s="87">
        <f t="shared" si="85"/>
        <v>1.3550135501355014E-2</v>
      </c>
      <c r="AT148" s="87">
        <f t="shared" ref="AT148:AT157" si="86">COUNTIF(AT$173:AT$1042,$AF148)/COUNTIF(R$2:R$3589,$AF148)</f>
        <v>1.8050541516245488E-3</v>
      </c>
    </row>
    <row r="149" spans="1:46">
      <c r="A149">
        <v>1981</v>
      </c>
      <c r="B149">
        <v>4</v>
      </c>
      <c r="C149">
        <v>25</v>
      </c>
      <c r="D149" s="14">
        <v>8.5008866857826693</v>
      </c>
      <c r="E149" s="14">
        <v>0.85581619400756703</v>
      </c>
      <c r="F149" s="14">
        <v>4.1016223614809704</v>
      </c>
      <c r="G149" s="14">
        <v>6.61435881391502</v>
      </c>
      <c r="H149" s="14">
        <v>4.6024209929853903</v>
      </c>
      <c r="I149" s="14">
        <v>6.6432004160978204</v>
      </c>
      <c r="J149" s="14">
        <v>5.2625031425835296</v>
      </c>
      <c r="K149" s="14">
        <v>5.0851652090951696</v>
      </c>
      <c r="L149" s="14">
        <v>1.8820245154600901</v>
      </c>
      <c r="M149" s="14">
        <v>0.31791097835148702</v>
      </c>
      <c r="N149" s="14">
        <v>9.9343527468007409</v>
      </c>
      <c r="O149" s="14">
        <v>1.9687922790436501</v>
      </c>
      <c r="P149" s="14">
        <v>3.9571189292148001</v>
      </c>
      <c r="R149">
        <v>5</v>
      </c>
      <c r="S149">
        <v>8</v>
      </c>
      <c r="T149">
        <v>9</v>
      </c>
      <c r="U149">
        <v>3</v>
      </c>
      <c r="V149">
        <v>9</v>
      </c>
      <c r="AB149">
        <v>8</v>
      </c>
      <c r="AC149">
        <v>3</v>
      </c>
      <c r="AD149">
        <v>6</v>
      </c>
      <c r="AF149" s="7">
        <v>3</v>
      </c>
      <c r="AG149" s="87">
        <f t="shared" si="82"/>
        <v>2.3419203747072601E-2</v>
      </c>
      <c r="AH149" s="87">
        <f t="shared" si="83"/>
        <v>2.0151133501259445E-2</v>
      </c>
      <c r="AI149" s="87">
        <f t="shared" si="84"/>
        <v>0</v>
      </c>
      <c r="AM149">
        <v>8</v>
      </c>
      <c r="AN149">
        <v>8</v>
      </c>
      <c r="AO149">
        <v>9</v>
      </c>
      <c r="AQ149" s="7">
        <v>3</v>
      </c>
      <c r="AR149" s="85">
        <f t="shared" si="85"/>
        <v>6.0889929742388757E-2</v>
      </c>
      <c r="AS149" s="87">
        <f t="shared" si="85"/>
        <v>3.0226700251889168E-2</v>
      </c>
      <c r="AT149" s="87">
        <f t="shared" si="86"/>
        <v>4.9327354260089683E-2</v>
      </c>
    </row>
    <row r="150" spans="1:46">
      <c r="A150">
        <v>1981</v>
      </c>
      <c r="B150">
        <v>4</v>
      </c>
      <c r="C150">
        <v>26</v>
      </c>
      <c r="D150" s="14">
        <v>7.5376428845515502</v>
      </c>
      <c r="E150" s="14">
        <v>0.24190477969086499</v>
      </c>
      <c r="F150" s="14">
        <v>0.58855744396963205</v>
      </c>
      <c r="G150" s="14">
        <v>4.76006767669426</v>
      </c>
      <c r="H150" s="14">
        <v>4.0626468751234697</v>
      </c>
      <c r="I150" s="14">
        <v>10.3449214218841</v>
      </c>
      <c r="J150" s="14">
        <v>4.1682938091557302</v>
      </c>
      <c r="K150" s="14">
        <v>4.7119626566776702</v>
      </c>
      <c r="L150" s="14">
        <v>1.7051587299784601</v>
      </c>
      <c r="M150" s="14">
        <v>0.56688298337056897</v>
      </c>
      <c r="N150" s="14">
        <v>6.8503832467265404</v>
      </c>
      <c r="O150" s="14">
        <v>1.4986193533201599</v>
      </c>
      <c r="P150" s="14">
        <v>3.0581187087978798</v>
      </c>
      <c r="R150">
        <v>7</v>
      </c>
      <c r="S150">
        <v>8</v>
      </c>
      <c r="T150">
        <v>2</v>
      </c>
      <c r="U150">
        <v>3</v>
      </c>
      <c r="V150">
        <v>7</v>
      </c>
      <c r="AB150">
        <v>7</v>
      </c>
      <c r="AC150">
        <v>5</v>
      </c>
      <c r="AD150">
        <v>6</v>
      </c>
      <c r="AF150" s="7">
        <v>4</v>
      </c>
      <c r="AG150" s="87">
        <f t="shared" si="82"/>
        <v>7.6628352490421452E-3</v>
      </c>
      <c r="AH150" s="87">
        <f t="shared" si="83"/>
        <v>4.7619047619047623E-3</v>
      </c>
      <c r="AI150" s="87">
        <f t="shared" si="84"/>
        <v>0</v>
      </c>
      <c r="AM150">
        <v>8</v>
      </c>
      <c r="AN150">
        <v>8</v>
      </c>
      <c r="AO150">
        <v>11</v>
      </c>
      <c r="AQ150" s="7">
        <v>4</v>
      </c>
      <c r="AR150" s="87">
        <f t="shared" si="85"/>
        <v>4.2145593869731802E-2</v>
      </c>
      <c r="AS150" s="87">
        <f t="shared" si="85"/>
        <v>9.0476190476190474E-2</v>
      </c>
      <c r="AT150" s="85">
        <f t="shared" si="86"/>
        <v>0.25903614457831325</v>
      </c>
    </row>
    <row r="151" spans="1:46">
      <c r="A151">
        <v>1981</v>
      </c>
      <c r="B151">
        <v>4</v>
      </c>
      <c r="C151">
        <v>27</v>
      </c>
      <c r="D151" s="14">
        <v>3.8984237859517799</v>
      </c>
      <c r="E151" s="14">
        <v>9.3690746636946501E-2</v>
      </c>
      <c r="F151" s="14">
        <v>1.3576014542854601E-2</v>
      </c>
      <c r="G151" s="14">
        <v>4.7740133746087601</v>
      </c>
      <c r="H151" s="14">
        <v>3.7739667287754002</v>
      </c>
      <c r="I151" s="14">
        <v>1.2229102548395301</v>
      </c>
      <c r="J151" s="14">
        <v>4.6330847403094397</v>
      </c>
      <c r="K151" s="14">
        <v>1.5180071831314199</v>
      </c>
      <c r="L151" s="14">
        <v>0.62271475882307603</v>
      </c>
      <c r="M151" s="14">
        <v>0.158136234159716</v>
      </c>
      <c r="N151" s="14">
        <v>3.49927785147728</v>
      </c>
      <c r="O151" s="14">
        <v>1.7118644206158899</v>
      </c>
      <c r="P151" s="14">
        <v>2.4550177176414798</v>
      </c>
      <c r="R151">
        <v>7</v>
      </c>
      <c r="S151">
        <v>8</v>
      </c>
      <c r="T151">
        <v>9</v>
      </c>
      <c r="U151">
        <v>3</v>
      </c>
      <c r="V151">
        <v>7</v>
      </c>
      <c r="AB151">
        <v>8</v>
      </c>
      <c r="AC151">
        <v>5</v>
      </c>
      <c r="AD151">
        <v>6</v>
      </c>
      <c r="AF151" s="7">
        <v>5</v>
      </c>
      <c r="AG151" s="87">
        <f t="shared" si="82"/>
        <v>3.896103896103896E-2</v>
      </c>
      <c r="AH151" s="86">
        <f t="shared" si="83"/>
        <v>4.4609665427509292E-2</v>
      </c>
      <c r="AI151" s="87">
        <f t="shared" si="84"/>
        <v>0</v>
      </c>
      <c r="AM151">
        <v>7</v>
      </c>
      <c r="AN151">
        <v>8</v>
      </c>
      <c r="AO151">
        <v>3</v>
      </c>
      <c r="AQ151" s="7">
        <v>5</v>
      </c>
      <c r="AR151" s="87">
        <f t="shared" si="85"/>
        <v>8.658008658008658E-3</v>
      </c>
      <c r="AS151" s="87">
        <f t="shared" si="85"/>
        <v>1.1152416356877323E-2</v>
      </c>
      <c r="AT151" s="87">
        <f t="shared" si="86"/>
        <v>4.954954954954955E-2</v>
      </c>
    </row>
    <row r="152" spans="1:46">
      <c r="A152">
        <v>1981</v>
      </c>
      <c r="B152">
        <v>4</v>
      </c>
      <c r="C152">
        <v>28</v>
      </c>
      <c r="D152" s="14">
        <v>7.2689022738790303</v>
      </c>
      <c r="E152" s="14">
        <v>0.10476320550537301</v>
      </c>
      <c r="F152" s="14">
        <v>2.6054103889027201E-2</v>
      </c>
      <c r="G152" s="14">
        <v>2.2408781955402199</v>
      </c>
      <c r="H152" s="14">
        <v>1.11656216045023</v>
      </c>
      <c r="I152" s="14">
        <v>2.2989815318362798</v>
      </c>
      <c r="J152" s="14">
        <v>4.2580384478632398</v>
      </c>
      <c r="K152" s="14">
        <v>1.2112941612974799</v>
      </c>
      <c r="L152" s="14">
        <v>0.34001665003971099</v>
      </c>
      <c r="M152" s="14">
        <v>0.17716489541316899</v>
      </c>
      <c r="N152" s="14">
        <v>2.3252695156255299</v>
      </c>
      <c r="O152" s="14">
        <v>2.1342282134825901</v>
      </c>
      <c r="P152" s="14">
        <v>1.77937650728088</v>
      </c>
      <c r="R152">
        <v>6</v>
      </c>
      <c r="S152">
        <v>8</v>
      </c>
      <c r="T152">
        <v>9</v>
      </c>
      <c r="U152">
        <v>3</v>
      </c>
      <c r="V152">
        <v>7</v>
      </c>
      <c r="AB152">
        <v>7</v>
      </c>
      <c r="AC152">
        <v>2</v>
      </c>
      <c r="AD152">
        <v>6</v>
      </c>
      <c r="AF152" s="7">
        <v>6</v>
      </c>
      <c r="AG152" s="87">
        <f t="shared" si="82"/>
        <v>4.9019607843137254E-3</v>
      </c>
      <c r="AH152" s="87">
        <f t="shared" si="83"/>
        <v>1.8315018315018316E-2</v>
      </c>
      <c r="AI152" s="86">
        <f t="shared" si="84"/>
        <v>8.6301369863013705E-2</v>
      </c>
      <c r="AM152">
        <v>7</v>
      </c>
      <c r="AN152">
        <v>8</v>
      </c>
      <c r="AO152">
        <v>9</v>
      </c>
      <c r="AQ152" s="7">
        <v>6</v>
      </c>
      <c r="AR152" s="87">
        <f t="shared" si="85"/>
        <v>5.3921568627450983E-2</v>
      </c>
      <c r="AS152" s="87">
        <f t="shared" si="85"/>
        <v>2.564102564102564E-2</v>
      </c>
      <c r="AT152" s="87">
        <f t="shared" si="86"/>
        <v>0</v>
      </c>
    </row>
    <row r="153" spans="1:46">
      <c r="A153">
        <v>1981</v>
      </c>
      <c r="B153">
        <v>4</v>
      </c>
      <c r="C153">
        <v>29</v>
      </c>
      <c r="D153" s="14">
        <v>0.89467323660932596</v>
      </c>
      <c r="E153" s="14">
        <v>0.199390983835493</v>
      </c>
      <c r="F153" s="14">
        <v>1.30246423291969E-2</v>
      </c>
      <c r="G153" s="14">
        <v>1.3161182290944</v>
      </c>
      <c r="H153" s="14">
        <v>2.4309583652344098</v>
      </c>
      <c r="I153" s="14">
        <v>3.0086971486248402</v>
      </c>
      <c r="J153" s="14">
        <v>1.66846577551537</v>
      </c>
      <c r="K153" s="14">
        <v>2.0248539786403299</v>
      </c>
      <c r="L153" s="14">
        <v>1.24083430818521</v>
      </c>
      <c r="M153" s="14">
        <v>0.56399640467296697</v>
      </c>
      <c r="N153" s="14">
        <v>7.2867566608793002</v>
      </c>
      <c r="O153" s="14">
        <v>3.5834231285232598</v>
      </c>
      <c r="P153" s="14">
        <v>2.3769564317112502</v>
      </c>
      <c r="R153">
        <v>7</v>
      </c>
      <c r="S153">
        <v>8</v>
      </c>
      <c r="T153">
        <v>2</v>
      </c>
      <c r="U153">
        <v>3</v>
      </c>
      <c r="V153">
        <v>7</v>
      </c>
      <c r="AB153">
        <v>8</v>
      </c>
      <c r="AC153">
        <v>2</v>
      </c>
      <c r="AD153">
        <v>6</v>
      </c>
      <c r="AF153" s="7">
        <v>7</v>
      </c>
      <c r="AG153" s="87">
        <f t="shared" si="82"/>
        <v>2.0501138952164009E-2</v>
      </c>
      <c r="AH153" s="86">
        <f t="shared" si="83"/>
        <v>4.2654028436018961E-2</v>
      </c>
      <c r="AI153" s="87">
        <f t="shared" si="84"/>
        <v>0</v>
      </c>
      <c r="AM153">
        <v>7</v>
      </c>
      <c r="AN153">
        <v>8</v>
      </c>
      <c r="AO153">
        <v>11</v>
      </c>
      <c r="AQ153" s="7">
        <v>7</v>
      </c>
      <c r="AR153" s="85">
        <f t="shared" si="85"/>
        <v>6.8337129840546698E-2</v>
      </c>
      <c r="AS153" s="87">
        <f t="shared" si="85"/>
        <v>3.3175355450236969E-2</v>
      </c>
      <c r="AT153" s="87">
        <f t="shared" si="86"/>
        <v>0</v>
      </c>
    </row>
    <row r="154" spans="1:46">
      <c r="A154">
        <v>1981</v>
      </c>
      <c r="B154">
        <v>4</v>
      </c>
      <c r="C154">
        <v>30</v>
      </c>
      <c r="D154" s="14">
        <v>5.3439329315169797</v>
      </c>
      <c r="E154" s="14">
        <v>0.31431198458868498</v>
      </c>
      <c r="F154" s="14">
        <v>0.34861805965826898</v>
      </c>
      <c r="G154" s="14">
        <v>1.8139319106392999</v>
      </c>
      <c r="H154" s="14">
        <v>1.45649220356541</v>
      </c>
      <c r="I154" s="14">
        <v>4.3179467031179097</v>
      </c>
      <c r="J154" s="14">
        <v>2.8091914274331899</v>
      </c>
      <c r="K154" s="14">
        <v>3.9929520799192999</v>
      </c>
      <c r="L154" s="14">
        <v>6.0919657857912597</v>
      </c>
      <c r="M154" s="14">
        <v>1.42361637584168</v>
      </c>
      <c r="N154" s="14">
        <v>5.3487476166911296</v>
      </c>
      <c r="O154" s="14">
        <v>4.0536175688378098</v>
      </c>
      <c r="P154" s="14">
        <v>3.2009067205225099</v>
      </c>
      <c r="R154">
        <v>7</v>
      </c>
      <c r="S154">
        <v>6</v>
      </c>
      <c r="T154">
        <v>2</v>
      </c>
      <c r="U154">
        <v>3</v>
      </c>
      <c r="V154">
        <v>7</v>
      </c>
      <c r="AB154">
        <v>7</v>
      </c>
      <c r="AC154">
        <v>5</v>
      </c>
      <c r="AD154">
        <v>8</v>
      </c>
      <c r="AF154" s="7">
        <v>8</v>
      </c>
      <c r="AG154" s="87">
        <f t="shared" si="82"/>
        <v>1.7857142857142856E-2</v>
      </c>
      <c r="AH154" s="87">
        <f t="shared" si="83"/>
        <v>0</v>
      </c>
      <c r="AI154" s="87">
        <f t="shared" si="84"/>
        <v>0</v>
      </c>
      <c r="AM154">
        <v>8</v>
      </c>
      <c r="AN154">
        <v>8</v>
      </c>
      <c r="AO154">
        <v>9</v>
      </c>
      <c r="AQ154" s="7">
        <v>8</v>
      </c>
      <c r="AR154" s="87">
        <f t="shared" si="85"/>
        <v>2.5000000000000001E-2</v>
      </c>
      <c r="AS154" s="85">
        <f t="shared" si="85"/>
        <v>0.10989010989010989</v>
      </c>
      <c r="AT154" s="87">
        <f t="shared" si="86"/>
        <v>3.6231884057971015E-3</v>
      </c>
    </row>
    <row r="155" spans="1:46">
      <c r="A155">
        <v>1981</v>
      </c>
      <c r="B155">
        <v>5</v>
      </c>
      <c r="C155">
        <v>1</v>
      </c>
      <c r="D155" s="14">
        <v>6.18275172405004</v>
      </c>
      <c r="E155" s="14">
        <v>0.94736376626432295</v>
      </c>
      <c r="F155" s="14">
        <v>0.330579651105052</v>
      </c>
      <c r="G155" s="14">
        <v>2.9766830863350702</v>
      </c>
      <c r="H155" s="14">
        <v>3.1009299776317301</v>
      </c>
      <c r="I155" s="14">
        <v>5.6824193097558604</v>
      </c>
      <c r="J155" s="14">
        <v>2.6097308028700699</v>
      </c>
      <c r="K155" s="14">
        <v>6.8434573398270899</v>
      </c>
      <c r="L155" s="14">
        <v>5.1071861685578197</v>
      </c>
      <c r="M155" s="14">
        <v>1.44863804422689</v>
      </c>
      <c r="N155" s="14">
        <v>5.1686409828478901</v>
      </c>
      <c r="O155" s="14">
        <v>3.6974988638158299</v>
      </c>
      <c r="P155" s="14">
        <v>3.79458318477832</v>
      </c>
      <c r="R155">
        <v>7</v>
      </c>
      <c r="S155">
        <v>8</v>
      </c>
      <c r="T155">
        <v>9</v>
      </c>
      <c r="U155">
        <v>3</v>
      </c>
      <c r="V155">
        <v>4</v>
      </c>
      <c r="AB155">
        <v>8</v>
      </c>
      <c r="AC155">
        <v>5</v>
      </c>
      <c r="AD155">
        <v>6</v>
      </c>
      <c r="AF155" s="7">
        <v>9</v>
      </c>
      <c r="AG155" s="87">
        <f t="shared" si="82"/>
        <v>3.5135135135135137E-2</v>
      </c>
      <c r="AH155" s="87">
        <f t="shared" si="83"/>
        <v>1.2755102040816327E-2</v>
      </c>
      <c r="AI155" s="87">
        <f t="shared" si="84"/>
        <v>0</v>
      </c>
      <c r="AM155">
        <v>8</v>
      </c>
      <c r="AN155">
        <v>5</v>
      </c>
      <c r="AO155">
        <v>11</v>
      </c>
      <c r="AQ155" s="7">
        <v>9</v>
      </c>
      <c r="AR155" s="87">
        <f t="shared" si="85"/>
        <v>2.9729729729729731E-2</v>
      </c>
      <c r="AS155" s="87">
        <f t="shared" si="85"/>
        <v>4.0816326530612242E-2</v>
      </c>
      <c r="AT155" s="87">
        <f t="shared" si="86"/>
        <v>2.2038567493112948E-2</v>
      </c>
    </row>
    <row r="156" spans="1:46">
      <c r="A156">
        <v>1981</v>
      </c>
      <c r="B156">
        <v>5</v>
      </c>
      <c r="C156">
        <v>2</v>
      </c>
      <c r="D156" s="14">
        <v>4.5195461354840196</v>
      </c>
      <c r="E156" s="14">
        <v>0.76593335213481195</v>
      </c>
      <c r="F156" s="14">
        <v>0.35295285187743503</v>
      </c>
      <c r="G156" s="14">
        <v>3.0027618826354399</v>
      </c>
      <c r="H156" s="14">
        <v>2.6306550818713799</v>
      </c>
      <c r="I156" s="14">
        <v>2.08180834638094</v>
      </c>
      <c r="J156" s="14">
        <v>2.9020503139583198</v>
      </c>
      <c r="K156" s="14">
        <v>4.2324106847736402</v>
      </c>
      <c r="L156" s="14">
        <v>5.0196218469421003</v>
      </c>
      <c r="M156" s="14">
        <v>1.3301419677255699</v>
      </c>
      <c r="N156" s="14">
        <v>3.8777086913946701</v>
      </c>
      <c r="O156" s="14">
        <v>5.5517476820646197</v>
      </c>
      <c r="P156" s="14">
        <v>3.9966806489836801</v>
      </c>
      <c r="R156">
        <v>7</v>
      </c>
      <c r="S156">
        <v>8</v>
      </c>
      <c r="T156">
        <v>9</v>
      </c>
      <c r="U156">
        <v>3</v>
      </c>
      <c r="V156">
        <v>7</v>
      </c>
      <c r="AB156">
        <v>7</v>
      </c>
      <c r="AC156">
        <v>5</v>
      </c>
      <c r="AD156">
        <v>6</v>
      </c>
      <c r="AF156" s="7">
        <v>10</v>
      </c>
      <c r="AG156" s="87"/>
      <c r="AH156" s="87"/>
      <c r="AI156" s="87">
        <f t="shared" si="84"/>
        <v>0</v>
      </c>
      <c r="AM156">
        <v>7</v>
      </c>
      <c r="AN156">
        <v>2</v>
      </c>
      <c r="AO156">
        <v>3</v>
      </c>
      <c r="AQ156" s="7">
        <v>10</v>
      </c>
      <c r="AR156" s="87"/>
      <c r="AS156" s="87"/>
      <c r="AT156" s="87">
        <f t="shared" si="86"/>
        <v>0.12290502793296089</v>
      </c>
    </row>
    <row r="157" spans="1:46">
      <c r="A157">
        <v>1981</v>
      </c>
      <c r="B157">
        <v>5</v>
      </c>
      <c r="C157">
        <v>3</v>
      </c>
      <c r="D157" s="14">
        <v>5.8605017152915702</v>
      </c>
      <c r="E157" s="14">
        <v>0.55692158299385397</v>
      </c>
      <c r="F157" s="14">
        <v>2.1539405718560702E-2</v>
      </c>
      <c r="G157" s="14">
        <v>3.1963981403804702</v>
      </c>
      <c r="H157" s="14">
        <v>3.00484871480315</v>
      </c>
      <c r="I157" s="14">
        <v>5.4059708315228496</v>
      </c>
      <c r="J157" s="14">
        <v>4.3248451553532803</v>
      </c>
      <c r="K157" s="14">
        <v>9.8139077512595208</v>
      </c>
      <c r="L157" s="14">
        <v>5.6593055136647701</v>
      </c>
      <c r="M157" s="14">
        <v>1.0124990855157401</v>
      </c>
      <c r="N157" s="14">
        <v>5.0546599937491203</v>
      </c>
      <c r="O157" s="14">
        <v>7.0075971190486497</v>
      </c>
      <c r="P157" s="14">
        <v>5.5465083216924898</v>
      </c>
      <c r="R157">
        <v>4</v>
      </c>
      <c r="S157">
        <v>8</v>
      </c>
      <c r="T157">
        <v>2</v>
      </c>
      <c r="U157">
        <v>2</v>
      </c>
      <c r="V157">
        <v>9</v>
      </c>
      <c r="AB157">
        <v>8</v>
      </c>
      <c r="AC157">
        <v>5</v>
      </c>
      <c r="AD157">
        <v>6</v>
      </c>
      <c r="AF157" s="7">
        <v>11</v>
      </c>
      <c r="AG157" s="87"/>
      <c r="AH157" s="87"/>
      <c r="AI157" s="87">
        <f t="shared" si="84"/>
        <v>0</v>
      </c>
      <c r="AM157">
        <v>7</v>
      </c>
      <c r="AN157">
        <v>3</v>
      </c>
      <c r="AO157">
        <v>11</v>
      </c>
      <c r="AQ157" s="7">
        <v>11</v>
      </c>
      <c r="AR157" s="87"/>
      <c r="AS157" s="87"/>
      <c r="AT157" s="85">
        <f t="shared" si="86"/>
        <v>0.23651452282157676</v>
      </c>
    </row>
    <row r="158" spans="1:46">
      <c r="A158">
        <v>1981</v>
      </c>
      <c r="B158">
        <v>5</v>
      </c>
      <c r="C158">
        <v>4</v>
      </c>
      <c r="D158" s="14">
        <v>5.3052346362425498</v>
      </c>
      <c r="E158" s="14">
        <v>0.22000117804049199</v>
      </c>
      <c r="F158" s="14">
        <v>1.8574730283094702E-2</v>
      </c>
      <c r="G158" s="14">
        <v>3.1828175445032798</v>
      </c>
      <c r="H158" s="14">
        <v>3.7780442307133799</v>
      </c>
      <c r="I158" s="14">
        <v>2.2085987137114702</v>
      </c>
      <c r="J158" s="14">
        <v>4.0980760390269602</v>
      </c>
      <c r="K158" s="14">
        <v>4.4754820365355004</v>
      </c>
      <c r="L158" s="14">
        <v>4.1126657712763297</v>
      </c>
      <c r="M158" s="14">
        <v>1.3989486258494901</v>
      </c>
      <c r="N158" s="14">
        <v>6.4875369585662899</v>
      </c>
      <c r="O158" s="14">
        <v>5.7889142049532003</v>
      </c>
      <c r="P158" s="14">
        <v>4.3620867285634297</v>
      </c>
      <c r="R158">
        <v>4</v>
      </c>
      <c r="S158">
        <v>8</v>
      </c>
      <c r="T158">
        <v>2</v>
      </c>
      <c r="U158">
        <v>2</v>
      </c>
      <c r="V158">
        <v>9</v>
      </c>
      <c r="AB158">
        <v>7</v>
      </c>
      <c r="AC158">
        <v>3</v>
      </c>
      <c r="AD158">
        <v>6</v>
      </c>
      <c r="AM158">
        <v>7</v>
      </c>
      <c r="AN158">
        <v>8</v>
      </c>
      <c r="AO158">
        <v>7</v>
      </c>
    </row>
    <row r="159" spans="1:46">
      <c r="A159">
        <v>1981</v>
      </c>
      <c r="B159">
        <v>5</v>
      </c>
      <c r="C159">
        <v>5</v>
      </c>
      <c r="D159" s="14">
        <v>7.9246989565467798</v>
      </c>
      <c r="E159" s="14">
        <v>0.18449743367742</v>
      </c>
      <c r="F159" s="14">
        <v>2.25257471614345E-2</v>
      </c>
      <c r="G159" s="14">
        <v>2.6281427154153598</v>
      </c>
      <c r="H159" s="14">
        <v>2.69661246180251</v>
      </c>
      <c r="I159" s="14">
        <v>5.1089456969839402</v>
      </c>
      <c r="J159" s="14">
        <v>4.7785373510166496</v>
      </c>
      <c r="K159" s="14">
        <v>4.01851585856563</v>
      </c>
      <c r="L159" s="14">
        <v>5.16842151285804</v>
      </c>
      <c r="M159" s="14">
        <v>1.55044617327598</v>
      </c>
      <c r="N159" s="14">
        <v>5.99688071344025</v>
      </c>
      <c r="O159" s="14">
        <v>6.5749353717391097</v>
      </c>
      <c r="P159" s="14">
        <v>4.4926545256654498</v>
      </c>
      <c r="R159">
        <v>4</v>
      </c>
      <c r="S159">
        <v>6</v>
      </c>
      <c r="T159">
        <v>2</v>
      </c>
      <c r="U159">
        <v>2</v>
      </c>
      <c r="V159">
        <v>7</v>
      </c>
      <c r="AB159">
        <v>7</v>
      </c>
      <c r="AC159">
        <v>5</v>
      </c>
      <c r="AD159">
        <v>6</v>
      </c>
      <c r="AM159">
        <v>7</v>
      </c>
      <c r="AN159">
        <v>5</v>
      </c>
      <c r="AO159">
        <v>9</v>
      </c>
    </row>
    <row r="160" spans="1:46">
      <c r="A160">
        <v>1981</v>
      </c>
      <c r="B160">
        <v>5</v>
      </c>
      <c r="C160">
        <v>6</v>
      </c>
      <c r="D160" s="14">
        <v>7.1552229217621797</v>
      </c>
      <c r="E160" s="14">
        <v>6.9537807704445898E-2</v>
      </c>
      <c r="F160" s="14">
        <v>7.9924476937022301E-2</v>
      </c>
      <c r="G160" s="14">
        <v>3.5082232417631798</v>
      </c>
      <c r="H160" s="14">
        <v>8.1607379196126892</v>
      </c>
      <c r="I160" s="14">
        <v>5.3515039413597902</v>
      </c>
      <c r="J160" s="14">
        <v>3.41050740897037</v>
      </c>
      <c r="K160" s="14">
        <v>7.7808492202887303</v>
      </c>
      <c r="L160" s="14">
        <v>7.8558556392967196</v>
      </c>
      <c r="M160" s="14">
        <v>3.2653341958710702</v>
      </c>
      <c r="N160" s="14">
        <v>12.2379118043393</v>
      </c>
      <c r="O160" s="14">
        <v>7.7131825919570396</v>
      </c>
      <c r="P160" s="14">
        <v>6.2862174050325796</v>
      </c>
      <c r="R160">
        <v>4</v>
      </c>
      <c r="S160">
        <v>6</v>
      </c>
      <c r="T160">
        <v>2</v>
      </c>
      <c r="U160">
        <v>2</v>
      </c>
      <c r="V160">
        <v>1</v>
      </c>
      <c r="AB160">
        <v>8</v>
      </c>
      <c r="AC160">
        <v>3</v>
      </c>
      <c r="AD160">
        <v>6</v>
      </c>
      <c r="AM160">
        <v>7</v>
      </c>
      <c r="AN160">
        <v>2</v>
      </c>
      <c r="AO160">
        <v>8</v>
      </c>
    </row>
    <row r="161" spans="1:41">
      <c r="A161">
        <v>1981</v>
      </c>
      <c r="B161">
        <v>5</v>
      </c>
      <c r="C161">
        <v>7</v>
      </c>
      <c r="D161" s="14">
        <v>5.7236756494656298</v>
      </c>
      <c r="E161" s="14">
        <v>0.183269753444463</v>
      </c>
      <c r="F161" s="14">
        <v>0.48541976537016202</v>
      </c>
      <c r="G161" s="14">
        <v>3.98481745532131</v>
      </c>
      <c r="H161" s="14">
        <v>8.5089099488941198</v>
      </c>
      <c r="I161" s="14">
        <v>5.4398250434885602</v>
      </c>
      <c r="J161" s="14">
        <v>3.3146349965241502</v>
      </c>
      <c r="K161" s="14">
        <v>6.9934178154047801</v>
      </c>
      <c r="L161" s="14">
        <v>7.5839349935503098</v>
      </c>
      <c r="M161" s="14">
        <v>7.4664447658859201</v>
      </c>
      <c r="N161" s="14">
        <v>10.2309195785986</v>
      </c>
      <c r="O161" s="14">
        <v>7.80333459310663</v>
      </c>
      <c r="P161" s="14">
        <v>6.3933105266264301</v>
      </c>
      <c r="R161">
        <v>5</v>
      </c>
      <c r="S161">
        <v>6</v>
      </c>
      <c r="T161">
        <v>1</v>
      </c>
      <c r="U161">
        <v>2</v>
      </c>
      <c r="V161">
        <v>1</v>
      </c>
      <c r="AB161">
        <v>8</v>
      </c>
      <c r="AC161">
        <v>5</v>
      </c>
      <c r="AD161">
        <v>6</v>
      </c>
      <c r="AM161">
        <v>8</v>
      </c>
      <c r="AN161">
        <v>8</v>
      </c>
      <c r="AO161">
        <v>9</v>
      </c>
    </row>
    <row r="162" spans="1:41">
      <c r="A162">
        <v>1981</v>
      </c>
      <c r="B162">
        <v>5</v>
      </c>
      <c r="C162">
        <v>8</v>
      </c>
      <c r="D162" s="14">
        <v>6.3967071066689103</v>
      </c>
      <c r="E162" s="14">
        <v>3.4071067993774501E-3</v>
      </c>
      <c r="F162" s="14">
        <v>1.2872504391684501</v>
      </c>
      <c r="G162" s="14">
        <v>5.2875943344000804</v>
      </c>
      <c r="H162" s="14">
        <v>5.4310792436073498</v>
      </c>
      <c r="I162" s="14">
        <v>7.7078583710653596</v>
      </c>
      <c r="J162" s="14">
        <v>1.6445018306007499</v>
      </c>
      <c r="K162" s="14">
        <v>4.9141090976082902</v>
      </c>
      <c r="L162" s="14">
        <v>5.6280793902908997</v>
      </c>
      <c r="M162" s="14">
        <v>8.2954909223641096</v>
      </c>
      <c r="N162" s="14">
        <v>9.5270542207813804</v>
      </c>
      <c r="O162" s="14">
        <v>4.8193942965077801</v>
      </c>
      <c r="P162" s="14">
        <v>4.7743525522596402</v>
      </c>
      <c r="R162">
        <v>7</v>
      </c>
      <c r="S162">
        <v>6</v>
      </c>
      <c r="T162">
        <v>1</v>
      </c>
      <c r="U162">
        <v>2</v>
      </c>
      <c r="V162">
        <v>1</v>
      </c>
      <c r="AB162">
        <v>8</v>
      </c>
      <c r="AC162">
        <v>2</v>
      </c>
      <c r="AD162">
        <v>6</v>
      </c>
      <c r="AM162">
        <v>4</v>
      </c>
      <c r="AN162">
        <v>5</v>
      </c>
      <c r="AO162">
        <v>8</v>
      </c>
    </row>
    <row r="163" spans="1:41">
      <c r="A163">
        <v>1981</v>
      </c>
      <c r="B163">
        <v>5</v>
      </c>
      <c r="C163">
        <v>9</v>
      </c>
      <c r="D163" s="14">
        <v>5.5578708566557404</v>
      </c>
      <c r="E163" s="14">
        <v>3.5136653733329498E-2</v>
      </c>
      <c r="F163" s="14">
        <v>4.0723566338115698E-2</v>
      </c>
      <c r="G163" s="14">
        <v>2.8351402332857001</v>
      </c>
      <c r="H163" s="14">
        <v>5.0995222472475099</v>
      </c>
      <c r="I163" s="14">
        <v>6.8711923718503796</v>
      </c>
      <c r="J163" s="14">
        <v>1.3023617036602599</v>
      </c>
      <c r="K163" s="14">
        <v>2.8816625950223602</v>
      </c>
      <c r="L163" s="14">
        <v>6.7576182061430101</v>
      </c>
      <c r="M163" s="14">
        <v>1.3156332412987</v>
      </c>
      <c r="N163" s="14">
        <v>7.4951035577402898</v>
      </c>
      <c r="O163" s="14">
        <v>2.7599458265177201</v>
      </c>
      <c r="P163" s="14">
        <v>3.0653550247016299</v>
      </c>
      <c r="R163">
        <v>7</v>
      </c>
      <c r="S163">
        <v>6</v>
      </c>
      <c r="T163">
        <v>1</v>
      </c>
      <c r="U163">
        <v>2</v>
      </c>
      <c r="V163">
        <v>1</v>
      </c>
      <c r="AB163">
        <v>7</v>
      </c>
      <c r="AC163">
        <v>2</v>
      </c>
      <c r="AD163">
        <v>6</v>
      </c>
      <c r="AM163">
        <v>8</v>
      </c>
      <c r="AN163">
        <v>2</v>
      </c>
      <c r="AO163">
        <v>3</v>
      </c>
    </row>
    <row r="164" spans="1:41">
      <c r="A164">
        <v>1981</v>
      </c>
      <c r="B164">
        <v>5</v>
      </c>
      <c r="C164">
        <v>10</v>
      </c>
      <c r="D164" s="14">
        <v>4.3217073432672102</v>
      </c>
      <c r="E164" s="14">
        <v>3.91819407123652E-2</v>
      </c>
      <c r="F164" s="14">
        <v>0.11848545816640101</v>
      </c>
      <c r="G164" s="14">
        <v>3.5587173881919698</v>
      </c>
      <c r="H164" s="14">
        <v>1.7275586774528</v>
      </c>
      <c r="I164" s="14">
        <v>5.6019199545255498</v>
      </c>
      <c r="J164" s="14">
        <v>0.92305361312874401</v>
      </c>
      <c r="K164" s="14">
        <v>2.8377243804662702</v>
      </c>
      <c r="L164" s="14">
        <v>13.339421612995499</v>
      </c>
      <c r="M164" s="14">
        <v>4.1426283040199197</v>
      </c>
      <c r="N164" s="14">
        <v>6.2688419716921304</v>
      </c>
      <c r="O164" s="14">
        <v>2.9235647186214999</v>
      </c>
      <c r="P164" s="14">
        <v>3.3158922265256598</v>
      </c>
      <c r="R164">
        <v>2</v>
      </c>
      <c r="S164">
        <v>6</v>
      </c>
      <c r="T164">
        <v>1</v>
      </c>
      <c r="U164">
        <v>2</v>
      </c>
      <c r="V164">
        <v>1</v>
      </c>
      <c r="AB164">
        <v>7</v>
      </c>
      <c r="AC164">
        <v>2</v>
      </c>
      <c r="AD164">
        <v>8</v>
      </c>
      <c r="AM164">
        <v>7</v>
      </c>
      <c r="AN164">
        <v>3</v>
      </c>
      <c r="AO164">
        <v>11</v>
      </c>
    </row>
    <row r="165" spans="1:41">
      <c r="A165">
        <v>1981</v>
      </c>
      <c r="B165">
        <v>5</v>
      </c>
      <c r="C165">
        <v>11</v>
      </c>
      <c r="D165" s="14">
        <v>10.532931193786601</v>
      </c>
      <c r="E165" s="14">
        <v>4.7891778338094097E-2</v>
      </c>
      <c r="F165" s="14">
        <v>0.170735257421888</v>
      </c>
      <c r="G165" s="14">
        <v>3.9973623452336402</v>
      </c>
      <c r="H165" s="14">
        <v>1.4716377926895901</v>
      </c>
      <c r="I165" s="14">
        <v>18.797891951226401</v>
      </c>
      <c r="J165" s="14">
        <v>1.0915820748324401</v>
      </c>
      <c r="K165" s="14">
        <v>4.1075666585277704</v>
      </c>
      <c r="L165" s="14">
        <v>7.8804116380363798</v>
      </c>
      <c r="M165" s="14">
        <v>0.30035015826335498</v>
      </c>
      <c r="N165" s="14">
        <v>7.3727050195474098</v>
      </c>
      <c r="O165" s="14">
        <v>3.5565168984458002</v>
      </c>
      <c r="P165" s="14">
        <v>3.3887862013215599</v>
      </c>
      <c r="R165">
        <v>7</v>
      </c>
      <c r="S165">
        <v>5</v>
      </c>
      <c r="T165">
        <v>1</v>
      </c>
      <c r="U165">
        <v>1</v>
      </c>
      <c r="V165">
        <v>1</v>
      </c>
      <c r="AB165">
        <v>8</v>
      </c>
      <c r="AC165">
        <v>5</v>
      </c>
      <c r="AD165">
        <v>6</v>
      </c>
      <c r="AM165">
        <v>7</v>
      </c>
      <c r="AN165">
        <v>8</v>
      </c>
      <c r="AO165">
        <v>9</v>
      </c>
    </row>
    <row r="166" spans="1:41">
      <c r="A166">
        <v>1981</v>
      </c>
      <c r="B166">
        <v>5</v>
      </c>
      <c r="C166">
        <v>12</v>
      </c>
      <c r="D166" s="14">
        <v>10.6116184549709</v>
      </c>
      <c r="E166" s="14">
        <v>8.2809123831816406E-3</v>
      </c>
      <c r="F166" s="14">
        <v>0.699916993851875</v>
      </c>
      <c r="G166" s="14">
        <v>6.2019029590348902</v>
      </c>
      <c r="H166" s="14">
        <v>2.62379215826993</v>
      </c>
      <c r="I166" s="14">
        <v>10.9079820927178</v>
      </c>
      <c r="J166" s="14">
        <v>2.1515863909540598</v>
      </c>
      <c r="K166" s="14">
        <v>2.7788703163100599</v>
      </c>
      <c r="L166" s="14">
        <v>9.02757191966686</v>
      </c>
      <c r="M166" s="14">
        <v>1.3971150665054499</v>
      </c>
      <c r="N166" s="14">
        <v>10.769658819080499</v>
      </c>
      <c r="O166" s="14">
        <v>4.65941616870556</v>
      </c>
      <c r="P166" s="14">
        <v>4.35903106705039</v>
      </c>
      <c r="R166">
        <v>7</v>
      </c>
      <c r="S166">
        <v>5</v>
      </c>
      <c r="T166">
        <v>1</v>
      </c>
      <c r="U166">
        <v>1</v>
      </c>
      <c r="V166">
        <v>1</v>
      </c>
      <c r="AB166">
        <v>7</v>
      </c>
      <c r="AC166">
        <v>3</v>
      </c>
      <c r="AD166">
        <v>6</v>
      </c>
      <c r="AM166">
        <v>7</v>
      </c>
      <c r="AN166">
        <v>2</v>
      </c>
      <c r="AO166">
        <v>9</v>
      </c>
    </row>
    <row r="167" spans="1:41">
      <c r="A167">
        <v>1981</v>
      </c>
      <c r="B167">
        <v>5</v>
      </c>
      <c r="C167">
        <v>13</v>
      </c>
      <c r="D167" s="14">
        <v>5.04126582713437</v>
      </c>
      <c r="E167" s="14">
        <v>7.77912227254038E-2</v>
      </c>
      <c r="F167" s="14">
        <v>1.2800582618343099</v>
      </c>
      <c r="G167" s="14">
        <v>3.8891356233668799</v>
      </c>
      <c r="H167" s="14">
        <v>4.0450590648089202</v>
      </c>
      <c r="I167" s="14">
        <v>3.7217802406003799</v>
      </c>
      <c r="J167" s="14">
        <v>2.3589979081177699</v>
      </c>
      <c r="K167" s="14">
        <v>3.3659634327517098</v>
      </c>
      <c r="L167" s="14">
        <v>1.9672434750073899</v>
      </c>
      <c r="M167" s="14">
        <v>1.2052911171884599</v>
      </c>
      <c r="N167" s="14">
        <v>4.4895252511969597</v>
      </c>
      <c r="O167" s="14">
        <v>8.2944000751740496</v>
      </c>
      <c r="P167" s="14">
        <v>4.6899511401209297</v>
      </c>
      <c r="R167">
        <v>10</v>
      </c>
      <c r="S167">
        <v>5</v>
      </c>
      <c r="T167">
        <v>1</v>
      </c>
      <c r="U167">
        <v>1</v>
      </c>
      <c r="V167">
        <v>1</v>
      </c>
      <c r="AB167">
        <v>7</v>
      </c>
      <c r="AC167">
        <v>5</v>
      </c>
      <c r="AD167">
        <v>6</v>
      </c>
      <c r="AM167">
        <v>4</v>
      </c>
      <c r="AN167">
        <v>5</v>
      </c>
      <c r="AO167">
        <v>9</v>
      </c>
    </row>
    <row r="168" spans="1:41">
      <c r="A168">
        <v>1981</v>
      </c>
      <c r="B168">
        <v>5</v>
      </c>
      <c r="C168">
        <v>14</v>
      </c>
      <c r="D168" s="14">
        <v>6.7483838118901698</v>
      </c>
      <c r="E168" s="14">
        <v>6.8039660074275903E-4</v>
      </c>
      <c r="F168" s="14">
        <v>0.61372426371947797</v>
      </c>
      <c r="G168" s="14">
        <v>4.9322443977011599</v>
      </c>
      <c r="H168" s="14">
        <v>7.6476463901909097</v>
      </c>
      <c r="I168" s="14">
        <v>12.291321804529</v>
      </c>
      <c r="J168" s="14">
        <v>2.5398465311784801</v>
      </c>
      <c r="K168" s="14">
        <v>2.8036859703430701</v>
      </c>
      <c r="L168" s="14">
        <v>5.7443754689615201</v>
      </c>
      <c r="M168" s="14">
        <v>1.38580520970025</v>
      </c>
      <c r="N168" s="14">
        <v>9.5449065013240197</v>
      </c>
      <c r="O168" s="14">
        <v>6.0347489314342599</v>
      </c>
      <c r="P168" s="14">
        <v>4.7093865555309904</v>
      </c>
      <c r="R168">
        <v>5</v>
      </c>
      <c r="S168">
        <v>5</v>
      </c>
      <c r="T168">
        <v>1</v>
      </c>
      <c r="U168">
        <v>1</v>
      </c>
      <c r="V168">
        <v>1</v>
      </c>
      <c r="AB168">
        <v>8</v>
      </c>
      <c r="AC168">
        <v>5</v>
      </c>
      <c r="AD168">
        <v>6</v>
      </c>
      <c r="AM168">
        <v>7</v>
      </c>
      <c r="AN168">
        <v>3</v>
      </c>
      <c r="AO168">
        <v>8</v>
      </c>
    </row>
    <row r="169" spans="1:41">
      <c r="A169">
        <v>1981</v>
      </c>
      <c r="B169">
        <v>5</v>
      </c>
      <c r="C169">
        <v>15</v>
      </c>
      <c r="D169" s="14">
        <v>3.4456697326713801</v>
      </c>
      <c r="E169" s="14">
        <v>0</v>
      </c>
      <c r="F169" s="14">
        <v>4.0103564741441403E-2</v>
      </c>
      <c r="G169" s="14">
        <v>3.3161238164298901</v>
      </c>
      <c r="H169" s="14">
        <v>6.4179471715202903</v>
      </c>
      <c r="I169" s="14">
        <v>3.9998619011991599</v>
      </c>
      <c r="J169" s="14">
        <v>0.35334108646083701</v>
      </c>
      <c r="K169" s="14">
        <v>2.65960543583622</v>
      </c>
      <c r="L169" s="14">
        <v>7.7944969975417298</v>
      </c>
      <c r="M169" s="14">
        <v>4.0737281994423604</v>
      </c>
      <c r="N169" s="14">
        <v>12.0903350883949</v>
      </c>
      <c r="O169" s="14">
        <v>5.7155100029468304</v>
      </c>
      <c r="P169" s="14">
        <v>4.2434306552807604</v>
      </c>
      <c r="R169">
        <v>5</v>
      </c>
      <c r="S169">
        <v>5</v>
      </c>
      <c r="T169">
        <v>1</v>
      </c>
      <c r="U169">
        <v>1</v>
      </c>
      <c r="V169">
        <v>1</v>
      </c>
      <c r="AB169">
        <v>7</v>
      </c>
      <c r="AC169">
        <v>2</v>
      </c>
      <c r="AD169">
        <v>6</v>
      </c>
      <c r="AM169">
        <v>7</v>
      </c>
      <c r="AN169">
        <v>3</v>
      </c>
      <c r="AO169">
        <v>3</v>
      </c>
    </row>
    <row r="170" spans="1:41">
      <c r="A170">
        <v>1981</v>
      </c>
      <c r="B170">
        <v>5</v>
      </c>
      <c r="C170">
        <v>16</v>
      </c>
      <c r="D170" s="14">
        <v>4.8335239560885102</v>
      </c>
      <c r="E170" s="14">
        <v>2.4716044834147799E-2</v>
      </c>
      <c r="F170" s="14">
        <v>0.164710122105412</v>
      </c>
      <c r="G170" s="14">
        <v>3.5929534923277302</v>
      </c>
      <c r="H170" s="14">
        <v>4.38970398567578</v>
      </c>
      <c r="I170" s="14">
        <v>12.4228348490897</v>
      </c>
      <c r="J170" s="14">
        <v>0.134893345434347</v>
      </c>
      <c r="K170" s="14">
        <v>2.6304813009116299</v>
      </c>
      <c r="L170" s="14">
        <v>5.8824232761239204</v>
      </c>
      <c r="M170" s="14">
        <v>1.5191905305043401</v>
      </c>
      <c r="N170" s="14">
        <v>12.538649899213</v>
      </c>
      <c r="O170" s="14">
        <v>7.0943870553513104</v>
      </c>
      <c r="P170" s="14">
        <v>4.31377581065128</v>
      </c>
      <c r="R170">
        <v>5</v>
      </c>
      <c r="S170">
        <v>5</v>
      </c>
      <c r="T170">
        <v>1</v>
      </c>
      <c r="U170">
        <v>1</v>
      </c>
      <c r="V170">
        <v>6</v>
      </c>
      <c r="AB170">
        <v>4</v>
      </c>
      <c r="AC170">
        <v>5</v>
      </c>
      <c r="AD170">
        <v>6</v>
      </c>
      <c r="AM170">
        <v>8</v>
      </c>
      <c r="AN170">
        <v>8</v>
      </c>
      <c r="AO170">
        <v>11</v>
      </c>
    </row>
    <row r="171" spans="1:41">
      <c r="A171">
        <v>1981</v>
      </c>
      <c r="B171">
        <v>5</v>
      </c>
      <c r="C171">
        <v>17</v>
      </c>
      <c r="D171" s="14">
        <v>1.9478018042521199</v>
      </c>
      <c r="E171" s="14">
        <v>1.92586544002669E-2</v>
      </c>
      <c r="F171" s="14">
        <v>7.6778676595403494E-2</v>
      </c>
      <c r="G171" s="14">
        <v>3.8596236658087899</v>
      </c>
      <c r="H171" s="14">
        <v>3.3734260069939199</v>
      </c>
      <c r="I171" s="14">
        <v>6.7955901493470003</v>
      </c>
      <c r="J171" s="14">
        <v>0.969150649822904</v>
      </c>
      <c r="K171" s="14">
        <v>1.09469777058982</v>
      </c>
      <c r="L171" s="14">
        <v>2.72691280677709</v>
      </c>
      <c r="M171" s="14">
        <v>2.8857178947567799</v>
      </c>
      <c r="N171" s="14">
        <v>5.5555219778481302</v>
      </c>
      <c r="O171" s="14">
        <v>6.6433085978889403</v>
      </c>
      <c r="P171" s="14">
        <v>3.6818890534064299</v>
      </c>
      <c r="R171">
        <v>10</v>
      </c>
      <c r="S171">
        <v>9</v>
      </c>
      <c r="T171">
        <v>8</v>
      </c>
      <c r="U171">
        <v>1</v>
      </c>
      <c r="V171">
        <v>6</v>
      </c>
      <c r="AB171">
        <v>7</v>
      </c>
      <c r="AC171">
        <v>2</v>
      </c>
      <c r="AD171">
        <v>6</v>
      </c>
      <c r="AM171">
        <v>9</v>
      </c>
      <c r="AN171">
        <v>8</v>
      </c>
      <c r="AO171">
        <v>9</v>
      </c>
    </row>
    <row r="172" spans="1:41">
      <c r="A172">
        <v>1981</v>
      </c>
      <c r="B172">
        <v>5</v>
      </c>
      <c r="C172">
        <v>18</v>
      </c>
      <c r="D172" s="14">
        <v>5.59680215608645E-2</v>
      </c>
      <c r="E172" s="14">
        <v>0.121140141027549</v>
      </c>
      <c r="F172" s="14">
        <v>8.5966993533040201E-2</v>
      </c>
      <c r="G172" s="14">
        <v>3.8145488478689802</v>
      </c>
      <c r="H172" s="14">
        <v>2.0235851069722299</v>
      </c>
      <c r="I172" s="14">
        <v>1.34042801424036</v>
      </c>
      <c r="J172" s="14">
        <v>1.2380021504380001</v>
      </c>
      <c r="K172" s="14">
        <v>0.80597629508560598</v>
      </c>
      <c r="L172" s="14">
        <v>3.3341450784053599</v>
      </c>
      <c r="M172" s="14">
        <v>2.92308713073573</v>
      </c>
      <c r="N172" s="14">
        <v>6.2007812135157296</v>
      </c>
      <c r="O172" s="14">
        <v>5.8445910068651097</v>
      </c>
      <c r="P172" s="14">
        <v>3.4367055967668501</v>
      </c>
      <c r="R172">
        <v>10</v>
      </c>
      <c r="S172">
        <v>9</v>
      </c>
      <c r="T172">
        <v>8</v>
      </c>
      <c r="U172">
        <v>1</v>
      </c>
      <c r="V172">
        <v>6</v>
      </c>
      <c r="AB172">
        <v>8</v>
      </c>
      <c r="AC172">
        <v>5</v>
      </c>
      <c r="AD172">
        <v>6</v>
      </c>
      <c r="AM172">
        <v>7</v>
      </c>
      <c r="AN172">
        <v>2</v>
      </c>
      <c r="AO172">
        <v>9</v>
      </c>
    </row>
    <row r="173" spans="1:41">
      <c r="A173">
        <v>1981</v>
      </c>
      <c r="B173">
        <v>5</v>
      </c>
      <c r="C173">
        <v>19</v>
      </c>
      <c r="D173" s="14">
        <v>1.3101401840651501</v>
      </c>
      <c r="E173" s="14">
        <v>0.69172320123513797</v>
      </c>
      <c r="F173" s="14">
        <v>0.47120990155414799</v>
      </c>
      <c r="G173" s="14">
        <v>2.9759285183614499</v>
      </c>
      <c r="H173" s="14">
        <v>3.3599828084357299</v>
      </c>
      <c r="I173" s="14">
        <v>2.2155474895967102</v>
      </c>
      <c r="J173" s="14">
        <v>0.83663052915110803</v>
      </c>
      <c r="K173" s="14">
        <v>2.58752392523659</v>
      </c>
      <c r="L173" s="14">
        <v>3.2608285793863798</v>
      </c>
      <c r="M173" s="14">
        <v>3.6428626854509498</v>
      </c>
      <c r="N173" s="14">
        <v>4.9923394119310096</v>
      </c>
      <c r="O173" s="14">
        <v>3.8115964736592498</v>
      </c>
      <c r="P173" s="14">
        <v>2.9527077661229799</v>
      </c>
      <c r="R173">
        <v>2</v>
      </c>
      <c r="S173">
        <v>9</v>
      </c>
      <c r="T173">
        <v>8</v>
      </c>
      <c r="U173">
        <v>1</v>
      </c>
      <c r="V173">
        <v>7</v>
      </c>
      <c r="AB173">
        <v>8</v>
      </c>
      <c r="AC173">
        <v>2</v>
      </c>
      <c r="AD173">
        <v>6</v>
      </c>
      <c r="AM173">
        <v>4</v>
      </c>
      <c r="AN173">
        <v>4</v>
      </c>
      <c r="AO173">
        <v>11</v>
      </c>
    </row>
    <row r="174" spans="1:41">
      <c r="A174">
        <v>1981</v>
      </c>
      <c r="B174">
        <v>5</v>
      </c>
      <c r="C174">
        <v>20</v>
      </c>
      <c r="D174" s="14">
        <v>1.33282249632357</v>
      </c>
      <c r="E174" s="14">
        <v>4.2993749954256297E-2</v>
      </c>
      <c r="F174" s="14">
        <v>0.29006975995922502</v>
      </c>
      <c r="G174" s="14">
        <v>2.9901029268510602</v>
      </c>
      <c r="H174" s="14">
        <v>2.0447956769723299</v>
      </c>
      <c r="I174" s="14">
        <v>1.34878842795413</v>
      </c>
      <c r="J174" s="14">
        <v>0.68647063964277399</v>
      </c>
      <c r="K174" s="14">
        <v>1.31491805089699</v>
      </c>
      <c r="L174" s="14">
        <v>3.0146586120316901</v>
      </c>
      <c r="M174" s="14">
        <v>4.9658322971057602</v>
      </c>
      <c r="N174" s="14">
        <v>4.0012209703928301</v>
      </c>
      <c r="O174" s="14">
        <v>1.50533688372543</v>
      </c>
      <c r="P174" s="14">
        <v>1.8774213385073699</v>
      </c>
      <c r="R174">
        <v>2</v>
      </c>
      <c r="S174">
        <v>9</v>
      </c>
      <c r="T174">
        <v>8</v>
      </c>
      <c r="U174">
        <v>1</v>
      </c>
      <c r="V174">
        <v>7</v>
      </c>
      <c r="AB174">
        <v>8</v>
      </c>
      <c r="AC174">
        <v>5</v>
      </c>
      <c r="AD174">
        <v>8</v>
      </c>
      <c r="AM174">
        <v>7</v>
      </c>
      <c r="AN174">
        <v>3</v>
      </c>
      <c r="AO174">
        <v>3</v>
      </c>
    </row>
    <row r="175" spans="1:41">
      <c r="A175">
        <v>1981</v>
      </c>
      <c r="B175">
        <v>5</v>
      </c>
      <c r="C175">
        <v>21</v>
      </c>
      <c r="D175" s="14">
        <v>0.50112799967492205</v>
      </c>
      <c r="E175" s="14">
        <v>8.0625377227473302E-2</v>
      </c>
      <c r="F175" s="14">
        <v>1.50447724601928E-2</v>
      </c>
      <c r="G175" s="14">
        <v>2.78440951976539</v>
      </c>
      <c r="H175" s="14">
        <v>1.2703239483112301</v>
      </c>
      <c r="I175" s="14">
        <v>0.43789581405211597</v>
      </c>
      <c r="J175" s="14">
        <v>0.51407977589999398</v>
      </c>
      <c r="K175" s="14">
        <v>0.69921443576082498</v>
      </c>
      <c r="L175" s="14">
        <v>0.79985226583756197</v>
      </c>
      <c r="M175" s="14">
        <v>0.91447476696219898</v>
      </c>
      <c r="N175" s="14">
        <v>6.6628629564249202</v>
      </c>
      <c r="O175" s="14">
        <v>1.10858723243993</v>
      </c>
      <c r="P175" s="14">
        <v>1.3797727009884</v>
      </c>
      <c r="R175">
        <v>2</v>
      </c>
      <c r="S175">
        <v>9</v>
      </c>
      <c r="T175">
        <v>8</v>
      </c>
      <c r="U175">
        <v>1</v>
      </c>
      <c r="V175">
        <v>6</v>
      </c>
      <c r="AB175">
        <v>7</v>
      </c>
      <c r="AC175">
        <v>3</v>
      </c>
      <c r="AD175">
        <v>6</v>
      </c>
      <c r="AM175">
        <v>8</v>
      </c>
      <c r="AN175">
        <v>8</v>
      </c>
      <c r="AO175">
        <v>9</v>
      </c>
    </row>
    <row r="176" spans="1:41">
      <c r="A176">
        <v>1981</v>
      </c>
      <c r="B176">
        <v>5</v>
      </c>
      <c r="C176">
        <v>22</v>
      </c>
      <c r="D176" s="14">
        <v>0.142809631246888</v>
      </c>
      <c r="E176" s="14">
        <v>0.14554292239057701</v>
      </c>
      <c r="F176" s="14">
        <v>1.05322443290125E-3</v>
      </c>
      <c r="G176" s="14">
        <v>3.0156643322447598</v>
      </c>
      <c r="H176" s="14">
        <v>0.78547673786485195</v>
      </c>
      <c r="I176" s="14">
        <v>0.240957914779796</v>
      </c>
      <c r="J176" s="14">
        <v>0.42919467299501501</v>
      </c>
      <c r="K176" s="14">
        <v>0.58408950077923005</v>
      </c>
      <c r="L176" s="14">
        <v>1.49030470067647</v>
      </c>
      <c r="M176" s="14">
        <v>2.0289888525304001</v>
      </c>
      <c r="N176" s="14">
        <v>2.4258295707955799</v>
      </c>
      <c r="O176" s="14">
        <v>1.17288542394935</v>
      </c>
      <c r="P176" s="14">
        <v>1.2811155940733201</v>
      </c>
      <c r="R176">
        <v>2</v>
      </c>
      <c r="S176">
        <v>9</v>
      </c>
      <c r="T176">
        <v>8</v>
      </c>
      <c r="U176">
        <v>5</v>
      </c>
      <c r="V176">
        <v>6</v>
      </c>
      <c r="AB176">
        <v>8</v>
      </c>
      <c r="AC176">
        <v>2</v>
      </c>
      <c r="AD176">
        <v>6</v>
      </c>
      <c r="AM176">
        <v>4</v>
      </c>
      <c r="AN176">
        <v>3</v>
      </c>
      <c r="AO176">
        <v>9</v>
      </c>
    </row>
    <row r="177" spans="1:46">
      <c r="A177">
        <v>1981</v>
      </c>
      <c r="B177">
        <v>5</v>
      </c>
      <c r="C177">
        <v>23</v>
      </c>
      <c r="D177" s="14">
        <v>0.20836736263731101</v>
      </c>
      <c r="E177" s="14">
        <v>3.5259564499558603E-2</v>
      </c>
      <c r="F177" s="14">
        <v>6.5359111600477096E-2</v>
      </c>
      <c r="G177" s="14">
        <v>2.9761047072171101</v>
      </c>
      <c r="H177" s="14">
        <v>0.29760744807872103</v>
      </c>
      <c r="I177" s="14">
        <v>0.35753448956074002</v>
      </c>
      <c r="J177" s="14">
        <v>0.57659465363580997</v>
      </c>
      <c r="K177" s="14">
        <v>0.43235158759664499</v>
      </c>
      <c r="L177" s="14">
        <v>2.59496899795238</v>
      </c>
      <c r="M177" s="14">
        <v>2.7894830501977199</v>
      </c>
      <c r="N177" s="14">
        <v>2.0807657709171599</v>
      </c>
      <c r="O177" s="14">
        <v>1.5864199509090799</v>
      </c>
      <c r="P177" s="14">
        <v>1.40150763802753</v>
      </c>
      <c r="R177">
        <v>2</v>
      </c>
      <c r="S177">
        <v>9</v>
      </c>
      <c r="T177">
        <v>8</v>
      </c>
      <c r="U177">
        <v>5</v>
      </c>
      <c r="V177">
        <v>6</v>
      </c>
      <c r="AB177">
        <v>8</v>
      </c>
      <c r="AC177">
        <v>5</v>
      </c>
      <c r="AD177">
        <v>6</v>
      </c>
      <c r="AG177">
        <v>7</v>
      </c>
      <c r="AH177">
        <v>5</v>
      </c>
      <c r="AI177">
        <v>6</v>
      </c>
      <c r="AM177">
        <v>9</v>
      </c>
      <c r="AN177">
        <v>8</v>
      </c>
      <c r="AO177">
        <v>9</v>
      </c>
    </row>
    <row r="178" spans="1:46">
      <c r="A178">
        <v>1981</v>
      </c>
      <c r="B178">
        <v>5</v>
      </c>
      <c r="C178">
        <v>24</v>
      </c>
      <c r="D178" s="14">
        <v>2.1066545104046399E-2</v>
      </c>
      <c r="E178" s="14">
        <v>4.29394590208243E-2</v>
      </c>
      <c r="F178" s="14">
        <v>1.3954137136995001E-2</v>
      </c>
      <c r="G178" s="14">
        <v>2.9018200416220998</v>
      </c>
      <c r="H178" s="14">
        <v>0.62021366253356103</v>
      </c>
      <c r="I178" s="14">
        <v>8.5984286420746001E-2</v>
      </c>
      <c r="J178" s="14">
        <v>0.46233054266776402</v>
      </c>
      <c r="K178" s="14">
        <v>0.21186161250881</v>
      </c>
      <c r="L178" s="14">
        <v>1.9756095704248</v>
      </c>
      <c r="M178" s="14">
        <v>0.64184311402977701</v>
      </c>
      <c r="N178" s="14">
        <v>1.6708243141576</v>
      </c>
      <c r="O178" s="14">
        <v>1.39832199903556</v>
      </c>
      <c r="P178" s="14">
        <v>1.2063994836336001</v>
      </c>
      <c r="R178">
        <v>2</v>
      </c>
      <c r="S178">
        <v>9</v>
      </c>
      <c r="T178">
        <v>8</v>
      </c>
      <c r="U178">
        <v>5</v>
      </c>
      <c r="V178">
        <v>6</v>
      </c>
      <c r="AB178">
        <v>8</v>
      </c>
      <c r="AC178">
        <v>5</v>
      </c>
      <c r="AD178">
        <v>6</v>
      </c>
      <c r="AG178">
        <v>8</v>
      </c>
      <c r="AH178">
        <v>2</v>
      </c>
      <c r="AI178">
        <v>6</v>
      </c>
      <c r="AM178">
        <v>7</v>
      </c>
      <c r="AN178">
        <v>3</v>
      </c>
      <c r="AO178">
        <v>9</v>
      </c>
      <c r="AR178">
        <v>7</v>
      </c>
      <c r="AS178">
        <v>5</v>
      </c>
      <c r="AT178">
        <v>9</v>
      </c>
    </row>
    <row r="179" spans="1:46">
      <c r="A179">
        <v>1981</v>
      </c>
      <c r="B179">
        <v>5</v>
      </c>
      <c r="C179">
        <v>25</v>
      </c>
      <c r="D179" s="14">
        <v>8.5063566855196407E-2</v>
      </c>
      <c r="E179" s="14">
        <v>1.3125883189874499E-3</v>
      </c>
      <c r="F179" s="14">
        <v>1.75991249995449E-4</v>
      </c>
      <c r="G179" s="14">
        <v>3.2282418232140802</v>
      </c>
      <c r="H179" s="14">
        <v>0.77449214944350797</v>
      </c>
      <c r="I179" s="14">
        <v>0.169246702439141</v>
      </c>
      <c r="J179" s="14">
        <v>0.39537342337687098</v>
      </c>
      <c r="K179" s="14">
        <v>0.29722436187588303</v>
      </c>
      <c r="L179" s="14">
        <v>0.74934358093980402</v>
      </c>
      <c r="M179" s="14">
        <v>0.31793630973895398</v>
      </c>
      <c r="N179" s="14">
        <v>1.40760324259534</v>
      </c>
      <c r="O179" s="14">
        <v>0.82382577663156398</v>
      </c>
      <c r="P179" s="14">
        <v>0.981227156316414</v>
      </c>
      <c r="R179">
        <v>2</v>
      </c>
      <c r="S179">
        <v>9</v>
      </c>
      <c r="T179">
        <v>8</v>
      </c>
      <c r="U179">
        <v>5</v>
      </c>
      <c r="V179">
        <v>6</v>
      </c>
      <c r="AB179">
        <v>8</v>
      </c>
      <c r="AC179">
        <v>5</v>
      </c>
      <c r="AD179">
        <v>6</v>
      </c>
      <c r="AG179">
        <v>7</v>
      </c>
      <c r="AH179">
        <v>2</v>
      </c>
      <c r="AI179">
        <v>6</v>
      </c>
      <c r="AM179">
        <v>7</v>
      </c>
      <c r="AN179">
        <v>3</v>
      </c>
      <c r="AO179">
        <v>9</v>
      </c>
      <c r="AR179">
        <v>7</v>
      </c>
      <c r="AS179">
        <v>4</v>
      </c>
      <c r="AT179">
        <v>11</v>
      </c>
    </row>
    <row r="180" spans="1:46">
      <c r="A180">
        <v>1981</v>
      </c>
      <c r="B180">
        <v>5</v>
      </c>
      <c r="C180">
        <v>26</v>
      </c>
      <c r="D180" s="14">
        <v>8.3482519185566595E-2</v>
      </c>
      <c r="E180" s="14">
        <v>7.8548023862066406E-3</v>
      </c>
      <c r="F180" s="14">
        <v>3.42745965345143E-3</v>
      </c>
      <c r="G180" s="14">
        <v>1.62313162590432</v>
      </c>
      <c r="H180" s="14">
        <v>0.86099938856540204</v>
      </c>
      <c r="I180" s="14">
        <v>0.25702284539556097</v>
      </c>
      <c r="J180" s="14">
        <v>0.23119890557894901</v>
      </c>
      <c r="K180" s="14">
        <v>0.30766805045738199</v>
      </c>
      <c r="L180" s="14">
        <v>1.0569184750293801</v>
      </c>
      <c r="M180" s="14">
        <v>0.12032830534295701</v>
      </c>
      <c r="N180" s="14">
        <v>3.74269834731578</v>
      </c>
      <c r="O180" s="14">
        <v>0.76466124566768701</v>
      </c>
      <c r="P180" s="14">
        <v>0.80887803855464402</v>
      </c>
      <c r="R180">
        <v>6</v>
      </c>
      <c r="S180">
        <v>9</v>
      </c>
      <c r="T180">
        <v>8</v>
      </c>
      <c r="U180">
        <v>5</v>
      </c>
      <c r="V180">
        <v>6</v>
      </c>
      <c r="AB180">
        <v>8</v>
      </c>
      <c r="AC180">
        <v>2</v>
      </c>
      <c r="AD180">
        <v>6</v>
      </c>
      <c r="AG180">
        <v>8</v>
      </c>
      <c r="AH180">
        <v>5</v>
      </c>
      <c r="AI180">
        <v>6</v>
      </c>
      <c r="AM180">
        <v>4</v>
      </c>
      <c r="AN180">
        <v>4</v>
      </c>
      <c r="AO180">
        <v>11</v>
      </c>
      <c r="AR180">
        <v>7</v>
      </c>
      <c r="AS180">
        <v>8</v>
      </c>
      <c r="AT180">
        <v>11</v>
      </c>
    </row>
    <row r="181" spans="1:46">
      <c r="A181">
        <v>1981</v>
      </c>
      <c r="B181">
        <v>5</v>
      </c>
      <c r="C181">
        <v>27</v>
      </c>
      <c r="D181" s="14">
        <v>0.22089747377661101</v>
      </c>
      <c r="E181" s="14">
        <v>0</v>
      </c>
      <c r="F181" s="14">
        <v>0</v>
      </c>
      <c r="G181" s="14">
        <v>1.05958356444469</v>
      </c>
      <c r="H181" s="14">
        <v>0.50154270723143501</v>
      </c>
      <c r="I181" s="14">
        <v>0.47201562584853202</v>
      </c>
      <c r="J181" s="14">
        <v>0.322699937371145</v>
      </c>
      <c r="K181" s="14">
        <v>0.487966496036153</v>
      </c>
      <c r="L181" s="14">
        <v>0.66320115842522398</v>
      </c>
      <c r="M181" s="14">
        <v>3.4887529687338402E-2</v>
      </c>
      <c r="N181" s="14">
        <v>2.2178605729875498</v>
      </c>
      <c r="O181" s="14">
        <v>0.62233870593643803</v>
      </c>
      <c r="P181" s="14">
        <v>0.602961829786125</v>
      </c>
      <c r="R181">
        <v>6</v>
      </c>
      <c r="S181">
        <v>9</v>
      </c>
      <c r="T181">
        <v>8</v>
      </c>
      <c r="U181">
        <v>5</v>
      </c>
      <c r="V181">
        <v>6</v>
      </c>
      <c r="AB181">
        <v>8</v>
      </c>
      <c r="AC181">
        <v>5</v>
      </c>
      <c r="AD181">
        <v>6</v>
      </c>
      <c r="AG181">
        <v>8</v>
      </c>
      <c r="AH181">
        <v>5</v>
      </c>
      <c r="AI181">
        <v>6</v>
      </c>
      <c r="AM181">
        <v>8</v>
      </c>
      <c r="AN181">
        <v>5</v>
      </c>
      <c r="AO181">
        <v>11</v>
      </c>
      <c r="AR181">
        <v>7</v>
      </c>
      <c r="AS181">
        <v>8</v>
      </c>
      <c r="AT181">
        <v>11</v>
      </c>
    </row>
    <row r="182" spans="1:46">
      <c r="A182">
        <v>1981</v>
      </c>
      <c r="B182">
        <v>5</v>
      </c>
      <c r="C182">
        <v>28</v>
      </c>
      <c r="D182" s="14">
        <v>0.89409567070912499</v>
      </c>
      <c r="E182" s="14">
        <v>1.4177879417115E-2</v>
      </c>
      <c r="F182" s="14">
        <v>1.6279545976478299E-3</v>
      </c>
      <c r="G182" s="14">
        <v>1.3836458911023399</v>
      </c>
      <c r="H182" s="14">
        <v>0.48265276448365502</v>
      </c>
      <c r="I182" s="14">
        <v>2.3150959274771301</v>
      </c>
      <c r="J182" s="14">
        <v>0.27205333196674703</v>
      </c>
      <c r="K182" s="14">
        <v>0.61048401141650199</v>
      </c>
      <c r="L182" s="14">
        <v>0.46262296321389801</v>
      </c>
      <c r="M182" s="14">
        <v>1.5210950878223099E-2</v>
      </c>
      <c r="N182" s="14">
        <v>1.5134407743652301</v>
      </c>
      <c r="O182" s="14">
        <v>0.61523248756095295</v>
      </c>
      <c r="P182" s="14">
        <v>0.64186552811698105</v>
      </c>
      <c r="R182">
        <v>6</v>
      </c>
      <c r="S182">
        <v>9</v>
      </c>
      <c r="T182">
        <v>8</v>
      </c>
      <c r="U182">
        <v>5</v>
      </c>
      <c r="V182">
        <v>6</v>
      </c>
      <c r="AB182">
        <v>8</v>
      </c>
      <c r="AC182">
        <v>5</v>
      </c>
      <c r="AD182">
        <v>6</v>
      </c>
      <c r="AG182">
        <v>8</v>
      </c>
      <c r="AH182">
        <v>5</v>
      </c>
      <c r="AI182">
        <v>6</v>
      </c>
      <c r="AM182">
        <v>4</v>
      </c>
      <c r="AN182">
        <v>3</v>
      </c>
      <c r="AO182">
        <v>9</v>
      </c>
      <c r="AR182">
        <v>7</v>
      </c>
      <c r="AS182">
        <v>8</v>
      </c>
      <c r="AT182">
        <v>11</v>
      </c>
    </row>
    <row r="183" spans="1:46">
      <c r="A183">
        <v>1981</v>
      </c>
      <c r="B183">
        <v>5</v>
      </c>
      <c r="C183">
        <v>29</v>
      </c>
      <c r="D183" s="14">
        <v>5.3442239182956799</v>
      </c>
      <c r="E183" s="14">
        <v>0.71768605112803296</v>
      </c>
      <c r="F183" s="14">
        <v>0.27494203771981002</v>
      </c>
      <c r="G183" s="14">
        <v>1.8720367296820499</v>
      </c>
      <c r="H183" s="14">
        <v>0.35807541927518899</v>
      </c>
      <c r="I183" s="14">
        <v>0.78298020874975005</v>
      </c>
      <c r="J183" s="14">
        <v>0.187497796065036</v>
      </c>
      <c r="K183" s="14">
        <v>0.81244722771345401</v>
      </c>
      <c r="L183" s="14">
        <v>1.4935357489172401</v>
      </c>
      <c r="M183" s="14">
        <v>6.6429370675655394E-2</v>
      </c>
      <c r="N183" s="14">
        <v>0.443929266343141</v>
      </c>
      <c r="O183" s="14">
        <v>0.59446900839267602</v>
      </c>
      <c r="P183" s="14">
        <v>0.76533504997808399</v>
      </c>
      <c r="R183">
        <v>6</v>
      </c>
      <c r="S183">
        <v>9</v>
      </c>
      <c r="T183">
        <v>1</v>
      </c>
      <c r="U183">
        <v>5</v>
      </c>
      <c r="V183">
        <v>6</v>
      </c>
      <c r="AB183">
        <v>8</v>
      </c>
      <c r="AC183">
        <v>2</v>
      </c>
      <c r="AD183">
        <v>6</v>
      </c>
      <c r="AG183">
        <v>8</v>
      </c>
      <c r="AH183">
        <v>2</v>
      </c>
      <c r="AI183">
        <v>6</v>
      </c>
      <c r="AM183">
        <v>7</v>
      </c>
      <c r="AN183">
        <v>9</v>
      </c>
      <c r="AO183">
        <v>8</v>
      </c>
      <c r="AR183">
        <v>7</v>
      </c>
      <c r="AS183">
        <v>8</v>
      </c>
      <c r="AT183">
        <v>11</v>
      </c>
    </row>
    <row r="184" spans="1:46">
      <c r="A184">
        <v>1981</v>
      </c>
      <c r="B184">
        <v>5</v>
      </c>
      <c r="C184">
        <v>30</v>
      </c>
      <c r="D184" s="14">
        <v>8.0211515187291198</v>
      </c>
      <c r="E184" s="14">
        <v>0.123675169983346</v>
      </c>
      <c r="F184" s="14">
        <v>1.25798026799846</v>
      </c>
      <c r="G184" s="14">
        <v>3.54717508822598</v>
      </c>
      <c r="H184" s="14">
        <v>0.82269383837628496</v>
      </c>
      <c r="I184" s="14">
        <v>3.5069928312625001</v>
      </c>
      <c r="J184" s="14">
        <v>0.293301842147911</v>
      </c>
      <c r="K184" s="14">
        <v>0.84638512343083405</v>
      </c>
      <c r="L184" s="14">
        <v>4.0855199458693603</v>
      </c>
      <c r="M184" s="14">
        <v>0.222847810357054</v>
      </c>
      <c r="N184" s="14">
        <v>4.0920188087469498</v>
      </c>
      <c r="O184" s="14">
        <v>0.67240885905533998</v>
      </c>
      <c r="P184" s="14">
        <v>1.41508897713902</v>
      </c>
      <c r="R184">
        <v>2</v>
      </c>
      <c r="S184">
        <v>9</v>
      </c>
      <c r="T184">
        <v>8</v>
      </c>
      <c r="U184">
        <v>5</v>
      </c>
      <c r="V184">
        <v>1</v>
      </c>
      <c r="AB184">
        <v>8</v>
      </c>
      <c r="AC184">
        <v>5</v>
      </c>
      <c r="AD184">
        <v>8</v>
      </c>
      <c r="AG184">
        <v>7</v>
      </c>
      <c r="AH184">
        <v>5</v>
      </c>
      <c r="AI184">
        <v>6</v>
      </c>
      <c r="AM184">
        <v>7</v>
      </c>
      <c r="AN184">
        <v>8</v>
      </c>
      <c r="AO184">
        <v>11</v>
      </c>
      <c r="AR184">
        <v>8</v>
      </c>
      <c r="AS184">
        <v>3</v>
      </c>
      <c r="AT184">
        <v>11</v>
      </c>
    </row>
    <row r="185" spans="1:46">
      <c r="A185">
        <v>1981</v>
      </c>
      <c r="B185">
        <v>5</v>
      </c>
      <c r="C185">
        <v>31</v>
      </c>
      <c r="D185" s="14">
        <v>3.4128333706889902</v>
      </c>
      <c r="E185" s="14">
        <v>2.1223245815128001E-4</v>
      </c>
      <c r="F185" s="14">
        <v>0.16921504725751099</v>
      </c>
      <c r="G185" s="14">
        <v>2.2191331031337702</v>
      </c>
      <c r="H185" s="14">
        <v>2.4790141233741001</v>
      </c>
      <c r="I185" s="14">
        <v>3.5166672996153401</v>
      </c>
      <c r="J185" s="14">
        <v>0.153464765339694</v>
      </c>
      <c r="K185" s="14">
        <v>0.73225854290779302</v>
      </c>
      <c r="L185" s="14">
        <v>6.5751311418496998</v>
      </c>
      <c r="M185" s="14">
        <v>1.1652270254877399</v>
      </c>
      <c r="N185" s="14">
        <v>5.9553739844408797</v>
      </c>
      <c r="O185" s="14">
        <v>0.91989231335382105</v>
      </c>
      <c r="P185" s="14">
        <v>1.6073841602917101</v>
      </c>
      <c r="R185">
        <v>2</v>
      </c>
      <c r="S185">
        <v>9</v>
      </c>
      <c r="T185">
        <v>8</v>
      </c>
      <c r="U185">
        <v>5</v>
      </c>
      <c r="V185">
        <v>7</v>
      </c>
      <c r="AB185">
        <v>7</v>
      </c>
      <c r="AC185">
        <v>8</v>
      </c>
      <c r="AD185">
        <v>6</v>
      </c>
      <c r="AG185">
        <v>7</v>
      </c>
      <c r="AH185">
        <v>5</v>
      </c>
      <c r="AI185">
        <v>6</v>
      </c>
      <c r="AM185">
        <v>4</v>
      </c>
      <c r="AN185">
        <v>3</v>
      </c>
      <c r="AO185">
        <v>9</v>
      </c>
      <c r="AR185">
        <v>7</v>
      </c>
      <c r="AS185">
        <v>8</v>
      </c>
      <c r="AT185">
        <v>3</v>
      </c>
    </row>
    <row r="186" spans="1:46">
      <c r="A186">
        <v>1982</v>
      </c>
      <c r="B186">
        <v>3</v>
      </c>
      <c r="C186">
        <v>1</v>
      </c>
      <c r="D186" s="14">
        <v>2.2860368263071802</v>
      </c>
      <c r="E186" s="14">
        <v>0.57217537310641198</v>
      </c>
      <c r="F186" s="14">
        <v>7.9799702048697803E-3</v>
      </c>
      <c r="G186" s="14">
        <v>2.8079019946410999</v>
      </c>
      <c r="H186" s="14">
        <v>0.41325436296097501</v>
      </c>
      <c r="I186" s="14">
        <v>1.88812530608234</v>
      </c>
      <c r="J186" s="14">
        <v>0.112558585528932</v>
      </c>
      <c r="K186" s="14">
        <v>1.6973058308131299</v>
      </c>
      <c r="L186" s="14">
        <v>9.0050009607125894</v>
      </c>
      <c r="M186" s="14">
        <v>4.3704134589598604</v>
      </c>
      <c r="N186" s="14">
        <v>4.0505454852604696</v>
      </c>
      <c r="O186" s="14">
        <v>3.4334858755847502</v>
      </c>
      <c r="P186" s="14">
        <v>2.7675678365563501</v>
      </c>
      <c r="R186">
        <v>2</v>
      </c>
      <c r="S186">
        <v>3</v>
      </c>
      <c r="T186">
        <v>5</v>
      </c>
      <c r="U186">
        <v>8</v>
      </c>
      <c r="V186">
        <v>4</v>
      </c>
      <c r="AB186">
        <v>8</v>
      </c>
      <c r="AC186">
        <v>3</v>
      </c>
      <c r="AD186">
        <v>6</v>
      </c>
      <c r="AG186">
        <v>7</v>
      </c>
      <c r="AH186">
        <v>5</v>
      </c>
      <c r="AI186">
        <v>6</v>
      </c>
      <c r="AM186">
        <v>7</v>
      </c>
      <c r="AN186">
        <v>3</v>
      </c>
      <c r="AO186">
        <v>9</v>
      </c>
      <c r="AR186">
        <v>8</v>
      </c>
      <c r="AS186">
        <v>8</v>
      </c>
      <c r="AT186">
        <v>11</v>
      </c>
    </row>
    <row r="187" spans="1:46">
      <c r="A187">
        <v>1982</v>
      </c>
      <c r="B187">
        <v>3</v>
      </c>
      <c r="C187">
        <v>2</v>
      </c>
      <c r="D187" s="14">
        <v>3.03316461283584</v>
      </c>
      <c r="E187" s="14">
        <v>0.42588418727285099</v>
      </c>
      <c r="F187" s="14">
        <v>0.80405212389629399</v>
      </c>
      <c r="G187" s="14">
        <v>5.93975532614279</v>
      </c>
      <c r="H187" s="14">
        <v>0.473089221340111</v>
      </c>
      <c r="I187" s="14">
        <v>1.588555417215</v>
      </c>
      <c r="J187" s="14">
        <v>0.117561587677997</v>
      </c>
      <c r="K187" s="14">
        <v>1.9177645665445799</v>
      </c>
      <c r="L187" s="14">
        <v>7.1176840433811899</v>
      </c>
      <c r="M187" s="14">
        <v>6.9108458810429498</v>
      </c>
      <c r="N187" s="14">
        <v>7.9021077019096797</v>
      </c>
      <c r="O187" s="14">
        <v>0.94972815544876299</v>
      </c>
      <c r="P187" s="14">
        <v>2.5608181004182198</v>
      </c>
      <c r="R187">
        <v>2</v>
      </c>
      <c r="S187">
        <v>3</v>
      </c>
      <c r="T187">
        <v>5</v>
      </c>
      <c r="U187">
        <v>8</v>
      </c>
      <c r="V187">
        <v>9</v>
      </c>
      <c r="AB187">
        <v>8</v>
      </c>
      <c r="AC187">
        <v>2</v>
      </c>
      <c r="AD187">
        <v>6</v>
      </c>
      <c r="AG187">
        <v>7</v>
      </c>
      <c r="AH187">
        <v>5</v>
      </c>
      <c r="AI187">
        <v>6</v>
      </c>
      <c r="AM187">
        <v>8</v>
      </c>
      <c r="AN187">
        <v>3</v>
      </c>
      <c r="AO187">
        <v>3</v>
      </c>
      <c r="AR187">
        <v>7</v>
      </c>
      <c r="AS187">
        <v>8</v>
      </c>
      <c r="AT187">
        <v>3</v>
      </c>
    </row>
    <row r="188" spans="1:46">
      <c r="A188">
        <v>1982</v>
      </c>
      <c r="B188">
        <v>3</v>
      </c>
      <c r="C188">
        <v>3</v>
      </c>
      <c r="D188" s="14">
        <v>2.61116258197882</v>
      </c>
      <c r="E188" s="14">
        <v>0.41426097681594198</v>
      </c>
      <c r="F188" s="14">
        <v>1.04715056259489</v>
      </c>
      <c r="G188" s="14">
        <v>2.0392647774666899</v>
      </c>
      <c r="H188" s="14">
        <v>0.43326129430406402</v>
      </c>
      <c r="I188" s="14">
        <v>0.873199667090787</v>
      </c>
      <c r="J188" s="14">
        <v>0.201065616140226</v>
      </c>
      <c r="K188" s="14">
        <v>3.0996612407859598</v>
      </c>
      <c r="L188" s="14">
        <v>0.48322432712970298</v>
      </c>
      <c r="M188" s="14">
        <v>0.47268220221277202</v>
      </c>
      <c r="N188" s="14">
        <v>2.4540623303151201</v>
      </c>
      <c r="O188" s="14">
        <v>0.48567970484900702</v>
      </c>
      <c r="P188" s="14">
        <v>1.1993813722329401</v>
      </c>
      <c r="R188">
        <v>6</v>
      </c>
      <c r="S188">
        <v>7</v>
      </c>
      <c r="T188">
        <v>6</v>
      </c>
      <c r="U188">
        <v>8</v>
      </c>
      <c r="V188">
        <v>2</v>
      </c>
      <c r="AB188">
        <v>8</v>
      </c>
      <c r="AC188">
        <v>2</v>
      </c>
      <c r="AD188">
        <v>6</v>
      </c>
      <c r="AG188">
        <v>7</v>
      </c>
      <c r="AH188">
        <v>2</v>
      </c>
      <c r="AI188">
        <v>6</v>
      </c>
      <c r="AM188">
        <v>7</v>
      </c>
      <c r="AN188">
        <v>8</v>
      </c>
      <c r="AO188">
        <v>8</v>
      </c>
      <c r="AR188">
        <v>7</v>
      </c>
      <c r="AS188">
        <v>8</v>
      </c>
      <c r="AT188">
        <v>11</v>
      </c>
    </row>
    <row r="189" spans="1:46">
      <c r="A189">
        <v>1982</v>
      </c>
      <c r="B189">
        <v>3</v>
      </c>
      <c r="C189">
        <v>4</v>
      </c>
      <c r="D189" s="14">
        <v>7.6653385502865596</v>
      </c>
      <c r="E189" s="14">
        <v>0.57790911079465002</v>
      </c>
      <c r="F189" s="14">
        <v>5.3620423674796802E-2</v>
      </c>
      <c r="G189" s="14">
        <v>1.7940157880606</v>
      </c>
      <c r="H189" s="14">
        <v>1.1684021538457099</v>
      </c>
      <c r="I189" s="14">
        <v>5.4490574420010196</v>
      </c>
      <c r="J189" s="14">
        <v>0.18901587054608199</v>
      </c>
      <c r="K189" s="14">
        <v>7.01069955725323</v>
      </c>
      <c r="L189" s="14">
        <v>1.4518486752875599</v>
      </c>
      <c r="M189" s="14">
        <v>0.136874306226901</v>
      </c>
      <c r="N189" s="14">
        <v>5.88708594817213</v>
      </c>
      <c r="O189" s="14">
        <v>0.55397222417758996</v>
      </c>
      <c r="P189" s="14">
        <v>1.97121458554977</v>
      </c>
      <c r="R189">
        <v>8</v>
      </c>
      <c r="S189">
        <v>4</v>
      </c>
      <c r="T189">
        <v>6</v>
      </c>
      <c r="U189">
        <v>8</v>
      </c>
      <c r="V189">
        <v>2</v>
      </c>
      <c r="AB189">
        <v>8</v>
      </c>
      <c r="AC189">
        <v>5</v>
      </c>
      <c r="AD189">
        <v>6</v>
      </c>
      <c r="AG189">
        <v>7</v>
      </c>
      <c r="AH189">
        <v>2</v>
      </c>
      <c r="AI189">
        <v>6</v>
      </c>
      <c r="AM189">
        <v>7</v>
      </c>
      <c r="AN189">
        <v>5</v>
      </c>
      <c r="AO189">
        <v>9</v>
      </c>
      <c r="AR189">
        <v>8</v>
      </c>
      <c r="AS189">
        <v>5</v>
      </c>
      <c r="AT189">
        <v>11</v>
      </c>
    </row>
    <row r="190" spans="1:46">
      <c r="A190">
        <v>1982</v>
      </c>
      <c r="B190">
        <v>3</v>
      </c>
      <c r="C190">
        <v>5</v>
      </c>
      <c r="D190" s="14">
        <v>6.10736898660224</v>
      </c>
      <c r="E190" s="14">
        <v>0.46675857243456498</v>
      </c>
      <c r="F190" s="14">
        <v>0.50181107737138497</v>
      </c>
      <c r="G190" s="14">
        <v>2.9356818418225599</v>
      </c>
      <c r="H190" s="14">
        <v>0.97524691361598304</v>
      </c>
      <c r="I190" s="14">
        <v>1.01412034505777</v>
      </c>
      <c r="J190" s="14">
        <v>0.17922862380385801</v>
      </c>
      <c r="K190" s="14">
        <v>3.6848862270048901</v>
      </c>
      <c r="L190" s="14">
        <v>5.41501740930486</v>
      </c>
      <c r="M190" s="14">
        <v>5.1784985768594603E-2</v>
      </c>
      <c r="N190" s="14">
        <v>4.71014130969973</v>
      </c>
      <c r="O190" s="14">
        <v>1.52284276175003</v>
      </c>
      <c r="P190" s="14">
        <v>2.1650385909002701</v>
      </c>
      <c r="R190">
        <v>8</v>
      </c>
      <c r="S190">
        <v>4</v>
      </c>
      <c r="T190">
        <v>6</v>
      </c>
      <c r="U190">
        <v>8</v>
      </c>
      <c r="V190">
        <v>5</v>
      </c>
      <c r="AB190">
        <v>8</v>
      </c>
      <c r="AC190">
        <v>3</v>
      </c>
      <c r="AD190">
        <v>6</v>
      </c>
      <c r="AG190">
        <v>7</v>
      </c>
      <c r="AH190">
        <v>5</v>
      </c>
      <c r="AI190">
        <v>6</v>
      </c>
      <c r="AM190">
        <v>4</v>
      </c>
      <c r="AN190">
        <v>3</v>
      </c>
      <c r="AO190">
        <v>9</v>
      </c>
      <c r="AR190">
        <v>7</v>
      </c>
      <c r="AS190">
        <v>3</v>
      </c>
      <c r="AT190">
        <v>11</v>
      </c>
    </row>
    <row r="191" spans="1:46">
      <c r="A191">
        <v>1982</v>
      </c>
      <c r="B191">
        <v>3</v>
      </c>
      <c r="C191">
        <v>6</v>
      </c>
      <c r="D191" s="14">
        <v>3.0666884532185001</v>
      </c>
      <c r="E191" s="14">
        <v>0.14102234900177801</v>
      </c>
      <c r="F191" s="14">
        <v>2.1888639731941901E-2</v>
      </c>
      <c r="G191" s="14">
        <v>1.71032949194617</v>
      </c>
      <c r="H191" s="14">
        <v>1.5173986347788599</v>
      </c>
      <c r="I191" s="14">
        <v>1.36892803910815</v>
      </c>
      <c r="J191" s="14">
        <v>0.111546597486798</v>
      </c>
      <c r="K191" s="14">
        <v>9.2345918067209194</v>
      </c>
      <c r="L191" s="14">
        <v>3.2659204060101201</v>
      </c>
      <c r="M191" s="14">
        <v>6.7545281971020998E-2</v>
      </c>
      <c r="N191" s="14">
        <v>4.0008799466339102</v>
      </c>
      <c r="O191" s="14">
        <v>1.7082780531077799</v>
      </c>
      <c r="P191" s="14">
        <v>2.6219603985470199</v>
      </c>
      <c r="R191">
        <v>9</v>
      </c>
      <c r="S191">
        <v>4</v>
      </c>
      <c r="T191">
        <v>6</v>
      </c>
      <c r="U191">
        <v>8</v>
      </c>
      <c r="V191">
        <v>5</v>
      </c>
      <c r="AB191">
        <v>8</v>
      </c>
      <c r="AC191">
        <v>2</v>
      </c>
      <c r="AD191">
        <v>6</v>
      </c>
      <c r="AG191">
        <v>4</v>
      </c>
      <c r="AH191">
        <v>4</v>
      </c>
      <c r="AI191">
        <v>6</v>
      </c>
      <c r="AM191">
        <v>7</v>
      </c>
      <c r="AN191">
        <v>8</v>
      </c>
      <c r="AO191">
        <v>9</v>
      </c>
      <c r="AR191">
        <v>8</v>
      </c>
      <c r="AS191">
        <v>2</v>
      </c>
      <c r="AT191">
        <v>3</v>
      </c>
    </row>
    <row r="192" spans="1:46">
      <c r="A192">
        <v>1982</v>
      </c>
      <c r="B192">
        <v>3</v>
      </c>
      <c r="C192">
        <v>7</v>
      </c>
      <c r="D192" s="14">
        <v>8.4529841033176396</v>
      </c>
      <c r="E192" s="14">
        <v>1.36460087760374E-3</v>
      </c>
      <c r="F192" s="14">
        <v>0.21917952818702799</v>
      </c>
      <c r="G192" s="14">
        <v>0.650662982227875</v>
      </c>
      <c r="H192" s="14">
        <v>0.99338727171722496</v>
      </c>
      <c r="I192" s="14">
        <v>6.0513124698240199</v>
      </c>
      <c r="J192" s="14">
        <v>0.15626802598915701</v>
      </c>
      <c r="K192" s="14">
        <v>12.032670842337501</v>
      </c>
      <c r="L192" s="14">
        <v>0.420637785799857</v>
      </c>
      <c r="M192" s="14">
        <v>0.12441064385924699</v>
      </c>
      <c r="N192" s="14">
        <v>5.3655719440306999</v>
      </c>
      <c r="O192" s="14">
        <v>1.26345847007698</v>
      </c>
      <c r="P192" s="14">
        <v>2.6014555535758799</v>
      </c>
      <c r="R192">
        <v>9</v>
      </c>
      <c r="S192">
        <v>4</v>
      </c>
      <c r="T192">
        <v>6</v>
      </c>
      <c r="U192">
        <v>7</v>
      </c>
      <c r="V192">
        <v>5</v>
      </c>
      <c r="AB192">
        <v>4</v>
      </c>
      <c r="AC192">
        <v>5</v>
      </c>
      <c r="AD192">
        <v>6</v>
      </c>
      <c r="AG192">
        <v>4</v>
      </c>
      <c r="AH192">
        <v>5</v>
      </c>
      <c r="AI192">
        <v>6</v>
      </c>
      <c r="AM192">
        <v>8</v>
      </c>
      <c r="AN192">
        <v>8</v>
      </c>
      <c r="AO192">
        <v>9</v>
      </c>
      <c r="AR192">
        <v>7</v>
      </c>
      <c r="AS192">
        <v>3</v>
      </c>
      <c r="AT192">
        <v>11</v>
      </c>
    </row>
    <row r="193" spans="1:46">
      <c r="A193">
        <v>1982</v>
      </c>
      <c r="B193">
        <v>3</v>
      </c>
      <c r="C193">
        <v>8</v>
      </c>
      <c r="D193" s="14">
        <v>8.6174604700963293</v>
      </c>
      <c r="E193" s="14">
        <v>1.28252231278153E-2</v>
      </c>
      <c r="F193" s="14">
        <v>7.3447994139299394E-2</v>
      </c>
      <c r="G193" s="14">
        <v>0.80499905509465697</v>
      </c>
      <c r="H193" s="14">
        <v>2.5441656871617302</v>
      </c>
      <c r="I193" s="14">
        <v>5.3001632891615102</v>
      </c>
      <c r="J193" s="14">
        <v>0.128149497822478</v>
      </c>
      <c r="K193" s="14">
        <v>12.973961305593001</v>
      </c>
      <c r="L193" s="14">
        <v>2.1629136803881401</v>
      </c>
      <c r="M193" s="14">
        <v>1.79495752156907E-2</v>
      </c>
      <c r="N193" s="14">
        <v>6.1302092493470299</v>
      </c>
      <c r="O193" s="14">
        <v>0.974229081475665</v>
      </c>
      <c r="P193" s="14">
        <v>3.0133409044444601</v>
      </c>
      <c r="R193">
        <v>9</v>
      </c>
      <c r="S193">
        <v>7</v>
      </c>
      <c r="T193">
        <v>6</v>
      </c>
      <c r="U193">
        <v>7</v>
      </c>
      <c r="V193">
        <v>5</v>
      </c>
      <c r="AB193">
        <v>8</v>
      </c>
      <c r="AC193">
        <v>2</v>
      </c>
      <c r="AD193">
        <v>6</v>
      </c>
      <c r="AG193">
        <v>9</v>
      </c>
      <c r="AH193">
        <v>9</v>
      </c>
      <c r="AI193">
        <v>6</v>
      </c>
      <c r="AM193">
        <v>7</v>
      </c>
      <c r="AN193">
        <v>9</v>
      </c>
      <c r="AO193">
        <v>9</v>
      </c>
      <c r="AR193">
        <v>7</v>
      </c>
      <c r="AS193">
        <v>2</v>
      </c>
      <c r="AT193">
        <v>9</v>
      </c>
    </row>
    <row r="194" spans="1:46">
      <c r="A194">
        <v>1982</v>
      </c>
      <c r="B194">
        <v>3</v>
      </c>
      <c r="C194">
        <v>9</v>
      </c>
      <c r="D194" s="14">
        <v>6.6171150783258001</v>
      </c>
      <c r="E194" s="14">
        <v>0.24636636203829099</v>
      </c>
      <c r="F194" s="14">
        <v>2.1610728214006602E-3</v>
      </c>
      <c r="G194" s="14">
        <v>0.51968600364904505</v>
      </c>
      <c r="H194" s="14">
        <v>0.91886404659364296</v>
      </c>
      <c r="I194" s="14">
        <v>5.1882670470308199</v>
      </c>
      <c r="J194" s="14">
        <v>0.100333988389346</v>
      </c>
      <c r="K194" s="14">
        <v>6.1587430527144704</v>
      </c>
      <c r="L194" s="14">
        <v>0.78639239505904501</v>
      </c>
      <c r="M194" s="14">
        <v>1.8604637197760902E-2</v>
      </c>
      <c r="N194" s="14">
        <v>3.7591899909680899</v>
      </c>
      <c r="O194" s="14">
        <v>2.3262225758959998</v>
      </c>
      <c r="P194" s="14">
        <v>2.07695557368623</v>
      </c>
      <c r="R194">
        <v>9</v>
      </c>
      <c r="S194">
        <v>3</v>
      </c>
      <c r="T194">
        <v>6</v>
      </c>
      <c r="U194">
        <v>7</v>
      </c>
      <c r="V194">
        <v>5</v>
      </c>
      <c r="AB194">
        <v>7</v>
      </c>
      <c r="AC194">
        <v>5</v>
      </c>
      <c r="AD194">
        <v>6</v>
      </c>
      <c r="AG194">
        <v>4</v>
      </c>
      <c r="AH194">
        <v>3</v>
      </c>
      <c r="AI194">
        <v>6</v>
      </c>
      <c r="AM194">
        <v>7</v>
      </c>
      <c r="AN194">
        <v>8</v>
      </c>
      <c r="AO194">
        <v>3</v>
      </c>
      <c r="AR194">
        <v>7</v>
      </c>
      <c r="AS194">
        <v>2</v>
      </c>
      <c r="AT194">
        <v>9</v>
      </c>
    </row>
    <row r="195" spans="1:46">
      <c r="A195">
        <v>1982</v>
      </c>
      <c r="B195">
        <v>3</v>
      </c>
      <c r="C195">
        <v>10</v>
      </c>
      <c r="D195" s="14">
        <v>1.2023712827588</v>
      </c>
      <c r="E195" s="14">
        <v>0.151660725013195</v>
      </c>
      <c r="F195" s="14">
        <v>8.2877131677490702E-3</v>
      </c>
      <c r="G195" s="14">
        <v>0.232293311922463</v>
      </c>
      <c r="H195" s="14">
        <v>0.181733308623168</v>
      </c>
      <c r="I195" s="14">
        <v>1.14350518241526</v>
      </c>
      <c r="J195" s="14">
        <v>0.134475537433979</v>
      </c>
      <c r="K195" s="14">
        <v>1.3724472959717899</v>
      </c>
      <c r="L195" s="14">
        <v>0.19549545277303901</v>
      </c>
      <c r="M195" s="14">
        <v>3.66988073849931E-2</v>
      </c>
      <c r="N195" s="14">
        <v>1.29650794971735</v>
      </c>
      <c r="O195" s="14">
        <v>1.6867633245243601</v>
      </c>
      <c r="P195" s="14">
        <v>0.88742481402581797</v>
      </c>
      <c r="R195">
        <v>6</v>
      </c>
      <c r="S195">
        <v>3</v>
      </c>
      <c r="T195">
        <v>7</v>
      </c>
      <c r="U195">
        <v>7</v>
      </c>
      <c r="V195">
        <v>2</v>
      </c>
      <c r="AB195">
        <v>9</v>
      </c>
      <c r="AC195">
        <v>5</v>
      </c>
      <c r="AD195">
        <v>6</v>
      </c>
      <c r="AG195">
        <v>9</v>
      </c>
      <c r="AH195">
        <v>3</v>
      </c>
      <c r="AI195">
        <v>6</v>
      </c>
      <c r="AM195">
        <v>8</v>
      </c>
      <c r="AN195">
        <v>8</v>
      </c>
      <c r="AO195">
        <v>9</v>
      </c>
      <c r="AR195">
        <v>4</v>
      </c>
      <c r="AS195">
        <v>4</v>
      </c>
      <c r="AT195">
        <v>11</v>
      </c>
    </row>
    <row r="196" spans="1:46">
      <c r="A196">
        <v>1982</v>
      </c>
      <c r="B196">
        <v>3</v>
      </c>
      <c r="C196">
        <v>11</v>
      </c>
      <c r="D196" s="14">
        <v>0.42138138104874401</v>
      </c>
      <c r="E196" s="14">
        <v>0.113939163080353</v>
      </c>
      <c r="F196" s="14">
        <v>2.0510508289974499E-2</v>
      </c>
      <c r="G196" s="14">
        <v>0.15430151912638901</v>
      </c>
      <c r="H196" s="14">
        <v>0.36546568781777899</v>
      </c>
      <c r="I196" s="14">
        <v>3.59511114295751</v>
      </c>
      <c r="J196" s="14">
        <v>0.11096123094817401</v>
      </c>
      <c r="K196" s="14">
        <v>2.1887788902380998</v>
      </c>
      <c r="L196" s="14">
        <v>3.9963887750209301E-2</v>
      </c>
      <c r="M196" s="14">
        <v>4.7903132778960198E-4</v>
      </c>
      <c r="N196" s="14">
        <v>1.2566528303582101</v>
      </c>
      <c r="O196" s="14">
        <v>1.67418802525268</v>
      </c>
      <c r="P196" s="14">
        <v>0.99097744477238903</v>
      </c>
      <c r="R196">
        <v>6</v>
      </c>
      <c r="S196">
        <v>2</v>
      </c>
      <c r="T196">
        <v>7</v>
      </c>
      <c r="U196">
        <v>7</v>
      </c>
      <c r="V196">
        <v>2</v>
      </c>
      <c r="AB196">
        <v>8</v>
      </c>
      <c r="AC196">
        <v>3</v>
      </c>
      <c r="AD196">
        <v>6</v>
      </c>
      <c r="AG196">
        <v>9</v>
      </c>
      <c r="AH196">
        <v>3</v>
      </c>
      <c r="AI196">
        <v>6</v>
      </c>
      <c r="AM196">
        <v>8</v>
      </c>
      <c r="AN196">
        <v>5</v>
      </c>
      <c r="AO196">
        <v>9</v>
      </c>
      <c r="AR196">
        <v>7</v>
      </c>
      <c r="AS196">
        <v>3</v>
      </c>
      <c r="AT196">
        <v>9</v>
      </c>
    </row>
    <row r="197" spans="1:46">
      <c r="A197">
        <v>1982</v>
      </c>
      <c r="B197">
        <v>3</v>
      </c>
      <c r="C197">
        <v>12</v>
      </c>
      <c r="D197" s="14">
        <v>0.85857301319082802</v>
      </c>
      <c r="E197" s="14">
        <v>0.289019351006081</v>
      </c>
      <c r="F197" s="14">
        <v>4.8854910120836301E-2</v>
      </c>
      <c r="G197" s="14">
        <v>0.58211183966664704</v>
      </c>
      <c r="H197" s="14">
        <v>0.222383509696917</v>
      </c>
      <c r="I197" s="14">
        <v>0.43363423203174001</v>
      </c>
      <c r="J197" s="14">
        <v>7.5256244846589895E-2</v>
      </c>
      <c r="K197" s="14">
        <v>3.0995382615310398</v>
      </c>
      <c r="L197" s="14">
        <v>5.9907123510131097E-3</v>
      </c>
      <c r="M197" s="14">
        <v>4.2852173313163702E-3</v>
      </c>
      <c r="N197" s="14">
        <v>0.43280615645493697</v>
      </c>
      <c r="O197" s="14">
        <v>3.2165912023201901</v>
      </c>
      <c r="P197" s="14">
        <v>1.58100038952609</v>
      </c>
      <c r="R197">
        <v>8</v>
      </c>
      <c r="S197">
        <v>3</v>
      </c>
      <c r="T197">
        <v>5</v>
      </c>
      <c r="U197">
        <v>7</v>
      </c>
      <c r="V197">
        <v>3</v>
      </c>
      <c r="AB197">
        <v>9</v>
      </c>
      <c r="AC197">
        <v>2</v>
      </c>
      <c r="AD197">
        <v>6</v>
      </c>
      <c r="AG197">
        <v>9</v>
      </c>
      <c r="AH197">
        <v>3</v>
      </c>
      <c r="AI197">
        <v>6</v>
      </c>
      <c r="AM197">
        <v>8</v>
      </c>
      <c r="AN197">
        <v>4</v>
      </c>
      <c r="AO197">
        <v>3</v>
      </c>
      <c r="AR197">
        <v>4</v>
      </c>
      <c r="AS197">
        <v>4</v>
      </c>
      <c r="AT197">
        <v>11</v>
      </c>
    </row>
    <row r="198" spans="1:46">
      <c r="A198">
        <v>1982</v>
      </c>
      <c r="B198">
        <v>3</v>
      </c>
      <c r="C198">
        <v>13</v>
      </c>
      <c r="D198" s="14">
        <v>1.38581852247495</v>
      </c>
      <c r="E198" s="14">
        <v>0.35618653532426803</v>
      </c>
      <c r="F198" s="14">
        <v>0.20984546276629901</v>
      </c>
      <c r="G198" s="14">
        <v>0.76739688684331997</v>
      </c>
      <c r="H198" s="14">
        <v>0.33789441130840098</v>
      </c>
      <c r="I198" s="14">
        <v>0.86332335569224805</v>
      </c>
      <c r="J198" s="14">
        <v>0.14166825147912801</v>
      </c>
      <c r="K198" s="14">
        <v>2.64052433171811</v>
      </c>
      <c r="L198" s="14">
        <v>6.8045515839597198E-3</v>
      </c>
      <c r="M198" s="14">
        <v>9.2277405312503997E-4</v>
      </c>
      <c r="N198" s="14">
        <v>1.5588717431955399</v>
      </c>
      <c r="O198" s="14">
        <v>3.2151796854130099</v>
      </c>
      <c r="P198" s="14">
        <v>1.65979650083386</v>
      </c>
      <c r="R198">
        <v>6</v>
      </c>
      <c r="S198">
        <v>2</v>
      </c>
      <c r="T198">
        <v>5</v>
      </c>
      <c r="U198">
        <v>7</v>
      </c>
      <c r="V198">
        <v>3</v>
      </c>
      <c r="AB198">
        <v>4</v>
      </c>
      <c r="AC198">
        <v>5</v>
      </c>
      <c r="AD198">
        <v>6</v>
      </c>
      <c r="AG198">
        <v>9</v>
      </c>
      <c r="AH198">
        <v>2</v>
      </c>
      <c r="AI198">
        <v>6</v>
      </c>
      <c r="AM198">
        <v>7</v>
      </c>
      <c r="AN198">
        <v>4</v>
      </c>
      <c r="AO198">
        <v>1</v>
      </c>
      <c r="AR198">
        <v>8</v>
      </c>
      <c r="AS198">
        <v>5</v>
      </c>
      <c r="AT198">
        <v>11</v>
      </c>
    </row>
    <row r="199" spans="1:46">
      <c r="A199">
        <v>1982</v>
      </c>
      <c r="B199">
        <v>3</v>
      </c>
      <c r="C199">
        <v>14</v>
      </c>
      <c r="D199" s="14">
        <v>5.6166378462685502</v>
      </c>
      <c r="E199" s="14">
        <v>0.157597031179809</v>
      </c>
      <c r="F199" s="14">
        <v>0.135643979121011</v>
      </c>
      <c r="G199" s="14">
        <v>0.88320587259607297</v>
      </c>
      <c r="H199" s="14">
        <v>0.38988248847447998</v>
      </c>
      <c r="I199" s="14">
        <v>1.9987176564420199</v>
      </c>
      <c r="J199" s="14">
        <v>0.140314704936878</v>
      </c>
      <c r="K199" s="14">
        <v>5.2072901750070502</v>
      </c>
      <c r="L199" s="14">
        <v>1.36758698963676E-2</v>
      </c>
      <c r="M199" s="14">
        <v>1.62854595738149E-3</v>
      </c>
      <c r="N199" s="14">
        <v>0.63947325644095099</v>
      </c>
      <c r="O199" s="14">
        <v>3.1291527399114698</v>
      </c>
      <c r="P199" s="14">
        <v>2.0282609919196601</v>
      </c>
      <c r="R199">
        <v>8</v>
      </c>
      <c r="S199">
        <v>2</v>
      </c>
      <c r="T199">
        <v>6</v>
      </c>
      <c r="U199">
        <v>7</v>
      </c>
      <c r="V199">
        <v>3</v>
      </c>
      <c r="AB199">
        <v>8</v>
      </c>
      <c r="AC199">
        <v>8</v>
      </c>
      <c r="AD199">
        <v>6</v>
      </c>
      <c r="AG199">
        <v>9</v>
      </c>
      <c r="AH199">
        <v>2</v>
      </c>
      <c r="AI199">
        <v>6</v>
      </c>
      <c r="AM199">
        <v>7</v>
      </c>
      <c r="AN199">
        <v>8</v>
      </c>
      <c r="AO199">
        <v>9</v>
      </c>
      <c r="AR199">
        <v>7</v>
      </c>
      <c r="AS199">
        <v>8</v>
      </c>
      <c r="AT199">
        <v>11</v>
      </c>
    </row>
    <row r="200" spans="1:46">
      <c r="A200">
        <v>1982</v>
      </c>
      <c r="B200">
        <v>3</v>
      </c>
      <c r="C200">
        <v>15</v>
      </c>
      <c r="D200" s="14">
        <v>6.2188064315940697</v>
      </c>
      <c r="E200" s="14">
        <v>0.31511803508197</v>
      </c>
      <c r="F200" s="14">
        <v>2.8660992392036299E-2</v>
      </c>
      <c r="G200" s="14">
        <v>0.97692386391434305</v>
      </c>
      <c r="H200" s="14">
        <v>0.68818674202132901</v>
      </c>
      <c r="I200" s="14">
        <v>2.8765737317399598</v>
      </c>
      <c r="J200" s="14">
        <v>0.217224129009671</v>
      </c>
      <c r="K200" s="14">
        <v>7.08168602088376</v>
      </c>
      <c r="L200" s="14">
        <v>2.89119598016447E-2</v>
      </c>
      <c r="M200" s="14">
        <v>0</v>
      </c>
      <c r="N200" s="14">
        <v>2.4056899907983</v>
      </c>
      <c r="O200" s="14">
        <v>2.54689843052493</v>
      </c>
      <c r="P200" s="14">
        <v>2.2046091507763901</v>
      </c>
      <c r="R200">
        <v>8</v>
      </c>
      <c r="S200">
        <v>2</v>
      </c>
      <c r="T200">
        <v>6</v>
      </c>
      <c r="U200">
        <v>7</v>
      </c>
      <c r="V200">
        <v>5</v>
      </c>
      <c r="AB200">
        <v>7</v>
      </c>
      <c r="AC200">
        <v>5</v>
      </c>
      <c r="AD200">
        <v>6</v>
      </c>
      <c r="AG200">
        <v>9</v>
      </c>
      <c r="AH200">
        <v>3</v>
      </c>
      <c r="AI200">
        <v>6</v>
      </c>
      <c r="AM200">
        <v>4</v>
      </c>
      <c r="AN200">
        <v>3</v>
      </c>
      <c r="AO200">
        <v>11</v>
      </c>
      <c r="AR200">
        <v>7</v>
      </c>
      <c r="AS200">
        <v>3</v>
      </c>
      <c r="AT200">
        <v>9</v>
      </c>
    </row>
    <row r="201" spans="1:46">
      <c r="A201">
        <v>1982</v>
      </c>
      <c r="B201">
        <v>3</v>
      </c>
      <c r="C201">
        <v>16</v>
      </c>
      <c r="D201" s="14">
        <v>5.6898023107693696</v>
      </c>
      <c r="E201" s="14">
        <v>0.101358576438109</v>
      </c>
      <c r="F201" s="14">
        <v>9.9461149189139994E-3</v>
      </c>
      <c r="G201" s="14">
        <v>0.20253862649658999</v>
      </c>
      <c r="H201" s="14">
        <v>0.72668029477218699</v>
      </c>
      <c r="I201" s="14">
        <v>4.2801259572663701</v>
      </c>
      <c r="J201" s="14">
        <v>6.1619494823313199E-2</v>
      </c>
      <c r="K201" s="14">
        <v>5.23624499380918</v>
      </c>
      <c r="L201" s="14">
        <v>0.19213625659995601</v>
      </c>
      <c r="M201" s="14">
        <v>3.76208898263402E-3</v>
      </c>
      <c r="N201" s="14">
        <v>1.3387816798804699</v>
      </c>
      <c r="O201" s="14">
        <v>1.8554219524625799</v>
      </c>
      <c r="P201" s="14">
        <v>1.5842375626487999</v>
      </c>
      <c r="R201">
        <v>8</v>
      </c>
      <c r="S201">
        <v>2</v>
      </c>
      <c r="T201">
        <v>6</v>
      </c>
      <c r="U201">
        <v>7</v>
      </c>
      <c r="V201">
        <v>5</v>
      </c>
      <c r="AB201">
        <v>7</v>
      </c>
      <c r="AC201">
        <v>3</v>
      </c>
      <c r="AD201">
        <v>6</v>
      </c>
      <c r="AG201">
        <v>9</v>
      </c>
      <c r="AH201">
        <v>9</v>
      </c>
      <c r="AI201">
        <v>6</v>
      </c>
      <c r="AM201">
        <v>7</v>
      </c>
      <c r="AN201">
        <v>8</v>
      </c>
      <c r="AO201">
        <v>9</v>
      </c>
      <c r="AR201">
        <v>7</v>
      </c>
      <c r="AS201">
        <v>8</v>
      </c>
      <c r="AT201">
        <v>9</v>
      </c>
    </row>
    <row r="202" spans="1:46">
      <c r="A202">
        <v>1982</v>
      </c>
      <c r="B202">
        <v>3</v>
      </c>
      <c r="C202">
        <v>17</v>
      </c>
      <c r="D202" s="14">
        <v>4.2556611661966199</v>
      </c>
      <c r="E202" s="14">
        <v>5.4971510932309002E-2</v>
      </c>
      <c r="F202" s="14">
        <v>0</v>
      </c>
      <c r="G202" s="14">
        <v>0.10488987176482099</v>
      </c>
      <c r="H202" s="14">
        <v>0.29536508095438502</v>
      </c>
      <c r="I202" s="14">
        <v>5.8404545528758103</v>
      </c>
      <c r="J202" s="14">
        <v>9.4931730415853802E-2</v>
      </c>
      <c r="K202" s="14">
        <v>3.93232257794127</v>
      </c>
      <c r="L202" s="14">
        <v>7.9543116588670401E-2</v>
      </c>
      <c r="M202" s="14">
        <v>8.07314445559678E-5</v>
      </c>
      <c r="N202" s="14">
        <v>0.88080431925908298</v>
      </c>
      <c r="O202" s="14">
        <v>2.0630253305738102</v>
      </c>
      <c r="P202" s="14">
        <v>1.2844236983776001</v>
      </c>
      <c r="R202">
        <v>6</v>
      </c>
      <c r="S202">
        <v>2</v>
      </c>
      <c r="T202">
        <v>6</v>
      </c>
      <c r="U202">
        <v>7</v>
      </c>
      <c r="V202">
        <v>5</v>
      </c>
      <c r="AB202">
        <v>9</v>
      </c>
      <c r="AC202">
        <v>9</v>
      </c>
      <c r="AD202">
        <v>6</v>
      </c>
      <c r="AG202">
        <v>9</v>
      </c>
      <c r="AH202">
        <v>5</v>
      </c>
      <c r="AI202">
        <v>6</v>
      </c>
      <c r="AM202">
        <v>8</v>
      </c>
      <c r="AN202">
        <v>8</v>
      </c>
      <c r="AO202">
        <v>11</v>
      </c>
      <c r="AR202">
        <v>7</v>
      </c>
      <c r="AS202">
        <v>8</v>
      </c>
      <c r="AT202">
        <v>3</v>
      </c>
    </row>
    <row r="203" spans="1:46">
      <c r="A203">
        <v>1982</v>
      </c>
      <c r="B203">
        <v>3</v>
      </c>
      <c r="C203">
        <v>18</v>
      </c>
      <c r="D203" s="14">
        <v>5.9190919898507399</v>
      </c>
      <c r="E203" s="14">
        <v>1.52156178085324E-2</v>
      </c>
      <c r="F203" s="14">
        <v>0</v>
      </c>
      <c r="G203" s="14">
        <v>0.24646429079818899</v>
      </c>
      <c r="H203" s="14">
        <v>5.4172676561720597E-2</v>
      </c>
      <c r="I203" s="14">
        <v>2.2012584874219501</v>
      </c>
      <c r="J203" s="14">
        <v>0.18788157172077399</v>
      </c>
      <c r="K203" s="14">
        <v>3.2183345202337299</v>
      </c>
      <c r="L203" s="14">
        <v>4.5674096023885502E-2</v>
      </c>
      <c r="M203" s="14">
        <v>0</v>
      </c>
      <c r="N203" s="14">
        <v>0.92720418630976897</v>
      </c>
      <c r="O203" s="14">
        <v>2.9443163394421901</v>
      </c>
      <c r="P203" s="14">
        <v>1.3628207224716899</v>
      </c>
      <c r="R203">
        <v>8</v>
      </c>
      <c r="S203">
        <v>7</v>
      </c>
      <c r="T203">
        <v>6</v>
      </c>
      <c r="U203">
        <v>7</v>
      </c>
      <c r="V203">
        <v>5</v>
      </c>
      <c r="AB203">
        <v>7</v>
      </c>
      <c r="AC203">
        <v>2</v>
      </c>
      <c r="AD203">
        <v>6</v>
      </c>
      <c r="AG203">
        <v>9</v>
      </c>
      <c r="AH203">
        <v>5</v>
      </c>
      <c r="AI203">
        <v>6</v>
      </c>
      <c r="AM203">
        <v>7</v>
      </c>
      <c r="AN203">
        <v>8</v>
      </c>
      <c r="AO203">
        <v>9</v>
      </c>
      <c r="AR203">
        <v>8</v>
      </c>
      <c r="AS203">
        <v>4</v>
      </c>
      <c r="AT203">
        <v>3</v>
      </c>
    </row>
    <row r="204" spans="1:46">
      <c r="A204">
        <v>1982</v>
      </c>
      <c r="B204">
        <v>3</v>
      </c>
      <c r="C204">
        <v>19</v>
      </c>
      <c r="D204" s="14">
        <v>5.06163288876881</v>
      </c>
      <c r="E204" s="14">
        <v>1.34861030793455E-2</v>
      </c>
      <c r="F204" s="14">
        <v>7.7416521041284497E-3</v>
      </c>
      <c r="G204" s="14">
        <v>0.80432182192573998</v>
      </c>
      <c r="H204" s="14">
        <v>0.42920005719613802</v>
      </c>
      <c r="I204" s="14">
        <v>4.2858594905647101</v>
      </c>
      <c r="J204" s="14">
        <v>0.20099172328032699</v>
      </c>
      <c r="K204" s="14">
        <v>5.9187605336308504</v>
      </c>
      <c r="L204" s="14">
        <v>0.995922538592246</v>
      </c>
      <c r="M204" s="14">
        <v>4.2778076182134204E-6</v>
      </c>
      <c r="N204" s="14">
        <v>3.0231944809173901</v>
      </c>
      <c r="O204" s="14">
        <v>1.48281119614596</v>
      </c>
      <c r="P204" s="14">
        <v>1.70071242595662</v>
      </c>
      <c r="R204">
        <v>8</v>
      </c>
      <c r="S204">
        <v>7</v>
      </c>
      <c r="T204">
        <v>6</v>
      </c>
      <c r="U204">
        <v>4</v>
      </c>
      <c r="V204">
        <v>8</v>
      </c>
      <c r="AB204">
        <v>7</v>
      </c>
      <c r="AC204">
        <v>3</v>
      </c>
      <c r="AD204">
        <v>6</v>
      </c>
      <c r="AG204">
        <v>9</v>
      </c>
      <c r="AH204">
        <v>4</v>
      </c>
      <c r="AI204">
        <v>6</v>
      </c>
      <c r="AM204">
        <v>7</v>
      </c>
      <c r="AN204">
        <v>4</v>
      </c>
      <c r="AO204">
        <v>1</v>
      </c>
      <c r="AR204">
        <v>4</v>
      </c>
      <c r="AS204">
        <v>3</v>
      </c>
      <c r="AT204">
        <v>11</v>
      </c>
    </row>
    <row r="205" spans="1:46">
      <c r="A205">
        <v>1982</v>
      </c>
      <c r="B205">
        <v>3</v>
      </c>
      <c r="C205">
        <v>20</v>
      </c>
      <c r="D205" s="14">
        <v>2.44618790898482</v>
      </c>
      <c r="E205" s="14">
        <v>0.101075666446132</v>
      </c>
      <c r="F205" s="14">
        <v>3.9097307525540102E-2</v>
      </c>
      <c r="G205" s="14">
        <v>0.759326894790604</v>
      </c>
      <c r="H205" s="14">
        <v>1.9932467204929101</v>
      </c>
      <c r="I205" s="14">
        <v>2.7716791225978299</v>
      </c>
      <c r="J205" s="14">
        <v>0.387732666437624</v>
      </c>
      <c r="K205" s="14">
        <v>8.4337790787740996</v>
      </c>
      <c r="L205" s="14">
        <v>2.3130771410726401</v>
      </c>
      <c r="M205" s="14">
        <v>0</v>
      </c>
      <c r="N205" s="14">
        <v>5.8884753380687096</v>
      </c>
      <c r="O205" s="14">
        <v>1.40388274973663</v>
      </c>
      <c r="P205" s="14">
        <v>2.3073020751382698</v>
      </c>
      <c r="R205">
        <v>9</v>
      </c>
      <c r="S205">
        <v>7</v>
      </c>
      <c r="T205">
        <v>6</v>
      </c>
      <c r="U205">
        <v>4</v>
      </c>
      <c r="V205">
        <v>8</v>
      </c>
      <c r="AB205">
        <v>7</v>
      </c>
      <c r="AC205">
        <v>3</v>
      </c>
      <c r="AD205">
        <v>6</v>
      </c>
      <c r="AG205">
        <v>9</v>
      </c>
      <c r="AH205">
        <v>9</v>
      </c>
      <c r="AI205">
        <v>6</v>
      </c>
      <c r="AM205">
        <v>8</v>
      </c>
      <c r="AN205">
        <v>4</v>
      </c>
      <c r="AO205">
        <v>9</v>
      </c>
      <c r="AR205">
        <v>7</v>
      </c>
      <c r="AS205">
        <v>8</v>
      </c>
      <c r="AT205">
        <v>9</v>
      </c>
    </row>
    <row r="206" spans="1:46">
      <c r="A206">
        <v>1982</v>
      </c>
      <c r="B206">
        <v>3</v>
      </c>
      <c r="C206">
        <v>21</v>
      </c>
      <c r="D206" s="14">
        <v>7.3844714611859397</v>
      </c>
      <c r="E206" s="14">
        <v>1.5915478975600101E-2</v>
      </c>
      <c r="F206" s="14">
        <v>3.1473660487290597E-2</v>
      </c>
      <c r="G206" s="14">
        <v>1.39137487158143</v>
      </c>
      <c r="H206" s="14">
        <v>3.18927123030049</v>
      </c>
      <c r="I206" s="14">
        <v>9.2737862273318203</v>
      </c>
      <c r="J206" s="14">
        <v>0.10111699039908301</v>
      </c>
      <c r="K206" s="14">
        <v>8.3130674745652104</v>
      </c>
      <c r="L206" s="14">
        <v>4.5548752364426299</v>
      </c>
      <c r="M206" s="14">
        <v>7.6933033816275304E-5</v>
      </c>
      <c r="N206" s="14">
        <v>9.4886855085957595</v>
      </c>
      <c r="O206" s="14">
        <v>1.59293442533326</v>
      </c>
      <c r="P206" s="14">
        <v>2.8584128941696698</v>
      </c>
      <c r="R206">
        <v>9</v>
      </c>
      <c r="S206">
        <v>7</v>
      </c>
      <c r="T206">
        <v>7</v>
      </c>
      <c r="U206">
        <v>7</v>
      </c>
      <c r="V206">
        <v>2</v>
      </c>
      <c r="AB206">
        <v>9</v>
      </c>
      <c r="AC206">
        <v>9</v>
      </c>
      <c r="AD206">
        <v>6</v>
      </c>
      <c r="AG206">
        <v>4</v>
      </c>
      <c r="AH206">
        <v>3</v>
      </c>
      <c r="AI206">
        <v>6</v>
      </c>
      <c r="AM206">
        <v>4</v>
      </c>
      <c r="AN206">
        <v>3</v>
      </c>
      <c r="AO206">
        <v>11</v>
      </c>
      <c r="AR206">
        <v>7</v>
      </c>
      <c r="AS206">
        <v>8</v>
      </c>
      <c r="AT206">
        <v>11</v>
      </c>
    </row>
    <row r="207" spans="1:46">
      <c r="A207">
        <v>1982</v>
      </c>
      <c r="B207">
        <v>3</v>
      </c>
      <c r="C207">
        <v>22</v>
      </c>
      <c r="D207" s="14">
        <v>3.0591222868519101</v>
      </c>
      <c r="E207" s="14">
        <v>6.7732048566739797E-3</v>
      </c>
      <c r="F207" s="14">
        <v>1.83436679498344E-4</v>
      </c>
      <c r="G207" s="14">
        <v>0.69349771428039098</v>
      </c>
      <c r="H207" s="14">
        <v>0.400097717316582</v>
      </c>
      <c r="I207" s="14">
        <v>1.42891015837319</v>
      </c>
      <c r="J207" s="14">
        <v>9.7924291119177095E-2</v>
      </c>
      <c r="K207" s="14">
        <v>5.6540415770191199</v>
      </c>
      <c r="L207" s="14">
        <v>1.1356892820217599</v>
      </c>
      <c r="M207" s="14">
        <v>3.9783624805768997E-2</v>
      </c>
      <c r="N207" s="14">
        <v>1.92644099220706</v>
      </c>
      <c r="O207" s="14">
        <v>1.1518565906914899</v>
      </c>
      <c r="P207" s="14">
        <v>1.43803448671682</v>
      </c>
      <c r="R207">
        <v>6</v>
      </c>
      <c r="S207">
        <v>7</v>
      </c>
      <c r="T207">
        <v>7</v>
      </c>
      <c r="U207">
        <v>7</v>
      </c>
      <c r="V207">
        <v>5</v>
      </c>
      <c r="AB207">
        <v>7</v>
      </c>
      <c r="AC207">
        <v>3</v>
      </c>
      <c r="AD207">
        <v>6</v>
      </c>
      <c r="AG207">
        <v>2</v>
      </c>
      <c r="AH207">
        <v>7</v>
      </c>
      <c r="AI207">
        <v>6</v>
      </c>
      <c r="AM207">
        <v>7</v>
      </c>
      <c r="AN207">
        <v>8</v>
      </c>
      <c r="AO207">
        <v>11</v>
      </c>
      <c r="AR207">
        <v>4</v>
      </c>
      <c r="AS207">
        <v>3</v>
      </c>
      <c r="AT207">
        <v>11</v>
      </c>
    </row>
    <row r="208" spans="1:46">
      <c r="A208">
        <v>1982</v>
      </c>
      <c r="B208">
        <v>3</v>
      </c>
      <c r="C208">
        <v>23</v>
      </c>
      <c r="D208" s="14">
        <v>1.60278896139214</v>
      </c>
      <c r="E208" s="14">
        <v>4.27759794282438E-2</v>
      </c>
      <c r="F208" s="14">
        <v>0</v>
      </c>
      <c r="G208" s="14">
        <v>0.368103334677859</v>
      </c>
      <c r="H208" s="14">
        <v>0.14431487003981699</v>
      </c>
      <c r="I208" s="14">
        <v>0.22006739611238499</v>
      </c>
      <c r="J208" s="14">
        <v>3.1436532414005403E-2</v>
      </c>
      <c r="K208" s="14">
        <v>2.7162106982046401</v>
      </c>
      <c r="L208" s="14">
        <v>0.50785817615807305</v>
      </c>
      <c r="M208" s="14">
        <v>0.28406537321344399</v>
      </c>
      <c r="N208" s="14">
        <v>0.43936614432570598</v>
      </c>
      <c r="O208" s="14">
        <v>1.0525647512226399</v>
      </c>
      <c r="P208" s="14">
        <v>0.86578569010221496</v>
      </c>
      <c r="R208">
        <v>6</v>
      </c>
      <c r="S208">
        <v>2</v>
      </c>
      <c r="T208">
        <v>7</v>
      </c>
      <c r="U208">
        <v>7</v>
      </c>
      <c r="V208">
        <v>2</v>
      </c>
      <c r="AB208">
        <v>8</v>
      </c>
      <c r="AC208">
        <v>9</v>
      </c>
      <c r="AD208">
        <v>6</v>
      </c>
      <c r="AG208">
        <v>6</v>
      </c>
      <c r="AH208">
        <v>7</v>
      </c>
      <c r="AI208">
        <v>6</v>
      </c>
      <c r="AM208">
        <v>7</v>
      </c>
      <c r="AN208">
        <v>3</v>
      </c>
      <c r="AO208">
        <v>3</v>
      </c>
      <c r="AR208">
        <v>4</v>
      </c>
      <c r="AS208">
        <v>8</v>
      </c>
      <c r="AT208">
        <v>11</v>
      </c>
    </row>
    <row r="209" spans="1:46">
      <c r="A209">
        <v>1982</v>
      </c>
      <c r="B209">
        <v>3</v>
      </c>
      <c r="C209">
        <v>24</v>
      </c>
      <c r="D209" s="14">
        <v>3.5764042035019799</v>
      </c>
      <c r="E209" s="14">
        <v>5.9755775981494598E-2</v>
      </c>
      <c r="F209" s="14">
        <v>0</v>
      </c>
      <c r="G209" s="14">
        <v>0.124267815038989</v>
      </c>
      <c r="H209" s="14">
        <v>4.3459958522599602E-2</v>
      </c>
      <c r="I209" s="14">
        <v>0.47472805246362398</v>
      </c>
      <c r="J209" s="14">
        <v>3.0262711923661E-2</v>
      </c>
      <c r="K209" s="14">
        <v>1.5091245739458301</v>
      </c>
      <c r="L209" s="14">
        <v>0.225727804345354</v>
      </c>
      <c r="M209" s="14">
        <v>0.13166079714060799</v>
      </c>
      <c r="N209" s="14">
        <v>0.49019968058615299</v>
      </c>
      <c r="O209" s="14">
        <v>1.5052190339474001</v>
      </c>
      <c r="P209" s="14">
        <v>0.75378174686323596</v>
      </c>
      <c r="R209">
        <v>6</v>
      </c>
      <c r="S209">
        <v>2</v>
      </c>
      <c r="T209">
        <v>7</v>
      </c>
      <c r="U209">
        <v>7</v>
      </c>
      <c r="V209">
        <v>2</v>
      </c>
      <c r="AB209">
        <v>7</v>
      </c>
      <c r="AC209">
        <v>5</v>
      </c>
      <c r="AD209">
        <v>6</v>
      </c>
      <c r="AG209">
        <v>2</v>
      </c>
      <c r="AH209">
        <v>7</v>
      </c>
      <c r="AI209">
        <v>6</v>
      </c>
      <c r="AM209">
        <v>7</v>
      </c>
      <c r="AN209">
        <v>4</v>
      </c>
      <c r="AO209">
        <v>1</v>
      </c>
      <c r="AR209">
        <v>7</v>
      </c>
      <c r="AS209">
        <v>8</v>
      </c>
      <c r="AT209">
        <v>11</v>
      </c>
    </row>
    <row r="210" spans="1:46">
      <c r="A210">
        <v>1982</v>
      </c>
      <c r="B210">
        <v>3</v>
      </c>
      <c r="C210">
        <v>25</v>
      </c>
      <c r="D210" s="14">
        <v>0.53412607917522603</v>
      </c>
      <c r="E210" s="14">
        <v>6.7194429393818506E-2</v>
      </c>
      <c r="F210" s="14">
        <v>0</v>
      </c>
      <c r="G210" s="14">
        <v>6.5028862070243207E-2</v>
      </c>
      <c r="H210" s="14">
        <v>2.8971194547230902E-2</v>
      </c>
      <c r="I210" s="14">
        <v>0.21091221898102</v>
      </c>
      <c r="J210" s="14">
        <v>3.2988256921138402E-2</v>
      </c>
      <c r="K210" s="14">
        <v>0.996168032795411</v>
      </c>
      <c r="L210" s="14">
        <v>0.23379039084144701</v>
      </c>
      <c r="M210" s="14">
        <v>1.88645977910952E-2</v>
      </c>
      <c r="N210" s="14">
        <v>0.34958698289068901</v>
      </c>
      <c r="O210" s="14">
        <v>1.5718779454795599</v>
      </c>
      <c r="P210" s="14">
        <v>0.66934051271218797</v>
      </c>
      <c r="R210">
        <v>8</v>
      </c>
      <c r="S210">
        <v>7</v>
      </c>
      <c r="T210">
        <v>7</v>
      </c>
      <c r="U210">
        <v>4</v>
      </c>
      <c r="V210">
        <v>2</v>
      </c>
      <c r="AB210">
        <v>7</v>
      </c>
      <c r="AC210">
        <v>5</v>
      </c>
      <c r="AD210">
        <v>6</v>
      </c>
      <c r="AG210">
        <v>9</v>
      </c>
      <c r="AH210">
        <v>3</v>
      </c>
      <c r="AI210">
        <v>6</v>
      </c>
      <c r="AM210">
        <v>7</v>
      </c>
      <c r="AN210">
        <v>2</v>
      </c>
      <c r="AO210">
        <v>8</v>
      </c>
      <c r="AR210">
        <v>7</v>
      </c>
      <c r="AS210">
        <v>4</v>
      </c>
      <c r="AT210">
        <v>1</v>
      </c>
    </row>
    <row r="211" spans="1:46">
      <c r="A211">
        <v>1982</v>
      </c>
      <c r="B211">
        <v>3</v>
      </c>
      <c r="C211">
        <v>26</v>
      </c>
      <c r="D211" s="14">
        <v>0.38027493346049501</v>
      </c>
      <c r="E211" s="14">
        <v>1.42237103678614E-2</v>
      </c>
      <c r="F211" s="14">
        <v>3.5076908955138202E-2</v>
      </c>
      <c r="G211" s="14">
        <v>0.24765345456254201</v>
      </c>
      <c r="H211" s="14">
        <v>4.9517270399073603E-2</v>
      </c>
      <c r="I211" s="14">
        <v>0.32077991656423799</v>
      </c>
      <c r="J211" s="14">
        <v>3.5173438660385602E-2</v>
      </c>
      <c r="K211" s="14">
        <v>0.33512508908629701</v>
      </c>
      <c r="L211" s="14">
        <v>0.10462352583878801</v>
      </c>
      <c r="M211" s="14">
        <v>2.2244639994021601E-4</v>
      </c>
      <c r="N211" s="14">
        <v>0.204498713993538</v>
      </c>
      <c r="O211" s="14">
        <v>2.6792559123091499</v>
      </c>
      <c r="P211" s="14">
        <v>0.98783561038682599</v>
      </c>
      <c r="R211">
        <v>6</v>
      </c>
      <c r="S211">
        <v>7</v>
      </c>
      <c r="T211">
        <v>7</v>
      </c>
      <c r="U211">
        <v>4</v>
      </c>
      <c r="V211">
        <v>2</v>
      </c>
      <c r="AB211">
        <v>9</v>
      </c>
      <c r="AC211">
        <v>9</v>
      </c>
      <c r="AD211">
        <v>6</v>
      </c>
      <c r="AG211">
        <v>2</v>
      </c>
      <c r="AH211">
        <v>9</v>
      </c>
      <c r="AI211">
        <v>6</v>
      </c>
      <c r="AM211">
        <v>8</v>
      </c>
      <c r="AN211">
        <v>4</v>
      </c>
      <c r="AO211">
        <v>9</v>
      </c>
      <c r="AR211">
        <v>7</v>
      </c>
      <c r="AS211">
        <v>3</v>
      </c>
      <c r="AT211">
        <v>9</v>
      </c>
    </row>
    <row r="212" spans="1:46">
      <c r="A212">
        <v>1982</v>
      </c>
      <c r="B212">
        <v>3</v>
      </c>
      <c r="C212">
        <v>27</v>
      </c>
      <c r="D212" s="14">
        <v>2.29659717840202</v>
      </c>
      <c r="E212" s="14">
        <v>5.2609194596972102E-2</v>
      </c>
      <c r="F212" s="14">
        <v>0.25482416799252</v>
      </c>
      <c r="G212" s="14">
        <v>1.74165801437199</v>
      </c>
      <c r="H212" s="14">
        <v>0.468995364245409</v>
      </c>
      <c r="I212" s="14">
        <v>1.2586212921250699</v>
      </c>
      <c r="J212" s="14">
        <v>7.4980743163402003E-2</v>
      </c>
      <c r="K212" s="14">
        <v>1.59157896719947</v>
      </c>
      <c r="L212" s="14">
        <v>1.55318808667181</v>
      </c>
      <c r="M212" s="14">
        <v>0</v>
      </c>
      <c r="N212" s="14">
        <v>3.0875859327961401</v>
      </c>
      <c r="O212" s="14">
        <v>3.97407676710348</v>
      </c>
      <c r="P212" s="14">
        <v>2.1268304482242302</v>
      </c>
      <c r="R212">
        <v>6</v>
      </c>
      <c r="S212">
        <v>1</v>
      </c>
      <c r="T212">
        <v>7</v>
      </c>
      <c r="U212">
        <v>4</v>
      </c>
      <c r="V212">
        <v>4</v>
      </c>
      <c r="AB212">
        <v>9</v>
      </c>
      <c r="AC212">
        <v>2</v>
      </c>
      <c r="AD212">
        <v>6</v>
      </c>
      <c r="AG212">
        <v>2</v>
      </c>
      <c r="AH212">
        <v>1</v>
      </c>
      <c r="AI212">
        <v>2</v>
      </c>
      <c r="AM212">
        <v>8</v>
      </c>
      <c r="AN212">
        <v>4</v>
      </c>
      <c r="AO212">
        <v>7</v>
      </c>
      <c r="AR212">
        <v>7</v>
      </c>
      <c r="AS212">
        <v>4</v>
      </c>
      <c r="AT212">
        <v>8</v>
      </c>
    </row>
    <row r="213" spans="1:46">
      <c r="A213">
        <v>1982</v>
      </c>
      <c r="B213">
        <v>3</v>
      </c>
      <c r="C213">
        <v>28</v>
      </c>
      <c r="D213" s="14">
        <v>3.5386817448254999</v>
      </c>
      <c r="E213" s="14">
        <v>2.0308544084709101</v>
      </c>
      <c r="F213" s="14">
        <v>0.74441076411582197</v>
      </c>
      <c r="G213" s="14">
        <v>5.3177891208855996</v>
      </c>
      <c r="H213" s="14">
        <v>2.1326595361626901</v>
      </c>
      <c r="I213" s="14">
        <v>3.0447768144139999</v>
      </c>
      <c r="J213" s="14">
        <v>0.25868070955358102</v>
      </c>
      <c r="K213" s="14">
        <v>4.1659596977673798</v>
      </c>
      <c r="L213" s="14">
        <v>2.1302382278293099</v>
      </c>
      <c r="M213" s="14">
        <v>0</v>
      </c>
      <c r="N213" s="14">
        <v>3.9659905888363398</v>
      </c>
      <c r="O213" s="14">
        <v>3.1105520102467801</v>
      </c>
      <c r="P213" s="14">
        <v>2.9499040171166802</v>
      </c>
      <c r="R213">
        <v>1</v>
      </c>
      <c r="S213">
        <v>1</v>
      </c>
      <c r="T213">
        <v>9</v>
      </c>
      <c r="U213">
        <v>4</v>
      </c>
      <c r="V213">
        <v>4</v>
      </c>
      <c r="AB213">
        <v>7</v>
      </c>
      <c r="AC213">
        <v>2</v>
      </c>
      <c r="AD213">
        <v>6</v>
      </c>
      <c r="AG213">
        <v>6</v>
      </c>
      <c r="AH213">
        <v>2</v>
      </c>
      <c r="AI213">
        <v>6</v>
      </c>
      <c r="AM213">
        <v>4</v>
      </c>
      <c r="AN213">
        <v>2</v>
      </c>
      <c r="AO213">
        <v>11</v>
      </c>
      <c r="AR213">
        <v>4</v>
      </c>
      <c r="AS213">
        <v>8</v>
      </c>
      <c r="AT213">
        <v>3</v>
      </c>
    </row>
    <row r="214" spans="1:46">
      <c r="A214">
        <v>1982</v>
      </c>
      <c r="B214">
        <v>3</v>
      </c>
      <c r="C214">
        <v>29</v>
      </c>
      <c r="D214" s="14">
        <v>4.30211868670676</v>
      </c>
      <c r="E214" s="14">
        <v>5.7288319360266398</v>
      </c>
      <c r="F214" s="14">
        <v>4.08797999236692</v>
      </c>
      <c r="G214" s="14">
        <v>6.7217062475180196</v>
      </c>
      <c r="H214" s="14">
        <v>4.6360739837667104</v>
      </c>
      <c r="I214" s="14">
        <v>2.4272219006630098</v>
      </c>
      <c r="J214" s="14">
        <v>0.71637719175837</v>
      </c>
      <c r="K214" s="14">
        <v>6.3557619596059904</v>
      </c>
      <c r="L214" s="14">
        <v>1.7321909794855099</v>
      </c>
      <c r="M214" s="14">
        <v>0</v>
      </c>
      <c r="N214" s="14">
        <v>3.9675837374070602</v>
      </c>
      <c r="O214" s="14">
        <v>5.0565044249173798</v>
      </c>
      <c r="P214" s="14">
        <v>4.4059263527254</v>
      </c>
      <c r="R214">
        <v>1</v>
      </c>
      <c r="S214">
        <v>1</v>
      </c>
      <c r="T214">
        <v>9</v>
      </c>
      <c r="U214">
        <v>4</v>
      </c>
      <c r="V214">
        <v>4</v>
      </c>
      <c r="AB214">
        <v>7</v>
      </c>
      <c r="AC214">
        <v>2</v>
      </c>
      <c r="AD214">
        <v>6</v>
      </c>
      <c r="AG214">
        <v>3</v>
      </c>
      <c r="AH214">
        <v>7</v>
      </c>
      <c r="AI214">
        <v>6</v>
      </c>
      <c r="AM214">
        <v>4</v>
      </c>
      <c r="AN214">
        <v>3</v>
      </c>
      <c r="AO214">
        <v>11</v>
      </c>
      <c r="AR214">
        <v>4</v>
      </c>
      <c r="AS214">
        <v>4</v>
      </c>
      <c r="AT214">
        <v>11</v>
      </c>
    </row>
    <row r="215" spans="1:46">
      <c r="A215">
        <v>1982</v>
      </c>
      <c r="B215">
        <v>3</v>
      </c>
      <c r="C215">
        <v>30</v>
      </c>
      <c r="D215" s="14">
        <v>10.101579894866701</v>
      </c>
      <c r="E215" s="14">
        <v>17.812175831569899</v>
      </c>
      <c r="F215" s="14">
        <v>9.9539718723468003</v>
      </c>
      <c r="G215" s="14">
        <v>9.9913860418440006</v>
      </c>
      <c r="H215" s="14">
        <v>3.5595865595312302</v>
      </c>
      <c r="I215" s="14">
        <v>2.1575036678450301</v>
      </c>
      <c r="J215" s="14">
        <v>1.00178773861425</v>
      </c>
      <c r="K215" s="14">
        <v>3.9627105207433799</v>
      </c>
      <c r="L215" s="14">
        <v>1.4726360364426001</v>
      </c>
      <c r="M215" s="14">
        <v>0</v>
      </c>
      <c r="N215" s="14">
        <v>8.5546443535991603</v>
      </c>
      <c r="O215" s="14">
        <v>4.6695161805278502</v>
      </c>
      <c r="P215" s="14">
        <v>4.60590386340915</v>
      </c>
      <c r="R215">
        <v>1</v>
      </c>
      <c r="S215">
        <v>1</v>
      </c>
      <c r="T215">
        <v>7</v>
      </c>
      <c r="U215">
        <v>4</v>
      </c>
      <c r="V215">
        <v>4</v>
      </c>
      <c r="AB215">
        <v>4</v>
      </c>
      <c r="AC215">
        <v>2</v>
      </c>
      <c r="AD215">
        <v>6</v>
      </c>
      <c r="AG215">
        <v>3</v>
      </c>
      <c r="AH215">
        <v>3</v>
      </c>
      <c r="AI215">
        <v>6</v>
      </c>
      <c r="AM215">
        <v>4</v>
      </c>
      <c r="AN215">
        <v>3</v>
      </c>
      <c r="AO215">
        <v>11</v>
      </c>
      <c r="AR215">
        <v>7</v>
      </c>
      <c r="AS215">
        <v>4</v>
      </c>
      <c r="AT215">
        <v>1</v>
      </c>
    </row>
    <row r="216" spans="1:46">
      <c r="A216">
        <v>1982</v>
      </c>
      <c r="B216">
        <v>3</v>
      </c>
      <c r="C216">
        <v>31</v>
      </c>
      <c r="D216" s="14">
        <v>12.851508499517699</v>
      </c>
      <c r="E216" s="14">
        <v>43.468656225870397</v>
      </c>
      <c r="F216" s="14">
        <v>17.552138947971901</v>
      </c>
      <c r="G216" s="14">
        <v>10.994072761528001</v>
      </c>
      <c r="H216" s="14">
        <v>5.35422867532432</v>
      </c>
      <c r="I216" s="14">
        <v>11.7745103513706</v>
      </c>
      <c r="J216" s="14">
        <v>2.2361292197195799</v>
      </c>
      <c r="K216" s="14">
        <v>7.50499160594965</v>
      </c>
      <c r="L216" s="14">
        <v>3.2592952408336702</v>
      </c>
      <c r="M216" s="14">
        <v>0</v>
      </c>
      <c r="N216" s="14">
        <v>13.386979574626899</v>
      </c>
      <c r="O216" s="14">
        <v>4.7515665397346396</v>
      </c>
      <c r="P216" s="14">
        <v>5.9569674812270197</v>
      </c>
      <c r="R216">
        <v>1</v>
      </c>
      <c r="S216">
        <v>2</v>
      </c>
      <c r="T216">
        <v>7</v>
      </c>
      <c r="U216">
        <v>4</v>
      </c>
      <c r="V216">
        <v>2</v>
      </c>
      <c r="AB216">
        <v>9</v>
      </c>
      <c r="AC216">
        <v>4</v>
      </c>
      <c r="AD216">
        <v>6</v>
      </c>
      <c r="AG216">
        <v>3</v>
      </c>
      <c r="AH216">
        <v>7</v>
      </c>
      <c r="AI216">
        <v>2</v>
      </c>
      <c r="AM216">
        <v>7</v>
      </c>
      <c r="AN216">
        <v>4</v>
      </c>
      <c r="AO216">
        <v>1</v>
      </c>
      <c r="AR216">
        <v>4</v>
      </c>
      <c r="AS216">
        <v>8</v>
      </c>
      <c r="AT216">
        <v>3</v>
      </c>
    </row>
    <row r="217" spans="1:46">
      <c r="A217">
        <v>1982</v>
      </c>
      <c r="B217">
        <v>4</v>
      </c>
      <c r="C217">
        <v>1</v>
      </c>
      <c r="D217" s="14">
        <v>9.6581945719713396</v>
      </c>
      <c r="E217" s="14">
        <v>2.98151940652735</v>
      </c>
      <c r="F217" s="14">
        <v>2.2361767512314001</v>
      </c>
      <c r="G217" s="14">
        <v>3.4395493261616901</v>
      </c>
      <c r="H217" s="14">
        <v>12.8225477452501</v>
      </c>
      <c r="I217" s="14">
        <v>12.2283299969603</v>
      </c>
      <c r="J217" s="14">
        <v>0.76429475900883703</v>
      </c>
      <c r="K217" s="14">
        <v>12.609803727509499</v>
      </c>
      <c r="L217" s="14">
        <v>1.8181313405127699</v>
      </c>
      <c r="M217" s="14">
        <v>0</v>
      </c>
      <c r="N217" s="14">
        <v>11.7321355464031</v>
      </c>
      <c r="O217" s="14">
        <v>3.5071169142616898</v>
      </c>
      <c r="P217" s="14">
        <v>5.3898831990154203</v>
      </c>
      <c r="R217">
        <v>11</v>
      </c>
      <c r="S217">
        <v>2</v>
      </c>
      <c r="T217">
        <v>6</v>
      </c>
      <c r="U217">
        <v>4</v>
      </c>
      <c r="V217">
        <v>5</v>
      </c>
      <c r="AB217">
        <v>4</v>
      </c>
      <c r="AC217">
        <v>2</v>
      </c>
      <c r="AD217">
        <v>6</v>
      </c>
      <c r="AG217">
        <v>3</v>
      </c>
      <c r="AH217">
        <v>7</v>
      </c>
      <c r="AI217">
        <v>6</v>
      </c>
      <c r="AM217">
        <v>8</v>
      </c>
      <c r="AN217">
        <v>4</v>
      </c>
      <c r="AO217">
        <v>8</v>
      </c>
      <c r="AR217">
        <v>8</v>
      </c>
      <c r="AS217">
        <v>2</v>
      </c>
      <c r="AT217">
        <v>3</v>
      </c>
    </row>
    <row r="218" spans="1:46">
      <c r="A218">
        <v>1982</v>
      </c>
      <c r="B218">
        <v>4</v>
      </c>
      <c r="C218">
        <v>2</v>
      </c>
      <c r="D218" s="14">
        <v>15.738696928333001</v>
      </c>
      <c r="E218" s="14">
        <v>1.8696047316636999</v>
      </c>
      <c r="F218" s="14">
        <v>0.68300485726001303</v>
      </c>
      <c r="G218" s="14">
        <v>2.3483063139643199</v>
      </c>
      <c r="H218" s="14">
        <v>6.6949605940582</v>
      </c>
      <c r="I218" s="14">
        <v>12.8958574114325</v>
      </c>
      <c r="J218" s="14">
        <v>2.0114773785339701</v>
      </c>
      <c r="K218" s="14">
        <v>14.774084905724401</v>
      </c>
      <c r="L218" s="14">
        <v>7.2819364652716795E-2</v>
      </c>
      <c r="M218" s="14">
        <v>0</v>
      </c>
      <c r="N218" s="14">
        <v>3.3345739509908801</v>
      </c>
      <c r="O218" s="14">
        <v>2.4349311237297599</v>
      </c>
      <c r="P218" s="14">
        <v>4.3032435146918404</v>
      </c>
      <c r="R218">
        <v>9</v>
      </c>
      <c r="S218">
        <v>2</v>
      </c>
      <c r="T218">
        <v>6</v>
      </c>
      <c r="U218">
        <v>4</v>
      </c>
      <c r="V218">
        <v>5</v>
      </c>
      <c r="AB218">
        <v>7</v>
      </c>
      <c r="AC218">
        <v>8</v>
      </c>
      <c r="AD218">
        <v>6</v>
      </c>
      <c r="AG218">
        <v>3</v>
      </c>
      <c r="AH218">
        <v>9</v>
      </c>
      <c r="AI218">
        <v>6</v>
      </c>
      <c r="AM218">
        <v>7</v>
      </c>
      <c r="AN218">
        <v>8</v>
      </c>
      <c r="AO218">
        <v>11</v>
      </c>
      <c r="AR218">
        <v>7</v>
      </c>
      <c r="AS218">
        <v>4</v>
      </c>
      <c r="AT218">
        <v>11</v>
      </c>
    </row>
    <row r="219" spans="1:46">
      <c r="A219">
        <v>1982</v>
      </c>
      <c r="B219">
        <v>4</v>
      </c>
      <c r="C219">
        <v>3</v>
      </c>
      <c r="D219" s="14">
        <v>6.4255306503590299</v>
      </c>
      <c r="E219" s="14">
        <v>2.3970226839748601</v>
      </c>
      <c r="F219" s="14">
        <v>0.36417862202915102</v>
      </c>
      <c r="G219" s="14">
        <v>3.6993589692012501</v>
      </c>
      <c r="H219" s="14">
        <v>7.7490995700843799</v>
      </c>
      <c r="I219" s="14">
        <v>2.3553263523268599</v>
      </c>
      <c r="J219" s="14">
        <v>1.90502792193519</v>
      </c>
      <c r="K219" s="14">
        <v>10.0988156239869</v>
      </c>
      <c r="L219" s="14">
        <v>0.37404215321177903</v>
      </c>
      <c r="M219" s="14">
        <v>0</v>
      </c>
      <c r="N219" s="14">
        <v>2.0404282103622502</v>
      </c>
      <c r="O219" s="14">
        <v>2.4152525731332699</v>
      </c>
      <c r="P219" s="14">
        <v>3.8792403304556999</v>
      </c>
      <c r="R219">
        <v>9</v>
      </c>
      <c r="S219">
        <v>3</v>
      </c>
      <c r="T219">
        <v>7</v>
      </c>
      <c r="U219">
        <v>6</v>
      </c>
      <c r="V219">
        <v>5</v>
      </c>
      <c r="AB219">
        <v>9</v>
      </c>
      <c r="AC219">
        <v>2</v>
      </c>
      <c r="AD219">
        <v>6</v>
      </c>
      <c r="AG219">
        <v>2</v>
      </c>
      <c r="AH219">
        <v>7</v>
      </c>
      <c r="AI219">
        <v>6</v>
      </c>
      <c r="AM219">
        <v>4</v>
      </c>
      <c r="AN219">
        <v>8</v>
      </c>
      <c r="AO219">
        <v>11</v>
      </c>
      <c r="AR219">
        <v>7</v>
      </c>
      <c r="AS219">
        <v>4</v>
      </c>
      <c r="AT219">
        <v>11</v>
      </c>
    </row>
    <row r="220" spans="1:46">
      <c r="A220">
        <v>1982</v>
      </c>
      <c r="B220">
        <v>4</v>
      </c>
      <c r="C220">
        <v>4</v>
      </c>
      <c r="D220" s="14">
        <v>9.0631785367038606</v>
      </c>
      <c r="E220" s="14">
        <v>1.5591541274660199</v>
      </c>
      <c r="F220" s="14">
        <v>0.38531248608032098</v>
      </c>
      <c r="G220" s="14">
        <v>5.8269655642069003</v>
      </c>
      <c r="H220" s="14">
        <v>5.6163739185101402</v>
      </c>
      <c r="I220" s="14">
        <v>11.165033552416901</v>
      </c>
      <c r="J220" s="14">
        <v>1.2263163084987101</v>
      </c>
      <c r="K220" s="14">
        <v>8.5710599568823493</v>
      </c>
      <c r="L220" s="14">
        <v>1.13473521570382</v>
      </c>
      <c r="M220" s="14">
        <v>5.9111713224463001E-4</v>
      </c>
      <c r="N220" s="14">
        <v>9.2345908610981606</v>
      </c>
      <c r="O220" s="14">
        <v>3.6759652000625098</v>
      </c>
      <c r="P220" s="14">
        <v>4.42051640628857</v>
      </c>
      <c r="R220">
        <v>11</v>
      </c>
      <c r="S220">
        <v>8</v>
      </c>
      <c r="T220">
        <v>7</v>
      </c>
      <c r="U220">
        <v>6</v>
      </c>
      <c r="V220">
        <v>4</v>
      </c>
      <c r="AB220">
        <v>7</v>
      </c>
      <c r="AC220">
        <v>5</v>
      </c>
      <c r="AD220">
        <v>6</v>
      </c>
      <c r="AG220">
        <v>2</v>
      </c>
      <c r="AH220">
        <v>7</v>
      </c>
      <c r="AI220">
        <v>6</v>
      </c>
      <c r="AM220">
        <v>7</v>
      </c>
      <c r="AN220">
        <v>3</v>
      </c>
      <c r="AO220">
        <v>9</v>
      </c>
      <c r="AR220">
        <v>7</v>
      </c>
      <c r="AS220">
        <v>2</v>
      </c>
      <c r="AT220">
        <v>11</v>
      </c>
    </row>
    <row r="221" spans="1:46">
      <c r="A221">
        <v>1982</v>
      </c>
      <c r="B221">
        <v>4</v>
      </c>
      <c r="C221">
        <v>5</v>
      </c>
      <c r="D221" s="14">
        <v>4.84370276204662</v>
      </c>
      <c r="E221" s="14">
        <v>1.2515253133564701</v>
      </c>
      <c r="F221" s="14">
        <v>8.1155724627064302E-2</v>
      </c>
      <c r="G221" s="14">
        <v>6.3809758890618999</v>
      </c>
      <c r="H221" s="14">
        <v>2.6788923004768299</v>
      </c>
      <c r="I221" s="14">
        <v>7.1109487969687901</v>
      </c>
      <c r="J221" s="14">
        <v>1.9229254430445</v>
      </c>
      <c r="K221" s="14">
        <v>5.2213788793548899</v>
      </c>
      <c r="L221" s="14">
        <v>0.82515688576374702</v>
      </c>
      <c r="M221" s="14">
        <v>4.1921667808782398E-2</v>
      </c>
      <c r="N221" s="14">
        <v>9.1974019614999296</v>
      </c>
      <c r="O221" s="14">
        <v>3.4933108254909602</v>
      </c>
      <c r="P221" s="14">
        <v>3.77503615949907</v>
      </c>
      <c r="R221">
        <v>1</v>
      </c>
      <c r="S221">
        <v>8</v>
      </c>
      <c r="T221">
        <v>9</v>
      </c>
      <c r="U221">
        <v>6</v>
      </c>
      <c r="V221">
        <v>4</v>
      </c>
      <c r="AB221">
        <v>7</v>
      </c>
      <c r="AC221">
        <v>5</v>
      </c>
      <c r="AD221">
        <v>8</v>
      </c>
      <c r="AG221">
        <v>3</v>
      </c>
      <c r="AH221">
        <v>7</v>
      </c>
      <c r="AI221">
        <v>2</v>
      </c>
      <c r="AM221">
        <v>4</v>
      </c>
      <c r="AN221">
        <v>8</v>
      </c>
      <c r="AO221">
        <v>8</v>
      </c>
      <c r="AR221">
        <v>4</v>
      </c>
      <c r="AS221">
        <v>3</v>
      </c>
      <c r="AT221">
        <v>11</v>
      </c>
    </row>
    <row r="222" spans="1:46">
      <c r="A222">
        <v>1982</v>
      </c>
      <c r="B222">
        <v>4</v>
      </c>
      <c r="C222">
        <v>6</v>
      </c>
      <c r="D222" s="14">
        <v>8.7912784538817697</v>
      </c>
      <c r="E222" s="14">
        <v>0.51233283809916497</v>
      </c>
      <c r="F222" s="14">
        <v>1.61960317232249</v>
      </c>
      <c r="G222" s="14">
        <v>5.4125461611407504</v>
      </c>
      <c r="H222" s="14">
        <v>1.6475664705617801</v>
      </c>
      <c r="I222" s="14">
        <v>4.9220478575774598</v>
      </c>
      <c r="J222" s="14">
        <v>1.5891813049727299</v>
      </c>
      <c r="K222" s="14">
        <v>4.6141337511783798</v>
      </c>
      <c r="L222" s="14">
        <v>0.37382497564295197</v>
      </c>
      <c r="M222" s="14">
        <v>2.1175133334649699E-2</v>
      </c>
      <c r="N222" s="14">
        <v>1.8237516356924699</v>
      </c>
      <c r="O222" s="14">
        <v>2.3341081437026898</v>
      </c>
      <c r="P222" s="14">
        <v>2.6744545555344299</v>
      </c>
      <c r="R222">
        <v>1</v>
      </c>
      <c r="S222">
        <v>3</v>
      </c>
      <c r="T222">
        <v>5</v>
      </c>
      <c r="U222">
        <v>6</v>
      </c>
      <c r="V222">
        <v>4</v>
      </c>
      <c r="AB222">
        <v>4</v>
      </c>
      <c r="AC222">
        <v>2</v>
      </c>
      <c r="AD222">
        <v>6</v>
      </c>
      <c r="AG222">
        <v>3</v>
      </c>
      <c r="AH222">
        <v>2</v>
      </c>
      <c r="AI222">
        <v>6</v>
      </c>
      <c r="AM222">
        <v>7</v>
      </c>
      <c r="AN222">
        <v>8</v>
      </c>
      <c r="AO222">
        <v>11</v>
      </c>
      <c r="AR222">
        <v>4</v>
      </c>
      <c r="AS222">
        <v>8</v>
      </c>
      <c r="AT222">
        <v>11</v>
      </c>
    </row>
    <row r="223" spans="1:46">
      <c r="A223">
        <v>1982</v>
      </c>
      <c r="B223">
        <v>4</v>
      </c>
      <c r="C223">
        <v>7</v>
      </c>
      <c r="D223" s="14">
        <v>4.7609939162275303</v>
      </c>
      <c r="E223" s="14">
        <v>1.48543219453191</v>
      </c>
      <c r="F223" s="14">
        <v>1.4512891890842801</v>
      </c>
      <c r="G223" s="14">
        <v>6.1245193244933898</v>
      </c>
      <c r="H223" s="14">
        <v>5.8072023737885701</v>
      </c>
      <c r="I223" s="14">
        <v>1.90773014537112</v>
      </c>
      <c r="J223" s="14">
        <v>2.9396734693138802</v>
      </c>
      <c r="K223" s="14">
        <v>5.4469991721801101</v>
      </c>
      <c r="L223" s="14">
        <v>4.01028801477353</v>
      </c>
      <c r="M223" s="14">
        <v>1.4148968905993399E-4</v>
      </c>
      <c r="N223" s="14">
        <v>5.9952294969612501</v>
      </c>
      <c r="O223" s="14">
        <v>1.5564642231975101</v>
      </c>
      <c r="P223" s="14">
        <v>3.4883391904974999</v>
      </c>
      <c r="R223">
        <v>7</v>
      </c>
      <c r="S223">
        <v>1</v>
      </c>
      <c r="T223">
        <v>7</v>
      </c>
      <c r="U223">
        <v>6</v>
      </c>
      <c r="V223">
        <v>4</v>
      </c>
      <c r="AB223">
        <v>4</v>
      </c>
      <c r="AC223">
        <v>2</v>
      </c>
      <c r="AD223">
        <v>6</v>
      </c>
      <c r="AG223">
        <v>3</v>
      </c>
      <c r="AH223">
        <v>7</v>
      </c>
      <c r="AI223">
        <v>6</v>
      </c>
      <c r="AM223">
        <v>7</v>
      </c>
      <c r="AN223">
        <v>4</v>
      </c>
      <c r="AO223">
        <v>1</v>
      </c>
      <c r="AR223">
        <v>9</v>
      </c>
      <c r="AS223">
        <v>4</v>
      </c>
      <c r="AT223">
        <v>11</v>
      </c>
    </row>
    <row r="224" spans="1:46">
      <c r="A224">
        <v>1982</v>
      </c>
      <c r="B224">
        <v>4</v>
      </c>
      <c r="C224">
        <v>8</v>
      </c>
      <c r="D224" s="14">
        <v>4.74090141036248</v>
      </c>
      <c r="E224" s="14">
        <v>1.0125385455748801</v>
      </c>
      <c r="F224" s="14">
        <v>0.51670130338040798</v>
      </c>
      <c r="G224" s="14">
        <v>5.1489031283526501</v>
      </c>
      <c r="H224" s="14">
        <v>3.69327186011702</v>
      </c>
      <c r="I224" s="14">
        <v>2.81123641976771</v>
      </c>
      <c r="J224" s="14">
        <v>1.1847906214842501</v>
      </c>
      <c r="K224" s="14">
        <v>3.6168199943897101</v>
      </c>
      <c r="L224" s="14">
        <v>2.9945984165448398</v>
      </c>
      <c r="M224" s="14">
        <v>9.7030714116286595E-2</v>
      </c>
      <c r="N224" s="14">
        <v>7.2563343976194901</v>
      </c>
      <c r="O224" s="14">
        <v>2.02364683769766</v>
      </c>
      <c r="P224" s="14">
        <v>2.8848242091383001</v>
      </c>
      <c r="R224">
        <v>7</v>
      </c>
      <c r="S224">
        <v>3</v>
      </c>
      <c r="T224">
        <v>7</v>
      </c>
      <c r="U224">
        <v>6</v>
      </c>
      <c r="V224">
        <v>4</v>
      </c>
      <c r="AB224">
        <v>7</v>
      </c>
      <c r="AC224">
        <v>5</v>
      </c>
      <c r="AD224">
        <v>6</v>
      </c>
      <c r="AG224">
        <v>3</v>
      </c>
      <c r="AH224">
        <v>2</v>
      </c>
      <c r="AI224">
        <v>6</v>
      </c>
      <c r="AM224">
        <v>7</v>
      </c>
      <c r="AN224">
        <v>5</v>
      </c>
      <c r="AO224">
        <v>9</v>
      </c>
      <c r="AR224">
        <v>4</v>
      </c>
      <c r="AS224">
        <v>8</v>
      </c>
      <c r="AT224">
        <v>11</v>
      </c>
    </row>
    <row r="225" spans="1:46">
      <c r="A225">
        <v>1982</v>
      </c>
      <c r="B225">
        <v>4</v>
      </c>
      <c r="C225">
        <v>9</v>
      </c>
      <c r="D225" s="14">
        <v>5.7068996004065999</v>
      </c>
      <c r="E225" s="14">
        <v>1.0687154648651001</v>
      </c>
      <c r="F225" s="14">
        <v>6.0332228141801003E-2</v>
      </c>
      <c r="G225" s="14">
        <v>2.7318112479385999</v>
      </c>
      <c r="H225" s="14">
        <v>1.6305087827460101</v>
      </c>
      <c r="I225" s="14">
        <v>3.0098276739500598</v>
      </c>
      <c r="J225" s="14">
        <v>1.1391598687204301</v>
      </c>
      <c r="K225" s="14">
        <v>1.93866877716084</v>
      </c>
      <c r="L225" s="14">
        <v>0.88412658127555899</v>
      </c>
      <c r="M225" s="14">
        <v>0.11064841559199701</v>
      </c>
      <c r="N225" s="14">
        <v>3.65974619811595</v>
      </c>
      <c r="O225" s="14">
        <v>2.5809479348451601</v>
      </c>
      <c r="P225" s="14">
        <v>2.0855905070543899</v>
      </c>
      <c r="R225">
        <v>6</v>
      </c>
      <c r="S225">
        <v>3</v>
      </c>
      <c r="T225">
        <v>7</v>
      </c>
      <c r="U225">
        <v>9</v>
      </c>
      <c r="V225">
        <v>2</v>
      </c>
      <c r="AB225">
        <v>9</v>
      </c>
      <c r="AC225">
        <v>5</v>
      </c>
      <c r="AD225">
        <v>6</v>
      </c>
      <c r="AG225">
        <v>2</v>
      </c>
      <c r="AH225">
        <v>7</v>
      </c>
      <c r="AI225">
        <v>2</v>
      </c>
      <c r="AM225">
        <v>8</v>
      </c>
      <c r="AN225">
        <v>4</v>
      </c>
      <c r="AO225">
        <v>3</v>
      </c>
      <c r="AR225">
        <v>7</v>
      </c>
      <c r="AS225">
        <v>8</v>
      </c>
      <c r="AT225">
        <v>11</v>
      </c>
    </row>
    <row r="226" spans="1:46">
      <c r="A226">
        <v>1982</v>
      </c>
      <c r="B226">
        <v>4</v>
      </c>
      <c r="C226">
        <v>10</v>
      </c>
      <c r="D226" s="14">
        <v>2.986774459372</v>
      </c>
      <c r="E226" s="14">
        <v>0.67999451005214495</v>
      </c>
      <c r="F226" s="14">
        <v>0.14199261893818299</v>
      </c>
      <c r="G226" s="14">
        <v>3.5531087557736001</v>
      </c>
      <c r="H226" s="14">
        <v>2.02324006306924</v>
      </c>
      <c r="I226" s="14">
        <v>5.1663426991887196</v>
      </c>
      <c r="J226" s="14">
        <v>1.23428384620626</v>
      </c>
      <c r="K226" s="14">
        <v>1.0353708569459299</v>
      </c>
      <c r="L226" s="14">
        <v>2.2784964309762401</v>
      </c>
      <c r="M226" s="14">
        <v>0.79691689455010495</v>
      </c>
      <c r="N226" s="14">
        <v>3.9859796009017701</v>
      </c>
      <c r="O226" s="14">
        <v>3.7525331025997599</v>
      </c>
      <c r="P226" s="14">
        <v>2.62379230587965</v>
      </c>
      <c r="R226">
        <v>6</v>
      </c>
      <c r="S226">
        <v>8</v>
      </c>
      <c r="T226">
        <v>5</v>
      </c>
      <c r="U226">
        <v>9</v>
      </c>
      <c r="V226">
        <v>9</v>
      </c>
      <c r="AB226">
        <v>7</v>
      </c>
      <c r="AC226">
        <v>5</v>
      </c>
      <c r="AD226">
        <v>6</v>
      </c>
      <c r="AG226">
        <v>2</v>
      </c>
      <c r="AH226">
        <v>7</v>
      </c>
      <c r="AI226">
        <v>2</v>
      </c>
      <c r="AM226">
        <v>7</v>
      </c>
      <c r="AN226">
        <v>2</v>
      </c>
      <c r="AO226">
        <v>3</v>
      </c>
      <c r="AR226">
        <v>4</v>
      </c>
      <c r="AS226">
        <v>4</v>
      </c>
      <c r="AT226">
        <v>11</v>
      </c>
    </row>
    <row r="227" spans="1:46">
      <c r="A227">
        <v>1982</v>
      </c>
      <c r="B227">
        <v>4</v>
      </c>
      <c r="C227">
        <v>11</v>
      </c>
      <c r="D227" s="14">
        <v>0.30186854780705402</v>
      </c>
      <c r="E227" s="14">
        <v>0.42302904271052899</v>
      </c>
      <c r="F227" s="14">
        <v>0.62233973796304598</v>
      </c>
      <c r="G227" s="14">
        <v>3.3590385994329601</v>
      </c>
      <c r="H227" s="14">
        <v>1.2574161559794299</v>
      </c>
      <c r="I227" s="14">
        <v>0.53908153829775196</v>
      </c>
      <c r="J227" s="14">
        <v>1.80810861260185</v>
      </c>
      <c r="K227" s="14">
        <v>0.97176812667773704</v>
      </c>
      <c r="L227" s="14">
        <v>1.0750894354403899</v>
      </c>
      <c r="M227" s="14">
        <v>0.26344808271488201</v>
      </c>
      <c r="N227" s="14">
        <v>2.6424734438307702</v>
      </c>
      <c r="O227" s="14">
        <v>3.4112623487073099</v>
      </c>
      <c r="P227" s="14">
        <v>2.28388747634127</v>
      </c>
      <c r="R227">
        <v>6</v>
      </c>
      <c r="S227">
        <v>8</v>
      </c>
      <c r="T227">
        <v>9</v>
      </c>
      <c r="U227">
        <v>9</v>
      </c>
      <c r="V227">
        <v>9</v>
      </c>
      <c r="AB227">
        <v>4</v>
      </c>
      <c r="AC227">
        <v>5</v>
      </c>
      <c r="AD227">
        <v>6</v>
      </c>
      <c r="AG227">
        <v>2</v>
      </c>
      <c r="AH227">
        <v>6</v>
      </c>
      <c r="AI227">
        <v>6</v>
      </c>
      <c r="AM227">
        <v>7</v>
      </c>
      <c r="AN227">
        <v>4</v>
      </c>
      <c r="AO227">
        <v>3</v>
      </c>
      <c r="AR227">
        <v>4</v>
      </c>
      <c r="AS227">
        <v>4</v>
      </c>
      <c r="AT227">
        <v>11</v>
      </c>
    </row>
    <row r="228" spans="1:46">
      <c r="A228">
        <v>1982</v>
      </c>
      <c r="B228">
        <v>4</v>
      </c>
      <c r="C228">
        <v>12</v>
      </c>
      <c r="D228" s="14">
        <v>1.58187246788471</v>
      </c>
      <c r="E228" s="14">
        <v>0.801226820130442</v>
      </c>
      <c r="F228" s="14">
        <v>0.79337625729292005</v>
      </c>
      <c r="G228" s="14">
        <v>5.3802624648328896</v>
      </c>
      <c r="H228" s="14">
        <v>2.1511900582700001</v>
      </c>
      <c r="I228" s="14">
        <v>2.0148671323195901</v>
      </c>
      <c r="J228" s="14">
        <v>3.5664474300537301</v>
      </c>
      <c r="K228" s="14">
        <v>1.3151247004470701</v>
      </c>
      <c r="L228" s="14">
        <v>2.5124340410183801</v>
      </c>
      <c r="M228" s="14">
        <v>2.9246110377380398E-3</v>
      </c>
      <c r="N228" s="14">
        <v>4.8241463725076796</v>
      </c>
      <c r="O228" s="14">
        <v>2.63384356431723</v>
      </c>
      <c r="P228" s="14">
        <v>2.7910735356135099</v>
      </c>
      <c r="R228">
        <v>1</v>
      </c>
      <c r="S228">
        <v>8</v>
      </c>
      <c r="T228">
        <v>9</v>
      </c>
      <c r="U228">
        <v>9</v>
      </c>
      <c r="V228">
        <v>4</v>
      </c>
      <c r="AB228">
        <v>7</v>
      </c>
      <c r="AC228">
        <v>2</v>
      </c>
      <c r="AD228">
        <v>6</v>
      </c>
      <c r="AG228">
        <v>2</v>
      </c>
      <c r="AH228">
        <v>7</v>
      </c>
      <c r="AI228">
        <v>2</v>
      </c>
      <c r="AM228">
        <v>7</v>
      </c>
      <c r="AN228">
        <v>3</v>
      </c>
      <c r="AO228">
        <v>9</v>
      </c>
      <c r="AR228">
        <v>7</v>
      </c>
      <c r="AS228">
        <v>1</v>
      </c>
      <c r="AT228">
        <v>11</v>
      </c>
    </row>
    <row r="229" spans="1:46">
      <c r="A229">
        <v>1982</v>
      </c>
      <c r="B229">
        <v>4</v>
      </c>
      <c r="C229">
        <v>13</v>
      </c>
      <c r="D229" s="14">
        <v>5.0011988305433901</v>
      </c>
      <c r="E229" s="14">
        <v>2.2078017146118101</v>
      </c>
      <c r="F229" s="14">
        <v>1.39951781105826</v>
      </c>
      <c r="G229" s="14">
        <v>5.4933265405851497</v>
      </c>
      <c r="H229" s="14">
        <v>3.9960024478457599</v>
      </c>
      <c r="I229" s="14">
        <v>4.2784683831190202</v>
      </c>
      <c r="J229" s="14">
        <v>4.4474497923370198</v>
      </c>
      <c r="K229" s="14">
        <v>3.1431755834299802</v>
      </c>
      <c r="L229" s="14">
        <v>2.2162261782704</v>
      </c>
      <c r="M229" s="14">
        <v>3.4271044236218202E-4</v>
      </c>
      <c r="N229" s="14">
        <v>10.5326580977622</v>
      </c>
      <c r="O229" s="14">
        <v>4.1093096839765302</v>
      </c>
      <c r="P229" s="14">
        <v>3.99476568504994</v>
      </c>
      <c r="R229">
        <v>1</v>
      </c>
      <c r="S229">
        <v>3</v>
      </c>
      <c r="T229">
        <v>5</v>
      </c>
      <c r="U229">
        <v>9</v>
      </c>
      <c r="V229">
        <v>9</v>
      </c>
      <c r="AB229">
        <v>9</v>
      </c>
      <c r="AC229">
        <v>2</v>
      </c>
      <c r="AD229">
        <v>6</v>
      </c>
      <c r="AG229">
        <v>2</v>
      </c>
      <c r="AH229">
        <v>6</v>
      </c>
      <c r="AI229">
        <v>6</v>
      </c>
      <c r="AM229">
        <v>7</v>
      </c>
      <c r="AN229">
        <v>4</v>
      </c>
      <c r="AO229">
        <v>8</v>
      </c>
      <c r="AR229">
        <v>4</v>
      </c>
      <c r="AS229">
        <v>4</v>
      </c>
      <c r="AT229">
        <v>11</v>
      </c>
    </row>
    <row r="230" spans="1:46">
      <c r="A230">
        <v>1982</v>
      </c>
      <c r="B230">
        <v>4</v>
      </c>
      <c r="C230">
        <v>14</v>
      </c>
      <c r="D230" s="14">
        <v>3.2231033972439298</v>
      </c>
      <c r="E230" s="14">
        <v>2.1926160402144199</v>
      </c>
      <c r="F230" s="14">
        <v>2.0773331027087201</v>
      </c>
      <c r="G230" s="14">
        <v>5.7162922303278796</v>
      </c>
      <c r="H230" s="14">
        <v>6.4043896257779203</v>
      </c>
      <c r="I230" s="14">
        <v>2.3407327997434799</v>
      </c>
      <c r="J230" s="14">
        <v>3.81106437578247</v>
      </c>
      <c r="K230" s="14">
        <v>3.36810609090471</v>
      </c>
      <c r="L230" s="14">
        <v>1.31288105140475</v>
      </c>
      <c r="M230" s="14">
        <v>1.3618555318295001E-2</v>
      </c>
      <c r="N230" s="14">
        <v>5.40871391015098</v>
      </c>
      <c r="O230" s="14">
        <v>4.5212647309162204</v>
      </c>
      <c r="P230" s="14">
        <v>4.0124083143701599</v>
      </c>
      <c r="R230">
        <v>1</v>
      </c>
      <c r="S230">
        <v>8</v>
      </c>
      <c r="T230">
        <v>5</v>
      </c>
      <c r="U230">
        <v>9</v>
      </c>
      <c r="V230">
        <v>9</v>
      </c>
      <c r="AB230">
        <v>8</v>
      </c>
      <c r="AC230">
        <v>2</v>
      </c>
      <c r="AD230">
        <v>6</v>
      </c>
      <c r="AG230">
        <v>3</v>
      </c>
      <c r="AH230">
        <v>7</v>
      </c>
      <c r="AI230">
        <v>6</v>
      </c>
      <c r="AM230">
        <v>7</v>
      </c>
      <c r="AN230">
        <v>5</v>
      </c>
      <c r="AO230">
        <v>11</v>
      </c>
      <c r="AR230">
        <v>4</v>
      </c>
      <c r="AS230">
        <v>4</v>
      </c>
      <c r="AT230">
        <v>11</v>
      </c>
    </row>
    <row r="231" spans="1:46">
      <c r="A231">
        <v>1982</v>
      </c>
      <c r="B231">
        <v>4</v>
      </c>
      <c r="C231">
        <v>15</v>
      </c>
      <c r="D231" s="14">
        <v>8.0111793122088795</v>
      </c>
      <c r="E231" s="14">
        <v>1.17092690131455</v>
      </c>
      <c r="F231" s="14">
        <v>1.04449413645248</v>
      </c>
      <c r="G231" s="14">
        <v>3.2412638162491301</v>
      </c>
      <c r="H231" s="14">
        <v>3.6821335678076998</v>
      </c>
      <c r="I231" s="14">
        <v>3.4732105891222398</v>
      </c>
      <c r="J231" s="14">
        <v>2.3514676186016099</v>
      </c>
      <c r="K231" s="14">
        <v>4.97469223878353</v>
      </c>
      <c r="L231" s="14">
        <v>0.32619642866190401</v>
      </c>
      <c r="M231" s="14">
        <v>1.8728304683915599E-3</v>
      </c>
      <c r="N231" s="14">
        <v>4.6130157638414504</v>
      </c>
      <c r="O231" s="14">
        <v>3.3731176758717298</v>
      </c>
      <c r="P231" s="14">
        <v>3.01607183494168</v>
      </c>
      <c r="R231">
        <v>8</v>
      </c>
      <c r="S231">
        <v>3</v>
      </c>
      <c r="T231">
        <v>9</v>
      </c>
      <c r="U231">
        <v>9</v>
      </c>
      <c r="V231">
        <v>9</v>
      </c>
      <c r="AB231">
        <v>4</v>
      </c>
      <c r="AC231">
        <v>2</v>
      </c>
      <c r="AD231">
        <v>6</v>
      </c>
      <c r="AG231">
        <v>1</v>
      </c>
      <c r="AH231">
        <v>7</v>
      </c>
      <c r="AI231">
        <v>2</v>
      </c>
      <c r="AM231">
        <v>4</v>
      </c>
      <c r="AN231">
        <v>8</v>
      </c>
      <c r="AO231">
        <v>3</v>
      </c>
      <c r="AR231">
        <v>4</v>
      </c>
      <c r="AS231">
        <v>4</v>
      </c>
      <c r="AT231">
        <v>11</v>
      </c>
    </row>
    <row r="232" spans="1:46">
      <c r="A232">
        <v>1982</v>
      </c>
      <c r="B232">
        <v>4</v>
      </c>
      <c r="C232">
        <v>16</v>
      </c>
      <c r="D232" s="14">
        <v>6.5287415153998296</v>
      </c>
      <c r="E232" s="14">
        <v>1.1383658584412799</v>
      </c>
      <c r="F232" s="14">
        <v>1.7985197722877699</v>
      </c>
      <c r="G232" s="14">
        <v>4.2066290752727298</v>
      </c>
      <c r="H232" s="14">
        <v>5.8210961630295301</v>
      </c>
      <c r="I232" s="14">
        <v>5.7169275291288697</v>
      </c>
      <c r="J232" s="14">
        <v>3.1478611311452598</v>
      </c>
      <c r="K232" s="14">
        <v>6.6090061895529004</v>
      </c>
      <c r="L232" s="14">
        <v>2.7645703834227602</v>
      </c>
      <c r="M232" s="14">
        <v>0</v>
      </c>
      <c r="N232" s="14">
        <v>6.4634215179063697</v>
      </c>
      <c r="O232" s="14">
        <v>4.5723513822121502</v>
      </c>
      <c r="P232" s="14">
        <v>4.2775147333019197</v>
      </c>
      <c r="R232">
        <v>7</v>
      </c>
      <c r="S232">
        <v>1</v>
      </c>
      <c r="T232">
        <v>9</v>
      </c>
      <c r="U232">
        <v>9</v>
      </c>
      <c r="V232">
        <v>9</v>
      </c>
      <c r="AB232">
        <v>7</v>
      </c>
      <c r="AC232">
        <v>2</v>
      </c>
      <c r="AD232">
        <v>6</v>
      </c>
      <c r="AG232">
        <v>2</v>
      </c>
      <c r="AH232">
        <v>7</v>
      </c>
      <c r="AI232">
        <v>2</v>
      </c>
      <c r="AM232">
        <v>7</v>
      </c>
      <c r="AN232">
        <v>4</v>
      </c>
      <c r="AO232">
        <v>3</v>
      </c>
      <c r="AR232">
        <v>4</v>
      </c>
      <c r="AS232">
        <v>4</v>
      </c>
      <c r="AT232">
        <v>11</v>
      </c>
    </row>
    <row r="233" spans="1:46">
      <c r="A233">
        <v>1982</v>
      </c>
      <c r="B233">
        <v>4</v>
      </c>
      <c r="C233">
        <v>17</v>
      </c>
      <c r="D233" s="14">
        <v>7.1635912163717901</v>
      </c>
      <c r="E233" s="14">
        <v>0.31444822593468003</v>
      </c>
      <c r="F233" s="14">
        <v>0.91632242514787099</v>
      </c>
      <c r="G233" s="14">
        <v>2.3199839602428902</v>
      </c>
      <c r="H233" s="14">
        <v>5.0961649983030703</v>
      </c>
      <c r="I233" s="14">
        <v>10.829705688512499</v>
      </c>
      <c r="J233" s="14">
        <v>1.5005464721181501</v>
      </c>
      <c r="K233" s="14">
        <v>6.4198936743520303</v>
      </c>
      <c r="L233" s="14">
        <v>2.2442192747707899</v>
      </c>
      <c r="M233" s="14">
        <v>7.2357760202114701E-4</v>
      </c>
      <c r="N233" s="14">
        <v>8.4675913496188304</v>
      </c>
      <c r="O233" s="14">
        <v>5.2335672045830899</v>
      </c>
      <c r="P233" s="14">
        <v>4.0402295856925798</v>
      </c>
      <c r="R233">
        <v>3</v>
      </c>
      <c r="S233">
        <v>1</v>
      </c>
      <c r="T233">
        <v>2</v>
      </c>
      <c r="U233">
        <v>9</v>
      </c>
      <c r="V233">
        <v>1</v>
      </c>
      <c r="AB233">
        <v>9</v>
      </c>
      <c r="AC233">
        <v>2</v>
      </c>
      <c r="AD233">
        <v>6</v>
      </c>
      <c r="AG233">
        <v>1</v>
      </c>
      <c r="AH233">
        <v>1</v>
      </c>
      <c r="AI233">
        <v>2</v>
      </c>
      <c r="AM233">
        <v>8</v>
      </c>
      <c r="AN233">
        <v>2</v>
      </c>
      <c r="AO233">
        <v>3</v>
      </c>
      <c r="AR233">
        <v>6</v>
      </c>
      <c r="AS233">
        <v>4</v>
      </c>
      <c r="AT233">
        <v>11</v>
      </c>
    </row>
    <row r="234" spans="1:46">
      <c r="A234">
        <v>1982</v>
      </c>
      <c r="B234">
        <v>4</v>
      </c>
      <c r="C234">
        <v>18</v>
      </c>
      <c r="D234" s="14">
        <v>10.5060244753075</v>
      </c>
      <c r="E234" s="14">
        <v>5.6793240727915598E-2</v>
      </c>
      <c r="F234" s="14">
        <v>0.178959778585246</v>
      </c>
      <c r="G234" s="14">
        <v>2.53771176208833</v>
      </c>
      <c r="H234" s="14">
        <v>8.9853049925841297</v>
      </c>
      <c r="I234" s="14">
        <v>13.6387240182756</v>
      </c>
      <c r="J234" s="14">
        <v>2.1273234751766399</v>
      </c>
      <c r="K234" s="14">
        <v>9.9737795804660596</v>
      </c>
      <c r="L234" s="14">
        <v>0.27722075082134001</v>
      </c>
      <c r="M234" s="14">
        <v>0</v>
      </c>
      <c r="N234" s="14">
        <v>6.9836419568188397</v>
      </c>
      <c r="O234" s="14">
        <v>5.2336176222311703</v>
      </c>
      <c r="P234" s="14">
        <v>4.8133163355075004</v>
      </c>
      <c r="R234">
        <v>11</v>
      </c>
      <c r="S234">
        <v>1</v>
      </c>
      <c r="T234">
        <v>4</v>
      </c>
      <c r="U234">
        <v>9</v>
      </c>
      <c r="V234">
        <v>1</v>
      </c>
      <c r="AB234">
        <v>7</v>
      </c>
      <c r="AC234">
        <v>5</v>
      </c>
      <c r="AD234">
        <v>8</v>
      </c>
      <c r="AG234">
        <v>1</v>
      </c>
      <c r="AH234">
        <v>1</v>
      </c>
      <c r="AI234">
        <v>2</v>
      </c>
      <c r="AM234">
        <v>4</v>
      </c>
      <c r="AN234">
        <v>4</v>
      </c>
      <c r="AO234">
        <v>11</v>
      </c>
      <c r="AR234">
        <v>4</v>
      </c>
      <c r="AS234">
        <v>3</v>
      </c>
      <c r="AT234">
        <v>11</v>
      </c>
    </row>
    <row r="235" spans="1:46">
      <c r="A235">
        <v>1982</v>
      </c>
      <c r="B235">
        <v>4</v>
      </c>
      <c r="C235">
        <v>19</v>
      </c>
      <c r="D235" s="14">
        <v>10.613033459837901</v>
      </c>
      <c r="E235" s="14">
        <v>1.8679558440056698E-2</v>
      </c>
      <c r="F235" s="14">
        <v>0.111799591896451</v>
      </c>
      <c r="G235" s="14">
        <v>3.3602805744255799</v>
      </c>
      <c r="H235" s="14">
        <v>8.1943943200500495</v>
      </c>
      <c r="I235" s="14">
        <v>10.304495322785201</v>
      </c>
      <c r="J235" s="14">
        <v>5.2601681296359404</v>
      </c>
      <c r="K235" s="14">
        <v>9.9878692478364801</v>
      </c>
      <c r="L235" s="14">
        <v>3.0218207822604399</v>
      </c>
      <c r="M235" s="14">
        <v>1.41682321364644E-2</v>
      </c>
      <c r="N235" s="14">
        <v>13.5880804065115</v>
      </c>
      <c r="O235" s="14">
        <v>5.72797590455695</v>
      </c>
      <c r="P235" s="14">
        <v>5.7039481856490601</v>
      </c>
      <c r="R235">
        <v>11</v>
      </c>
      <c r="S235">
        <v>6</v>
      </c>
      <c r="T235">
        <v>4</v>
      </c>
      <c r="U235">
        <v>9</v>
      </c>
      <c r="V235">
        <v>1</v>
      </c>
      <c r="AB235">
        <v>4</v>
      </c>
      <c r="AC235">
        <v>3</v>
      </c>
      <c r="AD235">
        <v>6</v>
      </c>
      <c r="AG235">
        <v>1</v>
      </c>
      <c r="AH235">
        <v>1</v>
      </c>
      <c r="AI235">
        <v>2</v>
      </c>
      <c r="AM235">
        <v>7</v>
      </c>
      <c r="AN235">
        <v>4</v>
      </c>
      <c r="AO235">
        <v>1</v>
      </c>
      <c r="AR235">
        <v>9</v>
      </c>
      <c r="AS235">
        <v>9</v>
      </c>
      <c r="AT235">
        <v>3</v>
      </c>
    </row>
    <row r="236" spans="1:46">
      <c r="A236">
        <v>1982</v>
      </c>
      <c r="B236">
        <v>4</v>
      </c>
      <c r="C236">
        <v>20</v>
      </c>
      <c r="D236" s="14">
        <v>2.0682941558665102</v>
      </c>
      <c r="E236" s="14">
        <v>1.0331729128339099E-2</v>
      </c>
      <c r="F236" s="14">
        <v>4.53426387486301E-2</v>
      </c>
      <c r="G236" s="14">
        <v>2.67504832196839</v>
      </c>
      <c r="H236" s="14">
        <v>5.4250880210465997</v>
      </c>
      <c r="I236" s="14">
        <v>2.94881933368903</v>
      </c>
      <c r="J236" s="14">
        <v>4.3244239694856201</v>
      </c>
      <c r="K236" s="14">
        <v>6.5550768225137004</v>
      </c>
      <c r="L236" s="14">
        <v>1.10705309907559</v>
      </c>
      <c r="M236" s="14">
        <v>0.12934203989324899</v>
      </c>
      <c r="N236" s="14">
        <v>5.9446532788871496</v>
      </c>
      <c r="O236" s="14">
        <v>4.5031994959109998</v>
      </c>
      <c r="P236" s="14">
        <v>3.9992670802000201</v>
      </c>
      <c r="R236">
        <v>11</v>
      </c>
      <c r="S236">
        <v>8</v>
      </c>
      <c r="T236">
        <v>2</v>
      </c>
      <c r="U236">
        <v>9</v>
      </c>
      <c r="V236">
        <v>1</v>
      </c>
      <c r="AB236">
        <v>7</v>
      </c>
      <c r="AC236">
        <v>2</v>
      </c>
      <c r="AD236">
        <v>6</v>
      </c>
      <c r="AG236">
        <v>1</v>
      </c>
      <c r="AH236">
        <v>6</v>
      </c>
      <c r="AI236">
        <v>2</v>
      </c>
      <c r="AM236">
        <v>7</v>
      </c>
      <c r="AN236">
        <v>5</v>
      </c>
      <c r="AO236">
        <v>11</v>
      </c>
      <c r="AR236">
        <v>9</v>
      </c>
      <c r="AS236">
        <v>9</v>
      </c>
      <c r="AT236">
        <v>11</v>
      </c>
    </row>
    <row r="237" spans="1:46">
      <c r="A237">
        <v>1982</v>
      </c>
      <c r="B237">
        <v>4</v>
      </c>
      <c r="C237">
        <v>21</v>
      </c>
      <c r="D237" s="14">
        <v>7.2237022694864397</v>
      </c>
      <c r="E237" s="14">
        <v>0.14691732232430399</v>
      </c>
      <c r="F237" s="14">
        <v>8.0939720163137496E-2</v>
      </c>
      <c r="G237" s="14">
        <v>3.6938786507039998</v>
      </c>
      <c r="H237" s="14">
        <v>3.2996382802336899</v>
      </c>
      <c r="I237" s="14">
        <v>9.6758645671767791</v>
      </c>
      <c r="J237" s="14">
        <v>4.4902628584658002</v>
      </c>
      <c r="K237" s="14">
        <v>3.4707764512185499</v>
      </c>
      <c r="L237" s="14">
        <v>0.76803751483288696</v>
      </c>
      <c r="M237" s="14">
        <v>5.0775106149192901E-2</v>
      </c>
      <c r="N237" s="14">
        <v>2.0328793690150699</v>
      </c>
      <c r="O237" s="14">
        <v>4.4446363253354502</v>
      </c>
      <c r="P237" s="14">
        <v>3.4219742594137301</v>
      </c>
      <c r="R237">
        <v>7</v>
      </c>
      <c r="S237">
        <v>6</v>
      </c>
      <c r="T237">
        <v>2</v>
      </c>
      <c r="U237">
        <v>9</v>
      </c>
      <c r="V237">
        <v>1</v>
      </c>
      <c r="AB237">
        <v>7</v>
      </c>
      <c r="AC237">
        <v>5</v>
      </c>
      <c r="AD237">
        <v>6</v>
      </c>
      <c r="AG237">
        <v>1</v>
      </c>
      <c r="AH237">
        <v>6</v>
      </c>
      <c r="AI237">
        <v>2</v>
      </c>
      <c r="AM237">
        <v>4</v>
      </c>
      <c r="AN237">
        <v>8</v>
      </c>
      <c r="AO237">
        <v>3</v>
      </c>
      <c r="AR237">
        <v>9</v>
      </c>
      <c r="AS237">
        <v>9</v>
      </c>
      <c r="AT237">
        <v>3</v>
      </c>
    </row>
    <row r="238" spans="1:46">
      <c r="A238">
        <v>1982</v>
      </c>
      <c r="B238">
        <v>4</v>
      </c>
      <c r="C238">
        <v>22</v>
      </c>
      <c r="D238" s="14">
        <v>4.6552792903864804</v>
      </c>
      <c r="E238" s="14">
        <v>4.88969480535968E-3</v>
      </c>
      <c r="F238" s="14">
        <v>0</v>
      </c>
      <c r="G238" s="14">
        <v>2.8974247996663101</v>
      </c>
      <c r="H238" s="14">
        <v>3.2997632977692901</v>
      </c>
      <c r="I238" s="14">
        <v>5.2546050059262202</v>
      </c>
      <c r="J238" s="14">
        <v>1.67532876596759</v>
      </c>
      <c r="K238" s="14">
        <v>4.8511813790095903</v>
      </c>
      <c r="L238" s="14">
        <v>2.2299321056513799</v>
      </c>
      <c r="M238" s="14">
        <v>0.69073346703627803</v>
      </c>
      <c r="N238" s="14">
        <v>6.2982030010835004</v>
      </c>
      <c r="O238" s="14">
        <v>1.84292828409656</v>
      </c>
      <c r="P238" s="14">
        <v>2.6572876383124</v>
      </c>
      <c r="R238">
        <v>7</v>
      </c>
      <c r="S238">
        <v>6</v>
      </c>
      <c r="T238">
        <v>2</v>
      </c>
      <c r="U238">
        <v>9</v>
      </c>
      <c r="V238">
        <v>1</v>
      </c>
      <c r="AB238">
        <v>4</v>
      </c>
      <c r="AC238">
        <v>3</v>
      </c>
      <c r="AD238">
        <v>6</v>
      </c>
      <c r="AG238">
        <v>1</v>
      </c>
      <c r="AH238">
        <v>7</v>
      </c>
      <c r="AI238">
        <v>6</v>
      </c>
      <c r="AM238">
        <v>7</v>
      </c>
      <c r="AN238">
        <v>4</v>
      </c>
      <c r="AO238">
        <v>11</v>
      </c>
      <c r="AR238">
        <v>9</v>
      </c>
      <c r="AS238">
        <v>3</v>
      </c>
      <c r="AT238">
        <v>11</v>
      </c>
    </row>
    <row r="239" spans="1:46">
      <c r="A239">
        <v>1982</v>
      </c>
      <c r="B239">
        <v>4</v>
      </c>
      <c r="C239">
        <v>23</v>
      </c>
      <c r="D239" s="14">
        <v>10.3909789449014</v>
      </c>
      <c r="E239" s="14">
        <v>7.2923348146484504E-2</v>
      </c>
      <c r="F239" s="14">
        <v>7.7943455884697602E-3</v>
      </c>
      <c r="G239" s="14">
        <v>2.2157303390452401</v>
      </c>
      <c r="H239" s="14">
        <v>2.9104984673525598</v>
      </c>
      <c r="I239" s="14">
        <v>8.7592029137855505</v>
      </c>
      <c r="J239" s="14">
        <v>3.3722843947210301</v>
      </c>
      <c r="K239" s="14">
        <v>3.9404486156051601</v>
      </c>
      <c r="L239" s="14">
        <v>5.1898648553225302</v>
      </c>
      <c r="M239" s="14">
        <v>0.59640685498242596</v>
      </c>
      <c r="N239" s="14">
        <v>5.3616923934765097</v>
      </c>
      <c r="O239" s="14">
        <v>4.4202781317873701</v>
      </c>
      <c r="P239" s="14">
        <v>3.5770141948587599</v>
      </c>
      <c r="R239">
        <v>7</v>
      </c>
      <c r="S239">
        <v>6</v>
      </c>
      <c r="T239">
        <v>2</v>
      </c>
      <c r="U239">
        <v>9</v>
      </c>
      <c r="V239">
        <v>9</v>
      </c>
      <c r="AB239">
        <v>4</v>
      </c>
      <c r="AC239">
        <v>3</v>
      </c>
      <c r="AD239">
        <v>6</v>
      </c>
      <c r="AG239">
        <v>1</v>
      </c>
      <c r="AH239">
        <v>6</v>
      </c>
      <c r="AI239">
        <v>2</v>
      </c>
      <c r="AM239">
        <v>8</v>
      </c>
      <c r="AN239">
        <v>2</v>
      </c>
      <c r="AO239">
        <v>3</v>
      </c>
      <c r="AR239">
        <v>9</v>
      </c>
      <c r="AS239">
        <v>4</v>
      </c>
      <c r="AT239">
        <v>11</v>
      </c>
    </row>
    <row r="240" spans="1:46">
      <c r="A240">
        <v>1982</v>
      </c>
      <c r="B240">
        <v>4</v>
      </c>
      <c r="C240">
        <v>24</v>
      </c>
      <c r="D240" s="14">
        <v>17.2151241249206</v>
      </c>
      <c r="E240" s="14">
        <v>8.3068885846068599E-2</v>
      </c>
      <c r="F240" s="14">
        <v>9.2247278054037599E-5</v>
      </c>
      <c r="G240" s="14">
        <v>5.9202452059553101</v>
      </c>
      <c r="H240" s="14">
        <v>5.9847625543302803</v>
      </c>
      <c r="I240" s="14">
        <v>10.848682287871901</v>
      </c>
      <c r="J240" s="14">
        <v>4.2916207906294801</v>
      </c>
      <c r="K240" s="14">
        <v>4.5073652637790902</v>
      </c>
      <c r="L240" s="14">
        <v>13.7203833627071</v>
      </c>
      <c r="M240" s="14">
        <v>3.86817118003002</v>
      </c>
      <c r="N240" s="14">
        <v>18.008289981308199</v>
      </c>
      <c r="O240" s="14">
        <v>5.6405378444763201</v>
      </c>
      <c r="P240" s="14">
        <v>5.9299184196666204</v>
      </c>
      <c r="R240">
        <v>4</v>
      </c>
      <c r="S240">
        <v>6</v>
      </c>
      <c r="T240">
        <v>2</v>
      </c>
      <c r="U240">
        <v>6</v>
      </c>
      <c r="V240">
        <v>9</v>
      </c>
      <c r="AB240">
        <v>7</v>
      </c>
      <c r="AC240">
        <v>2</v>
      </c>
      <c r="AD240">
        <v>6</v>
      </c>
      <c r="AG240">
        <v>1</v>
      </c>
      <c r="AH240">
        <v>6</v>
      </c>
      <c r="AI240">
        <v>6</v>
      </c>
      <c r="AM240">
        <v>4</v>
      </c>
      <c r="AN240">
        <v>4</v>
      </c>
      <c r="AO240">
        <v>3</v>
      </c>
      <c r="AR240">
        <v>6</v>
      </c>
      <c r="AS240">
        <v>4</v>
      </c>
      <c r="AT240">
        <v>11</v>
      </c>
    </row>
    <row r="241" spans="1:46">
      <c r="A241">
        <v>1982</v>
      </c>
      <c r="B241">
        <v>4</v>
      </c>
      <c r="C241">
        <v>25</v>
      </c>
      <c r="D241" s="14">
        <v>9.0284956578706197</v>
      </c>
      <c r="E241" s="14">
        <v>0.35351862596970401</v>
      </c>
      <c r="F241" s="14">
        <v>0.43260585391457002</v>
      </c>
      <c r="G241" s="14">
        <v>6.89165955362592</v>
      </c>
      <c r="H241" s="14">
        <v>5.7561052241570501</v>
      </c>
      <c r="I241" s="14">
        <v>7.0498483514660997</v>
      </c>
      <c r="J241" s="14">
        <v>2.1986122001631001</v>
      </c>
      <c r="K241" s="14">
        <v>3.37959699548593</v>
      </c>
      <c r="L241" s="14">
        <v>9.6270719944010299</v>
      </c>
      <c r="M241" s="14">
        <v>2.5193027273993698</v>
      </c>
      <c r="N241" s="14">
        <v>14.6649694555071</v>
      </c>
      <c r="O241" s="14">
        <v>8.8734219562024705</v>
      </c>
      <c r="P241" s="14">
        <v>6.3199762444965399</v>
      </c>
      <c r="R241">
        <v>4</v>
      </c>
      <c r="S241">
        <v>6</v>
      </c>
      <c r="T241">
        <v>2</v>
      </c>
      <c r="U241">
        <v>6</v>
      </c>
      <c r="V241">
        <v>1</v>
      </c>
      <c r="AB241">
        <v>7</v>
      </c>
      <c r="AC241">
        <v>2</v>
      </c>
      <c r="AD241">
        <v>6</v>
      </c>
      <c r="AG241">
        <v>1</v>
      </c>
      <c r="AH241">
        <v>6</v>
      </c>
      <c r="AI241">
        <v>2</v>
      </c>
      <c r="AM241">
        <v>7</v>
      </c>
      <c r="AN241">
        <v>4</v>
      </c>
      <c r="AO241">
        <v>11</v>
      </c>
      <c r="AR241">
        <v>6</v>
      </c>
      <c r="AS241">
        <v>4</v>
      </c>
      <c r="AT241">
        <v>11</v>
      </c>
    </row>
    <row r="242" spans="1:46">
      <c r="A242">
        <v>1982</v>
      </c>
      <c r="B242">
        <v>4</v>
      </c>
      <c r="C242">
        <v>26</v>
      </c>
      <c r="D242" s="14">
        <v>7.0292758810987097</v>
      </c>
      <c r="E242" s="14">
        <v>9.3488521386677001E-2</v>
      </c>
      <c r="F242" s="14">
        <v>0.13580801376273699</v>
      </c>
      <c r="G242" s="14">
        <v>6.1806026695955101</v>
      </c>
      <c r="H242" s="14">
        <v>4.6725983116833598</v>
      </c>
      <c r="I242" s="14">
        <v>9.0390323079277408</v>
      </c>
      <c r="J242" s="14">
        <v>1.2311358861602399</v>
      </c>
      <c r="K242" s="14">
        <v>3.85412504845812</v>
      </c>
      <c r="L242" s="14">
        <v>4.0633975160451001</v>
      </c>
      <c r="M242" s="14">
        <v>2.7155689979695001</v>
      </c>
      <c r="N242" s="14">
        <v>7.2495143958383403</v>
      </c>
      <c r="O242" s="14">
        <v>9.9057637115302697</v>
      </c>
      <c r="P242" s="14">
        <v>5.8675450327160403</v>
      </c>
      <c r="R242">
        <v>4</v>
      </c>
      <c r="S242">
        <v>6</v>
      </c>
      <c r="T242">
        <v>8</v>
      </c>
      <c r="U242">
        <v>6</v>
      </c>
      <c r="V242">
        <v>1</v>
      </c>
      <c r="AB242">
        <v>9</v>
      </c>
      <c r="AC242">
        <v>2</v>
      </c>
      <c r="AD242">
        <v>6</v>
      </c>
      <c r="AG242">
        <v>1</v>
      </c>
      <c r="AH242">
        <v>6</v>
      </c>
      <c r="AI242">
        <v>2</v>
      </c>
      <c r="AM242">
        <v>4</v>
      </c>
      <c r="AN242">
        <v>4</v>
      </c>
      <c r="AO242">
        <v>11</v>
      </c>
      <c r="AR242">
        <v>9</v>
      </c>
      <c r="AS242">
        <v>1</v>
      </c>
      <c r="AT242">
        <v>11</v>
      </c>
    </row>
    <row r="243" spans="1:46">
      <c r="A243">
        <v>1982</v>
      </c>
      <c r="B243">
        <v>4</v>
      </c>
      <c r="C243">
        <v>27</v>
      </c>
      <c r="D243" s="14">
        <v>1.96968246564112</v>
      </c>
      <c r="E243" s="14">
        <v>4.43948193407751E-5</v>
      </c>
      <c r="F243" s="14">
        <v>0.23375277621752699</v>
      </c>
      <c r="G243" s="14">
        <v>5.5541008471961399</v>
      </c>
      <c r="H243" s="14">
        <v>4.6801894488323201</v>
      </c>
      <c r="I243" s="14">
        <v>1.6868710136557199</v>
      </c>
      <c r="J243" s="14">
        <v>1.0265278230699899</v>
      </c>
      <c r="K243" s="14">
        <v>1.76910542243194</v>
      </c>
      <c r="L243" s="14">
        <v>2.7754122383095901</v>
      </c>
      <c r="M243" s="14">
        <v>1.7672124239426601</v>
      </c>
      <c r="N243" s="14">
        <v>6.1894724579202904</v>
      </c>
      <c r="O243" s="14">
        <v>4.0685700682150703</v>
      </c>
      <c r="P243" s="14">
        <v>3.3803685655728599</v>
      </c>
      <c r="R243">
        <v>5</v>
      </c>
      <c r="S243">
        <v>5</v>
      </c>
      <c r="T243">
        <v>1</v>
      </c>
      <c r="U243">
        <v>6</v>
      </c>
      <c r="V243">
        <v>1</v>
      </c>
      <c r="AB243">
        <v>7</v>
      </c>
      <c r="AC243">
        <v>2</v>
      </c>
      <c r="AD243">
        <v>6</v>
      </c>
      <c r="AG243">
        <v>1</v>
      </c>
      <c r="AH243">
        <v>7</v>
      </c>
      <c r="AI243">
        <v>6</v>
      </c>
      <c r="AM243">
        <v>7</v>
      </c>
      <c r="AN243">
        <v>4</v>
      </c>
      <c r="AO243">
        <v>3</v>
      </c>
      <c r="AR243">
        <v>6</v>
      </c>
      <c r="AS243">
        <v>4</v>
      </c>
      <c r="AT243">
        <v>4</v>
      </c>
    </row>
    <row r="244" spans="1:46">
      <c r="A244">
        <v>1982</v>
      </c>
      <c r="B244">
        <v>4</v>
      </c>
      <c r="C244">
        <v>28</v>
      </c>
      <c r="D244" s="14">
        <v>8.0688226930643392</v>
      </c>
      <c r="E244" s="14">
        <v>1.2162583228849101E-2</v>
      </c>
      <c r="F244" s="14">
        <v>5.05859225831578E-3</v>
      </c>
      <c r="G244" s="14">
        <v>2.7254593001670999</v>
      </c>
      <c r="H244" s="14">
        <v>4.5142160746731399</v>
      </c>
      <c r="I244" s="14">
        <v>6.8575092854594404</v>
      </c>
      <c r="J244" s="14">
        <v>1.9963530667856499</v>
      </c>
      <c r="K244" s="14">
        <v>2.00389364891769</v>
      </c>
      <c r="L244" s="14">
        <v>4.5037514795755396</v>
      </c>
      <c r="M244" s="14">
        <v>1.2542877621102899</v>
      </c>
      <c r="N244" s="14">
        <v>5.4732535770659796</v>
      </c>
      <c r="O244" s="14">
        <v>3.3810474239133099</v>
      </c>
      <c r="P244" s="14">
        <v>2.90909970981446</v>
      </c>
      <c r="R244">
        <v>2</v>
      </c>
      <c r="S244">
        <v>5</v>
      </c>
      <c r="T244">
        <v>4</v>
      </c>
      <c r="U244">
        <v>6</v>
      </c>
      <c r="V244">
        <v>7</v>
      </c>
      <c r="AB244">
        <v>4</v>
      </c>
      <c r="AC244">
        <v>3</v>
      </c>
      <c r="AD244">
        <v>8</v>
      </c>
      <c r="AG244">
        <v>2</v>
      </c>
      <c r="AH244">
        <v>7</v>
      </c>
      <c r="AI244">
        <v>2</v>
      </c>
      <c r="AM244">
        <v>4</v>
      </c>
      <c r="AN244">
        <v>4</v>
      </c>
      <c r="AO244">
        <v>1</v>
      </c>
      <c r="AR244">
        <v>4</v>
      </c>
      <c r="AS244">
        <v>4</v>
      </c>
      <c r="AT244">
        <v>11</v>
      </c>
    </row>
    <row r="245" spans="1:46">
      <c r="A245">
        <v>1982</v>
      </c>
      <c r="B245">
        <v>4</v>
      </c>
      <c r="C245">
        <v>29</v>
      </c>
      <c r="D245" s="14">
        <v>8.6890305144710709</v>
      </c>
      <c r="E245" s="14">
        <v>2.6954348662711499E-3</v>
      </c>
      <c r="F245" s="14">
        <v>5.9771943892285599E-3</v>
      </c>
      <c r="G245" s="14">
        <v>2.6005650809465402</v>
      </c>
      <c r="H245" s="14">
        <v>4.09180376501629</v>
      </c>
      <c r="I245" s="14">
        <v>9.9109836084074399</v>
      </c>
      <c r="J245" s="14">
        <v>1.79138511642262</v>
      </c>
      <c r="K245" s="14">
        <v>3.6830115730811799</v>
      </c>
      <c r="L245" s="14">
        <v>12.007377438690501</v>
      </c>
      <c r="M245" s="14">
        <v>0.846401674806737</v>
      </c>
      <c r="N245" s="14">
        <v>14.891612598483499</v>
      </c>
      <c r="O245" s="14">
        <v>3.3084709151724301</v>
      </c>
      <c r="P245" s="14">
        <v>3.8057865975144498</v>
      </c>
      <c r="R245">
        <v>7</v>
      </c>
      <c r="S245">
        <v>6</v>
      </c>
      <c r="T245">
        <v>4</v>
      </c>
      <c r="U245">
        <v>6</v>
      </c>
      <c r="V245">
        <v>7</v>
      </c>
      <c r="AB245">
        <v>4</v>
      </c>
      <c r="AC245">
        <v>3</v>
      </c>
      <c r="AD245">
        <v>6</v>
      </c>
      <c r="AG245">
        <v>5</v>
      </c>
      <c r="AH245">
        <v>1</v>
      </c>
      <c r="AI245">
        <v>6</v>
      </c>
      <c r="AM245">
        <v>4</v>
      </c>
      <c r="AN245">
        <v>4</v>
      </c>
      <c r="AO245">
        <v>11</v>
      </c>
      <c r="AR245">
        <v>6</v>
      </c>
      <c r="AS245">
        <v>4</v>
      </c>
      <c r="AT245">
        <v>11</v>
      </c>
    </row>
    <row r="246" spans="1:46">
      <c r="A246">
        <v>1982</v>
      </c>
      <c r="B246">
        <v>4</v>
      </c>
      <c r="C246">
        <v>30</v>
      </c>
      <c r="D246" s="14">
        <v>1.0386977706882199</v>
      </c>
      <c r="E246" s="14">
        <v>4.4232675673907699E-4</v>
      </c>
      <c r="F246" s="14">
        <v>4.6790575146323198E-2</v>
      </c>
      <c r="G246" s="14">
        <v>3.60239288759142</v>
      </c>
      <c r="H246" s="14">
        <v>1.8388259436949701</v>
      </c>
      <c r="I246" s="14">
        <v>0.96193734005332998</v>
      </c>
      <c r="J246" s="14">
        <v>6.1153655727996403</v>
      </c>
      <c r="K246" s="14">
        <v>2.5956280129581399</v>
      </c>
      <c r="L246" s="14">
        <v>2.3795882462673901</v>
      </c>
      <c r="M246" s="14">
        <v>0.74878095281710999</v>
      </c>
      <c r="N246" s="14">
        <v>1.74046834447475</v>
      </c>
      <c r="O246" s="14">
        <v>6.1251185269668902</v>
      </c>
      <c r="P246" s="14">
        <v>3.9271332831332599</v>
      </c>
      <c r="R246">
        <v>10</v>
      </c>
      <c r="S246">
        <v>8</v>
      </c>
      <c r="T246">
        <v>9</v>
      </c>
      <c r="U246">
        <v>3</v>
      </c>
      <c r="V246">
        <v>7</v>
      </c>
      <c r="AB246">
        <v>4</v>
      </c>
      <c r="AC246">
        <v>2</v>
      </c>
      <c r="AD246">
        <v>6</v>
      </c>
      <c r="AG246">
        <v>1</v>
      </c>
      <c r="AH246">
        <v>7</v>
      </c>
      <c r="AI246">
        <v>6</v>
      </c>
      <c r="AM246">
        <v>7</v>
      </c>
      <c r="AN246">
        <v>5</v>
      </c>
      <c r="AO246">
        <v>11</v>
      </c>
      <c r="AR246">
        <v>4</v>
      </c>
      <c r="AS246">
        <v>4</v>
      </c>
      <c r="AT246">
        <v>11</v>
      </c>
    </row>
    <row r="247" spans="1:46">
      <c r="A247">
        <v>1982</v>
      </c>
      <c r="B247">
        <v>5</v>
      </c>
      <c r="C247">
        <v>1</v>
      </c>
      <c r="D247" s="14">
        <v>3.7934217325957902</v>
      </c>
      <c r="E247" s="14">
        <v>1.54915972490938E-3</v>
      </c>
      <c r="F247" s="14">
        <v>3.6755855734218399E-4</v>
      </c>
      <c r="G247" s="14">
        <v>1.3376961836144401</v>
      </c>
      <c r="H247" s="14">
        <v>1.29685990138325</v>
      </c>
      <c r="I247" s="14">
        <v>1.1937926197314801</v>
      </c>
      <c r="J247" s="14">
        <v>2.74808418991244</v>
      </c>
      <c r="K247" s="14">
        <v>1.7964694955296401</v>
      </c>
      <c r="L247" s="14">
        <v>0.17362569336658101</v>
      </c>
      <c r="M247" s="14">
        <v>6.8985412210213995E-2</v>
      </c>
      <c r="N247" s="14">
        <v>0.41643296942994301</v>
      </c>
      <c r="O247" s="14">
        <v>2.5570337042549198</v>
      </c>
      <c r="P247" s="14">
        <v>1.76732073248003</v>
      </c>
      <c r="R247">
        <v>6</v>
      </c>
      <c r="S247">
        <v>8</v>
      </c>
      <c r="T247">
        <v>9</v>
      </c>
      <c r="U247">
        <v>3</v>
      </c>
      <c r="V247">
        <v>7</v>
      </c>
      <c r="AB247">
        <v>7</v>
      </c>
      <c r="AC247">
        <v>5</v>
      </c>
      <c r="AD247">
        <v>6</v>
      </c>
      <c r="AG247">
        <v>5</v>
      </c>
      <c r="AH247">
        <v>1</v>
      </c>
      <c r="AI247">
        <v>6</v>
      </c>
      <c r="AM247">
        <v>7</v>
      </c>
      <c r="AN247">
        <v>4</v>
      </c>
      <c r="AO247">
        <v>11</v>
      </c>
      <c r="AR247">
        <v>6</v>
      </c>
      <c r="AS247">
        <v>4</v>
      </c>
      <c r="AT247">
        <v>4</v>
      </c>
    </row>
    <row r="248" spans="1:46">
      <c r="A248">
        <v>1982</v>
      </c>
      <c r="B248">
        <v>5</v>
      </c>
      <c r="C248">
        <v>2</v>
      </c>
      <c r="D248" s="14">
        <v>2.72254857172253</v>
      </c>
      <c r="E248" s="14">
        <v>9.2920215977983103E-4</v>
      </c>
      <c r="F248" s="14">
        <v>0</v>
      </c>
      <c r="G248" s="14">
        <v>0.98298379468237296</v>
      </c>
      <c r="H248" s="14">
        <v>2.4552520879432298</v>
      </c>
      <c r="I248" s="14">
        <v>1.0836591394869499</v>
      </c>
      <c r="J248" s="14">
        <v>1.02132045354418</v>
      </c>
      <c r="K248" s="14">
        <v>3.5983129180505702</v>
      </c>
      <c r="L248" s="14">
        <v>0.29989811770458402</v>
      </c>
      <c r="M248" s="14">
        <v>0.245296941853475</v>
      </c>
      <c r="N248" s="14">
        <v>1.91927998454548</v>
      </c>
      <c r="O248" s="14">
        <v>2.9868475875741698</v>
      </c>
      <c r="P248" s="14">
        <v>2.10270850631247</v>
      </c>
      <c r="R248">
        <v>6</v>
      </c>
      <c r="S248">
        <v>6</v>
      </c>
      <c r="T248">
        <v>9</v>
      </c>
      <c r="U248">
        <v>3</v>
      </c>
      <c r="V248">
        <v>7</v>
      </c>
      <c r="AB248">
        <v>4</v>
      </c>
      <c r="AC248">
        <v>9</v>
      </c>
      <c r="AD248">
        <v>6</v>
      </c>
      <c r="AG248">
        <v>1</v>
      </c>
      <c r="AH248">
        <v>7</v>
      </c>
      <c r="AI248">
        <v>6</v>
      </c>
      <c r="AM248">
        <v>7</v>
      </c>
      <c r="AN248">
        <v>4</v>
      </c>
      <c r="AO248">
        <v>11</v>
      </c>
      <c r="AR248">
        <v>6</v>
      </c>
      <c r="AS248">
        <v>4</v>
      </c>
      <c r="AT248">
        <v>11</v>
      </c>
    </row>
    <row r="249" spans="1:46">
      <c r="A249">
        <v>1982</v>
      </c>
      <c r="B249">
        <v>5</v>
      </c>
      <c r="C249">
        <v>3</v>
      </c>
      <c r="D249" s="14">
        <v>5.5947613569247601</v>
      </c>
      <c r="E249" s="14">
        <v>4.4215800810783402E-4</v>
      </c>
      <c r="F249" s="14">
        <v>4.0792822779798397E-3</v>
      </c>
      <c r="G249" s="14">
        <v>2.65057653231039</v>
      </c>
      <c r="H249" s="14">
        <v>3.3561798682947401</v>
      </c>
      <c r="I249" s="14">
        <v>5.376183443026</v>
      </c>
      <c r="J249" s="14">
        <v>1.4291356544340099</v>
      </c>
      <c r="K249" s="14">
        <v>5.0917338369993201</v>
      </c>
      <c r="L249" s="14">
        <v>8.4485408727296996</v>
      </c>
      <c r="M249" s="14">
        <v>2.4659968587085901</v>
      </c>
      <c r="N249" s="14">
        <v>5.4691451298101201</v>
      </c>
      <c r="O249" s="14">
        <v>3.64528397116033</v>
      </c>
      <c r="P249" s="14">
        <v>3.6016857675540899</v>
      </c>
      <c r="R249">
        <v>7</v>
      </c>
      <c r="S249">
        <v>6</v>
      </c>
      <c r="T249">
        <v>4</v>
      </c>
      <c r="U249">
        <v>3</v>
      </c>
      <c r="V249">
        <v>7</v>
      </c>
      <c r="AB249">
        <v>7</v>
      </c>
      <c r="AC249">
        <v>2</v>
      </c>
      <c r="AD249">
        <v>6</v>
      </c>
      <c r="AG249">
        <v>5</v>
      </c>
      <c r="AH249">
        <v>7</v>
      </c>
      <c r="AI249">
        <v>6</v>
      </c>
      <c r="AM249">
        <v>4</v>
      </c>
      <c r="AN249">
        <v>8</v>
      </c>
      <c r="AO249">
        <v>11</v>
      </c>
      <c r="AR249">
        <v>4</v>
      </c>
      <c r="AS249">
        <v>4</v>
      </c>
      <c r="AT249">
        <v>11</v>
      </c>
    </row>
    <row r="250" spans="1:46">
      <c r="A250">
        <v>1982</v>
      </c>
      <c r="B250">
        <v>5</v>
      </c>
      <c r="C250">
        <v>4</v>
      </c>
      <c r="D250" s="14">
        <v>9.1485632153262006</v>
      </c>
      <c r="E250" s="14">
        <v>6.1522736519681598E-3</v>
      </c>
      <c r="F250" s="14">
        <v>0.48369283499926302</v>
      </c>
      <c r="G250" s="14">
        <v>5.9180311455750996</v>
      </c>
      <c r="H250" s="14">
        <v>6.3660480123416701</v>
      </c>
      <c r="I250" s="14">
        <v>6.8660676483899703</v>
      </c>
      <c r="J250" s="14">
        <v>1.39284809009669</v>
      </c>
      <c r="K250" s="14">
        <v>7.0623409352348396</v>
      </c>
      <c r="L250" s="14">
        <v>13.8115823810904</v>
      </c>
      <c r="M250" s="14">
        <v>7.3603377492071402</v>
      </c>
      <c r="N250" s="14">
        <v>14.688557361131499</v>
      </c>
      <c r="O250" s="14">
        <v>6.2644810836393603</v>
      </c>
      <c r="P250" s="14">
        <v>6.2444314037790098</v>
      </c>
      <c r="R250">
        <v>10</v>
      </c>
      <c r="S250">
        <v>6</v>
      </c>
      <c r="T250">
        <v>4</v>
      </c>
      <c r="U250">
        <v>3</v>
      </c>
      <c r="V250">
        <v>1</v>
      </c>
      <c r="AB250">
        <v>7</v>
      </c>
      <c r="AC250">
        <v>3</v>
      </c>
      <c r="AD250">
        <v>6</v>
      </c>
      <c r="AG250">
        <v>1</v>
      </c>
      <c r="AH250">
        <v>7</v>
      </c>
      <c r="AI250">
        <v>6</v>
      </c>
      <c r="AM250">
        <v>4</v>
      </c>
      <c r="AN250">
        <v>8</v>
      </c>
      <c r="AO250">
        <v>11</v>
      </c>
      <c r="AR250">
        <v>4</v>
      </c>
      <c r="AS250">
        <v>3</v>
      </c>
      <c r="AT250">
        <v>11</v>
      </c>
    </row>
    <row r="251" spans="1:46">
      <c r="A251">
        <v>1982</v>
      </c>
      <c r="B251">
        <v>5</v>
      </c>
      <c r="C251">
        <v>5</v>
      </c>
      <c r="D251" s="14">
        <v>13.650319023473701</v>
      </c>
      <c r="E251" s="14">
        <v>0.50122614582327096</v>
      </c>
      <c r="F251" s="14">
        <v>0.38427259167510502</v>
      </c>
      <c r="G251" s="14">
        <v>5.32797757559924</v>
      </c>
      <c r="H251" s="14">
        <v>9.1496212452161103</v>
      </c>
      <c r="I251" s="14">
        <v>14.770834952575401</v>
      </c>
      <c r="J251" s="14">
        <v>1.60584743621207</v>
      </c>
      <c r="K251" s="14">
        <v>10.833802706356</v>
      </c>
      <c r="L251" s="14">
        <v>12.6263498233976</v>
      </c>
      <c r="M251" s="14">
        <v>10.0371074000339</v>
      </c>
      <c r="N251" s="14">
        <v>13.5133551242532</v>
      </c>
      <c r="O251" s="14">
        <v>6.6902935296390904</v>
      </c>
      <c r="P251" s="14">
        <v>7.1583864060040501</v>
      </c>
      <c r="R251">
        <v>5</v>
      </c>
      <c r="S251">
        <v>6</v>
      </c>
      <c r="T251">
        <v>4</v>
      </c>
      <c r="U251">
        <v>3</v>
      </c>
      <c r="V251">
        <v>7</v>
      </c>
      <c r="AB251">
        <v>4</v>
      </c>
      <c r="AC251">
        <v>3</v>
      </c>
      <c r="AD251">
        <v>6</v>
      </c>
      <c r="AG251">
        <v>5</v>
      </c>
      <c r="AH251">
        <v>7</v>
      </c>
      <c r="AI251">
        <v>6</v>
      </c>
      <c r="AM251">
        <v>4</v>
      </c>
      <c r="AN251">
        <v>8</v>
      </c>
      <c r="AO251">
        <v>11</v>
      </c>
      <c r="AR251">
        <v>6</v>
      </c>
      <c r="AS251">
        <v>4</v>
      </c>
      <c r="AT251">
        <v>4</v>
      </c>
    </row>
    <row r="252" spans="1:46">
      <c r="A252">
        <v>1982</v>
      </c>
      <c r="B252">
        <v>5</v>
      </c>
      <c r="C252">
        <v>6</v>
      </c>
      <c r="D252" s="14">
        <v>10.6872968314707</v>
      </c>
      <c r="E252" s="14">
        <v>0.41864125577928502</v>
      </c>
      <c r="F252" s="14">
        <v>1.97281634931691</v>
      </c>
      <c r="G252" s="14">
        <v>7.4046663807919</v>
      </c>
      <c r="H252" s="14">
        <v>6.4077272876547298</v>
      </c>
      <c r="I252" s="14">
        <v>9.5622691991800703</v>
      </c>
      <c r="J252" s="14">
        <v>1.95598588819399</v>
      </c>
      <c r="K252" s="14">
        <v>7.7897589836335603</v>
      </c>
      <c r="L252" s="14">
        <v>10.3497875874592</v>
      </c>
      <c r="M252" s="14">
        <v>12.1449806038001</v>
      </c>
      <c r="N252" s="14">
        <v>10.1399500112071</v>
      </c>
      <c r="O252" s="14">
        <v>6.8314148016482701</v>
      </c>
      <c r="P252" s="14">
        <v>6.8202514725899999</v>
      </c>
      <c r="R252">
        <v>5</v>
      </c>
      <c r="S252">
        <v>6</v>
      </c>
      <c r="T252">
        <v>4</v>
      </c>
      <c r="U252">
        <v>3</v>
      </c>
      <c r="V252">
        <v>7</v>
      </c>
      <c r="AB252">
        <v>4</v>
      </c>
      <c r="AC252">
        <v>2</v>
      </c>
      <c r="AD252">
        <v>6</v>
      </c>
      <c r="AG252">
        <v>5</v>
      </c>
      <c r="AH252">
        <v>7</v>
      </c>
      <c r="AI252">
        <v>6</v>
      </c>
      <c r="AM252">
        <v>4</v>
      </c>
      <c r="AN252">
        <v>3</v>
      </c>
      <c r="AO252">
        <v>1</v>
      </c>
      <c r="AR252">
        <v>6</v>
      </c>
      <c r="AS252">
        <v>9</v>
      </c>
      <c r="AT252">
        <v>11</v>
      </c>
    </row>
    <row r="253" spans="1:46">
      <c r="A253">
        <v>1982</v>
      </c>
      <c r="B253">
        <v>5</v>
      </c>
      <c r="C253">
        <v>7</v>
      </c>
      <c r="D253" s="14">
        <v>8.1158280690067297</v>
      </c>
      <c r="E253" s="14">
        <v>1.23261476604605</v>
      </c>
      <c r="F253" s="14">
        <v>4.5710807966719997</v>
      </c>
      <c r="G253" s="14">
        <v>8.2554971552739502</v>
      </c>
      <c r="H253" s="14">
        <v>3.4766012490831</v>
      </c>
      <c r="I253" s="14">
        <v>6.6657936371923698</v>
      </c>
      <c r="J253" s="14">
        <v>2.5946412264379299</v>
      </c>
      <c r="K253" s="14">
        <v>5.3216804993246196</v>
      </c>
      <c r="L253" s="14">
        <v>10.894328706337999</v>
      </c>
      <c r="M253" s="14">
        <v>4.34203389924176</v>
      </c>
      <c r="N253" s="14">
        <v>11.476594466187599</v>
      </c>
      <c r="O253" s="14">
        <v>8.8874541851038007</v>
      </c>
      <c r="P253" s="14">
        <v>7.0443509608528796</v>
      </c>
      <c r="R253">
        <v>10</v>
      </c>
      <c r="S253">
        <v>6</v>
      </c>
      <c r="T253">
        <v>4</v>
      </c>
      <c r="U253">
        <v>3</v>
      </c>
      <c r="V253">
        <v>7</v>
      </c>
      <c r="AB253">
        <v>7</v>
      </c>
      <c r="AC253">
        <v>4</v>
      </c>
      <c r="AD253">
        <v>6</v>
      </c>
      <c r="AG253">
        <v>5</v>
      </c>
      <c r="AH253">
        <v>7</v>
      </c>
      <c r="AI253">
        <v>6</v>
      </c>
      <c r="AM253">
        <v>4</v>
      </c>
      <c r="AN253">
        <v>4</v>
      </c>
      <c r="AO253">
        <v>11</v>
      </c>
      <c r="AR253">
        <v>9</v>
      </c>
      <c r="AS253">
        <v>1</v>
      </c>
      <c r="AT253">
        <v>11</v>
      </c>
    </row>
    <row r="254" spans="1:46">
      <c r="A254">
        <v>1982</v>
      </c>
      <c r="B254">
        <v>5</v>
      </c>
      <c r="C254">
        <v>8</v>
      </c>
      <c r="D254" s="14">
        <v>5.2715855139016297</v>
      </c>
      <c r="E254" s="14">
        <v>2.6268068434267802</v>
      </c>
      <c r="F254" s="14">
        <v>3.22341655958583</v>
      </c>
      <c r="G254" s="14">
        <v>7.4862764137699296</v>
      </c>
      <c r="H254" s="14">
        <v>4.1372078289140504</v>
      </c>
      <c r="I254" s="14">
        <v>4.9267396060782396</v>
      </c>
      <c r="J254" s="14">
        <v>2.4654485350229098</v>
      </c>
      <c r="K254" s="14">
        <v>5.5285898980100798</v>
      </c>
      <c r="L254" s="14">
        <v>3.6842553963778699</v>
      </c>
      <c r="M254" s="14">
        <v>0.79195191968240997</v>
      </c>
      <c r="N254" s="14">
        <v>11.153565803308799</v>
      </c>
      <c r="O254" s="14">
        <v>9.3645970731903905</v>
      </c>
      <c r="P254" s="14">
        <v>6.5413141182102104</v>
      </c>
      <c r="R254">
        <v>4</v>
      </c>
      <c r="S254">
        <v>6</v>
      </c>
      <c r="T254">
        <v>4</v>
      </c>
      <c r="U254">
        <v>3</v>
      </c>
      <c r="V254">
        <v>6</v>
      </c>
      <c r="AB254">
        <v>4</v>
      </c>
      <c r="AC254">
        <v>9</v>
      </c>
      <c r="AD254">
        <v>6</v>
      </c>
      <c r="AG254">
        <v>5</v>
      </c>
      <c r="AH254">
        <v>7</v>
      </c>
      <c r="AI254">
        <v>6</v>
      </c>
      <c r="AM254">
        <v>7</v>
      </c>
      <c r="AN254">
        <v>3</v>
      </c>
      <c r="AO254">
        <v>11</v>
      </c>
      <c r="AR254">
        <v>6</v>
      </c>
      <c r="AS254">
        <v>9</v>
      </c>
      <c r="AT254">
        <v>11</v>
      </c>
    </row>
    <row r="255" spans="1:46">
      <c r="A255">
        <v>1982</v>
      </c>
      <c r="B255">
        <v>5</v>
      </c>
      <c r="C255">
        <v>9</v>
      </c>
      <c r="D255" s="14">
        <v>7.6707966643682699</v>
      </c>
      <c r="E255" s="14">
        <v>10.9031897028221</v>
      </c>
      <c r="F255" s="14">
        <v>0.57142433441643803</v>
      </c>
      <c r="G255" s="14">
        <v>9.7323215177534994</v>
      </c>
      <c r="H255" s="14">
        <v>5.10279735628556</v>
      </c>
      <c r="I255" s="14">
        <v>5.6340799885594999</v>
      </c>
      <c r="J255" s="14">
        <v>5.5718180263020196</v>
      </c>
      <c r="K255" s="14">
        <v>6.9190950248590601</v>
      </c>
      <c r="L255" s="14">
        <v>9.3157892028016391</v>
      </c>
      <c r="M255" s="14">
        <v>0.27242817219141702</v>
      </c>
      <c r="N255" s="14">
        <v>13.837385982721001</v>
      </c>
      <c r="O255" s="14">
        <v>8.7199839961544807</v>
      </c>
      <c r="P255" s="14">
        <v>7.7778446570268303</v>
      </c>
      <c r="R255">
        <v>4</v>
      </c>
      <c r="S255">
        <v>6</v>
      </c>
      <c r="T255">
        <v>4</v>
      </c>
      <c r="U255">
        <v>3</v>
      </c>
      <c r="V255">
        <v>6</v>
      </c>
      <c r="AB255">
        <v>7</v>
      </c>
      <c r="AC255">
        <v>2</v>
      </c>
      <c r="AD255">
        <v>6</v>
      </c>
      <c r="AG255">
        <v>5</v>
      </c>
      <c r="AH255">
        <v>6</v>
      </c>
      <c r="AI255">
        <v>6</v>
      </c>
      <c r="AM255">
        <v>7</v>
      </c>
      <c r="AN255">
        <v>4</v>
      </c>
      <c r="AO255">
        <v>11</v>
      </c>
      <c r="AR255">
        <v>6</v>
      </c>
      <c r="AS255">
        <v>4</v>
      </c>
      <c r="AT255">
        <v>11</v>
      </c>
    </row>
    <row r="256" spans="1:46">
      <c r="A256">
        <v>1982</v>
      </c>
      <c r="B256">
        <v>5</v>
      </c>
      <c r="C256">
        <v>10</v>
      </c>
      <c r="D256" s="14">
        <v>6.7409116693594404</v>
      </c>
      <c r="E256" s="14">
        <v>1.68349822354701</v>
      </c>
      <c r="F256" s="14">
        <v>0.34869553386506302</v>
      </c>
      <c r="G256" s="14">
        <v>8.3780826632459799</v>
      </c>
      <c r="H256" s="14">
        <v>8.6198121805464591</v>
      </c>
      <c r="I256" s="14">
        <v>10.706318793526499</v>
      </c>
      <c r="J256" s="14">
        <v>5.1945089303862799</v>
      </c>
      <c r="K256" s="14">
        <v>8.5884097498198599</v>
      </c>
      <c r="L256" s="14">
        <v>5.8984962716044</v>
      </c>
      <c r="M256" s="14">
        <v>2.9170002507842999E-3</v>
      </c>
      <c r="N256" s="14">
        <v>14.566621629563899</v>
      </c>
      <c r="O256" s="14">
        <v>9.1045847811879792</v>
      </c>
      <c r="P256" s="14">
        <v>7.9524148351392601</v>
      </c>
      <c r="R256">
        <v>4</v>
      </c>
      <c r="S256">
        <v>8</v>
      </c>
      <c r="T256">
        <v>2</v>
      </c>
      <c r="U256">
        <v>3</v>
      </c>
      <c r="V256">
        <v>4</v>
      </c>
      <c r="AB256">
        <v>4</v>
      </c>
      <c r="AC256">
        <v>3</v>
      </c>
      <c r="AD256">
        <v>6</v>
      </c>
      <c r="AG256">
        <v>5</v>
      </c>
      <c r="AH256">
        <v>6</v>
      </c>
      <c r="AI256">
        <v>6</v>
      </c>
      <c r="AM256">
        <v>4</v>
      </c>
      <c r="AN256">
        <v>2</v>
      </c>
      <c r="AO256">
        <v>9</v>
      </c>
      <c r="AR256">
        <v>6</v>
      </c>
      <c r="AS256">
        <v>9</v>
      </c>
      <c r="AT256">
        <v>5</v>
      </c>
    </row>
    <row r="257" spans="1:46">
      <c r="A257">
        <v>1982</v>
      </c>
      <c r="B257">
        <v>5</v>
      </c>
      <c r="C257">
        <v>11</v>
      </c>
      <c r="D257" s="14">
        <v>12.896376524303699</v>
      </c>
      <c r="E257" s="14">
        <v>4.9220733850879697</v>
      </c>
      <c r="F257" s="14">
        <v>2.8811420999728901</v>
      </c>
      <c r="G257" s="14">
        <v>6.6598437964864603</v>
      </c>
      <c r="H257" s="14">
        <v>7.4503908045721401</v>
      </c>
      <c r="I257" s="14">
        <v>21.632272294119598</v>
      </c>
      <c r="J257" s="14">
        <v>4.6841742514034097</v>
      </c>
      <c r="K257" s="14">
        <v>7.0107548405604199</v>
      </c>
      <c r="L257" s="14">
        <v>4.5215828747298996</v>
      </c>
      <c r="M257" s="14">
        <v>6.4259350671952995E-4</v>
      </c>
      <c r="N257" s="14">
        <v>13.5245250447042</v>
      </c>
      <c r="O257" s="14">
        <v>7.3514082004825596</v>
      </c>
      <c r="P257" s="14">
        <v>6.5506221018025901</v>
      </c>
      <c r="R257">
        <v>4</v>
      </c>
      <c r="S257">
        <v>6</v>
      </c>
      <c r="T257">
        <v>2</v>
      </c>
      <c r="U257">
        <v>3</v>
      </c>
      <c r="V257">
        <v>1</v>
      </c>
      <c r="AB257">
        <v>4</v>
      </c>
      <c r="AC257">
        <v>2</v>
      </c>
      <c r="AD257">
        <v>6</v>
      </c>
      <c r="AM257">
        <v>7</v>
      </c>
      <c r="AN257">
        <v>2</v>
      </c>
      <c r="AO257">
        <v>9</v>
      </c>
      <c r="AR257">
        <v>6</v>
      </c>
      <c r="AS257">
        <v>9</v>
      </c>
      <c r="AT257">
        <v>11</v>
      </c>
    </row>
    <row r="258" spans="1:46">
      <c r="A258">
        <v>1982</v>
      </c>
      <c r="B258">
        <v>5</v>
      </c>
      <c r="C258">
        <v>12</v>
      </c>
      <c r="D258" s="14">
        <v>7.97114494538957</v>
      </c>
      <c r="E258" s="14">
        <v>2.4517143737923601</v>
      </c>
      <c r="F258" s="14">
        <v>1.64076594859376</v>
      </c>
      <c r="G258" s="14">
        <v>7.6040407614336596</v>
      </c>
      <c r="H258" s="14">
        <v>6.5888357794505197</v>
      </c>
      <c r="I258" s="14">
        <v>16.5796247893356</v>
      </c>
      <c r="J258" s="14">
        <v>3.2998546248831202</v>
      </c>
      <c r="K258" s="14">
        <v>4.4327148234835096</v>
      </c>
      <c r="L258" s="14">
        <v>5.1021081150814203</v>
      </c>
      <c r="M258" s="14">
        <v>3.51500598777943E-2</v>
      </c>
      <c r="N258" s="14">
        <v>11.3919546898861</v>
      </c>
      <c r="O258" s="14">
        <v>5.7398338740206798</v>
      </c>
      <c r="P258" s="14">
        <v>5.4332356629331402</v>
      </c>
      <c r="R258">
        <v>1</v>
      </c>
      <c r="S258">
        <v>6</v>
      </c>
      <c r="T258">
        <v>2</v>
      </c>
      <c r="U258">
        <v>3</v>
      </c>
      <c r="V258">
        <v>1</v>
      </c>
      <c r="AB258">
        <v>7</v>
      </c>
      <c r="AC258">
        <v>2</v>
      </c>
      <c r="AD258">
        <v>6</v>
      </c>
      <c r="AM258">
        <v>7</v>
      </c>
      <c r="AN258">
        <v>3</v>
      </c>
      <c r="AO258">
        <v>3</v>
      </c>
      <c r="AR258">
        <v>6</v>
      </c>
      <c r="AS258">
        <v>9</v>
      </c>
      <c r="AT258">
        <v>4</v>
      </c>
    </row>
    <row r="259" spans="1:46">
      <c r="A259">
        <v>1982</v>
      </c>
      <c r="B259">
        <v>5</v>
      </c>
      <c r="C259">
        <v>13</v>
      </c>
      <c r="D259" s="14">
        <v>8.9272325956724998</v>
      </c>
      <c r="E259" s="14">
        <v>1.3964374217746001</v>
      </c>
      <c r="F259" s="14">
        <v>1.5251905655139999</v>
      </c>
      <c r="G259" s="14">
        <v>5.4161435852313202</v>
      </c>
      <c r="H259" s="14">
        <v>4.5440257931981902</v>
      </c>
      <c r="I259" s="14">
        <v>5.6383667087054103</v>
      </c>
      <c r="J259" s="14">
        <v>3.0197561322425801</v>
      </c>
      <c r="K259" s="14">
        <v>4.0661936882334899</v>
      </c>
      <c r="L259" s="14">
        <v>2.6371505162497999</v>
      </c>
      <c r="M259" s="14">
        <v>3.8990163218776797E-2</v>
      </c>
      <c r="N259" s="14">
        <v>8.5191840832635997</v>
      </c>
      <c r="O259" s="14">
        <v>5.6548973771524604</v>
      </c>
      <c r="P259" s="14">
        <v>4.4853714906873199</v>
      </c>
      <c r="R259">
        <v>4</v>
      </c>
      <c r="S259">
        <v>6</v>
      </c>
      <c r="T259">
        <v>2</v>
      </c>
      <c r="U259">
        <v>3</v>
      </c>
      <c r="V259">
        <v>7</v>
      </c>
      <c r="AB259">
        <v>4</v>
      </c>
      <c r="AC259">
        <v>3</v>
      </c>
      <c r="AD259">
        <v>6</v>
      </c>
      <c r="AM259">
        <v>4</v>
      </c>
      <c r="AN259">
        <v>5</v>
      </c>
      <c r="AO259">
        <v>11</v>
      </c>
      <c r="AR259">
        <v>3</v>
      </c>
      <c r="AS259">
        <v>9</v>
      </c>
      <c r="AT259">
        <v>11</v>
      </c>
    </row>
    <row r="260" spans="1:46">
      <c r="A260">
        <v>1982</v>
      </c>
      <c r="B260">
        <v>5</v>
      </c>
      <c r="C260">
        <v>14</v>
      </c>
      <c r="D260" s="14">
        <v>7.2502371571993596</v>
      </c>
      <c r="E260" s="14">
        <v>0.95372514967722699</v>
      </c>
      <c r="F260" s="14">
        <v>1.77452465911605</v>
      </c>
      <c r="G260" s="14">
        <v>5.8799164433166604</v>
      </c>
      <c r="H260" s="14">
        <v>3.43802583999235</v>
      </c>
      <c r="I260" s="14">
        <v>5.4776360601149801</v>
      </c>
      <c r="J260" s="14">
        <v>3.2605904206387999</v>
      </c>
      <c r="K260" s="14">
        <v>3.06488574015422</v>
      </c>
      <c r="L260" s="14">
        <v>1.3952481095670699</v>
      </c>
      <c r="M260" s="14">
        <v>8.4113775049589508E-3</v>
      </c>
      <c r="N260" s="14">
        <v>9.3048023856764299</v>
      </c>
      <c r="O260" s="14">
        <v>4.7025793819021304</v>
      </c>
      <c r="P260" s="14">
        <v>3.9672798345582501</v>
      </c>
      <c r="R260">
        <v>1</v>
      </c>
      <c r="S260">
        <v>6</v>
      </c>
      <c r="T260">
        <v>8</v>
      </c>
      <c r="U260">
        <v>2</v>
      </c>
      <c r="V260">
        <v>6</v>
      </c>
      <c r="AB260">
        <v>4</v>
      </c>
      <c r="AC260">
        <v>2</v>
      </c>
      <c r="AD260">
        <v>8</v>
      </c>
      <c r="AM260">
        <v>4</v>
      </c>
      <c r="AN260">
        <v>8</v>
      </c>
      <c r="AO260">
        <v>11</v>
      </c>
      <c r="AR260">
        <v>3</v>
      </c>
      <c r="AS260">
        <v>4</v>
      </c>
      <c r="AT260">
        <v>5</v>
      </c>
    </row>
    <row r="261" spans="1:46">
      <c r="A261">
        <v>1982</v>
      </c>
      <c r="B261">
        <v>5</v>
      </c>
      <c r="C261">
        <v>15</v>
      </c>
      <c r="D261" s="14">
        <v>8.1880638951574802</v>
      </c>
      <c r="E261" s="14">
        <v>1.1830728206249601</v>
      </c>
      <c r="F261" s="14">
        <v>0.87702594603075901</v>
      </c>
      <c r="G261" s="14">
        <v>8.1425540750535106</v>
      </c>
      <c r="H261" s="14">
        <v>4.5695757815225404</v>
      </c>
      <c r="I261" s="14">
        <v>9.25659882278749</v>
      </c>
      <c r="J261" s="14">
        <v>3.7451316782093</v>
      </c>
      <c r="K261" s="14">
        <v>2.4916541559852399</v>
      </c>
      <c r="L261" s="14">
        <v>4.5588930287408296</v>
      </c>
      <c r="M261" s="14">
        <v>1.4927640161188801E-2</v>
      </c>
      <c r="N261" s="14">
        <v>11.2614352913336</v>
      </c>
      <c r="O261" s="14">
        <v>5.3188944830797098</v>
      </c>
      <c r="P261" s="14">
        <v>4.8287272752896504</v>
      </c>
      <c r="R261">
        <v>1</v>
      </c>
      <c r="S261">
        <v>5</v>
      </c>
      <c r="T261">
        <v>1</v>
      </c>
      <c r="U261">
        <v>2</v>
      </c>
      <c r="V261">
        <v>6</v>
      </c>
      <c r="AB261">
        <v>4</v>
      </c>
      <c r="AC261">
        <v>9</v>
      </c>
      <c r="AD261">
        <v>6</v>
      </c>
      <c r="AM261">
        <v>4</v>
      </c>
      <c r="AN261">
        <v>2</v>
      </c>
      <c r="AO261">
        <v>3</v>
      </c>
      <c r="AR261">
        <v>6</v>
      </c>
      <c r="AS261">
        <v>1</v>
      </c>
      <c r="AT261">
        <v>4</v>
      </c>
    </row>
    <row r="262" spans="1:46">
      <c r="A262">
        <v>1982</v>
      </c>
      <c r="B262">
        <v>5</v>
      </c>
      <c r="C262">
        <v>16</v>
      </c>
      <c r="D262" s="14">
        <v>6.4810774445112296</v>
      </c>
      <c r="E262" s="14">
        <v>0.15896142758401299</v>
      </c>
      <c r="F262" s="14">
        <v>0.30757424855517301</v>
      </c>
      <c r="G262" s="14">
        <v>6.0435419388752596</v>
      </c>
      <c r="H262" s="14">
        <v>2.3706993476687499</v>
      </c>
      <c r="I262" s="14">
        <v>3.7286333326098799</v>
      </c>
      <c r="J262" s="14">
        <v>3.8409768524110799</v>
      </c>
      <c r="K262" s="14">
        <v>1.4379203237911</v>
      </c>
      <c r="L262" s="14">
        <v>2.0240571720105298</v>
      </c>
      <c r="M262" s="14">
        <v>0.14067484403275499</v>
      </c>
      <c r="N262" s="14">
        <v>6.0096473248186397</v>
      </c>
      <c r="O262" s="14">
        <v>5.78934095332714</v>
      </c>
      <c r="P262" s="14">
        <v>4.0063615844488796</v>
      </c>
      <c r="R262">
        <v>10</v>
      </c>
      <c r="S262">
        <v>5</v>
      </c>
      <c r="T262">
        <v>1</v>
      </c>
      <c r="U262">
        <v>2</v>
      </c>
      <c r="V262">
        <v>6</v>
      </c>
      <c r="AB262">
        <v>4</v>
      </c>
      <c r="AC262">
        <v>3</v>
      </c>
      <c r="AD262">
        <v>6</v>
      </c>
      <c r="AM262">
        <v>7</v>
      </c>
      <c r="AN262">
        <v>3</v>
      </c>
      <c r="AO262">
        <v>11</v>
      </c>
      <c r="AR262">
        <v>9</v>
      </c>
      <c r="AS262">
        <v>4</v>
      </c>
      <c r="AT262">
        <v>4</v>
      </c>
    </row>
    <row r="263" spans="1:46">
      <c r="A263">
        <v>1982</v>
      </c>
      <c r="B263">
        <v>5</v>
      </c>
      <c r="C263">
        <v>17</v>
      </c>
      <c r="D263" s="14">
        <v>3.80899551551241</v>
      </c>
      <c r="E263" s="14">
        <v>1.37825250417969E-2</v>
      </c>
      <c r="F263" s="14">
        <v>6.9940579879443895E-2</v>
      </c>
      <c r="G263" s="14">
        <v>2.7522659647066101</v>
      </c>
      <c r="H263" s="14">
        <v>2.70769812034326</v>
      </c>
      <c r="I263" s="14">
        <v>3.8973757642945102</v>
      </c>
      <c r="J263" s="14">
        <v>2.2397713172600802</v>
      </c>
      <c r="K263" s="14">
        <v>0.77921114188660801</v>
      </c>
      <c r="L263" s="14">
        <v>4.9344558731771704</v>
      </c>
      <c r="M263" s="14">
        <v>0.113731130370298</v>
      </c>
      <c r="N263" s="14">
        <v>10.5003736796745</v>
      </c>
      <c r="O263" s="14">
        <v>9.0905075554155506</v>
      </c>
      <c r="P263" s="14">
        <v>4.7719487138935897</v>
      </c>
      <c r="R263">
        <v>10</v>
      </c>
      <c r="S263">
        <v>6</v>
      </c>
      <c r="T263">
        <v>2</v>
      </c>
      <c r="U263">
        <v>2</v>
      </c>
      <c r="V263">
        <v>7</v>
      </c>
      <c r="AB263">
        <v>4</v>
      </c>
      <c r="AC263">
        <v>9</v>
      </c>
      <c r="AD263">
        <v>6</v>
      </c>
      <c r="AM263">
        <v>7</v>
      </c>
      <c r="AN263">
        <v>2</v>
      </c>
      <c r="AO263">
        <v>11</v>
      </c>
      <c r="AR263">
        <v>6</v>
      </c>
      <c r="AS263">
        <v>1</v>
      </c>
      <c r="AT263">
        <v>4</v>
      </c>
    </row>
    <row r="264" spans="1:46">
      <c r="A264">
        <v>1982</v>
      </c>
      <c r="B264">
        <v>5</v>
      </c>
      <c r="C264">
        <v>18</v>
      </c>
      <c r="D264" s="14">
        <v>2.7555490553523598</v>
      </c>
      <c r="E264" s="14">
        <v>6.5188505319773897E-3</v>
      </c>
      <c r="F264" s="14">
        <v>9.1669264571306398E-5</v>
      </c>
      <c r="G264" s="14">
        <v>2.6755520739769101</v>
      </c>
      <c r="H264" s="14">
        <v>2.3745180455388102</v>
      </c>
      <c r="I264" s="14">
        <v>3.6002450624029101</v>
      </c>
      <c r="J264" s="14">
        <v>2.1210440256436498</v>
      </c>
      <c r="K264" s="14">
        <v>0.89490049275961003</v>
      </c>
      <c r="L264" s="14">
        <v>3.1273748898834901</v>
      </c>
      <c r="M264" s="14">
        <v>1.3032172287724899</v>
      </c>
      <c r="N264" s="14">
        <v>7.7171787291282099</v>
      </c>
      <c r="O264" s="14">
        <v>7.4216062457351004</v>
      </c>
      <c r="P264" s="14">
        <v>4.0286413222320299</v>
      </c>
      <c r="R264">
        <v>10</v>
      </c>
      <c r="S264">
        <v>6</v>
      </c>
      <c r="T264">
        <v>4</v>
      </c>
      <c r="U264">
        <v>2</v>
      </c>
      <c r="V264">
        <v>7</v>
      </c>
      <c r="AB264">
        <v>4</v>
      </c>
      <c r="AC264">
        <v>2</v>
      </c>
      <c r="AD264">
        <v>6</v>
      </c>
      <c r="AM264">
        <v>7</v>
      </c>
      <c r="AN264">
        <v>4</v>
      </c>
      <c r="AO264">
        <v>11</v>
      </c>
      <c r="AR264">
        <v>6</v>
      </c>
      <c r="AS264">
        <v>1</v>
      </c>
      <c r="AT264">
        <v>4</v>
      </c>
    </row>
    <row r="265" spans="1:46">
      <c r="A265">
        <v>1982</v>
      </c>
      <c r="B265">
        <v>5</v>
      </c>
      <c r="C265">
        <v>19</v>
      </c>
      <c r="D265" s="14">
        <v>1.49080201451056</v>
      </c>
      <c r="E265" s="14">
        <v>4.4275425917216798E-5</v>
      </c>
      <c r="F265" s="14">
        <v>0</v>
      </c>
      <c r="G265" s="14">
        <v>2.2003624864344098</v>
      </c>
      <c r="H265" s="14">
        <v>2.8942598526732399</v>
      </c>
      <c r="I265" s="14">
        <v>3.2307910150864498</v>
      </c>
      <c r="J265" s="14">
        <v>2.1599930437596999</v>
      </c>
      <c r="K265" s="14">
        <v>1.8779368703685</v>
      </c>
      <c r="L265" s="14">
        <v>0.53271339056436895</v>
      </c>
      <c r="M265" s="14">
        <v>1.34468772119154</v>
      </c>
      <c r="N265" s="14">
        <v>2.8229956307703099</v>
      </c>
      <c r="O265" s="14">
        <v>8.6829339437194601</v>
      </c>
      <c r="P265" s="14">
        <v>4.1372318630386298</v>
      </c>
      <c r="R265">
        <v>10</v>
      </c>
      <c r="S265">
        <v>6</v>
      </c>
      <c r="T265">
        <v>4</v>
      </c>
      <c r="U265">
        <v>2</v>
      </c>
      <c r="V265">
        <v>7</v>
      </c>
      <c r="AB265">
        <v>4</v>
      </c>
      <c r="AC265">
        <v>9</v>
      </c>
      <c r="AD265">
        <v>6</v>
      </c>
      <c r="AM265">
        <v>9</v>
      </c>
      <c r="AN265">
        <v>2</v>
      </c>
      <c r="AO265">
        <v>3</v>
      </c>
      <c r="AR265">
        <v>3</v>
      </c>
      <c r="AS265">
        <v>7</v>
      </c>
      <c r="AT265">
        <v>4</v>
      </c>
    </row>
    <row r="266" spans="1:46">
      <c r="A266">
        <v>1982</v>
      </c>
      <c r="B266">
        <v>5</v>
      </c>
      <c r="C266">
        <v>20</v>
      </c>
      <c r="D266" s="14">
        <v>1.02989479229939</v>
      </c>
      <c r="E266" s="14">
        <v>8.8565587163469796E-4</v>
      </c>
      <c r="F266" s="14">
        <v>0</v>
      </c>
      <c r="G266" s="14">
        <v>2.20278230606832</v>
      </c>
      <c r="H266" s="14">
        <v>3.0461843184117798</v>
      </c>
      <c r="I266" s="14">
        <v>5.2492380238405696</v>
      </c>
      <c r="J266" s="14">
        <v>3.27073500955931</v>
      </c>
      <c r="K266" s="14">
        <v>2.4564763749676102</v>
      </c>
      <c r="L266" s="14">
        <v>0.84913511306672196</v>
      </c>
      <c r="M266" s="14">
        <v>1.2626603947878901</v>
      </c>
      <c r="N266" s="14">
        <v>5.0220190008668304</v>
      </c>
      <c r="O266" s="14">
        <v>7.2955895051455304</v>
      </c>
      <c r="P266" s="14">
        <v>3.9521388894561702</v>
      </c>
      <c r="R266">
        <v>10</v>
      </c>
      <c r="S266">
        <v>5</v>
      </c>
      <c r="T266">
        <v>4</v>
      </c>
      <c r="U266">
        <v>2</v>
      </c>
      <c r="V266">
        <v>7</v>
      </c>
      <c r="AB266">
        <v>4</v>
      </c>
      <c r="AC266">
        <v>5</v>
      </c>
      <c r="AD266">
        <v>6</v>
      </c>
      <c r="AM266">
        <v>4</v>
      </c>
      <c r="AN266">
        <v>8</v>
      </c>
      <c r="AO266">
        <v>11</v>
      </c>
      <c r="AR266">
        <v>6</v>
      </c>
      <c r="AS266">
        <v>1</v>
      </c>
      <c r="AT266">
        <v>4</v>
      </c>
    </row>
    <row r="267" spans="1:46">
      <c r="A267">
        <v>1982</v>
      </c>
      <c r="B267">
        <v>5</v>
      </c>
      <c r="C267">
        <v>21</v>
      </c>
      <c r="D267" s="14">
        <v>1.5281718866743801</v>
      </c>
      <c r="E267" s="14">
        <v>7.5286760770381697E-2</v>
      </c>
      <c r="F267" s="14">
        <v>0.103365532208054</v>
      </c>
      <c r="G267" s="14">
        <v>1.66233980819505</v>
      </c>
      <c r="H267" s="14">
        <v>1.86051155069758</v>
      </c>
      <c r="I267" s="14">
        <v>3.5291807277239302</v>
      </c>
      <c r="J267" s="14">
        <v>3.3657751296795402</v>
      </c>
      <c r="K267" s="14">
        <v>0.78323655919351898</v>
      </c>
      <c r="L267" s="14">
        <v>1.5174614358411</v>
      </c>
      <c r="M267" s="14">
        <v>2.0620375372178699</v>
      </c>
      <c r="N267" s="14">
        <v>5.5114837566778796</v>
      </c>
      <c r="O267" s="14">
        <v>11.1112991604494</v>
      </c>
      <c r="P267" s="14">
        <v>5.0494039722700101</v>
      </c>
      <c r="R267">
        <v>10</v>
      </c>
      <c r="S267">
        <v>5</v>
      </c>
      <c r="T267">
        <v>4</v>
      </c>
      <c r="U267">
        <v>2</v>
      </c>
      <c r="V267">
        <v>7</v>
      </c>
      <c r="AB267">
        <v>4</v>
      </c>
      <c r="AC267">
        <v>3</v>
      </c>
      <c r="AD267">
        <v>6</v>
      </c>
      <c r="AM267">
        <v>7</v>
      </c>
      <c r="AN267">
        <v>9</v>
      </c>
      <c r="AO267">
        <v>9</v>
      </c>
      <c r="AR267">
        <v>3</v>
      </c>
      <c r="AS267">
        <v>7</v>
      </c>
      <c r="AT267">
        <v>4</v>
      </c>
    </row>
    <row r="268" spans="1:46">
      <c r="A268">
        <v>1982</v>
      </c>
      <c r="B268">
        <v>5</v>
      </c>
      <c r="C268">
        <v>22</v>
      </c>
      <c r="D268" s="14">
        <v>0.35662822385842102</v>
      </c>
      <c r="E268" s="14">
        <v>0.11344256564997</v>
      </c>
      <c r="F268" s="14">
        <v>3.3180472716292501E-3</v>
      </c>
      <c r="G268" s="14">
        <v>2.25238381059695</v>
      </c>
      <c r="H268" s="14">
        <v>4.3417575976137899</v>
      </c>
      <c r="I268" s="14">
        <v>0.85148342856088099</v>
      </c>
      <c r="J268" s="14">
        <v>2.3823309180888499</v>
      </c>
      <c r="K268" s="14">
        <v>0.71250173422616803</v>
      </c>
      <c r="L268" s="14">
        <v>4.2623620077900499</v>
      </c>
      <c r="M268" s="14">
        <v>3.17229854503208</v>
      </c>
      <c r="N268" s="14">
        <v>6.2667226544308603</v>
      </c>
      <c r="O268" s="14">
        <v>13.9830158324134</v>
      </c>
      <c r="P268" s="14">
        <v>6.5563642038100101</v>
      </c>
      <c r="R268">
        <v>10</v>
      </c>
      <c r="S268">
        <v>6</v>
      </c>
      <c r="T268">
        <v>4</v>
      </c>
      <c r="U268">
        <v>2</v>
      </c>
      <c r="V268">
        <v>1</v>
      </c>
      <c r="AB268">
        <v>7</v>
      </c>
      <c r="AC268">
        <v>2</v>
      </c>
      <c r="AD268">
        <v>6</v>
      </c>
      <c r="AM268">
        <v>4</v>
      </c>
      <c r="AN268">
        <v>4</v>
      </c>
      <c r="AO268">
        <v>1</v>
      </c>
      <c r="AR268">
        <v>3</v>
      </c>
      <c r="AS268">
        <v>9</v>
      </c>
      <c r="AT268">
        <v>3</v>
      </c>
    </row>
    <row r="269" spans="1:46">
      <c r="A269">
        <v>1982</v>
      </c>
      <c r="B269">
        <v>5</v>
      </c>
      <c r="C269">
        <v>23</v>
      </c>
      <c r="D269" s="14">
        <v>0.85015533210336403</v>
      </c>
      <c r="E269" s="14">
        <v>0.30587713801892802</v>
      </c>
      <c r="F269" s="14">
        <v>6.7583945172002904E-2</v>
      </c>
      <c r="G269" s="14">
        <v>3.5937155227068298</v>
      </c>
      <c r="H269" s="14">
        <v>3.57529265131648</v>
      </c>
      <c r="I269" s="14">
        <v>0.94031610530818499</v>
      </c>
      <c r="J269" s="14">
        <v>2.2586866551571698</v>
      </c>
      <c r="K269" s="14">
        <v>1.30914601849148</v>
      </c>
      <c r="L269" s="14">
        <v>7.7681193512893003</v>
      </c>
      <c r="M269" s="14">
        <v>3.8278278140832298</v>
      </c>
      <c r="N269" s="14">
        <v>5.88713444968442</v>
      </c>
      <c r="O269" s="14">
        <v>12.3299502510569</v>
      </c>
      <c r="P269" s="14">
        <v>6.3855334892595703</v>
      </c>
      <c r="R269">
        <v>4</v>
      </c>
      <c r="S269">
        <v>5</v>
      </c>
      <c r="T269">
        <v>8</v>
      </c>
      <c r="U269">
        <v>2</v>
      </c>
      <c r="V269">
        <v>1</v>
      </c>
      <c r="AB269">
        <v>9</v>
      </c>
      <c r="AC269">
        <v>5</v>
      </c>
      <c r="AD269">
        <v>6</v>
      </c>
      <c r="AM269">
        <v>4</v>
      </c>
      <c r="AN269">
        <v>2</v>
      </c>
      <c r="AO269">
        <v>1</v>
      </c>
      <c r="AR269">
        <v>9</v>
      </c>
      <c r="AS269">
        <v>1</v>
      </c>
      <c r="AT269">
        <v>11</v>
      </c>
    </row>
    <row r="270" spans="1:46">
      <c r="A270">
        <v>1982</v>
      </c>
      <c r="B270">
        <v>5</v>
      </c>
      <c r="C270">
        <v>24</v>
      </c>
      <c r="D270" s="14">
        <v>0.237866571555293</v>
      </c>
      <c r="E270" s="14">
        <v>0.49248918382029999</v>
      </c>
      <c r="F270" s="14">
        <v>0.43914498591920997</v>
      </c>
      <c r="G270" s="14">
        <v>3.5872537880369402</v>
      </c>
      <c r="H270" s="14">
        <v>1.3057376895066199</v>
      </c>
      <c r="I270" s="14">
        <v>0.79637736029422601</v>
      </c>
      <c r="J270" s="14">
        <v>1.5203152010334999</v>
      </c>
      <c r="K270" s="14">
        <v>0.88057611246922396</v>
      </c>
      <c r="L270" s="14">
        <v>4.8851349246409903</v>
      </c>
      <c r="M270" s="14">
        <v>2.5134808205827102</v>
      </c>
      <c r="N270" s="14">
        <v>3.1692497475308201</v>
      </c>
      <c r="O270" s="14">
        <v>5.34583382175179</v>
      </c>
      <c r="P270" s="14">
        <v>3.2953407946466902</v>
      </c>
      <c r="R270">
        <v>2</v>
      </c>
      <c r="S270">
        <v>5</v>
      </c>
      <c r="T270">
        <v>4</v>
      </c>
      <c r="U270">
        <v>2</v>
      </c>
      <c r="V270">
        <v>7</v>
      </c>
      <c r="AB270">
        <v>7</v>
      </c>
      <c r="AC270">
        <v>5</v>
      </c>
      <c r="AD270">
        <v>6</v>
      </c>
      <c r="AM270">
        <v>4</v>
      </c>
      <c r="AN270">
        <v>3</v>
      </c>
      <c r="AO270">
        <v>11</v>
      </c>
      <c r="AR270">
        <v>9</v>
      </c>
      <c r="AS270">
        <v>4</v>
      </c>
      <c r="AT270">
        <v>4</v>
      </c>
    </row>
    <row r="271" spans="1:46">
      <c r="A271">
        <v>1982</v>
      </c>
      <c r="B271">
        <v>5</v>
      </c>
      <c r="C271">
        <v>25</v>
      </c>
      <c r="D271" s="14">
        <v>0.123451501915567</v>
      </c>
      <c r="E271" s="14">
        <v>0.62857115089648896</v>
      </c>
      <c r="F271" s="14">
        <v>0.30281582151394199</v>
      </c>
      <c r="G271" s="14">
        <v>2.49732256348751</v>
      </c>
      <c r="H271" s="14">
        <v>2.0251624656795499</v>
      </c>
      <c r="I271" s="14">
        <v>0.32431215673978597</v>
      </c>
      <c r="J271" s="14">
        <v>2.3580619487863999</v>
      </c>
      <c r="K271" s="14">
        <v>1.5951779882758601</v>
      </c>
      <c r="L271" s="14">
        <v>4.7193127967440196</v>
      </c>
      <c r="M271" s="14">
        <v>1.6271807021534099</v>
      </c>
      <c r="N271" s="14">
        <v>3.5470274658098302</v>
      </c>
      <c r="O271" s="14">
        <v>3.8370518217275902</v>
      </c>
      <c r="P271" s="14">
        <v>2.8312375646263899</v>
      </c>
      <c r="R271">
        <v>2</v>
      </c>
      <c r="S271">
        <v>5</v>
      </c>
      <c r="T271">
        <v>4</v>
      </c>
      <c r="U271">
        <v>1</v>
      </c>
      <c r="V271">
        <v>7</v>
      </c>
      <c r="AB271">
        <v>4</v>
      </c>
      <c r="AC271">
        <v>4</v>
      </c>
      <c r="AD271">
        <v>6</v>
      </c>
      <c r="AM271">
        <v>7</v>
      </c>
      <c r="AN271">
        <v>2</v>
      </c>
      <c r="AO271">
        <v>9</v>
      </c>
      <c r="AR271">
        <v>6</v>
      </c>
      <c r="AS271">
        <v>7</v>
      </c>
      <c r="AT271">
        <v>5</v>
      </c>
    </row>
    <row r="272" spans="1:46">
      <c r="A272">
        <v>1982</v>
      </c>
      <c r="B272">
        <v>5</v>
      </c>
      <c r="C272">
        <v>26</v>
      </c>
      <c r="D272" s="14">
        <v>0.98728094841943603</v>
      </c>
      <c r="E272" s="14">
        <v>0.35579431116281601</v>
      </c>
      <c r="F272" s="14">
        <v>0.66579791631938401</v>
      </c>
      <c r="G272" s="14">
        <v>5.9107387996505203</v>
      </c>
      <c r="H272" s="14">
        <v>2.1221448417973701</v>
      </c>
      <c r="I272" s="14">
        <v>0.93093491436828801</v>
      </c>
      <c r="J272" s="14">
        <v>3.70525962232428</v>
      </c>
      <c r="K272" s="14">
        <v>1.5756731471669601</v>
      </c>
      <c r="L272" s="14">
        <v>7.56772793474543</v>
      </c>
      <c r="M272" s="14">
        <v>2.1427313833182899</v>
      </c>
      <c r="N272" s="14">
        <v>5.2925303895161502</v>
      </c>
      <c r="O272" s="14">
        <v>3.6650501813707002</v>
      </c>
      <c r="P272" s="14">
        <v>3.7378383169742802</v>
      </c>
      <c r="R272">
        <v>5</v>
      </c>
      <c r="S272">
        <v>5</v>
      </c>
      <c r="T272">
        <v>4</v>
      </c>
      <c r="U272">
        <v>1</v>
      </c>
      <c r="V272">
        <v>7</v>
      </c>
      <c r="AB272">
        <v>4</v>
      </c>
      <c r="AC272">
        <v>5</v>
      </c>
      <c r="AD272">
        <v>6</v>
      </c>
      <c r="AM272">
        <v>7</v>
      </c>
      <c r="AN272">
        <v>4</v>
      </c>
      <c r="AO272">
        <v>9</v>
      </c>
      <c r="AR272">
        <v>3</v>
      </c>
      <c r="AS272">
        <v>1</v>
      </c>
      <c r="AT272">
        <v>4</v>
      </c>
    </row>
    <row r="273" spans="1:46">
      <c r="A273">
        <v>1982</v>
      </c>
      <c r="B273">
        <v>5</v>
      </c>
      <c r="C273">
        <v>27</v>
      </c>
      <c r="D273" s="14">
        <v>1.1595602066730299</v>
      </c>
      <c r="E273" s="14">
        <v>1.5556157747437099E-2</v>
      </c>
      <c r="F273" s="14">
        <v>1.00037679096756</v>
      </c>
      <c r="G273" s="14">
        <v>7.3650731395284401</v>
      </c>
      <c r="H273" s="14">
        <v>4.8718942168653196</v>
      </c>
      <c r="I273" s="14">
        <v>1.60740151817618</v>
      </c>
      <c r="J273" s="14">
        <v>3.9161383184751002</v>
      </c>
      <c r="K273" s="14">
        <v>1.9820661534524899</v>
      </c>
      <c r="L273" s="14">
        <v>11.3343928506245</v>
      </c>
      <c r="M273" s="14">
        <v>2.4286848662754599</v>
      </c>
      <c r="N273" s="14">
        <v>9.7390446422116899</v>
      </c>
      <c r="O273" s="14">
        <v>4.2294146480789303</v>
      </c>
      <c r="P273" s="14">
        <v>4.8040607849934203</v>
      </c>
      <c r="R273">
        <v>5</v>
      </c>
      <c r="S273">
        <v>5</v>
      </c>
      <c r="T273">
        <v>8</v>
      </c>
      <c r="U273">
        <v>1</v>
      </c>
      <c r="V273">
        <v>1</v>
      </c>
      <c r="AB273">
        <v>4</v>
      </c>
      <c r="AC273">
        <v>3</v>
      </c>
      <c r="AD273">
        <v>6</v>
      </c>
      <c r="AM273">
        <v>4</v>
      </c>
      <c r="AN273">
        <v>5</v>
      </c>
      <c r="AO273">
        <v>8</v>
      </c>
      <c r="AR273">
        <v>3</v>
      </c>
      <c r="AS273">
        <v>9</v>
      </c>
      <c r="AT273">
        <v>5</v>
      </c>
    </row>
    <row r="274" spans="1:46">
      <c r="A274">
        <v>1982</v>
      </c>
      <c r="B274">
        <v>5</v>
      </c>
      <c r="C274">
        <v>28</v>
      </c>
      <c r="D274" s="14">
        <v>2.1758951419100101</v>
      </c>
      <c r="E274" s="14">
        <v>0</v>
      </c>
      <c r="F274" s="14">
        <v>1.01675226313037</v>
      </c>
      <c r="G274" s="14">
        <v>6.4729972798417599</v>
      </c>
      <c r="H274" s="14">
        <v>4.0102524795427001</v>
      </c>
      <c r="I274" s="14">
        <v>2.30876052554266</v>
      </c>
      <c r="J274" s="14">
        <v>1.58787663208912</v>
      </c>
      <c r="K274" s="14">
        <v>1.27480693701048</v>
      </c>
      <c r="L274" s="14">
        <v>14.732660770161401</v>
      </c>
      <c r="M274" s="14">
        <v>7.2951041209245897</v>
      </c>
      <c r="N274" s="14">
        <v>11.1306234559905</v>
      </c>
      <c r="O274" s="14">
        <v>3.8217722819855302</v>
      </c>
      <c r="P274" s="14">
        <v>4.4200202111046796</v>
      </c>
      <c r="R274">
        <v>5</v>
      </c>
      <c r="S274">
        <v>5</v>
      </c>
      <c r="T274">
        <v>1</v>
      </c>
      <c r="U274">
        <v>1</v>
      </c>
      <c r="V274">
        <v>1</v>
      </c>
      <c r="AB274">
        <v>4</v>
      </c>
      <c r="AC274">
        <v>8</v>
      </c>
      <c r="AD274">
        <v>6</v>
      </c>
      <c r="AM274">
        <v>9</v>
      </c>
      <c r="AN274">
        <v>3</v>
      </c>
      <c r="AO274">
        <v>3</v>
      </c>
      <c r="AR274">
        <v>3</v>
      </c>
      <c r="AS274">
        <v>9</v>
      </c>
      <c r="AT274">
        <v>1</v>
      </c>
    </row>
    <row r="275" spans="1:46">
      <c r="A275">
        <v>1982</v>
      </c>
      <c r="B275">
        <v>5</v>
      </c>
      <c r="C275">
        <v>29</v>
      </c>
      <c r="D275" s="14">
        <v>1.34647410964433</v>
      </c>
      <c r="E275" s="14">
        <v>0</v>
      </c>
      <c r="F275" s="14">
        <v>0.333287253298859</v>
      </c>
      <c r="G275" s="14">
        <v>4.4385743247871403</v>
      </c>
      <c r="H275" s="14">
        <v>3.2855047451514201</v>
      </c>
      <c r="I275" s="14">
        <v>3.3201887389128499</v>
      </c>
      <c r="J275" s="14">
        <v>1.4764434257063901</v>
      </c>
      <c r="K275" s="14">
        <v>0.82675291361385195</v>
      </c>
      <c r="L275" s="14">
        <v>8.0959335650098794</v>
      </c>
      <c r="M275" s="14">
        <v>3.0546982333764801</v>
      </c>
      <c r="N275" s="14">
        <v>12.363948133185399</v>
      </c>
      <c r="O275" s="14">
        <v>5.83846968057727</v>
      </c>
      <c r="P275" s="14">
        <v>4.0272954588107703</v>
      </c>
      <c r="R275">
        <v>2</v>
      </c>
      <c r="S275">
        <v>9</v>
      </c>
      <c r="T275">
        <v>1</v>
      </c>
      <c r="U275">
        <v>1</v>
      </c>
      <c r="V275">
        <v>6</v>
      </c>
      <c r="AB275">
        <v>4</v>
      </c>
      <c r="AC275">
        <v>2</v>
      </c>
      <c r="AD275">
        <v>8</v>
      </c>
      <c r="AM275">
        <v>9</v>
      </c>
      <c r="AN275">
        <v>3</v>
      </c>
      <c r="AO275">
        <v>11</v>
      </c>
      <c r="AR275">
        <v>6</v>
      </c>
      <c r="AS275">
        <v>1</v>
      </c>
      <c r="AT275">
        <v>5</v>
      </c>
    </row>
    <row r="276" spans="1:46">
      <c r="A276">
        <v>1982</v>
      </c>
      <c r="B276">
        <v>5</v>
      </c>
      <c r="C276">
        <v>30</v>
      </c>
      <c r="D276" s="14">
        <v>0.21814693197909199</v>
      </c>
      <c r="E276" s="14">
        <v>0</v>
      </c>
      <c r="F276" s="14">
        <v>0.51579335929360903</v>
      </c>
      <c r="G276" s="14">
        <v>2.0186601129103199</v>
      </c>
      <c r="H276" s="14">
        <v>1.34776897131507</v>
      </c>
      <c r="I276" s="14">
        <v>0.40455584972020803</v>
      </c>
      <c r="J276" s="14">
        <v>0.38872958842278499</v>
      </c>
      <c r="K276" s="14">
        <v>0.47765529817838898</v>
      </c>
      <c r="L276" s="14">
        <v>0.81035555729588005</v>
      </c>
      <c r="M276" s="14">
        <v>0.26434466047480298</v>
      </c>
      <c r="N276" s="14">
        <v>3.1053037992963999</v>
      </c>
      <c r="O276" s="14">
        <v>3.8089528019929602</v>
      </c>
      <c r="P276" s="14">
        <v>1.84419654597788</v>
      </c>
      <c r="R276">
        <v>2</v>
      </c>
      <c r="S276">
        <v>9</v>
      </c>
      <c r="T276">
        <v>8</v>
      </c>
      <c r="U276">
        <v>1</v>
      </c>
      <c r="V276">
        <v>6</v>
      </c>
      <c r="AB276">
        <v>4</v>
      </c>
      <c r="AC276">
        <v>4</v>
      </c>
      <c r="AD276">
        <v>6</v>
      </c>
      <c r="AM276">
        <v>4</v>
      </c>
      <c r="AN276">
        <v>2</v>
      </c>
      <c r="AO276">
        <v>1</v>
      </c>
      <c r="AR276">
        <v>6</v>
      </c>
      <c r="AS276">
        <v>9</v>
      </c>
      <c r="AT276">
        <v>10</v>
      </c>
    </row>
    <row r="277" spans="1:46">
      <c r="A277">
        <v>1982</v>
      </c>
      <c r="B277">
        <v>5</v>
      </c>
      <c r="C277">
        <v>31</v>
      </c>
      <c r="D277" s="14">
        <v>0.209749474835394</v>
      </c>
      <c r="E277" s="14">
        <v>0</v>
      </c>
      <c r="F277" s="14">
        <v>0.152834267732292</v>
      </c>
      <c r="G277" s="14">
        <v>3.0468779398128101</v>
      </c>
      <c r="H277" s="14">
        <v>2.8026088819443502</v>
      </c>
      <c r="I277" s="14">
        <v>0.50549074272274197</v>
      </c>
      <c r="J277" s="14">
        <v>0.62005762327876601</v>
      </c>
      <c r="K277" s="14">
        <v>1.0905184104729</v>
      </c>
      <c r="L277" s="14">
        <v>8.3412193075366492</v>
      </c>
      <c r="M277" s="14">
        <v>0.65148706205726303</v>
      </c>
      <c r="N277" s="14">
        <v>9.7153345942892493</v>
      </c>
      <c r="O277" s="14">
        <v>3.9424444061720099</v>
      </c>
      <c r="P277" s="14">
        <v>2.9033720637968701</v>
      </c>
      <c r="R277">
        <v>5</v>
      </c>
      <c r="S277">
        <v>9</v>
      </c>
      <c r="T277">
        <v>1</v>
      </c>
      <c r="U277">
        <v>1</v>
      </c>
      <c r="V277">
        <v>6</v>
      </c>
      <c r="AB277">
        <v>4</v>
      </c>
      <c r="AC277">
        <v>4</v>
      </c>
      <c r="AD277">
        <v>6</v>
      </c>
      <c r="AM277">
        <v>4</v>
      </c>
      <c r="AN277">
        <v>8</v>
      </c>
      <c r="AO277">
        <v>11</v>
      </c>
      <c r="AR277">
        <v>2</v>
      </c>
      <c r="AS277">
        <v>6</v>
      </c>
      <c r="AT277">
        <v>4</v>
      </c>
    </row>
    <row r="278" spans="1:46">
      <c r="A278">
        <v>1983</v>
      </c>
      <c r="B278">
        <v>3</v>
      </c>
      <c r="C278">
        <v>1</v>
      </c>
      <c r="D278" s="14">
        <v>14.571648616984699</v>
      </c>
      <c r="E278" s="14">
        <v>0.27887314052103501</v>
      </c>
      <c r="F278" s="14">
        <v>3.58533912020522E-2</v>
      </c>
      <c r="G278" s="14">
        <v>0.22882660128129401</v>
      </c>
      <c r="H278" s="14">
        <v>1.0123248561045</v>
      </c>
      <c r="I278" s="14">
        <v>7.15169817843997</v>
      </c>
      <c r="J278" s="14">
        <v>0.30371008443272302</v>
      </c>
      <c r="K278" s="14">
        <v>6.9797725303668496</v>
      </c>
      <c r="L278" s="14">
        <v>5.4524062957553403E-2</v>
      </c>
      <c r="M278" s="14">
        <v>0</v>
      </c>
      <c r="N278" s="14">
        <v>2.75877109814838</v>
      </c>
      <c r="O278" s="14">
        <v>2.2633545534309101</v>
      </c>
      <c r="P278" s="14">
        <v>2.0956983489957901</v>
      </c>
      <c r="R278">
        <v>8</v>
      </c>
      <c r="S278">
        <v>2</v>
      </c>
      <c r="T278">
        <v>6</v>
      </c>
      <c r="U278">
        <v>7</v>
      </c>
      <c r="V278">
        <v>2</v>
      </c>
      <c r="AB278">
        <v>4</v>
      </c>
      <c r="AC278">
        <v>5</v>
      </c>
      <c r="AD278">
        <v>6</v>
      </c>
      <c r="AM278">
        <v>7</v>
      </c>
      <c r="AN278">
        <v>4</v>
      </c>
      <c r="AO278">
        <v>7</v>
      </c>
      <c r="AR278">
        <v>3</v>
      </c>
      <c r="AS278">
        <v>1</v>
      </c>
      <c r="AT278">
        <v>5</v>
      </c>
    </row>
    <row r="279" spans="1:46">
      <c r="A279">
        <v>1983</v>
      </c>
      <c r="B279">
        <v>3</v>
      </c>
      <c r="C279">
        <v>2</v>
      </c>
      <c r="D279" s="14">
        <v>6.9695356411726896</v>
      </c>
      <c r="E279" s="14">
        <v>1.8391039235648301</v>
      </c>
      <c r="F279" s="14">
        <v>0.13215610116034501</v>
      </c>
      <c r="G279" s="14">
        <v>0.204242886330889</v>
      </c>
      <c r="H279" s="14">
        <v>0.67000177191923305</v>
      </c>
      <c r="I279" s="14">
        <v>5.7506807863756997</v>
      </c>
      <c r="J279" s="14">
        <v>0.24284198511569499</v>
      </c>
      <c r="K279" s="14">
        <v>5.7593878959610398</v>
      </c>
      <c r="L279" s="14">
        <v>5.4239717439821498E-2</v>
      </c>
      <c r="M279" s="14">
        <v>0</v>
      </c>
      <c r="N279" s="14">
        <v>1.43542721797341</v>
      </c>
      <c r="O279" s="14">
        <v>3.9439254124926499</v>
      </c>
      <c r="P279" s="14">
        <v>2.4040767577667901</v>
      </c>
      <c r="R279">
        <v>3</v>
      </c>
      <c r="S279">
        <v>4</v>
      </c>
      <c r="T279">
        <v>6</v>
      </c>
      <c r="U279">
        <v>7</v>
      </c>
      <c r="V279">
        <v>5</v>
      </c>
      <c r="AB279">
        <v>4</v>
      </c>
      <c r="AC279">
        <v>2</v>
      </c>
      <c r="AD279">
        <v>6</v>
      </c>
      <c r="AM279">
        <v>4</v>
      </c>
      <c r="AN279">
        <v>9</v>
      </c>
      <c r="AO279">
        <v>11</v>
      </c>
      <c r="AR279">
        <v>2</v>
      </c>
      <c r="AS279">
        <v>1</v>
      </c>
      <c r="AT279">
        <v>4</v>
      </c>
    </row>
    <row r="280" spans="1:46">
      <c r="A280">
        <v>1983</v>
      </c>
      <c r="B280">
        <v>3</v>
      </c>
      <c r="C280">
        <v>3</v>
      </c>
      <c r="D280" s="14">
        <v>2.0977301077353001</v>
      </c>
      <c r="E280" s="14">
        <v>0.52332785235170098</v>
      </c>
      <c r="F280" s="14">
        <v>1.8770044498888701E-2</v>
      </c>
      <c r="G280" s="14">
        <v>0.424731747546153</v>
      </c>
      <c r="H280" s="14">
        <v>0.57875646273821402</v>
      </c>
      <c r="I280" s="14">
        <v>5.3136731709840204</v>
      </c>
      <c r="J280" s="14">
        <v>0.13793346860499001</v>
      </c>
      <c r="K280" s="14">
        <v>4.3691641381864903</v>
      </c>
      <c r="L280" s="14">
        <v>0.143928895615025</v>
      </c>
      <c r="M280" s="14">
        <v>0</v>
      </c>
      <c r="N280" s="14">
        <v>2.70753618323412</v>
      </c>
      <c r="O280" s="14">
        <v>2.0747595900702098</v>
      </c>
      <c r="P280" s="14">
        <v>1.5046699054522901</v>
      </c>
      <c r="R280">
        <v>8</v>
      </c>
      <c r="S280">
        <v>4</v>
      </c>
      <c r="T280">
        <v>6</v>
      </c>
      <c r="U280">
        <v>7</v>
      </c>
      <c r="V280">
        <v>5</v>
      </c>
      <c r="AB280">
        <v>9</v>
      </c>
      <c r="AC280">
        <v>3</v>
      </c>
      <c r="AD280">
        <v>8</v>
      </c>
      <c r="AM280">
        <v>4</v>
      </c>
      <c r="AN280">
        <v>8</v>
      </c>
      <c r="AO280">
        <v>3</v>
      </c>
      <c r="AR280">
        <v>3</v>
      </c>
      <c r="AS280">
        <v>4</v>
      </c>
      <c r="AT280">
        <v>4</v>
      </c>
    </row>
    <row r="281" spans="1:46">
      <c r="A281">
        <v>1983</v>
      </c>
      <c r="B281">
        <v>3</v>
      </c>
      <c r="C281">
        <v>4</v>
      </c>
      <c r="D281" s="14">
        <v>4.1449077955891704</v>
      </c>
      <c r="E281" s="14">
        <v>0.83934790399751102</v>
      </c>
      <c r="F281" s="14">
        <v>3.5019999205280497E-2</v>
      </c>
      <c r="G281" s="14">
        <v>0.65012193487568504</v>
      </c>
      <c r="H281" s="14">
        <v>0.29278924902803299</v>
      </c>
      <c r="I281" s="14">
        <v>0.41296668256722102</v>
      </c>
      <c r="J281" s="14">
        <v>0.14629400717464699</v>
      </c>
      <c r="K281" s="14">
        <v>4.5843580845457703</v>
      </c>
      <c r="L281" s="14">
        <v>0.10560659982803899</v>
      </c>
      <c r="M281" s="14">
        <v>0</v>
      </c>
      <c r="N281" s="14">
        <v>1.05329586821085</v>
      </c>
      <c r="O281" s="14">
        <v>1.7606086810706501</v>
      </c>
      <c r="P281" s="14">
        <v>1.41011811530946</v>
      </c>
      <c r="R281">
        <v>8</v>
      </c>
      <c r="S281">
        <v>2</v>
      </c>
      <c r="T281">
        <v>6</v>
      </c>
      <c r="U281">
        <v>7</v>
      </c>
      <c r="V281">
        <v>5</v>
      </c>
      <c r="AB281">
        <v>4</v>
      </c>
      <c r="AC281">
        <v>3</v>
      </c>
      <c r="AD281">
        <v>6</v>
      </c>
      <c r="AM281">
        <v>9</v>
      </c>
      <c r="AN281">
        <v>4</v>
      </c>
      <c r="AO281">
        <v>11</v>
      </c>
      <c r="AR281">
        <v>3</v>
      </c>
      <c r="AS281">
        <v>1</v>
      </c>
      <c r="AT281">
        <v>5</v>
      </c>
    </row>
    <row r="282" spans="1:46">
      <c r="A282">
        <v>1983</v>
      </c>
      <c r="B282">
        <v>3</v>
      </c>
      <c r="C282">
        <v>5</v>
      </c>
      <c r="D282" s="14">
        <v>3.98938852600102</v>
      </c>
      <c r="E282" s="14">
        <v>0.46301628370479297</v>
      </c>
      <c r="F282" s="14">
        <v>1.1772788783001E-2</v>
      </c>
      <c r="G282" s="14">
        <v>0.569129431961379</v>
      </c>
      <c r="H282" s="14">
        <v>0.180992649816275</v>
      </c>
      <c r="I282" s="14">
        <v>3.4577598132466001</v>
      </c>
      <c r="J282" s="14">
        <v>7.8608414820671602E-2</v>
      </c>
      <c r="K282" s="14">
        <v>5.2755234198043297</v>
      </c>
      <c r="L282" s="14">
        <v>2.1194327122471698E-2</v>
      </c>
      <c r="M282" s="14">
        <v>0</v>
      </c>
      <c r="N282" s="14">
        <v>2.1189811373009899</v>
      </c>
      <c r="O282" s="14">
        <v>1.27935376193468</v>
      </c>
      <c r="P282" s="14">
        <v>1.42289585458576</v>
      </c>
      <c r="R282">
        <v>8</v>
      </c>
      <c r="S282">
        <v>7</v>
      </c>
      <c r="T282">
        <v>6</v>
      </c>
      <c r="U282">
        <v>7</v>
      </c>
      <c r="V282">
        <v>5</v>
      </c>
      <c r="AB282">
        <v>4</v>
      </c>
      <c r="AC282">
        <v>2</v>
      </c>
      <c r="AD282">
        <v>6</v>
      </c>
      <c r="AM282">
        <v>4</v>
      </c>
      <c r="AN282">
        <v>2</v>
      </c>
      <c r="AO282">
        <v>4</v>
      </c>
      <c r="AR282">
        <v>3</v>
      </c>
      <c r="AS282">
        <v>1</v>
      </c>
      <c r="AT282">
        <v>4</v>
      </c>
    </row>
    <row r="283" spans="1:46">
      <c r="A283">
        <v>1983</v>
      </c>
      <c r="B283">
        <v>3</v>
      </c>
      <c r="C283">
        <v>6</v>
      </c>
      <c r="D283" s="14">
        <v>1.2495188718120001</v>
      </c>
      <c r="E283" s="14">
        <v>0.23424712882484899</v>
      </c>
      <c r="F283" s="14">
        <v>1.5345959586982401</v>
      </c>
      <c r="G283" s="14">
        <v>1.14625312748393</v>
      </c>
      <c r="H283" s="14">
        <v>0.121088363797327</v>
      </c>
      <c r="I283" s="14">
        <v>0.33932475764109199</v>
      </c>
      <c r="J283" s="14">
        <v>9.45097222533752E-2</v>
      </c>
      <c r="K283" s="14">
        <v>2.1277849517848502</v>
      </c>
      <c r="L283" s="14">
        <v>0.115829771676493</v>
      </c>
      <c r="M283" s="14">
        <v>0</v>
      </c>
      <c r="N283" s="14">
        <v>1.4580378346851901</v>
      </c>
      <c r="O283" s="14">
        <v>1.28027830829272</v>
      </c>
      <c r="P283" s="14">
        <v>1.0023535904954699</v>
      </c>
      <c r="R283">
        <v>6</v>
      </c>
      <c r="S283">
        <v>7</v>
      </c>
      <c r="T283">
        <v>6</v>
      </c>
      <c r="U283">
        <v>7</v>
      </c>
      <c r="V283">
        <v>5</v>
      </c>
      <c r="AB283">
        <v>9</v>
      </c>
      <c r="AC283">
        <v>4</v>
      </c>
      <c r="AD283">
        <v>6</v>
      </c>
      <c r="AM283">
        <v>4</v>
      </c>
      <c r="AN283">
        <v>8</v>
      </c>
      <c r="AO283">
        <v>11</v>
      </c>
      <c r="AR283">
        <v>3</v>
      </c>
      <c r="AS283">
        <v>4</v>
      </c>
      <c r="AT283">
        <v>4</v>
      </c>
    </row>
    <row r="284" spans="1:46">
      <c r="A284">
        <v>1983</v>
      </c>
      <c r="B284">
        <v>3</v>
      </c>
      <c r="C284">
        <v>7</v>
      </c>
      <c r="D284" s="14">
        <v>2.82617918778109</v>
      </c>
      <c r="E284" s="14">
        <v>0.120427769718227</v>
      </c>
      <c r="F284" s="14">
        <v>0.10321364318545299</v>
      </c>
      <c r="G284" s="14">
        <v>0.69629912195425703</v>
      </c>
      <c r="H284" s="14">
        <v>0.25670280378063198</v>
      </c>
      <c r="I284" s="14">
        <v>1.8739084331393701</v>
      </c>
      <c r="J284" s="14">
        <v>0.122224271826543</v>
      </c>
      <c r="K284" s="14">
        <v>2.1414591215980399</v>
      </c>
      <c r="L284" s="14">
        <v>0.37428252373984799</v>
      </c>
      <c r="M284" s="14">
        <v>0</v>
      </c>
      <c r="N284" s="14">
        <v>1.00561080104023</v>
      </c>
      <c r="O284" s="14">
        <v>1.03141100402163</v>
      </c>
      <c r="P284" s="14">
        <v>0.92098021733776603</v>
      </c>
      <c r="R284">
        <v>6</v>
      </c>
      <c r="S284">
        <v>7</v>
      </c>
      <c r="T284">
        <v>6</v>
      </c>
      <c r="U284">
        <v>7</v>
      </c>
      <c r="V284">
        <v>5</v>
      </c>
      <c r="AB284">
        <v>4</v>
      </c>
      <c r="AC284">
        <v>3</v>
      </c>
      <c r="AD284">
        <v>6</v>
      </c>
      <c r="AM284">
        <v>4</v>
      </c>
      <c r="AN284">
        <v>4</v>
      </c>
      <c r="AO284">
        <v>11</v>
      </c>
      <c r="AR284">
        <v>2</v>
      </c>
      <c r="AS284">
        <v>1</v>
      </c>
      <c r="AT284">
        <v>10</v>
      </c>
    </row>
    <row r="285" spans="1:46">
      <c r="A285">
        <v>1983</v>
      </c>
      <c r="B285">
        <v>3</v>
      </c>
      <c r="C285">
        <v>8</v>
      </c>
      <c r="D285" s="14">
        <v>6.5574914302307601</v>
      </c>
      <c r="E285" s="14">
        <v>0.15360885210096001</v>
      </c>
      <c r="F285" s="14">
        <v>0.11241581177189899</v>
      </c>
      <c r="G285" s="14">
        <v>1.31051304953402</v>
      </c>
      <c r="H285" s="14">
        <v>0.86528711664544999</v>
      </c>
      <c r="I285" s="14">
        <v>6.1389752508446396</v>
      </c>
      <c r="J285" s="14">
        <v>0.160996527393482</v>
      </c>
      <c r="K285" s="14">
        <v>2.4308767086445502</v>
      </c>
      <c r="L285" s="14">
        <v>0.55250028929440498</v>
      </c>
      <c r="M285" s="14">
        <v>9.3286552014962103E-5</v>
      </c>
      <c r="N285" s="14">
        <v>3.1944883444859702</v>
      </c>
      <c r="O285" s="14">
        <v>1.1499562664540599</v>
      </c>
      <c r="P285" s="14">
        <v>1.2667945596735899</v>
      </c>
      <c r="R285">
        <v>6</v>
      </c>
      <c r="S285">
        <v>7</v>
      </c>
      <c r="T285">
        <v>6</v>
      </c>
      <c r="U285">
        <v>7</v>
      </c>
      <c r="V285">
        <v>5</v>
      </c>
      <c r="AB285">
        <v>4</v>
      </c>
      <c r="AC285">
        <v>5</v>
      </c>
      <c r="AD285">
        <v>6</v>
      </c>
      <c r="AM285">
        <v>4</v>
      </c>
      <c r="AN285">
        <v>8</v>
      </c>
      <c r="AO285">
        <v>11</v>
      </c>
      <c r="AR285">
        <v>3</v>
      </c>
      <c r="AS285">
        <v>7</v>
      </c>
      <c r="AT285">
        <v>4</v>
      </c>
    </row>
    <row r="286" spans="1:46">
      <c r="A286">
        <v>1983</v>
      </c>
      <c r="B286">
        <v>3</v>
      </c>
      <c r="C286">
        <v>9</v>
      </c>
      <c r="D286" s="14">
        <v>3.0749739191625398</v>
      </c>
      <c r="E286" s="14">
        <v>0.464899665715792</v>
      </c>
      <c r="F286" s="14">
        <v>0.14638073679418201</v>
      </c>
      <c r="G286" s="14">
        <v>0.93130933355433299</v>
      </c>
      <c r="H286" s="14">
        <v>0.55723974311313595</v>
      </c>
      <c r="I286" s="14">
        <v>2.1541830379131599</v>
      </c>
      <c r="J286" s="14">
        <v>0.170973159113224</v>
      </c>
      <c r="K286" s="14">
        <v>2.43027285212708</v>
      </c>
      <c r="L286" s="14">
        <v>0.68852693343276805</v>
      </c>
      <c r="M286" s="14">
        <v>0</v>
      </c>
      <c r="N286" s="14">
        <v>2.7322254173806799</v>
      </c>
      <c r="O286" s="14">
        <v>0.96551336066619797</v>
      </c>
      <c r="P286" s="14">
        <v>1.0874373994784201</v>
      </c>
      <c r="R286">
        <v>6</v>
      </c>
      <c r="S286">
        <v>2</v>
      </c>
      <c r="T286">
        <v>6</v>
      </c>
      <c r="U286">
        <v>7</v>
      </c>
      <c r="V286">
        <v>5</v>
      </c>
      <c r="AB286">
        <v>4</v>
      </c>
      <c r="AC286">
        <v>2</v>
      </c>
      <c r="AD286">
        <v>6</v>
      </c>
      <c r="AM286">
        <v>4</v>
      </c>
      <c r="AN286">
        <v>4</v>
      </c>
      <c r="AO286">
        <v>3</v>
      </c>
      <c r="AR286">
        <v>6</v>
      </c>
      <c r="AS286">
        <v>7</v>
      </c>
      <c r="AT286">
        <v>4</v>
      </c>
    </row>
    <row r="287" spans="1:46">
      <c r="A287">
        <v>1983</v>
      </c>
      <c r="B287">
        <v>3</v>
      </c>
      <c r="C287">
        <v>10</v>
      </c>
      <c r="D287" s="14">
        <v>6.35806402777198</v>
      </c>
      <c r="E287" s="14">
        <v>0.577902050977118</v>
      </c>
      <c r="F287" s="14">
        <v>0.127927216647197</v>
      </c>
      <c r="G287" s="14">
        <v>1.3780584197402701</v>
      </c>
      <c r="H287" s="14">
        <v>0.44656191176139898</v>
      </c>
      <c r="I287" s="14">
        <v>0.78308402255012799</v>
      </c>
      <c r="J287" s="14">
        <v>0.139457669685698</v>
      </c>
      <c r="K287" s="14">
        <v>4.6734988113483196</v>
      </c>
      <c r="L287" s="14">
        <v>0.192866947779231</v>
      </c>
      <c r="M287" s="14">
        <v>0</v>
      </c>
      <c r="N287" s="14">
        <v>1.4821667534326599</v>
      </c>
      <c r="O287" s="14">
        <v>1.1970000831271901</v>
      </c>
      <c r="P287" s="14">
        <v>1.4565662338635399</v>
      </c>
      <c r="R287">
        <v>8</v>
      </c>
      <c r="S287">
        <v>2</v>
      </c>
      <c r="T287">
        <v>6</v>
      </c>
      <c r="U287">
        <v>7</v>
      </c>
      <c r="V287">
        <v>5</v>
      </c>
      <c r="AB287">
        <v>9</v>
      </c>
      <c r="AC287">
        <v>9</v>
      </c>
      <c r="AD287">
        <v>6</v>
      </c>
      <c r="AM287">
        <v>9</v>
      </c>
      <c r="AN287">
        <v>2</v>
      </c>
      <c r="AO287">
        <v>3</v>
      </c>
      <c r="AR287">
        <v>3</v>
      </c>
      <c r="AS287">
        <v>9</v>
      </c>
      <c r="AT287">
        <v>4</v>
      </c>
    </row>
    <row r="288" spans="1:46">
      <c r="A288">
        <v>1983</v>
      </c>
      <c r="B288">
        <v>3</v>
      </c>
      <c r="C288">
        <v>11</v>
      </c>
      <c r="D288" s="14">
        <v>7.0843946918372804</v>
      </c>
      <c r="E288" s="14">
        <v>0.97300480006947299</v>
      </c>
      <c r="F288" s="14">
        <v>0.83290018280536704</v>
      </c>
      <c r="G288" s="14">
        <v>2.1758813081280901</v>
      </c>
      <c r="H288" s="14">
        <v>0.55036435585259902</v>
      </c>
      <c r="I288" s="14">
        <v>2.6864185274807899</v>
      </c>
      <c r="J288" s="14">
        <v>0.11674393097378</v>
      </c>
      <c r="K288" s="14">
        <v>4.49255331913559</v>
      </c>
      <c r="L288" s="14">
        <v>3.9848566262608201E-2</v>
      </c>
      <c r="M288" s="14">
        <v>0</v>
      </c>
      <c r="N288" s="14">
        <v>2.4339085048003901</v>
      </c>
      <c r="O288" s="14">
        <v>1.51951053518829</v>
      </c>
      <c r="P288" s="14">
        <v>1.6748921146543401</v>
      </c>
      <c r="R288">
        <v>8</v>
      </c>
      <c r="S288">
        <v>2</v>
      </c>
      <c r="T288">
        <v>6</v>
      </c>
      <c r="U288">
        <v>7</v>
      </c>
      <c r="V288">
        <v>5</v>
      </c>
      <c r="AB288">
        <v>9</v>
      </c>
      <c r="AC288">
        <v>3</v>
      </c>
      <c r="AD288">
        <v>8</v>
      </c>
      <c r="AM288">
        <v>4</v>
      </c>
      <c r="AN288">
        <v>8</v>
      </c>
      <c r="AO288">
        <v>11</v>
      </c>
      <c r="AR288">
        <v>2</v>
      </c>
      <c r="AS288">
        <v>7</v>
      </c>
      <c r="AT288">
        <v>5</v>
      </c>
    </row>
    <row r="289" spans="1:46">
      <c r="A289">
        <v>1983</v>
      </c>
      <c r="B289">
        <v>3</v>
      </c>
      <c r="C289">
        <v>12</v>
      </c>
      <c r="D289" s="14">
        <v>1.0944204698059501</v>
      </c>
      <c r="E289" s="14">
        <v>0.72022808089102897</v>
      </c>
      <c r="F289" s="14">
        <v>5.0724899560553203</v>
      </c>
      <c r="G289" s="14">
        <v>3.6380059308154098</v>
      </c>
      <c r="H289" s="14">
        <v>0.82651127336997499</v>
      </c>
      <c r="I289" s="14">
        <v>0.94646100158783097</v>
      </c>
      <c r="J289" s="14">
        <v>0.130144493522864</v>
      </c>
      <c r="K289" s="14">
        <v>3.2223395325270801</v>
      </c>
      <c r="L289" s="14">
        <v>8.1369905732528003E-2</v>
      </c>
      <c r="M289" s="14">
        <v>1.7271578048436501E-2</v>
      </c>
      <c r="N289" s="14">
        <v>1.38168447900004</v>
      </c>
      <c r="O289" s="14">
        <v>1.70375867072152</v>
      </c>
      <c r="P289" s="14">
        <v>1.73165872889501</v>
      </c>
      <c r="R289">
        <v>6</v>
      </c>
      <c r="S289">
        <v>2</v>
      </c>
      <c r="T289">
        <v>6</v>
      </c>
      <c r="U289">
        <v>7</v>
      </c>
      <c r="V289">
        <v>8</v>
      </c>
      <c r="AB289">
        <v>4</v>
      </c>
      <c r="AC289">
        <v>5</v>
      </c>
      <c r="AD289">
        <v>6</v>
      </c>
      <c r="AM289">
        <v>7</v>
      </c>
      <c r="AN289">
        <v>8</v>
      </c>
      <c r="AO289">
        <v>11</v>
      </c>
      <c r="AR289">
        <v>2</v>
      </c>
      <c r="AS289">
        <v>9</v>
      </c>
      <c r="AT289">
        <v>4</v>
      </c>
    </row>
    <row r="290" spans="1:46">
      <c r="A290">
        <v>1983</v>
      </c>
      <c r="B290">
        <v>3</v>
      </c>
      <c r="C290">
        <v>13</v>
      </c>
      <c r="D290" s="14">
        <v>2.9912861790120702</v>
      </c>
      <c r="E290" s="14">
        <v>1.8805532862310299</v>
      </c>
      <c r="F290" s="14">
        <v>6.7118813273808504</v>
      </c>
      <c r="G290" s="14">
        <v>4.5902692049006202</v>
      </c>
      <c r="H290" s="14">
        <v>1.35753649631756</v>
      </c>
      <c r="I290" s="14">
        <v>1.8355446437854099</v>
      </c>
      <c r="J290" s="14">
        <v>0.125595449872313</v>
      </c>
      <c r="K290" s="14">
        <v>4.1404868630064602</v>
      </c>
      <c r="L290" s="14">
        <v>0.222167334437228</v>
      </c>
      <c r="M290" s="14">
        <v>2.0358232607649799E-3</v>
      </c>
      <c r="N290" s="14">
        <v>3.7970415979555301</v>
      </c>
      <c r="O290" s="14">
        <v>2.2500784377844498</v>
      </c>
      <c r="P290" s="14">
        <v>2.3191011972429401</v>
      </c>
      <c r="R290">
        <v>1</v>
      </c>
      <c r="S290">
        <v>2</v>
      </c>
      <c r="T290">
        <v>6</v>
      </c>
      <c r="U290">
        <v>7</v>
      </c>
      <c r="V290">
        <v>5</v>
      </c>
      <c r="AB290">
        <v>9</v>
      </c>
      <c r="AC290">
        <v>3</v>
      </c>
      <c r="AD290">
        <v>6</v>
      </c>
      <c r="AM290">
        <v>7</v>
      </c>
      <c r="AN290">
        <v>4</v>
      </c>
      <c r="AO290">
        <v>7</v>
      </c>
      <c r="AR290">
        <v>2</v>
      </c>
      <c r="AS290">
        <v>1</v>
      </c>
      <c r="AT290">
        <v>5</v>
      </c>
    </row>
    <row r="291" spans="1:46">
      <c r="A291">
        <v>1983</v>
      </c>
      <c r="B291">
        <v>3</v>
      </c>
      <c r="C291">
        <v>14</v>
      </c>
      <c r="D291" s="14">
        <v>6.3766800724222197</v>
      </c>
      <c r="E291" s="14">
        <v>0.36920460884912898</v>
      </c>
      <c r="F291" s="14">
        <v>0.189641397979634</v>
      </c>
      <c r="G291" s="14">
        <v>4.4719924503987398</v>
      </c>
      <c r="H291" s="14">
        <v>2.3878162592244898</v>
      </c>
      <c r="I291" s="14">
        <v>4.5586436904341197</v>
      </c>
      <c r="J291" s="14">
        <v>0.116347957962639</v>
      </c>
      <c r="K291" s="14">
        <v>9.1615119925580206</v>
      </c>
      <c r="L291" s="14">
        <v>0.953497334959723</v>
      </c>
      <c r="M291" s="14">
        <v>2.9699497342043401E-3</v>
      </c>
      <c r="N291" s="14">
        <v>8.7031074847430094</v>
      </c>
      <c r="O291" s="14">
        <v>2.2753328831063602</v>
      </c>
      <c r="P291" s="14">
        <v>3.3648178827492399</v>
      </c>
      <c r="R291">
        <v>8</v>
      </c>
      <c r="S291">
        <v>2</v>
      </c>
      <c r="T291">
        <v>6</v>
      </c>
      <c r="U291">
        <v>7</v>
      </c>
      <c r="V291">
        <v>2</v>
      </c>
      <c r="AB291">
        <v>7</v>
      </c>
      <c r="AC291">
        <v>2</v>
      </c>
      <c r="AD291">
        <v>6</v>
      </c>
      <c r="AM291">
        <v>4</v>
      </c>
      <c r="AN291">
        <v>4</v>
      </c>
      <c r="AO291">
        <v>11</v>
      </c>
      <c r="AR291">
        <v>2</v>
      </c>
      <c r="AS291">
        <v>7</v>
      </c>
      <c r="AT291">
        <v>10</v>
      </c>
    </row>
    <row r="292" spans="1:46">
      <c r="A292">
        <v>1983</v>
      </c>
      <c r="B292">
        <v>3</v>
      </c>
      <c r="C292">
        <v>15</v>
      </c>
      <c r="D292" s="14">
        <v>11.607913571720999</v>
      </c>
      <c r="E292" s="14">
        <v>0.17114108699246</v>
      </c>
      <c r="F292" s="14">
        <v>2.1097843602780002</v>
      </c>
      <c r="G292" s="14">
        <v>3.4012464482792399</v>
      </c>
      <c r="H292" s="14">
        <v>1.4414029714402501</v>
      </c>
      <c r="I292" s="14">
        <v>8.9156114671120896</v>
      </c>
      <c r="J292" s="14">
        <v>0.13196563913222001</v>
      </c>
      <c r="K292" s="14">
        <v>10.059886017580499</v>
      </c>
      <c r="L292" s="14">
        <v>0.65154546470695096</v>
      </c>
      <c r="M292" s="14">
        <v>0</v>
      </c>
      <c r="N292" s="14">
        <v>6.2814458702976497</v>
      </c>
      <c r="O292" s="14">
        <v>2.0455612967398098</v>
      </c>
      <c r="P292" s="14">
        <v>3.1686729332734198</v>
      </c>
      <c r="R292">
        <v>9</v>
      </c>
      <c r="S292">
        <v>2</v>
      </c>
      <c r="T292">
        <v>6</v>
      </c>
      <c r="U292">
        <v>7</v>
      </c>
      <c r="V292">
        <v>2</v>
      </c>
      <c r="AB292">
        <v>6</v>
      </c>
      <c r="AC292">
        <v>2</v>
      </c>
      <c r="AD292">
        <v>8</v>
      </c>
      <c r="AM292">
        <v>9</v>
      </c>
      <c r="AN292">
        <v>8</v>
      </c>
      <c r="AO292">
        <v>11</v>
      </c>
      <c r="AR292">
        <v>3</v>
      </c>
      <c r="AS292">
        <v>4</v>
      </c>
      <c r="AT292">
        <v>4</v>
      </c>
    </row>
    <row r="293" spans="1:46">
      <c r="A293">
        <v>1983</v>
      </c>
      <c r="B293">
        <v>3</v>
      </c>
      <c r="C293">
        <v>16</v>
      </c>
      <c r="D293" s="14">
        <v>6.0294573625707102</v>
      </c>
      <c r="E293" s="14">
        <v>0.69463122951948597</v>
      </c>
      <c r="F293" s="14">
        <v>0.47983015877754598</v>
      </c>
      <c r="G293" s="14">
        <v>2.3682008562544401</v>
      </c>
      <c r="H293" s="14">
        <v>2.4516701770631601</v>
      </c>
      <c r="I293" s="14">
        <v>4.5840471939944099</v>
      </c>
      <c r="J293" s="14">
        <v>6.6530817350296603E-2</v>
      </c>
      <c r="K293" s="14">
        <v>13.1182923920026</v>
      </c>
      <c r="L293" s="14">
        <v>1.01843666638974</v>
      </c>
      <c r="M293" s="14">
        <v>0</v>
      </c>
      <c r="N293" s="14">
        <v>12.3211983427594</v>
      </c>
      <c r="O293" s="14">
        <v>2.11203622227919</v>
      </c>
      <c r="P293" s="14">
        <v>3.6887221083549102</v>
      </c>
      <c r="R293">
        <v>9</v>
      </c>
      <c r="S293">
        <v>4</v>
      </c>
      <c r="T293">
        <v>6</v>
      </c>
      <c r="U293">
        <v>7</v>
      </c>
      <c r="V293">
        <v>5</v>
      </c>
      <c r="AB293">
        <v>4</v>
      </c>
      <c r="AC293">
        <v>2</v>
      </c>
      <c r="AD293">
        <v>8</v>
      </c>
      <c r="AM293">
        <v>4</v>
      </c>
      <c r="AN293">
        <v>4</v>
      </c>
      <c r="AO293">
        <v>3</v>
      </c>
      <c r="AR293">
        <v>3</v>
      </c>
      <c r="AS293">
        <v>9</v>
      </c>
      <c r="AT293">
        <v>10</v>
      </c>
    </row>
    <row r="294" spans="1:46">
      <c r="A294">
        <v>1983</v>
      </c>
      <c r="B294">
        <v>3</v>
      </c>
      <c r="C294">
        <v>17</v>
      </c>
      <c r="D294" s="14">
        <v>13.147775516573599</v>
      </c>
      <c r="E294" s="14">
        <v>0.55921398978227099</v>
      </c>
      <c r="F294" s="14">
        <v>0.12701749192173201</v>
      </c>
      <c r="G294" s="14">
        <v>2.5288358131591102</v>
      </c>
      <c r="H294" s="14">
        <v>1.8164051992880299</v>
      </c>
      <c r="I294" s="14">
        <v>15.1833837496514</v>
      </c>
      <c r="J294" s="14">
        <v>0.10172727825681201</v>
      </c>
      <c r="K294" s="14">
        <v>10.4014172404909</v>
      </c>
      <c r="L294" s="14">
        <v>1.21290397860282</v>
      </c>
      <c r="M294" s="14">
        <v>0</v>
      </c>
      <c r="N294" s="14">
        <v>9.2479272831585</v>
      </c>
      <c r="O294" s="14">
        <v>1.4442411734087801</v>
      </c>
      <c r="P294" s="14">
        <v>2.9881352462416499</v>
      </c>
      <c r="R294">
        <v>9</v>
      </c>
      <c r="S294">
        <v>7</v>
      </c>
      <c r="T294">
        <v>6</v>
      </c>
      <c r="U294">
        <v>7</v>
      </c>
      <c r="V294">
        <v>5</v>
      </c>
      <c r="AB294">
        <v>9</v>
      </c>
      <c r="AC294">
        <v>9</v>
      </c>
      <c r="AD294">
        <v>6</v>
      </c>
      <c r="AM294">
        <v>9</v>
      </c>
      <c r="AN294">
        <v>3</v>
      </c>
      <c r="AO294">
        <v>3</v>
      </c>
      <c r="AR294">
        <v>3</v>
      </c>
      <c r="AS294">
        <v>1</v>
      </c>
      <c r="AT294">
        <v>10</v>
      </c>
    </row>
    <row r="295" spans="1:46">
      <c r="A295">
        <v>1983</v>
      </c>
      <c r="B295">
        <v>3</v>
      </c>
      <c r="C295">
        <v>18</v>
      </c>
      <c r="D295" s="14">
        <v>7.1054162445515496</v>
      </c>
      <c r="E295" s="14">
        <v>0.17119651665029201</v>
      </c>
      <c r="F295" s="14">
        <v>3.8757681765748198E-3</v>
      </c>
      <c r="G295" s="14">
        <v>1.61581946278499</v>
      </c>
      <c r="H295" s="14">
        <v>0.69633900400303705</v>
      </c>
      <c r="I295" s="14">
        <v>4.8061853735287601</v>
      </c>
      <c r="J295" s="14">
        <v>9.5515410988107299E-2</v>
      </c>
      <c r="K295" s="14">
        <v>5.5330920281257701</v>
      </c>
      <c r="L295" s="14">
        <v>0.77117758529097102</v>
      </c>
      <c r="M295" s="14">
        <v>0</v>
      </c>
      <c r="N295" s="14">
        <v>5.6567601787650696</v>
      </c>
      <c r="O295" s="14">
        <v>0.80144029619767199</v>
      </c>
      <c r="P295" s="14">
        <v>1.64098239070643</v>
      </c>
      <c r="R295">
        <v>9</v>
      </c>
      <c r="S295">
        <v>7</v>
      </c>
      <c r="T295">
        <v>6</v>
      </c>
      <c r="U295">
        <v>7</v>
      </c>
      <c r="V295">
        <v>3</v>
      </c>
      <c r="AB295">
        <v>4</v>
      </c>
      <c r="AC295">
        <v>3</v>
      </c>
      <c r="AD295">
        <v>8</v>
      </c>
      <c r="AM295">
        <v>7</v>
      </c>
      <c r="AN295">
        <v>1</v>
      </c>
      <c r="AO295">
        <v>11</v>
      </c>
      <c r="AR295">
        <v>3</v>
      </c>
      <c r="AS295">
        <v>7</v>
      </c>
      <c r="AT295">
        <v>10</v>
      </c>
    </row>
    <row r="296" spans="1:46">
      <c r="A296">
        <v>1983</v>
      </c>
      <c r="B296">
        <v>3</v>
      </c>
      <c r="C296">
        <v>19</v>
      </c>
      <c r="D296" s="14">
        <v>5.9601440859477401</v>
      </c>
      <c r="E296" s="14">
        <v>0.26253750282545402</v>
      </c>
      <c r="F296" s="14">
        <v>8.4936012916338899E-2</v>
      </c>
      <c r="G296" s="14">
        <v>1.6702868132622799</v>
      </c>
      <c r="H296" s="14">
        <v>0.61275309035508796</v>
      </c>
      <c r="I296" s="14">
        <v>3.0771779489913502</v>
      </c>
      <c r="J296" s="14">
        <v>0.103462811161195</v>
      </c>
      <c r="K296" s="14">
        <v>5.6348105466972802</v>
      </c>
      <c r="L296" s="14">
        <v>0.67557276192000804</v>
      </c>
      <c r="M296" s="14">
        <v>4.6864047513685698E-4</v>
      </c>
      <c r="N296" s="14">
        <v>3.2039356156473699</v>
      </c>
      <c r="O296" s="14">
        <v>2.0055782112493801</v>
      </c>
      <c r="P296" s="14">
        <v>2.0157434189175301</v>
      </c>
      <c r="R296">
        <v>6</v>
      </c>
      <c r="S296">
        <v>2</v>
      </c>
      <c r="T296">
        <v>7</v>
      </c>
      <c r="U296">
        <v>7</v>
      </c>
      <c r="V296">
        <v>2</v>
      </c>
      <c r="AB296">
        <v>9</v>
      </c>
      <c r="AC296">
        <v>2</v>
      </c>
      <c r="AD296">
        <v>6</v>
      </c>
      <c r="AM296">
        <v>4</v>
      </c>
      <c r="AN296">
        <v>4</v>
      </c>
      <c r="AO296">
        <v>11</v>
      </c>
      <c r="AR296">
        <v>3</v>
      </c>
      <c r="AS296">
        <v>1</v>
      </c>
      <c r="AT296">
        <v>4</v>
      </c>
    </row>
    <row r="297" spans="1:46">
      <c r="A297">
        <v>1983</v>
      </c>
      <c r="B297">
        <v>3</v>
      </c>
      <c r="C297">
        <v>20</v>
      </c>
      <c r="D297" s="14">
        <v>4.8253747476121696</v>
      </c>
      <c r="E297" s="14">
        <v>2.53112032451807E-2</v>
      </c>
      <c r="F297" s="14">
        <v>0</v>
      </c>
      <c r="G297" s="14">
        <v>0.764393544080612</v>
      </c>
      <c r="H297" s="14">
        <v>0.42212211235751701</v>
      </c>
      <c r="I297" s="14">
        <v>4.01955650696065</v>
      </c>
      <c r="J297" s="14">
        <v>3.2346112894439498E-2</v>
      </c>
      <c r="K297" s="14">
        <v>3.0349134991964699</v>
      </c>
      <c r="L297" s="14">
        <v>0.119082159180666</v>
      </c>
      <c r="M297" s="14">
        <v>1.0689587161977101E-2</v>
      </c>
      <c r="N297" s="14">
        <v>2.4234691116714799</v>
      </c>
      <c r="O297" s="14">
        <v>4.4933918772414803</v>
      </c>
      <c r="P297" s="14">
        <v>2.1003244374732901</v>
      </c>
      <c r="R297">
        <v>6</v>
      </c>
      <c r="S297">
        <v>2</v>
      </c>
      <c r="T297">
        <v>7</v>
      </c>
      <c r="U297">
        <v>4</v>
      </c>
      <c r="V297">
        <v>3</v>
      </c>
      <c r="AB297">
        <v>6</v>
      </c>
      <c r="AC297">
        <v>9</v>
      </c>
      <c r="AD297">
        <v>6</v>
      </c>
      <c r="AM297">
        <v>4</v>
      </c>
      <c r="AN297">
        <v>4</v>
      </c>
      <c r="AO297">
        <v>11</v>
      </c>
      <c r="AR297">
        <v>3</v>
      </c>
      <c r="AS297">
        <v>6</v>
      </c>
      <c r="AT297">
        <v>4</v>
      </c>
    </row>
    <row r="298" spans="1:46">
      <c r="A298">
        <v>1983</v>
      </c>
      <c r="B298">
        <v>3</v>
      </c>
      <c r="C298">
        <v>21</v>
      </c>
      <c r="D298" s="14">
        <v>1.44582877308708</v>
      </c>
      <c r="E298" s="14">
        <v>1.98073767399604E-2</v>
      </c>
      <c r="F298" s="14">
        <v>2.6039804081982301E-3</v>
      </c>
      <c r="G298" s="14">
        <v>0.84840785927639195</v>
      </c>
      <c r="H298" s="14">
        <v>0.406844188026033</v>
      </c>
      <c r="I298" s="14">
        <v>2.0986819424474299</v>
      </c>
      <c r="J298" s="14">
        <v>5.5088476429140498E-2</v>
      </c>
      <c r="K298" s="14">
        <v>0.99489305411069695</v>
      </c>
      <c r="L298" s="14">
        <v>9.6665812513352295E-2</v>
      </c>
      <c r="M298" s="14">
        <v>0</v>
      </c>
      <c r="N298" s="14">
        <v>1.15299025285923</v>
      </c>
      <c r="O298" s="14">
        <v>2.7352351213522601</v>
      </c>
      <c r="P298" s="14">
        <v>1.1500872329401</v>
      </c>
      <c r="R298">
        <v>6</v>
      </c>
      <c r="S298">
        <v>2</v>
      </c>
      <c r="T298">
        <v>7</v>
      </c>
      <c r="U298">
        <v>4</v>
      </c>
      <c r="V298">
        <v>3</v>
      </c>
      <c r="AB298">
        <v>4</v>
      </c>
      <c r="AC298">
        <v>2</v>
      </c>
      <c r="AD298">
        <v>6</v>
      </c>
      <c r="AM298">
        <v>4</v>
      </c>
      <c r="AN298">
        <v>3</v>
      </c>
      <c r="AO298">
        <v>3</v>
      </c>
      <c r="AR298">
        <v>2</v>
      </c>
      <c r="AS298">
        <v>6</v>
      </c>
      <c r="AT298">
        <v>4</v>
      </c>
    </row>
    <row r="299" spans="1:46">
      <c r="A299">
        <v>1983</v>
      </c>
      <c r="B299">
        <v>3</v>
      </c>
      <c r="C299">
        <v>22</v>
      </c>
      <c r="D299" s="14">
        <v>0.69186756498089397</v>
      </c>
      <c r="E299" s="14">
        <v>0.166561639048532</v>
      </c>
      <c r="F299" s="14">
        <v>0.30148290804461297</v>
      </c>
      <c r="G299" s="14">
        <v>0.98586410861166696</v>
      </c>
      <c r="H299" s="14">
        <v>0.48375584768633201</v>
      </c>
      <c r="I299" s="14">
        <v>1.14380469549452</v>
      </c>
      <c r="J299" s="14">
        <v>6.9022089354061802E-2</v>
      </c>
      <c r="K299" s="14">
        <v>1.081630623473</v>
      </c>
      <c r="L299" s="14">
        <v>0.123471283442153</v>
      </c>
      <c r="M299" s="14">
        <v>0</v>
      </c>
      <c r="N299" s="14">
        <v>1.31175557024184</v>
      </c>
      <c r="O299" s="14">
        <v>2.4435364321984201</v>
      </c>
      <c r="P299" s="14">
        <v>1.0859307188592999</v>
      </c>
      <c r="R299">
        <v>6</v>
      </c>
      <c r="S299">
        <v>7</v>
      </c>
      <c r="T299">
        <v>7</v>
      </c>
      <c r="U299">
        <v>4</v>
      </c>
      <c r="V299">
        <v>3</v>
      </c>
      <c r="AB299">
        <v>9</v>
      </c>
      <c r="AC299">
        <v>9</v>
      </c>
      <c r="AD299">
        <v>6</v>
      </c>
      <c r="AM299">
        <v>9</v>
      </c>
      <c r="AN299">
        <v>3</v>
      </c>
      <c r="AO299">
        <v>3</v>
      </c>
      <c r="AR299">
        <v>3</v>
      </c>
      <c r="AS299">
        <v>6</v>
      </c>
      <c r="AT299">
        <v>4</v>
      </c>
    </row>
    <row r="300" spans="1:46">
      <c r="A300">
        <v>1983</v>
      </c>
      <c r="B300">
        <v>3</v>
      </c>
      <c r="C300">
        <v>23</v>
      </c>
      <c r="D300" s="14">
        <v>1.53558193110839</v>
      </c>
      <c r="E300" s="14">
        <v>0.187071203235356</v>
      </c>
      <c r="F300" s="14">
        <v>0.144636041940261</v>
      </c>
      <c r="G300" s="14">
        <v>1.3220783591402701</v>
      </c>
      <c r="H300" s="14">
        <v>0.58111429323458397</v>
      </c>
      <c r="I300" s="14">
        <v>0.71101616008222401</v>
      </c>
      <c r="J300" s="14">
        <v>9.8637503432014703E-2</v>
      </c>
      <c r="K300" s="14">
        <v>3.8963493740852901</v>
      </c>
      <c r="L300" s="14">
        <v>0.48332110965222802</v>
      </c>
      <c r="M300" s="14">
        <v>0</v>
      </c>
      <c r="N300" s="14">
        <v>1.6258760116022399</v>
      </c>
      <c r="O300" s="14">
        <v>2.5808217687516399</v>
      </c>
      <c r="P300" s="14">
        <v>1.6215951516913001</v>
      </c>
      <c r="R300">
        <v>8</v>
      </c>
      <c r="S300">
        <v>7</v>
      </c>
      <c r="T300">
        <v>5</v>
      </c>
      <c r="U300">
        <v>4</v>
      </c>
      <c r="V300">
        <v>3</v>
      </c>
      <c r="AB300">
        <v>4</v>
      </c>
      <c r="AC300">
        <v>3</v>
      </c>
      <c r="AD300">
        <v>6</v>
      </c>
      <c r="AM300">
        <v>9</v>
      </c>
      <c r="AN300">
        <v>3</v>
      </c>
      <c r="AO300">
        <v>11</v>
      </c>
      <c r="AR300">
        <v>3</v>
      </c>
      <c r="AS300">
        <v>1</v>
      </c>
      <c r="AT300">
        <v>10</v>
      </c>
    </row>
    <row r="301" spans="1:46">
      <c r="A301">
        <v>1983</v>
      </c>
      <c r="B301">
        <v>3</v>
      </c>
      <c r="C301">
        <v>24</v>
      </c>
      <c r="D301" s="14">
        <v>4.6735355218332799</v>
      </c>
      <c r="E301" s="14">
        <v>6.8720272291826603E-2</v>
      </c>
      <c r="F301" s="14">
        <v>1.9088002808389901E-3</v>
      </c>
      <c r="G301" s="14">
        <v>1.5875117216185199</v>
      </c>
      <c r="H301" s="14">
        <v>0.68368445688177204</v>
      </c>
      <c r="I301" s="14">
        <v>0.77150725216636196</v>
      </c>
      <c r="J301" s="14">
        <v>0.10390388662394601</v>
      </c>
      <c r="K301" s="14">
        <v>4.1705759810327798</v>
      </c>
      <c r="L301" s="14">
        <v>0.39966201970746901</v>
      </c>
      <c r="M301" s="14">
        <v>0</v>
      </c>
      <c r="N301" s="14">
        <v>1.73508629151253</v>
      </c>
      <c r="O301" s="14">
        <v>1.7712651154411001</v>
      </c>
      <c r="P301" s="14">
        <v>1.54593920665273</v>
      </c>
      <c r="R301">
        <v>8</v>
      </c>
      <c r="S301">
        <v>7</v>
      </c>
      <c r="T301">
        <v>5</v>
      </c>
      <c r="U301">
        <v>4</v>
      </c>
      <c r="V301">
        <v>3</v>
      </c>
      <c r="AB301">
        <v>4</v>
      </c>
      <c r="AC301">
        <v>3</v>
      </c>
      <c r="AD301">
        <v>6</v>
      </c>
      <c r="AM301">
        <v>7</v>
      </c>
      <c r="AN301">
        <v>1</v>
      </c>
      <c r="AO301">
        <v>11</v>
      </c>
      <c r="AR301">
        <v>3</v>
      </c>
      <c r="AS301">
        <v>4</v>
      </c>
      <c r="AT301">
        <v>4</v>
      </c>
    </row>
    <row r="302" spans="1:46">
      <c r="A302">
        <v>1983</v>
      </c>
      <c r="B302">
        <v>3</v>
      </c>
      <c r="C302">
        <v>25</v>
      </c>
      <c r="D302" s="14">
        <v>4.3269589080527897</v>
      </c>
      <c r="E302" s="14">
        <v>1.5852824331184301</v>
      </c>
      <c r="F302" s="14">
        <v>0.32904527196549499</v>
      </c>
      <c r="G302" s="14">
        <v>3.16140236124324</v>
      </c>
      <c r="H302" s="14">
        <v>1.22777216443543</v>
      </c>
      <c r="I302" s="14">
        <v>3.2608919474431599</v>
      </c>
      <c r="J302" s="14">
        <v>0.12909370600515399</v>
      </c>
      <c r="K302" s="14">
        <v>3.9852597847344802</v>
      </c>
      <c r="L302" s="14">
        <v>0.87296168518666895</v>
      </c>
      <c r="M302" s="14">
        <v>0</v>
      </c>
      <c r="N302" s="14">
        <v>2.9614950087289902</v>
      </c>
      <c r="O302" s="14">
        <v>2.8863902564358801</v>
      </c>
      <c r="P302" s="14">
        <v>2.2425664766759201</v>
      </c>
      <c r="R302">
        <v>6</v>
      </c>
      <c r="S302">
        <v>2</v>
      </c>
      <c r="T302">
        <v>7</v>
      </c>
      <c r="U302">
        <v>4</v>
      </c>
      <c r="V302">
        <v>3</v>
      </c>
      <c r="AB302">
        <v>9</v>
      </c>
      <c r="AC302">
        <v>2</v>
      </c>
      <c r="AD302">
        <v>6</v>
      </c>
      <c r="AM302">
        <v>4</v>
      </c>
      <c r="AN302">
        <v>4</v>
      </c>
      <c r="AO302">
        <v>11</v>
      </c>
      <c r="AR302">
        <v>3</v>
      </c>
      <c r="AS302">
        <v>1</v>
      </c>
      <c r="AT302">
        <v>10</v>
      </c>
    </row>
    <row r="303" spans="1:46">
      <c r="A303">
        <v>1983</v>
      </c>
      <c r="B303">
        <v>3</v>
      </c>
      <c r="C303">
        <v>26</v>
      </c>
      <c r="D303" s="14">
        <v>5.3112452348792099</v>
      </c>
      <c r="E303" s="14">
        <v>2.4858646968271598</v>
      </c>
      <c r="F303" s="14">
        <v>1.2385015128802099</v>
      </c>
      <c r="G303" s="14">
        <v>2.70209732184632</v>
      </c>
      <c r="H303" s="14">
        <v>2.2144066871236898</v>
      </c>
      <c r="I303" s="14">
        <v>5.2373789918553602</v>
      </c>
      <c r="J303" s="14">
        <v>0.26926574783738</v>
      </c>
      <c r="K303" s="14">
        <v>5.2030416598299398</v>
      </c>
      <c r="L303" s="14">
        <v>0.55872492660685902</v>
      </c>
      <c r="M303" s="14">
        <v>0</v>
      </c>
      <c r="N303" s="14">
        <v>3.0669488717975799</v>
      </c>
      <c r="O303" s="14">
        <v>4.3460562912025704</v>
      </c>
      <c r="P303" s="14">
        <v>2.8769921885521099</v>
      </c>
      <c r="R303">
        <v>8</v>
      </c>
      <c r="S303">
        <v>2</v>
      </c>
      <c r="T303">
        <v>7</v>
      </c>
      <c r="U303">
        <v>4</v>
      </c>
      <c r="V303">
        <v>3</v>
      </c>
      <c r="AB303">
        <v>4</v>
      </c>
      <c r="AC303">
        <v>2</v>
      </c>
      <c r="AD303">
        <v>6</v>
      </c>
      <c r="AM303">
        <v>4</v>
      </c>
      <c r="AN303">
        <v>8</v>
      </c>
      <c r="AO303">
        <v>11</v>
      </c>
      <c r="AR303">
        <v>3</v>
      </c>
      <c r="AS303">
        <v>1</v>
      </c>
      <c r="AT303">
        <v>4</v>
      </c>
    </row>
    <row r="304" spans="1:46">
      <c r="A304">
        <v>1983</v>
      </c>
      <c r="B304">
        <v>3</v>
      </c>
      <c r="C304">
        <v>27</v>
      </c>
      <c r="D304" s="14">
        <v>9.1605079313145907</v>
      </c>
      <c r="E304" s="14">
        <v>1.6306265227750001</v>
      </c>
      <c r="F304" s="14">
        <v>9.8216238668882502E-2</v>
      </c>
      <c r="G304" s="14">
        <v>2.43674493194949</v>
      </c>
      <c r="H304" s="14">
        <v>2.0291899056462199</v>
      </c>
      <c r="I304" s="14">
        <v>3.9116386640747201</v>
      </c>
      <c r="J304" s="14">
        <v>0.173820596911261</v>
      </c>
      <c r="K304" s="14">
        <v>4.2491059076331696</v>
      </c>
      <c r="L304" s="14">
        <v>0.67486845421986696</v>
      </c>
      <c r="M304" s="14">
        <v>2.48626282117155E-5</v>
      </c>
      <c r="N304" s="14">
        <v>2.5367014700494002</v>
      </c>
      <c r="O304" s="14">
        <v>3.6686760239318099</v>
      </c>
      <c r="P304" s="14">
        <v>2.4274726759762002</v>
      </c>
      <c r="R304">
        <v>6</v>
      </c>
      <c r="S304">
        <v>2</v>
      </c>
      <c r="T304">
        <v>7</v>
      </c>
      <c r="U304">
        <v>4</v>
      </c>
      <c r="V304">
        <v>2</v>
      </c>
      <c r="AB304">
        <v>4</v>
      </c>
      <c r="AC304">
        <v>7</v>
      </c>
      <c r="AD304">
        <v>6</v>
      </c>
      <c r="AM304">
        <v>4</v>
      </c>
      <c r="AN304">
        <v>4</v>
      </c>
      <c r="AO304">
        <v>11</v>
      </c>
      <c r="AR304">
        <v>2</v>
      </c>
      <c r="AS304">
        <v>1</v>
      </c>
      <c r="AT304">
        <v>4</v>
      </c>
    </row>
    <row r="305" spans="1:46">
      <c r="A305">
        <v>1983</v>
      </c>
      <c r="B305">
        <v>3</v>
      </c>
      <c r="C305">
        <v>28</v>
      </c>
      <c r="D305" s="14">
        <v>8.8712542708759106</v>
      </c>
      <c r="E305" s="14">
        <v>1.2942028268621399</v>
      </c>
      <c r="F305" s="14">
        <v>8.6744057987444504E-3</v>
      </c>
      <c r="G305" s="14">
        <v>0.74787213297288202</v>
      </c>
      <c r="H305" s="14">
        <v>0.93650975239993495</v>
      </c>
      <c r="I305" s="14">
        <v>3.0867168724635601</v>
      </c>
      <c r="J305" s="14">
        <v>0.26186330711755601</v>
      </c>
      <c r="K305" s="14">
        <v>4.9633160331019903</v>
      </c>
      <c r="L305" s="14">
        <v>3.0969547595471901E-2</v>
      </c>
      <c r="M305" s="14">
        <v>0</v>
      </c>
      <c r="N305" s="14">
        <v>2.0537341666955</v>
      </c>
      <c r="O305" s="14">
        <v>3.4175047276696899</v>
      </c>
      <c r="P305" s="14">
        <v>2.12790619767273</v>
      </c>
      <c r="R305">
        <v>6</v>
      </c>
      <c r="S305">
        <v>2</v>
      </c>
      <c r="T305">
        <v>7</v>
      </c>
      <c r="U305">
        <v>4</v>
      </c>
      <c r="V305">
        <v>2</v>
      </c>
      <c r="AB305">
        <v>9</v>
      </c>
      <c r="AC305">
        <v>3</v>
      </c>
      <c r="AD305">
        <v>6</v>
      </c>
      <c r="AM305">
        <v>9</v>
      </c>
      <c r="AN305">
        <v>4</v>
      </c>
      <c r="AO305">
        <v>11</v>
      </c>
      <c r="AR305">
        <v>2</v>
      </c>
      <c r="AS305">
        <v>7</v>
      </c>
      <c r="AT305">
        <v>4</v>
      </c>
    </row>
    <row r="306" spans="1:46">
      <c r="A306">
        <v>1983</v>
      </c>
      <c r="B306">
        <v>3</v>
      </c>
      <c r="C306">
        <v>29</v>
      </c>
      <c r="D306" s="14">
        <v>10.023875354732899</v>
      </c>
      <c r="E306" s="14">
        <v>1.3077739895060301</v>
      </c>
      <c r="F306" s="14">
        <v>2.6998135815766901E-3</v>
      </c>
      <c r="G306" s="14">
        <v>0.27259552230512601</v>
      </c>
      <c r="H306" s="14">
        <v>0.31251166894684701</v>
      </c>
      <c r="I306" s="14">
        <v>6.6850076068943602</v>
      </c>
      <c r="J306" s="14">
        <v>0.23979268012162799</v>
      </c>
      <c r="K306" s="14">
        <v>5.8370615338390701</v>
      </c>
      <c r="L306" s="14">
        <v>3.69026457036878E-2</v>
      </c>
      <c r="M306" s="14">
        <v>0</v>
      </c>
      <c r="N306" s="14">
        <v>2.2326180876433601</v>
      </c>
      <c r="O306" s="14">
        <v>2.8602337239371001</v>
      </c>
      <c r="P306" s="14">
        <v>2.0317054596016999</v>
      </c>
      <c r="R306">
        <v>8</v>
      </c>
      <c r="S306">
        <v>2</v>
      </c>
      <c r="T306">
        <v>7</v>
      </c>
      <c r="U306">
        <v>4</v>
      </c>
      <c r="V306">
        <v>2</v>
      </c>
      <c r="AB306">
        <v>4</v>
      </c>
      <c r="AC306">
        <v>3</v>
      </c>
      <c r="AD306">
        <v>6</v>
      </c>
      <c r="AM306">
        <v>9</v>
      </c>
      <c r="AN306">
        <v>4</v>
      </c>
      <c r="AO306">
        <v>11</v>
      </c>
      <c r="AR306">
        <v>2</v>
      </c>
      <c r="AS306">
        <v>7</v>
      </c>
      <c r="AT306">
        <v>10</v>
      </c>
    </row>
    <row r="307" spans="1:46">
      <c r="A307">
        <v>1983</v>
      </c>
      <c r="B307">
        <v>3</v>
      </c>
      <c r="C307">
        <v>30</v>
      </c>
      <c r="D307" s="14">
        <v>6.3971549571934396</v>
      </c>
      <c r="E307" s="14">
        <v>0.50640912497480295</v>
      </c>
      <c r="F307" s="14">
        <v>6.8638158529003804E-2</v>
      </c>
      <c r="G307" s="14">
        <v>0.64821890618357203</v>
      </c>
      <c r="H307" s="14">
        <v>0.75754997807086</v>
      </c>
      <c r="I307" s="14">
        <v>11.5268591993356</v>
      </c>
      <c r="J307" s="14">
        <v>9.2303758541124506E-2</v>
      </c>
      <c r="K307" s="14">
        <v>11.896830080211799</v>
      </c>
      <c r="L307" s="14">
        <v>0.27262654978666601</v>
      </c>
      <c r="M307" s="14">
        <v>0</v>
      </c>
      <c r="N307" s="14">
        <v>5.1277964918928403</v>
      </c>
      <c r="O307" s="14">
        <v>2.1855280501234802</v>
      </c>
      <c r="P307" s="14">
        <v>2.9105917007698601</v>
      </c>
      <c r="R307">
        <v>9</v>
      </c>
      <c r="S307">
        <v>3</v>
      </c>
      <c r="T307">
        <v>6</v>
      </c>
      <c r="U307">
        <v>4</v>
      </c>
      <c r="V307">
        <v>5</v>
      </c>
      <c r="AB307">
        <v>4</v>
      </c>
      <c r="AC307">
        <v>9</v>
      </c>
      <c r="AD307">
        <v>8</v>
      </c>
      <c r="AM307">
        <v>7</v>
      </c>
      <c r="AN307">
        <v>9</v>
      </c>
      <c r="AO307">
        <v>11</v>
      </c>
      <c r="AR307">
        <v>1</v>
      </c>
      <c r="AS307">
        <v>1</v>
      </c>
      <c r="AT307">
        <v>10</v>
      </c>
    </row>
    <row r="308" spans="1:46">
      <c r="A308">
        <v>1983</v>
      </c>
      <c r="B308">
        <v>3</v>
      </c>
      <c r="C308">
        <v>31</v>
      </c>
      <c r="D308" s="14">
        <v>3.0163652656161699</v>
      </c>
      <c r="E308" s="14">
        <v>0.21575805874568901</v>
      </c>
      <c r="F308" s="14">
        <v>0.52938494415999604</v>
      </c>
      <c r="G308" s="14">
        <v>0.72712427904602195</v>
      </c>
      <c r="H308" s="14">
        <v>0.73019517018663505</v>
      </c>
      <c r="I308" s="14">
        <v>4.55166369703824</v>
      </c>
      <c r="J308" s="14">
        <v>0.217137800096908</v>
      </c>
      <c r="K308" s="14">
        <v>3.72790614844673</v>
      </c>
      <c r="L308" s="14">
        <v>1.30730201960869</v>
      </c>
      <c r="M308" s="14">
        <v>3.2338753033426599E-4</v>
      </c>
      <c r="N308" s="14">
        <v>5.6470364241613398</v>
      </c>
      <c r="O308" s="14">
        <v>1.0149988787526001</v>
      </c>
      <c r="P308" s="14">
        <v>1.3771095414325201</v>
      </c>
      <c r="R308">
        <v>6</v>
      </c>
      <c r="S308">
        <v>1</v>
      </c>
      <c r="T308">
        <v>6</v>
      </c>
      <c r="U308">
        <v>4</v>
      </c>
      <c r="V308">
        <v>4</v>
      </c>
      <c r="AB308">
        <v>9</v>
      </c>
      <c r="AC308">
        <v>3</v>
      </c>
      <c r="AD308">
        <v>6</v>
      </c>
      <c r="AM308">
        <v>4</v>
      </c>
      <c r="AN308">
        <v>4</v>
      </c>
      <c r="AO308">
        <v>11</v>
      </c>
      <c r="AR308">
        <v>1</v>
      </c>
      <c r="AS308">
        <v>7</v>
      </c>
      <c r="AT308">
        <v>4</v>
      </c>
    </row>
    <row r="309" spans="1:46">
      <c r="A309">
        <v>1983</v>
      </c>
      <c r="B309">
        <v>4</v>
      </c>
      <c r="C309">
        <v>1</v>
      </c>
      <c r="D309" s="14">
        <v>13.580947958208201</v>
      </c>
      <c r="E309" s="14">
        <v>2.99593471041266E-2</v>
      </c>
      <c r="F309" s="14">
        <v>0.219342186396566</v>
      </c>
      <c r="G309" s="14">
        <v>1.2073002378834701</v>
      </c>
      <c r="H309" s="14">
        <v>1.3557576648423699</v>
      </c>
      <c r="I309" s="14">
        <v>6.4229467143605703</v>
      </c>
      <c r="J309" s="14">
        <v>0.41275639986316098</v>
      </c>
      <c r="K309" s="14">
        <v>8.6133829914997904</v>
      </c>
      <c r="L309" s="14">
        <v>3.0754632157467499</v>
      </c>
      <c r="M309" s="14">
        <v>0.62709666736966097</v>
      </c>
      <c r="N309" s="14">
        <v>5.7673239105225296</v>
      </c>
      <c r="O309" s="14">
        <v>1.59124854423689</v>
      </c>
      <c r="P309" s="14">
        <v>2.68535987513504</v>
      </c>
      <c r="R309">
        <v>8</v>
      </c>
      <c r="S309">
        <v>8</v>
      </c>
      <c r="T309">
        <v>7</v>
      </c>
      <c r="U309">
        <v>4</v>
      </c>
      <c r="V309">
        <v>4</v>
      </c>
      <c r="AB309">
        <v>4</v>
      </c>
      <c r="AC309">
        <v>2</v>
      </c>
      <c r="AD309">
        <v>6</v>
      </c>
      <c r="AM309">
        <v>4</v>
      </c>
      <c r="AN309">
        <v>4</v>
      </c>
      <c r="AO309">
        <v>11</v>
      </c>
      <c r="AR309">
        <v>1</v>
      </c>
      <c r="AS309">
        <v>7</v>
      </c>
      <c r="AT309">
        <v>4</v>
      </c>
    </row>
    <row r="310" spans="1:46">
      <c r="A310">
        <v>1983</v>
      </c>
      <c r="B310">
        <v>4</v>
      </c>
      <c r="C310">
        <v>2</v>
      </c>
      <c r="D310" s="14">
        <v>11.869467880452801</v>
      </c>
      <c r="E310" s="14">
        <v>0.29056726403794297</v>
      </c>
      <c r="F310" s="14">
        <v>8.1533953026815195E-2</v>
      </c>
      <c r="G310" s="14">
        <v>3.1974897182887299</v>
      </c>
      <c r="H310" s="14">
        <v>1.7814644689399901</v>
      </c>
      <c r="I310" s="14">
        <v>8.5793308302442703</v>
      </c>
      <c r="J310" s="14">
        <v>0.94753848811705599</v>
      </c>
      <c r="K310" s="14">
        <v>6.8540786796774302</v>
      </c>
      <c r="L310" s="14">
        <v>4.5461467636888804</v>
      </c>
      <c r="M310" s="14">
        <v>0.60473328919365199</v>
      </c>
      <c r="N310" s="14">
        <v>10.332705994553899</v>
      </c>
      <c r="O310" s="14">
        <v>2.6225257879722799</v>
      </c>
      <c r="P310" s="14">
        <v>3.3902875477643502</v>
      </c>
      <c r="R310">
        <v>8</v>
      </c>
      <c r="S310">
        <v>8</v>
      </c>
      <c r="T310">
        <v>7</v>
      </c>
      <c r="U310">
        <v>4</v>
      </c>
      <c r="V310">
        <v>4</v>
      </c>
      <c r="AB310">
        <v>9</v>
      </c>
      <c r="AC310">
        <v>3</v>
      </c>
      <c r="AD310">
        <v>8</v>
      </c>
      <c r="AM310">
        <v>6</v>
      </c>
      <c r="AN310">
        <v>4</v>
      </c>
      <c r="AO310">
        <v>11</v>
      </c>
      <c r="AR310">
        <v>1</v>
      </c>
      <c r="AS310">
        <v>7</v>
      </c>
      <c r="AT310">
        <v>1</v>
      </c>
    </row>
    <row r="311" spans="1:46">
      <c r="A311">
        <v>1983</v>
      </c>
      <c r="B311">
        <v>4</v>
      </c>
      <c r="C311">
        <v>3</v>
      </c>
      <c r="D311" s="14">
        <v>1.7358744219680999</v>
      </c>
      <c r="E311" s="14">
        <v>0.17306922647797199</v>
      </c>
      <c r="F311" s="14">
        <v>0.59600140632766796</v>
      </c>
      <c r="G311" s="14">
        <v>5.3167712961838696</v>
      </c>
      <c r="H311" s="14">
        <v>1.5240421674695599</v>
      </c>
      <c r="I311" s="14">
        <v>1.6441076347955701</v>
      </c>
      <c r="J311" s="14">
        <v>0.72493588530100195</v>
      </c>
      <c r="K311" s="14">
        <v>3.7012544295888601</v>
      </c>
      <c r="L311" s="14">
        <v>5.4397706023055097</v>
      </c>
      <c r="M311" s="14">
        <v>1.6357619054733401</v>
      </c>
      <c r="N311" s="14">
        <v>5.9791994523560197</v>
      </c>
      <c r="O311" s="14">
        <v>2.2332936614188301</v>
      </c>
      <c r="P311" s="14">
        <v>2.9831599801704698</v>
      </c>
      <c r="R311">
        <v>1</v>
      </c>
      <c r="S311">
        <v>8</v>
      </c>
      <c r="T311">
        <v>5</v>
      </c>
      <c r="U311">
        <v>4</v>
      </c>
      <c r="V311">
        <v>4</v>
      </c>
      <c r="AB311">
        <v>4</v>
      </c>
      <c r="AC311">
        <v>7</v>
      </c>
      <c r="AD311">
        <v>6</v>
      </c>
      <c r="AM311">
        <v>9</v>
      </c>
      <c r="AN311">
        <v>8</v>
      </c>
      <c r="AO311">
        <v>11</v>
      </c>
      <c r="AR311">
        <v>1</v>
      </c>
      <c r="AS311">
        <v>1</v>
      </c>
      <c r="AT311">
        <v>10</v>
      </c>
    </row>
    <row r="312" spans="1:46">
      <c r="A312">
        <v>1983</v>
      </c>
      <c r="B312">
        <v>4</v>
      </c>
      <c r="C312">
        <v>4</v>
      </c>
      <c r="D312" s="14">
        <v>5.3021873444458496</v>
      </c>
      <c r="E312" s="14">
        <v>7.2192034017173903</v>
      </c>
      <c r="F312" s="14">
        <v>4.0071921746705703</v>
      </c>
      <c r="G312" s="14">
        <v>5.8181905780500696</v>
      </c>
      <c r="H312" s="14">
        <v>1.86147054022173</v>
      </c>
      <c r="I312" s="14">
        <v>9.2390994613357709</v>
      </c>
      <c r="J312" s="14">
        <v>0.71099639566198303</v>
      </c>
      <c r="K312" s="14">
        <v>3.44776499331953</v>
      </c>
      <c r="L312" s="14">
        <v>5.3641281112564396</v>
      </c>
      <c r="M312" s="14">
        <v>2.12970916186737E-2</v>
      </c>
      <c r="N312" s="14">
        <v>4.8153608496239997</v>
      </c>
      <c r="O312" s="14">
        <v>2.1683051573180498</v>
      </c>
      <c r="P312" s="14">
        <v>2.9930921100395</v>
      </c>
      <c r="R312">
        <v>1</v>
      </c>
      <c r="S312">
        <v>1</v>
      </c>
      <c r="T312">
        <v>9</v>
      </c>
      <c r="U312">
        <v>4</v>
      </c>
      <c r="V312">
        <v>4</v>
      </c>
      <c r="AB312">
        <v>4</v>
      </c>
      <c r="AC312">
        <v>3</v>
      </c>
      <c r="AD312">
        <v>6</v>
      </c>
      <c r="AM312">
        <v>4</v>
      </c>
      <c r="AN312">
        <v>3</v>
      </c>
      <c r="AO312">
        <v>11</v>
      </c>
      <c r="AR312">
        <v>2</v>
      </c>
      <c r="AS312">
        <v>4</v>
      </c>
      <c r="AT312">
        <v>4</v>
      </c>
    </row>
    <row r="313" spans="1:46">
      <c r="A313">
        <v>1983</v>
      </c>
      <c r="B313">
        <v>4</v>
      </c>
      <c r="C313">
        <v>5</v>
      </c>
      <c r="D313" s="14">
        <v>5.1691103174580597</v>
      </c>
      <c r="E313" s="14">
        <v>5.5548841597338203</v>
      </c>
      <c r="F313" s="14">
        <v>2.3532065496374699</v>
      </c>
      <c r="G313" s="14">
        <v>4.7655682661042196</v>
      </c>
      <c r="H313" s="14">
        <v>1.9138869297518799</v>
      </c>
      <c r="I313" s="14">
        <v>4.5942376491446604</v>
      </c>
      <c r="J313" s="14">
        <v>1.1598003783592301</v>
      </c>
      <c r="K313" s="14">
        <v>4.5363610477024601</v>
      </c>
      <c r="L313" s="14">
        <v>3.67542219208738</v>
      </c>
      <c r="M313" s="14">
        <v>2.0393831194886501E-4</v>
      </c>
      <c r="N313" s="14">
        <v>9.7390775156583391</v>
      </c>
      <c r="O313" s="14">
        <v>2.59684403986267</v>
      </c>
      <c r="P313" s="14">
        <v>3.2272851070175901</v>
      </c>
      <c r="R313">
        <v>1</v>
      </c>
      <c r="S313">
        <v>1</v>
      </c>
      <c r="T313">
        <v>9</v>
      </c>
      <c r="U313">
        <v>4</v>
      </c>
      <c r="V313">
        <v>4</v>
      </c>
      <c r="AB313">
        <v>6</v>
      </c>
      <c r="AC313">
        <v>9</v>
      </c>
      <c r="AD313">
        <v>6</v>
      </c>
      <c r="AM313">
        <v>4</v>
      </c>
      <c r="AN313">
        <v>1</v>
      </c>
      <c r="AO313">
        <v>11</v>
      </c>
      <c r="AR313">
        <v>1</v>
      </c>
      <c r="AS313">
        <v>7</v>
      </c>
      <c r="AT313">
        <v>10</v>
      </c>
    </row>
    <row r="314" spans="1:46">
      <c r="A314">
        <v>1983</v>
      </c>
      <c r="B314">
        <v>4</v>
      </c>
      <c r="C314">
        <v>6</v>
      </c>
      <c r="D314" s="14">
        <v>5.3415459669062297</v>
      </c>
      <c r="E314" s="14">
        <v>0.91564315773161298</v>
      </c>
      <c r="F314" s="14">
        <v>1.6844423818557199</v>
      </c>
      <c r="G314" s="14">
        <v>4.1176782212405598</v>
      </c>
      <c r="H314" s="14">
        <v>1.8926118125314799</v>
      </c>
      <c r="I314" s="14">
        <v>5.6083622996738196</v>
      </c>
      <c r="J314" s="14">
        <v>1.27900055095524</v>
      </c>
      <c r="K314" s="14">
        <v>4.0662362346988399</v>
      </c>
      <c r="L314" s="14">
        <v>1.91113372910707</v>
      </c>
      <c r="M314" s="14">
        <v>0</v>
      </c>
      <c r="N314" s="14">
        <v>10.4544149981981</v>
      </c>
      <c r="O314" s="14">
        <v>2.9141774637967401</v>
      </c>
      <c r="P314" s="14">
        <v>3.0928404784065799</v>
      </c>
      <c r="R314">
        <v>7</v>
      </c>
      <c r="S314">
        <v>1</v>
      </c>
      <c r="T314">
        <v>9</v>
      </c>
      <c r="U314">
        <v>4</v>
      </c>
      <c r="V314">
        <v>4</v>
      </c>
      <c r="AB314">
        <v>4</v>
      </c>
      <c r="AC314">
        <v>9</v>
      </c>
      <c r="AD314">
        <v>8</v>
      </c>
      <c r="AM314">
        <v>9</v>
      </c>
      <c r="AN314">
        <v>4</v>
      </c>
      <c r="AO314">
        <v>10</v>
      </c>
      <c r="AR314">
        <v>1</v>
      </c>
      <c r="AS314">
        <v>6</v>
      </c>
      <c r="AT314">
        <v>10</v>
      </c>
    </row>
    <row r="315" spans="1:46">
      <c r="A315">
        <v>1983</v>
      </c>
      <c r="B315">
        <v>4</v>
      </c>
      <c r="C315">
        <v>7</v>
      </c>
      <c r="D315" s="14">
        <v>6.3092257932409996</v>
      </c>
      <c r="E315" s="14">
        <v>1.42183922921026</v>
      </c>
      <c r="F315" s="14">
        <v>0.45899760896500003</v>
      </c>
      <c r="G315" s="14">
        <v>5.8115674914359099</v>
      </c>
      <c r="H315" s="14">
        <v>1.84491676511476</v>
      </c>
      <c r="I315" s="14">
        <v>6.2630003670906103</v>
      </c>
      <c r="J315" s="14">
        <v>0.82002793112052597</v>
      </c>
      <c r="K315" s="14">
        <v>4.7957847016082997</v>
      </c>
      <c r="L315" s="14">
        <v>2.3533153162876999</v>
      </c>
      <c r="M315" s="14">
        <v>1.16910202049363E-3</v>
      </c>
      <c r="N315" s="14">
        <v>7.8270402948491897</v>
      </c>
      <c r="O315" s="14">
        <v>3.58922934105505</v>
      </c>
      <c r="P315" s="14">
        <v>3.4983973974009999</v>
      </c>
      <c r="R315">
        <v>1</v>
      </c>
      <c r="S315">
        <v>8</v>
      </c>
      <c r="T315">
        <v>9</v>
      </c>
      <c r="U315">
        <v>4</v>
      </c>
      <c r="V315">
        <v>4</v>
      </c>
      <c r="AB315">
        <v>9</v>
      </c>
      <c r="AC315">
        <v>3</v>
      </c>
      <c r="AD315">
        <v>6</v>
      </c>
      <c r="AM315">
        <v>6</v>
      </c>
      <c r="AN315">
        <v>4</v>
      </c>
      <c r="AO315">
        <v>11</v>
      </c>
      <c r="AR315">
        <v>2</v>
      </c>
      <c r="AS315">
        <v>6</v>
      </c>
      <c r="AT315">
        <v>4</v>
      </c>
    </row>
    <row r="316" spans="1:46">
      <c r="A316">
        <v>1983</v>
      </c>
      <c r="B316">
        <v>4</v>
      </c>
      <c r="C316">
        <v>8</v>
      </c>
      <c r="D316" s="14">
        <v>4.75914496169404</v>
      </c>
      <c r="E316" s="14">
        <v>0.57004735654164396</v>
      </c>
      <c r="F316" s="14">
        <v>1.6644941055125799</v>
      </c>
      <c r="G316" s="14">
        <v>3.98944540135032</v>
      </c>
      <c r="H316" s="14">
        <v>1.5895724705620899</v>
      </c>
      <c r="I316" s="14">
        <v>3.4046926737104899</v>
      </c>
      <c r="J316" s="14">
        <v>0.56331738031327805</v>
      </c>
      <c r="K316" s="14">
        <v>2.3690386055753399</v>
      </c>
      <c r="L316" s="14">
        <v>2.1799033053371599</v>
      </c>
      <c r="M316" s="14">
        <v>2.0892956864967701E-3</v>
      </c>
      <c r="N316" s="14">
        <v>5.1668530646643003</v>
      </c>
      <c r="O316" s="14">
        <v>3.2967934998834001</v>
      </c>
      <c r="P316" s="14">
        <v>2.5896600995793699</v>
      </c>
      <c r="R316">
        <v>1</v>
      </c>
      <c r="S316">
        <v>8</v>
      </c>
      <c r="T316">
        <v>9</v>
      </c>
      <c r="U316">
        <v>4</v>
      </c>
      <c r="V316">
        <v>4</v>
      </c>
      <c r="AB316">
        <v>9</v>
      </c>
      <c r="AC316">
        <v>9</v>
      </c>
      <c r="AD316">
        <v>6</v>
      </c>
      <c r="AM316">
        <v>9</v>
      </c>
      <c r="AN316">
        <v>4</v>
      </c>
      <c r="AO316">
        <v>11</v>
      </c>
      <c r="AR316">
        <v>1</v>
      </c>
      <c r="AS316">
        <v>6</v>
      </c>
      <c r="AT316">
        <v>10</v>
      </c>
    </row>
    <row r="317" spans="1:46">
      <c r="A317">
        <v>1983</v>
      </c>
      <c r="B317">
        <v>4</v>
      </c>
      <c r="C317">
        <v>9</v>
      </c>
      <c r="D317" s="14">
        <v>2.1839575357644101</v>
      </c>
      <c r="E317" s="14">
        <v>0.85158587751701498</v>
      </c>
      <c r="F317" s="14">
        <v>1.3478443224924701</v>
      </c>
      <c r="G317" s="14">
        <v>3.5505055881363399</v>
      </c>
      <c r="H317" s="14">
        <v>1.7292647179646401</v>
      </c>
      <c r="I317" s="14">
        <v>2.1659881794630902</v>
      </c>
      <c r="J317" s="14">
        <v>0.654690655329488</v>
      </c>
      <c r="K317" s="14">
        <v>2.7166969071301401</v>
      </c>
      <c r="L317" s="14">
        <v>3.5644213145652701</v>
      </c>
      <c r="M317" s="14">
        <v>9.1697976213817506E-2</v>
      </c>
      <c r="N317" s="14">
        <v>5.3457225860929203</v>
      </c>
      <c r="O317" s="14">
        <v>3.0536091395609901</v>
      </c>
      <c r="P317" s="14">
        <v>2.5942763897618901</v>
      </c>
      <c r="R317">
        <v>7</v>
      </c>
      <c r="S317">
        <v>8</v>
      </c>
      <c r="T317">
        <v>9</v>
      </c>
      <c r="U317">
        <v>9</v>
      </c>
      <c r="V317">
        <v>4</v>
      </c>
      <c r="AB317">
        <v>4</v>
      </c>
      <c r="AC317">
        <v>9</v>
      </c>
      <c r="AD317">
        <v>6</v>
      </c>
      <c r="AM317">
        <v>9</v>
      </c>
      <c r="AN317">
        <v>9</v>
      </c>
      <c r="AO317">
        <v>11</v>
      </c>
      <c r="AR317">
        <v>2</v>
      </c>
      <c r="AS317">
        <v>1</v>
      </c>
      <c r="AT317">
        <v>10</v>
      </c>
    </row>
    <row r="318" spans="1:46">
      <c r="A318">
        <v>1983</v>
      </c>
      <c r="B318">
        <v>4</v>
      </c>
      <c r="C318">
        <v>10</v>
      </c>
      <c r="D318" s="14">
        <v>3.1417737874985798</v>
      </c>
      <c r="E318" s="14">
        <v>0.43747607670213401</v>
      </c>
      <c r="F318" s="14">
        <v>1.89752363849503</v>
      </c>
      <c r="G318" s="14">
        <v>1.23179168663948</v>
      </c>
      <c r="H318" s="14">
        <v>0.98253370948213703</v>
      </c>
      <c r="I318" s="14">
        <v>3.9047904954896002</v>
      </c>
      <c r="J318" s="14">
        <v>0.53458661252831996</v>
      </c>
      <c r="K318" s="14">
        <v>1.86812574696428</v>
      </c>
      <c r="L318" s="14">
        <v>1.2941860946674</v>
      </c>
      <c r="M318" s="14">
        <v>6.3777871261311101E-3</v>
      </c>
      <c r="N318" s="14">
        <v>2.0854260425397699</v>
      </c>
      <c r="O318" s="14">
        <v>3.1533723765990902</v>
      </c>
      <c r="P318" s="14">
        <v>1.8351829387184599</v>
      </c>
      <c r="R318">
        <v>6</v>
      </c>
      <c r="S318">
        <v>1</v>
      </c>
      <c r="T318">
        <v>9</v>
      </c>
      <c r="U318">
        <v>9</v>
      </c>
      <c r="V318">
        <v>2</v>
      </c>
      <c r="AB318">
        <v>9</v>
      </c>
      <c r="AC318">
        <v>3</v>
      </c>
      <c r="AD318">
        <v>8</v>
      </c>
      <c r="AM318">
        <v>4</v>
      </c>
      <c r="AN318">
        <v>3</v>
      </c>
      <c r="AO318">
        <v>11</v>
      </c>
      <c r="AR318">
        <v>2</v>
      </c>
      <c r="AS318">
        <v>1</v>
      </c>
      <c r="AT318">
        <v>10</v>
      </c>
    </row>
    <row r="319" spans="1:46">
      <c r="A319">
        <v>1983</v>
      </c>
      <c r="B319">
        <v>4</v>
      </c>
      <c r="C319">
        <v>11</v>
      </c>
      <c r="D319" s="14">
        <v>1.94551223295571</v>
      </c>
      <c r="E319" s="14">
        <v>1.58068605626091</v>
      </c>
      <c r="F319" s="14">
        <v>1.57916742341209</v>
      </c>
      <c r="G319" s="14">
        <v>2.9008649926842698</v>
      </c>
      <c r="H319" s="14">
        <v>1.57519546665292</v>
      </c>
      <c r="I319" s="14">
        <v>1.2245039120224499</v>
      </c>
      <c r="J319" s="14">
        <v>0.51273169789320805</v>
      </c>
      <c r="K319" s="14">
        <v>2.9013513772738202</v>
      </c>
      <c r="L319" s="14">
        <v>4.3632239793152596</v>
      </c>
      <c r="M319" s="14">
        <v>1.5570732445712901E-3</v>
      </c>
      <c r="N319" s="14">
        <v>5.6067121183541397</v>
      </c>
      <c r="O319" s="14">
        <v>3.28007211516042</v>
      </c>
      <c r="P319" s="14">
        <v>2.6724763620818499</v>
      </c>
      <c r="R319">
        <v>3</v>
      </c>
      <c r="S319">
        <v>1</v>
      </c>
      <c r="T319">
        <v>9</v>
      </c>
      <c r="U319">
        <v>9</v>
      </c>
      <c r="V319">
        <v>2</v>
      </c>
      <c r="AB319">
        <v>9</v>
      </c>
      <c r="AC319">
        <v>9</v>
      </c>
      <c r="AD319">
        <v>8</v>
      </c>
      <c r="AM319">
        <v>4</v>
      </c>
      <c r="AN319">
        <v>2</v>
      </c>
      <c r="AO319">
        <v>1</v>
      </c>
      <c r="AR319">
        <v>1</v>
      </c>
      <c r="AS319">
        <v>7</v>
      </c>
      <c r="AT319">
        <v>10</v>
      </c>
    </row>
    <row r="320" spans="1:46">
      <c r="A320">
        <v>1983</v>
      </c>
      <c r="B320">
        <v>4</v>
      </c>
      <c r="C320">
        <v>12</v>
      </c>
      <c r="D320" s="14">
        <v>2.3625792835436599</v>
      </c>
      <c r="E320" s="14">
        <v>3.90872365527109</v>
      </c>
      <c r="F320" s="14">
        <v>0.957074100236178</v>
      </c>
      <c r="G320" s="14">
        <v>3.1170449459989298</v>
      </c>
      <c r="H320" s="14">
        <v>3.2929130257710302</v>
      </c>
      <c r="I320" s="14">
        <v>0.84257563665791202</v>
      </c>
      <c r="J320" s="14">
        <v>0.42163803319100801</v>
      </c>
      <c r="K320" s="14">
        <v>6.56455468932639</v>
      </c>
      <c r="L320" s="14">
        <v>2.9478552881739901</v>
      </c>
      <c r="M320" s="14">
        <v>4.48596704182535E-3</v>
      </c>
      <c r="N320" s="14">
        <v>4.4417581164869704</v>
      </c>
      <c r="O320" s="14">
        <v>5.4465973346396597</v>
      </c>
      <c r="P320" s="14">
        <v>3.91328990462869</v>
      </c>
      <c r="R320">
        <v>3</v>
      </c>
      <c r="S320">
        <v>1</v>
      </c>
      <c r="T320">
        <v>9</v>
      </c>
      <c r="U320">
        <v>9</v>
      </c>
      <c r="V320">
        <v>4</v>
      </c>
      <c r="AB320">
        <v>9</v>
      </c>
      <c r="AC320">
        <v>3</v>
      </c>
      <c r="AD320">
        <v>6</v>
      </c>
      <c r="AM320">
        <v>4</v>
      </c>
      <c r="AN320">
        <v>7</v>
      </c>
      <c r="AO320">
        <v>11</v>
      </c>
      <c r="AR320">
        <v>2</v>
      </c>
      <c r="AS320">
        <v>1</v>
      </c>
      <c r="AT320">
        <v>4</v>
      </c>
    </row>
    <row r="321" spans="1:46">
      <c r="A321">
        <v>1983</v>
      </c>
      <c r="B321">
        <v>4</v>
      </c>
      <c r="C321">
        <v>13</v>
      </c>
      <c r="D321" s="14">
        <v>6.6425102948791599</v>
      </c>
      <c r="E321" s="14">
        <v>1.8570475788955401</v>
      </c>
      <c r="F321" s="14">
        <v>7.6774823082432801E-3</v>
      </c>
      <c r="G321" s="14">
        <v>1.73941128330794</v>
      </c>
      <c r="H321" s="14">
        <v>1.3924900830986899</v>
      </c>
      <c r="I321" s="14">
        <v>2.0018614772359</v>
      </c>
      <c r="J321" s="14">
        <v>0.54838614524751494</v>
      </c>
      <c r="K321" s="14">
        <v>5.17869275597947</v>
      </c>
      <c r="L321" s="14">
        <v>1.75256316777048</v>
      </c>
      <c r="M321" s="14">
        <v>4.97141539573399E-6</v>
      </c>
      <c r="N321" s="14">
        <v>5.4027395485782002</v>
      </c>
      <c r="O321" s="14">
        <v>5.2520686040259497</v>
      </c>
      <c r="P321" s="14">
        <v>3.2742834285323799</v>
      </c>
      <c r="R321">
        <v>3</v>
      </c>
      <c r="S321">
        <v>1</v>
      </c>
      <c r="T321">
        <v>9</v>
      </c>
      <c r="U321">
        <v>9</v>
      </c>
      <c r="V321">
        <v>2</v>
      </c>
      <c r="AB321">
        <v>4</v>
      </c>
      <c r="AC321">
        <v>4</v>
      </c>
      <c r="AD321">
        <v>8</v>
      </c>
      <c r="AM321">
        <v>9</v>
      </c>
      <c r="AN321">
        <v>9</v>
      </c>
      <c r="AO321">
        <v>3</v>
      </c>
      <c r="AR321">
        <v>1</v>
      </c>
      <c r="AS321">
        <v>7</v>
      </c>
      <c r="AT321">
        <v>4</v>
      </c>
    </row>
    <row r="322" spans="1:46">
      <c r="A322">
        <v>1983</v>
      </c>
      <c r="B322">
        <v>4</v>
      </c>
      <c r="C322">
        <v>14</v>
      </c>
      <c r="D322" s="14">
        <v>11.9023413557738</v>
      </c>
      <c r="E322" s="14">
        <v>0.21936710650593799</v>
      </c>
      <c r="F322" s="14">
        <v>0</v>
      </c>
      <c r="G322" s="14">
        <v>1.1060111683179801</v>
      </c>
      <c r="H322" s="14">
        <v>1.74334253638412</v>
      </c>
      <c r="I322" s="14">
        <v>5.3984795883247596</v>
      </c>
      <c r="J322" s="14">
        <v>0.48769375778597102</v>
      </c>
      <c r="K322" s="14">
        <v>6.6960507747152098</v>
      </c>
      <c r="L322" s="14">
        <v>0.934583588449304</v>
      </c>
      <c r="M322" s="14">
        <v>0</v>
      </c>
      <c r="N322" s="14">
        <v>6.8435010156649296</v>
      </c>
      <c r="O322" s="14">
        <v>4.6567436235429298</v>
      </c>
      <c r="P322" s="14">
        <v>3.2797505110679102</v>
      </c>
      <c r="R322">
        <v>3</v>
      </c>
      <c r="S322">
        <v>1</v>
      </c>
      <c r="T322">
        <v>9</v>
      </c>
      <c r="U322">
        <v>9</v>
      </c>
      <c r="V322">
        <v>9</v>
      </c>
      <c r="AB322">
        <v>9</v>
      </c>
      <c r="AC322">
        <v>3</v>
      </c>
      <c r="AD322">
        <v>8</v>
      </c>
      <c r="AM322">
        <v>6</v>
      </c>
      <c r="AN322">
        <v>4</v>
      </c>
      <c r="AO322">
        <v>11</v>
      </c>
      <c r="AR322">
        <v>1</v>
      </c>
      <c r="AS322">
        <v>1</v>
      </c>
      <c r="AT322">
        <v>4</v>
      </c>
    </row>
    <row r="323" spans="1:46">
      <c r="A323">
        <v>1983</v>
      </c>
      <c r="B323">
        <v>4</v>
      </c>
      <c r="C323">
        <v>15</v>
      </c>
      <c r="D323" s="14">
        <v>5.1835344435608803</v>
      </c>
      <c r="E323" s="14">
        <v>0.16616020315906599</v>
      </c>
      <c r="F323" s="14">
        <v>9.0086180567701402E-2</v>
      </c>
      <c r="G323" s="14">
        <v>1.67302623766256</v>
      </c>
      <c r="H323" s="14">
        <v>2.3780393260241</v>
      </c>
      <c r="I323" s="14">
        <v>4.1261450398599999</v>
      </c>
      <c r="J323" s="14">
        <v>0.38567519743221901</v>
      </c>
      <c r="K323" s="14">
        <v>7.1359854161535203</v>
      </c>
      <c r="L323" s="14">
        <v>1.9490695576258401</v>
      </c>
      <c r="M323" s="14">
        <v>4.8693402640483299E-3</v>
      </c>
      <c r="N323" s="14">
        <v>7.47238308348581</v>
      </c>
      <c r="O323" s="14">
        <v>4.8466420135913699</v>
      </c>
      <c r="P323" s="14">
        <v>3.6179293662701801</v>
      </c>
      <c r="R323">
        <v>3</v>
      </c>
      <c r="S323">
        <v>1</v>
      </c>
      <c r="T323">
        <v>5</v>
      </c>
      <c r="U323">
        <v>9</v>
      </c>
      <c r="V323">
        <v>9</v>
      </c>
      <c r="AB323">
        <v>9</v>
      </c>
      <c r="AC323">
        <v>1</v>
      </c>
      <c r="AD323">
        <v>7</v>
      </c>
      <c r="AM323">
        <v>4</v>
      </c>
      <c r="AN323">
        <v>4</v>
      </c>
      <c r="AO323">
        <v>11</v>
      </c>
      <c r="AR323">
        <v>1</v>
      </c>
      <c r="AS323">
        <v>6</v>
      </c>
      <c r="AT323">
        <v>10</v>
      </c>
    </row>
    <row r="324" spans="1:46">
      <c r="A324">
        <v>1983</v>
      </c>
      <c r="B324">
        <v>4</v>
      </c>
      <c r="C324">
        <v>16</v>
      </c>
      <c r="D324" s="14">
        <v>3.4851427425881001</v>
      </c>
      <c r="E324" s="14">
        <v>0.65357555938471901</v>
      </c>
      <c r="F324" s="14">
        <v>0.26458614594173901</v>
      </c>
      <c r="G324" s="14">
        <v>2.5422834456019099</v>
      </c>
      <c r="H324" s="14">
        <v>3.1653974014894799</v>
      </c>
      <c r="I324" s="14">
        <v>2.9116372614332899</v>
      </c>
      <c r="J324" s="14">
        <v>0.56498416235442805</v>
      </c>
      <c r="K324" s="14">
        <v>4.9454069375852301</v>
      </c>
      <c r="L324" s="14">
        <v>2.0749137618119802</v>
      </c>
      <c r="M324" s="14">
        <v>2.82608296648526E-4</v>
      </c>
      <c r="N324" s="14">
        <v>6.55839637464336</v>
      </c>
      <c r="O324" s="14">
        <v>2.0007895442872199</v>
      </c>
      <c r="P324" s="14">
        <v>2.4612511501775698</v>
      </c>
      <c r="R324">
        <v>7</v>
      </c>
      <c r="S324">
        <v>8</v>
      </c>
      <c r="T324">
        <v>5</v>
      </c>
      <c r="U324">
        <v>9</v>
      </c>
      <c r="V324">
        <v>9</v>
      </c>
      <c r="AB324">
        <v>9</v>
      </c>
      <c r="AC324">
        <v>2</v>
      </c>
      <c r="AD324">
        <v>6</v>
      </c>
      <c r="AM324">
        <v>4</v>
      </c>
      <c r="AN324">
        <v>4</v>
      </c>
      <c r="AO324">
        <v>11</v>
      </c>
      <c r="AR324">
        <v>1</v>
      </c>
      <c r="AS324">
        <v>6</v>
      </c>
      <c r="AT324">
        <v>10</v>
      </c>
    </row>
    <row r="325" spans="1:46">
      <c r="A325">
        <v>1983</v>
      </c>
      <c r="B325">
        <v>4</v>
      </c>
      <c r="C325">
        <v>17</v>
      </c>
      <c r="D325" s="14">
        <v>6.1184046167028603</v>
      </c>
      <c r="E325" s="14">
        <v>0.75520121944348595</v>
      </c>
      <c r="F325" s="14">
        <v>0.66438128356418602</v>
      </c>
      <c r="G325" s="14">
        <v>3.4079980610537302</v>
      </c>
      <c r="H325" s="14">
        <v>3.4937462296286901</v>
      </c>
      <c r="I325" s="14">
        <v>4.3039813372228499</v>
      </c>
      <c r="J325" s="14">
        <v>1.5394037463188599</v>
      </c>
      <c r="K325" s="14">
        <v>4.4021858773269704</v>
      </c>
      <c r="L325" s="14">
        <v>1.8811561935475001</v>
      </c>
      <c r="M325" s="14">
        <v>0</v>
      </c>
      <c r="N325" s="14">
        <v>5.3399267995784196</v>
      </c>
      <c r="O325" s="14">
        <v>1.3392123305450201</v>
      </c>
      <c r="P325" s="14">
        <v>2.3334585412787199</v>
      </c>
      <c r="R325">
        <v>7</v>
      </c>
      <c r="S325">
        <v>1</v>
      </c>
      <c r="T325">
        <v>5</v>
      </c>
      <c r="U325">
        <v>9</v>
      </c>
      <c r="V325">
        <v>9</v>
      </c>
      <c r="AB325">
        <v>9</v>
      </c>
      <c r="AC325">
        <v>3</v>
      </c>
      <c r="AD325">
        <v>6</v>
      </c>
      <c r="AM325">
        <v>9</v>
      </c>
      <c r="AN325">
        <v>9</v>
      </c>
      <c r="AO325">
        <v>11</v>
      </c>
      <c r="AR325">
        <v>1</v>
      </c>
      <c r="AS325">
        <v>7</v>
      </c>
      <c r="AT325">
        <v>4</v>
      </c>
    </row>
    <row r="326" spans="1:46">
      <c r="A326">
        <v>1983</v>
      </c>
      <c r="B326">
        <v>4</v>
      </c>
      <c r="C326">
        <v>18</v>
      </c>
      <c r="D326" s="14">
        <v>2.3855250175586402</v>
      </c>
      <c r="E326" s="14">
        <v>1.0797536834566901</v>
      </c>
      <c r="F326" s="14">
        <v>3.0248362904952701</v>
      </c>
      <c r="G326" s="14">
        <v>3.48808905946676</v>
      </c>
      <c r="H326" s="14">
        <v>1.1905352975899901</v>
      </c>
      <c r="I326" s="14">
        <v>1.03015983281379</v>
      </c>
      <c r="J326" s="14">
        <v>0.88889531336551997</v>
      </c>
      <c r="K326" s="14">
        <v>2.0782975862882198</v>
      </c>
      <c r="L326" s="14">
        <v>0.33622014918022203</v>
      </c>
      <c r="M326" s="14">
        <v>9.9503858501802602E-6</v>
      </c>
      <c r="N326" s="14">
        <v>1.48997092338009</v>
      </c>
      <c r="O326" s="14">
        <v>0.793888988107742</v>
      </c>
      <c r="P326" s="14">
        <v>1.34001387459212</v>
      </c>
      <c r="R326">
        <v>6</v>
      </c>
      <c r="S326">
        <v>1</v>
      </c>
      <c r="T326">
        <v>5</v>
      </c>
      <c r="U326">
        <v>9</v>
      </c>
      <c r="V326">
        <v>3</v>
      </c>
      <c r="AB326">
        <v>9</v>
      </c>
      <c r="AC326">
        <v>2</v>
      </c>
      <c r="AD326">
        <v>6</v>
      </c>
      <c r="AM326">
        <v>4</v>
      </c>
      <c r="AN326">
        <v>5</v>
      </c>
      <c r="AO326">
        <v>11</v>
      </c>
      <c r="AR326">
        <v>1</v>
      </c>
      <c r="AS326">
        <v>1</v>
      </c>
      <c r="AT326">
        <v>4</v>
      </c>
    </row>
    <row r="327" spans="1:46">
      <c r="A327">
        <v>1983</v>
      </c>
      <c r="B327">
        <v>4</v>
      </c>
      <c r="C327">
        <v>19</v>
      </c>
      <c r="D327" s="14">
        <v>3.2064675837036698</v>
      </c>
      <c r="E327" s="14">
        <v>1.5499003879317399</v>
      </c>
      <c r="F327" s="14">
        <v>1.73718876536142</v>
      </c>
      <c r="G327" s="14">
        <v>4.0502800773415801</v>
      </c>
      <c r="H327" s="14">
        <v>1.0972431376609</v>
      </c>
      <c r="I327" s="14">
        <v>3.2820314565159601</v>
      </c>
      <c r="J327" s="14">
        <v>0.96235832322784498</v>
      </c>
      <c r="K327" s="14">
        <v>1.4327659907980601</v>
      </c>
      <c r="L327" s="14">
        <v>0.87763499309187598</v>
      </c>
      <c r="M327" s="14">
        <v>0</v>
      </c>
      <c r="N327" s="14">
        <v>2.26683715096474</v>
      </c>
      <c r="O327" s="14">
        <v>0.79168595442422696</v>
      </c>
      <c r="P327" s="14">
        <v>1.41175651430018</v>
      </c>
      <c r="R327">
        <v>6</v>
      </c>
      <c r="S327">
        <v>1</v>
      </c>
      <c r="T327">
        <v>5</v>
      </c>
      <c r="U327">
        <v>9</v>
      </c>
      <c r="V327">
        <v>3</v>
      </c>
      <c r="AB327">
        <v>4</v>
      </c>
      <c r="AC327">
        <v>2</v>
      </c>
      <c r="AD327">
        <v>8</v>
      </c>
      <c r="AM327">
        <v>6</v>
      </c>
      <c r="AN327">
        <v>7</v>
      </c>
      <c r="AO327">
        <v>11</v>
      </c>
      <c r="AR327">
        <v>1</v>
      </c>
      <c r="AS327">
        <v>7</v>
      </c>
      <c r="AT327">
        <v>5</v>
      </c>
    </row>
    <row r="328" spans="1:46">
      <c r="A328">
        <v>1983</v>
      </c>
      <c r="B328">
        <v>4</v>
      </c>
      <c r="C328">
        <v>20</v>
      </c>
      <c r="D328" s="14">
        <v>7.6665589680570898</v>
      </c>
      <c r="E328" s="14">
        <v>0.96243416514927904</v>
      </c>
      <c r="F328" s="14">
        <v>1.58905575903456</v>
      </c>
      <c r="G328" s="14">
        <v>3.77654602375156</v>
      </c>
      <c r="H328" s="14">
        <v>1.21029954141163</v>
      </c>
      <c r="I328" s="14">
        <v>4.8734213720369803</v>
      </c>
      <c r="J328" s="14">
        <v>0.99238932344952302</v>
      </c>
      <c r="K328" s="14">
        <v>2.3621183854383698</v>
      </c>
      <c r="L328" s="14">
        <v>0.62062854231709796</v>
      </c>
      <c r="M328" s="14">
        <v>6.5714742132746702E-4</v>
      </c>
      <c r="N328" s="14">
        <v>2.3849168726827199</v>
      </c>
      <c r="O328" s="14">
        <v>1.44370711100405</v>
      </c>
      <c r="P328" s="14">
        <v>1.7094584233555199</v>
      </c>
      <c r="R328">
        <v>6</v>
      </c>
      <c r="S328">
        <v>1</v>
      </c>
      <c r="T328">
        <v>3</v>
      </c>
      <c r="U328">
        <v>9</v>
      </c>
      <c r="V328">
        <v>3</v>
      </c>
      <c r="AB328">
        <v>9</v>
      </c>
      <c r="AC328">
        <v>9</v>
      </c>
      <c r="AD328">
        <v>8</v>
      </c>
      <c r="AM328">
        <v>4</v>
      </c>
      <c r="AN328">
        <v>5</v>
      </c>
      <c r="AO328">
        <v>8</v>
      </c>
      <c r="AR328">
        <v>1</v>
      </c>
      <c r="AS328">
        <v>7</v>
      </c>
      <c r="AT328">
        <v>4</v>
      </c>
    </row>
    <row r="329" spans="1:46">
      <c r="A329">
        <v>1983</v>
      </c>
      <c r="B329">
        <v>4</v>
      </c>
      <c r="C329">
        <v>21</v>
      </c>
      <c r="D329" s="14">
        <v>7.6025783953461996</v>
      </c>
      <c r="E329" s="14">
        <v>1.5118046591993799</v>
      </c>
      <c r="F329" s="14">
        <v>0.46310794081282203</v>
      </c>
      <c r="G329" s="14">
        <v>6.2669949052927496</v>
      </c>
      <c r="H329" s="14">
        <v>0.73091204577366498</v>
      </c>
      <c r="I329" s="14">
        <v>2.1892015630918298</v>
      </c>
      <c r="J329" s="14">
        <v>1.9018627619889601</v>
      </c>
      <c r="K329" s="14">
        <v>1.63615723606068</v>
      </c>
      <c r="L329" s="14">
        <v>1.3099097688161001</v>
      </c>
      <c r="M329" s="14">
        <v>1.7226850286078299E-3</v>
      </c>
      <c r="N329" s="14">
        <v>4.4117795880890602</v>
      </c>
      <c r="O329" s="14">
        <v>1.9466911920896599</v>
      </c>
      <c r="P329" s="14">
        <v>2.4105446492069298</v>
      </c>
      <c r="R329">
        <v>1</v>
      </c>
      <c r="S329">
        <v>8</v>
      </c>
      <c r="T329">
        <v>5</v>
      </c>
      <c r="U329">
        <v>9</v>
      </c>
      <c r="V329">
        <v>9</v>
      </c>
      <c r="AB329">
        <v>9</v>
      </c>
      <c r="AC329">
        <v>4</v>
      </c>
      <c r="AD329">
        <v>6</v>
      </c>
      <c r="AM329">
        <v>9</v>
      </c>
      <c r="AN329">
        <v>9</v>
      </c>
      <c r="AO329">
        <v>3</v>
      </c>
      <c r="AR329">
        <v>1</v>
      </c>
      <c r="AS329">
        <v>6</v>
      </c>
      <c r="AT329">
        <v>5</v>
      </c>
    </row>
    <row r="330" spans="1:46">
      <c r="A330">
        <v>1983</v>
      </c>
      <c r="B330">
        <v>4</v>
      </c>
      <c r="C330">
        <v>22</v>
      </c>
      <c r="D330" s="14">
        <v>7.4783899643538296</v>
      </c>
      <c r="E330" s="14">
        <v>6.1791482132887303</v>
      </c>
      <c r="F330" s="14">
        <v>0.44310370657174097</v>
      </c>
      <c r="G330" s="14">
        <v>8.1630445112418304</v>
      </c>
      <c r="H330" s="14">
        <v>3.72008162003134</v>
      </c>
      <c r="I330" s="14">
        <v>10.5260878446565</v>
      </c>
      <c r="J330" s="14">
        <v>3.793018518222</v>
      </c>
      <c r="K330" s="14">
        <v>3.42336197522381</v>
      </c>
      <c r="L330" s="14">
        <v>6.7705418395501296</v>
      </c>
      <c r="M330" s="14">
        <v>1.60509724432185E-2</v>
      </c>
      <c r="N330" s="14">
        <v>12.3524550142946</v>
      </c>
      <c r="O330" s="14">
        <v>3.1727474572882302</v>
      </c>
      <c r="P330" s="14">
        <v>4.43229253048088</v>
      </c>
      <c r="R330">
        <v>1</v>
      </c>
      <c r="S330">
        <v>6</v>
      </c>
      <c r="T330">
        <v>9</v>
      </c>
      <c r="U330">
        <v>9</v>
      </c>
      <c r="V330">
        <v>1</v>
      </c>
      <c r="AB330">
        <v>9</v>
      </c>
      <c r="AC330">
        <v>3</v>
      </c>
      <c r="AD330">
        <v>6</v>
      </c>
      <c r="AM330">
        <v>6</v>
      </c>
      <c r="AN330">
        <v>3</v>
      </c>
      <c r="AO330">
        <v>7</v>
      </c>
      <c r="AR330">
        <v>1</v>
      </c>
      <c r="AS330">
        <v>7</v>
      </c>
      <c r="AT330">
        <v>10</v>
      </c>
    </row>
    <row r="331" spans="1:46">
      <c r="A331">
        <v>1983</v>
      </c>
      <c r="B331">
        <v>4</v>
      </c>
      <c r="C331">
        <v>23</v>
      </c>
      <c r="D331" s="14">
        <v>6.9842633397028404</v>
      </c>
      <c r="E331" s="14">
        <v>1.5802127452450201</v>
      </c>
      <c r="F331" s="14">
        <v>1.51125539124968</v>
      </c>
      <c r="G331" s="14">
        <v>3.1159245269502298</v>
      </c>
      <c r="H331" s="14">
        <v>10.181674216178701</v>
      </c>
      <c r="I331" s="14">
        <v>11.1178070713562</v>
      </c>
      <c r="J331" s="14">
        <v>2.61884128995443</v>
      </c>
      <c r="K331" s="14">
        <v>4.61826443109147</v>
      </c>
      <c r="L331" s="14">
        <v>2.1792919059678399</v>
      </c>
      <c r="M331" s="14">
        <v>4.5490117306729201E-2</v>
      </c>
      <c r="N331" s="14">
        <v>8.0281368207621906</v>
      </c>
      <c r="O331" s="14">
        <v>5.3743506263129603</v>
      </c>
      <c r="P331" s="14">
        <v>4.4567532987968397</v>
      </c>
      <c r="R331">
        <v>5</v>
      </c>
      <c r="S331">
        <v>6</v>
      </c>
      <c r="T331">
        <v>2</v>
      </c>
      <c r="U331">
        <v>9</v>
      </c>
      <c r="V331">
        <v>1</v>
      </c>
      <c r="AB331">
        <v>9</v>
      </c>
      <c r="AC331">
        <v>9</v>
      </c>
      <c r="AD331">
        <v>6</v>
      </c>
      <c r="AM331">
        <v>6</v>
      </c>
      <c r="AN331">
        <v>4</v>
      </c>
      <c r="AO331">
        <v>11</v>
      </c>
      <c r="AR331">
        <v>5</v>
      </c>
      <c r="AS331">
        <v>7</v>
      </c>
      <c r="AT331">
        <v>10</v>
      </c>
    </row>
    <row r="332" spans="1:46">
      <c r="A332">
        <v>1983</v>
      </c>
      <c r="B332">
        <v>4</v>
      </c>
      <c r="C332">
        <v>24</v>
      </c>
      <c r="D332" s="14">
        <v>7.2067562909335203</v>
      </c>
      <c r="E332" s="14">
        <v>4.1053296313145902</v>
      </c>
      <c r="F332" s="14">
        <v>4.3312177375040397</v>
      </c>
      <c r="G332" s="14">
        <v>3.4573945736404599</v>
      </c>
      <c r="H332" s="14">
        <v>6.0687397587969496</v>
      </c>
      <c r="I332" s="14">
        <v>8.6727574316391198</v>
      </c>
      <c r="J332" s="14">
        <v>2.7693475516445401</v>
      </c>
      <c r="K332" s="14">
        <v>4.5779886502081304</v>
      </c>
      <c r="L332" s="14">
        <v>2.1574277056960902</v>
      </c>
      <c r="M332" s="14">
        <v>6.30100219009153E-2</v>
      </c>
      <c r="N332" s="14">
        <v>3.6293584535029102</v>
      </c>
      <c r="O332" s="14">
        <v>5.10062955636596</v>
      </c>
      <c r="P332" s="14">
        <v>3.9368743504230901</v>
      </c>
      <c r="R332">
        <v>3</v>
      </c>
      <c r="S332">
        <v>6</v>
      </c>
      <c r="T332">
        <v>2</v>
      </c>
      <c r="U332">
        <v>9</v>
      </c>
      <c r="V332">
        <v>1</v>
      </c>
      <c r="AB332">
        <v>4</v>
      </c>
      <c r="AC332">
        <v>4</v>
      </c>
      <c r="AD332">
        <v>6</v>
      </c>
      <c r="AM332">
        <v>4</v>
      </c>
      <c r="AN332">
        <v>4</v>
      </c>
      <c r="AO332">
        <v>11</v>
      </c>
      <c r="AR332">
        <v>1</v>
      </c>
      <c r="AS332">
        <v>6</v>
      </c>
      <c r="AT332">
        <v>2</v>
      </c>
    </row>
    <row r="333" spans="1:46">
      <c r="A333">
        <v>1983</v>
      </c>
      <c r="B333">
        <v>4</v>
      </c>
      <c r="C333">
        <v>25</v>
      </c>
      <c r="D333" s="14">
        <v>10.4641117634743</v>
      </c>
      <c r="E333" s="14">
        <v>1.7463614395824301</v>
      </c>
      <c r="F333" s="14">
        <v>1.22982720708731</v>
      </c>
      <c r="G333" s="14">
        <v>5.4473139016258996</v>
      </c>
      <c r="H333" s="14">
        <v>4.6870389212297798</v>
      </c>
      <c r="I333" s="14">
        <v>13.3497023723836</v>
      </c>
      <c r="J333" s="14">
        <v>6.0215500562140303</v>
      </c>
      <c r="K333" s="14">
        <v>3.8864084481391901</v>
      </c>
      <c r="L333" s="14">
        <v>4.7732543678548103</v>
      </c>
      <c r="M333" s="14">
        <v>7.7759192398443103E-2</v>
      </c>
      <c r="N333" s="14">
        <v>7.5326354228196397</v>
      </c>
      <c r="O333" s="14">
        <v>7.7113410409457002</v>
      </c>
      <c r="P333" s="14">
        <v>5.4867819586995896</v>
      </c>
      <c r="R333">
        <v>4</v>
      </c>
      <c r="S333">
        <v>6</v>
      </c>
      <c r="T333">
        <v>2</v>
      </c>
      <c r="U333">
        <v>6</v>
      </c>
      <c r="V333">
        <v>1</v>
      </c>
      <c r="AB333">
        <v>9</v>
      </c>
      <c r="AC333">
        <v>3</v>
      </c>
      <c r="AD333">
        <v>6</v>
      </c>
      <c r="AM333">
        <v>9</v>
      </c>
      <c r="AN333">
        <v>1</v>
      </c>
      <c r="AO333">
        <v>11</v>
      </c>
      <c r="AR333">
        <v>5</v>
      </c>
      <c r="AS333">
        <v>6</v>
      </c>
      <c r="AT333">
        <v>10</v>
      </c>
    </row>
    <row r="334" spans="1:46">
      <c r="A334">
        <v>1983</v>
      </c>
      <c r="B334">
        <v>4</v>
      </c>
      <c r="C334">
        <v>26</v>
      </c>
      <c r="D334" s="14">
        <v>11.1362840757368</v>
      </c>
      <c r="E334" s="14">
        <v>0.43643459628206899</v>
      </c>
      <c r="F334" s="14">
        <v>1.2937805887840499</v>
      </c>
      <c r="G334" s="14">
        <v>5.53393581163661</v>
      </c>
      <c r="H334" s="14">
        <v>7.9786840007308903</v>
      </c>
      <c r="I334" s="14">
        <v>7.9707797516686503</v>
      </c>
      <c r="J334" s="14">
        <v>6.3234331965793897</v>
      </c>
      <c r="K334" s="14">
        <v>6.5868006717815</v>
      </c>
      <c r="L334" s="14">
        <v>3.8955933070056998</v>
      </c>
      <c r="M334" s="14">
        <v>0.12604179231398199</v>
      </c>
      <c r="N334" s="14">
        <v>10.216578062039201</v>
      </c>
      <c r="O334" s="14">
        <v>6.9728151898551998</v>
      </c>
      <c r="P334" s="14">
        <v>6.0637073615174897</v>
      </c>
      <c r="R334">
        <v>4</v>
      </c>
      <c r="S334">
        <v>6</v>
      </c>
      <c r="T334">
        <v>2</v>
      </c>
      <c r="U334">
        <v>6</v>
      </c>
      <c r="V334">
        <v>1</v>
      </c>
      <c r="AB334">
        <v>6</v>
      </c>
      <c r="AC334">
        <v>2</v>
      </c>
      <c r="AD334">
        <v>6</v>
      </c>
      <c r="AM334">
        <v>9</v>
      </c>
      <c r="AN334">
        <v>4</v>
      </c>
      <c r="AO334">
        <v>11</v>
      </c>
      <c r="AR334">
        <v>1</v>
      </c>
      <c r="AS334">
        <v>6</v>
      </c>
      <c r="AT334">
        <v>4</v>
      </c>
    </row>
    <row r="335" spans="1:46">
      <c r="A335">
        <v>1983</v>
      </c>
      <c r="B335">
        <v>4</v>
      </c>
      <c r="C335">
        <v>27</v>
      </c>
      <c r="D335" s="14">
        <v>12.886576256744901</v>
      </c>
      <c r="E335" s="14">
        <v>0.77738435538156603</v>
      </c>
      <c r="F335" s="14">
        <v>0.95934722612986501</v>
      </c>
      <c r="G335" s="14">
        <v>5.8179490839385002</v>
      </c>
      <c r="H335" s="14">
        <v>4.70168637953042</v>
      </c>
      <c r="I335" s="14">
        <v>6.2172719495065998</v>
      </c>
      <c r="J335" s="14">
        <v>3.6130408721981402</v>
      </c>
      <c r="K335" s="14">
        <v>4.8848991881807304</v>
      </c>
      <c r="L335" s="14">
        <v>2.8108505537060799</v>
      </c>
      <c r="M335" s="14">
        <v>0.450664863870397</v>
      </c>
      <c r="N335" s="14">
        <v>5.8293100978988104</v>
      </c>
      <c r="O335" s="14">
        <v>6.0299883229018798</v>
      </c>
      <c r="P335" s="14">
        <v>4.9385887156694004</v>
      </c>
      <c r="R335">
        <v>4</v>
      </c>
      <c r="S335">
        <v>8</v>
      </c>
      <c r="T335">
        <v>2</v>
      </c>
      <c r="U335">
        <v>6</v>
      </c>
      <c r="V335">
        <v>9</v>
      </c>
      <c r="AB335">
        <v>9</v>
      </c>
      <c r="AC335">
        <v>5</v>
      </c>
      <c r="AD335">
        <v>6</v>
      </c>
      <c r="AM335">
        <v>4</v>
      </c>
      <c r="AN335">
        <v>5</v>
      </c>
      <c r="AO335">
        <v>9</v>
      </c>
      <c r="AR335">
        <v>1</v>
      </c>
      <c r="AS335">
        <v>6</v>
      </c>
      <c r="AT335">
        <v>4</v>
      </c>
    </row>
    <row r="336" spans="1:46">
      <c r="A336">
        <v>1983</v>
      </c>
      <c r="B336">
        <v>4</v>
      </c>
      <c r="C336">
        <v>28</v>
      </c>
      <c r="D336" s="14">
        <v>7.7025092458028297</v>
      </c>
      <c r="E336" s="14">
        <v>4.0402037241336397E-2</v>
      </c>
      <c r="F336" s="14">
        <v>5.1184373572927003E-2</v>
      </c>
      <c r="G336" s="14">
        <v>2.5455395661153699</v>
      </c>
      <c r="H336" s="14">
        <v>4.4374937629704201</v>
      </c>
      <c r="I336" s="14">
        <v>6.41265271628383</v>
      </c>
      <c r="J336" s="14">
        <v>3.53985968447562</v>
      </c>
      <c r="K336" s="14">
        <v>4.9936600525288002</v>
      </c>
      <c r="L336" s="14">
        <v>1.7986840458309401</v>
      </c>
      <c r="M336" s="14">
        <v>2.56433325585269E-2</v>
      </c>
      <c r="N336" s="14">
        <v>4.4772745104096403</v>
      </c>
      <c r="O336" s="14">
        <v>5.3850669297644904</v>
      </c>
      <c r="P336" s="14">
        <v>4.0117850101453403</v>
      </c>
      <c r="R336">
        <v>4</v>
      </c>
      <c r="S336">
        <v>8</v>
      </c>
      <c r="T336">
        <v>9</v>
      </c>
      <c r="U336">
        <v>6</v>
      </c>
      <c r="V336">
        <v>9</v>
      </c>
      <c r="AB336">
        <v>9</v>
      </c>
      <c r="AC336">
        <v>9</v>
      </c>
      <c r="AD336">
        <v>7</v>
      </c>
      <c r="AM336">
        <v>6</v>
      </c>
      <c r="AN336">
        <v>4</v>
      </c>
      <c r="AO336">
        <v>3</v>
      </c>
    </row>
    <row r="337" spans="1:41">
      <c r="A337">
        <v>1983</v>
      </c>
      <c r="B337">
        <v>4</v>
      </c>
      <c r="C337">
        <v>29</v>
      </c>
      <c r="D337" s="14">
        <v>7.9576539772552204</v>
      </c>
      <c r="E337" s="14">
        <v>1.32644758577991E-2</v>
      </c>
      <c r="F337" s="14">
        <v>2.4749537814476901E-2</v>
      </c>
      <c r="G337" s="14">
        <v>3.2675065117762001</v>
      </c>
      <c r="H337" s="14">
        <v>5.6872699562682598</v>
      </c>
      <c r="I337" s="14">
        <v>8.1965060536929695</v>
      </c>
      <c r="J337" s="14">
        <v>3.3170414388169398</v>
      </c>
      <c r="K337" s="14">
        <v>8.2390313195778297</v>
      </c>
      <c r="L337" s="14">
        <v>3.3186833584805999</v>
      </c>
      <c r="M337" s="14">
        <v>0.17177766034971401</v>
      </c>
      <c r="N337" s="14">
        <v>6.9099315831818497</v>
      </c>
      <c r="O337" s="14">
        <v>5.1234569766937899</v>
      </c>
      <c r="P337" s="14">
        <v>4.5450515406796201</v>
      </c>
      <c r="R337">
        <v>4</v>
      </c>
      <c r="S337">
        <v>8</v>
      </c>
      <c r="T337">
        <v>9</v>
      </c>
      <c r="U337">
        <v>2</v>
      </c>
      <c r="V337">
        <v>9</v>
      </c>
      <c r="AB337">
        <v>9</v>
      </c>
      <c r="AC337">
        <v>9</v>
      </c>
      <c r="AD337">
        <v>8</v>
      </c>
      <c r="AM337">
        <v>4</v>
      </c>
      <c r="AN337">
        <v>5</v>
      </c>
      <c r="AO337">
        <v>11</v>
      </c>
    </row>
    <row r="338" spans="1:41">
      <c r="A338">
        <v>1983</v>
      </c>
      <c r="B338">
        <v>4</v>
      </c>
      <c r="C338">
        <v>30</v>
      </c>
      <c r="D338" s="14">
        <v>6.1400136887792502</v>
      </c>
      <c r="E338" s="14">
        <v>4.8854581164840399E-2</v>
      </c>
      <c r="F338" s="14">
        <v>7.1514872690234196E-2</v>
      </c>
      <c r="G338" s="14">
        <v>2.9037078146634898</v>
      </c>
      <c r="H338" s="14">
        <v>4.4039942714324098</v>
      </c>
      <c r="I338" s="14">
        <v>4.4699782292631198</v>
      </c>
      <c r="J338" s="14">
        <v>2.9195825306843401</v>
      </c>
      <c r="K338" s="14">
        <v>4.1191388366505999</v>
      </c>
      <c r="L338" s="14">
        <v>4.5588901790657701</v>
      </c>
      <c r="M338" s="14">
        <v>0.55159589642241702</v>
      </c>
      <c r="N338" s="14">
        <v>6.3681364173163999</v>
      </c>
      <c r="O338" s="14">
        <v>6.6926008114690996</v>
      </c>
      <c r="P338" s="14">
        <v>4.2456114449109199</v>
      </c>
      <c r="R338">
        <v>10</v>
      </c>
      <c r="S338">
        <v>6</v>
      </c>
      <c r="T338">
        <v>9</v>
      </c>
      <c r="U338">
        <v>2</v>
      </c>
      <c r="V338">
        <v>9</v>
      </c>
      <c r="AB338">
        <v>6</v>
      </c>
      <c r="AC338">
        <v>3</v>
      </c>
      <c r="AD338">
        <v>6</v>
      </c>
      <c r="AM338">
        <v>9</v>
      </c>
      <c r="AN338">
        <v>3</v>
      </c>
      <c r="AO338">
        <v>11</v>
      </c>
    </row>
    <row r="339" spans="1:41">
      <c r="A339">
        <v>1983</v>
      </c>
      <c r="B339">
        <v>5</v>
      </c>
      <c r="C339">
        <v>1</v>
      </c>
      <c r="D339" s="14">
        <v>9.6621247060515696</v>
      </c>
      <c r="E339" s="14">
        <v>4.4708526063030801E-2</v>
      </c>
      <c r="F339" s="14">
        <v>5.3544162894495803E-2</v>
      </c>
      <c r="G339" s="14">
        <v>2.1251977453226698</v>
      </c>
      <c r="H339" s="14">
        <v>3.64142488815689</v>
      </c>
      <c r="I339" s="14">
        <v>8.4656122971840997</v>
      </c>
      <c r="J339" s="14">
        <v>1.58416007792722</v>
      </c>
      <c r="K339" s="14">
        <v>3.05168906959763</v>
      </c>
      <c r="L339" s="14">
        <v>4.2570776763085103</v>
      </c>
      <c r="M339" s="14">
        <v>0.138005350927079</v>
      </c>
      <c r="N339" s="14">
        <v>5.8599423360019802</v>
      </c>
      <c r="O339" s="14">
        <v>6.0404926519354198</v>
      </c>
      <c r="P339" s="14">
        <v>3.5641397815501898</v>
      </c>
      <c r="R339">
        <v>10</v>
      </c>
      <c r="S339">
        <v>6</v>
      </c>
      <c r="T339">
        <v>4</v>
      </c>
      <c r="U339">
        <v>3</v>
      </c>
      <c r="V339">
        <v>1</v>
      </c>
      <c r="AB339">
        <v>6</v>
      </c>
      <c r="AC339">
        <v>3</v>
      </c>
      <c r="AD339">
        <v>6</v>
      </c>
      <c r="AM339">
        <v>6</v>
      </c>
      <c r="AN339">
        <v>4</v>
      </c>
      <c r="AO339">
        <v>1</v>
      </c>
    </row>
    <row r="340" spans="1:41">
      <c r="A340">
        <v>1983</v>
      </c>
      <c r="B340">
        <v>5</v>
      </c>
      <c r="C340">
        <v>2</v>
      </c>
      <c r="D340" s="14">
        <v>3.4034403666716999</v>
      </c>
      <c r="E340" s="14">
        <v>7.3164375705385198E-2</v>
      </c>
      <c r="F340" s="14">
        <v>0.242860678990168</v>
      </c>
      <c r="G340" s="14">
        <v>2.3213471192136299</v>
      </c>
      <c r="H340" s="14">
        <v>1.3775365933630801</v>
      </c>
      <c r="I340" s="14">
        <v>3.0120028203695401</v>
      </c>
      <c r="J340" s="14">
        <v>1.0658735037528799</v>
      </c>
      <c r="K340" s="14">
        <v>3.0852516102905199</v>
      </c>
      <c r="L340" s="14">
        <v>4.7958894858335199</v>
      </c>
      <c r="M340" s="14">
        <v>0.85981640814093996</v>
      </c>
      <c r="N340" s="14">
        <v>5.8290196380553496</v>
      </c>
      <c r="O340" s="14">
        <v>5.39654985981685</v>
      </c>
      <c r="P340" s="14">
        <v>3.2209489741377002</v>
      </c>
      <c r="R340">
        <v>10</v>
      </c>
      <c r="S340">
        <v>5</v>
      </c>
      <c r="T340">
        <v>4</v>
      </c>
      <c r="U340">
        <v>3</v>
      </c>
      <c r="V340">
        <v>7</v>
      </c>
      <c r="AB340">
        <v>9</v>
      </c>
      <c r="AC340">
        <v>5</v>
      </c>
      <c r="AD340">
        <v>6</v>
      </c>
      <c r="AM340">
        <v>9</v>
      </c>
      <c r="AN340">
        <v>4</v>
      </c>
      <c r="AO340">
        <v>11</v>
      </c>
    </row>
    <row r="341" spans="1:41">
      <c r="A341">
        <v>1983</v>
      </c>
      <c r="B341">
        <v>5</v>
      </c>
      <c r="C341">
        <v>3</v>
      </c>
      <c r="D341" s="14">
        <v>6.1964001358874299</v>
      </c>
      <c r="E341" s="14">
        <v>3.9202285797615199E-2</v>
      </c>
      <c r="F341" s="14">
        <v>0.117671304669658</v>
      </c>
      <c r="G341" s="14">
        <v>3.6475389302954802</v>
      </c>
      <c r="H341" s="14">
        <v>2.5235307191048899</v>
      </c>
      <c r="I341" s="14">
        <v>3.7769664254294799</v>
      </c>
      <c r="J341" s="14">
        <v>2.84613774768565</v>
      </c>
      <c r="K341" s="14">
        <v>3.2627094519194202</v>
      </c>
      <c r="L341" s="14">
        <v>2.2063368817006501</v>
      </c>
      <c r="M341" s="14">
        <v>6.6332092267885903E-2</v>
      </c>
      <c r="N341" s="14">
        <v>6.3607513096770001</v>
      </c>
      <c r="O341" s="14">
        <v>5.5704504528702303</v>
      </c>
      <c r="P341" s="14">
        <v>3.6967804291457802</v>
      </c>
      <c r="R341">
        <v>10</v>
      </c>
      <c r="S341">
        <v>5</v>
      </c>
      <c r="T341">
        <v>4</v>
      </c>
      <c r="U341">
        <v>3</v>
      </c>
      <c r="V341">
        <v>7</v>
      </c>
      <c r="AB341">
        <v>9</v>
      </c>
      <c r="AC341">
        <v>9</v>
      </c>
      <c r="AD341">
        <v>6</v>
      </c>
      <c r="AM341">
        <v>6</v>
      </c>
      <c r="AN341">
        <v>4</v>
      </c>
      <c r="AO341">
        <v>11</v>
      </c>
    </row>
    <row r="342" spans="1:41">
      <c r="A342">
        <v>1983</v>
      </c>
      <c r="B342">
        <v>5</v>
      </c>
      <c r="C342">
        <v>4</v>
      </c>
      <c r="D342" s="14">
        <v>10.969199834264</v>
      </c>
      <c r="E342" s="14">
        <v>0.45645667898898001</v>
      </c>
      <c r="F342" s="14">
        <v>0.12984453361745499</v>
      </c>
      <c r="G342" s="14">
        <v>3.5003700318984001</v>
      </c>
      <c r="H342" s="14">
        <v>1.91821543326541</v>
      </c>
      <c r="I342" s="14">
        <v>5.9133046981854998</v>
      </c>
      <c r="J342" s="14">
        <v>2.1515500181047398</v>
      </c>
      <c r="K342" s="14">
        <v>2.9319585961936201</v>
      </c>
      <c r="L342" s="14">
        <v>6.12298011083913</v>
      </c>
      <c r="M342" s="14">
        <v>2.2265101573619699</v>
      </c>
      <c r="N342" s="14">
        <v>4.0949877560752501</v>
      </c>
      <c r="O342" s="14">
        <v>4.9338378269336598</v>
      </c>
      <c r="P342" s="14">
        <v>3.6195273215376398</v>
      </c>
      <c r="R342">
        <v>10</v>
      </c>
      <c r="S342">
        <v>6</v>
      </c>
      <c r="T342">
        <v>4</v>
      </c>
      <c r="U342">
        <v>3</v>
      </c>
      <c r="V342">
        <v>7</v>
      </c>
      <c r="AB342">
        <v>9</v>
      </c>
      <c r="AC342">
        <v>9</v>
      </c>
      <c r="AD342">
        <v>8</v>
      </c>
      <c r="AM342">
        <v>4</v>
      </c>
      <c r="AN342">
        <v>3</v>
      </c>
      <c r="AO342">
        <v>3</v>
      </c>
    </row>
    <row r="343" spans="1:41">
      <c r="A343">
        <v>1983</v>
      </c>
      <c r="B343">
        <v>5</v>
      </c>
      <c r="C343">
        <v>5</v>
      </c>
      <c r="D343" s="14">
        <v>11.078602049846999</v>
      </c>
      <c r="E343" s="14">
        <v>0.73142278275780104</v>
      </c>
      <c r="F343" s="14">
        <v>7.8118124074257694E-2</v>
      </c>
      <c r="G343" s="14">
        <v>7.3546304160245404</v>
      </c>
      <c r="H343" s="14">
        <v>3.47035181028666</v>
      </c>
      <c r="I343" s="14">
        <v>8.0888997962575999</v>
      </c>
      <c r="J343" s="14">
        <v>4.2337277929588497</v>
      </c>
      <c r="K343" s="14">
        <v>3.2550172184791002</v>
      </c>
      <c r="L343" s="14">
        <v>8.3021763708979108</v>
      </c>
      <c r="M343" s="14">
        <v>4.2421831545035502</v>
      </c>
      <c r="N343" s="14">
        <v>12.7750321893463</v>
      </c>
      <c r="O343" s="14">
        <v>5.3534703379519097</v>
      </c>
      <c r="P343" s="14">
        <v>5.2944301330434396</v>
      </c>
      <c r="R343">
        <v>10</v>
      </c>
      <c r="S343">
        <v>6</v>
      </c>
      <c r="T343">
        <v>2</v>
      </c>
      <c r="U343">
        <v>2</v>
      </c>
      <c r="V343">
        <v>1</v>
      </c>
      <c r="AB343">
        <v>9</v>
      </c>
      <c r="AC343">
        <v>3</v>
      </c>
      <c r="AD343">
        <v>6</v>
      </c>
      <c r="AM343">
        <v>9</v>
      </c>
      <c r="AN343">
        <v>2</v>
      </c>
      <c r="AO343">
        <v>11</v>
      </c>
    </row>
    <row r="344" spans="1:41">
      <c r="A344">
        <v>1983</v>
      </c>
      <c r="B344">
        <v>5</v>
      </c>
      <c r="C344">
        <v>6</v>
      </c>
      <c r="D344" s="14">
        <v>12.6646391754457</v>
      </c>
      <c r="E344" s="14">
        <v>0.58968194723925904</v>
      </c>
      <c r="F344" s="14">
        <v>7.3852184503295903E-3</v>
      </c>
      <c r="G344" s="14">
        <v>4.8203404884355496</v>
      </c>
      <c r="H344" s="14">
        <v>4.0093151289213802</v>
      </c>
      <c r="I344" s="14">
        <v>7.7098578405339797</v>
      </c>
      <c r="J344" s="14">
        <v>4.2885833069232104</v>
      </c>
      <c r="K344" s="14">
        <v>1.91804824334433</v>
      </c>
      <c r="L344" s="14">
        <v>7.4448697906048702</v>
      </c>
      <c r="M344" s="14">
        <v>3.4772705778019199</v>
      </c>
      <c r="N344" s="14">
        <v>13.271595362544399</v>
      </c>
      <c r="O344" s="14">
        <v>5.69759993729798</v>
      </c>
      <c r="P344" s="14">
        <v>4.7822878215610096</v>
      </c>
      <c r="R344">
        <v>10</v>
      </c>
      <c r="S344">
        <v>6</v>
      </c>
      <c r="T344">
        <v>2</v>
      </c>
      <c r="U344">
        <v>2</v>
      </c>
      <c r="V344">
        <v>1</v>
      </c>
      <c r="AB344">
        <v>9</v>
      </c>
      <c r="AC344">
        <v>9</v>
      </c>
      <c r="AD344">
        <v>8</v>
      </c>
      <c r="AM344">
        <v>9</v>
      </c>
      <c r="AN344">
        <v>4</v>
      </c>
      <c r="AO344">
        <v>11</v>
      </c>
    </row>
    <row r="345" spans="1:41">
      <c r="A345">
        <v>1983</v>
      </c>
      <c r="B345">
        <v>5</v>
      </c>
      <c r="C345">
        <v>7</v>
      </c>
      <c r="D345" s="14">
        <v>6.8888311291589899</v>
      </c>
      <c r="E345" s="14">
        <v>0.32119332169408898</v>
      </c>
      <c r="F345" s="14">
        <v>5.88472634133606E-3</v>
      </c>
      <c r="G345" s="14">
        <v>3.6139650415356899</v>
      </c>
      <c r="H345" s="14">
        <v>3.3098431280334499</v>
      </c>
      <c r="I345" s="14">
        <v>4.3688213793320001</v>
      </c>
      <c r="J345" s="14">
        <v>1.91774203648331</v>
      </c>
      <c r="K345" s="14">
        <v>1.62995776710812</v>
      </c>
      <c r="L345" s="14">
        <v>4.2831070213435503</v>
      </c>
      <c r="M345" s="14">
        <v>1.4940567940420999</v>
      </c>
      <c r="N345" s="14">
        <v>9.0086973903575807</v>
      </c>
      <c r="O345" s="14">
        <v>4.1809004632876796</v>
      </c>
      <c r="P345" s="14">
        <v>3.33932232515552</v>
      </c>
      <c r="R345">
        <v>7</v>
      </c>
      <c r="S345">
        <v>6</v>
      </c>
      <c r="T345">
        <v>2</v>
      </c>
      <c r="U345">
        <v>2</v>
      </c>
      <c r="V345">
        <v>9</v>
      </c>
      <c r="AB345">
        <v>4</v>
      </c>
      <c r="AC345">
        <v>2</v>
      </c>
      <c r="AD345">
        <v>6</v>
      </c>
      <c r="AM345">
        <v>6</v>
      </c>
      <c r="AN345">
        <v>9</v>
      </c>
      <c r="AO345">
        <v>11</v>
      </c>
    </row>
    <row r="346" spans="1:41">
      <c r="A346">
        <v>1983</v>
      </c>
      <c r="B346">
        <v>5</v>
      </c>
      <c r="C346">
        <v>8</v>
      </c>
      <c r="D346" s="14">
        <v>1.11538840080576</v>
      </c>
      <c r="E346" s="14">
        <v>6.69521380185365E-2</v>
      </c>
      <c r="F346" s="14">
        <v>6.6062504247302506E-2</v>
      </c>
      <c r="G346" s="14">
        <v>6.3795466476155704</v>
      </c>
      <c r="H346" s="14">
        <v>3.0603422590603602</v>
      </c>
      <c r="I346" s="14">
        <v>1.7445245039494699</v>
      </c>
      <c r="J346" s="14">
        <v>3.3689999512192701</v>
      </c>
      <c r="K346" s="14">
        <v>1.01283864038393</v>
      </c>
      <c r="L346" s="14">
        <v>11.293621045194699</v>
      </c>
      <c r="M346" s="14">
        <v>6.4251910330150102</v>
      </c>
      <c r="N346" s="14">
        <v>6.9904057608970396</v>
      </c>
      <c r="O346" s="14">
        <v>5.5678451793747099</v>
      </c>
      <c r="P346" s="14">
        <v>4.7666019081424196</v>
      </c>
      <c r="R346">
        <v>3</v>
      </c>
      <c r="S346">
        <v>6</v>
      </c>
      <c r="T346">
        <v>2</v>
      </c>
      <c r="U346">
        <v>2</v>
      </c>
      <c r="V346">
        <v>1</v>
      </c>
      <c r="AB346">
        <v>6</v>
      </c>
      <c r="AC346">
        <v>9</v>
      </c>
      <c r="AD346">
        <v>6</v>
      </c>
      <c r="AM346">
        <v>6</v>
      </c>
      <c r="AN346">
        <v>9</v>
      </c>
      <c r="AO346">
        <v>5</v>
      </c>
    </row>
    <row r="347" spans="1:41">
      <c r="A347">
        <v>1983</v>
      </c>
      <c r="B347">
        <v>5</v>
      </c>
      <c r="C347">
        <v>9</v>
      </c>
      <c r="D347" s="14">
        <v>1.2518309272380601</v>
      </c>
      <c r="E347" s="14">
        <v>0.41096601394145599</v>
      </c>
      <c r="F347" s="14">
        <v>6.4254770774064301E-2</v>
      </c>
      <c r="G347" s="14">
        <v>4.7256058055586303</v>
      </c>
      <c r="H347" s="14">
        <v>2.9545946263971401</v>
      </c>
      <c r="I347" s="14">
        <v>2.36846352701476</v>
      </c>
      <c r="J347" s="14">
        <v>2.7492562704421402</v>
      </c>
      <c r="K347" s="14">
        <v>1.5195392074519101</v>
      </c>
      <c r="L347" s="14">
        <v>6.7557425369266397</v>
      </c>
      <c r="M347" s="14">
        <v>3.4039572665766999</v>
      </c>
      <c r="N347" s="14">
        <v>10.099223557031401</v>
      </c>
      <c r="O347" s="14">
        <v>6.0738603383435503</v>
      </c>
      <c r="P347" s="14">
        <v>4.36877941336774</v>
      </c>
      <c r="R347">
        <v>3</v>
      </c>
      <c r="S347">
        <v>8</v>
      </c>
      <c r="T347">
        <v>2</v>
      </c>
      <c r="U347">
        <v>2</v>
      </c>
      <c r="V347">
        <v>7</v>
      </c>
      <c r="AB347">
        <v>9</v>
      </c>
      <c r="AC347">
        <v>4</v>
      </c>
      <c r="AD347">
        <v>6</v>
      </c>
      <c r="AM347">
        <v>9</v>
      </c>
      <c r="AN347">
        <v>4</v>
      </c>
      <c r="AO347">
        <v>11</v>
      </c>
    </row>
    <row r="348" spans="1:41">
      <c r="A348">
        <v>1983</v>
      </c>
      <c r="B348">
        <v>5</v>
      </c>
      <c r="C348">
        <v>10</v>
      </c>
      <c r="D348" s="14">
        <v>0.41107404474029602</v>
      </c>
      <c r="E348" s="14">
        <v>0.33834226633209302</v>
      </c>
      <c r="F348" s="14">
        <v>6.9192261068980795E-4</v>
      </c>
      <c r="G348" s="14">
        <v>3.2536410596297101</v>
      </c>
      <c r="H348" s="14">
        <v>1.7867990481014699</v>
      </c>
      <c r="I348" s="14">
        <v>3.3270712443499701</v>
      </c>
      <c r="J348" s="14">
        <v>1.1276972699715599</v>
      </c>
      <c r="K348" s="14">
        <v>4.2923727155914202</v>
      </c>
      <c r="L348" s="14">
        <v>5.2575597092265598</v>
      </c>
      <c r="M348" s="14">
        <v>1.8879160931930099</v>
      </c>
      <c r="N348" s="14">
        <v>6.8372269835438901</v>
      </c>
      <c r="O348" s="14">
        <v>2.2824072824328101</v>
      </c>
      <c r="P348" s="14">
        <v>2.7450994113360898</v>
      </c>
      <c r="R348">
        <v>7</v>
      </c>
      <c r="S348">
        <v>6</v>
      </c>
      <c r="T348">
        <v>4</v>
      </c>
      <c r="U348">
        <v>2</v>
      </c>
      <c r="V348">
        <v>7</v>
      </c>
      <c r="AB348">
        <v>9</v>
      </c>
      <c r="AC348">
        <v>3</v>
      </c>
      <c r="AD348">
        <v>6</v>
      </c>
      <c r="AM348">
        <v>6</v>
      </c>
      <c r="AN348">
        <v>2</v>
      </c>
      <c r="AO348">
        <v>11</v>
      </c>
    </row>
    <row r="349" spans="1:41">
      <c r="A349">
        <v>1983</v>
      </c>
      <c r="B349">
        <v>5</v>
      </c>
      <c r="C349">
        <v>11</v>
      </c>
      <c r="D349" s="14">
        <v>2.1003681893190902</v>
      </c>
      <c r="E349" s="14">
        <v>6.11302103980714E-2</v>
      </c>
      <c r="F349" s="14">
        <v>6.4746598500622393E-2</v>
      </c>
      <c r="G349" s="14">
        <v>4.4588222708844096</v>
      </c>
      <c r="H349" s="14">
        <v>2.2436193850086901</v>
      </c>
      <c r="I349" s="14">
        <v>3.71533998404652</v>
      </c>
      <c r="J349" s="14">
        <v>0.81038326949623796</v>
      </c>
      <c r="K349" s="14">
        <v>3.0662168491325401</v>
      </c>
      <c r="L349" s="14">
        <v>5.51705884306676</v>
      </c>
      <c r="M349" s="14">
        <v>3.2139545676174799</v>
      </c>
      <c r="N349" s="14">
        <v>7.8911628888803502</v>
      </c>
      <c r="O349" s="14">
        <v>3.7894750959318899</v>
      </c>
      <c r="P349" s="14">
        <v>3.3608842660932798</v>
      </c>
      <c r="R349">
        <v>2</v>
      </c>
      <c r="S349">
        <v>5</v>
      </c>
      <c r="T349">
        <v>4</v>
      </c>
      <c r="U349">
        <v>2</v>
      </c>
      <c r="V349">
        <v>7</v>
      </c>
      <c r="AB349">
        <v>9</v>
      </c>
      <c r="AC349">
        <v>9</v>
      </c>
      <c r="AD349">
        <v>6</v>
      </c>
      <c r="AM349">
        <v>6</v>
      </c>
      <c r="AN349">
        <v>4</v>
      </c>
      <c r="AO349">
        <v>11</v>
      </c>
    </row>
    <row r="350" spans="1:41">
      <c r="A350">
        <v>1983</v>
      </c>
      <c r="B350">
        <v>5</v>
      </c>
      <c r="C350">
        <v>12</v>
      </c>
      <c r="D350" s="14">
        <v>1.6404311919508301</v>
      </c>
      <c r="E350" s="14">
        <v>4.8064130166652001E-2</v>
      </c>
      <c r="F350" s="14">
        <v>3.4968703064596103E-2</v>
      </c>
      <c r="G350" s="14">
        <v>3.5260331247941799</v>
      </c>
      <c r="H350" s="14">
        <v>1.44311286969024</v>
      </c>
      <c r="I350" s="14">
        <v>1.7374194246433701</v>
      </c>
      <c r="J350" s="14">
        <v>1.50605590233748</v>
      </c>
      <c r="K350" s="14">
        <v>2.5972859231846099</v>
      </c>
      <c r="L350" s="14">
        <v>5.2107016727657403</v>
      </c>
      <c r="M350" s="14">
        <v>2.18481844725398</v>
      </c>
      <c r="N350" s="14">
        <v>4.9800495221212202</v>
      </c>
      <c r="O350" s="14">
        <v>4.5333148289926903</v>
      </c>
      <c r="P350" s="14">
        <v>3.1866258625542798</v>
      </c>
      <c r="R350">
        <v>2</v>
      </c>
      <c r="S350">
        <v>9</v>
      </c>
      <c r="T350">
        <v>8</v>
      </c>
      <c r="U350">
        <v>2</v>
      </c>
      <c r="V350">
        <v>6</v>
      </c>
      <c r="AB350">
        <v>4</v>
      </c>
      <c r="AC350">
        <v>2</v>
      </c>
      <c r="AD350">
        <v>6</v>
      </c>
      <c r="AM350">
        <v>4</v>
      </c>
      <c r="AN350">
        <v>3</v>
      </c>
      <c r="AO350">
        <v>3</v>
      </c>
    </row>
    <row r="351" spans="1:41">
      <c r="A351">
        <v>1983</v>
      </c>
      <c r="B351">
        <v>5</v>
      </c>
      <c r="C351">
        <v>13</v>
      </c>
      <c r="D351" s="14">
        <v>0.40763840692363401</v>
      </c>
      <c r="E351" s="14">
        <v>3.8188473248668198E-2</v>
      </c>
      <c r="F351" s="14">
        <v>0.43624961112427602</v>
      </c>
      <c r="G351" s="14">
        <v>5.3409872610077302</v>
      </c>
      <c r="H351" s="14">
        <v>1.23204920739388</v>
      </c>
      <c r="I351" s="14">
        <v>0.92408415202223104</v>
      </c>
      <c r="J351" s="14">
        <v>0.73946452251134898</v>
      </c>
      <c r="K351" s="14">
        <v>1.8872813075190999</v>
      </c>
      <c r="L351" s="14">
        <v>4.0076953302964897</v>
      </c>
      <c r="M351" s="14">
        <v>2.9426414140985702</v>
      </c>
      <c r="N351" s="14">
        <v>4.7193182230802897</v>
      </c>
      <c r="O351" s="14">
        <v>4.2950074441828496</v>
      </c>
      <c r="P351" s="14">
        <v>3.1693175504357298</v>
      </c>
      <c r="R351">
        <v>2</v>
      </c>
      <c r="S351">
        <v>9</v>
      </c>
      <c r="T351">
        <v>8</v>
      </c>
      <c r="U351">
        <v>2</v>
      </c>
      <c r="V351">
        <v>6</v>
      </c>
      <c r="AB351">
        <v>4</v>
      </c>
      <c r="AC351">
        <v>4</v>
      </c>
      <c r="AD351">
        <v>6</v>
      </c>
      <c r="AM351">
        <v>9</v>
      </c>
      <c r="AN351">
        <v>3</v>
      </c>
      <c r="AO351">
        <v>11</v>
      </c>
    </row>
    <row r="352" spans="1:41">
      <c r="A352">
        <v>1983</v>
      </c>
      <c r="B352">
        <v>5</v>
      </c>
      <c r="C352">
        <v>14</v>
      </c>
      <c r="D352" s="14">
        <v>1.08729213388185</v>
      </c>
      <c r="E352" s="14">
        <v>1.7438437129335699E-2</v>
      </c>
      <c r="F352" s="14">
        <v>0.31794138474612899</v>
      </c>
      <c r="G352" s="14">
        <v>4.7755221910595997</v>
      </c>
      <c r="H352" s="14">
        <v>1.1432249280223601</v>
      </c>
      <c r="I352" s="14">
        <v>1.4014553124998701</v>
      </c>
      <c r="J352" s="14">
        <v>1.19730691889618</v>
      </c>
      <c r="K352" s="14">
        <v>1.1436045369982899</v>
      </c>
      <c r="L352" s="14">
        <v>0.550479748234879</v>
      </c>
      <c r="M352" s="14">
        <v>0.224248070207692</v>
      </c>
      <c r="N352" s="14">
        <v>4.3280563318198704</v>
      </c>
      <c r="O352" s="14">
        <v>4.2601869953537204</v>
      </c>
      <c r="P352" s="14">
        <v>2.69366757698501</v>
      </c>
      <c r="R352">
        <v>2</v>
      </c>
      <c r="S352">
        <v>9</v>
      </c>
      <c r="T352">
        <v>4</v>
      </c>
      <c r="U352">
        <v>2</v>
      </c>
      <c r="V352">
        <v>6</v>
      </c>
      <c r="AB352">
        <v>6</v>
      </c>
      <c r="AC352">
        <v>9</v>
      </c>
      <c r="AD352">
        <v>8</v>
      </c>
      <c r="AM352">
        <v>9</v>
      </c>
      <c r="AN352">
        <v>4</v>
      </c>
      <c r="AO352">
        <v>7</v>
      </c>
    </row>
    <row r="353" spans="1:41">
      <c r="A353">
        <v>1983</v>
      </c>
      <c r="B353">
        <v>5</v>
      </c>
      <c r="C353">
        <v>15</v>
      </c>
      <c r="D353" s="14">
        <v>1.4047018326920201E-2</v>
      </c>
      <c r="E353" s="14">
        <v>2.7943837531851302E-2</v>
      </c>
      <c r="F353" s="14">
        <v>0.36437508582696498</v>
      </c>
      <c r="G353" s="14">
        <v>3.2104219241989198</v>
      </c>
      <c r="H353" s="14">
        <v>0.53074892891560899</v>
      </c>
      <c r="I353" s="14">
        <v>0.188066174540788</v>
      </c>
      <c r="J353" s="14">
        <v>0.59060183881427297</v>
      </c>
      <c r="K353" s="14">
        <v>1.1334702381674999</v>
      </c>
      <c r="L353" s="14">
        <v>1.8684022651027501</v>
      </c>
      <c r="M353" s="14">
        <v>2.0537037895947301</v>
      </c>
      <c r="N353" s="14">
        <v>1.4081729744451199</v>
      </c>
      <c r="O353" s="14">
        <v>2.83347014349147</v>
      </c>
      <c r="P353" s="14">
        <v>1.90230936943934</v>
      </c>
      <c r="R353">
        <v>2</v>
      </c>
      <c r="S353">
        <v>5</v>
      </c>
      <c r="T353">
        <v>4</v>
      </c>
      <c r="U353">
        <v>2</v>
      </c>
      <c r="V353">
        <v>7</v>
      </c>
      <c r="AB353">
        <v>6</v>
      </c>
      <c r="AC353">
        <v>9</v>
      </c>
      <c r="AD353">
        <v>6</v>
      </c>
      <c r="AM353">
        <v>6</v>
      </c>
      <c r="AN353">
        <v>4</v>
      </c>
      <c r="AO353">
        <v>11</v>
      </c>
    </row>
    <row r="354" spans="1:41">
      <c r="A354">
        <v>1983</v>
      </c>
      <c r="B354">
        <v>5</v>
      </c>
      <c r="C354">
        <v>16</v>
      </c>
      <c r="D354" s="14">
        <v>1.7567144389057501E-2</v>
      </c>
      <c r="E354" s="14">
        <v>0.56275065924051004</v>
      </c>
      <c r="F354" s="14">
        <v>0.74709069413297702</v>
      </c>
      <c r="G354" s="14">
        <v>3.2456159821945199</v>
      </c>
      <c r="H354" s="14">
        <v>1.9310819754392301</v>
      </c>
      <c r="I354" s="14">
        <v>4.5635425056377299E-2</v>
      </c>
      <c r="J354" s="14">
        <v>0.91111549827757798</v>
      </c>
      <c r="K354" s="14">
        <v>2.3094719795222498</v>
      </c>
      <c r="L354" s="14">
        <v>1.2943880096595901</v>
      </c>
      <c r="M354" s="14">
        <v>1.1280138466429099</v>
      </c>
      <c r="N354" s="14">
        <v>1.3433731180892901</v>
      </c>
      <c r="O354" s="14">
        <v>3.5604924927967598</v>
      </c>
      <c r="P354" s="14">
        <v>2.4247709897549101</v>
      </c>
      <c r="R354">
        <v>2</v>
      </c>
      <c r="S354">
        <v>5</v>
      </c>
      <c r="T354">
        <v>4</v>
      </c>
      <c r="U354">
        <v>2</v>
      </c>
      <c r="V354">
        <v>7</v>
      </c>
      <c r="AB354">
        <v>9</v>
      </c>
      <c r="AC354">
        <v>1</v>
      </c>
      <c r="AD354">
        <v>8</v>
      </c>
      <c r="AM354">
        <v>6</v>
      </c>
      <c r="AN354">
        <v>4</v>
      </c>
      <c r="AO354">
        <v>5</v>
      </c>
    </row>
    <row r="355" spans="1:41">
      <c r="A355">
        <v>1983</v>
      </c>
      <c r="B355">
        <v>5</v>
      </c>
      <c r="C355">
        <v>17</v>
      </c>
      <c r="D355" s="14">
        <v>0.69294177147174296</v>
      </c>
      <c r="E355" s="14">
        <v>1.0230227412472199</v>
      </c>
      <c r="F355" s="14">
        <v>1.3853873700322901</v>
      </c>
      <c r="G355" s="14">
        <v>5.8616398043530404</v>
      </c>
      <c r="H355" s="14">
        <v>4.02317304337625</v>
      </c>
      <c r="I355" s="14">
        <v>1.09886710818897</v>
      </c>
      <c r="J355" s="14">
        <v>3.56515040508333</v>
      </c>
      <c r="K355" s="14">
        <v>1.86154241873672</v>
      </c>
      <c r="L355" s="14">
        <v>2.9312000272218102</v>
      </c>
      <c r="M355" s="14">
        <v>2.1929642630797002</v>
      </c>
      <c r="N355" s="14">
        <v>3.1469505622107801</v>
      </c>
      <c r="O355" s="14">
        <v>6.1674228409638303</v>
      </c>
      <c r="P355" s="14">
        <v>4.4155668795651097</v>
      </c>
      <c r="R355">
        <v>10</v>
      </c>
      <c r="S355">
        <v>6</v>
      </c>
      <c r="T355">
        <v>4</v>
      </c>
      <c r="U355">
        <v>2</v>
      </c>
      <c r="V355">
        <v>7</v>
      </c>
      <c r="AB355">
        <v>9</v>
      </c>
      <c r="AC355">
        <v>9</v>
      </c>
      <c r="AD355">
        <v>7</v>
      </c>
      <c r="AM355">
        <v>6</v>
      </c>
      <c r="AN355">
        <v>4</v>
      </c>
      <c r="AO355">
        <v>11</v>
      </c>
    </row>
    <row r="356" spans="1:41">
      <c r="A356">
        <v>1983</v>
      </c>
      <c r="B356">
        <v>5</v>
      </c>
      <c r="C356">
        <v>18</v>
      </c>
      <c r="D356" s="14">
        <v>2.1980248591795601</v>
      </c>
      <c r="E356" s="14">
        <v>1.0971236865395999</v>
      </c>
      <c r="F356" s="14">
        <v>1.5068645302352699</v>
      </c>
      <c r="G356" s="14">
        <v>4.71441403697591</v>
      </c>
      <c r="H356" s="14">
        <v>2.8861389109565598</v>
      </c>
      <c r="I356" s="14">
        <v>3.63197028485884</v>
      </c>
      <c r="J356" s="14">
        <v>3.7324626894159501</v>
      </c>
      <c r="K356" s="14">
        <v>0.93603777139903799</v>
      </c>
      <c r="L356" s="14">
        <v>5.2716125430512202</v>
      </c>
      <c r="M356" s="14">
        <v>0.22504761356136899</v>
      </c>
      <c r="N356" s="14">
        <v>6.3256319789300299</v>
      </c>
      <c r="O356" s="14">
        <v>4.9096532945929701</v>
      </c>
      <c r="P356" s="14">
        <v>3.7771803636449999</v>
      </c>
      <c r="R356">
        <v>10</v>
      </c>
      <c r="S356">
        <v>5</v>
      </c>
      <c r="T356">
        <v>4</v>
      </c>
      <c r="U356">
        <v>2</v>
      </c>
      <c r="V356">
        <v>6</v>
      </c>
      <c r="AB356">
        <v>9</v>
      </c>
      <c r="AC356">
        <v>9</v>
      </c>
      <c r="AD356">
        <v>6</v>
      </c>
      <c r="AM356">
        <v>4</v>
      </c>
      <c r="AN356">
        <v>3</v>
      </c>
      <c r="AO356">
        <v>11</v>
      </c>
    </row>
    <row r="357" spans="1:41">
      <c r="A357">
        <v>1983</v>
      </c>
      <c r="B357">
        <v>5</v>
      </c>
      <c r="C357">
        <v>19</v>
      </c>
      <c r="D357" s="14">
        <v>0.32399698676281702</v>
      </c>
      <c r="E357" s="14">
        <v>8.0755145343562393</v>
      </c>
      <c r="F357" s="14">
        <v>1.7684759613177501</v>
      </c>
      <c r="G357" s="14">
        <v>6.7753483915069701</v>
      </c>
      <c r="H357" s="14">
        <v>3.23808026115741</v>
      </c>
      <c r="I357" s="14">
        <v>0.80310446526779</v>
      </c>
      <c r="J357" s="14">
        <v>3.94742976419223</v>
      </c>
      <c r="K357" s="14">
        <v>0.82712558901062405</v>
      </c>
      <c r="L357" s="14">
        <v>8.0196409320197208</v>
      </c>
      <c r="M357" s="14">
        <v>0.82880760498359796</v>
      </c>
      <c r="N357" s="14">
        <v>5.4910722219286399</v>
      </c>
      <c r="O357" s="14">
        <v>3.9153415067855701</v>
      </c>
      <c r="P357" s="14">
        <v>3.9144848900871501</v>
      </c>
      <c r="R357">
        <v>5</v>
      </c>
      <c r="S357">
        <v>5</v>
      </c>
      <c r="T357">
        <v>4</v>
      </c>
      <c r="U357">
        <v>2</v>
      </c>
      <c r="V357">
        <v>6</v>
      </c>
      <c r="AB357">
        <v>4</v>
      </c>
      <c r="AC357">
        <v>3</v>
      </c>
      <c r="AD357">
        <v>6</v>
      </c>
      <c r="AM357">
        <v>9</v>
      </c>
      <c r="AN357">
        <v>1</v>
      </c>
      <c r="AO357">
        <v>11</v>
      </c>
    </row>
    <row r="358" spans="1:41">
      <c r="A358">
        <v>1983</v>
      </c>
      <c r="B358">
        <v>5</v>
      </c>
      <c r="C358">
        <v>20</v>
      </c>
      <c r="D358" s="14">
        <v>0.1083332279999</v>
      </c>
      <c r="E358" s="14">
        <v>5.2739096927768001</v>
      </c>
      <c r="F358" s="14">
        <v>5.2641947883154003</v>
      </c>
      <c r="G358" s="14">
        <v>4.8159667713954404</v>
      </c>
      <c r="H358" s="14">
        <v>2.1426045609673898</v>
      </c>
      <c r="I358" s="14">
        <v>0.30565919378001399</v>
      </c>
      <c r="J358" s="14">
        <v>1.9949810362309399</v>
      </c>
      <c r="K358" s="14">
        <v>0.65742982063529698</v>
      </c>
      <c r="L358" s="14">
        <v>2.0347982214517799</v>
      </c>
      <c r="M358" s="14">
        <v>1.6775393161539601E-2</v>
      </c>
      <c r="N358" s="14">
        <v>4.3299008994276704</v>
      </c>
      <c r="O358" s="14">
        <v>2.9008289039658099</v>
      </c>
      <c r="P358" s="14">
        <v>2.55781867600321</v>
      </c>
      <c r="R358">
        <v>2</v>
      </c>
      <c r="S358">
        <v>5</v>
      </c>
      <c r="T358">
        <v>4</v>
      </c>
      <c r="U358">
        <v>2</v>
      </c>
      <c r="V358">
        <v>6</v>
      </c>
      <c r="AB358">
        <v>6</v>
      </c>
      <c r="AC358">
        <v>9</v>
      </c>
      <c r="AD358">
        <v>6</v>
      </c>
      <c r="AM358">
        <v>4</v>
      </c>
      <c r="AN358">
        <v>4</v>
      </c>
      <c r="AO358">
        <v>4</v>
      </c>
    </row>
    <row r="359" spans="1:41">
      <c r="A359">
        <v>1983</v>
      </c>
      <c r="B359">
        <v>5</v>
      </c>
      <c r="C359">
        <v>21</v>
      </c>
      <c r="D359" s="14">
        <v>0.46877885690285498</v>
      </c>
      <c r="E359" s="14">
        <v>2.40417196129461</v>
      </c>
      <c r="F359" s="14">
        <v>4.2482209688037402</v>
      </c>
      <c r="G359" s="14">
        <v>3.9739641954045899</v>
      </c>
      <c r="H359" s="14">
        <v>2.4763791517349198</v>
      </c>
      <c r="I359" s="14">
        <v>5.95020812829463</v>
      </c>
      <c r="J359" s="14">
        <v>1.3584501658438199</v>
      </c>
      <c r="K359" s="14">
        <v>0.92684545593173395</v>
      </c>
      <c r="L359" s="14">
        <v>5.0384572968391002</v>
      </c>
      <c r="M359" s="14">
        <v>0.10300455454763099</v>
      </c>
      <c r="N359" s="14">
        <v>5.1164687698530802</v>
      </c>
      <c r="O359" s="14">
        <v>2.3491639815651801</v>
      </c>
      <c r="P359" s="14">
        <v>2.4208150678588201</v>
      </c>
      <c r="R359">
        <v>2</v>
      </c>
      <c r="S359">
        <v>5</v>
      </c>
      <c r="T359">
        <v>4</v>
      </c>
      <c r="U359">
        <v>2</v>
      </c>
      <c r="V359">
        <v>6</v>
      </c>
      <c r="AB359">
        <v>6</v>
      </c>
      <c r="AC359">
        <v>9</v>
      </c>
      <c r="AD359">
        <v>6</v>
      </c>
      <c r="AM359">
        <v>6</v>
      </c>
      <c r="AN359">
        <v>1</v>
      </c>
      <c r="AO359">
        <v>5</v>
      </c>
    </row>
    <row r="360" spans="1:41">
      <c r="A360">
        <v>1983</v>
      </c>
      <c r="B360">
        <v>5</v>
      </c>
      <c r="C360">
        <v>22</v>
      </c>
      <c r="D360" s="14">
        <v>6.5832221916943299</v>
      </c>
      <c r="E360" s="14">
        <v>7.5738150594173002</v>
      </c>
      <c r="F360" s="14">
        <v>3.5888974576616999</v>
      </c>
      <c r="G360" s="14">
        <v>8.3392810863397795</v>
      </c>
      <c r="H360" s="14">
        <v>3.92310967471091</v>
      </c>
      <c r="I360" s="14">
        <v>10.0666617645757</v>
      </c>
      <c r="J360" s="14">
        <v>1.8880184454611599</v>
      </c>
      <c r="K360" s="14">
        <v>1.8703284231478401</v>
      </c>
      <c r="L360" s="14">
        <v>12.248024171928201</v>
      </c>
      <c r="M360" s="14">
        <v>1.38061149928948</v>
      </c>
      <c r="N360" s="14">
        <v>15.9456534786527</v>
      </c>
      <c r="O360" s="14">
        <v>2.69013742655472</v>
      </c>
      <c r="P360" s="14">
        <v>4.4571540475729101</v>
      </c>
      <c r="R360">
        <v>5</v>
      </c>
      <c r="S360">
        <v>5</v>
      </c>
      <c r="T360">
        <v>4</v>
      </c>
      <c r="U360">
        <v>2</v>
      </c>
      <c r="V360">
        <v>6</v>
      </c>
      <c r="AB360">
        <v>6</v>
      </c>
      <c r="AC360">
        <v>9</v>
      </c>
      <c r="AD360">
        <v>6</v>
      </c>
      <c r="AM360">
        <v>6</v>
      </c>
      <c r="AN360">
        <v>4</v>
      </c>
      <c r="AO360">
        <v>11</v>
      </c>
    </row>
    <row r="361" spans="1:41">
      <c r="A361">
        <v>1983</v>
      </c>
      <c r="B361">
        <v>5</v>
      </c>
      <c r="C361">
        <v>23</v>
      </c>
      <c r="D361" s="14">
        <v>2.74745971202886</v>
      </c>
      <c r="E361" s="14">
        <v>2.6433792714286799</v>
      </c>
      <c r="F361" s="14">
        <v>0.78314459998965102</v>
      </c>
      <c r="G361" s="14">
        <v>6.8206123511402899</v>
      </c>
      <c r="H361" s="14">
        <v>2.63710279938834</v>
      </c>
      <c r="I361" s="14">
        <v>3.39045418896099</v>
      </c>
      <c r="J361" s="14">
        <v>5.4865795540897899</v>
      </c>
      <c r="K361" s="14">
        <v>1.12651696122435</v>
      </c>
      <c r="L361" s="14">
        <v>2.1734573074939298</v>
      </c>
      <c r="M361" s="14">
        <v>5.7813547370962497E-2</v>
      </c>
      <c r="N361" s="14">
        <v>5.1823312207706396</v>
      </c>
      <c r="O361" s="14">
        <v>3.9742528877787699</v>
      </c>
      <c r="P361" s="14">
        <v>3.7315519752076098</v>
      </c>
      <c r="R361">
        <v>1</v>
      </c>
      <c r="S361">
        <v>5</v>
      </c>
      <c r="T361">
        <v>4</v>
      </c>
      <c r="U361">
        <v>2</v>
      </c>
      <c r="V361">
        <v>6</v>
      </c>
      <c r="AB361">
        <v>9</v>
      </c>
      <c r="AC361">
        <v>9</v>
      </c>
      <c r="AD361">
        <v>6</v>
      </c>
      <c r="AM361">
        <v>6</v>
      </c>
      <c r="AN361">
        <v>4</v>
      </c>
      <c r="AO361">
        <v>11</v>
      </c>
    </row>
    <row r="362" spans="1:41">
      <c r="A362">
        <v>1983</v>
      </c>
      <c r="B362">
        <v>5</v>
      </c>
      <c r="C362">
        <v>24</v>
      </c>
      <c r="D362" s="14">
        <v>3.2956886329049802</v>
      </c>
      <c r="E362" s="14">
        <v>0.86523931890502803</v>
      </c>
      <c r="F362" s="14">
        <v>0.10016302847163</v>
      </c>
      <c r="G362" s="14">
        <v>6.4325869185606797</v>
      </c>
      <c r="H362" s="14">
        <v>4.2206280637461298</v>
      </c>
      <c r="I362" s="14">
        <v>2.6660394371026901</v>
      </c>
      <c r="J362" s="14">
        <v>4.9356983219852797</v>
      </c>
      <c r="K362" s="14">
        <v>1.8031858298735099</v>
      </c>
      <c r="L362" s="14">
        <v>1.1321167463284401</v>
      </c>
      <c r="M362" s="14">
        <v>3.9787667309194502E-2</v>
      </c>
      <c r="N362" s="14">
        <v>5.0948994834387902</v>
      </c>
      <c r="O362" s="14">
        <v>3.1483860273766702</v>
      </c>
      <c r="P362" s="14">
        <v>3.4409225713753901</v>
      </c>
      <c r="R362">
        <v>1</v>
      </c>
      <c r="S362">
        <v>5</v>
      </c>
      <c r="T362">
        <v>4</v>
      </c>
      <c r="U362">
        <v>2</v>
      </c>
      <c r="V362">
        <v>6</v>
      </c>
      <c r="AB362">
        <v>4</v>
      </c>
      <c r="AC362">
        <v>3</v>
      </c>
      <c r="AD362">
        <v>6</v>
      </c>
      <c r="AM362">
        <v>6</v>
      </c>
      <c r="AN362">
        <v>9</v>
      </c>
      <c r="AO362">
        <v>1</v>
      </c>
    </row>
    <row r="363" spans="1:41">
      <c r="A363">
        <v>1983</v>
      </c>
      <c r="B363">
        <v>5</v>
      </c>
      <c r="C363">
        <v>25</v>
      </c>
      <c r="D363" s="14">
        <v>4.3398212957437501</v>
      </c>
      <c r="E363" s="14">
        <v>1.24342482189326</v>
      </c>
      <c r="F363" s="14">
        <v>1.33480042711081E-3</v>
      </c>
      <c r="G363" s="14">
        <v>6.0272698267061902</v>
      </c>
      <c r="H363" s="14">
        <v>3.3104707988363602</v>
      </c>
      <c r="I363" s="14">
        <v>6.3890626270755497</v>
      </c>
      <c r="J363" s="14">
        <v>4.0796036368669997</v>
      </c>
      <c r="K363" s="14">
        <v>1.99795279451969</v>
      </c>
      <c r="L363" s="14">
        <v>5.7468708938287802</v>
      </c>
      <c r="M363" s="14">
        <v>1.56093984174975E-2</v>
      </c>
      <c r="N363" s="14">
        <v>9.5417214650519604</v>
      </c>
      <c r="O363" s="14">
        <v>2.6975755148</v>
      </c>
      <c r="P363" s="14">
        <v>3.5132293773973502</v>
      </c>
      <c r="R363">
        <v>5</v>
      </c>
      <c r="S363">
        <v>5</v>
      </c>
      <c r="T363">
        <v>4</v>
      </c>
      <c r="U363">
        <v>1</v>
      </c>
      <c r="V363">
        <v>6</v>
      </c>
      <c r="AB363">
        <v>9</v>
      </c>
      <c r="AC363">
        <v>9</v>
      </c>
      <c r="AD363">
        <v>8</v>
      </c>
      <c r="AM363">
        <v>6</v>
      </c>
      <c r="AN363">
        <v>4</v>
      </c>
      <c r="AO363">
        <v>4</v>
      </c>
    </row>
    <row r="364" spans="1:41">
      <c r="A364">
        <v>1983</v>
      </c>
      <c r="B364">
        <v>5</v>
      </c>
      <c r="C364">
        <v>26</v>
      </c>
      <c r="D364" s="14">
        <v>0.68741189416842996</v>
      </c>
      <c r="E364" s="14">
        <v>1.81713040221899</v>
      </c>
      <c r="F364" s="14">
        <v>0.220264881634991</v>
      </c>
      <c r="G364" s="14">
        <v>4.1083377220622399</v>
      </c>
      <c r="H364" s="14">
        <v>1.9521497780282</v>
      </c>
      <c r="I364" s="14">
        <v>1.3019617853344501</v>
      </c>
      <c r="J364" s="14">
        <v>3.60608487209708</v>
      </c>
      <c r="K364" s="14">
        <v>1.3812439375075101</v>
      </c>
      <c r="L364" s="14">
        <v>1.0489842055968801</v>
      </c>
      <c r="M364" s="14">
        <v>2.5242919459870401E-2</v>
      </c>
      <c r="N364" s="14">
        <v>6.8591783817286096</v>
      </c>
      <c r="O364" s="14">
        <v>3.242092847736</v>
      </c>
      <c r="P364" s="14">
        <v>2.76871300765107</v>
      </c>
      <c r="R364">
        <v>5</v>
      </c>
      <c r="S364">
        <v>5</v>
      </c>
      <c r="T364">
        <v>4</v>
      </c>
      <c r="U364">
        <v>1</v>
      </c>
      <c r="V364">
        <v>7</v>
      </c>
      <c r="AB364">
        <v>6</v>
      </c>
      <c r="AC364">
        <v>3</v>
      </c>
      <c r="AD364">
        <v>6</v>
      </c>
      <c r="AM364">
        <v>4</v>
      </c>
      <c r="AN364">
        <v>4</v>
      </c>
      <c r="AO364">
        <v>11</v>
      </c>
    </row>
    <row r="365" spans="1:41">
      <c r="A365">
        <v>1983</v>
      </c>
      <c r="B365">
        <v>5</v>
      </c>
      <c r="C365">
        <v>27</v>
      </c>
      <c r="D365" s="14">
        <v>1.7913759776705899E-2</v>
      </c>
      <c r="E365" s="14">
        <v>0.94145130825657997</v>
      </c>
      <c r="F365" s="14">
        <v>0.64811513281125199</v>
      </c>
      <c r="G365" s="14">
        <v>4.1661801827983096</v>
      </c>
      <c r="H365" s="14">
        <v>1.23468098042565</v>
      </c>
      <c r="I365" s="14">
        <v>0.13879608581202699</v>
      </c>
      <c r="J365" s="14">
        <v>1.32821617191844</v>
      </c>
      <c r="K365" s="14">
        <v>0.59721035681414003</v>
      </c>
      <c r="L365" s="14">
        <v>0.93673108369179303</v>
      </c>
      <c r="M365" s="14">
        <v>0.14285010037142901</v>
      </c>
      <c r="N365" s="14">
        <v>4.0696174592888301</v>
      </c>
      <c r="O365" s="14">
        <v>2.4160731841895</v>
      </c>
      <c r="P365" s="14">
        <v>2.0319113402262001</v>
      </c>
      <c r="R365">
        <v>1</v>
      </c>
      <c r="S365">
        <v>6</v>
      </c>
      <c r="T365">
        <v>4</v>
      </c>
      <c r="U365">
        <v>1</v>
      </c>
      <c r="V365">
        <v>6</v>
      </c>
      <c r="AB365">
        <v>4</v>
      </c>
      <c r="AC365">
        <v>5</v>
      </c>
      <c r="AD365">
        <v>6</v>
      </c>
      <c r="AM365">
        <v>4</v>
      </c>
      <c r="AN365">
        <v>4</v>
      </c>
      <c r="AO365">
        <v>11</v>
      </c>
    </row>
    <row r="366" spans="1:41">
      <c r="A366">
        <v>1983</v>
      </c>
      <c r="B366">
        <v>5</v>
      </c>
      <c r="C366">
        <v>28</v>
      </c>
      <c r="D366" s="14">
        <v>3.09660263592505E-3</v>
      </c>
      <c r="E366" s="14">
        <v>1.15022252533974</v>
      </c>
      <c r="F366" s="14">
        <v>1.1924402205878699</v>
      </c>
      <c r="G366" s="14">
        <v>3.2354668196886598</v>
      </c>
      <c r="H366" s="14">
        <v>1.4982401644123899</v>
      </c>
      <c r="I366" s="14">
        <v>8.4435092303752304E-2</v>
      </c>
      <c r="J366" s="14">
        <v>0.86919775856259196</v>
      </c>
      <c r="K366" s="14">
        <v>1.2670068411531701</v>
      </c>
      <c r="L366" s="14">
        <v>0.34716466825034298</v>
      </c>
      <c r="M366" s="14">
        <v>0.16325303911467001</v>
      </c>
      <c r="N366" s="14">
        <v>1.4717673853979301</v>
      </c>
      <c r="O366" s="14">
        <v>2.0299294494815401</v>
      </c>
      <c r="P366" s="14">
        <v>1.6576771851118901</v>
      </c>
      <c r="R366">
        <v>2</v>
      </c>
      <c r="S366">
        <v>6</v>
      </c>
      <c r="T366">
        <v>4</v>
      </c>
      <c r="U366">
        <v>1</v>
      </c>
      <c r="V366">
        <v>6</v>
      </c>
      <c r="AB366">
        <v>6</v>
      </c>
      <c r="AC366">
        <v>7</v>
      </c>
      <c r="AD366">
        <v>6</v>
      </c>
      <c r="AM366">
        <v>9</v>
      </c>
      <c r="AN366">
        <v>1</v>
      </c>
      <c r="AO366">
        <v>11</v>
      </c>
    </row>
    <row r="367" spans="1:41">
      <c r="A367">
        <v>1983</v>
      </c>
      <c r="B367">
        <v>5</v>
      </c>
      <c r="C367">
        <v>29</v>
      </c>
      <c r="D367" s="14">
        <v>6.8847660820705203E-2</v>
      </c>
      <c r="E367" s="14">
        <v>0.719648368185697</v>
      </c>
      <c r="F367" s="14">
        <v>0.75469834376880895</v>
      </c>
      <c r="G367" s="14">
        <v>3.7620344332807099</v>
      </c>
      <c r="H367" s="14">
        <v>1.9903785711692199</v>
      </c>
      <c r="I367" s="14">
        <v>0.20069159846994</v>
      </c>
      <c r="J367" s="14">
        <v>1.0830187668034501</v>
      </c>
      <c r="K367" s="14">
        <v>2.8377022327171599</v>
      </c>
      <c r="L367" s="14">
        <v>1.4535996199241601</v>
      </c>
      <c r="M367" s="14">
        <v>0.144480803242129</v>
      </c>
      <c r="N367" s="14">
        <v>2.4004747646870399</v>
      </c>
      <c r="O367" s="14">
        <v>2.24360891781116</v>
      </c>
      <c r="P367" s="14">
        <v>2.2237015575716201</v>
      </c>
      <c r="R367">
        <v>2</v>
      </c>
      <c r="S367">
        <v>5</v>
      </c>
      <c r="T367">
        <v>4</v>
      </c>
      <c r="U367">
        <v>1</v>
      </c>
      <c r="V367">
        <v>7</v>
      </c>
      <c r="AB367">
        <v>6</v>
      </c>
      <c r="AC367">
        <v>7</v>
      </c>
      <c r="AD367">
        <v>6</v>
      </c>
      <c r="AM367">
        <v>4</v>
      </c>
      <c r="AN367">
        <v>4</v>
      </c>
      <c r="AO367">
        <v>11</v>
      </c>
    </row>
    <row r="368" spans="1:41">
      <c r="A368">
        <v>1983</v>
      </c>
      <c r="B368">
        <v>5</v>
      </c>
      <c r="C368">
        <v>30</v>
      </c>
      <c r="D368" s="14">
        <v>1.0152674122910501</v>
      </c>
      <c r="E368" s="14">
        <v>3.61028934712466</v>
      </c>
      <c r="F368" s="14">
        <v>5.0478930798761503</v>
      </c>
      <c r="G368" s="14">
        <v>7.19218174268181</v>
      </c>
      <c r="H368" s="14">
        <v>2.10124526006117</v>
      </c>
      <c r="I368" s="14">
        <v>0.79186185625178795</v>
      </c>
      <c r="J368" s="14">
        <v>1.0527745286863499</v>
      </c>
      <c r="K368" s="14">
        <v>3.1474479119594001</v>
      </c>
      <c r="L368" s="14">
        <v>4.9550579840402298</v>
      </c>
      <c r="M368" s="14">
        <v>1.98272158924515</v>
      </c>
      <c r="N368" s="14">
        <v>6.5858238449607898</v>
      </c>
      <c r="O368" s="14">
        <v>2.2695450295442501</v>
      </c>
      <c r="P368" s="14">
        <v>3.3111557881207299</v>
      </c>
      <c r="R368">
        <v>2</v>
      </c>
      <c r="S368">
        <v>5</v>
      </c>
      <c r="T368">
        <v>4</v>
      </c>
      <c r="U368">
        <v>1</v>
      </c>
      <c r="V368">
        <v>7</v>
      </c>
      <c r="AB368">
        <v>4</v>
      </c>
      <c r="AC368">
        <v>3</v>
      </c>
      <c r="AD368">
        <v>6</v>
      </c>
      <c r="AM368">
        <v>6</v>
      </c>
      <c r="AN368">
        <v>4</v>
      </c>
      <c r="AO368">
        <v>11</v>
      </c>
    </row>
    <row r="369" spans="1:41">
      <c r="A369">
        <v>1983</v>
      </c>
      <c r="B369">
        <v>5</v>
      </c>
      <c r="C369">
        <v>31</v>
      </c>
      <c r="D369" s="14">
        <v>2.3790636204931701</v>
      </c>
      <c r="E369" s="14">
        <v>3.6506756277281101</v>
      </c>
      <c r="F369" s="14">
        <v>2.7813518837840898</v>
      </c>
      <c r="G369" s="14">
        <v>5.7640915706201996</v>
      </c>
      <c r="H369" s="14">
        <v>2.5669430254752101</v>
      </c>
      <c r="I369" s="14">
        <v>2.3350343327858698</v>
      </c>
      <c r="J369" s="14">
        <v>1.0609884240515199</v>
      </c>
      <c r="K369" s="14">
        <v>2.44143362306863</v>
      </c>
      <c r="L369" s="14">
        <v>6.1891240229112103</v>
      </c>
      <c r="M369" s="14">
        <v>3.13794972988903</v>
      </c>
      <c r="N369" s="14">
        <v>7.4079514298310603</v>
      </c>
      <c r="O369" s="14">
        <v>3.4245207025608999</v>
      </c>
      <c r="P369" s="14">
        <v>3.5499808268706299</v>
      </c>
      <c r="R369">
        <v>2</v>
      </c>
      <c r="S369">
        <v>5</v>
      </c>
      <c r="T369">
        <v>4</v>
      </c>
      <c r="U369">
        <v>1</v>
      </c>
      <c r="V369">
        <v>7</v>
      </c>
      <c r="AB369">
        <v>6</v>
      </c>
      <c r="AC369">
        <v>9</v>
      </c>
      <c r="AD369">
        <v>6</v>
      </c>
      <c r="AM369">
        <v>6</v>
      </c>
      <c r="AN369">
        <v>4</v>
      </c>
      <c r="AO369">
        <v>4</v>
      </c>
    </row>
    <row r="370" spans="1:41">
      <c r="A370">
        <v>1984</v>
      </c>
      <c r="B370">
        <v>3</v>
      </c>
      <c r="C370">
        <v>1</v>
      </c>
      <c r="D370" s="14">
        <v>6.4912423170591103</v>
      </c>
      <c r="E370" s="14">
        <v>0.110552786922355</v>
      </c>
      <c r="F370" s="14">
        <v>0</v>
      </c>
      <c r="G370" s="14">
        <v>1.22982194958201</v>
      </c>
      <c r="H370" s="14">
        <v>2.3053277758911599</v>
      </c>
      <c r="I370" s="14">
        <v>3.0964084318045999</v>
      </c>
      <c r="J370" s="14">
        <v>0.125265999044258</v>
      </c>
      <c r="K370" s="14">
        <v>5.7630128737937696</v>
      </c>
      <c r="L370" s="14">
        <v>0.96491512419625702</v>
      </c>
      <c r="M370" s="14">
        <v>2.8880393231208701E-6</v>
      </c>
      <c r="N370" s="14">
        <v>3.4832972715932802</v>
      </c>
      <c r="O370" s="14">
        <v>1.2616403240674601</v>
      </c>
      <c r="P370" s="14">
        <v>1.9767174913580801</v>
      </c>
      <c r="R370">
        <v>9</v>
      </c>
      <c r="S370">
        <v>2</v>
      </c>
      <c r="T370">
        <v>6</v>
      </c>
      <c r="U370">
        <v>8</v>
      </c>
      <c r="V370">
        <v>5</v>
      </c>
      <c r="AB370">
        <v>4</v>
      </c>
      <c r="AC370">
        <v>3</v>
      </c>
      <c r="AD370">
        <v>8</v>
      </c>
      <c r="AM370">
        <v>4</v>
      </c>
      <c r="AN370">
        <v>4</v>
      </c>
      <c r="AO370">
        <v>11</v>
      </c>
    </row>
    <row r="371" spans="1:41">
      <c r="A371">
        <v>1984</v>
      </c>
      <c r="B371">
        <v>3</v>
      </c>
      <c r="C371">
        <v>2</v>
      </c>
      <c r="D371" s="14">
        <v>6.6285883532358199</v>
      </c>
      <c r="E371" s="14">
        <v>5.460116719758E-2</v>
      </c>
      <c r="F371" s="14">
        <v>0</v>
      </c>
      <c r="G371" s="14">
        <v>0.71467392427877996</v>
      </c>
      <c r="H371" s="14">
        <v>0.76301742367648695</v>
      </c>
      <c r="I371" s="14">
        <v>8.4913029465599497</v>
      </c>
      <c r="J371" s="14">
        <v>4.6713536237932701E-2</v>
      </c>
      <c r="K371" s="14">
        <v>4.7203943174039598</v>
      </c>
      <c r="L371" s="14">
        <v>0.65720231464877799</v>
      </c>
      <c r="M371" s="14">
        <v>0</v>
      </c>
      <c r="N371" s="14">
        <v>4.61887399018942</v>
      </c>
      <c r="O371" s="14">
        <v>1.7146263482180599</v>
      </c>
      <c r="P371" s="14">
        <v>1.83179941060137</v>
      </c>
      <c r="R371">
        <v>6</v>
      </c>
      <c r="S371">
        <v>2</v>
      </c>
      <c r="T371">
        <v>6</v>
      </c>
      <c r="U371">
        <v>8</v>
      </c>
      <c r="V371">
        <v>5</v>
      </c>
      <c r="AB371">
        <v>6</v>
      </c>
      <c r="AC371">
        <v>7</v>
      </c>
      <c r="AD371">
        <v>6</v>
      </c>
      <c r="AM371">
        <v>4</v>
      </c>
      <c r="AN371">
        <v>4</v>
      </c>
      <c r="AO371">
        <v>11</v>
      </c>
    </row>
    <row r="372" spans="1:41">
      <c r="A372">
        <v>1984</v>
      </c>
      <c r="B372">
        <v>3</v>
      </c>
      <c r="C372">
        <v>3</v>
      </c>
      <c r="D372" s="14">
        <v>4.1353960630083799</v>
      </c>
      <c r="E372" s="14">
        <v>6.4439195148304207E-2</v>
      </c>
      <c r="F372" s="14">
        <v>3.9263077610912902E-5</v>
      </c>
      <c r="G372" s="14">
        <v>1.0858157892526199</v>
      </c>
      <c r="H372" s="14">
        <v>0.42696370673801898</v>
      </c>
      <c r="I372" s="14">
        <v>5.5960281244403998</v>
      </c>
      <c r="J372" s="14">
        <v>6.2121112512024998E-2</v>
      </c>
      <c r="K372" s="14">
        <v>3.9591389903374501</v>
      </c>
      <c r="L372" s="14">
        <v>0.26170239799092698</v>
      </c>
      <c r="M372" s="14">
        <v>2.3416597450446499E-3</v>
      </c>
      <c r="N372" s="14">
        <v>4.2241955155396402</v>
      </c>
      <c r="O372" s="14">
        <v>2.60958906348562</v>
      </c>
      <c r="P372" s="14">
        <v>2.0127216470237399</v>
      </c>
      <c r="R372">
        <v>8</v>
      </c>
      <c r="S372">
        <v>2</v>
      </c>
      <c r="T372">
        <v>6</v>
      </c>
      <c r="U372">
        <v>8</v>
      </c>
      <c r="V372">
        <v>3</v>
      </c>
      <c r="AB372">
        <v>4</v>
      </c>
      <c r="AC372">
        <v>3</v>
      </c>
      <c r="AD372">
        <v>6</v>
      </c>
      <c r="AM372">
        <v>6</v>
      </c>
      <c r="AN372">
        <v>4</v>
      </c>
      <c r="AO372">
        <v>4</v>
      </c>
    </row>
    <row r="373" spans="1:41">
      <c r="A373">
        <v>1984</v>
      </c>
      <c r="B373">
        <v>3</v>
      </c>
      <c r="C373">
        <v>4</v>
      </c>
      <c r="D373" s="14">
        <v>2.22652527073617</v>
      </c>
      <c r="E373" s="14">
        <v>3.4423594823791703E-2</v>
      </c>
      <c r="F373" s="14">
        <v>0</v>
      </c>
      <c r="G373" s="14">
        <v>0.86041647833885004</v>
      </c>
      <c r="H373" s="14">
        <v>0.32887618483335301</v>
      </c>
      <c r="I373" s="14">
        <v>3.3067005248205699</v>
      </c>
      <c r="J373" s="14">
        <v>5.3582238512546398E-2</v>
      </c>
      <c r="K373" s="14">
        <v>3.73132022890228</v>
      </c>
      <c r="L373" s="14">
        <v>0.30943348865313303</v>
      </c>
      <c r="M373" s="14">
        <v>9.3900755340979802E-2</v>
      </c>
      <c r="N373" s="14">
        <v>2.7727353700702402</v>
      </c>
      <c r="O373" s="14">
        <v>1.13176250459737</v>
      </c>
      <c r="P373" s="14">
        <v>1.3207349582921</v>
      </c>
      <c r="R373">
        <v>8</v>
      </c>
      <c r="S373">
        <v>4</v>
      </c>
      <c r="T373">
        <v>6</v>
      </c>
      <c r="U373">
        <v>8</v>
      </c>
      <c r="V373">
        <v>5</v>
      </c>
      <c r="AB373">
        <v>9</v>
      </c>
      <c r="AC373">
        <v>2</v>
      </c>
      <c r="AD373">
        <v>6</v>
      </c>
      <c r="AM373">
        <v>6</v>
      </c>
      <c r="AN373">
        <v>4</v>
      </c>
      <c r="AO373">
        <v>11</v>
      </c>
    </row>
    <row r="374" spans="1:41">
      <c r="A374">
        <v>1984</v>
      </c>
      <c r="B374">
        <v>3</v>
      </c>
      <c r="C374">
        <v>5</v>
      </c>
      <c r="D374" s="14">
        <v>2.9409256763006599</v>
      </c>
      <c r="E374" s="14">
        <v>8.4997114097903701E-3</v>
      </c>
      <c r="F374" s="14">
        <v>0</v>
      </c>
      <c r="G374" s="14">
        <v>0.306834427136848</v>
      </c>
      <c r="H374" s="14">
        <v>0.140651714267121</v>
      </c>
      <c r="I374" s="14">
        <v>1.01907638972107</v>
      </c>
      <c r="J374" s="14">
        <v>1.7023296364365E-2</v>
      </c>
      <c r="K374" s="14">
        <v>4.6272694305673303</v>
      </c>
      <c r="L374" s="14">
        <v>6.6070661448085294E-2</v>
      </c>
      <c r="M374" s="14">
        <v>4.62834843475372E-3</v>
      </c>
      <c r="N374" s="14">
        <v>0.92287543910563896</v>
      </c>
      <c r="O374" s="14">
        <v>0.86227007659865595</v>
      </c>
      <c r="P374" s="14">
        <v>1.1730630329744101</v>
      </c>
      <c r="R374">
        <v>8</v>
      </c>
      <c r="S374">
        <v>2</v>
      </c>
      <c r="T374">
        <v>6</v>
      </c>
      <c r="U374">
        <v>8</v>
      </c>
      <c r="V374">
        <v>5</v>
      </c>
      <c r="AB374">
        <v>9</v>
      </c>
      <c r="AC374">
        <v>1</v>
      </c>
      <c r="AD374">
        <v>8</v>
      </c>
      <c r="AM374">
        <v>6</v>
      </c>
      <c r="AN374">
        <v>4</v>
      </c>
      <c r="AO374">
        <v>4</v>
      </c>
    </row>
    <row r="375" spans="1:41">
      <c r="A375">
        <v>1984</v>
      </c>
      <c r="B375">
        <v>3</v>
      </c>
      <c r="C375">
        <v>6</v>
      </c>
      <c r="D375" s="14">
        <v>6.2023898253089103</v>
      </c>
      <c r="E375" s="14">
        <v>2.3150169304334898E-3</v>
      </c>
      <c r="F375" s="14">
        <v>0</v>
      </c>
      <c r="G375" s="14">
        <v>0.404294824818759</v>
      </c>
      <c r="H375" s="14">
        <v>8.7381303632755494E-2</v>
      </c>
      <c r="I375" s="14">
        <v>3.1620871725415398</v>
      </c>
      <c r="J375" s="14">
        <v>1.5880484380990999E-2</v>
      </c>
      <c r="K375" s="14">
        <v>2.73193686564059</v>
      </c>
      <c r="L375" s="14">
        <v>0.284343074902076</v>
      </c>
      <c r="M375" s="14">
        <v>1.91514334459103E-3</v>
      </c>
      <c r="N375" s="14">
        <v>1.5756396554811201</v>
      </c>
      <c r="O375" s="14">
        <v>0.591389891960725</v>
      </c>
      <c r="P375" s="14">
        <v>0.85557881768012201</v>
      </c>
      <c r="R375">
        <v>6</v>
      </c>
      <c r="S375">
        <v>2</v>
      </c>
      <c r="T375">
        <v>5</v>
      </c>
      <c r="U375">
        <v>8</v>
      </c>
      <c r="V375">
        <v>3</v>
      </c>
      <c r="AB375">
        <v>4</v>
      </c>
      <c r="AC375">
        <v>2</v>
      </c>
      <c r="AD375">
        <v>6</v>
      </c>
      <c r="AM375">
        <v>6</v>
      </c>
      <c r="AN375">
        <v>9</v>
      </c>
      <c r="AO375">
        <v>11</v>
      </c>
    </row>
    <row r="376" spans="1:41">
      <c r="A376">
        <v>1984</v>
      </c>
      <c r="B376">
        <v>3</v>
      </c>
      <c r="C376">
        <v>7</v>
      </c>
      <c r="D376" s="14">
        <v>7.0898731672336499</v>
      </c>
      <c r="E376" s="14">
        <v>2.9409355757718299E-2</v>
      </c>
      <c r="F376" s="14">
        <v>0</v>
      </c>
      <c r="G376" s="14">
        <v>0.243186136160321</v>
      </c>
      <c r="H376" s="14">
        <v>4.03712576774167E-2</v>
      </c>
      <c r="I376" s="14">
        <v>3.35315223367521</v>
      </c>
      <c r="J376" s="14">
        <v>1.55258112407099E-2</v>
      </c>
      <c r="K376" s="14">
        <v>1.7228288532810101</v>
      </c>
      <c r="L376" s="14">
        <v>0.20308211190679201</v>
      </c>
      <c r="M376" s="14">
        <v>6.7370579044854001E-3</v>
      </c>
      <c r="N376" s="14">
        <v>1.7411785123121399</v>
      </c>
      <c r="O376" s="14">
        <v>1.56801833928136</v>
      </c>
      <c r="P376" s="14">
        <v>1.02310244411702</v>
      </c>
      <c r="R376">
        <v>6</v>
      </c>
      <c r="S376">
        <v>2</v>
      </c>
      <c r="T376">
        <v>5</v>
      </c>
      <c r="U376">
        <v>8</v>
      </c>
      <c r="V376">
        <v>3</v>
      </c>
      <c r="AB376">
        <v>9</v>
      </c>
      <c r="AC376">
        <v>3</v>
      </c>
      <c r="AD376">
        <v>2</v>
      </c>
      <c r="AM376">
        <v>4</v>
      </c>
      <c r="AN376">
        <v>4</v>
      </c>
      <c r="AO376">
        <v>11</v>
      </c>
    </row>
    <row r="377" spans="1:41">
      <c r="A377">
        <v>1984</v>
      </c>
      <c r="B377">
        <v>3</v>
      </c>
      <c r="C377">
        <v>8</v>
      </c>
      <c r="D377" s="14">
        <v>5.8438004059797199</v>
      </c>
      <c r="E377" s="14">
        <v>2.3971028664640601E-2</v>
      </c>
      <c r="F377" s="14">
        <v>0</v>
      </c>
      <c r="G377" s="14">
        <v>0.21789782948242201</v>
      </c>
      <c r="H377" s="14">
        <v>3.0410003445541501E-2</v>
      </c>
      <c r="I377" s="14">
        <v>4.7936484685427496</v>
      </c>
      <c r="J377" s="14">
        <v>4.0897763776685803E-3</v>
      </c>
      <c r="K377" s="14">
        <v>2.0012293250726398</v>
      </c>
      <c r="L377" s="14">
        <v>6.8548414037868696E-2</v>
      </c>
      <c r="M377" s="14">
        <v>1.04633289295174E-3</v>
      </c>
      <c r="N377" s="14">
        <v>0.99462188368843496</v>
      </c>
      <c r="O377" s="14">
        <v>3.0422252775440999</v>
      </c>
      <c r="P377" s="14">
        <v>1.5252459645542999</v>
      </c>
      <c r="R377">
        <v>8</v>
      </c>
      <c r="S377">
        <v>2</v>
      </c>
      <c r="T377">
        <v>5</v>
      </c>
      <c r="U377">
        <v>8</v>
      </c>
      <c r="V377">
        <v>3</v>
      </c>
      <c r="AB377">
        <v>9</v>
      </c>
      <c r="AC377">
        <v>1</v>
      </c>
      <c r="AD377">
        <v>7</v>
      </c>
      <c r="AM377">
        <v>4</v>
      </c>
      <c r="AN377">
        <v>3</v>
      </c>
      <c r="AO377">
        <v>11</v>
      </c>
    </row>
    <row r="378" spans="1:41">
      <c r="A378">
        <v>1984</v>
      </c>
      <c r="B378">
        <v>3</v>
      </c>
      <c r="C378">
        <v>9</v>
      </c>
      <c r="D378" s="14">
        <v>1.0857631819639599</v>
      </c>
      <c r="E378" s="14">
        <v>5.7261223208547197E-3</v>
      </c>
      <c r="F378" s="14">
        <v>0</v>
      </c>
      <c r="G378" s="14">
        <v>0.14115158754343499</v>
      </c>
      <c r="H378" s="14">
        <v>7.2741058018580607E-2</v>
      </c>
      <c r="I378" s="14">
        <v>0.71988547222932397</v>
      </c>
      <c r="J378" s="14">
        <v>6.2027584820909202E-3</v>
      </c>
      <c r="K378" s="14">
        <v>2.7622558790740199</v>
      </c>
      <c r="L378" s="14">
        <v>6.0675676430470699E-2</v>
      </c>
      <c r="M378" s="14">
        <v>1.0127637624365599E-3</v>
      </c>
      <c r="N378" s="14">
        <v>0.96624423510468405</v>
      </c>
      <c r="O378" s="14">
        <v>3.1897628636594901</v>
      </c>
      <c r="P378" s="14">
        <v>1.5943413153969599</v>
      </c>
      <c r="R378">
        <v>8</v>
      </c>
      <c r="S378">
        <v>2</v>
      </c>
      <c r="T378">
        <v>5</v>
      </c>
      <c r="U378">
        <v>8</v>
      </c>
      <c r="V378">
        <v>3</v>
      </c>
      <c r="AB378">
        <v>9</v>
      </c>
      <c r="AC378">
        <v>9</v>
      </c>
      <c r="AD378">
        <v>6</v>
      </c>
      <c r="AM378">
        <v>6</v>
      </c>
      <c r="AN378">
        <v>4</v>
      </c>
      <c r="AO378">
        <v>4</v>
      </c>
    </row>
    <row r="379" spans="1:41">
      <c r="A379">
        <v>1984</v>
      </c>
      <c r="B379">
        <v>3</v>
      </c>
      <c r="C379">
        <v>10</v>
      </c>
      <c r="D379" s="14">
        <v>0.66179973023466998</v>
      </c>
      <c r="E379" s="14">
        <v>3.8031322210868503E-5</v>
      </c>
      <c r="F379" s="14">
        <v>0</v>
      </c>
      <c r="G379" s="14">
        <v>7.5940040362632896E-2</v>
      </c>
      <c r="H379" s="14">
        <v>0.17347271569525999</v>
      </c>
      <c r="I379" s="14">
        <v>0.49785511693071799</v>
      </c>
      <c r="J379" s="14">
        <v>1.7729691336863999E-3</v>
      </c>
      <c r="K379" s="14">
        <v>2.6471891491136299</v>
      </c>
      <c r="L379" s="14">
        <v>6.4264180338639204E-2</v>
      </c>
      <c r="M379" s="14">
        <v>0</v>
      </c>
      <c r="N379" s="14">
        <v>0.37202172919904902</v>
      </c>
      <c r="O379" s="14">
        <v>2.2495617057138801</v>
      </c>
      <c r="P379" s="14">
        <v>1.2568516235395699</v>
      </c>
      <c r="R379">
        <v>6</v>
      </c>
      <c r="S379">
        <v>2</v>
      </c>
      <c r="T379">
        <v>6</v>
      </c>
      <c r="U379">
        <v>8</v>
      </c>
      <c r="V379">
        <v>3</v>
      </c>
      <c r="AB379">
        <v>2</v>
      </c>
      <c r="AC379">
        <v>7</v>
      </c>
      <c r="AD379">
        <v>2</v>
      </c>
      <c r="AM379">
        <v>6</v>
      </c>
      <c r="AN379">
        <v>9</v>
      </c>
      <c r="AO379">
        <v>1</v>
      </c>
    </row>
    <row r="380" spans="1:41">
      <c r="A380">
        <v>1984</v>
      </c>
      <c r="B380">
        <v>3</v>
      </c>
      <c r="C380">
        <v>11</v>
      </c>
      <c r="D380" s="14">
        <v>5.2275824382521998</v>
      </c>
      <c r="E380" s="14">
        <v>0</v>
      </c>
      <c r="F380" s="14">
        <v>0</v>
      </c>
      <c r="G380" s="14">
        <v>7.1265790090246597E-2</v>
      </c>
      <c r="H380" s="14">
        <v>0.58735509803744801</v>
      </c>
      <c r="I380" s="14">
        <v>4.4990273801024898</v>
      </c>
      <c r="J380" s="14">
        <v>1.02417401895184E-2</v>
      </c>
      <c r="K380" s="14">
        <v>6.2762248257219104</v>
      </c>
      <c r="L380" s="14">
        <v>0.73830212255712802</v>
      </c>
      <c r="M380" s="14">
        <v>4.9126605315933998E-5</v>
      </c>
      <c r="N380" s="14">
        <v>2.8314702157548601</v>
      </c>
      <c r="O380" s="14">
        <v>4.5706645533068002</v>
      </c>
      <c r="P380" s="14">
        <v>2.8341672454311402</v>
      </c>
      <c r="R380">
        <v>3</v>
      </c>
      <c r="S380">
        <v>2</v>
      </c>
      <c r="T380">
        <v>5</v>
      </c>
      <c r="U380">
        <v>8</v>
      </c>
      <c r="V380">
        <v>3</v>
      </c>
      <c r="AB380">
        <v>6</v>
      </c>
      <c r="AC380">
        <v>2</v>
      </c>
      <c r="AD380">
        <v>6</v>
      </c>
      <c r="AM380">
        <v>6</v>
      </c>
      <c r="AN380">
        <v>9</v>
      </c>
      <c r="AO380">
        <v>11</v>
      </c>
    </row>
    <row r="381" spans="1:41">
      <c r="A381">
        <v>1984</v>
      </c>
      <c r="B381">
        <v>3</v>
      </c>
      <c r="C381">
        <v>12</v>
      </c>
      <c r="D381" s="14">
        <v>4.6405911235114496</v>
      </c>
      <c r="E381" s="14">
        <v>0</v>
      </c>
      <c r="F381" s="14">
        <v>0</v>
      </c>
      <c r="G381" s="14">
        <v>5.5839010965198999E-2</v>
      </c>
      <c r="H381" s="14">
        <v>0.67739585811771597</v>
      </c>
      <c r="I381" s="14">
        <v>6.6650133504297999</v>
      </c>
      <c r="J381" s="14">
        <v>5.1077715515878003E-3</v>
      </c>
      <c r="K381" s="14">
        <v>8.5089894290037709</v>
      </c>
      <c r="L381" s="14">
        <v>3.2709143381105998</v>
      </c>
      <c r="M381" s="14">
        <v>1.15607090951675E-5</v>
      </c>
      <c r="N381" s="14">
        <v>5.0006896469594597</v>
      </c>
      <c r="O381" s="14">
        <v>7.2579355121170996</v>
      </c>
      <c r="P381" s="14">
        <v>4.4061099127041796</v>
      </c>
      <c r="R381">
        <v>3</v>
      </c>
      <c r="S381">
        <v>7</v>
      </c>
      <c r="T381">
        <v>7</v>
      </c>
      <c r="U381">
        <v>8</v>
      </c>
      <c r="V381">
        <v>4</v>
      </c>
      <c r="AB381">
        <v>6</v>
      </c>
      <c r="AC381">
        <v>9</v>
      </c>
      <c r="AD381">
        <v>6</v>
      </c>
      <c r="AM381">
        <v>6</v>
      </c>
      <c r="AN381">
        <v>1</v>
      </c>
      <c r="AO381">
        <v>11</v>
      </c>
    </row>
    <row r="382" spans="1:41">
      <c r="A382">
        <v>1984</v>
      </c>
      <c r="B382">
        <v>3</v>
      </c>
      <c r="C382">
        <v>13</v>
      </c>
      <c r="D382" s="14">
        <v>5.2429991196478598</v>
      </c>
      <c r="E382" s="14">
        <v>2.3133050903044999E-3</v>
      </c>
      <c r="F382" s="14">
        <v>1.18413796225995E-4</v>
      </c>
      <c r="G382" s="14">
        <v>0.463158339846239</v>
      </c>
      <c r="H382" s="14">
        <v>2.6025541469753</v>
      </c>
      <c r="I382" s="14">
        <v>5.4538986582945403</v>
      </c>
      <c r="J382" s="14">
        <v>2.05347764829895E-2</v>
      </c>
      <c r="K382" s="14">
        <v>9.7357369311764899</v>
      </c>
      <c r="L382" s="14">
        <v>1.8576510888978199</v>
      </c>
      <c r="M382" s="14">
        <v>4.9133014851332599E-5</v>
      </c>
      <c r="N382" s="14">
        <v>12.357625599691699</v>
      </c>
      <c r="O382" s="14">
        <v>3.7350337627781198</v>
      </c>
      <c r="P382" s="14">
        <v>3.7414401403766</v>
      </c>
      <c r="R382">
        <v>9</v>
      </c>
      <c r="S382">
        <v>7</v>
      </c>
      <c r="T382">
        <v>7</v>
      </c>
      <c r="U382">
        <v>8</v>
      </c>
      <c r="V382">
        <v>4</v>
      </c>
      <c r="AB382">
        <v>2</v>
      </c>
      <c r="AC382">
        <v>7</v>
      </c>
      <c r="AD382">
        <v>6</v>
      </c>
      <c r="AM382">
        <v>6</v>
      </c>
      <c r="AN382">
        <v>1</v>
      </c>
      <c r="AO382">
        <v>11</v>
      </c>
    </row>
    <row r="383" spans="1:41">
      <c r="A383">
        <v>1984</v>
      </c>
      <c r="B383">
        <v>3</v>
      </c>
      <c r="C383">
        <v>14</v>
      </c>
      <c r="D383" s="14">
        <v>8.5781378642118096</v>
      </c>
      <c r="E383" s="14">
        <v>1.92925975410175E-2</v>
      </c>
      <c r="F383" s="14">
        <v>2.0628470436854601E-2</v>
      </c>
      <c r="G383" s="14">
        <v>0.91659496264867102</v>
      </c>
      <c r="H383" s="14">
        <v>1.9577436252246601</v>
      </c>
      <c r="I383" s="14">
        <v>5.8913923742150898</v>
      </c>
      <c r="J383" s="14">
        <v>6.8019456557365604E-2</v>
      </c>
      <c r="K383" s="14">
        <v>11.992504653464399</v>
      </c>
      <c r="L383" s="14">
        <v>0.78019363522349605</v>
      </c>
      <c r="M383" s="14">
        <v>0</v>
      </c>
      <c r="N383" s="14">
        <v>9.3236774534982594</v>
      </c>
      <c r="O383" s="14">
        <v>3.9574427640959899</v>
      </c>
      <c r="P383" s="14">
        <v>3.9404384920964399</v>
      </c>
      <c r="R383">
        <v>9</v>
      </c>
      <c r="S383">
        <v>1</v>
      </c>
      <c r="T383">
        <v>7</v>
      </c>
      <c r="U383">
        <v>8</v>
      </c>
      <c r="V383">
        <v>4</v>
      </c>
      <c r="AB383">
        <v>6</v>
      </c>
      <c r="AC383">
        <v>7</v>
      </c>
      <c r="AD383">
        <v>6</v>
      </c>
      <c r="AM383">
        <v>4</v>
      </c>
      <c r="AN383">
        <v>3</v>
      </c>
      <c r="AO383">
        <v>11</v>
      </c>
    </row>
    <row r="384" spans="1:41">
      <c r="A384">
        <v>1984</v>
      </c>
      <c r="B384">
        <v>3</v>
      </c>
      <c r="C384">
        <v>15</v>
      </c>
      <c r="D384" s="14">
        <v>5.4108931924387003</v>
      </c>
      <c r="E384" s="14">
        <v>3.1541655726072801E-2</v>
      </c>
      <c r="F384" s="14">
        <v>3.5336774441731999E-4</v>
      </c>
      <c r="G384" s="14">
        <v>1.9323398228901001</v>
      </c>
      <c r="H384" s="14">
        <v>1.7509944757513001</v>
      </c>
      <c r="I384" s="14">
        <v>1.4776625146821301</v>
      </c>
      <c r="J384" s="14">
        <v>0.168743257565273</v>
      </c>
      <c r="K384" s="14">
        <v>7.5531411406249598</v>
      </c>
      <c r="L384" s="14">
        <v>2.1401434064743401</v>
      </c>
      <c r="M384" s="14">
        <v>1.58959767290645E-4</v>
      </c>
      <c r="N384" s="14">
        <v>8.3414292090056197</v>
      </c>
      <c r="O384" s="14">
        <v>4.1917359034271602</v>
      </c>
      <c r="P384" s="14">
        <v>3.58421371605783</v>
      </c>
      <c r="R384">
        <v>8</v>
      </c>
      <c r="S384">
        <v>1</v>
      </c>
      <c r="T384">
        <v>7</v>
      </c>
      <c r="U384">
        <v>8</v>
      </c>
      <c r="V384">
        <v>4</v>
      </c>
      <c r="AB384">
        <v>6</v>
      </c>
      <c r="AC384">
        <v>1</v>
      </c>
      <c r="AD384">
        <v>8</v>
      </c>
      <c r="AM384">
        <v>6</v>
      </c>
      <c r="AN384">
        <v>3</v>
      </c>
      <c r="AO384">
        <v>11</v>
      </c>
    </row>
    <row r="385" spans="1:41">
      <c r="A385">
        <v>1984</v>
      </c>
      <c r="B385">
        <v>3</v>
      </c>
      <c r="C385">
        <v>16</v>
      </c>
      <c r="D385" s="14">
        <v>3.9900123137010701</v>
      </c>
      <c r="E385" s="14">
        <v>0.393719783460243</v>
      </c>
      <c r="F385" s="14">
        <v>0.60652715408761104</v>
      </c>
      <c r="G385" s="14">
        <v>3.6847546118124002</v>
      </c>
      <c r="H385" s="14">
        <v>1.5464543736810701</v>
      </c>
      <c r="I385" s="14">
        <v>6.5287335090648702</v>
      </c>
      <c r="J385" s="14">
        <v>0.36557768640328198</v>
      </c>
      <c r="K385" s="14">
        <v>6.7894128154893503</v>
      </c>
      <c r="L385" s="14">
        <v>3.7068278095853699</v>
      </c>
      <c r="M385" s="14">
        <v>1.4652698644346899E-2</v>
      </c>
      <c r="N385" s="14">
        <v>4.4510772371378602</v>
      </c>
      <c r="O385" s="14">
        <v>4.9371916579657</v>
      </c>
      <c r="P385" s="14">
        <v>3.9257390164132602</v>
      </c>
      <c r="R385">
        <v>3</v>
      </c>
      <c r="S385">
        <v>3</v>
      </c>
      <c r="T385">
        <v>7</v>
      </c>
      <c r="U385">
        <v>8</v>
      </c>
      <c r="V385">
        <v>4</v>
      </c>
      <c r="AB385">
        <v>9</v>
      </c>
      <c r="AC385">
        <v>3</v>
      </c>
      <c r="AD385">
        <v>6</v>
      </c>
      <c r="AM385">
        <v>9</v>
      </c>
      <c r="AN385">
        <v>1</v>
      </c>
      <c r="AO385">
        <v>11</v>
      </c>
    </row>
    <row r="386" spans="1:41">
      <c r="A386">
        <v>1984</v>
      </c>
      <c r="B386">
        <v>3</v>
      </c>
      <c r="C386">
        <v>17</v>
      </c>
      <c r="D386" s="14">
        <v>6.4048394391500203</v>
      </c>
      <c r="E386" s="14">
        <v>0.62007436088790002</v>
      </c>
      <c r="F386" s="14">
        <v>0.37536903614367101</v>
      </c>
      <c r="G386" s="14">
        <v>2.8299999629498802</v>
      </c>
      <c r="H386" s="14">
        <v>1.7203046723204101</v>
      </c>
      <c r="I386" s="14">
        <v>4.2115480622877799</v>
      </c>
      <c r="J386" s="14">
        <v>0.12468184872530599</v>
      </c>
      <c r="K386" s="14">
        <v>7.4026908887708398</v>
      </c>
      <c r="L386" s="14">
        <v>1.2297625522740501</v>
      </c>
      <c r="M386" s="14">
        <v>0.35801211181822601</v>
      </c>
      <c r="N386" s="14">
        <v>2.3747193953672499</v>
      </c>
      <c r="O386" s="14">
        <v>4.2876539754669496</v>
      </c>
      <c r="P386" s="14">
        <v>3.4159172936089699</v>
      </c>
      <c r="R386">
        <v>3</v>
      </c>
      <c r="S386">
        <v>2</v>
      </c>
      <c r="T386">
        <v>7</v>
      </c>
      <c r="U386">
        <v>8</v>
      </c>
      <c r="V386">
        <v>2</v>
      </c>
      <c r="AB386">
        <v>6</v>
      </c>
      <c r="AC386">
        <v>7</v>
      </c>
      <c r="AD386">
        <v>7</v>
      </c>
      <c r="AM386">
        <v>6</v>
      </c>
      <c r="AN386">
        <v>8</v>
      </c>
      <c r="AO386">
        <v>11</v>
      </c>
    </row>
    <row r="387" spans="1:41">
      <c r="A387">
        <v>1984</v>
      </c>
      <c r="B387">
        <v>3</v>
      </c>
      <c r="C387">
        <v>18</v>
      </c>
      <c r="D387" s="14">
        <v>5.9540495221718102</v>
      </c>
      <c r="E387" s="14">
        <v>0.51688690168599205</v>
      </c>
      <c r="F387" s="14">
        <v>5.0713197328401101E-3</v>
      </c>
      <c r="G387" s="14">
        <v>0.497731973469214</v>
      </c>
      <c r="H387" s="14">
        <v>0.84266666398360801</v>
      </c>
      <c r="I387" s="14">
        <v>3.1798903275752401</v>
      </c>
      <c r="J387" s="14">
        <v>0.101513679462001</v>
      </c>
      <c r="K387" s="14">
        <v>4.1234582421814103</v>
      </c>
      <c r="L387" s="14">
        <v>0.126014867617777</v>
      </c>
      <c r="M387" s="14">
        <v>5.77169319184125E-6</v>
      </c>
      <c r="N387" s="14">
        <v>0.93929577984126</v>
      </c>
      <c r="O387" s="14">
        <v>2.1037010278459598</v>
      </c>
      <c r="P387" s="14">
        <v>1.5722551732163099</v>
      </c>
      <c r="R387">
        <v>6</v>
      </c>
      <c r="S387">
        <v>3</v>
      </c>
      <c r="T387">
        <v>7</v>
      </c>
      <c r="U387">
        <v>8</v>
      </c>
      <c r="V387">
        <v>2</v>
      </c>
      <c r="AB387">
        <v>6</v>
      </c>
      <c r="AC387">
        <v>7</v>
      </c>
      <c r="AD387">
        <v>6</v>
      </c>
      <c r="AM387">
        <v>6</v>
      </c>
      <c r="AN387">
        <v>9</v>
      </c>
      <c r="AO387">
        <v>11</v>
      </c>
    </row>
    <row r="388" spans="1:41">
      <c r="A388">
        <v>1984</v>
      </c>
      <c r="B388">
        <v>3</v>
      </c>
      <c r="C388">
        <v>19</v>
      </c>
      <c r="D388" s="14">
        <v>4.3743060430743803</v>
      </c>
      <c r="E388" s="14">
        <v>0.43345669428939998</v>
      </c>
      <c r="F388" s="14">
        <v>0</v>
      </c>
      <c r="G388" s="14">
        <v>0.44045123102150802</v>
      </c>
      <c r="H388" s="14">
        <v>0.36540915100342403</v>
      </c>
      <c r="I388" s="14">
        <v>4.2488276243305396</v>
      </c>
      <c r="J388" s="14">
        <v>0.169088729473446</v>
      </c>
      <c r="K388" s="14">
        <v>2.9970425831594598</v>
      </c>
      <c r="L388" s="14">
        <v>6.1212681344416701E-2</v>
      </c>
      <c r="M388" s="14">
        <v>4.2812288907961397E-3</v>
      </c>
      <c r="N388" s="14">
        <v>1.4670736991283799</v>
      </c>
      <c r="O388" s="14">
        <v>0.96558992821534895</v>
      </c>
      <c r="P388" s="14">
        <v>0.99318958894103304</v>
      </c>
      <c r="R388">
        <v>6</v>
      </c>
      <c r="S388">
        <v>3</v>
      </c>
      <c r="T388">
        <v>7</v>
      </c>
      <c r="U388">
        <v>8</v>
      </c>
      <c r="V388">
        <v>2</v>
      </c>
      <c r="AB388">
        <v>2</v>
      </c>
      <c r="AC388">
        <v>7</v>
      </c>
      <c r="AD388">
        <v>6</v>
      </c>
      <c r="AM388">
        <v>6</v>
      </c>
      <c r="AN388">
        <v>9</v>
      </c>
      <c r="AO388">
        <v>3</v>
      </c>
    </row>
    <row r="389" spans="1:41">
      <c r="A389">
        <v>1984</v>
      </c>
      <c r="B389">
        <v>3</v>
      </c>
      <c r="C389">
        <v>20</v>
      </c>
      <c r="D389" s="14">
        <v>0.123850770598673</v>
      </c>
      <c r="E389" s="14">
        <v>0.61634700289104605</v>
      </c>
      <c r="F389" s="14">
        <v>1.42960525796039E-2</v>
      </c>
      <c r="G389" s="14">
        <v>0.82398081352621899</v>
      </c>
      <c r="H389" s="14">
        <v>0.34873479450329598</v>
      </c>
      <c r="I389" s="14">
        <v>0.25697859199831202</v>
      </c>
      <c r="J389" s="14">
        <v>0.31435005347357697</v>
      </c>
      <c r="K389" s="14">
        <v>0.77652364769093796</v>
      </c>
      <c r="L389" s="14">
        <v>2.4483967552949602E-2</v>
      </c>
      <c r="M389" s="14">
        <v>6.6874308868873503E-3</v>
      </c>
      <c r="N389" s="14">
        <v>0.40685988288670899</v>
      </c>
      <c r="O389" s="14">
        <v>0.84849825537191004</v>
      </c>
      <c r="P389" s="14">
        <v>0.67362933846203898</v>
      </c>
      <c r="R389">
        <v>6</v>
      </c>
      <c r="S389">
        <v>3</v>
      </c>
      <c r="T389">
        <v>7</v>
      </c>
      <c r="U389">
        <v>8</v>
      </c>
      <c r="V389">
        <v>2</v>
      </c>
      <c r="AB389">
        <v>3</v>
      </c>
      <c r="AC389">
        <v>7</v>
      </c>
      <c r="AD389">
        <v>6</v>
      </c>
      <c r="AM389">
        <v>6</v>
      </c>
      <c r="AN389">
        <v>1</v>
      </c>
      <c r="AO389">
        <v>5</v>
      </c>
    </row>
    <row r="390" spans="1:41">
      <c r="A390">
        <v>1984</v>
      </c>
      <c r="B390">
        <v>3</v>
      </c>
      <c r="C390">
        <v>21</v>
      </c>
      <c r="D390" s="14">
        <v>1.6339874613775899E-2</v>
      </c>
      <c r="E390" s="14">
        <v>0.64330357491203505</v>
      </c>
      <c r="F390" s="14">
        <v>0.10447959150333801</v>
      </c>
      <c r="G390" s="14">
        <v>0.76784417693073204</v>
      </c>
      <c r="H390" s="14">
        <v>0.37601122647287399</v>
      </c>
      <c r="I390" s="14">
        <v>6.5414685339846207E-2</v>
      </c>
      <c r="J390" s="14">
        <v>0.21346966833431</v>
      </c>
      <c r="K390" s="14">
        <v>0.67167521913741501</v>
      </c>
      <c r="L390" s="14">
        <v>2.26703611574482E-2</v>
      </c>
      <c r="M390" s="14">
        <v>8.6507972686836997E-6</v>
      </c>
      <c r="N390" s="14">
        <v>0.15274801956180001</v>
      </c>
      <c r="O390" s="14">
        <v>0.80171256858918405</v>
      </c>
      <c r="P390" s="14">
        <v>0.58283580501548204</v>
      </c>
      <c r="R390">
        <v>6</v>
      </c>
      <c r="S390">
        <v>3</v>
      </c>
      <c r="T390">
        <v>7</v>
      </c>
      <c r="U390">
        <v>7</v>
      </c>
      <c r="V390">
        <v>2</v>
      </c>
      <c r="AB390">
        <v>6</v>
      </c>
      <c r="AC390">
        <v>4</v>
      </c>
      <c r="AD390">
        <v>2</v>
      </c>
      <c r="AM390">
        <v>6</v>
      </c>
      <c r="AN390">
        <v>1</v>
      </c>
      <c r="AO390">
        <v>3</v>
      </c>
    </row>
    <row r="391" spans="1:41">
      <c r="A391">
        <v>1984</v>
      </c>
      <c r="B391">
        <v>3</v>
      </c>
      <c r="C391">
        <v>22</v>
      </c>
      <c r="D391" s="14">
        <v>3.5024202984766301E-2</v>
      </c>
      <c r="E391" s="14">
        <v>0.17096379980913601</v>
      </c>
      <c r="F391" s="14">
        <v>0.28116354694102502</v>
      </c>
      <c r="G391" s="14">
        <v>0.69256155853122403</v>
      </c>
      <c r="H391" s="14">
        <v>0.38989861121969599</v>
      </c>
      <c r="I391" s="14">
        <v>5.95779659046934E-2</v>
      </c>
      <c r="J391" s="14">
        <v>0.14633570877949201</v>
      </c>
      <c r="K391" s="14">
        <v>0.77198602902216695</v>
      </c>
      <c r="L391" s="14">
        <v>4.8921287680069897E-2</v>
      </c>
      <c r="M391" s="14">
        <v>0</v>
      </c>
      <c r="N391" s="14">
        <v>0.117797975894854</v>
      </c>
      <c r="O391" s="14">
        <v>0.82785498627577203</v>
      </c>
      <c r="P391" s="14">
        <v>0.57039115798369899</v>
      </c>
      <c r="R391">
        <v>6</v>
      </c>
      <c r="S391">
        <v>3</v>
      </c>
      <c r="T391">
        <v>7</v>
      </c>
      <c r="U391">
        <v>7</v>
      </c>
      <c r="V391">
        <v>2</v>
      </c>
      <c r="AB391">
        <v>9</v>
      </c>
      <c r="AC391">
        <v>3</v>
      </c>
      <c r="AD391">
        <v>6</v>
      </c>
      <c r="AM391">
        <v>4</v>
      </c>
      <c r="AN391">
        <v>3</v>
      </c>
      <c r="AO391">
        <v>3</v>
      </c>
    </row>
    <row r="392" spans="1:41">
      <c r="A392">
        <v>1984</v>
      </c>
      <c r="B392">
        <v>3</v>
      </c>
      <c r="C392">
        <v>23</v>
      </c>
      <c r="D392" s="14">
        <v>0.32949022033359199</v>
      </c>
      <c r="E392" s="14">
        <v>0.14520449000410901</v>
      </c>
      <c r="F392" s="14">
        <v>0.103063082022452</v>
      </c>
      <c r="G392" s="14">
        <v>0.73363678284535605</v>
      </c>
      <c r="H392" s="14">
        <v>0.44021514404864998</v>
      </c>
      <c r="I392" s="14">
        <v>0.32684736981068802</v>
      </c>
      <c r="J392" s="14">
        <v>0.104916147473926</v>
      </c>
      <c r="K392" s="14">
        <v>1.46695630540516</v>
      </c>
      <c r="L392" s="14">
        <v>0.108026485974811</v>
      </c>
      <c r="M392" s="14">
        <v>0</v>
      </c>
      <c r="N392" s="14">
        <v>0.43433353938820601</v>
      </c>
      <c r="O392" s="14">
        <v>0.783364140167778</v>
      </c>
      <c r="P392" s="14">
        <v>0.67371665239630096</v>
      </c>
      <c r="R392">
        <v>6</v>
      </c>
      <c r="S392">
        <v>3</v>
      </c>
      <c r="T392">
        <v>7</v>
      </c>
      <c r="U392">
        <v>7</v>
      </c>
      <c r="V392">
        <v>3</v>
      </c>
      <c r="AB392">
        <v>6</v>
      </c>
      <c r="AC392">
        <v>7</v>
      </c>
      <c r="AD392">
        <v>6</v>
      </c>
      <c r="AM392">
        <v>9</v>
      </c>
      <c r="AN392">
        <v>9</v>
      </c>
      <c r="AO392">
        <v>7</v>
      </c>
    </row>
    <row r="393" spans="1:41">
      <c r="A393">
        <v>1984</v>
      </c>
      <c r="B393">
        <v>3</v>
      </c>
      <c r="C393">
        <v>24</v>
      </c>
      <c r="D393" s="14">
        <v>1.7219344512402901</v>
      </c>
      <c r="E393" s="14">
        <v>7.9600967322139504E-2</v>
      </c>
      <c r="F393" s="14">
        <v>5.5146337975705705E-4</v>
      </c>
      <c r="G393" s="14">
        <v>0.79154771037669303</v>
      </c>
      <c r="H393" s="14">
        <v>0.53301524594968996</v>
      </c>
      <c r="I393" s="14">
        <v>0.69077390878896905</v>
      </c>
      <c r="J393" s="14">
        <v>0.131927133387997</v>
      </c>
      <c r="K393" s="14">
        <v>2.5995520904421898</v>
      </c>
      <c r="L393" s="14">
        <v>0.61954430665703097</v>
      </c>
      <c r="M393" s="14">
        <v>4.1040518780793801E-4</v>
      </c>
      <c r="N393" s="14">
        <v>1.88854042945872</v>
      </c>
      <c r="O393" s="14">
        <v>2.9967695758270501</v>
      </c>
      <c r="P393" s="14">
        <v>1.7620135333206099</v>
      </c>
      <c r="R393">
        <v>8</v>
      </c>
      <c r="S393">
        <v>3</v>
      </c>
      <c r="T393">
        <v>5</v>
      </c>
      <c r="U393">
        <v>7</v>
      </c>
      <c r="V393">
        <v>3</v>
      </c>
      <c r="AB393">
        <v>6</v>
      </c>
      <c r="AC393">
        <v>7</v>
      </c>
      <c r="AD393">
        <v>6</v>
      </c>
      <c r="AM393">
        <v>9</v>
      </c>
      <c r="AN393">
        <v>1</v>
      </c>
      <c r="AO393">
        <v>11</v>
      </c>
    </row>
    <row r="394" spans="1:41">
      <c r="A394">
        <v>1984</v>
      </c>
      <c r="B394">
        <v>3</v>
      </c>
      <c r="C394">
        <v>25</v>
      </c>
      <c r="D394" s="14">
        <v>4.6595505271426303</v>
      </c>
      <c r="E394" s="14">
        <v>1.9915412898432201E-2</v>
      </c>
      <c r="F394" s="14">
        <v>0</v>
      </c>
      <c r="G394" s="14">
        <v>0.742641001413471</v>
      </c>
      <c r="H394" s="14">
        <v>0.68199138889847299</v>
      </c>
      <c r="I394" s="14">
        <v>5.9870314143143002</v>
      </c>
      <c r="J394" s="14">
        <v>0.15113370038243601</v>
      </c>
      <c r="K394" s="14">
        <v>3.0947540560579099</v>
      </c>
      <c r="L394" s="14">
        <v>0.47013266895401701</v>
      </c>
      <c r="M394" s="14">
        <v>2.40263874855501E-2</v>
      </c>
      <c r="N394" s="14">
        <v>3.15710294094723</v>
      </c>
      <c r="O394" s="14">
        <v>2.0421803165802301</v>
      </c>
      <c r="P394" s="14">
        <v>1.5562980299053499</v>
      </c>
      <c r="R394">
        <v>8</v>
      </c>
      <c r="S394">
        <v>3</v>
      </c>
      <c r="T394">
        <v>5</v>
      </c>
      <c r="U394">
        <v>7</v>
      </c>
      <c r="V394">
        <v>3</v>
      </c>
      <c r="AB394">
        <v>6</v>
      </c>
      <c r="AC394">
        <v>4</v>
      </c>
      <c r="AD394">
        <v>8</v>
      </c>
      <c r="AM394">
        <v>6</v>
      </c>
      <c r="AN394">
        <v>9</v>
      </c>
      <c r="AO394">
        <v>11</v>
      </c>
    </row>
    <row r="395" spans="1:41">
      <c r="A395">
        <v>1984</v>
      </c>
      <c r="B395">
        <v>3</v>
      </c>
      <c r="C395">
        <v>26</v>
      </c>
      <c r="D395" s="14">
        <v>3.01599983729617</v>
      </c>
      <c r="E395" s="14">
        <v>3.0352253431739401E-3</v>
      </c>
      <c r="F395" s="14">
        <v>1.0561769036215999E-2</v>
      </c>
      <c r="G395" s="14">
        <v>0.60359114655293999</v>
      </c>
      <c r="H395" s="14">
        <v>1.4491700745090199</v>
      </c>
      <c r="I395" s="14">
        <v>5.9909343961346</v>
      </c>
      <c r="J395" s="14">
        <v>0.120269566186338</v>
      </c>
      <c r="K395" s="14">
        <v>3.13452555091347</v>
      </c>
      <c r="L395" s="14">
        <v>4.46647060717667</v>
      </c>
      <c r="M395" s="14">
        <v>0.64184219027808997</v>
      </c>
      <c r="N395" s="14">
        <v>2.91684698331375</v>
      </c>
      <c r="O395" s="14">
        <v>1.3141567746403899</v>
      </c>
      <c r="P395" s="14">
        <v>1.5831782261309</v>
      </c>
      <c r="R395">
        <v>6</v>
      </c>
      <c r="S395">
        <v>3</v>
      </c>
      <c r="T395">
        <v>7</v>
      </c>
      <c r="U395">
        <v>7</v>
      </c>
      <c r="V395">
        <v>4</v>
      </c>
      <c r="AB395">
        <v>2</v>
      </c>
      <c r="AC395">
        <v>9</v>
      </c>
      <c r="AD395">
        <v>6</v>
      </c>
      <c r="AM395">
        <v>6</v>
      </c>
      <c r="AN395">
        <v>4</v>
      </c>
      <c r="AO395">
        <v>11</v>
      </c>
    </row>
    <row r="396" spans="1:41">
      <c r="A396">
        <v>1984</v>
      </c>
      <c r="B396">
        <v>3</v>
      </c>
      <c r="C396">
        <v>27</v>
      </c>
      <c r="D396" s="14">
        <v>5.1071637832237702</v>
      </c>
      <c r="E396" s="14">
        <v>3.03513443243471E-2</v>
      </c>
      <c r="F396" s="14">
        <v>6.8611645521411399E-2</v>
      </c>
      <c r="G396" s="14">
        <v>1.49958380032331</v>
      </c>
      <c r="H396" s="14">
        <v>2.55358266070813</v>
      </c>
      <c r="I396" s="14">
        <v>7.2404584449883496</v>
      </c>
      <c r="J396" s="14">
        <v>0.18096676836808601</v>
      </c>
      <c r="K396" s="14">
        <v>7.1582275927445904</v>
      </c>
      <c r="L396" s="14">
        <v>12.537724199649301</v>
      </c>
      <c r="M396" s="14">
        <v>0.187754596626481</v>
      </c>
      <c r="N396" s="14">
        <v>16.148527339200001</v>
      </c>
      <c r="O396" s="14">
        <v>1.96368413911938</v>
      </c>
      <c r="P396" s="14">
        <v>3.5571412669551101</v>
      </c>
      <c r="R396">
        <v>7</v>
      </c>
      <c r="S396">
        <v>7</v>
      </c>
      <c r="T396">
        <v>7</v>
      </c>
      <c r="U396">
        <v>7</v>
      </c>
      <c r="V396">
        <v>2</v>
      </c>
      <c r="AB396">
        <v>3</v>
      </c>
      <c r="AC396">
        <v>7</v>
      </c>
      <c r="AD396">
        <v>6</v>
      </c>
      <c r="AM396">
        <v>4</v>
      </c>
      <c r="AN396">
        <v>2</v>
      </c>
      <c r="AO396">
        <v>11</v>
      </c>
    </row>
    <row r="397" spans="1:41">
      <c r="A397">
        <v>1984</v>
      </c>
      <c r="B397">
        <v>3</v>
      </c>
      <c r="C397">
        <v>28</v>
      </c>
      <c r="D397" s="14">
        <v>6.7844899098712101</v>
      </c>
      <c r="E397" s="14">
        <v>7.12448820620592E-2</v>
      </c>
      <c r="F397" s="14">
        <v>4.8453264040337299E-2</v>
      </c>
      <c r="G397" s="14">
        <v>1.85891615182373</v>
      </c>
      <c r="H397" s="14">
        <v>0.83107989785337699</v>
      </c>
      <c r="I397" s="14">
        <v>2.68779070590438</v>
      </c>
      <c r="J397" s="14">
        <v>0.16948435962712199</v>
      </c>
      <c r="K397" s="14">
        <v>7.0574307611025402</v>
      </c>
      <c r="L397" s="14">
        <v>4.3312214544982899</v>
      </c>
      <c r="M397" s="14">
        <v>5.2483710654881E-2</v>
      </c>
      <c r="N397" s="14">
        <v>4.2755405268842903</v>
      </c>
      <c r="O397" s="14">
        <v>2.8686277774205799</v>
      </c>
      <c r="P397" s="14">
        <v>2.9179038034736702</v>
      </c>
      <c r="R397">
        <v>8</v>
      </c>
      <c r="S397">
        <v>2</v>
      </c>
      <c r="T397">
        <v>7</v>
      </c>
      <c r="U397">
        <v>7</v>
      </c>
      <c r="V397">
        <v>2</v>
      </c>
      <c r="AB397">
        <v>3</v>
      </c>
      <c r="AC397">
        <v>7</v>
      </c>
      <c r="AD397">
        <v>6</v>
      </c>
      <c r="AM397">
        <v>4</v>
      </c>
      <c r="AN397">
        <v>5</v>
      </c>
      <c r="AO397">
        <v>11</v>
      </c>
    </row>
    <row r="398" spans="1:41">
      <c r="A398">
        <v>1984</v>
      </c>
      <c r="B398">
        <v>3</v>
      </c>
      <c r="C398">
        <v>29</v>
      </c>
      <c r="D398" s="14">
        <v>8.2697092390719806</v>
      </c>
      <c r="E398" s="14">
        <v>2.26454432267553E-2</v>
      </c>
      <c r="F398" s="14">
        <v>2.86620475747555E-3</v>
      </c>
      <c r="G398" s="14">
        <v>0.88434574591971005</v>
      </c>
      <c r="H398" s="14">
        <v>1.5166360126353899</v>
      </c>
      <c r="I398" s="14">
        <v>6.6140762428525903</v>
      </c>
      <c r="J398" s="14">
        <v>0.27645834272937397</v>
      </c>
      <c r="K398" s="14">
        <v>6.7865221298789704</v>
      </c>
      <c r="L398" s="14">
        <v>2.67029816160853</v>
      </c>
      <c r="M398" s="14">
        <v>3.4744003598811503E-2</v>
      </c>
      <c r="N398" s="14">
        <v>6.4083641690054298</v>
      </c>
      <c r="O398" s="14">
        <v>2.0722287913262898</v>
      </c>
      <c r="P398" s="14">
        <v>2.5450131615935701</v>
      </c>
      <c r="R398">
        <v>9</v>
      </c>
      <c r="S398">
        <v>3</v>
      </c>
      <c r="T398">
        <v>7</v>
      </c>
      <c r="U398">
        <v>7</v>
      </c>
      <c r="V398">
        <v>2</v>
      </c>
      <c r="AB398">
        <v>9</v>
      </c>
      <c r="AC398">
        <v>3</v>
      </c>
      <c r="AD398">
        <v>6</v>
      </c>
      <c r="AM398">
        <v>6</v>
      </c>
      <c r="AN398">
        <v>9</v>
      </c>
      <c r="AO398">
        <v>1</v>
      </c>
    </row>
    <row r="399" spans="1:41">
      <c r="A399">
        <v>1984</v>
      </c>
      <c r="B399">
        <v>3</v>
      </c>
      <c r="C399">
        <v>30</v>
      </c>
      <c r="D399" s="14">
        <v>7.2761083168938301</v>
      </c>
      <c r="E399" s="14">
        <v>1.51772385387247E-3</v>
      </c>
      <c r="F399" s="14">
        <v>0</v>
      </c>
      <c r="G399" s="14">
        <v>1.16120050109211</v>
      </c>
      <c r="H399" s="14">
        <v>1.3298402124283299</v>
      </c>
      <c r="I399" s="14">
        <v>4.1308696479626699</v>
      </c>
      <c r="J399" s="14">
        <v>0.29088942186035099</v>
      </c>
      <c r="K399" s="14">
        <v>7.0495982649689699</v>
      </c>
      <c r="L399" s="14">
        <v>1.61862380703338</v>
      </c>
      <c r="M399" s="14">
        <v>8.03113250846672E-3</v>
      </c>
      <c r="N399" s="14">
        <v>7.5380458011857803</v>
      </c>
      <c r="O399" s="14">
        <v>2.1344499775728298</v>
      </c>
      <c r="P399" s="14">
        <v>2.5418384780163699</v>
      </c>
      <c r="R399">
        <v>9</v>
      </c>
      <c r="S399">
        <v>1</v>
      </c>
      <c r="T399">
        <v>5</v>
      </c>
      <c r="U399">
        <v>7</v>
      </c>
      <c r="V399">
        <v>3</v>
      </c>
      <c r="AB399">
        <v>2</v>
      </c>
      <c r="AC399">
        <v>1</v>
      </c>
      <c r="AD399">
        <v>2</v>
      </c>
      <c r="AM399">
        <v>6</v>
      </c>
      <c r="AN399">
        <v>4</v>
      </c>
      <c r="AO399">
        <v>3</v>
      </c>
    </row>
    <row r="400" spans="1:41">
      <c r="A400">
        <v>1984</v>
      </c>
      <c r="B400">
        <v>3</v>
      </c>
      <c r="C400">
        <v>31</v>
      </c>
      <c r="D400" s="14">
        <v>5.3357876683470398</v>
      </c>
      <c r="E400" s="14">
        <v>0</v>
      </c>
      <c r="F400" s="14">
        <v>0</v>
      </c>
      <c r="G400" s="14">
        <v>1.0611430715249199</v>
      </c>
      <c r="H400" s="14">
        <v>0.93177335763847202</v>
      </c>
      <c r="I400" s="14">
        <v>3.7261559020395199</v>
      </c>
      <c r="J400" s="14">
        <v>0.16026171379950699</v>
      </c>
      <c r="K400" s="14">
        <v>3.60490928253884</v>
      </c>
      <c r="L400" s="14">
        <v>2.0525490767041901</v>
      </c>
      <c r="M400" s="14">
        <v>0</v>
      </c>
      <c r="N400" s="14">
        <v>5.94096779699374</v>
      </c>
      <c r="O400" s="14">
        <v>2.60801429205006</v>
      </c>
      <c r="P400" s="14">
        <v>2.1362490680669799</v>
      </c>
      <c r="R400">
        <v>8</v>
      </c>
      <c r="S400">
        <v>1</v>
      </c>
      <c r="T400">
        <v>5</v>
      </c>
      <c r="U400">
        <v>7</v>
      </c>
      <c r="V400">
        <v>3</v>
      </c>
      <c r="AB400">
        <v>3</v>
      </c>
      <c r="AC400">
        <v>9</v>
      </c>
      <c r="AD400">
        <v>6</v>
      </c>
      <c r="AM400">
        <v>9</v>
      </c>
      <c r="AN400">
        <v>1</v>
      </c>
      <c r="AO400">
        <v>11</v>
      </c>
    </row>
    <row r="401" spans="1:41">
      <c r="A401">
        <v>1984</v>
      </c>
      <c r="B401">
        <v>4</v>
      </c>
      <c r="C401">
        <v>1</v>
      </c>
      <c r="D401" s="14">
        <v>10.8051518782112</v>
      </c>
      <c r="E401" s="14">
        <v>1.8948257045871701E-4</v>
      </c>
      <c r="F401" s="14">
        <v>7.8526155381973794E-5</v>
      </c>
      <c r="G401" s="14">
        <v>1.6181468524598599</v>
      </c>
      <c r="H401" s="14">
        <v>1.4626161796514201</v>
      </c>
      <c r="I401" s="14">
        <v>10.7959379558064</v>
      </c>
      <c r="J401" s="14">
        <v>0.109074541191305</v>
      </c>
      <c r="K401" s="14">
        <v>4.90099060234063</v>
      </c>
      <c r="L401" s="14">
        <v>1.14897264284921</v>
      </c>
      <c r="M401" s="14">
        <v>0</v>
      </c>
      <c r="N401" s="14">
        <v>7.2164056693056802</v>
      </c>
      <c r="O401" s="14">
        <v>3.3347233927273301</v>
      </c>
      <c r="P401" s="14">
        <v>2.73718676311496</v>
      </c>
      <c r="R401">
        <v>3</v>
      </c>
      <c r="S401">
        <v>1</v>
      </c>
      <c r="T401">
        <v>5</v>
      </c>
      <c r="U401">
        <v>7</v>
      </c>
      <c r="V401">
        <v>3</v>
      </c>
      <c r="AB401">
        <v>6</v>
      </c>
      <c r="AC401">
        <v>7</v>
      </c>
      <c r="AD401">
        <v>1</v>
      </c>
      <c r="AM401">
        <v>6</v>
      </c>
      <c r="AN401">
        <v>4</v>
      </c>
      <c r="AO401">
        <v>11</v>
      </c>
    </row>
    <row r="402" spans="1:41">
      <c r="A402">
        <v>1984</v>
      </c>
      <c r="B402">
        <v>4</v>
      </c>
      <c r="C402">
        <v>2</v>
      </c>
      <c r="D402" s="14">
        <v>6.2738964297563404</v>
      </c>
      <c r="E402" s="14">
        <v>5.3888562406854803E-3</v>
      </c>
      <c r="F402" s="14">
        <v>0</v>
      </c>
      <c r="G402" s="14">
        <v>1.40347804465741</v>
      </c>
      <c r="H402" s="14">
        <v>3.4931135434893199</v>
      </c>
      <c r="I402" s="14">
        <v>2.8866164297408199</v>
      </c>
      <c r="J402" s="14">
        <v>0.46109477822183798</v>
      </c>
      <c r="K402" s="14">
        <v>5.9245856808906696</v>
      </c>
      <c r="L402" s="14">
        <v>1.38580038537678</v>
      </c>
      <c r="M402" s="14">
        <v>4.3333423726635498E-5</v>
      </c>
      <c r="N402" s="14">
        <v>5.7613450474523402</v>
      </c>
      <c r="O402" s="14">
        <v>3.65087958998304</v>
      </c>
      <c r="P402" s="14">
        <v>3.0364249244060999</v>
      </c>
      <c r="R402">
        <v>3</v>
      </c>
      <c r="S402">
        <v>1</v>
      </c>
      <c r="T402">
        <v>5</v>
      </c>
      <c r="U402">
        <v>4</v>
      </c>
      <c r="V402">
        <v>3</v>
      </c>
      <c r="AB402">
        <v>2</v>
      </c>
      <c r="AC402">
        <v>1</v>
      </c>
      <c r="AD402">
        <v>2</v>
      </c>
      <c r="AM402">
        <v>4</v>
      </c>
      <c r="AN402">
        <v>2</v>
      </c>
      <c r="AO402">
        <v>11</v>
      </c>
    </row>
    <row r="403" spans="1:41">
      <c r="A403">
        <v>1984</v>
      </c>
      <c r="B403">
        <v>4</v>
      </c>
      <c r="C403">
        <v>3</v>
      </c>
      <c r="D403" s="14">
        <v>15.6925495476845</v>
      </c>
      <c r="E403" s="14">
        <v>1.5196147604596699E-4</v>
      </c>
      <c r="F403" s="14">
        <v>0</v>
      </c>
      <c r="G403" s="14">
        <v>0.86182357970270496</v>
      </c>
      <c r="H403" s="14">
        <v>2.4167349340106599</v>
      </c>
      <c r="I403" s="14">
        <v>7.0574283027829203</v>
      </c>
      <c r="J403" s="14">
        <v>0.35363512427726701</v>
      </c>
      <c r="K403" s="14">
        <v>6.64984254175865</v>
      </c>
      <c r="L403" s="14">
        <v>1.3376850764363999</v>
      </c>
      <c r="M403" s="14">
        <v>1.5099074063962699E-3</v>
      </c>
      <c r="N403" s="14">
        <v>6.9506806145528097</v>
      </c>
      <c r="O403" s="14">
        <v>2.7541533450001299</v>
      </c>
      <c r="P403" s="14">
        <v>2.7426103297315398</v>
      </c>
      <c r="R403">
        <v>9</v>
      </c>
      <c r="S403">
        <v>3</v>
      </c>
      <c r="T403">
        <v>5</v>
      </c>
      <c r="U403">
        <v>4</v>
      </c>
      <c r="V403">
        <v>3</v>
      </c>
      <c r="AB403">
        <v>3</v>
      </c>
      <c r="AC403">
        <v>7</v>
      </c>
      <c r="AD403">
        <v>2</v>
      </c>
      <c r="AM403">
        <v>6</v>
      </c>
      <c r="AN403">
        <v>9</v>
      </c>
      <c r="AO403">
        <v>11</v>
      </c>
    </row>
    <row r="404" spans="1:41">
      <c r="A404">
        <v>1984</v>
      </c>
      <c r="B404">
        <v>4</v>
      </c>
      <c r="C404">
        <v>4</v>
      </c>
      <c r="D404" s="14">
        <v>11.307845042547999</v>
      </c>
      <c r="E404" s="14">
        <v>0</v>
      </c>
      <c r="F404" s="14">
        <v>3.9263077610912902E-5</v>
      </c>
      <c r="G404" s="14">
        <v>0.97434191407366599</v>
      </c>
      <c r="H404" s="14">
        <v>4.1138498397366901</v>
      </c>
      <c r="I404" s="14">
        <v>8.4489927814104995</v>
      </c>
      <c r="J404" s="14">
        <v>0.40848668884075701</v>
      </c>
      <c r="K404" s="14">
        <v>7.76048335356578</v>
      </c>
      <c r="L404" s="14">
        <v>1.1597741837532201</v>
      </c>
      <c r="M404" s="14">
        <v>3.5546612962291002E-2</v>
      </c>
      <c r="N404" s="14">
        <v>9.4608549848866694</v>
      </c>
      <c r="O404" s="14">
        <v>2.7188981856430599</v>
      </c>
      <c r="P404" s="14">
        <v>3.1227092310944502</v>
      </c>
      <c r="R404">
        <v>8</v>
      </c>
      <c r="S404">
        <v>8</v>
      </c>
      <c r="T404">
        <v>9</v>
      </c>
      <c r="U404">
        <v>4</v>
      </c>
      <c r="V404">
        <v>4</v>
      </c>
      <c r="AB404">
        <v>3</v>
      </c>
      <c r="AC404">
        <v>7</v>
      </c>
      <c r="AD404">
        <v>6</v>
      </c>
      <c r="AM404">
        <v>6</v>
      </c>
      <c r="AN404">
        <v>4</v>
      </c>
      <c r="AO404">
        <v>11</v>
      </c>
    </row>
    <row r="405" spans="1:41">
      <c r="A405">
        <v>1984</v>
      </c>
      <c r="B405">
        <v>4</v>
      </c>
      <c r="C405">
        <v>5</v>
      </c>
      <c r="D405" s="14">
        <v>7.4266192822656496</v>
      </c>
      <c r="E405" s="14">
        <v>2.3926169296281601E-2</v>
      </c>
      <c r="F405" s="14">
        <v>7.6170376766462097E-3</v>
      </c>
      <c r="G405" s="14">
        <v>1.05844450249801</v>
      </c>
      <c r="H405" s="14">
        <v>3.1091387522457699</v>
      </c>
      <c r="I405" s="14">
        <v>6.6321778008407302</v>
      </c>
      <c r="J405" s="14">
        <v>0.454451478198175</v>
      </c>
      <c r="K405" s="14">
        <v>5.0318141938697796</v>
      </c>
      <c r="L405" s="14">
        <v>3.6977170811011799</v>
      </c>
      <c r="M405" s="14">
        <v>1.1202137820538799E-2</v>
      </c>
      <c r="N405" s="14">
        <v>8.1018066265217197</v>
      </c>
      <c r="O405" s="14">
        <v>2.6393336932638398</v>
      </c>
      <c r="P405" s="14">
        <v>2.6814499952595101</v>
      </c>
      <c r="R405">
        <v>7</v>
      </c>
      <c r="S405">
        <v>8</v>
      </c>
      <c r="T405">
        <v>9</v>
      </c>
      <c r="U405">
        <v>4</v>
      </c>
      <c r="V405">
        <v>9</v>
      </c>
      <c r="AB405">
        <v>3</v>
      </c>
      <c r="AC405">
        <v>9</v>
      </c>
      <c r="AD405">
        <v>2</v>
      </c>
      <c r="AM405">
        <v>6</v>
      </c>
      <c r="AN405">
        <v>9</v>
      </c>
      <c r="AO405">
        <v>5</v>
      </c>
    </row>
    <row r="406" spans="1:41">
      <c r="A406">
        <v>1984</v>
      </c>
      <c r="B406">
        <v>4</v>
      </c>
      <c r="C406">
        <v>6</v>
      </c>
      <c r="D406" s="14">
        <v>6.7678130422095899</v>
      </c>
      <c r="E406" s="14">
        <v>1.13689545657825E-4</v>
      </c>
      <c r="F406" s="14">
        <v>5.1042005550156399E-4</v>
      </c>
      <c r="G406" s="14">
        <v>2.8800679489010301</v>
      </c>
      <c r="H406" s="14">
        <v>1.1817098400364801</v>
      </c>
      <c r="I406" s="14">
        <v>5.7088324556322698</v>
      </c>
      <c r="J406" s="14">
        <v>0.32222628663692998</v>
      </c>
      <c r="K406" s="14">
        <v>2.4527159675061201</v>
      </c>
      <c r="L406" s="14">
        <v>5.7589794398456897</v>
      </c>
      <c r="M406" s="14">
        <v>0.51010021633484603</v>
      </c>
      <c r="N406" s="14">
        <v>7.1314612974984701</v>
      </c>
      <c r="O406" s="14">
        <v>3.6820859218038899</v>
      </c>
      <c r="P406" s="14">
        <v>2.9354491297342298</v>
      </c>
      <c r="R406">
        <v>7</v>
      </c>
      <c r="S406">
        <v>8</v>
      </c>
      <c r="T406">
        <v>2</v>
      </c>
      <c r="U406">
        <v>4</v>
      </c>
      <c r="V406">
        <v>9</v>
      </c>
      <c r="AB406">
        <v>6</v>
      </c>
      <c r="AC406">
        <v>2</v>
      </c>
      <c r="AD406">
        <v>6</v>
      </c>
      <c r="AM406">
        <v>9</v>
      </c>
      <c r="AN406">
        <v>2</v>
      </c>
      <c r="AO406">
        <v>11</v>
      </c>
    </row>
    <row r="407" spans="1:41">
      <c r="A407">
        <v>1984</v>
      </c>
      <c r="B407">
        <v>4</v>
      </c>
      <c r="C407">
        <v>7</v>
      </c>
      <c r="D407" s="14">
        <v>3.9991513906645801</v>
      </c>
      <c r="E407" s="14">
        <v>0</v>
      </c>
      <c r="F407" s="14">
        <v>4.7900957200264598E-3</v>
      </c>
      <c r="G407" s="14">
        <v>1.58151659838345</v>
      </c>
      <c r="H407" s="14">
        <v>0.75111170911434999</v>
      </c>
      <c r="I407" s="14">
        <v>4.7060924954418804</v>
      </c>
      <c r="J407" s="14">
        <v>0.215030137993964</v>
      </c>
      <c r="K407" s="14">
        <v>2.0273963937336101</v>
      </c>
      <c r="L407" s="14">
        <v>1.360708606809</v>
      </c>
      <c r="M407" s="14">
        <v>6.6339107946688696E-3</v>
      </c>
      <c r="N407" s="14">
        <v>3.3500277453627398</v>
      </c>
      <c r="O407" s="14">
        <v>2.6962520011609898</v>
      </c>
      <c r="P407" s="14">
        <v>1.8195299238412199</v>
      </c>
      <c r="R407">
        <v>6</v>
      </c>
      <c r="S407">
        <v>6</v>
      </c>
      <c r="T407">
        <v>2</v>
      </c>
      <c r="U407">
        <v>6</v>
      </c>
      <c r="V407">
        <v>9</v>
      </c>
      <c r="AB407">
        <v>6</v>
      </c>
      <c r="AC407">
        <v>9</v>
      </c>
      <c r="AD407">
        <v>6</v>
      </c>
      <c r="AM407">
        <v>6</v>
      </c>
      <c r="AN407">
        <v>4</v>
      </c>
      <c r="AO407">
        <v>11</v>
      </c>
    </row>
    <row r="408" spans="1:41">
      <c r="A408">
        <v>1984</v>
      </c>
      <c r="B408">
        <v>4</v>
      </c>
      <c r="C408">
        <v>8</v>
      </c>
      <c r="D408" s="14">
        <v>7.6203249593425504</v>
      </c>
      <c r="E408" s="14">
        <v>7.6062648185402503E-4</v>
      </c>
      <c r="F408" s="14">
        <v>9.815770244646319E-4</v>
      </c>
      <c r="G408" s="14">
        <v>2.0521077813339499</v>
      </c>
      <c r="H408" s="14">
        <v>1.5260630345541899</v>
      </c>
      <c r="I408" s="14">
        <v>4.7518228232585296</v>
      </c>
      <c r="J408" s="14">
        <v>0.30527676600658199</v>
      </c>
      <c r="K408" s="14">
        <v>3.9740026500085301</v>
      </c>
      <c r="L408" s="14">
        <v>2.89286150919235</v>
      </c>
      <c r="M408" s="14">
        <v>1.1227015335074501E-3</v>
      </c>
      <c r="N408" s="14">
        <v>4.9764717129665303</v>
      </c>
      <c r="O408" s="14">
        <v>1.3050276801220699</v>
      </c>
      <c r="P408" s="14">
        <v>1.93613492723872</v>
      </c>
      <c r="R408">
        <v>8</v>
      </c>
      <c r="S408">
        <v>8</v>
      </c>
      <c r="T408">
        <v>3</v>
      </c>
      <c r="U408">
        <v>6</v>
      </c>
      <c r="V408">
        <v>9</v>
      </c>
      <c r="AB408">
        <v>3</v>
      </c>
      <c r="AC408">
        <v>3</v>
      </c>
      <c r="AD408">
        <v>6</v>
      </c>
      <c r="AM408">
        <v>6</v>
      </c>
      <c r="AN408">
        <v>9</v>
      </c>
      <c r="AO408">
        <v>11</v>
      </c>
    </row>
    <row r="409" spans="1:41">
      <c r="A409">
        <v>1984</v>
      </c>
      <c r="B409">
        <v>4</v>
      </c>
      <c r="C409">
        <v>9</v>
      </c>
      <c r="D409" s="14">
        <v>4.4134233121598001</v>
      </c>
      <c r="E409" s="14">
        <v>0</v>
      </c>
      <c r="F409" s="14">
        <v>2.6352876324719698E-3</v>
      </c>
      <c r="G409" s="14">
        <v>2.0511453755211702</v>
      </c>
      <c r="H409" s="14">
        <v>3.5596451865899499</v>
      </c>
      <c r="I409" s="14">
        <v>2.8247790001614601</v>
      </c>
      <c r="J409" s="14">
        <v>0.36097290470800197</v>
      </c>
      <c r="K409" s="14">
        <v>6.0397019544613002</v>
      </c>
      <c r="L409" s="14">
        <v>3.68129779400468</v>
      </c>
      <c r="M409" s="14">
        <v>1.7240139936791001E-3</v>
      </c>
      <c r="N409" s="14">
        <v>7.4309284520223704</v>
      </c>
      <c r="O409" s="14">
        <v>1.4902481518911701</v>
      </c>
      <c r="P409" s="14">
        <v>2.5785578017139601</v>
      </c>
      <c r="R409">
        <v>8</v>
      </c>
      <c r="S409">
        <v>1</v>
      </c>
      <c r="T409">
        <v>3</v>
      </c>
      <c r="U409">
        <v>4</v>
      </c>
      <c r="V409">
        <v>3</v>
      </c>
      <c r="AB409">
        <v>3</v>
      </c>
      <c r="AC409">
        <v>4</v>
      </c>
      <c r="AD409">
        <v>6</v>
      </c>
      <c r="AM409">
        <v>6</v>
      </c>
      <c r="AN409">
        <v>9</v>
      </c>
      <c r="AO409">
        <v>11</v>
      </c>
    </row>
    <row r="410" spans="1:41">
      <c r="A410">
        <v>1984</v>
      </c>
      <c r="B410">
        <v>4</v>
      </c>
      <c r="C410">
        <v>10</v>
      </c>
      <c r="D410" s="14">
        <v>6.4092394258070202</v>
      </c>
      <c r="E410" s="14">
        <v>1.13689545657825E-4</v>
      </c>
      <c r="F410" s="14">
        <v>0.161941520702752</v>
      </c>
      <c r="G410" s="14">
        <v>1.2691622080939999</v>
      </c>
      <c r="H410" s="14">
        <v>5.0436746235386103</v>
      </c>
      <c r="I410" s="14">
        <v>4.22597244011651</v>
      </c>
      <c r="J410" s="14">
        <v>1.9312660970165201</v>
      </c>
      <c r="K410" s="14">
        <v>5.5472043348515596</v>
      </c>
      <c r="L410" s="14">
        <v>3.2740564859132202</v>
      </c>
      <c r="M410" s="14">
        <v>1.6474211945644801E-2</v>
      </c>
      <c r="N410" s="14">
        <v>10.079484310782499</v>
      </c>
      <c r="O410" s="14">
        <v>1.4566269851966001</v>
      </c>
      <c r="P410" s="14">
        <v>2.6997888933144201</v>
      </c>
      <c r="R410">
        <v>7</v>
      </c>
      <c r="S410">
        <v>7</v>
      </c>
      <c r="T410">
        <v>6</v>
      </c>
      <c r="U410">
        <v>4</v>
      </c>
      <c r="V410">
        <v>8</v>
      </c>
      <c r="AB410">
        <v>3</v>
      </c>
      <c r="AC410">
        <v>7</v>
      </c>
      <c r="AD410">
        <v>6</v>
      </c>
      <c r="AM410">
        <v>9</v>
      </c>
      <c r="AN410">
        <v>4</v>
      </c>
      <c r="AO410">
        <v>11</v>
      </c>
    </row>
    <row r="411" spans="1:41">
      <c r="A411">
        <v>1984</v>
      </c>
      <c r="B411">
        <v>4</v>
      </c>
      <c r="C411">
        <v>11</v>
      </c>
      <c r="D411" s="14">
        <v>8.4736235587297895</v>
      </c>
      <c r="E411" s="14">
        <v>0.87134207890677395</v>
      </c>
      <c r="F411" s="14">
        <v>0.10429677758244101</v>
      </c>
      <c r="G411" s="14">
        <v>1.6195701372578699</v>
      </c>
      <c r="H411" s="14">
        <v>10.905693140748699</v>
      </c>
      <c r="I411" s="14">
        <v>7.6143071394609798</v>
      </c>
      <c r="J411" s="14">
        <v>0.692044467014166</v>
      </c>
      <c r="K411" s="14">
        <v>12.4957277696919</v>
      </c>
      <c r="L411" s="14">
        <v>5.4007143189024598</v>
      </c>
      <c r="M411" s="14">
        <v>9.4456000562208094E-3</v>
      </c>
      <c r="N411" s="14">
        <v>12.9870580857568</v>
      </c>
      <c r="O411" s="14">
        <v>2.54850426295378</v>
      </c>
      <c r="P411" s="14">
        <v>4.7906624114328498</v>
      </c>
      <c r="R411">
        <v>11</v>
      </c>
      <c r="S411">
        <v>7</v>
      </c>
      <c r="T411">
        <v>6</v>
      </c>
      <c r="U411">
        <v>4</v>
      </c>
      <c r="V411">
        <v>5</v>
      </c>
      <c r="AB411">
        <v>3</v>
      </c>
      <c r="AC411">
        <v>7</v>
      </c>
      <c r="AD411">
        <v>6</v>
      </c>
      <c r="AM411">
        <v>6</v>
      </c>
      <c r="AN411">
        <v>9</v>
      </c>
      <c r="AO411">
        <v>4</v>
      </c>
    </row>
    <row r="412" spans="1:41">
      <c r="A412">
        <v>1984</v>
      </c>
      <c r="B412">
        <v>4</v>
      </c>
      <c r="C412">
        <v>12</v>
      </c>
      <c r="D412" s="14">
        <v>12.4380185972018</v>
      </c>
      <c r="E412" s="14">
        <v>0.83317691911298497</v>
      </c>
      <c r="F412" s="14">
        <v>0.27205277236627401</v>
      </c>
      <c r="G412" s="14">
        <v>1.8594944975971199</v>
      </c>
      <c r="H412" s="14">
        <v>8.2401830273875998</v>
      </c>
      <c r="I412" s="14">
        <v>9.9237090183181493</v>
      </c>
      <c r="J412" s="14">
        <v>0.30076667940018098</v>
      </c>
      <c r="K412" s="14">
        <v>14.1261575124035</v>
      </c>
      <c r="L412" s="14">
        <v>5.47304576328865</v>
      </c>
      <c r="M412" s="14">
        <v>5.4733764458307901E-3</v>
      </c>
      <c r="N412" s="14">
        <v>17.690015896689101</v>
      </c>
      <c r="O412" s="14">
        <v>2.9544929306662202</v>
      </c>
      <c r="P412" s="14">
        <v>5.0787677298704796</v>
      </c>
      <c r="R412">
        <v>11</v>
      </c>
      <c r="S412">
        <v>3</v>
      </c>
      <c r="T412">
        <v>6</v>
      </c>
      <c r="U412">
        <v>4</v>
      </c>
      <c r="V412">
        <v>8</v>
      </c>
      <c r="AB412">
        <v>3</v>
      </c>
      <c r="AC412">
        <v>9</v>
      </c>
      <c r="AD412">
        <v>6</v>
      </c>
      <c r="AM412">
        <v>6</v>
      </c>
      <c r="AN412">
        <v>4</v>
      </c>
      <c r="AO412">
        <v>1</v>
      </c>
    </row>
    <row r="413" spans="1:41">
      <c r="A413">
        <v>1984</v>
      </c>
      <c r="B413">
        <v>4</v>
      </c>
      <c r="C413">
        <v>13</v>
      </c>
      <c r="D413" s="14">
        <v>15.033449746279899</v>
      </c>
      <c r="E413" s="14">
        <v>0.530585250544929</v>
      </c>
      <c r="F413" s="14">
        <v>1.92056454148293E-2</v>
      </c>
      <c r="G413" s="14">
        <v>2.5519074139079301</v>
      </c>
      <c r="H413" s="14">
        <v>3.2111125413095101</v>
      </c>
      <c r="I413" s="14">
        <v>10.153176923727299</v>
      </c>
      <c r="J413" s="14">
        <v>0.63947195523730005</v>
      </c>
      <c r="K413" s="14">
        <v>7.0772036958616198</v>
      </c>
      <c r="L413" s="14">
        <v>3.2193261058417799</v>
      </c>
      <c r="M413" s="14">
        <v>6.8778795830762001E-3</v>
      </c>
      <c r="N413" s="14">
        <v>4.3443903525141998</v>
      </c>
      <c r="O413" s="14">
        <v>1.3879793041033099</v>
      </c>
      <c r="P413" s="14">
        <v>2.69978762471766</v>
      </c>
      <c r="R413">
        <v>9</v>
      </c>
      <c r="S413">
        <v>3</v>
      </c>
      <c r="T413">
        <v>3</v>
      </c>
      <c r="U413">
        <v>4</v>
      </c>
      <c r="V413">
        <v>8</v>
      </c>
      <c r="AB413">
        <v>6</v>
      </c>
      <c r="AC413">
        <v>7</v>
      </c>
      <c r="AD413">
        <v>6</v>
      </c>
      <c r="AM413">
        <v>6</v>
      </c>
      <c r="AN413">
        <v>9</v>
      </c>
      <c r="AO413">
        <v>10</v>
      </c>
    </row>
    <row r="414" spans="1:41">
      <c r="A414">
        <v>1984</v>
      </c>
      <c r="B414">
        <v>4</v>
      </c>
      <c r="C414">
        <v>14</v>
      </c>
      <c r="D414" s="14">
        <v>7.5311474393150899</v>
      </c>
      <c r="E414" s="14">
        <v>5.3404770065378998E-2</v>
      </c>
      <c r="F414" s="14">
        <v>7.0759408230085697E-4</v>
      </c>
      <c r="G414" s="14">
        <v>2.12458735466531</v>
      </c>
      <c r="H414" s="14">
        <v>5.4955098079716098</v>
      </c>
      <c r="I414" s="14">
        <v>2.4413872518661601</v>
      </c>
      <c r="J414" s="14">
        <v>0.43518512272660598</v>
      </c>
      <c r="K414" s="14">
        <v>11.1358501321471</v>
      </c>
      <c r="L414" s="14">
        <v>1.9164908907007501</v>
      </c>
      <c r="M414" s="14">
        <v>2.0218084920828401E-5</v>
      </c>
      <c r="N414" s="14">
        <v>8.7187548930367598</v>
      </c>
      <c r="O414" s="14">
        <v>0.49065715393926501</v>
      </c>
      <c r="P414" s="14">
        <v>3.0442038593124199</v>
      </c>
      <c r="R414">
        <v>9</v>
      </c>
      <c r="S414">
        <v>3</v>
      </c>
      <c r="T414">
        <v>3</v>
      </c>
      <c r="U414">
        <v>4</v>
      </c>
      <c r="V414">
        <v>8</v>
      </c>
      <c r="AB414">
        <v>3</v>
      </c>
      <c r="AC414">
        <v>7</v>
      </c>
      <c r="AD414">
        <v>6</v>
      </c>
      <c r="AM414">
        <v>3</v>
      </c>
      <c r="AN414">
        <v>9</v>
      </c>
      <c r="AO414">
        <v>11</v>
      </c>
    </row>
    <row r="415" spans="1:41">
      <c r="A415">
        <v>1984</v>
      </c>
      <c r="B415">
        <v>4</v>
      </c>
      <c r="C415">
        <v>15</v>
      </c>
      <c r="D415" s="14">
        <v>6.9678567683358503</v>
      </c>
      <c r="E415" s="14">
        <v>4.9325847741834598E-3</v>
      </c>
      <c r="F415" s="14">
        <v>1.33494466191109E-3</v>
      </c>
      <c r="G415" s="14">
        <v>3.0178101462977001</v>
      </c>
      <c r="H415" s="14">
        <v>7.2345198891803397</v>
      </c>
      <c r="I415" s="14">
        <v>8.0442795105748104</v>
      </c>
      <c r="J415" s="14">
        <v>0.45677279811475602</v>
      </c>
      <c r="K415" s="14">
        <v>7.1156575916779596</v>
      </c>
      <c r="L415" s="14">
        <v>1.31394394930054</v>
      </c>
      <c r="M415" s="14">
        <v>1.2875907596541999E-3</v>
      </c>
      <c r="N415" s="14">
        <v>7.0512897992574999</v>
      </c>
      <c r="O415" s="14">
        <v>0.88713252558538502</v>
      </c>
      <c r="P415" s="14">
        <v>2.8124546919647799</v>
      </c>
      <c r="R415">
        <v>7</v>
      </c>
      <c r="S415">
        <v>8</v>
      </c>
      <c r="T415">
        <v>3</v>
      </c>
      <c r="U415">
        <v>4</v>
      </c>
      <c r="V415">
        <v>3</v>
      </c>
      <c r="AB415">
        <v>2</v>
      </c>
      <c r="AC415">
        <v>7</v>
      </c>
      <c r="AD415">
        <v>6</v>
      </c>
      <c r="AM415">
        <v>9</v>
      </c>
      <c r="AN415">
        <v>4</v>
      </c>
      <c r="AO415">
        <v>11</v>
      </c>
    </row>
    <row r="416" spans="1:41">
      <c r="A416">
        <v>1984</v>
      </c>
      <c r="B416">
        <v>4</v>
      </c>
      <c r="C416">
        <v>16</v>
      </c>
      <c r="D416" s="14">
        <v>5.52876297791257</v>
      </c>
      <c r="E416" s="14">
        <v>4.1054238549288304E-3</v>
      </c>
      <c r="F416" s="14">
        <v>1.1778924579578501E-3</v>
      </c>
      <c r="G416" s="14">
        <v>2.6247681163435699</v>
      </c>
      <c r="H416" s="14">
        <v>4.4601803132520397</v>
      </c>
      <c r="I416" s="14">
        <v>5.7116630592823796</v>
      </c>
      <c r="J416" s="14">
        <v>0.69869080755045199</v>
      </c>
      <c r="K416" s="14">
        <v>5.2335666051160397</v>
      </c>
      <c r="L416" s="14">
        <v>2.3910859986165098</v>
      </c>
      <c r="M416" s="14">
        <v>7.1100438427329504E-4</v>
      </c>
      <c r="N416" s="14">
        <v>6.7477975601545497</v>
      </c>
      <c r="O416" s="14">
        <v>0.70417544416339495</v>
      </c>
      <c r="P416" s="14">
        <v>2.2483144154621701</v>
      </c>
      <c r="R416">
        <v>7</v>
      </c>
      <c r="S416">
        <v>8</v>
      </c>
      <c r="T416">
        <v>3</v>
      </c>
      <c r="U416">
        <v>4</v>
      </c>
      <c r="V416">
        <v>9</v>
      </c>
      <c r="AB416">
        <v>3</v>
      </c>
      <c r="AC416">
        <v>3</v>
      </c>
      <c r="AD416">
        <v>6</v>
      </c>
      <c r="AM416">
        <v>2</v>
      </c>
      <c r="AN416">
        <v>1</v>
      </c>
      <c r="AO416">
        <v>4</v>
      </c>
    </row>
    <row r="417" spans="1:41">
      <c r="A417">
        <v>1984</v>
      </c>
      <c r="B417">
        <v>4</v>
      </c>
      <c r="C417">
        <v>17</v>
      </c>
      <c r="D417" s="14">
        <v>8.5963758780578097</v>
      </c>
      <c r="E417" s="14">
        <v>2.2805747083912999E-4</v>
      </c>
      <c r="F417" s="14">
        <v>0</v>
      </c>
      <c r="G417" s="14">
        <v>3.2441438619707199</v>
      </c>
      <c r="H417" s="14">
        <v>3.3417247474755101</v>
      </c>
      <c r="I417" s="14">
        <v>4.2198291714671097</v>
      </c>
      <c r="J417" s="14">
        <v>0.911074854316682</v>
      </c>
      <c r="K417" s="14">
        <v>4.0741349402187996</v>
      </c>
      <c r="L417" s="14">
        <v>2.3418333113303298</v>
      </c>
      <c r="M417" s="14">
        <v>5.5279956629022201E-2</v>
      </c>
      <c r="N417" s="14">
        <v>6.5819760543729098</v>
      </c>
      <c r="O417" s="14">
        <v>0.71536823901039603</v>
      </c>
      <c r="P417" s="14">
        <v>2.1269847179829999</v>
      </c>
      <c r="R417">
        <v>7</v>
      </c>
      <c r="S417">
        <v>6</v>
      </c>
      <c r="T417">
        <v>5</v>
      </c>
      <c r="U417">
        <v>6</v>
      </c>
      <c r="V417">
        <v>9</v>
      </c>
      <c r="AB417">
        <v>6</v>
      </c>
      <c r="AC417">
        <v>9</v>
      </c>
      <c r="AD417">
        <v>6</v>
      </c>
      <c r="AM417">
        <v>3</v>
      </c>
      <c r="AN417">
        <v>4</v>
      </c>
      <c r="AO417">
        <v>5</v>
      </c>
    </row>
    <row r="418" spans="1:41">
      <c r="A418">
        <v>1984</v>
      </c>
      <c r="B418">
        <v>4</v>
      </c>
      <c r="C418">
        <v>18</v>
      </c>
      <c r="D418" s="14">
        <v>3.43769215685839</v>
      </c>
      <c r="E418" s="14">
        <v>1.13758387637218E-4</v>
      </c>
      <c r="F418" s="14">
        <v>0</v>
      </c>
      <c r="G418" s="14">
        <v>2.9550755341407098</v>
      </c>
      <c r="H418" s="14">
        <v>1.74041822287888</v>
      </c>
      <c r="I418" s="14">
        <v>1.9821213104727999</v>
      </c>
      <c r="J418" s="14">
        <v>1.95440309436495</v>
      </c>
      <c r="K418" s="14">
        <v>1.40645554683384</v>
      </c>
      <c r="L418" s="14">
        <v>2.41135567248809</v>
      </c>
      <c r="M418" s="14">
        <v>0.33517258057349603</v>
      </c>
      <c r="N418" s="14">
        <v>4.5509777665134798</v>
      </c>
      <c r="O418" s="14">
        <v>0.96804209956347897</v>
      </c>
      <c r="P418" s="14">
        <v>1.6774101153252099</v>
      </c>
      <c r="R418">
        <v>7</v>
      </c>
      <c r="S418">
        <v>6</v>
      </c>
      <c r="T418">
        <v>2</v>
      </c>
      <c r="U418">
        <v>6</v>
      </c>
      <c r="V418">
        <v>7</v>
      </c>
      <c r="AB418">
        <v>6</v>
      </c>
      <c r="AC418">
        <v>7</v>
      </c>
      <c r="AD418">
        <v>6</v>
      </c>
      <c r="AM418">
        <v>6</v>
      </c>
      <c r="AN418">
        <v>1</v>
      </c>
      <c r="AO418">
        <v>4</v>
      </c>
    </row>
    <row r="419" spans="1:41">
      <c r="A419">
        <v>1984</v>
      </c>
      <c r="B419">
        <v>4</v>
      </c>
      <c r="C419">
        <v>19</v>
      </c>
      <c r="D419" s="14">
        <v>1.1255526155098501</v>
      </c>
      <c r="E419" s="14">
        <v>6.2213374143219704E-3</v>
      </c>
      <c r="F419" s="14">
        <v>4.7115696880291899E-4</v>
      </c>
      <c r="G419" s="14">
        <v>2.4818374880436802</v>
      </c>
      <c r="H419" s="14">
        <v>1.6631475801825799</v>
      </c>
      <c r="I419" s="14">
        <v>2.1554034110241398</v>
      </c>
      <c r="J419" s="14">
        <v>2.85286033448092</v>
      </c>
      <c r="K419" s="14">
        <v>0.502637293313558</v>
      </c>
      <c r="L419" s="14">
        <v>0.90952759471697497</v>
      </c>
      <c r="M419" s="14">
        <v>0.19932569758310001</v>
      </c>
      <c r="N419" s="14">
        <v>4.0030629931034101</v>
      </c>
      <c r="O419" s="14">
        <v>2.40747475524415</v>
      </c>
      <c r="P419" s="14">
        <v>1.95840394175842</v>
      </c>
      <c r="R419">
        <v>6</v>
      </c>
      <c r="S419">
        <v>6</v>
      </c>
      <c r="T419">
        <v>2</v>
      </c>
      <c r="U419">
        <v>6</v>
      </c>
      <c r="V419">
        <v>7</v>
      </c>
      <c r="AB419">
        <v>3</v>
      </c>
      <c r="AC419">
        <v>2</v>
      </c>
      <c r="AD419">
        <v>6</v>
      </c>
      <c r="AM419">
        <v>9</v>
      </c>
      <c r="AN419">
        <v>1</v>
      </c>
      <c r="AO419">
        <v>11</v>
      </c>
    </row>
    <row r="420" spans="1:41">
      <c r="A420">
        <v>1984</v>
      </c>
      <c r="B420">
        <v>4</v>
      </c>
      <c r="C420">
        <v>20</v>
      </c>
      <c r="D420" s="14">
        <v>0.36824867692540397</v>
      </c>
      <c r="E420" s="14">
        <v>7.1692570802935904E-3</v>
      </c>
      <c r="F420" s="14">
        <v>4.6723067456132198E-3</v>
      </c>
      <c r="G420" s="14">
        <v>1.5711321897778301</v>
      </c>
      <c r="H420" s="14">
        <v>0.89846912659634204</v>
      </c>
      <c r="I420" s="14">
        <v>0.360191213074467</v>
      </c>
      <c r="J420" s="14">
        <v>1.58237115782745</v>
      </c>
      <c r="K420" s="14">
        <v>0.86634930372849495</v>
      </c>
      <c r="L420" s="14">
        <v>0.50933354793221697</v>
      </c>
      <c r="M420" s="14">
        <v>0.12560764984799999</v>
      </c>
      <c r="N420" s="14">
        <v>3.5487992537958601</v>
      </c>
      <c r="O420" s="14">
        <v>4.0970322629353797</v>
      </c>
      <c r="P420" s="14">
        <v>2.2266325959941899</v>
      </c>
      <c r="R420">
        <v>6</v>
      </c>
      <c r="S420">
        <v>6</v>
      </c>
      <c r="T420">
        <v>2</v>
      </c>
      <c r="U420">
        <v>6</v>
      </c>
      <c r="V420">
        <v>7</v>
      </c>
      <c r="AB420">
        <v>3</v>
      </c>
      <c r="AC420">
        <v>7</v>
      </c>
      <c r="AD420">
        <v>6</v>
      </c>
      <c r="AM420">
        <v>3</v>
      </c>
      <c r="AN420">
        <v>7</v>
      </c>
      <c r="AO420">
        <v>7</v>
      </c>
    </row>
    <row r="421" spans="1:41">
      <c r="A421">
        <v>1984</v>
      </c>
      <c r="B421">
        <v>4</v>
      </c>
      <c r="C421">
        <v>21</v>
      </c>
      <c r="D421" s="14">
        <v>2.1980083379674</v>
      </c>
      <c r="E421" s="14">
        <v>1.2517554121979099E-3</v>
      </c>
      <c r="F421" s="14">
        <v>2.3950478599331598E-3</v>
      </c>
      <c r="G421" s="14">
        <v>1.43274217970099</v>
      </c>
      <c r="H421" s="14">
        <v>1.1910221317598899</v>
      </c>
      <c r="I421" s="14">
        <v>1.0894764741382399</v>
      </c>
      <c r="J421" s="14">
        <v>1.9694507402111601</v>
      </c>
      <c r="K421" s="14">
        <v>4.19134457794891</v>
      </c>
      <c r="L421" s="14">
        <v>2.5348648459683898</v>
      </c>
      <c r="M421" s="14">
        <v>0.32019341600456303</v>
      </c>
      <c r="N421" s="14">
        <v>4.3553851622961197</v>
      </c>
      <c r="O421" s="14">
        <v>5.3490583079439897</v>
      </c>
      <c r="P421" s="14">
        <v>3.3120791615890299</v>
      </c>
      <c r="R421">
        <v>4</v>
      </c>
      <c r="S421">
        <v>6</v>
      </c>
      <c r="T421">
        <v>9</v>
      </c>
      <c r="U421">
        <v>6</v>
      </c>
      <c r="V421">
        <v>7</v>
      </c>
      <c r="AB421">
        <v>9</v>
      </c>
      <c r="AC421">
        <v>3</v>
      </c>
      <c r="AD421">
        <v>9</v>
      </c>
      <c r="AM421">
        <v>3</v>
      </c>
      <c r="AN421">
        <v>1</v>
      </c>
      <c r="AO421">
        <v>4</v>
      </c>
    </row>
    <row r="422" spans="1:41">
      <c r="A422">
        <v>1984</v>
      </c>
      <c r="B422">
        <v>4</v>
      </c>
      <c r="C422">
        <v>22</v>
      </c>
      <c r="D422" s="14">
        <v>7.4614755490804603</v>
      </c>
      <c r="E422" s="14">
        <v>0.27767601341460602</v>
      </c>
      <c r="F422" s="14">
        <v>0</v>
      </c>
      <c r="G422" s="14">
        <v>4.6295760881705297</v>
      </c>
      <c r="H422" s="14">
        <v>3.52728244512218</v>
      </c>
      <c r="I422" s="14">
        <v>2.8998434121777801</v>
      </c>
      <c r="J422" s="14">
        <v>7.5034440583041597</v>
      </c>
      <c r="K422" s="14">
        <v>7.5057631243644796</v>
      </c>
      <c r="L422" s="14">
        <v>2.9203268604839301</v>
      </c>
      <c r="M422" s="14">
        <v>3.1936572944743502E-2</v>
      </c>
      <c r="N422" s="14">
        <v>7.3806251851397402</v>
      </c>
      <c r="O422" s="14">
        <v>6.8100608259902904</v>
      </c>
      <c r="P422" s="14">
        <v>5.6752810541435901</v>
      </c>
      <c r="R422">
        <v>4</v>
      </c>
      <c r="S422">
        <v>6</v>
      </c>
      <c r="T422">
        <v>9</v>
      </c>
      <c r="U422">
        <v>2</v>
      </c>
      <c r="V422">
        <v>4</v>
      </c>
      <c r="AB422">
        <v>2</v>
      </c>
      <c r="AC422">
        <v>7</v>
      </c>
      <c r="AD422">
        <v>2</v>
      </c>
      <c r="AM422">
        <v>3</v>
      </c>
      <c r="AN422">
        <v>9</v>
      </c>
      <c r="AO422">
        <v>1</v>
      </c>
    </row>
    <row r="423" spans="1:41">
      <c r="A423">
        <v>1984</v>
      </c>
      <c r="B423">
        <v>4</v>
      </c>
      <c r="C423">
        <v>23</v>
      </c>
      <c r="D423" s="14">
        <v>1.5236682533046699</v>
      </c>
      <c r="E423" s="14">
        <v>0.41246534084643499</v>
      </c>
      <c r="F423" s="14">
        <v>5.5206004015453503E-2</v>
      </c>
      <c r="G423" s="14">
        <v>4.2532504163910696</v>
      </c>
      <c r="H423" s="14">
        <v>3.5754841390017198</v>
      </c>
      <c r="I423" s="14">
        <v>1.15642235792465</v>
      </c>
      <c r="J423" s="14">
        <v>4.3153812496346298</v>
      </c>
      <c r="K423" s="14">
        <v>5.6514358730019101</v>
      </c>
      <c r="L423" s="14">
        <v>4.1382733629311002</v>
      </c>
      <c r="M423" s="14">
        <v>0.26718728916480899</v>
      </c>
      <c r="N423" s="14">
        <v>7.7407305532084303</v>
      </c>
      <c r="O423" s="14">
        <v>5.7068370890033204</v>
      </c>
      <c r="P423" s="14">
        <v>4.7382993009113896</v>
      </c>
      <c r="R423">
        <v>4</v>
      </c>
      <c r="S423">
        <v>8</v>
      </c>
      <c r="T423">
        <v>9</v>
      </c>
      <c r="U423">
        <v>2</v>
      </c>
      <c r="V423">
        <v>4</v>
      </c>
      <c r="AB423">
        <v>2</v>
      </c>
      <c r="AC423">
        <v>9</v>
      </c>
      <c r="AD423">
        <v>6</v>
      </c>
      <c r="AM423">
        <v>9</v>
      </c>
      <c r="AN423">
        <v>4</v>
      </c>
      <c r="AO423">
        <v>4</v>
      </c>
    </row>
    <row r="424" spans="1:41">
      <c r="A424">
        <v>1984</v>
      </c>
      <c r="B424">
        <v>4</v>
      </c>
      <c r="C424">
        <v>24</v>
      </c>
      <c r="D424" s="14">
        <v>11.5559586963006</v>
      </c>
      <c r="E424" s="14">
        <v>2.7585105994444699E-2</v>
      </c>
      <c r="F424" s="14">
        <v>0.136524485009624</v>
      </c>
      <c r="G424" s="14">
        <v>4.4703754392130302</v>
      </c>
      <c r="H424" s="14">
        <v>8.6128776662934801</v>
      </c>
      <c r="I424" s="14">
        <v>6.75931295610647</v>
      </c>
      <c r="J424" s="14">
        <v>3.1052693895064798</v>
      </c>
      <c r="K424" s="14">
        <v>9.6987492948933909</v>
      </c>
      <c r="L424" s="14">
        <v>17.8874236825278</v>
      </c>
      <c r="M424" s="14">
        <v>1.0638149220404201</v>
      </c>
      <c r="N424" s="14">
        <v>18.009972358985301</v>
      </c>
      <c r="O424" s="14">
        <v>2.7289764484534502</v>
      </c>
      <c r="P424" s="14">
        <v>5.8163542538979804</v>
      </c>
      <c r="R424">
        <v>11</v>
      </c>
      <c r="S424">
        <v>6</v>
      </c>
      <c r="T424">
        <v>9</v>
      </c>
      <c r="U424">
        <v>2</v>
      </c>
      <c r="V424">
        <v>9</v>
      </c>
      <c r="AB424">
        <v>3</v>
      </c>
      <c r="AC424">
        <v>4</v>
      </c>
      <c r="AD424">
        <v>6</v>
      </c>
      <c r="AM424">
        <v>6</v>
      </c>
      <c r="AN424">
        <v>1</v>
      </c>
      <c r="AO424">
        <v>4</v>
      </c>
    </row>
    <row r="425" spans="1:41">
      <c r="A425">
        <v>1984</v>
      </c>
      <c r="B425">
        <v>4</v>
      </c>
      <c r="C425">
        <v>25</v>
      </c>
      <c r="D425" s="14">
        <v>8.3834472347536799</v>
      </c>
      <c r="E425" s="14">
        <v>0.139149018037317</v>
      </c>
      <c r="F425" s="14">
        <v>0.412973440493282</v>
      </c>
      <c r="G425" s="14">
        <v>3.8866999192326199</v>
      </c>
      <c r="H425" s="14">
        <v>9.2513581589926197</v>
      </c>
      <c r="I425" s="14">
        <v>9.9572348617655209</v>
      </c>
      <c r="J425" s="14">
        <v>2.31899766042828</v>
      </c>
      <c r="K425" s="14">
        <v>9.6018366907950199</v>
      </c>
      <c r="L425" s="14">
        <v>9.3598212939553598</v>
      </c>
      <c r="M425" s="14">
        <v>0.43806271085516102</v>
      </c>
      <c r="N425" s="14">
        <v>15.472224135198999</v>
      </c>
      <c r="O425" s="14">
        <v>2.4402846858546301</v>
      </c>
      <c r="P425" s="14">
        <v>5.03842539994295</v>
      </c>
      <c r="R425">
        <v>11</v>
      </c>
      <c r="S425">
        <v>6</v>
      </c>
      <c r="T425">
        <v>2</v>
      </c>
      <c r="U425">
        <v>2</v>
      </c>
      <c r="V425">
        <v>7</v>
      </c>
      <c r="AB425">
        <v>6</v>
      </c>
      <c r="AC425">
        <v>4</v>
      </c>
      <c r="AD425">
        <v>6</v>
      </c>
      <c r="AM425">
        <v>3</v>
      </c>
      <c r="AN425">
        <v>7</v>
      </c>
      <c r="AO425">
        <v>4</v>
      </c>
    </row>
    <row r="426" spans="1:41">
      <c r="A426">
        <v>1984</v>
      </c>
      <c r="B426">
        <v>4</v>
      </c>
      <c r="C426">
        <v>26</v>
      </c>
      <c r="D426" s="14">
        <v>14.8153870595201</v>
      </c>
      <c r="E426" s="14">
        <v>3.02522275273381E-2</v>
      </c>
      <c r="F426" s="14">
        <v>7.96093840907665E-3</v>
      </c>
      <c r="G426" s="14">
        <v>2.5569778372915302</v>
      </c>
      <c r="H426" s="14">
        <v>6.1001541077516599</v>
      </c>
      <c r="I426" s="14">
        <v>8.3159159071372102</v>
      </c>
      <c r="J426" s="14">
        <v>1.43877968036791</v>
      </c>
      <c r="K426" s="14">
        <v>6.7148114311399896</v>
      </c>
      <c r="L426" s="14">
        <v>4.2357490943310996</v>
      </c>
      <c r="M426" s="14">
        <v>0.32954445924939102</v>
      </c>
      <c r="N426" s="14">
        <v>8.5232132279728194</v>
      </c>
      <c r="O426" s="14">
        <v>2.9045904877317201</v>
      </c>
      <c r="P426" s="14">
        <v>3.6650949213628499</v>
      </c>
      <c r="R426">
        <v>7</v>
      </c>
      <c r="S426">
        <v>6</v>
      </c>
      <c r="T426">
        <v>4</v>
      </c>
      <c r="U426">
        <v>2</v>
      </c>
      <c r="V426">
        <v>7</v>
      </c>
      <c r="AB426">
        <v>3</v>
      </c>
      <c r="AC426">
        <v>9</v>
      </c>
      <c r="AD426">
        <v>7</v>
      </c>
      <c r="AM426">
        <v>9</v>
      </c>
      <c r="AN426">
        <v>4</v>
      </c>
      <c r="AO426">
        <v>7</v>
      </c>
    </row>
    <row r="427" spans="1:41">
      <c r="A427">
        <v>1984</v>
      </c>
      <c r="B427">
        <v>4</v>
      </c>
      <c r="C427">
        <v>27</v>
      </c>
      <c r="D427" s="14">
        <v>5.1739454885894096</v>
      </c>
      <c r="E427" s="14">
        <v>3.7530522974447103E-2</v>
      </c>
      <c r="F427" s="14">
        <v>2.05439182256844E-3</v>
      </c>
      <c r="G427" s="14">
        <v>1.6822949794814599</v>
      </c>
      <c r="H427" s="14">
        <v>1.3047032860165999</v>
      </c>
      <c r="I427" s="14">
        <v>2.6295380616233901</v>
      </c>
      <c r="J427" s="14">
        <v>1.0525343254678401</v>
      </c>
      <c r="K427" s="14">
        <v>2.5373783739292</v>
      </c>
      <c r="L427" s="14">
        <v>3.1692600364183199</v>
      </c>
      <c r="M427" s="14">
        <v>0.55961870342020503</v>
      </c>
      <c r="N427" s="14">
        <v>3.41291882799035</v>
      </c>
      <c r="O427" s="14">
        <v>3.9752375482490399</v>
      </c>
      <c r="P427" s="14">
        <v>2.6097677154644701</v>
      </c>
      <c r="R427">
        <v>6</v>
      </c>
      <c r="S427">
        <v>6</v>
      </c>
      <c r="T427">
        <v>4</v>
      </c>
      <c r="U427">
        <v>2</v>
      </c>
      <c r="V427">
        <v>7</v>
      </c>
      <c r="AB427">
        <v>3</v>
      </c>
      <c r="AC427">
        <v>7</v>
      </c>
      <c r="AD427">
        <v>2</v>
      </c>
      <c r="AM427">
        <v>6</v>
      </c>
      <c r="AN427">
        <v>1</v>
      </c>
      <c r="AO427">
        <v>4</v>
      </c>
    </row>
    <row r="428" spans="1:41">
      <c r="A428">
        <v>1984</v>
      </c>
      <c r="B428">
        <v>4</v>
      </c>
      <c r="C428">
        <v>28</v>
      </c>
      <c r="D428" s="14">
        <v>3.2133533810075501</v>
      </c>
      <c r="E428" s="14">
        <v>4.4967834618751097E-2</v>
      </c>
      <c r="F428" s="14">
        <v>2.4465589432616199E-2</v>
      </c>
      <c r="G428" s="14">
        <v>1.2661757821747599</v>
      </c>
      <c r="H428" s="14">
        <v>1.8913065145337999</v>
      </c>
      <c r="I428" s="14">
        <v>3.1570829024399898</v>
      </c>
      <c r="J428" s="14">
        <v>2.5042775304806599</v>
      </c>
      <c r="K428" s="14">
        <v>3.2607977325028701</v>
      </c>
      <c r="L428" s="14">
        <v>0.28583267892400799</v>
      </c>
      <c r="M428" s="14">
        <v>1.3148565469472399E-2</v>
      </c>
      <c r="N428" s="14">
        <v>2.13608146955298</v>
      </c>
      <c r="O428" s="14">
        <v>6.5338584108173796</v>
      </c>
      <c r="P428" s="14">
        <v>3.4747882933813901</v>
      </c>
      <c r="R428">
        <v>10</v>
      </c>
      <c r="S428">
        <v>6</v>
      </c>
      <c r="T428">
        <v>9</v>
      </c>
      <c r="U428">
        <v>2</v>
      </c>
      <c r="V428">
        <v>7</v>
      </c>
      <c r="AB428">
        <v>9</v>
      </c>
      <c r="AC428">
        <v>9</v>
      </c>
      <c r="AD428">
        <v>9</v>
      </c>
      <c r="AM428">
        <v>6</v>
      </c>
      <c r="AN428">
        <v>9</v>
      </c>
      <c r="AO428">
        <v>5</v>
      </c>
    </row>
    <row r="429" spans="1:41">
      <c r="A429">
        <v>1984</v>
      </c>
      <c r="B429">
        <v>4</v>
      </c>
      <c r="C429">
        <v>29</v>
      </c>
      <c r="D429" s="14">
        <v>2.5950261617386601</v>
      </c>
      <c r="E429" s="14">
        <v>1.63150543576267E-3</v>
      </c>
      <c r="F429" s="14">
        <v>0</v>
      </c>
      <c r="G429" s="14">
        <v>1.89460273576247</v>
      </c>
      <c r="H429" s="14">
        <v>2.6165157720926402</v>
      </c>
      <c r="I429" s="14">
        <v>3.2802902479411999</v>
      </c>
      <c r="J429" s="14">
        <v>1.94588679265652</v>
      </c>
      <c r="K429" s="14">
        <v>2.9357775631576501</v>
      </c>
      <c r="L429" s="14">
        <v>0.77213561117473895</v>
      </c>
      <c r="M429" s="14">
        <v>0.25694685711161103</v>
      </c>
      <c r="N429" s="14">
        <v>2.1456364373966799</v>
      </c>
      <c r="O429" s="14">
        <v>6.0273396340365801</v>
      </c>
      <c r="P429" s="14">
        <v>3.4104938906255899</v>
      </c>
      <c r="R429">
        <v>10</v>
      </c>
      <c r="S429">
        <v>6</v>
      </c>
      <c r="T429">
        <v>4</v>
      </c>
      <c r="U429">
        <v>2</v>
      </c>
      <c r="V429">
        <v>7</v>
      </c>
      <c r="AB429">
        <v>3</v>
      </c>
      <c r="AC429">
        <v>7</v>
      </c>
      <c r="AD429">
        <v>3</v>
      </c>
      <c r="AM429">
        <v>3</v>
      </c>
      <c r="AN429">
        <v>7</v>
      </c>
      <c r="AO429">
        <v>4</v>
      </c>
    </row>
    <row r="430" spans="1:41">
      <c r="A430">
        <v>1984</v>
      </c>
      <c r="B430">
        <v>4</v>
      </c>
      <c r="C430">
        <v>30</v>
      </c>
      <c r="D430" s="14">
        <v>1.8046815469466799</v>
      </c>
      <c r="E430" s="14">
        <v>0</v>
      </c>
      <c r="F430" s="14">
        <v>5.5046840694955503E-2</v>
      </c>
      <c r="G430" s="14">
        <v>1.8585637611152199</v>
      </c>
      <c r="H430" s="14">
        <v>2.8953584945378799</v>
      </c>
      <c r="I430" s="14">
        <v>1.29888278255718</v>
      </c>
      <c r="J430" s="14">
        <v>1.88245610138818</v>
      </c>
      <c r="K430" s="14">
        <v>2.8128214344084199</v>
      </c>
      <c r="L430" s="14">
        <v>0.739710147969735</v>
      </c>
      <c r="M430" s="14">
        <v>1.2508091995070501</v>
      </c>
      <c r="N430" s="14">
        <v>3.90826135118719</v>
      </c>
      <c r="O430" s="14">
        <v>5.0297819420839804</v>
      </c>
      <c r="P430" s="14">
        <v>3.1400079691834399</v>
      </c>
      <c r="R430">
        <v>10</v>
      </c>
      <c r="S430">
        <v>5</v>
      </c>
      <c r="T430">
        <v>4</v>
      </c>
      <c r="U430">
        <v>2</v>
      </c>
      <c r="V430">
        <v>7</v>
      </c>
      <c r="AB430">
        <v>3</v>
      </c>
      <c r="AC430">
        <v>4</v>
      </c>
      <c r="AD430">
        <v>6</v>
      </c>
      <c r="AM430">
        <v>3</v>
      </c>
      <c r="AN430">
        <v>3</v>
      </c>
      <c r="AO430">
        <v>4</v>
      </c>
    </row>
    <row r="431" spans="1:41">
      <c r="A431">
        <v>1984</v>
      </c>
      <c r="B431">
        <v>5</v>
      </c>
      <c r="C431">
        <v>1</v>
      </c>
      <c r="D431" s="14">
        <v>3.16562960623172</v>
      </c>
      <c r="E431" s="14">
        <v>3.9500318254101297E-3</v>
      </c>
      <c r="F431" s="14">
        <v>0</v>
      </c>
      <c r="G431" s="14">
        <v>1.4082262504204901</v>
      </c>
      <c r="H431" s="14">
        <v>2.13422135906153</v>
      </c>
      <c r="I431" s="14">
        <v>7.0647358196857102</v>
      </c>
      <c r="J431" s="14">
        <v>1.77358441718829</v>
      </c>
      <c r="K431" s="14">
        <v>1.61010595303796</v>
      </c>
      <c r="L431" s="14">
        <v>3.40701822837381</v>
      </c>
      <c r="M431" s="14">
        <v>2.5835823369450699</v>
      </c>
      <c r="N431" s="14">
        <v>5.5027192631819402</v>
      </c>
      <c r="O431" s="14">
        <v>4.5266616353558202</v>
      </c>
      <c r="P431" s="14">
        <v>2.9391050585008802</v>
      </c>
      <c r="R431">
        <v>10</v>
      </c>
      <c r="S431">
        <v>5</v>
      </c>
      <c r="T431">
        <v>4</v>
      </c>
      <c r="U431">
        <v>2</v>
      </c>
      <c r="V431">
        <v>7</v>
      </c>
      <c r="AB431">
        <v>2</v>
      </c>
      <c r="AC431">
        <v>9</v>
      </c>
      <c r="AD431">
        <v>6</v>
      </c>
      <c r="AM431">
        <v>6</v>
      </c>
      <c r="AN431">
        <v>1</v>
      </c>
      <c r="AO431">
        <v>4</v>
      </c>
    </row>
    <row r="432" spans="1:41">
      <c r="A432">
        <v>1984</v>
      </c>
      <c r="B432">
        <v>5</v>
      </c>
      <c r="C432">
        <v>2</v>
      </c>
      <c r="D432" s="14">
        <v>0.17500216772899299</v>
      </c>
      <c r="E432" s="14">
        <v>0</v>
      </c>
      <c r="F432" s="14">
        <v>7.8526155381973794E-5</v>
      </c>
      <c r="G432" s="14">
        <v>2.5171996183555199</v>
      </c>
      <c r="H432" s="14">
        <v>1.38115337203914</v>
      </c>
      <c r="I432" s="14">
        <v>0.75381782241921502</v>
      </c>
      <c r="J432" s="14">
        <v>0.99336493184031005</v>
      </c>
      <c r="K432" s="14">
        <v>1.25033441960939</v>
      </c>
      <c r="L432" s="14">
        <v>3.4272100573255502</v>
      </c>
      <c r="M432" s="14">
        <v>1.66338540739706</v>
      </c>
      <c r="N432" s="14">
        <v>4.0995360893888</v>
      </c>
      <c r="O432" s="14">
        <v>2.5236798531564499</v>
      </c>
      <c r="P432" s="14">
        <v>2.1200695628980499</v>
      </c>
      <c r="R432">
        <v>2</v>
      </c>
      <c r="S432">
        <v>5</v>
      </c>
      <c r="T432">
        <v>4</v>
      </c>
      <c r="U432">
        <v>2</v>
      </c>
      <c r="V432">
        <v>7</v>
      </c>
      <c r="AB432">
        <v>3</v>
      </c>
      <c r="AC432">
        <v>9</v>
      </c>
      <c r="AD432">
        <v>6</v>
      </c>
      <c r="AM432">
        <v>9</v>
      </c>
      <c r="AN432">
        <v>1</v>
      </c>
      <c r="AO432">
        <v>11</v>
      </c>
    </row>
    <row r="433" spans="1:41">
      <c r="A433">
        <v>1984</v>
      </c>
      <c r="B433">
        <v>5</v>
      </c>
      <c r="C433">
        <v>3</v>
      </c>
      <c r="D433" s="14">
        <v>2.1939632806015501</v>
      </c>
      <c r="E433" s="14">
        <v>0</v>
      </c>
      <c r="F433" s="14">
        <v>0</v>
      </c>
      <c r="G433" s="14">
        <v>2.4560345204678198</v>
      </c>
      <c r="H433" s="14">
        <v>0.73855724875014295</v>
      </c>
      <c r="I433" s="14">
        <v>1.7433495665132399</v>
      </c>
      <c r="J433" s="14">
        <v>1.3082451242726501</v>
      </c>
      <c r="K433" s="14">
        <v>1.77619488893457</v>
      </c>
      <c r="L433" s="14">
        <v>5.4548921047997103</v>
      </c>
      <c r="M433" s="14">
        <v>2.7808551017092902</v>
      </c>
      <c r="N433" s="14">
        <v>2.3131896147595201</v>
      </c>
      <c r="O433" s="14">
        <v>2.66583330275837</v>
      </c>
      <c r="P433" s="14">
        <v>2.2996084059393</v>
      </c>
      <c r="R433">
        <v>2</v>
      </c>
      <c r="S433">
        <v>5</v>
      </c>
      <c r="T433">
        <v>4</v>
      </c>
      <c r="U433">
        <v>2</v>
      </c>
      <c r="V433">
        <v>7</v>
      </c>
      <c r="AB433">
        <v>9</v>
      </c>
      <c r="AC433">
        <v>9</v>
      </c>
      <c r="AD433">
        <v>6</v>
      </c>
      <c r="AM433">
        <v>3</v>
      </c>
      <c r="AN433">
        <v>7</v>
      </c>
      <c r="AO433">
        <v>4</v>
      </c>
    </row>
    <row r="434" spans="1:41">
      <c r="A434">
        <v>1984</v>
      </c>
      <c r="B434">
        <v>5</v>
      </c>
      <c r="C434">
        <v>4</v>
      </c>
      <c r="D434" s="14">
        <v>1.33845421290927</v>
      </c>
      <c r="E434" s="14">
        <v>1.9002725172606401E-3</v>
      </c>
      <c r="F434" s="14">
        <v>6.0661460950131002E-2</v>
      </c>
      <c r="G434" s="14">
        <v>2.0302285614794999</v>
      </c>
      <c r="H434" s="14">
        <v>1.2581156673556799</v>
      </c>
      <c r="I434" s="14">
        <v>1.20076639953918</v>
      </c>
      <c r="J434" s="14">
        <v>1.45082124005447</v>
      </c>
      <c r="K434" s="14">
        <v>2.2325600411775799</v>
      </c>
      <c r="L434" s="14">
        <v>4.1534371124120799</v>
      </c>
      <c r="M434" s="14">
        <v>2.3350494443373702</v>
      </c>
      <c r="N434" s="14">
        <v>2.8665136527259598</v>
      </c>
      <c r="O434" s="14">
        <v>1.7261589507899699</v>
      </c>
      <c r="P434" s="14">
        <v>1.9315506857464699</v>
      </c>
      <c r="R434">
        <v>2</v>
      </c>
      <c r="S434">
        <v>5</v>
      </c>
      <c r="T434">
        <v>4</v>
      </c>
      <c r="U434">
        <v>2</v>
      </c>
      <c r="V434">
        <v>7</v>
      </c>
      <c r="AB434">
        <v>3</v>
      </c>
      <c r="AC434">
        <v>7</v>
      </c>
      <c r="AD434">
        <v>7</v>
      </c>
      <c r="AM434">
        <v>3</v>
      </c>
      <c r="AN434">
        <v>9</v>
      </c>
      <c r="AO434">
        <v>4</v>
      </c>
    </row>
    <row r="435" spans="1:41">
      <c r="A435">
        <v>1984</v>
      </c>
      <c r="B435">
        <v>5</v>
      </c>
      <c r="C435">
        <v>5</v>
      </c>
      <c r="D435" s="14">
        <v>0.75153095177408702</v>
      </c>
      <c r="E435" s="14">
        <v>5.1217651797298702E-3</v>
      </c>
      <c r="F435" s="14">
        <v>2.9250996162137999E-2</v>
      </c>
      <c r="G435" s="14">
        <v>2.5102569744868499</v>
      </c>
      <c r="H435" s="14">
        <v>0.87121317877024895</v>
      </c>
      <c r="I435" s="14">
        <v>0.81969127325786495</v>
      </c>
      <c r="J435" s="14">
        <v>0.96711862733181497</v>
      </c>
      <c r="K435" s="14">
        <v>0.84271899437613496</v>
      </c>
      <c r="L435" s="14">
        <v>3.5101776673340499</v>
      </c>
      <c r="M435" s="14">
        <v>1.7095490200602701</v>
      </c>
      <c r="N435" s="14">
        <v>2.0046593547000402</v>
      </c>
      <c r="O435" s="14">
        <v>1.39738733237983</v>
      </c>
      <c r="P435" s="14">
        <v>1.5306600562701</v>
      </c>
      <c r="R435">
        <v>2</v>
      </c>
      <c r="S435">
        <v>5</v>
      </c>
      <c r="T435">
        <v>4</v>
      </c>
      <c r="U435">
        <v>2</v>
      </c>
      <c r="V435">
        <v>7</v>
      </c>
      <c r="AB435">
        <v>6</v>
      </c>
      <c r="AC435">
        <v>3</v>
      </c>
      <c r="AD435">
        <v>6</v>
      </c>
      <c r="AM435">
        <v>9</v>
      </c>
      <c r="AN435">
        <v>1</v>
      </c>
      <c r="AO435">
        <v>11</v>
      </c>
    </row>
    <row r="436" spans="1:41">
      <c r="A436">
        <v>1984</v>
      </c>
      <c r="B436">
        <v>5</v>
      </c>
      <c r="C436">
        <v>6</v>
      </c>
      <c r="D436" s="14">
        <v>1.8902068550416599E-2</v>
      </c>
      <c r="E436" s="14">
        <v>0.14689114726930699</v>
      </c>
      <c r="F436" s="14">
        <v>3.7339615064697997E-2</v>
      </c>
      <c r="G436" s="14">
        <v>2.3160889614443301</v>
      </c>
      <c r="H436" s="14">
        <v>0.98245758294778496</v>
      </c>
      <c r="I436" s="14">
        <v>0.18540730797524499</v>
      </c>
      <c r="J436" s="14">
        <v>0.79182674383833596</v>
      </c>
      <c r="K436" s="14">
        <v>0.51277408615454301</v>
      </c>
      <c r="L436" s="14">
        <v>1.0647056881824499</v>
      </c>
      <c r="M436" s="14">
        <v>5.1406562270252303E-2</v>
      </c>
      <c r="N436" s="14">
        <v>2.3367419344693401</v>
      </c>
      <c r="O436" s="14">
        <v>1.5785359677036599</v>
      </c>
      <c r="P436" s="14">
        <v>1.33258965591213</v>
      </c>
      <c r="R436">
        <v>2</v>
      </c>
      <c r="S436">
        <v>5</v>
      </c>
      <c r="T436">
        <v>4</v>
      </c>
      <c r="U436">
        <v>2</v>
      </c>
      <c r="V436">
        <v>7</v>
      </c>
      <c r="AB436">
        <v>2</v>
      </c>
      <c r="AC436">
        <v>7</v>
      </c>
      <c r="AD436">
        <v>2</v>
      </c>
      <c r="AM436">
        <v>3</v>
      </c>
      <c r="AN436">
        <v>9</v>
      </c>
      <c r="AO436">
        <v>3</v>
      </c>
    </row>
    <row r="437" spans="1:41">
      <c r="A437">
        <v>1984</v>
      </c>
      <c r="B437">
        <v>5</v>
      </c>
      <c r="C437">
        <v>7</v>
      </c>
      <c r="D437" s="14">
        <v>8.0156349011370295E-2</v>
      </c>
      <c r="E437" s="14">
        <v>0.31368432029222698</v>
      </c>
      <c r="F437" s="14">
        <v>3.6451681570141101E-2</v>
      </c>
      <c r="G437" s="14">
        <v>3.22801697712748</v>
      </c>
      <c r="H437" s="14">
        <v>1.5036322224262999</v>
      </c>
      <c r="I437" s="14">
        <v>0.14691365624785499</v>
      </c>
      <c r="J437" s="14">
        <v>1.20830682906033</v>
      </c>
      <c r="K437" s="14">
        <v>0.52562488468430901</v>
      </c>
      <c r="L437" s="14">
        <v>5.48857256378278</v>
      </c>
      <c r="M437" s="14">
        <v>5.2757952404399198E-2</v>
      </c>
      <c r="N437" s="14">
        <v>7.1542336782314404</v>
      </c>
      <c r="O437" s="14">
        <v>1.6693911504272301</v>
      </c>
      <c r="P437" s="14">
        <v>2.0448354827728501</v>
      </c>
      <c r="R437">
        <v>2</v>
      </c>
      <c r="S437">
        <v>5</v>
      </c>
      <c r="T437">
        <v>4</v>
      </c>
      <c r="U437">
        <v>2</v>
      </c>
      <c r="V437">
        <v>6</v>
      </c>
      <c r="AB437">
        <v>3</v>
      </c>
      <c r="AC437">
        <v>9</v>
      </c>
      <c r="AD437">
        <v>7</v>
      </c>
      <c r="AM437">
        <v>6</v>
      </c>
      <c r="AN437">
        <v>9</v>
      </c>
      <c r="AO437">
        <v>4</v>
      </c>
    </row>
    <row r="438" spans="1:41">
      <c r="A438">
        <v>1984</v>
      </c>
      <c r="B438">
        <v>5</v>
      </c>
      <c r="C438">
        <v>8</v>
      </c>
      <c r="D438" s="14">
        <v>9.6736742206372101E-3</v>
      </c>
      <c r="E438" s="14">
        <v>1.68727160668476</v>
      </c>
      <c r="F438" s="14">
        <v>2.0994908965116998</v>
      </c>
      <c r="G438" s="14">
        <v>5.7047909633900398</v>
      </c>
      <c r="H438" s="14">
        <v>1.0290892335011701</v>
      </c>
      <c r="I438" s="14">
        <v>0.15939891760823799</v>
      </c>
      <c r="J438" s="14">
        <v>2.1507943337899902</v>
      </c>
      <c r="K438" s="14">
        <v>0.71635594245980005</v>
      </c>
      <c r="L438" s="14">
        <v>3.4951261268608498</v>
      </c>
      <c r="M438" s="14">
        <v>3.6077974663620997E-2</v>
      </c>
      <c r="N438" s="14">
        <v>6.0696315028902603</v>
      </c>
      <c r="O438" s="14">
        <v>4.1533085127926004</v>
      </c>
      <c r="P438" s="14">
        <v>3.2664174327237498</v>
      </c>
      <c r="R438">
        <v>1</v>
      </c>
      <c r="S438">
        <v>5</v>
      </c>
      <c r="T438">
        <v>4</v>
      </c>
      <c r="U438">
        <v>1</v>
      </c>
      <c r="V438">
        <v>6</v>
      </c>
      <c r="AB438">
        <v>6</v>
      </c>
      <c r="AC438">
        <v>7</v>
      </c>
      <c r="AD438">
        <v>1</v>
      </c>
      <c r="AM438">
        <v>6</v>
      </c>
      <c r="AN438">
        <v>8</v>
      </c>
      <c r="AO438">
        <v>11</v>
      </c>
    </row>
    <row r="439" spans="1:41">
      <c r="A439">
        <v>1984</v>
      </c>
      <c r="B439">
        <v>5</v>
      </c>
      <c r="C439">
        <v>9</v>
      </c>
      <c r="D439" s="14">
        <v>0.27246811246741498</v>
      </c>
      <c r="E439" s="14">
        <v>2.4105497866935202</v>
      </c>
      <c r="F439" s="14">
        <v>2.3361241693052399</v>
      </c>
      <c r="G439" s="14">
        <v>5.7304017447998703</v>
      </c>
      <c r="H439" s="14">
        <v>1.0159854342208701</v>
      </c>
      <c r="I439" s="14">
        <v>0.78753954723730402</v>
      </c>
      <c r="J439" s="14">
        <v>4.1175673564982302</v>
      </c>
      <c r="K439" s="14">
        <v>0.57344880592062397</v>
      </c>
      <c r="L439" s="14">
        <v>1.5283191034502599</v>
      </c>
      <c r="M439" s="14">
        <v>2.7293172041014599E-2</v>
      </c>
      <c r="N439" s="14">
        <v>7.5510044605008497</v>
      </c>
      <c r="O439" s="14">
        <v>4.7769922688692601</v>
      </c>
      <c r="P439" s="14">
        <v>3.6131906000771798</v>
      </c>
      <c r="R439">
        <v>1</v>
      </c>
      <c r="S439">
        <v>5</v>
      </c>
      <c r="T439">
        <v>4</v>
      </c>
      <c r="U439">
        <v>1</v>
      </c>
      <c r="V439">
        <v>6</v>
      </c>
      <c r="AB439">
        <v>3</v>
      </c>
      <c r="AC439">
        <v>7</v>
      </c>
      <c r="AD439">
        <v>6</v>
      </c>
      <c r="AM439">
        <v>9</v>
      </c>
      <c r="AN439">
        <v>1</v>
      </c>
      <c r="AO439">
        <v>11</v>
      </c>
    </row>
    <row r="440" spans="1:41">
      <c r="A440">
        <v>1984</v>
      </c>
      <c r="B440">
        <v>5</v>
      </c>
      <c r="C440">
        <v>10</v>
      </c>
      <c r="D440" s="14">
        <v>0.98005670221629204</v>
      </c>
      <c r="E440" s="14">
        <v>9.7493992798988902</v>
      </c>
      <c r="F440" s="14">
        <v>13.588492785431001</v>
      </c>
      <c r="G440" s="14">
        <v>5.2457071827464601</v>
      </c>
      <c r="H440" s="14">
        <v>0.82436896167033802</v>
      </c>
      <c r="I440" s="14">
        <v>2.5860247400823302</v>
      </c>
      <c r="J440" s="14">
        <v>4.1042241135936699</v>
      </c>
      <c r="K440" s="14">
        <v>0.54468912291050697</v>
      </c>
      <c r="L440" s="14">
        <v>1.58268105296305</v>
      </c>
      <c r="M440" s="14">
        <v>1.2826912629324999E-2</v>
      </c>
      <c r="N440" s="14">
        <v>7.6942945794673996</v>
      </c>
      <c r="O440" s="14">
        <v>3.80051271522496</v>
      </c>
      <c r="P440" s="14">
        <v>3.2219784840973</v>
      </c>
      <c r="R440">
        <v>1</v>
      </c>
      <c r="S440">
        <v>6</v>
      </c>
      <c r="T440">
        <v>4</v>
      </c>
      <c r="U440">
        <v>1</v>
      </c>
      <c r="V440">
        <v>6</v>
      </c>
      <c r="AB440">
        <v>3</v>
      </c>
      <c r="AC440">
        <v>7</v>
      </c>
      <c r="AD440">
        <v>6</v>
      </c>
      <c r="AM440">
        <v>6</v>
      </c>
      <c r="AN440">
        <v>1</v>
      </c>
      <c r="AO440">
        <v>10</v>
      </c>
    </row>
    <row r="441" spans="1:41">
      <c r="A441">
        <v>1984</v>
      </c>
      <c r="B441">
        <v>5</v>
      </c>
      <c r="C441">
        <v>11</v>
      </c>
      <c r="D441" s="14">
        <v>1.1792401071188201</v>
      </c>
      <c r="E441" s="14">
        <v>3.2486428027162799</v>
      </c>
      <c r="F441" s="14">
        <v>4.3182374496734397</v>
      </c>
      <c r="G441" s="14">
        <v>6.6774952219933503</v>
      </c>
      <c r="H441" s="14">
        <v>0.67038762792192796</v>
      </c>
      <c r="I441" s="14">
        <v>2.4639819330457602</v>
      </c>
      <c r="J441" s="14">
        <v>4.9300793706075998</v>
      </c>
      <c r="K441" s="14">
        <v>0.80472533050443096</v>
      </c>
      <c r="L441" s="14">
        <v>1.09871943070324</v>
      </c>
      <c r="M441" s="14">
        <v>2.29899706959459E-2</v>
      </c>
      <c r="N441" s="14">
        <v>3.7271569226985402</v>
      </c>
      <c r="O441" s="14">
        <v>3.7762835678008302</v>
      </c>
      <c r="P441" s="14">
        <v>3.32714149118967</v>
      </c>
      <c r="R441">
        <v>1</v>
      </c>
      <c r="S441">
        <v>6</v>
      </c>
      <c r="T441">
        <v>4</v>
      </c>
      <c r="U441">
        <v>1</v>
      </c>
      <c r="V441">
        <v>7</v>
      </c>
      <c r="AB441">
        <v>6</v>
      </c>
      <c r="AC441">
        <v>7</v>
      </c>
      <c r="AD441">
        <v>6</v>
      </c>
      <c r="AM441">
        <v>3</v>
      </c>
      <c r="AN441">
        <v>1</v>
      </c>
      <c r="AO441">
        <v>1</v>
      </c>
    </row>
    <row r="442" spans="1:41">
      <c r="A442">
        <v>1984</v>
      </c>
      <c r="B442">
        <v>5</v>
      </c>
      <c r="C442">
        <v>12</v>
      </c>
      <c r="D442" s="14">
        <v>3.0327824656313598</v>
      </c>
      <c r="E442" s="14">
        <v>0.46751847037687999</v>
      </c>
      <c r="F442" s="14">
        <v>0.238478348144576</v>
      </c>
      <c r="G442" s="14">
        <v>6.0863636611771099</v>
      </c>
      <c r="H442" s="14">
        <v>1.25771954413968</v>
      </c>
      <c r="I442" s="14">
        <v>4.8602969979643396</v>
      </c>
      <c r="J442" s="14">
        <v>4.0145088408573804</v>
      </c>
      <c r="K442" s="14">
        <v>0.93414172858964595</v>
      </c>
      <c r="L442" s="14">
        <v>1.03584839310195</v>
      </c>
      <c r="M442" s="14">
        <v>0.16414829613784701</v>
      </c>
      <c r="N442" s="14">
        <v>2.9389229571906399</v>
      </c>
      <c r="O442" s="14">
        <v>3.39360326063164</v>
      </c>
      <c r="P442" s="14">
        <v>3.0376304566080399</v>
      </c>
      <c r="R442">
        <v>1</v>
      </c>
      <c r="S442">
        <v>8</v>
      </c>
      <c r="T442">
        <v>4</v>
      </c>
      <c r="U442">
        <v>1</v>
      </c>
      <c r="V442">
        <v>7</v>
      </c>
      <c r="AB442">
        <v>3</v>
      </c>
      <c r="AC442">
        <v>9</v>
      </c>
      <c r="AD442">
        <v>6</v>
      </c>
      <c r="AM442">
        <v>3</v>
      </c>
      <c r="AN442">
        <v>9</v>
      </c>
      <c r="AO442">
        <v>3</v>
      </c>
    </row>
    <row r="443" spans="1:41">
      <c r="A443">
        <v>1984</v>
      </c>
      <c r="B443">
        <v>5</v>
      </c>
      <c r="C443">
        <v>13</v>
      </c>
      <c r="D443" s="14">
        <v>3.97964752044683</v>
      </c>
      <c r="E443" s="14">
        <v>1.73401887618414</v>
      </c>
      <c r="F443" s="14">
        <v>0.32839649306894098</v>
      </c>
      <c r="G443" s="14">
        <v>7.1544817792022997</v>
      </c>
      <c r="H443" s="14">
        <v>2.1828225250070199</v>
      </c>
      <c r="I443" s="14">
        <v>4.1499680410171704</v>
      </c>
      <c r="J443" s="14">
        <v>5.7794786278897501</v>
      </c>
      <c r="K443" s="14">
        <v>1.4292673025098599</v>
      </c>
      <c r="L443" s="14">
        <v>1.2824482184094499</v>
      </c>
      <c r="M443" s="14">
        <v>0.104860876270197</v>
      </c>
      <c r="N443" s="14">
        <v>2.3651389529959999</v>
      </c>
      <c r="O443" s="14">
        <v>4.5180015802414397</v>
      </c>
      <c r="P443" s="14">
        <v>3.93281526921841</v>
      </c>
      <c r="R443">
        <v>1</v>
      </c>
      <c r="S443">
        <v>6</v>
      </c>
      <c r="T443">
        <v>4</v>
      </c>
      <c r="U443">
        <v>1</v>
      </c>
      <c r="V443">
        <v>7</v>
      </c>
      <c r="AB443">
        <v>3</v>
      </c>
      <c r="AC443">
        <v>7</v>
      </c>
      <c r="AD443">
        <v>7</v>
      </c>
      <c r="AM443">
        <v>6</v>
      </c>
      <c r="AN443">
        <v>1</v>
      </c>
      <c r="AO443">
        <v>1</v>
      </c>
    </row>
    <row r="444" spans="1:41">
      <c r="A444">
        <v>1984</v>
      </c>
      <c r="B444">
        <v>5</v>
      </c>
      <c r="C444">
        <v>14</v>
      </c>
      <c r="D444" s="14">
        <v>5.4143927336313196</v>
      </c>
      <c r="E444" s="14">
        <v>1.4647442612592101</v>
      </c>
      <c r="F444" s="14">
        <v>0.983909214554337</v>
      </c>
      <c r="G444" s="14">
        <v>5.9091459880996098</v>
      </c>
      <c r="H444" s="14">
        <v>2.7201785196913701</v>
      </c>
      <c r="I444" s="14">
        <v>7.8963391324333596</v>
      </c>
      <c r="J444" s="14">
        <v>4.6435699927251601</v>
      </c>
      <c r="K444" s="14">
        <v>1.53368255114784</v>
      </c>
      <c r="L444" s="14">
        <v>2.2062539808381501</v>
      </c>
      <c r="M444" s="14">
        <v>1.9560245200227502E-2</v>
      </c>
      <c r="N444" s="14">
        <v>7.22942759834483</v>
      </c>
      <c r="O444" s="14">
        <v>2.7239421021458101</v>
      </c>
      <c r="P444" s="14">
        <v>3.2790108101199702</v>
      </c>
      <c r="R444">
        <v>1</v>
      </c>
      <c r="S444">
        <v>5</v>
      </c>
      <c r="T444">
        <v>4</v>
      </c>
      <c r="U444">
        <v>1</v>
      </c>
      <c r="V444">
        <v>7</v>
      </c>
      <c r="AB444">
        <v>2</v>
      </c>
      <c r="AC444">
        <v>7</v>
      </c>
      <c r="AD444">
        <v>6</v>
      </c>
      <c r="AM444">
        <v>6</v>
      </c>
      <c r="AN444">
        <v>3</v>
      </c>
      <c r="AO444">
        <v>11</v>
      </c>
    </row>
    <row r="445" spans="1:41">
      <c r="A445">
        <v>1984</v>
      </c>
      <c r="B445">
        <v>5</v>
      </c>
      <c r="C445">
        <v>15</v>
      </c>
      <c r="D445" s="14">
        <v>0.54004675591075202</v>
      </c>
      <c r="E445" s="14">
        <v>0.65571760446426697</v>
      </c>
      <c r="F445" s="14">
        <v>0.36612819329281998</v>
      </c>
      <c r="G445" s="14">
        <v>4.1990691814072703</v>
      </c>
      <c r="H445" s="14">
        <v>1.17280520149763</v>
      </c>
      <c r="I445" s="14">
        <v>4.3251719480666004</v>
      </c>
      <c r="J445" s="14">
        <v>1.66100840307377</v>
      </c>
      <c r="K445" s="14">
        <v>1.21821514200953</v>
      </c>
      <c r="L445" s="14">
        <v>1.4357789891058199</v>
      </c>
      <c r="M445" s="14">
        <v>0.26906858878152401</v>
      </c>
      <c r="N445" s="14">
        <v>4.8881397200832</v>
      </c>
      <c r="O445" s="14">
        <v>2.8328885478367498</v>
      </c>
      <c r="P445" s="14">
        <v>2.4255061019406199</v>
      </c>
      <c r="R445">
        <v>2</v>
      </c>
      <c r="S445">
        <v>5</v>
      </c>
      <c r="T445">
        <v>4</v>
      </c>
      <c r="U445">
        <v>1</v>
      </c>
      <c r="V445">
        <v>7</v>
      </c>
      <c r="AB445">
        <v>3</v>
      </c>
      <c r="AC445">
        <v>7</v>
      </c>
      <c r="AD445">
        <v>2</v>
      </c>
      <c r="AM445">
        <v>9</v>
      </c>
      <c r="AN445">
        <v>4</v>
      </c>
      <c r="AO445">
        <v>4</v>
      </c>
    </row>
    <row r="446" spans="1:41">
      <c r="A446">
        <v>1984</v>
      </c>
      <c r="B446">
        <v>5</v>
      </c>
      <c r="C446">
        <v>16</v>
      </c>
      <c r="D446" s="14">
        <v>0.31912678392990601</v>
      </c>
      <c r="E446" s="14">
        <v>0.69142431105394397</v>
      </c>
      <c r="F446" s="14">
        <v>0.46166464557036002</v>
      </c>
      <c r="G446" s="14">
        <v>5.9741697037780099</v>
      </c>
      <c r="H446" s="14">
        <v>0.71006217771679703</v>
      </c>
      <c r="I446" s="14">
        <v>1.91946679951433</v>
      </c>
      <c r="J446" s="14">
        <v>1.0612834441458101</v>
      </c>
      <c r="K446" s="14">
        <v>1.17066472142508</v>
      </c>
      <c r="L446" s="14">
        <v>3.8265032894747502</v>
      </c>
      <c r="M446" s="14">
        <v>2.0707284211405699</v>
      </c>
      <c r="N446" s="14">
        <v>6.9900802930098598</v>
      </c>
      <c r="O446" s="14">
        <v>3.5865169955074099</v>
      </c>
      <c r="P446" s="14">
        <v>3.1783879630680398</v>
      </c>
      <c r="R446">
        <v>2</v>
      </c>
      <c r="S446">
        <v>6</v>
      </c>
      <c r="T446">
        <v>4</v>
      </c>
      <c r="U446">
        <v>1</v>
      </c>
      <c r="V446">
        <v>7</v>
      </c>
      <c r="AB446">
        <v>3</v>
      </c>
      <c r="AC446">
        <v>7</v>
      </c>
      <c r="AD446">
        <v>6</v>
      </c>
      <c r="AM446">
        <v>3</v>
      </c>
      <c r="AN446">
        <v>1</v>
      </c>
      <c r="AO446">
        <v>5</v>
      </c>
    </row>
    <row r="447" spans="1:41">
      <c r="A447">
        <v>1984</v>
      </c>
      <c r="B447">
        <v>5</v>
      </c>
      <c r="C447">
        <v>17</v>
      </c>
      <c r="D447" s="14">
        <v>0</v>
      </c>
      <c r="E447" s="14">
        <v>1.35714543160055</v>
      </c>
      <c r="F447" s="14">
        <v>2.07810915773269</v>
      </c>
      <c r="G447" s="14">
        <v>7.50391818062133</v>
      </c>
      <c r="H447" s="14">
        <v>0.67505137805799698</v>
      </c>
      <c r="I447" s="14">
        <v>0.159523674047715</v>
      </c>
      <c r="J447" s="14">
        <v>1.17211456793194</v>
      </c>
      <c r="K447" s="14">
        <v>2.51151804352215</v>
      </c>
      <c r="L447" s="14">
        <v>4.4496141820085802</v>
      </c>
      <c r="M447" s="14">
        <v>3.0658784750390198</v>
      </c>
      <c r="N447" s="14">
        <v>3.26207317778091</v>
      </c>
      <c r="O447" s="14">
        <v>2.2271612973535899</v>
      </c>
      <c r="P447" s="14">
        <v>3.07564235780809</v>
      </c>
      <c r="R447">
        <v>2</v>
      </c>
      <c r="S447">
        <v>5</v>
      </c>
      <c r="T447">
        <v>4</v>
      </c>
      <c r="U447">
        <v>1</v>
      </c>
      <c r="V447">
        <v>7</v>
      </c>
      <c r="AB447">
        <v>3</v>
      </c>
      <c r="AC447">
        <v>9</v>
      </c>
      <c r="AD447">
        <v>6</v>
      </c>
      <c r="AM447">
        <v>3</v>
      </c>
      <c r="AN447">
        <v>7</v>
      </c>
      <c r="AO447">
        <v>4</v>
      </c>
    </row>
    <row r="448" spans="1:41">
      <c r="A448">
        <v>1984</v>
      </c>
      <c r="B448">
        <v>5</v>
      </c>
      <c r="C448">
        <v>18</v>
      </c>
      <c r="D448" s="14">
        <v>0.60094192142271696</v>
      </c>
      <c r="E448" s="14">
        <v>2.0869742897619301</v>
      </c>
      <c r="F448" s="14">
        <v>1.29539047824119</v>
      </c>
      <c r="G448" s="14">
        <v>7.2556067056506599</v>
      </c>
      <c r="H448" s="14">
        <v>1.0751912843326601</v>
      </c>
      <c r="I448" s="14">
        <v>0.30953926544427302</v>
      </c>
      <c r="J448" s="14">
        <v>1.6700416739288799</v>
      </c>
      <c r="K448" s="14">
        <v>1.4749236180026699</v>
      </c>
      <c r="L448" s="14">
        <v>6.7550438118493297</v>
      </c>
      <c r="M448" s="14">
        <v>5.2300814832066802</v>
      </c>
      <c r="N448" s="14">
        <v>3.17549870808344</v>
      </c>
      <c r="O448" s="14">
        <v>2.2666347579444901</v>
      </c>
      <c r="P448" s="14">
        <v>3.2004237526846699</v>
      </c>
      <c r="R448">
        <v>2</v>
      </c>
      <c r="S448">
        <v>5</v>
      </c>
      <c r="T448">
        <v>4</v>
      </c>
      <c r="U448">
        <v>1</v>
      </c>
      <c r="V448">
        <v>7</v>
      </c>
      <c r="AB448">
        <v>6</v>
      </c>
      <c r="AC448">
        <v>7</v>
      </c>
      <c r="AD448">
        <v>1</v>
      </c>
      <c r="AM448">
        <v>6</v>
      </c>
      <c r="AN448">
        <v>7</v>
      </c>
      <c r="AO448">
        <v>5</v>
      </c>
    </row>
    <row r="449" spans="1:41">
      <c r="A449">
        <v>1984</v>
      </c>
      <c r="B449">
        <v>5</v>
      </c>
      <c r="C449">
        <v>19</v>
      </c>
      <c r="D449" s="14">
        <v>0.44709605566001598</v>
      </c>
      <c r="E449" s="14">
        <v>0.60741113004468394</v>
      </c>
      <c r="F449" s="14">
        <v>1.01410800902513</v>
      </c>
      <c r="G449" s="14">
        <v>5.9634247667817304</v>
      </c>
      <c r="H449" s="14">
        <v>0.850756889818016</v>
      </c>
      <c r="I449" s="14">
        <v>0.48663471821861898</v>
      </c>
      <c r="J449" s="14">
        <v>1.0555973282900899</v>
      </c>
      <c r="K449" s="14">
        <v>1.0159302811020201</v>
      </c>
      <c r="L449" s="14">
        <v>8.0316369639086798</v>
      </c>
      <c r="M449" s="14">
        <v>6.1669549617101698</v>
      </c>
      <c r="N449" s="14">
        <v>5.9904125199873999</v>
      </c>
      <c r="O449" s="14">
        <v>1.4901911382375399</v>
      </c>
      <c r="P449" s="14">
        <v>2.7771935473643898</v>
      </c>
      <c r="R449">
        <v>2</v>
      </c>
      <c r="S449">
        <v>5</v>
      </c>
      <c r="T449">
        <v>4</v>
      </c>
      <c r="U449">
        <v>1</v>
      </c>
      <c r="V449">
        <v>6</v>
      </c>
      <c r="AB449">
        <v>3</v>
      </c>
      <c r="AC449">
        <v>7</v>
      </c>
      <c r="AD449">
        <v>6</v>
      </c>
      <c r="AM449">
        <v>3</v>
      </c>
      <c r="AN449">
        <v>7</v>
      </c>
      <c r="AO449">
        <v>10</v>
      </c>
    </row>
    <row r="450" spans="1:41">
      <c r="A450">
        <v>1984</v>
      </c>
      <c r="B450">
        <v>5</v>
      </c>
      <c r="C450">
        <v>20</v>
      </c>
      <c r="D450" s="14">
        <v>0.50311207225742904</v>
      </c>
      <c r="E450" s="14">
        <v>0.41141433794361998</v>
      </c>
      <c r="F450" s="14">
        <v>0.91251603750557397</v>
      </c>
      <c r="G450" s="14">
        <v>5.2737669828266096</v>
      </c>
      <c r="H450" s="14">
        <v>0.76896882938599598</v>
      </c>
      <c r="I450" s="14">
        <v>0.78542321236859303</v>
      </c>
      <c r="J450" s="14">
        <v>1.37660423277231</v>
      </c>
      <c r="K450" s="14">
        <v>0.55483477146740101</v>
      </c>
      <c r="L450" s="14">
        <v>3.67207170441606</v>
      </c>
      <c r="M450" s="14">
        <v>2.60513227164259</v>
      </c>
      <c r="N450" s="14">
        <v>5.8607670227609399</v>
      </c>
      <c r="O450" s="14">
        <v>1.5122961883288499</v>
      </c>
      <c r="P450" s="14">
        <v>2.2437155882480502</v>
      </c>
      <c r="R450">
        <v>2</v>
      </c>
      <c r="S450">
        <v>5</v>
      </c>
      <c r="T450">
        <v>4</v>
      </c>
      <c r="U450">
        <v>1</v>
      </c>
      <c r="V450">
        <v>6</v>
      </c>
      <c r="AB450">
        <v>2</v>
      </c>
      <c r="AC450">
        <v>7</v>
      </c>
      <c r="AD450">
        <v>6</v>
      </c>
      <c r="AM450">
        <v>6</v>
      </c>
      <c r="AN450">
        <v>1</v>
      </c>
      <c r="AO450">
        <v>1</v>
      </c>
    </row>
    <row r="451" spans="1:41">
      <c r="A451">
        <v>1984</v>
      </c>
      <c r="B451">
        <v>5</v>
      </c>
      <c r="C451">
        <v>21</v>
      </c>
      <c r="D451" s="14">
        <v>4.8641375502646604E-3</v>
      </c>
      <c r="E451" s="14">
        <v>4.7164376781620498E-2</v>
      </c>
      <c r="F451" s="14">
        <v>0.33534462997231401</v>
      </c>
      <c r="G451" s="14">
        <v>3.0576068235015001</v>
      </c>
      <c r="H451" s="14">
        <v>0.52287235545129096</v>
      </c>
      <c r="I451" s="14">
        <v>7.5363332469011599E-2</v>
      </c>
      <c r="J451" s="14">
        <v>0.68022550469795495</v>
      </c>
      <c r="K451" s="14">
        <v>0.44278733628544698</v>
      </c>
      <c r="L451" s="14">
        <v>5.7229561345903601</v>
      </c>
      <c r="M451" s="14">
        <v>1.47377759348522</v>
      </c>
      <c r="N451" s="14">
        <v>3.71215999246325</v>
      </c>
      <c r="O451" s="14">
        <v>2.04790823628259</v>
      </c>
      <c r="P451" s="14">
        <v>1.9402428987739699</v>
      </c>
      <c r="R451">
        <v>2</v>
      </c>
      <c r="S451">
        <v>9</v>
      </c>
      <c r="T451">
        <v>4</v>
      </c>
      <c r="U451">
        <v>1</v>
      </c>
      <c r="V451">
        <v>6</v>
      </c>
      <c r="AB451">
        <v>3</v>
      </c>
      <c r="AC451">
        <v>7</v>
      </c>
      <c r="AD451">
        <v>2</v>
      </c>
      <c r="AM451">
        <v>3</v>
      </c>
      <c r="AN451">
        <v>7</v>
      </c>
      <c r="AO451">
        <v>5</v>
      </c>
    </row>
    <row r="452" spans="1:41">
      <c r="A452">
        <v>1984</v>
      </c>
      <c r="B452">
        <v>5</v>
      </c>
      <c r="C452">
        <v>22</v>
      </c>
      <c r="D452" s="14">
        <v>1.8537139673249301E-2</v>
      </c>
      <c r="E452" s="14">
        <v>0.16041288950578</v>
      </c>
      <c r="F452" s="14">
        <v>0.40870792043702597</v>
      </c>
      <c r="G452" s="14">
        <v>2.5050434318364601</v>
      </c>
      <c r="H452" s="14">
        <v>0.40251346658591203</v>
      </c>
      <c r="I452" s="14">
        <v>2.7589018983211699E-2</v>
      </c>
      <c r="J452" s="14">
        <v>1.1324658895645601</v>
      </c>
      <c r="K452" s="14">
        <v>0.46753421642367898</v>
      </c>
      <c r="L452" s="14">
        <v>2.2505069393404402</v>
      </c>
      <c r="M452" s="14">
        <v>1.7929086262076299</v>
      </c>
      <c r="N452" s="14">
        <v>2.1362845726123498</v>
      </c>
      <c r="O452" s="14">
        <v>2.04102472521725</v>
      </c>
      <c r="P452" s="14">
        <v>1.63671979486788</v>
      </c>
      <c r="R452">
        <v>2</v>
      </c>
      <c r="S452">
        <v>9</v>
      </c>
      <c r="T452">
        <v>8</v>
      </c>
      <c r="U452">
        <v>1</v>
      </c>
      <c r="V452">
        <v>6</v>
      </c>
      <c r="AB452">
        <v>3</v>
      </c>
      <c r="AC452">
        <v>7</v>
      </c>
      <c r="AD452">
        <v>7</v>
      </c>
      <c r="AM452">
        <v>3</v>
      </c>
      <c r="AN452">
        <v>1</v>
      </c>
      <c r="AO452">
        <v>4</v>
      </c>
    </row>
    <row r="453" spans="1:41">
      <c r="A453">
        <v>1984</v>
      </c>
      <c r="B453">
        <v>5</v>
      </c>
      <c r="C453">
        <v>23</v>
      </c>
      <c r="D453" s="14">
        <v>6.6556951826988097E-4</v>
      </c>
      <c r="E453" s="14">
        <v>0.88715016837628702</v>
      </c>
      <c r="F453" s="14">
        <v>0.71003340855178199</v>
      </c>
      <c r="G453" s="14">
        <v>4.0252916886947601</v>
      </c>
      <c r="H453" s="14">
        <v>0.347957323481138</v>
      </c>
      <c r="I453" s="14">
        <v>1.6566398174978202E-2</v>
      </c>
      <c r="J453" s="14">
        <v>1.01714469557849</v>
      </c>
      <c r="K453" s="14">
        <v>0.44901705676889703</v>
      </c>
      <c r="L453" s="14">
        <v>2.2536581639797499</v>
      </c>
      <c r="M453" s="14">
        <v>2.5076459785691898</v>
      </c>
      <c r="N453" s="14">
        <v>1.92603396065203</v>
      </c>
      <c r="O453" s="14">
        <v>1.7611287390800701</v>
      </c>
      <c r="P453" s="14">
        <v>1.7933397698548701</v>
      </c>
      <c r="R453">
        <v>2</v>
      </c>
      <c r="S453">
        <v>9</v>
      </c>
      <c r="T453">
        <v>8</v>
      </c>
      <c r="U453">
        <v>5</v>
      </c>
      <c r="V453">
        <v>6</v>
      </c>
      <c r="AB453">
        <v>3</v>
      </c>
      <c r="AC453">
        <v>9</v>
      </c>
      <c r="AD453">
        <v>6</v>
      </c>
      <c r="AM453">
        <v>6</v>
      </c>
      <c r="AN453">
        <v>6</v>
      </c>
      <c r="AO453">
        <v>4</v>
      </c>
    </row>
    <row r="454" spans="1:41">
      <c r="A454">
        <v>1984</v>
      </c>
      <c r="B454">
        <v>5</v>
      </c>
      <c r="C454">
        <v>24</v>
      </c>
      <c r="D454" s="14">
        <v>7.2110135850172201E-3</v>
      </c>
      <c r="E454" s="14">
        <v>1.4050434855951199</v>
      </c>
      <c r="F454" s="14">
        <v>0.85804034495182502</v>
      </c>
      <c r="G454" s="14">
        <v>4.6164477814805398</v>
      </c>
      <c r="H454" s="14">
        <v>0.59409233674026896</v>
      </c>
      <c r="I454" s="14">
        <v>8.3737208163719105E-3</v>
      </c>
      <c r="J454" s="14">
        <v>0.78032492847845003</v>
      </c>
      <c r="K454" s="14">
        <v>0.42971027728017402</v>
      </c>
      <c r="L454" s="14">
        <v>0.92204583346961</v>
      </c>
      <c r="M454" s="14">
        <v>1.80614185465653</v>
      </c>
      <c r="N454" s="14">
        <v>3.4728434286063701</v>
      </c>
      <c r="O454" s="14">
        <v>1.5216370364512599</v>
      </c>
      <c r="P454" s="14">
        <v>1.7769181377938299</v>
      </c>
      <c r="R454">
        <v>2</v>
      </c>
      <c r="S454">
        <v>9</v>
      </c>
      <c r="T454">
        <v>8</v>
      </c>
      <c r="U454">
        <v>5</v>
      </c>
      <c r="V454">
        <v>6</v>
      </c>
      <c r="AB454">
        <v>3</v>
      </c>
      <c r="AC454">
        <v>7</v>
      </c>
      <c r="AD454">
        <v>2</v>
      </c>
      <c r="AM454">
        <v>6</v>
      </c>
      <c r="AN454">
        <v>7</v>
      </c>
      <c r="AO454">
        <v>7</v>
      </c>
    </row>
    <row r="455" spans="1:41">
      <c r="A455">
        <v>1984</v>
      </c>
      <c r="B455">
        <v>5</v>
      </c>
      <c r="C455">
        <v>25</v>
      </c>
      <c r="D455" s="14">
        <v>0</v>
      </c>
      <c r="E455" s="14">
        <v>17.776063841759399</v>
      </c>
      <c r="F455" s="14">
        <v>4.3645234749530601</v>
      </c>
      <c r="G455" s="14">
        <v>5.0667324468126704</v>
      </c>
      <c r="H455" s="14">
        <v>0.47819033626371699</v>
      </c>
      <c r="I455" s="14">
        <v>0</v>
      </c>
      <c r="J455" s="14">
        <v>1.52724865529414</v>
      </c>
      <c r="K455" s="14">
        <v>0.46203525875748802</v>
      </c>
      <c r="L455" s="14">
        <v>4.5201037532682697</v>
      </c>
      <c r="M455" s="14">
        <v>4.5118555654898502</v>
      </c>
      <c r="N455" s="14">
        <v>2.95672844145236</v>
      </c>
      <c r="O455" s="14">
        <v>1.79831078473249</v>
      </c>
      <c r="P455" s="14">
        <v>2.3471072180542398</v>
      </c>
      <c r="R455">
        <v>2</v>
      </c>
      <c r="S455">
        <v>9</v>
      </c>
      <c r="T455">
        <v>4</v>
      </c>
      <c r="U455">
        <v>5</v>
      </c>
      <c r="V455">
        <v>6</v>
      </c>
      <c r="AB455">
        <v>2</v>
      </c>
      <c r="AC455">
        <v>7</v>
      </c>
      <c r="AD455">
        <v>2</v>
      </c>
      <c r="AM455">
        <v>6</v>
      </c>
      <c r="AN455">
        <v>9</v>
      </c>
      <c r="AO455">
        <v>10</v>
      </c>
    </row>
    <row r="456" spans="1:41">
      <c r="A456">
        <v>1984</v>
      </c>
      <c r="B456">
        <v>5</v>
      </c>
      <c r="C456">
        <v>26</v>
      </c>
      <c r="D456" s="14">
        <v>6.18797406669498E-3</v>
      </c>
      <c r="E456" s="14">
        <v>6.8097989931263898</v>
      </c>
      <c r="F456" s="14">
        <v>4.4167565627862002</v>
      </c>
      <c r="G456" s="14">
        <v>5.1961032563410603</v>
      </c>
      <c r="H456" s="14">
        <v>0.450866253663467</v>
      </c>
      <c r="I456" s="14">
        <v>0</v>
      </c>
      <c r="J456" s="14">
        <v>2.9224130000538899</v>
      </c>
      <c r="K456" s="14">
        <v>0.63383649437721901</v>
      </c>
      <c r="L456" s="14">
        <v>1.74973446431326</v>
      </c>
      <c r="M456" s="14">
        <v>3.35257334380423</v>
      </c>
      <c r="N456" s="14">
        <v>1.57659118081631</v>
      </c>
      <c r="O456" s="14">
        <v>4.2955709795979802</v>
      </c>
      <c r="P456" s="14">
        <v>3.1483404186088499</v>
      </c>
      <c r="R456">
        <v>2</v>
      </c>
      <c r="S456">
        <v>5</v>
      </c>
      <c r="T456">
        <v>4</v>
      </c>
      <c r="U456">
        <v>5</v>
      </c>
      <c r="V456">
        <v>6</v>
      </c>
      <c r="AB456">
        <v>3</v>
      </c>
      <c r="AC456">
        <v>1</v>
      </c>
      <c r="AD456">
        <v>6</v>
      </c>
      <c r="AM456">
        <v>3</v>
      </c>
      <c r="AN456">
        <v>9</v>
      </c>
      <c r="AO456">
        <v>5</v>
      </c>
    </row>
    <row r="457" spans="1:41">
      <c r="A457">
        <v>1984</v>
      </c>
      <c r="B457">
        <v>5</v>
      </c>
      <c r="C457">
        <v>27</v>
      </c>
      <c r="D457" s="14">
        <v>1.6786624816259098E-2</v>
      </c>
      <c r="E457" s="14">
        <v>0.782018230273961</v>
      </c>
      <c r="F457" s="14">
        <v>1.05561936989171</v>
      </c>
      <c r="G457" s="14">
        <v>3.6286226870382698</v>
      </c>
      <c r="H457" s="14">
        <v>0.36253316464688101</v>
      </c>
      <c r="I457" s="14">
        <v>2.5601086191536199E-2</v>
      </c>
      <c r="J457" s="14">
        <v>4.2807875772805701</v>
      </c>
      <c r="K457" s="14">
        <v>0.55353763462727401</v>
      </c>
      <c r="L457" s="14">
        <v>1.38387670652015</v>
      </c>
      <c r="M457" s="14">
        <v>1.30107234969175</v>
      </c>
      <c r="N457" s="14">
        <v>1.5432786607758999</v>
      </c>
      <c r="O457" s="14">
        <v>5.0606302058464996</v>
      </c>
      <c r="P457" s="14">
        <v>3.1164800451891499</v>
      </c>
      <c r="R457">
        <v>2</v>
      </c>
      <c r="S457">
        <v>9</v>
      </c>
      <c r="T457">
        <v>8</v>
      </c>
      <c r="U457">
        <v>5</v>
      </c>
      <c r="V457">
        <v>6</v>
      </c>
      <c r="AB457">
        <v>3</v>
      </c>
      <c r="AC457">
        <v>7</v>
      </c>
      <c r="AD457">
        <v>2</v>
      </c>
      <c r="AM457">
        <v>2</v>
      </c>
      <c r="AN457">
        <v>4</v>
      </c>
      <c r="AO457">
        <v>4</v>
      </c>
    </row>
    <row r="458" spans="1:41">
      <c r="A458">
        <v>1984</v>
      </c>
      <c r="B458">
        <v>5</v>
      </c>
      <c r="C458">
        <v>28</v>
      </c>
      <c r="D458" s="14">
        <v>1.31026915684934E-2</v>
      </c>
      <c r="E458" s="14">
        <v>0.27875947197977602</v>
      </c>
      <c r="F458" s="14">
        <v>0.100447346846368</v>
      </c>
      <c r="G458" s="14">
        <v>3.08698040928275</v>
      </c>
      <c r="H458" s="14">
        <v>0.28409479663568499</v>
      </c>
      <c r="I458" s="14">
        <v>1.2951984170503E-2</v>
      </c>
      <c r="J458" s="14">
        <v>7.3797582447825798</v>
      </c>
      <c r="K458" s="14">
        <v>0.34327967279710198</v>
      </c>
      <c r="L458" s="14">
        <v>1.01772783400364</v>
      </c>
      <c r="M458" s="14">
        <v>1.79217958594899</v>
      </c>
      <c r="N458" s="14">
        <v>0.57625110593678797</v>
      </c>
      <c r="O458" s="14">
        <v>2.0189182839403101</v>
      </c>
      <c r="P458" s="14">
        <v>2.1514233520788002</v>
      </c>
      <c r="R458">
        <v>2</v>
      </c>
      <c r="S458">
        <v>9</v>
      </c>
      <c r="T458">
        <v>8</v>
      </c>
      <c r="U458">
        <v>5</v>
      </c>
      <c r="V458">
        <v>6</v>
      </c>
      <c r="AB458">
        <v>2</v>
      </c>
      <c r="AC458">
        <v>7</v>
      </c>
      <c r="AD458">
        <v>7</v>
      </c>
      <c r="AM458">
        <v>6</v>
      </c>
      <c r="AN458">
        <v>9</v>
      </c>
      <c r="AO458">
        <v>4</v>
      </c>
    </row>
    <row r="459" spans="1:41">
      <c r="A459">
        <v>1984</v>
      </c>
      <c r="B459">
        <v>5</v>
      </c>
      <c r="C459">
        <v>29</v>
      </c>
      <c r="D459" s="14">
        <v>8.1225311710767994E-2</v>
      </c>
      <c r="E459" s="14">
        <v>0.162778243535845</v>
      </c>
      <c r="F459" s="14">
        <v>1.9686324397662999E-3</v>
      </c>
      <c r="G459" s="14">
        <v>3.43922465716838</v>
      </c>
      <c r="H459" s="14">
        <v>0.59978616921765804</v>
      </c>
      <c r="I459" s="14">
        <v>2.2648902077111E-2</v>
      </c>
      <c r="J459" s="14">
        <v>1.8254980612353999</v>
      </c>
      <c r="K459" s="14">
        <v>0.75290452483843995</v>
      </c>
      <c r="L459" s="14">
        <v>5.3412795241858104</v>
      </c>
      <c r="M459" s="14">
        <v>2.0903464591399898</v>
      </c>
      <c r="N459" s="14">
        <v>1.78465804570981</v>
      </c>
      <c r="O459" s="14">
        <v>1.52576706609753</v>
      </c>
      <c r="P459" s="14">
        <v>1.8942131299587801</v>
      </c>
      <c r="R459">
        <v>2</v>
      </c>
      <c r="S459">
        <v>9</v>
      </c>
      <c r="T459">
        <v>8</v>
      </c>
      <c r="U459">
        <v>5</v>
      </c>
      <c r="V459">
        <v>6</v>
      </c>
      <c r="AB459">
        <v>3</v>
      </c>
      <c r="AC459">
        <v>2</v>
      </c>
      <c r="AD459">
        <v>6</v>
      </c>
      <c r="AM459">
        <v>3</v>
      </c>
      <c r="AN459">
        <v>1</v>
      </c>
      <c r="AO459">
        <v>5</v>
      </c>
    </row>
    <row r="460" spans="1:41">
      <c r="A460">
        <v>1984</v>
      </c>
      <c r="B460">
        <v>5</v>
      </c>
      <c r="C460">
        <v>30</v>
      </c>
      <c r="D460" s="14">
        <v>0.24330344132897</v>
      </c>
      <c r="E460" s="14">
        <v>0.14692795218875801</v>
      </c>
      <c r="F460" s="14">
        <v>2.5247511741211599E-2</v>
      </c>
      <c r="G460" s="14">
        <v>4.6075912631514901</v>
      </c>
      <c r="H460" s="14">
        <v>1.45764662188993</v>
      </c>
      <c r="I460" s="14">
        <v>0.150216049735307</v>
      </c>
      <c r="J460" s="14">
        <v>0.30011540068930298</v>
      </c>
      <c r="K460" s="14">
        <v>0.86760859826396697</v>
      </c>
      <c r="L460" s="14">
        <v>8.2523349163638198</v>
      </c>
      <c r="M460" s="14">
        <v>4.5206358407875102</v>
      </c>
      <c r="N460" s="14">
        <v>8.1114637181234297</v>
      </c>
      <c r="O460" s="14">
        <v>1.7585329752180801</v>
      </c>
      <c r="P460" s="14">
        <v>2.6226729048581698</v>
      </c>
      <c r="R460">
        <v>2</v>
      </c>
      <c r="S460">
        <v>9</v>
      </c>
      <c r="T460">
        <v>8</v>
      </c>
      <c r="U460">
        <v>5</v>
      </c>
      <c r="V460">
        <v>6</v>
      </c>
      <c r="AB460">
        <v>3</v>
      </c>
      <c r="AC460">
        <v>7</v>
      </c>
      <c r="AD460">
        <v>7</v>
      </c>
      <c r="AM460">
        <v>3</v>
      </c>
      <c r="AN460">
        <v>1</v>
      </c>
      <c r="AO460">
        <v>10</v>
      </c>
    </row>
    <row r="461" spans="1:41">
      <c r="A461">
        <v>1984</v>
      </c>
      <c r="B461">
        <v>5</v>
      </c>
      <c r="C461">
        <v>31</v>
      </c>
      <c r="D461" s="14">
        <v>0.234756052288805</v>
      </c>
      <c r="E461" s="14">
        <v>0.10161106799120299</v>
      </c>
      <c r="F461" s="14">
        <v>7.26371302264406E-3</v>
      </c>
      <c r="G461" s="14">
        <v>4.20730086324801</v>
      </c>
      <c r="H461" s="14">
        <v>1.4775114230655999</v>
      </c>
      <c r="I461" s="14">
        <v>0.41437559568177001</v>
      </c>
      <c r="J461" s="14">
        <v>0.33640387082527501</v>
      </c>
      <c r="K461" s="14">
        <v>0.48526918644814099</v>
      </c>
      <c r="L461" s="14">
        <v>6.0937806836599497</v>
      </c>
      <c r="M461" s="14">
        <v>1.10277669840121</v>
      </c>
      <c r="N461" s="14">
        <v>8.4880198397100504</v>
      </c>
      <c r="O461" s="14">
        <v>2.1933418987007598</v>
      </c>
      <c r="P461" s="14">
        <v>2.4097370296471299</v>
      </c>
      <c r="R461">
        <v>2</v>
      </c>
      <c r="S461">
        <v>9</v>
      </c>
      <c r="T461">
        <v>8</v>
      </c>
      <c r="U461">
        <v>5</v>
      </c>
      <c r="V461">
        <v>6</v>
      </c>
      <c r="AB461">
        <v>2</v>
      </c>
      <c r="AC461">
        <v>7</v>
      </c>
      <c r="AD461">
        <v>6</v>
      </c>
      <c r="AM461">
        <v>3</v>
      </c>
      <c r="AN461">
        <v>7</v>
      </c>
      <c r="AO461">
        <v>4</v>
      </c>
    </row>
    <row r="462" spans="1:41">
      <c r="A462">
        <v>1985</v>
      </c>
      <c r="B462">
        <v>3</v>
      </c>
      <c r="C462">
        <v>1</v>
      </c>
      <c r="D462" s="14">
        <v>12.6688453412771</v>
      </c>
      <c r="E462" s="14">
        <v>0.321308716647695</v>
      </c>
      <c r="F462" s="14">
        <v>0.23374990499653001</v>
      </c>
      <c r="G462" s="14">
        <v>0.61612711126915298</v>
      </c>
      <c r="H462" s="14">
        <v>0.79630435651486098</v>
      </c>
      <c r="I462" s="14">
        <v>13.3884467926624</v>
      </c>
      <c r="J462" s="14">
        <v>6.2448740732664897E-2</v>
      </c>
      <c r="K462" s="14">
        <v>8.0586603382281297</v>
      </c>
      <c r="L462" s="14">
        <v>1.50510283159156</v>
      </c>
      <c r="M462" s="14">
        <v>0</v>
      </c>
      <c r="N462" s="14">
        <v>4.2007624580859204</v>
      </c>
      <c r="O462" s="14">
        <v>0.62982081833981196</v>
      </c>
      <c r="P462" s="14">
        <v>1.92027454992532</v>
      </c>
      <c r="R462">
        <v>9</v>
      </c>
      <c r="S462">
        <v>4</v>
      </c>
      <c r="T462">
        <v>6</v>
      </c>
      <c r="U462">
        <v>8</v>
      </c>
      <c r="V462">
        <v>5</v>
      </c>
      <c r="AB462">
        <v>3</v>
      </c>
      <c r="AC462">
        <v>7</v>
      </c>
      <c r="AD462">
        <v>2</v>
      </c>
      <c r="AM462">
        <v>3</v>
      </c>
      <c r="AN462">
        <v>1</v>
      </c>
      <c r="AO462">
        <v>11</v>
      </c>
    </row>
    <row r="463" spans="1:41">
      <c r="A463">
        <v>1985</v>
      </c>
      <c r="B463">
        <v>3</v>
      </c>
      <c r="C463">
        <v>2</v>
      </c>
      <c r="D463" s="14">
        <v>12.0262656214693</v>
      </c>
      <c r="E463" s="14">
        <v>0.22569278093581499</v>
      </c>
      <c r="F463" s="14">
        <v>0</v>
      </c>
      <c r="G463" s="14">
        <v>0.95622610687605103</v>
      </c>
      <c r="H463" s="14">
        <v>1.3775700973201399</v>
      </c>
      <c r="I463" s="14">
        <v>8.4412391687947999</v>
      </c>
      <c r="J463" s="14">
        <v>5.12516380992174E-2</v>
      </c>
      <c r="K463" s="14">
        <v>8.6899090910048198</v>
      </c>
      <c r="L463" s="14">
        <v>1.05074841764182</v>
      </c>
      <c r="M463" s="14">
        <v>3.4673402368253501E-5</v>
      </c>
      <c r="N463" s="14">
        <v>4.3010827687823197</v>
      </c>
      <c r="O463" s="14">
        <v>1.32673539996588</v>
      </c>
      <c r="P463" s="14">
        <v>2.1815285104253599</v>
      </c>
      <c r="R463">
        <v>9</v>
      </c>
      <c r="S463">
        <v>4</v>
      </c>
      <c r="T463">
        <v>6</v>
      </c>
      <c r="U463">
        <v>8</v>
      </c>
      <c r="V463">
        <v>5</v>
      </c>
      <c r="AB463">
        <v>3</v>
      </c>
      <c r="AC463">
        <v>7</v>
      </c>
      <c r="AD463">
        <v>2</v>
      </c>
      <c r="AM463">
        <v>3</v>
      </c>
      <c r="AN463">
        <v>4</v>
      </c>
      <c r="AO463">
        <v>10</v>
      </c>
    </row>
    <row r="464" spans="1:41">
      <c r="A464">
        <v>1985</v>
      </c>
      <c r="B464">
        <v>3</v>
      </c>
      <c r="C464">
        <v>3</v>
      </c>
      <c r="D464" s="14">
        <v>10.3246407520906</v>
      </c>
      <c r="E464" s="14">
        <v>0.15122164688314799</v>
      </c>
      <c r="F464" s="14">
        <v>0.11034143213540901</v>
      </c>
      <c r="G464" s="14">
        <v>1.69526615582694</v>
      </c>
      <c r="H464" s="14">
        <v>1.0354985092260101</v>
      </c>
      <c r="I464" s="14">
        <v>7.9863574694252897</v>
      </c>
      <c r="J464" s="14">
        <v>8.1215063522150993E-2</v>
      </c>
      <c r="K464" s="14">
        <v>6.0096838610070797</v>
      </c>
      <c r="L464" s="14">
        <v>0.34764270314275703</v>
      </c>
      <c r="M464" s="14">
        <v>0</v>
      </c>
      <c r="N464" s="14">
        <v>7.1829803274980701</v>
      </c>
      <c r="O464" s="14">
        <v>0.88335319037906501</v>
      </c>
      <c r="P464" s="14">
        <v>1.8179531997940199</v>
      </c>
      <c r="R464">
        <v>9</v>
      </c>
      <c r="S464">
        <v>7</v>
      </c>
      <c r="T464">
        <v>6</v>
      </c>
      <c r="U464">
        <v>8</v>
      </c>
      <c r="V464">
        <v>5</v>
      </c>
      <c r="AB464">
        <v>2</v>
      </c>
      <c r="AC464">
        <v>7</v>
      </c>
      <c r="AD464">
        <v>2</v>
      </c>
      <c r="AM464">
        <v>3</v>
      </c>
      <c r="AN464">
        <v>1</v>
      </c>
      <c r="AO464">
        <v>11</v>
      </c>
    </row>
    <row r="465" spans="1:41">
      <c r="A465">
        <v>1985</v>
      </c>
      <c r="B465">
        <v>3</v>
      </c>
      <c r="C465">
        <v>4</v>
      </c>
      <c r="D465" s="14">
        <v>9.1011966531999509</v>
      </c>
      <c r="E465" s="14">
        <v>6.1986430942090699E-2</v>
      </c>
      <c r="F465" s="14">
        <v>0.57066758672517404</v>
      </c>
      <c r="G465" s="14">
        <v>1.93836831347783</v>
      </c>
      <c r="H465" s="14">
        <v>0.59829519391019503</v>
      </c>
      <c r="I465" s="14">
        <v>6.2484972344790002</v>
      </c>
      <c r="J465" s="14">
        <v>0.117536382629452</v>
      </c>
      <c r="K465" s="14">
        <v>5.0621188379669197</v>
      </c>
      <c r="L465" s="14">
        <v>0.201636623849446</v>
      </c>
      <c r="M465" s="14">
        <v>0</v>
      </c>
      <c r="N465" s="14">
        <v>4.7060455288676399</v>
      </c>
      <c r="O465" s="14">
        <v>0.56249923774084598</v>
      </c>
      <c r="P465" s="14">
        <v>1.54336779286481</v>
      </c>
      <c r="R465">
        <v>9</v>
      </c>
      <c r="S465">
        <v>7</v>
      </c>
      <c r="T465">
        <v>7</v>
      </c>
      <c r="U465">
        <v>8</v>
      </c>
      <c r="V465">
        <v>2</v>
      </c>
      <c r="AB465">
        <v>2</v>
      </c>
      <c r="AC465">
        <v>7</v>
      </c>
      <c r="AD465">
        <v>2</v>
      </c>
      <c r="AM465">
        <v>2</v>
      </c>
      <c r="AN465">
        <v>4</v>
      </c>
      <c r="AO465">
        <v>4</v>
      </c>
    </row>
    <row r="466" spans="1:41">
      <c r="A466">
        <v>1985</v>
      </c>
      <c r="B466">
        <v>3</v>
      </c>
      <c r="C466">
        <v>5</v>
      </c>
      <c r="D466" s="14">
        <v>7.6162837467471203</v>
      </c>
      <c r="E466" s="14">
        <v>0.43726002590208002</v>
      </c>
      <c r="F466" s="14">
        <v>7.8587102748747702E-3</v>
      </c>
      <c r="G466" s="14">
        <v>2.0046013385201902</v>
      </c>
      <c r="H466" s="14">
        <v>1.47841635358567</v>
      </c>
      <c r="I466" s="14">
        <v>7.0069027607501404</v>
      </c>
      <c r="J466" s="14">
        <v>0.21472440773239501</v>
      </c>
      <c r="K466" s="14">
        <v>4.4225931706810604</v>
      </c>
      <c r="L466" s="14">
        <v>0.99606427963293698</v>
      </c>
      <c r="M466" s="14">
        <v>0</v>
      </c>
      <c r="N466" s="14">
        <v>7.0305457854790303</v>
      </c>
      <c r="O466" s="14">
        <v>1.5332476483775599</v>
      </c>
      <c r="P466" s="14">
        <v>1.9867737652511199</v>
      </c>
      <c r="R466">
        <v>6</v>
      </c>
      <c r="S466">
        <v>2</v>
      </c>
      <c r="T466">
        <v>7</v>
      </c>
      <c r="U466">
        <v>8</v>
      </c>
      <c r="V466">
        <v>2</v>
      </c>
      <c r="AB466">
        <v>3</v>
      </c>
      <c r="AC466">
        <v>9</v>
      </c>
      <c r="AD466">
        <v>7</v>
      </c>
      <c r="AM466">
        <v>6</v>
      </c>
      <c r="AN466">
        <v>1</v>
      </c>
      <c r="AO466">
        <v>1</v>
      </c>
    </row>
    <row r="467" spans="1:41">
      <c r="A467">
        <v>1985</v>
      </c>
      <c r="B467">
        <v>3</v>
      </c>
      <c r="C467">
        <v>6</v>
      </c>
      <c r="D467" s="14">
        <v>6.6064093289335801</v>
      </c>
      <c r="E467" s="14">
        <v>0.35242822416363501</v>
      </c>
      <c r="F467" s="14">
        <v>9.7569060181245306E-3</v>
      </c>
      <c r="G467" s="14">
        <v>0.50164271603281396</v>
      </c>
      <c r="H467" s="14">
        <v>1.2069351993960999</v>
      </c>
      <c r="I467" s="14">
        <v>2.4512766221710098</v>
      </c>
      <c r="J467" s="14">
        <v>0.47684873750409301</v>
      </c>
      <c r="K467" s="14">
        <v>0.99855635861830405</v>
      </c>
      <c r="L467" s="14">
        <v>0.261141410247407</v>
      </c>
      <c r="M467" s="14">
        <v>3.75660148782229E-3</v>
      </c>
      <c r="N467" s="14">
        <v>1.7315598607848699</v>
      </c>
      <c r="O467" s="14">
        <v>1.6539617763230401</v>
      </c>
      <c r="P467" s="14">
        <v>1.0159029292771899</v>
      </c>
      <c r="R467">
        <v>6</v>
      </c>
      <c r="S467">
        <v>2</v>
      </c>
      <c r="T467">
        <v>7</v>
      </c>
      <c r="U467">
        <v>8</v>
      </c>
      <c r="V467">
        <v>2</v>
      </c>
      <c r="AB467">
        <v>3</v>
      </c>
      <c r="AC467">
        <v>7</v>
      </c>
      <c r="AD467">
        <v>6</v>
      </c>
      <c r="AM467">
        <v>6</v>
      </c>
      <c r="AN467">
        <v>9</v>
      </c>
      <c r="AO467">
        <v>10</v>
      </c>
    </row>
    <row r="468" spans="1:41">
      <c r="A468">
        <v>1985</v>
      </c>
      <c r="B468">
        <v>3</v>
      </c>
      <c r="C468">
        <v>7</v>
      </c>
      <c r="D468" s="14">
        <v>1.2029792931835499</v>
      </c>
      <c r="E468" s="14">
        <v>5.6744566757312397E-2</v>
      </c>
      <c r="F468" s="14">
        <v>5.1733749817769702E-3</v>
      </c>
      <c r="G468" s="14">
        <v>0.49319372501834102</v>
      </c>
      <c r="H468" s="14">
        <v>0.85553575535554305</v>
      </c>
      <c r="I468" s="14">
        <v>1.0300909103695499</v>
      </c>
      <c r="J468" s="14">
        <v>0.225355313495085</v>
      </c>
      <c r="K468" s="14">
        <v>0.40625533766555599</v>
      </c>
      <c r="L468" s="14">
        <v>9.8664213515172294E-2</v>
      </c>
      <c r="M468" s="14">
        <v>1.49744261210056E-3</v>
      </c>
      <c r="N468" s="14">
        <v>1.05993561517965</v>
      </c>
      <c r="O468" s="14">
        <v>2.5665611129057901</v>
      </c>
      <c r="P468" s="14">
        <v>1.0727254869218401</v>
      </c>
      <c r="R468">
        <v>6</v>
      </c>
      <c r="S468">
        <v>2</v>
      </c>
      <c r="T468">
        <v>5</v>
      </c>
      <c r="U468">
        <v>8</v>
      </c>
      <c r="V468">
        <v>3</v>
      </c>
      <c r="AB468">
        <v>3</v>
      </c>
      <c r="AC468">
        <v>7</v>
      </c>
      <c r="AD468">
        <v>7</v>
      </c>
      <c r="AM468">
        <v>3</v>
      </c>
      <c r="AN468">
        <v>1</v>
      </c>
      <c r="AO468">
        <v>5</v>
      </c>
    </row>
    <row r="469" spans="1:41">
      <c r="A469">
        <v>1985</v>
      </c>
      <c r="B469">
        <v>3</v>
      </c>
      <c r="C469">
        <v>8</v>
      </c>
      <c r="D469" s="14">
        <v>0.54101517286608702</v>
      </c>
      <c r="E469" s="14">
        <v>2.88013742263863E-2</v>
      </c>
      <c r="F469" s="14">
        <v>2.6661241179671301E-2</v>
      </c>
      <c r="G469" s="14">
        <v>5.8171172787689601E-2</v>
      </c>
      <c r="H469" s="14">
        <v>0.54410793016572501</v>
      </c>
      <c r="I469" s="14">
        <v>1.2671149115412601</v>
      </c>
      <c r="J469" s="14">
        <v>0.217021789537855</v>
      </c>
      <c r="K469" s="14">
        <v>0.92813636851390002</v>
      </c>
      <c r="L469" s="14">
        <v>8.0994610814398207E-3</v>
      </c>
      <c r="M469" s="14">
        <v>1.30628681527514E-5</v>
      </c>
      <c r="N469" s="14">
        <v>0.62195920068199995</v>
      </c>
      <c r="O469" s="14">
        <v>2.2385078359951001</v>
      </c>
      <c r="P469" s="14">
        <v>0.93887403876514697</v>
      </c>
      <c r="R469">
        <v>6</v>
      </c>
      <c r="S469">
        <v>2</v>
      </c>
      <c r="T469">
        <v>7</v>
      </c>
      <c r="U469">
        <v>8</v>
      </c>
      <c r="V469">
        <v>2</v>
      </c>
      <c r="AB469">
        <v>2</v>
      </c>
      <c r="AC469">
        <v>7</v>
      </c>
      <c r="AD469">
        <v>6</v>
      </c>
      <c r="AM469">
        <v>3</v>
      </c>
      <c r="AN469">
        <v>7</v>
      </c>
      <c r="AO469">
        <v>5</v>
      </c>
    </row>
    <row r="470" spans="1:41">
      <c r="A470">
        <v>1985</v>
      </c>
      <c r="B470">
        <v>3</v>
      </c>
      <c r="C470">
        <v>9</v>
      </c>
      <c r="D470" s="14">
        <v>0.43420869789361699</v>
      </c>
      <c r="E470" s="14">
        <v>1.1984812201819701E-2</v>
      </c>
      <c r="F470" s="14">
        <v>0</v>
      </c>
      <c r="G470" s="14">
        <v>3.0875443860083399E-2</v>
      </c>
      <c r="H470" s="14">
        <v>0.49424679010534101</v>
      </c>
      <c r="I470" s="14">
        <v>0.45789947275981602</v>
      </c>
      <c r="J470" s="14">
        <v>0.142538913416865</v>
      </c>
      <c r="K470" s="14">
        <v>2.4067962908394498</v>
      </c>
      <c r="L470" s="14">
        <v>2.0141424106177998E-2</v>
      </c>
      <c r="M470" s="14">
        <v>8.7826969547700194E-6</v>
      </c>
      <c r="N470" s="14">
        <v>1.14736337678585</v>
      </c>
      <c r="O470" s="14">
        <v>2.7194098843764101</v>
      </c>
      <c r="P470" s="14">
        <v>1.26864677274598</v>
      </c>
      <c r="R470">
        <v>6</v>
      </c>
      <c r="S470">
        <v>2</v>
      </c>
      <c r="T470">
        <v>7</v>
      </c>
      <c r="U470">
        <v>8</v>
      </c>
      <c r="V470">
        <v>2</v>
      </c>
      <c r="AB470">
        <v>3</v>
      </c>
      <c r="AC470">
        <v>2</v>
      </c>
      <c r="AD470">
        <v>6</v>
      </c>
      <c r="AM470">
        <v>3</v>
      </c>
      <c r="AN470">
        <v>9</v>
      </c>
      <c r="AO470">
        <v>1</v>
      </c>
    </row>
    <row r="471" spans="1:41">
      <c r="A471">
        <v>1985</v>
      </c>
      <c r="B471">
        <v>3</v>
      </c>
      <c r="C471">
        <v>10</v>
      </c>
      <c r="D471" s="14">
        <v>0.238687675782954</v>
      </c>
      <c r="E471" s="14">
        <v>7.0043469465857098E-3</v>
      </c>
      <c r="F471" s="14">
        <v>0</v>
      </c>
      <c r="G471" s="14">
        <v>4.8184872806487103E-2</v>
      </c>
      <c r="H471" s="14">
        <v>0.57836776206206097</v>
      </c>
      <c r="I471" s="14">
        <v>0.47199747660480301</v>
      </c>
      <c r="J471" s="14">
        <v>7.8508656059768006E-2</v>
      </c>
      <c r="K471" s="14">
        <v>2.1225413518448</v>
      </c>
      <c r="L471" s="14">
        <v>1.4732704473421601E-3</v>
      </c>
      <c r="M471" s="14">
        <v>0</v>
      </c>
      <c r="N471" s="14">
        <v>0.58798414397199505</v>
      </c>
      <c r="O471" s="14">
        <v>1.7099787923234799</v>
      </c>
      <c r="P471" s="14">
        <v>0.94575655509995304</v>
      </c>
      <c r="R471">
        <v>6</v>
      </c>
      <c r="S471">
        <v>2</v>
      </c>
      <c r="T471">
        <v>7</v>
      </c>
      <c r="U471">
        <v>8</v>
      </c>
      <c r="V471">
        <v>2</v>
      </c>
      <c r="AB471">
        <v>2</v>
      </c>
      <c r="AC471">
        <v>7</v>
      </c>
      <c r="AD471">
        <v>2</v>
      </c>
      <c r="AM471">
        <v>3</v>
      </c>
      <c r="AN471">
        <v>1</v>
      </c>
      <c r="AO471">
        <v>4</v>
      </c>
    </row>
    <row r="472" spans="1:41">
      <c r="A472">
        <v>1985</v>
      </c>
      <c r="B472">
        <v>3</v>
      </c>
      <c r="C472">
        <v>11</v>
      </c>
      <c r="D472" s="14">
        <v>0.46615282615819298</v>
      </c>
      <c r="E472" s="14">
        <v>1.25189498901214E-2</v>
      </c>
      <c r="F472" s="14">
        <v>0</v>
      </c>
      <c r="G472" s="14">
        <v>1.6989298120405401E-2</v>
      </c>
      <c r="H472" s="14">
        <v>0.41164453666440698</v>
      </c>
      <c r="I472" s="14">
        <v>0.60887612457510498</v>
      </c>
      <c r="J472" s="14">
        <v>7.8730897524993196E-2</v>
      </c>
      <c r="K472" s="14">
        <v>1.0589739321537901</v>
      </c>
      <c r="L472" s="14">
        <v>0</v>
      </c>
      <c r="M472" s="14">
        <v>5.6900190352577797E-5</v>
      </c>
      <c r="N472" s="14">
        <v>0.33498225569301399</v>
      </c>
      <c r="O472" s="14">
        <v>1.6015906636725401</v>
      </c>
      <c r="P472" s="14">
        <v>0.73359147396753599</v>
      </c>
      <c r="R472">
        <v>6</v>
      </c>
      <c r="S472">
        <v>2</v>
      </c>
      <c r="T472">
        <v>6</v>
      </c>
      <c r="U472">
        <v>8</v>
      </c>
      <c r="V472">
        <v>3</v>
      </c>
      <c r="AB472">
        <v>3</v>
      </c>
      <c r="AC472">
        <v>7</v>
      </c>
      <c r="AD472">
        <v>2</v>
      </c>
      <c r="AM472">
        <v>6</v>
      </c>
      <c r="AN472">
        <v>9</v>
      </c>
      <c r="AO472">
        <v>4</v>
      </c>
    </row>
    <row r="473" spans="1:41">
      <c r="A473">
        <v>1985</v>
      </c>
      <c r="B473">
        <v>3</v>
      </c>
      <c r="C473">
        <v>12</v>
      </c>
      <c r="D473" s="14">
        <v>0.55712616284042604</v>
      </c>
      <c r="E473" s="14">
        <v>8.59872936816981E-3</v>
      </c>
      <c r="F473" s="14">
        <v>0</v>
      </c>
      <c r="G473" s="14">
        <v>6.3130339433453503E-2</v>
      </c>
      <c r="H473" s="14">
        <v>0.29272264986011098</v>
      </c>
      <c r="I473" s="14">
        <v>0.63766328921294202</v>
      </c>
      <c r="J473" s="14">
        <v>2.6833249768568702E-2</v>
      </c>
      <c r="K473" s="14">
        <v>0.40982327743536701</v>
      </c>
      <c r="L473" s="14">
        <v>8.2598447603505094E-5</v>
      </c>
      <c r="M473" s="14">
        <v>4.77789780107089E-5</v>
      </c>
      <c r="N473" s="14">
        <v>0.591964845970267</v>
      </c>
      <c r="O473" s="14">
        <v>1.9734397862742401</v>
      </c>
      <c r="P473" s="14">
        <v>0.71767557090652401</v>
      </c>
      <c r="R473">
        <v>6</v>
      </c>
      <c r="S473">
        <v>2</v>
      </c>
      <c r="T473">
        <v>5</v>
      </c>
      <c r="U473">
        <v>8</v>
      </c>
      <c r="V473">
        <v>3</v>
      </c>
      <c r="AB473">
        <v>2</v>
      </c>
      <c r="AC473">
        <v>7</v>
      </c>
      <c r="AD473">
        <v>2</v>
      </c>
      <c r="AM473">
        <v>2</v>
      </c>
      <c r="AN473">
        <v>9</v>
      </c>
      <c r="AO473">
        <v>11</v>
      </c>
    </row>
    <row r="474" spans="1:41">
      <c r="A474">
        <v>1985</v>
      </c>
      <c r="B474">
        <v>3</v>
      </c>
      <c r="C474">
        <v>13</v>
      </c>
      <c r="D474" s="14">
        <v>1.2223451458007</v>
      </c>
      <c r="E474" s="14">
        <v>6.02682613583682E-2</v>
      </c>
      <c r="F474" s="14">
        <v>5.6106312018324098E-3</v>
      </c>
      <c r="G474" s="14">
        <v>0.133760039869254</v>
      </c>
      <c r="H474" s="14">
        <v>0.12466660031382799</v>
      </c>
      <c r="I474" s="14">
        <v>0.40657230381069698</v>
      </c>
      <c r="J474" s="14">
        <v>8.6653491208505795E-2</v>
      </c>
      <c r="K474" s="14">
        <v>0.39227335716511003</v>
      </c>
      <c r="L474" s="14">
        <v>2.80395968134999E-4</v>
      </c>
      <c r="M474" s="14">
        <v>2.2550815338883399E-2</v>
      </c>
      <c r="N474" s="14">
        <v>0.20036940216858601</v>
      </c>
      <c r="O474" s="14">
        <v>1.41409362286708</v>
      </c>
      <c r="P474" s="14">
        <v>0.53655040948109101</v>
      </c>
      <c r="R474">
        <v>6</v>
      </c>
      <c r="S474">
        <v>2</v>
      </c>
      <c r="T474">
        <v>7</v>
      </c>
      <c r="U474">
        <v>8</v>
      </c>
      <c r="V474">
        <v>3</v>
      </c>
      <c r="AB474">
        <v>6</v>
      </c>
      <c r="AC474">
        <v>4</v>
      </c>
      <c r="AD474">
        <v>7</v>
      </c>
      <c r="AM474">
        <v>6</v>
      </c>
      <c r="AN474">
        <v>7</v>
      </c>
      <c r="AO474">
        <v>1</v>
      </c>
    </row>
    <row r="475" spans="1:41">
      <c r="A475">
        <v>1985</v>
      </c>
      <c r="B475">
        <v>3</v>
      </c>
      <c r="C475">
        <v>14</v>
      </c>
      <c r="D475" s="14">
        <v>1.09676522818644</v>
      </c>
      <c r="E475" s="14">
        <v>6.5208208029022496E-2</v>
      </c>
      <c r="F475" s="14">
        <v>0</v>
      </c>
      <c r="G475" s="14">
        <v>0.35423280546640501</v>
      </c>
      <c r="H475" s="14">
        <v>0.17538232084772401</v>
      </c>
      <c r="I475" s="14">
        <v>0.34787838704893997</v>
      </c>
      <c r="J475" s="14">
        <v>0.139818791138722</v>
      </c>
      <c r="K475" s="14">
        <v>0.627506504975059</v>
      </c>
      <c r="L475" s="14">
        <v>9.5156620667774798E-4</v>
      </c>
      <c r="M475" s="14">
        <v>6.7652943280303397E-3</v>
      </c>
      <c r="N475" s="14">
        <v>0.165645935891201</v>
      </c>
      <c r="O475" s="14">
        <v>2.1610140718064001</v>
      </c>
      <c r="P475" s="14">
        <v>0.86356640379463401</v>
      </c>
      <c r="R475">
        <v>6</v>
      </c>
      <c r="S475">
        <v>2</v>
      </c>
      <c r="T475">
        <v>5</v>
      </c>
      <c r="U475">
        <v>7</v>
      </c>
      <c r="V475">
        <v>3</v>
      </c>
      <c r="AB475">
        <v>3</v>
      </c>
      <c r="AC475">
        <v>7</v>
      </c>
      <c r="AD475">
        <v>6</v>
      </c>
      <c r="AM475">
        <v>6</v>
      </c>
      <c r="AN475">
        <v>1</v>
      </c>
      <c r="AO475">
        <v>5</v>
      </c>
    </row>
    <row r="476" spans="1:41">
      <c r="A476">
        <v>1985</v>
      </c>
      <c r="B476">
        <v>3</v>
      </c>
      <c r="C476">
        <v>15</v>
      </c>
      <c r="D476" s="14">
        <v>1.54103687133362</v>
      </c>
      <c r="E476" s="14">
        <v>1.57861406828247E-2</v>
      </c>
      <c r="F476" s="14">
        <v>0</v>
      </c>
      <c r="G476" s="14">
        <v>0.46186748454979998</v>
      </c>
      <c r="H476" s="14">
        <v>0.35426168704578898</v>
      </c>
      <c r="I476" s="14">
        <v>1.4551095978216</v>
      </c>
      <c r="J476" s="14">
        <v>0.13018032218886999</v>
      </c>
      <c r="K476" s="14">
        <v>0.63915415568210099</v>
      </c>
      <c r="L476" s="14">
        <v>6.6306698194443597E-2</v>
      </c>
      <c r="M476" s="14">
        <v>5.0918853802533999E-3</v>
      </c>
      <c r="N476" s="14">
        <v>0.20421082238555299</v>
      </c>
      <c r="O476" s="14">
        <v>1.8893049934011299</v>
      </c>
      <c r="P476" s="14">
        <v>0.824790244969548</v>
      </c>
      <c r="R476">
        <v>6</v>
      </c>
      <c r="S476">
        <v>3</v>
      </c>
      <c r="T476">
        <v>5</v>
      </c>
      <c r="U476">
        <v>7</v>
      </c>
      <c r="V476">
        <v>3</v>
      </c>
      <c r="AB476">
        <v>2</v>
      </c>
      <c r="AC476">
        <v>7</v>
      </c>
      <c r="AD476">
        <v>2</v>
      </c>
      <c r="AM476">
        <v>3</v>
      </c>
      <c r="AN476">
        <v>4</v>
      </c>
      <c r="AO476">
        <v>1</v>
      </c>
    </row>
    <row r="477" spans="1:41">
      <c r="A477">
        <v>1985</v>
      </c>
      <c r="B477">
        <v>3</v>
      </c>
      <c r="C477">
        <v>16</v>
      </c>
      <c r="D477" s="14">
        <v>4.7833728166237401</v>
      </c>
      <c r="E477" s="14">
        <v>6.3022231759685896E-2</v>
      </c>
      <c r="F477" s="14">
        <v>0</v>
      </c>
      <c r="G477" s="14">
        <v>0.37757478158177299</v>
      </c>
      <c r="H477" s="14">
        <v>0.442382457824822</v>
      </c>
      <c r="I477" s="14">
        <v>4.2819109750867703</v>
      </c>
      <c r="J477" s="14">
        <v>0.17056296067476201</v>
      </c>
      <c r="K477" s="14">
        <v>1.41767780527874</v>
      </c>
      <c r="L477" s="14">
        <v>3.1597150253074698E-2</v>
      </c>
      <c r="M477" s="14">
        <v>3.2045930294850102E-4</v>
      </c>
      <c r="N477" s="14">
        <v>0.30978671786116802</v>
      </c>
      <c r="O477" s="14">
        <v>2.7545247205953101</v>
      </c>
      <c r="P477" s="14">
        <v>1.30068941004632</v>
      </c>
      <c r="R477">
        <v>6</v>
      </c>
      <c r="S477">
        <v>2</v>
      </c>
      <c r="T477">
        <v>7</v>
      </c>
      <c r="U477">
        <v>7</v>
      </c>
      <c r="V477">
        <v>2</v>
      </c>
      <c r="AB477">
        <v>2</v>
      </c>
      <c r="AC477">
        <v>7</v>
      </c>
      <c r="AD477">
        <v>2</v>
      </c>
      <c r="AM477">
        <v>3</v>
      </c>
      <c r="AN477">
        <v>4</v>
      </c>
      <c r="AO477">
        <v>4</v>
      </c>
    </row>
    <row r="478" spans="1:41">
      <c r="A478">
        <v>1985</v>
      </c>
      <c r="B478">
        <v>3</v>
      </c>
      <c r="C478">
        <v>17</v>
      </c>
      <c r="D478" s="14">
        <v>1.96503861582271</v>
      </c>
      <c r="E478" s="14">
        <v>0.19052407707107699</v>
      </c>
      <c r="F478" s="14">
        <v>0</v>
      </c>
      <c r="G478" s="14">
        <v>1.89114547490287</v>
      </c>
      <c r="H478" s="14">
        <v>0.67302150333397104</v>
      </c>
      <c r="I478" s="14">
        <v>0.90697820320509104</v>
      </c>
      <c r="J478" s="14">
        <v>0.69681979142026296</v>
      </c>
      <c r="K478" s="14">
        <v>1.34612197317483</v>
      </c>
      <c r="L478" s="14">
        <v>0.26354218679152802</v>
      </c>
      <c r="M478" s="14">
        <v>1.29760593785991E-3</v>
      </c>
      <c r="N478" s="14">
        <v>0.74118142539628695</v>
      </c>
      <c r="O478" s="14">
        <v>3.58039108128659</v>
      </c>
      <c r="P478" s="14">
        <v>1.90320057774426</v>
      </c>
      <c r="R478">
        <v>6</v>
      </c>
      <c r="S478">
        <v>3</v>
      </c>
      <c r="T478">
        <v>7</v>
      </c>
      <c r="U478">
        <v>7</v>
      </c>
      <c r="V478">
        <v>2</v>
      </c>
      <c r="AB478">
        <v>3</v>
      </c>
      <c r="AC478">
        <v>7</v>
      </c>
      <c r="AD478">
        <v>2</v>
      </c>
      <c r="AM478">
        <v>3</v>
      </c>
      <c r="AN478">
        <v>4</v>
      </c>
      <c r="AO478">
        <v>4</v>
      </c>
    </row>
    <row r="479" spans="1:41">
      <c r="A479">
        <v>1985</v>
      </c>
      <c r="B479">
        <v>3</v>
      </c>
      <c r="C479">
        <v>18</v>
      </c>
      <c r="D479" s="14">
        <v>8.4599758233953501</v>
      </c>
      <c r="E479" s="14">
        <v>0.29852418076067</v>
      </c>
      <c r="F479" s="14">
        <v>0</v>
      </c>
      <c r="G479" s="14">
        <v>1.82258984277811</v>
      </c>
      <c r="H479" s="14">
        <v>1.07378516126468</v>
      </c>
      <c r="I479" s="14">
        <v>4.6779039467101597</v>
      </c>
      <c r="J479" s="14">
        <v>0.45892689531719799</v>
      </c>
      <c r="K479" s="14">
        <v>2.23203733335095</v>
      </c>
      <c r="L479" s="14">
        <v>1.09182052397511</v>
      </c>
      <c r="M479" s="14">
        <v>2.41294485091589E-2</v>
      </c>
      <c r="N479" s="14">
        <v>2.0348454501363999</v>
      </c>
      <c r="O479" s="14">
        <v>3.28013232491785</v>
      </c>
      <c r="P479" s="14">
        <v>2.0951457615139502</v>
      </c>
      <c r="R479">
        <v>6</v>
      </c>
      <c r="S479">
        <v>2</v>
      </c>
      <c r="T479">
        <v>7</v>
      </c>
      <c r="U479">
        <v>7</v>
      </c>
      <c r="V479">
        <v>2</v>
      </c>
      <c r="AB479">
        <v>2</v>
      </c>
      <c r="AC479">
        <v>7</v>
      </c>
      <c r="AD479">
        <v>2</v>
      </c>
      <c r="AM479">
        <v>3</v>
      </c>
      <c r="AN479">
        <v>1</v>
      </c>
      <c r="AO479">
        <v>5</v>
      </c>
    </row>
    <row r="480" spans="1:41">
      <c r="A480">
        <v>1985</v>
      </c>
      <c r="B480">
        <v>3</v>
      </c>
      <c r="C480">
        <v>19</v>
      </c>
      <c r="D480" s="14">
        <v>14.54303344078</v>
      </c>
      <c r="E480" s="14">
        <v>7.2533962933005194E-2</v>
      </c>
      <c r="F480" s="14">
        <v>0</v>
      </c>
      <c r="G480" s="14">
        <v>2.0272431320622002</v>
      </c>
      <c r="H480" s="14">
        <v>4.6536961332872204</v>
      </c>
      <c r="I480" s="14">
        <v>10.933710420367801</v>
      </c>
      <c r="J480" s="14">
        <v>0.74788766593760603</v>
      </c>
      <c r="K480" s="14">
        <v>11.0621304632053</v>
      </c>
      <c r="L480" s="14">
        <v>4.7475232225217896</v>
      </c>
      <c r="M480" s="14">
        <v>0.14455600744811101</v>
      </c>
      <c r="N480" s="14">
        <v>9.0061398886966106</v>
      </c>
      <c r="O480" s="14">
        <v>3.2649231031291599</v>
      </c>
      <c r="P480" s="14">
        <v>4.2576624212662697</v>
      </c>
      <c r="R480">
        <v>11</v>
      </c>
      <c r="S480">
        <v>3</v>
      </c>
      <c r="T480">
        <v>7</v>
      </c>
      <c r="U480">
        <v>7</v>
      </c>
      <c r="V480">
        <v>4</v>
      </c>
      <c r="AB480">
        <v>3</v>
      </c>
      <c r="AC480">
        <v>1</v>
      </c>
      <c r="AD480">
        <v>2</v>
      </c>
      <c r="AM480">
        <v>6</v>
      </c>
      <c r="AN480">
        <v>1</v>
      </c>
      <c r="AO480">
        <v>5</v>
      </c>
    </row>
    <row r="481" spans="1:41">
      <c r="A481">
        <v>1985</v>
      </c>
      <c r="B481">
        <v>3</v>
      </c>
      <c r="C481">
        <v>20</v>
      </c>
      <c r="D481" s="14">
        <v>10.881597090343201</v>
      </c>
      <c r="E481" s="14">
        <v>3.4528001810744301E-2</v>
      </c>
      <c r="F481" s="14">
        <v>0</v>
      </c>
      <c r="G481" s="14">
        <v>3.5862654743005802</v>
      </c>
      <c r="H481" s="14">
        <v>6.8055165385268603</v>
      </c>
      <c r="I481" s="14">
        <v>9.3139576633308998</v>
      </c>
      <c r="J481" s="14">
        <v>1.2085900930090601</v>
      </c>
      <c r="K481" s="14">
        <v>11.546261417176099</v>
      </c>
      <c r="L481" s="14">
        <v>8.3110380959589296</v>
      </c>
      <c r="M481" s="14">
        <v>1.2206726181318399</v>
      </c>
      <c r="N481" s="14">
        <v>15.109128885031501</v>
      </c>
      <c r="O481" s="14">
        <v>2.7274852628092701</v>
      </c>
      <c r="P481" s="14">
        <v>4.9242316196866698</v>
      </c>
      <c r="R481">
        <v>11</v>
      </c>
      <c r="S481">
        <v>8</v>
      </c>
      <c r="T481">
        <v>7</v>
      </c>
      <c r="U481">
        <v>7</v>
      </c>
      <c r="V481">
        <v>4</v>
      </c>
      <c r="AB481">
        <v>3</v>
      </c>
      <c r="AC481">
        <v>9</v>
      </c>
      <c r="AD481">
        <v>6</v>
      </c>
      <c r="AM481">
        <v>6</v>
      </c>
      <c r="AN481">
        <v>1</v>
      </c>
      <c r="AO481">
        <v>4</v>
      </c>
    </row>
    <row r="482" spans="1:41">
      <c r="A482">
        <v>1985</v>
      </c>
      <c r="B482">
        <v>3</v>
      </c>
      <c r="C482">
        <v>21</v>
      </c>
      <c r="D482" s="14">
        <v>9.5559287471816905</v>
      </c>
      <c r="E482" s="14">
        <v>3.7458077829457599E-2</v>
      </c>
      <c r="F482" s="14">
        <v>2.2141198797361299E-2</v>
      </c>
      <c r="G482" s="14">
        <v>2.5039647045647899</v>
      </c>
      <c r="H482" s="14">
        <v>7.9170617495803803</v>
      </c>
      <c r="I482" s="14">
        <v>6.2625041637333396</v>
      </c>
      <c r="J482" s="14">
        <v>1.27854902819448</v>
      </c>
      <c r="K482" s="14">
        <v>8.3426904596046292</v>
      </c>
      <c r="L482" s="14">
        <v>5.9766982374720801</v>
      </c>
      <c r="M482" s="14">
        <v>0.33611591988387102</v>
      </c>
      <c r="N482" s="14">
        <v>10.764300000578499</v>
      </c>
      <c r="O482" s="14">
        <v>3.8432867914421802</v>
      </c>
      <c r="P482" s="14">
        <v>4.5715041104021203</v>
      </c>
      <c r="R482">
        <v>11</v>
      </c>
      <c r="S482">
        <v>3</v>
      </c>
      <c r="T482">
        <v>7</v>
      </c>
      <c r="U482">
        <v>7</v>
      </c>
      <c r="V482">
        <v>4</v>
      </c>
      <c r="AB482">
        <v>2</v>
      </c>
      <c r="AC482">
        <v>7</v>
      </c>
      <c r="AD482">
        <v>2</v>
      </c>
      <c r="AM482">
        <v>6</v>
      </c>
      <c r="AN482">
        <v>1</v>
      </c>
      <c r="AO482">
        <v>4</v>
      </c>
    </row>
    <row r="483" spans="1:41">
      <c r="A483">
        <v>1985</v>
      </c>
      <c r="B483">
        <v>3</v>
      </c>
      <c r="C483">
        <v>22</v>
      </c>
      <c r="D483" s="14">
        <v>15.4701742059578</v>
      </c>
      <c r="E483" s="14">
        <v>0.25463196052773901</v>
      </c>
      <c r="F483" s="14">
        <v>9.3983052201168496E-2</v>
      </c>
      <c r="G483" s="14">
        <v>3.5064509410090499</v>
      </c>
      <c r="H483" s="14">
        <v>9.0705338444264694</v>
      </c>
      <c r="I483" s="14">
        <v>9.2476356107615505</v>
      </c>
      <c r="J483" s="14">
        <v>0.82353145516578097</v>
      </c>
      <c r="K483" s="14">
        <v>10.808871495519501</v>
      </c>
      <c r="L483" s="14">
        <v>9.7175960837129303</v>
      </c>
      <c r="M483" s="14">
        <v>2.9361017746766702</v>
      </c>
      <c r="N483" s="14">
        <v>8.0167968852031599</v>
      </c>
      <c r="O483" s="14">
        <v>4.2444546830876799</v>
      </c>
      <c r="P483" s="14">
        <v>5.51977534834844</v>
      </c>
      <c r="R483">
        <v>11</v>
      </c>
      <c r="S483">
        <v>3</v>
      </c>
      <c r="T483">
        <v>7</v>
      </c>
      <c r="U483">
        <v>7</v>
      </c>
      <c r="V483">
        <v>2</v>
      </c>
      <c r="AB483">
        <v>3</v>
      </c>
      <c r="AC483">
        <v>2</v>
      </c>
      <c r="AD483">
        <v>6</v>
      </c>
      <c r="AM483">
        <v>6</v>
      </c>
      <c r="AN483">
        <v>1</v>
      </c>
      <c r="AO483">
        <v>5</v>
      </c>
    </row>
    <row r="484" spans="1:41">
      <c r="A484">
        <v>1985</v>
      </c>
      <c r="B484">
        <v>3</v>
      </c>
      <c r="C484">
        <v>23</v>
      </c>
      <c r="D484" s="14">
        <v>6.7151494196777604</v>
      </c>
      <c r="E484" s="14">
        <v>2.0258530588602601E-2</v>
      </c>
      <c r="F484" s="14">
        <v>1.9542832999432099E-2</v>
      </c>
      <c r="G484" s="14">
        <v>2.3314384770666301</v>
      </c>
      <c r="H484" s="14">
        <v>3.5813870943738699</v>
      </c>
      <c r="I484" s="14">
        <v>2.5759513909606899</v>
      </c>
      <c r="J484" s="14">
        <v>0.62519223008347302</v>
      </c>
      <c r="K484" s="14">
        <v>9.7661809374387403</v>
      </c>
      <c r="L484" s="14">
        <v>6.1515548298879104</v>
      </c>
      <c r="M484" s="14">
        <v>1.41024298661715</v>
      </c>
      <c r="N484" s="14">
        <v>7.6564026106349798</v>
      </c>
      <c r="O484" s="14">
        <v>4.3241196664775199</v>
      </c>
      <c r="P484" s="14">
        <v>4.3943130180417</v>
      </c>
      <c r="R484">
        <v>9</v>
      </c>
      <c r="S484">
        <v>8</v>
      </c>
      <c r="T484">
        <v>7</v>
      </c>
      <c r="U484">
        <v>7</v>
      </c>
      <c r="V484">
        <v>2</v>
      </c>
      <c r="AB484">
        <v>2</v>
      </c>
      <c r="AC484">
        <v>1</v>
      </c>
      <c r="AD484">
        <v>6</v>
      </c>
      <c r="AM484">
        <v>6</v>
      </c>
      <c r="AN484">
        <v>9</v>
      </c>
      <c r="AO484">
        <v>10</v>
      </c>
    </row>
    <row r="485" spans="1:41">
      <c r="A485">
        <v>1985</v>
      </c>
      <c r="B485">
        <v>3</v>
      </c>
      <c r="C485">
        <v>24</v>
      </c>
      <c r="D485" s="14">
        <v>7.9317409495720703</v>
      </c>
      <c r="E485" s="14">
        <v>0.21508516771347799</v>
      </c>
      <c r="F485" s="14">
        <v>5.9547556996078499E-2</v>
      </c>
      <c r="G485" s="14">
        <v>3.2252568741229202</v>
      </c>
      <c r="H485" s="14">
        <v>4.8730672288200498</v>
      </c>
      <c r="I485" s="14">
        <v>11.552421896134099</v>
      </c>
      <c r="J485" s="14">
        <v>1.8498885236157401</v>
      </c>
      <c r="K485" s="14">
        <v>8.5947836158646602</v>
      </c>
      <c r="L485" s="14">
        <v>19.3664199247341</v>
      </c>
      <c r="M485" s="14">
        <v>0.76024826997107697</v>
      </c>
      <c r="N485" s="14">
        <v>12.6694898581851</v>
      </c>
      <c r="O485" s="14">
        <v>4.4625425826725902</v>
      </c>
      <c r="P485" s="14">
        <v>5.5057992103209896</v>
      </c>
      <c r="R485">
        <v>7</v>
      </c>
      <c r="S485">
        <v>8</v>
      </c>
      <c r="T485">
        <v>9</v>
      </c>
      <c r="U485">
        <v>7</v>
      </c>
      <c r="V485">
        <v>4</v>
      </c>
      <c r="AB485">
        <v>3</v>
      </c>
      <c r="AC485">
        <v>9</v>
      </c>
      <c r="AD485">
        <v>6</v>
      </c>
      <c r="AM485">
        <v>3</v>
      </c>
      <c r="AN485">
        <v>3</v>
      </c>
      <c r="AO485">
        <v>5</v>
      </c>
    </row>
    <row r="486" spans="1:41">
      <c r="A486">
        <v>1985</v>
      </c>
      <c r="B486">
        <v>3</v>
      </c>
      <c r="C486">
        <v>25</v>
      </c>
      <c r="D486" s="14">
        <v>11.9556832336476</v>
      </c>
      <c r="E486" s="14">
        <v>0.22286114460630699</v>
      </c>
      <c r="F486" s="14">
        <v>0.44369191617701198</v>
      </c>
      <c r="G486" s="14">
        <v>5.8176046677488102</v>
      </c>
      <c r="H486" s="14">
        <v>3.5941284645999598</v>
      </c>
      <c r="I486" s="14">
        <v>5.1651496423717198</v>
      </c>
      <c r="J486" s="14">
        <v>2.4877851532577999</v>
      </c>
      <c r="K486" s="14">
        <v>7.9135397224927404</v>
      </c>
      <c r="L486" s="14">
        <v>3.9759809124083199</v>
      </c>
      <c r="M486" s="14">
        <v>0.25472054490860102</v>
      </c>
      <c r="N486" s="14">
        <v>9.4931007359889499</v>
      </c>
      <c r="O486" s="14">
        <v>3.54820979892573</v>
      </c>
      <c r="P486" s="14">
        <v>4.5116257669208402</v>
      </c>
      <c r="R486">
        <v>7</v>
      </c>
      <c r="S486">
        <v>1</v>
      </c>
      <c r="T486">
        <v>9</v>
      </c>
      <c r="U486">
        <v>7</v>
      </c>
      <c r="V486">
        <v>4</v>
      </c>
      <c r="AB486">
        <v>3</v>
      </c>
      <c r="AC486">
        <v>1</v>
      </c>
      <c r="AD486">
        <v>2</v>
      </c>
      <c r="AM486">
        <v>3</v>
      </c>
      <c r="AN486">
        <v>4</v>
      </c>
      <c r="AO486">
        <v>4</v>
      </c>
    </row>
    <row r="487" spans="1:41">
      <c r="A487">
        <v>1985</v>
      </c>
      <c r="B487">
        <v>3</v>
      </c>
      <c r="C487">
        <v>26</v>
      </c>
      <c r="D487" s="14">
        <v>11.567594334544699</v>
      </c>
      <c r="E487" s="14">
        <v>0.244510682095993</v>
      </c>
      <c r="F487" s="14">
        <v>0.268226312408818</v>
      </c>
      <c r="G487" s="14">
        <v>8.1670448654551198</v>
      </c>
      <c r="H487" s="14">
        <v>4.6860756595661197</v>
      </c>
      <c r="I487" s="14">
        <v>8.5593683170399792</v>
      </c>
      <c r="J487" s="14">
        <v>3.6055693536051701</v>
      </c>
      <c r="K487" s="14">
        <v>8.0346251624304603</v>
      </c>
      <c r="L487" s="14">
        <v>7.3426110984960404</v>
      </c>
      <c r="M487" s="14">
        <v>0.182304656674982</v>
      </c>
      <c r="N487" s="14">
        <v>15.311633276881601</v>
      </c>
      <c r="O487" s="14">
        <v>2.15564753642483</v>
      </c>
      <c r="P487" s="14">
        <v>5.0138413973001796</v>
      </c>
      <c r="R487">
        <v>7</v>
      </c>
      <c r="S487">
        <v>1</v>
      </c>
      <c r="T487">
        <v>9</v>
      </c>
      <c r="U487">
        <v>7</v>
      </c>
      <c r="V487">
        <v>4</v>
      </c>
      <c r="AB487">
        <v>3</v>
      </c>
      <c r="AC487">
        <v>7</v>
      </c>
      <c r="AD487">
        <v>6</v>
      </c>
      <c r="AM487">
        <v>6</v>
      </c>
      <c r="AN487">
        <v>1</v>
      </c>
      <c r="AO487">
        <v>4</v>
      </c>
    </row>
    <row r="488" spans="1:41">
      <c r="A488">
        <v>1985</v>
      </c>
      <c r="B488">
        <v>3</v>
      </c>
      <c r="C488">
        <v>27</v>
      </c>
      <c r="D488" s="14">
        <v>6.68955908996631</v>
      </c>
      <c r="E488" s="14">
        <v>0.25455038848718198</v>
      </c>
      <c r="F488" s="14">
        <v>4.7148163274520399E-5</v>
      </c>
      <c r="G488" s="14">
        <v>8.6192106397125592</v>
      </c>
      <c r="H488" s="14">
        <v>11.7423421705832</v>
      </c>
      <c r="I488" s="14">
        <v>13.6908993594466</v>
      </c>
      <c r="J488" s="14">
        <v>4.0081475215487004</v>
      </c>
      <c r="K488" s="14">
        <v>13.547878646936701</v>
      </c>
      <c r="L488" s="14">
        <v>8.0673013481530695</v>
      </c>
      <c r="M488" s="14">
        <v>8.3714358350827994E-2</v>
      </c>
      <c r="N488" s="14">
        <v>19.138454937210401</v>
      </c>
      <c r="O488" s="14">
        <v>2.9127026049710301</v>
      </c>
      <c r="P488" s="14">
        <v>6.8728108823589</v>
      </c>
      <c r="R488">
        <v>11</v>
      </c>
      <c r="S488">
        <v>8</v>
      </c>
      <c r="T488">
        <v>9</v>
      </c>
      <c r="U488">
        <v>4</v>
      </c>
      <c r="V488">
        <v>4</v>
      </c>
      <c r="AB488">
        <v>2</v>
      </c>
      <c r="AC488">
        <v>7</v>
      </c>
      <c r="AD488">
        <v>2</v>
      </c>
      <c r="AM488">
        <v>6</v>
      </c>
      <c r="AN488">
        <v>1</v>
      </c>
      <c r="AO488">
        <v>4</v>
      </c>
    </row>
    <row r="489" spans="1:41">
      <c r="A489">
        <v>1985</v>
      </c>
      <c r="B489">
        <v>3</v>
      </c>
      <c r="C489">
        <v>28</v>
      </c>
      <c r="D489" s="14">
        <v>12.7321760305281</v>
      </c>
      <c r="E489" s="14">
        <v>0.299962320427898</v>
      </c>
      <c r="F489" s="14">
        <v>1.32964330775143</v>
      </c>
      <c r="G489" s="14">
        <v>8.6181684349907801</v>
      </c>
      <c r="H489" s="14">
        <v>16.175867749343301</v>
      </c>
      <c r="I489" s="14">
        <v>12.058177088123401</v>
      </c>
      <c r="J489" s="14">
        <v>3.0622112633427099</v>
      </c>
      <c r="K489" s="14">
        <v>13.1887732016535</v>
      </c>
      <c r="L489" s="14">
        <v>5.2497048140903901</v>
      </c>
      <c r="M489" s="14">
        <v>0.129710459849284</v>
      </c>
      <c r="N489" s="14">
        <v>13.4684696039843</v>
      </c>
      <c r="O489" s="14">
        <v>4.4093445871389099</v>
      </c>
      <c r="P489" s="14">
        <v>7.3348016299829304</v>
      </c>
      <c r="R489">
        <v>11</v>
      </c>
      <c r="S489">
        <v>3</v>
      </c>
      <c r="T489">
        <v>5</v>
      </c>
      <c r="U489">
        <v>4</v>
      </c>
      <c r="V489">
        <v>4</v>
      </c>
      <c r="AB489">
        <v>3</v>
      </c>
      <c r="AC489">
        <v>7</v>
      </c>
      <c r="AD489">
        <v>6</v>
      </c>
      <c r="AM489">
        <v>2</v>
      </c>
      <c r="AN489">
        <v>6</v>
      </c>
      <c r="AO489">
        <v>4</v>
      </c>
    </row>
    <row r="490" spans="1:41">
      <c r="A490">
        <v>1985</v>
      </c>
      <c r="B490">
        <v>3</v>
      </c>
      <c r="C490">
        <v>29</v>
      </c>
      <c r="D490" s="14">
        <v>14.4980036274901</v>
      </c>
      <c r="E490" s="14">
        <v>0.314151621751381</v>
      </c>
      <c r="F490" s="14">
        <v>0.61601658361688905</v>
      </c>
      <c r="G490" s="14">
        <v>6.0649073579255699</v>
      </c>
      <c r="H490" s="14">
        <v>17.434914905180701</v>
      </c>
      <c r="I490" s="14">
        <v>11.0522618137077</v>
      </c>
      <c r="J490" s="14">
        <v>4.0278308185216201</v>
      </c>
      <c r="K490" s="14">
        <v>17.458372803271601</v>
      </c>
      <c r="L490" s="14">
        <v>4.7375513328347996</v>
      </c>
      <c r="M490" s="14">
        <v>0.45549733657003999</v>
      </c>
      <c r="N490" s="14">
        <v>13.2668014682401</v>
      </c>
      <c r="O490" s="14">
        <v>4.2370594750306498</v>
      </c>
      <c r="P490" s="14">
        <v>7.5410117664066902</v>
      </c>
      <c r="R490">
        <v>11</v>
      </c>
      <c r="S490">
        <v>3</v>
      </c>
      <c r="T490">
        <v>9</v>
      </c>
      <c r="U490">
        <v>4</v>
      </c>
      <c r="V490">
        <v>4</v>
      </c>
      <c r="AB490">
        <v>6</v>
      </c>
      <c r="AC490">
        <v>1</v>
      </c>
      <c r="AD490">
        <v>9</v>
      </c>
      <c r="AM490">
        <v>6</v>
      </c>
      <c r="AN490">
        <v>1</v>
      </c>
      <c r="AO490">
        <v>10</v>
      </c>
    </row>
    <row r="491" spans="1:41">
      <c r="A491">
        <v>1985</v>
      </c>
      <c r="B491">
        <v>3</v>
      </c>
      <c r="C491">
        <v>30</v>
      </c>
      <c r="D491" s="14">
        <v>6.9480045045820704</v>
      </c>
      <c r="E491" s="14">
        <v>0.326547219181338</v>
      </c>
      <c r="F491" s="14">
        <v>0.36850756560179299</v>
      </c>
      <c r="G491" s="14">
        <v>3.8609896419734002</v>
      </c>
      <c r="H491" s="14">
        <v>3.70881589595471</v>
      </c>
      <c r="I491" s="14">
        <v>6.2702585346662296</v>
      </c>
      <c r="J491" s="14">
        <v>2.1079908913176202</v>
      </c>
      <c r="K491" s="14">
        <v>12.8438269292295</v>
      </c>
      <c r="L491" s="14">
        <v>2.2638407937067901</v>
      </c>
      <c r="M491" s="14">
        <v>0.19733199777364999</v>
      </c>
      <c r="N491" s="14">
        <v>6.4448013260372496</v>
      </c>
      <c r="O491" s="14">
        <v>6.7625250122512002</v>
      </c>
      <c r="P491" s="14">
        <v>5.8067129253405598</v>
      </c>
      <c r="R491">
        <v>11</v>
      </c>
      <c r="S491">
        <v>8</v>
      </c>
      <c r="T491">
        <v>2</v>
      </c>
      <c r="U491">
        <v>4</v>
      </c>
      <c r="V491">
        <v>1</v>
      </c>
      <c r="AB491">
        <v>3</v>
      </c>
      <c r="AC491">
        <v>7</v>
      </c>
      <c r="AD491">
        <v>2</v>
      </c>
      <c r="AM491">
        <v>3</v>
      </c>
      <c r="AN491">
        <v>1</v>
      </c>
      <c r="AO491">
        <v>5</v>
      </c>
    </row>
    <row r="492" spans="1:41">
      <c r="A492">
        <v>1985</v>
      </c>
      <c r="B492">
        <v>3</v>
      </c>
      <c r="C492">
        <v>31</v>
      </c>
      <c r="D492" s="14">
        <v>6.8929193594160898</v>
      </c>
      <c r="E492" s="14">
        <v>0.32936672555553798</v>
      </c>
      <c r="F492" s="14">
        <v>0.41444956749453599</v>
      </c>
      <c r="G492" s="14">
        <v>4.4726640679476004</v>
      </c>
      <c r="H492" s="14">
        <v>7.8843265675035603</v>
      </c>
      <c r="I492" s="14">
        <v>6.0365863581615802</v>
      </c>
      <c r="J492" s="14">
        <v>1.4587642523333899</v>
      </c>
      <c r="K492" s="14">
        <v>12.1002418574401</v>
      </c>
      <c r="L492" s="14">
        <v>4.2326498154719099</v>
      </c>
      <c r="M492" s="14">
        <v>9.6987479740963695E-2</v>
      </c>
      <c r="N492" s="14">
        <v>10.658006247162801</v>
      </c>
      <c r="O492" s="14">
        <v>6.7281410893029596</v>
      </c>
      <c r="P492" s="14">
        <v>6.1281588169530501</v>
      </c>
      <c r="R492">
        <v>11</v>
      </c>
      <c r="S492">
        <v>6</v>
      </c>
      <c r="T492">
        <v>2</v>
      </c>
      <c r="U492">
        <v>4</v>
      </c>
      <c r="V492">
        <v>7</v>
      </c>
      <c r="AB492">
        <v>2</v>
      </c>
      <c r="AC492">
        <v>7</v>
      </c>
      <c r="AD492">
        <v>2</v>
      </c>
      <c r="AM492">
        <v>3</v>
      </c>
      <c r="AN492">
        <v>1</v>
      </c>
      <c r="AO492">
        <v>4</v>
      </c>
    </row>
    <row r="493" spans="1:41">
      <c r="A493">
        <v>1985</v>
      </c>
      <c r="B493">
        <v>4</v>
      </c>
      <c r="C493">
        <v>1</v>
      </c>
      <c r="D493" s="14">
        <v>12.3923548079458</v>
      </c>
      <c r="E493" s="14">
        <v>0.344833204623953</v>
      </c>
      <c r="F493" s="14">
        <v>0.66486793906217501</v>
      </c>
      <c r="G493" s="14">
        <v>3.6400293896777098</v>
      </c>
      <c r="H493" s="14">
        <v>6.8256768197650803</v>
      </c>
      <c r="I493" s="14">
        <v>12.311503563592799</v>
      </c>
      <c r="J493" s="14">
        <v>1.3774338035643301</v>
      </c>
      <c r="K493" s="14">
        <v>8.4864102916158508</v>
      </c>
      <c r="L493" s="14">
        <v>3.9329802966120302</v>
      </c>
      <c r="M493" s="14">
        <v>0.29639080289272202</v>
      </c>
      <c r="N493" s="14">
        <v>8.3462883164196597</v>
      </c>
      <c r="O493" s="14">
        <v>4.7263425127326997</v>
      </c>
      <c r="P493" s="14">
        <v>4.6560914965749198</v>
      </c>
      <c r="R493">
        <v>11</v>
      </c>
      <c r="S493">
        <v>6</v>
      </c>
      <c r="T493">
        <v>9</v>
      </c>
      <c r="U493">
        <v>6</v>
      </c>
      <c r="V493">
        <v>7</v>
      </c>
      <c r="AB493">
        <v>6</v>
      </c>
      <c r="AC493">
        <v>7</v>
      </c>
      <c r="AD493">
        <v>8</v>
      </c>
      <c r="AM493">
        <v>2</v>
      </c>
      <c r="AN493">
        <v>1</v>
      </c>
      <c r="AO493">
        <v>4</v>
      </c>
    </row>
    <row r="494" spans="1:41">
      <c r="A494">
        <v>1985</v>
      </c>
      <c r="B494">
        <v>4</v>
      </c>
      <c r="C494">
        <v>2</v>
      </c>
      <c r="D494" s="14">
        <v>11.469625739300101</v>
      </c>
      <c r="E494" s="14">
        <v>0.73654133880864303</v>
      </c>
      <c r="F494" s="14">
        <v>1.5597103549600699</v>
      </c>
      <c r="G494" s="14">
        <v>6.2587256460165097</v>
      </c>
      <c r="H494" s="14">
        <v>3.35802550718314</v>
      </c>
      <c r="I494" s="14">
        <v>7.7610889705934296</v>
      </c>
      <c r="J494" s="14">
        <v>1.2376618638194901</v>
      </c>
      <c r="K494" s="14">
        <v>7.9879171451662501</v>
      </c>
      <c r="L494" s="14">
        <v>5.2114691844990402</v>
      </c>
      <c r="M494" s="14">
        <v>1.4100304625070299</v>
      </c>
      <c r="N494" s="14">
        <v>5.9420899466158801</v>
      </c>
      <c r="O494" s="14">
        <v>5.4765075520708297</v>
      </c>
      <c r="P494" s="14">
        <v>5.0323132193147098</v>
      </c>
      <c r="R494">
        <v>3</v>
      </c>
      <c r="S494">
        <v>8</v>
      </c>
      <c r="T494">
        <v>9</v>
      </c>
      <c r="U494">
        <v>6</v>
      </c>
      <c r="V494">
        <v>4</v>
      </c>
      <c r="AB494">
        <v>2</v>
      </c>
      <c r="AC494">
        <v>7</v>
      </c>
      <c r="AD494">
        <v>2</v>
      </c>
      <c r="AM494">
        <v>3</v>
      </c>
      <c r="AN494">
        <v>9</v>
      </c>
      <c r="AO494">
        <v>11</v>
      </c>
    </row>
    <row r="495" spans="1:41">
      <c r="A495">
        <v>1985</v>
      </c>
      <c r="B495">
        <v>4</v>
      </c>
      <c r="C495">
        <v>3</v>
      </c>
      <c r="D495" s="14">
        <v>8.2278064709444898</v>
      </c>
      <c r="E495" s="14">
        <v>0.81302702953629202</v>
      </c>
      <c r="F495" s="14">
        <v>1.7144637546982799</v>
      </c>
      <c r="G495" s="14">
        <v>6.2330127292569397</v>
      </c>
      <c r="H495" s="14">
        <v>3.3641526716480601</v>
      </c>
      <c r="I495" s="14">
        <v>8.3700913217048996</v>
      </c>
      <c r="J495" s="14">
        <v>0.68017859736526098</v>
      </c>
      <c r="K495" s="14">
        <v>10.162133613589599</v>
      </c>
      <c r="L495" s="14">
        <v>13.5236002886158</v>
      </c>
      <c r="M495" s="14">
        <v>1.6946944061049301</v>
      </c>
      <c r="N495" s="14">
        <v>12.3868871901477</v>
      </c>
      <c r="O495" s="14">
        <v>5.2416788931677498</v>
      </c>
      <c r="P495" s="14">
        <v>6.0268091553802998</v>
      </c>
      <c r="R495">
        <v>11</v>
      </c>
      <c r="S495">
        <v>8</v>
      </c>
      <c r="T495">
        <v>9</v>
      </c>
      <c r="U495">
        <v>6</v>
      </c>
      <c r="V495">
        <v>4</v>
      </c>
      <c r="AB495">
        <v>3</v>
      </c>
      <c r="AC495">
        <v>6</v>
      </c>
      <c r="AD495">
        <v>1</v>
      </c>
      <c r="AM495">
        <v>3</v>
      </c>
      <c r="AN495">
        <v>1</v>
      </c>
      <c r="AO495">
        <v>4</v>
      </c>
    </row>
    <row r="496" spans="1:41">
      <c r="A496">
        <v>1985</v>
      </c>
      <c r="B496">
        <v>4</v>
      </c>
      <c r="C496">
        <v>4</v>
      </c>
      <c r="D496" s="14">
        <v>8.8678956212723801</v>
      </c>
      <c r="E496" s="14">
        <v>0.69660229556490205</v>
      </c>
      <c r="F496" s="14">
        <v>1.63907056284136</v>
      </c>
      <c r="G496" s="14">
        <v>3.6762023959002899</v>
      </c>
      <c r="H496" s="14">
        <v>4.6267534054233499</v>
      </c>
      <c r="I496" s="14">
        <v>6.8695153526018604</v>
      </c>
      <c r="J496" s="14">
        <v>0.47559037696488898</v>
      </c>
      <c r="K496" s="14">
        <v>8.50649132576509</v>
      </c>
      <c r="L496" s="14">
        <v>9.7956917392281895</v>
      </c>
      <c r="M496" s="14">
        <v>1.20676100427932</v>
      </c>
      <c r="N496" s="14">
        <v>8.9897146953553904</v>
      </c>
      <c r="O496" s="14">
        <v>4.8529323444002896</v>
      </c>
      <c r="P496" s="14">
        <v>4.9518266658385599</v>
      </c>
      <c r="R496">
        <v>11</v>
      </c>
      <c r="S496">
        <v>8</v>
      </c>
      <c r="T496">
        <v>9</v>
      </c>
      <c r="U496">
        <v>6</v>
      </c>
      <c r="V496">
        <v>4</v>
      </c>
      <c r="AB496">
        <v>2</v>
      </c>
      <c r="AC496">
        <v>1</v>
      </c>
      <c r="AD496">
        <v>2</v>
      </c>
      <c r="AM496">
        <v>3</v>
      </c>
      <c r="AN496">
        <v>4</v>
      </c>
      <c r="AO496">
        <v>5</v>
      </c>
    </row>
    <row r="497" spans="1:41">
      <c r="A497">
        <v>1985</v>
      </c>
      <c r="B497">
        <v>4</v>
      </c>
      <c r="C497">
        <v>5</v>
      </c>
      <c r="D497" s="14">
        <v>7.9558155230956098</v>
      </c>
      <c r="E497" s="14">
        <v>0.25900894901235799</v>
      </c>
      <c r="F497" s="14">
        <v>1.47807642926127</v>
      </c>
      <c r="G497" s="14">
        <v>4.5074188792481698</v>
      </c>
      <c r="H497" s="14">
        <v>3.51850988087961</v>
      </c>
      <c r="I497" s="14">
        <v>6.0671555337076999</v>
      </c>
      <c r="J497" s="14">
        <v>1.67868531639133</v>
      </c>
      <c r="K497" s="14">
        <v>7.7798504142990197</v>
      </c>
      <c r="L497" s="14">
        <v>4.2655001800412302</v>
      </c>
      <c r="M497" s="14">
        <v>0.33440393095320597</v>
      </c>
      <c r="N497" s="14">
        <v>7.0664106213427598</v>
      </c>
      <c r="O497" s="14">
        <v>4.5305032061324599</v>
      </c>
      <c r="P497" s="14">
        <v>4.5009236007905802</v>
      </c>
      <c r="R497">
        <v>9</v>
      </c>
      <c r="S497">
        <v>1</v>
      </c>
      <c r="T497">
        <v>9</v>
      </c>
      <c r="U497">
        <v>6</v>
      </c>
      <c r="V497">
        <v>4</v>
      </c>
      <c r="AB497">
        <v>2</v>
      </c>
      <c r="AC497">
        <v>6</v>
      </c>
      <c r="AD497">
        <v>6</v>
      </c>
      <c r="AM497">
        <v>3</v>
      </c>
      <c r="AN497">
        <v>4</v>
      </c>
      <c r="AO497">
        <v>4</v>
      </c>
    </row>
    <row r="498" spans="1:41">
      <c r="A498">
        <v>1985</v>
      </c>
      <c r="B498">
        <v>4</v>
      </c>
      <c r="C498">
        <v>6</v>
      </c>
      <c r="D498" s="14">
        <v>9.5487210525322599</v>
      </c>
      <c r="E498" s="14">
        <v>0.75481440094544905</v>
      </c>
      <c r="F498" s="14">
        <v>4.03181353765825</v>
      </c>
      <c r="G498" s="14">
        <v>4.9246944838462898</v>
      </c>
      <c r="H498" s="14">
        <v>4.8664757999579704</v>
      </c>
      <c r="I498" s="14">
        <v>6.0022625237929796</v>
      </c>
      <c r="J498" s="14">
        <v>2.7891456054717101</v>
      </c>
      <c r="K498" s="14">
        <v>7.8944484961967998</v>
      </c>
      <c r="L498" s="14">
        <v>7.34594290566542</v>
      </c>
      <c r="M498" s="14">
        <v>1.1690229264813701</v>
      </c>
      <c r="N498" s="14">
        <v>11.692547313094799</v>
      </c>
      <c r="O498" s="14">
        <v>3.0046536587655002</v>
      </c>
      <c r="P498" s="14">
        <v>4.6414660174869002</v>
      </c>
      <c r="R498">
        <v>7</v>
      </c>
      <c r="S498">
        <v>1</v>
      </c>
      <c r="T498">
        <v>9</v>
      </c>
      <c r="U498">
        <v>6</v>
      </c>
      <c r="V498">
        <v>9</v>
      </c>
      <c r="AB498">
        <v>1</v>
      </c>
      <c r="AC498">
        <v>6</v>
      </c>
      <c r="AD498">
        <v>2</v>
      </c>
      <c r="AM498">
        <v>3</v>
      </c>
      <c r="AN498">
        <v>1</v>
      </c>
      <c r="AO498">
        <v>11</v>
      </c>
    </row>
    <row r="499" spans="1:41">
      <c r="A499">
        <v>1985</v>
      </c>
      <c r="B499">
        <v>4</v>
      </c>
      <c r="C499">
        <v>7</v>
      </c>
      <c r="D499" s="14">
        <v>6.37487802955423</v>
      </c>
      <c r="E499" s="14">
        <v>0.297162303624535</v>
      </c>
      <c r="F499" s="14">
        <v>0.25501138169944398</v>
      </c>
      <c r="G499" s="14">
        <v>4.7737723989099496</v>
      </c>
      <c r="H499" s="14">
        <v>5.5203237169555797</v>
      </c>
      <c r="I499" s="14">
        <v>5.3812771388441902</v>
      </c>
      <c r="J499" s="14">
        <v>3.5014340294775899</v>
      </c>
      <c r="K499" s="14">
        <v>7.9555198024381699</v>
      </c>
      <c r="L499" s="14">
        <v>11.962877974433599</v>
      </c>
      <c r="M499" s="14">
        <v>0.30225410641740902</v>
      </c>
      <c r="N499" s="14">
        <v>9.9277207026653809</v>
      </c>
      <c r="O499" s="14">
        <v>2.3944515197830101</v>
      </c>
      <c r="P499" s="14">
        <v>4.6438290404311102</v>
      </c>
      <c r="R499">
        <v>11</v>
      </c>
      <c r="S499">
        <v>1</v>
      </c>
      <c r="T499">
        <v>2</v>
      </c>
      <c r="U499">
        <v>6</v>
      </c>
      <c r="V499">
        <v>9</v>
      </c>
      <c r="AB499">
        <v>3</v>
      </c>
      <c r="AC499">
        <v>4</v>
      </c>
      <c r="AD499">
        <v>6</v>
      </c>
      <c r="AM499">
        <v>3</v>
      </c>
      <c r="AN499">
        <v>4</v>
      </c>
      <c r="AO499">
        <v>4</v>
      </c>
    </row>
    <row r="500" spans="1:41">
      <c r="A500">
        <v>1985</v>
      </c>
      <c r="B500">
        <v>4</v>
      </c>
      <c r="C500">
        <v>8</v>
      </c>
      <c r="D500" s="14">
        <v>8.5806874864264397</v>
      </c>
      <c r="E500" s="14">
        <v>0.105627019197838</v>
      </c>
      <c r="F500" s="14">
        <v>3.1947000095954E-3</v>
      </c>
      <c r="G500" s="14">
        <v>3.9029408393580001</v>
      </c>
      <c r="H500" s="14">
        <v>6.9089411306219697</v>
      </c>
      <c r="I500" s="14">
        <v>9.9327577045895801</v>
      </c>
      <c r="J500" s="14">
        <v>1.8685356004518301</v>
      </c>
      <c r="K500" s="14">
        <v>9.4310504965230901</v>
      </c>
      <c r="L500" s="14">
        <v>7.7178107501525304</v>
      </c>
      <c r="M500" s="14">
        <v>0.19286754819476301</v>
      </c>
      <c r="N500" s="14">
        <v>10.443337788588799</v>
      </c>
      <c r="O500" s="14">
        <v>1.1581911003499701</v>
      </c>
      <c r="P500" s="14">
        <v>4.0308539955092204</v>
      </c>
      <c r="R500">
        <v>11</v>
      </c>
      <c r="S500">
        <v>6</v>
      </c>
      <c r="T500">
        <v>2</v>
      </c>
      <c r="U500">
        <v>6</v>
      </c>
      <c r="V500">
        <v>1</v>
      </c>
      <c r="AB500">
        <v>2</v>
      </c>
      <c r="AC500">
        <v>7</v>
      </c>
      <c r="AD500">
        <v>2</v>
      </c>
      <c r="AM500">
        <v>2</v>
      </c>
      <c r="AN500">
        <v>6</v>
      </c>
      <c r="AO500">
        <v>4</v>
      </c>
    </row>
    <row r="501" spans="1:41">
      <c r="A501">
        <v>1985</v>
      </c>
      <c r="B501">
        <v>4</v>
      </c>
      <c r="C501">
        <v>9</v>
      </c>
      <c r="D501" s="14">
        <v>5.0607010669031798</v>
      </c>
      <c r="E501" s="14">
        <v>0.20939903929714601</v>
      </c>
      <c r="F501" s="14">
        <v>0.48535174693830702</v>
      </c>
      <c r="G501" s="14">
        <v>8.3967310929267196</v>
      </c>
      <c r="H501" s="14">
        <v>10.3381099769096</v>
      </c>
      <c r="I501" s="14">
        <v>8.3672680674912598</v>
      </c>
      <c r="J501" s="14">
        <v>4.1892271990780499</v>
      </c>
      <c r="K501" s="14">
        <v>9.32744821923845</v>
      </c>
      <c r="L501" s="14">
        <v>6.5347542544189903</v>
      </c>
      <c r="M501" s="14">
        <v>3.9267636469320903E-2</v>
      </c>
      <c r="N501" s="14">
        <v>11.7012858062999</v>
      </c>
      <c r="O501" s="14">
        <v>2.9019897065725901</v>
      </c>
      <c r="P501" s="14">
        <v>5.8409033321469801</v>
      </c>
      <c r="R501">
        <v>11</v>
      </c>
      <c r="S501">
        <v>6</v>
      </c>
      <c r="T501">
        <v>2</v>
      </c>
      <c r="U501">
        <v>6</v>
      </c>
      <c r="V501">
        <v>1</v>
      </c>
      <c r="AB501">
        <v>2</v>
      </c>
      <c r="AC501">
        <v>7</v>
      </c>
      <c r="AD501">
        <v>2</v>
      </c>
      <c r="AM501">
        <v>3</v>
      </c>
      <c r="AN501">
        <v>1</v>
      </c>
      <c r="AO501">
        <v>5</v>
      </c>
    </row>
    <row r="502" spans="1:41">
      <c r="A502">
        <v>1985</v>
      </c>
      <c r="B502">
        <v>4</v>
      </c>
      <c r="C502">
        <v>10</v>
      </c>
      <c r="D502" s="14">
        <v>10.1812959129149</v>
      </c>
      <c r="E502" s="14">
        <v>3.20452236007876</v>
      </c>
      <c r="F502" s="14">
        <v>3.64048015847573</v>
      </c>
      <c r="G502" s="14">
        <v>9.3553585918501696</v>
      </c>
      <c r="H502" s="14">
        <v>8.0958532661245695</v>
      </c>
      <c r="I502" s="14">
        <v>6.3759763343599296</v>
      </c>
      <c r="J502" s="14">
        <v>5.5111856608558298</v>
      </c>
      <c r="K502" s="14">
        <v>4.4468279361446603</v>
      </c>
      <c r="L502" s="14">
        <v>1.97770406572083</v>
      </c>
      <c r="M502" s="14">
        <v>2.1699351364804601E-4</v>
      </c>
      <c r="N502" s="14">
        <v>7.3580807538545399</v>
      </c>
      <c r="O502" s="14">
        <v>4.8348882043252797</v>
      </c>
      <c r="P502" s="14">
        <v>5.52022101687737</v>
      </c>
      <c r="R502">
        <v>5</v>
      </c>
      <c r="S502">
        <v>6</v>
      </c>
      <c r="T502">
        <v>2</v>
      </c>
      <c r="U502">
        <v>6</v>
      </c>
      <c r="V502">
        <v>1</v>
      </c>
      <c r="AB502">
        <v>6</v>
      </c>
      <c r="AC502">
        <v>9</v>
      </c>
      <c r="AD502">
        <v>8</v>
      </c>
      <c r="AM502">
        <v>3</v>
      </c>
      <c r="AN502">
        <v>1</v>
      </c>
      <c r="AO502">
        <v>4</v>
      </c>
    </row>
    <row r="503" spans="1:41">
      <c r="A503">
        <v>1985</v>
      </c>
      <c r="B503">
        <v>4</v>
      </c>
      <c r="C503">
        <v>11</v>
      </c>
      <c r="D503" s="14">
        <v>9.3785896306896195</v>
      </c>
      <c r="E503" s="14">
        <v>5.0181438423059204</v>
      </c>
      <c r="F503" s="14">
        <v>7.8775549078580402</v>
      </c>
      <c r="G503" s="14">
        <v>9.8735446584820803</v>
      </c>
      <c r="H503" s="14">
        <v>4.1416560500972599</v>
      </c>
      <c r="I503" s="14">
        <v>8.1523773875995804</v>
      </c>
      <c r="J503" s="14">
        <v>5.32382593147834</v>
      </c>
      <c r="K503" s="14">
        <v>4.3258276269790397</v>
      </c>
      <c r="L503" s="14">
        <v>2.6057303811246002</v>
      </c>
      <c r="M503" s="14">
        <v>7.4410552019456603E-4</v>
      </c>
      <c r="N503" s="14">
        <v>10.3434872375802</v>
      </c>
      <c r="O503" s="14">
        <v>4.9910210306345597</v>
      </c>
      <c r="P503" s="14">
        <v>5.4589419803377899</v>
      </c>
      <c r="R503">
        <v>1</v>
      </c>
      <c r="S503">
        <v>8</v>
      </c>
      <c r="T503">
        <v>2</v>
      </c>
      <c r="U503">
        <v>6</v>
      </c>
      <c r="V503">
        <v>9</v>
      </c>
      <c r="AB503">
        <v>1</v>
      </c>
      <c r="AC503">
        <v>7</v>
      </c>
      <c r="AD503">
        <v>2</v>
      </c>
      <c r="AM503">
        <v>3</v>
      </c>
      <c r="AN503">
        <v>4</v>
      </c>
      <c r="AO503">
        <v>4</v>
      </c>
    </row>
    <row r="504" spans="1:41">
      <c r="A504">
        <v>1985</v>
      </c>
      <c r="B504">
        <v>4</v>
      </c>
      <c r="C504">
        <v>12</v>
      </c>
      <c r="D504" s="14">
        <v>5.0002417894152797</v>
      </c>
      <c r="E504" s="14">
        <v>0.69418639057014198</v>
      </c>
      <c r="F504" s="14">
        <v>0.221289429590946</v>
      </c>
      <c r="G504" s="14">
        <v>11.463070950884299</v>
      </c>
      <c r="H504" s="14">
        <v>10.0565216112236</v>
      </c>
      <c r="I504" s="14">
        <v>12.798292749244</v>
      </c>
      <c r="J504" s="14">
        <v>6.4662014953520996</v>
      </c>
      <c r="K504" s="14">
        <v>4.3319373521051903</v>
      </c>
      <c r="L504" s="14">
        <v>6.39196447582815</v>
      </c>
      <c r="M504" s="14">
        <v>2.4044732201244701E-2</v>
      </c>
      <c r="N504" s="14">
        <v>14.447926200301</v>
      </c>
      <c r="O504" s="14">
        <v>8.5090248374006698</v>
      </c>
      <c r="P504" s="14">
        <v>7.65292733750801</v>
      </c>
      <c r="R504">
        <v>5</v>
      </c>
      <c r="S504">
        <v>8</v>
      </c>
      <c r="T504">
        <v>2</v>
      </c>
      <c r="U504">
        <v>6</v>
      </c>
      <c r="V504">
        <v>9</v>
      </c>
      <c r="AB504">
        <v>2</v>
      </c>
      <c r="AC504">
        <v>6</v>
      </c>
      <c r="AD504">
        <v>2</v>
      </c>
      <c r="AM504">
        <v>3</v>
      </c>
      <c r="AN504">
        <v>4</v>
      </c>
      <c r="AO504">
        <v>4</v>
      </c>
    </row>
    <row r="505" spans="1:41">
      <c r="A505">
        <v>1985</v>
      </c>
      <c r="B505">
        <v>4</v>
      </c>
      <c r="C505">
        <v>13</v>
      </c>
      <c r="D505" s="14">
        <v>10.1398534302509</v>
      </c>
      <c r="E505" s="14">
        <v>1.17179413441809E-2</v>
      </c>
      <c r="F505" s="14">
        <v>3.9222794616963097E-2</v>
      </c>
      <c r="G505" s="14">
        <v>8.0918419366985095</v>
      </c>
      <c r="H505" s="14">
        <v>14.9602010889495</v>
      </c>
      <c r="I505" s="14">
        <v>20.713511392251402</v>
      </c>
      <c r="J505" s="14">
        <v>5.4106630537038303</v>
      </c>
      <c r="K505" s="14">
        <v>8.3089046948003507</v>
      </c>
      <c r="L505" s="14">
        <v>3.0849194944174299</v>
      </c>
      <c r="M505" s="14">
        <v>3.6850648524680099E-3</v>
      </c>
      <c r="N505" s="14">
        <v>19.3055102175732</v>
      </c>
      <c r="O505" s="14">
        <v>8.1791629616016408</v>
      </c>
      <c r="P505" s="14">
        <v>7.6993470158240402</v>
      </c>
      <c r="R505">
        <v>4</v>
      </c>
      <c r="S505">
        <v>8</v>
      </c>
      <c r="T505">
        <v>2</v>
      </c>
      <c r="U505">
        <v>6</v>
      </c>
      <c r="V505">
        <v>9</v>
      </c>
      <c r="AB505">
        <v>2</v>
      </c>
      <c r="AC505">
        <v>6</v>
      </c>
      <c r="AD505">
        <v>1</v>
      </c>
      <c r="AM505">
        <v>3</v>
      </c>
      <c r="AN505">
        <v>7</v>
      </c>
      <c r="AO505">
        <v>4</v>
      </c>
    </row>
    <row r="506" spans="1:41">
      <c r="A506">
        <v>1985</v>
      </c>
      <c r="B506">
        <v>4</v>
      </c>
      <c r="C506">
        <v>14</v>
      </c>
      <c r="D506" s="14">
        <v>10.7845107870695</v>
      </c>
      <c r="E506" s="14">
        <v>5.081514009048E-2</v>
      </c>
      <c r="F506" s="14">
        <v>3.1499231725609499E-2</v>
      </c>
      <c r="G506" s="14">
        <v>5.8975201270944204</v>
      </c>
      <c r="H506" s="14">
        <v>11.188372221897099</v>
      </c>
      <c r="I506" s="14">
        <v>16.696418454245599</v>
      </c>
      <c r="J506" s="14">
        <v>2.8231576935635001</v>
      </c>
      <c r="K506" s="14">
        <v>8.3528471098773203</v>
      </c>
      <c r="L506" s="14">
        <v>3.16110357986723</v>
      </c>
      <c r="M506" s="14">
        <v>0.15631877320993601</v>
      </c>
      <c r="N506" s="14">
        <v>11.186787066136199</v>
      </c>
      <c r="O506" s="14">
        <v>6.0104381978016699</v>
      </c>
      <c r="P506" s="14">
        <v>5.7875459120437496</v>
      </c>
      <c r="R506">
        <v>4</v>
      </c>
      <c r="S506">
        <v>8</v>
      </c>
      <c r="T506">
        <v>2</v>
      </c>
      <c r="U506">
        <v>2</v>
      </c>
      <c r="V506">
        <v>1</v>
      </c>
      <c r="AB506">
        <v>1</v>
      </c>
      <c r="AC506">
        <v>6</v>
      </c>
      <c r="AD506">
        <v>7</v>
      </c>
      <c r="AM506">
        <v>2</v>
      </c>
      <c r="AN506">
        <v>6</v>
      </c>
      <c r="AO506">
        <v>4</v>
      </c>
    </row>
    <row r="507" spans="1:41">
      <c r="A507">
        <v>1985</v>
      </c>
      <c r="B507">
        <v>4</v>
      </c>
      <c r="C507">
        <v>15</v>
      </c>
      <c r="D507" s="14">
        <v>9.5320535268599897</v>
      </c>
      <c r="E507" s="14">
        <v>0.29624452442687599</v>
      </c>
      <c r="F507" s="14">
        <v>0.92733021179350295</v>
      </c>
      <c r="G507" s="14">
        <v>4.92769094106007</v>
      </c>
      <c r="H507" s="14">
        <v>9.4953024284536003</v>
      </c>
      <c r="I507" s="14">
        <v>12.768466120822399</v>
      </c>
      <c r="J507" s="14">
        <v>2.0519869000907001</v>
      </c>
      <c r="K507" s="14">
        <v>6.7352433084931302</v>
      </c>
      <c r="L507" s="14">
        <v>1.29684994005494</v>
      </c>
      <c r="M507" s="14">
        <v>9.9159361429843607E-3</v>
      </c>
      <c r="N507" s="14">
        <v>5.5117770628102098</v>
      </c>
      <c r="O507" s="14">
        <v>5.2126657376451799</v>
      </c>
      <c r="P507" s="14">
        <v>4.7301193291147801</v>
      </c>
      <c r="R507">
        <v>4</v>
      </c>
      <c r="S507">
        <v>6</v>
      </c>
      <c r="T507">
        <v>2</v>
      </c>
      <c r="U507">
        <v>2</v>
      </c>
      <c r="V507">
        <v>1</v>
      </c>
      <c r="AB507">
        <v>2</v>
      </c>
      <c r="AC507">
        <v>1</v>
      </c>
      <c r="AD507">
        <v>7</v>
      </c>
      <c r="AM507">
        <v>3</v>
      </c>
      <c r="AN507">
        <v>7</v>
      </c>
      <c r="AO507">
        <v>4</v>
      </c>
    </row>
    <row r="508" spans="1:41">
      <c r="A508">
        <v>1985</v>
      </c>
      <c r="B508">
        <v>4</v>
      </c>
      <c r="C508">
        <v>16</v>
      </c>
      <c r="D508" s="14">
        <v>10.3503335455748</v>
      </c>
      <c r="E508" s="14">
        <v>2.03109701049712</v>
      </c>
      <c r="F508" s="14">
        <v>1.16949005486977</v>
      </c>
      <c r="G508" s="14">
        <v>5.5514442911046498</v>
      </c>
      <c r="H508" s="14">
        <v>5.7397369032793604</v>
      </c>
      <c r="I508" s="14">
        <v>15.090858399797501</v>
      </c>
      <c r="J508" s="14">
        <v>3.4866612094337999</v>
      </c>
      <c r="K508" s="14">
        <v>8.0824200578009595</v>
      </c>
      <c r="L508" s="14">
        <v>1.7165896793347899</v>
      </c>
      <c r="M508" s="14">
        <v>0.21521965808456101</v>
      </c>
      <c r="N508" s="14">
        <v>6.7559785224549298</v>
      </c>
      <c r="O508" s="14">
        <v>4.0619339071934997</v>
      </c>
      <c r="P508" s="14">
        <v>4.5206304279607101</v>
      </c>
      <c r="R508">
        <v>1</v>
      </c>
      <c r="S508">
        <v>6</v>
      </c>
      <c r="T508">
        <v>2</v>
      </c>
      <c r="U508">
        <v>2</v>
      </c>
      <c r="V508">
        <v>1</v>
      </c>
      <c r="AB508">
        <v>2</v>
      </c>
      <c r="AC508">
        <v>6</v>
      </c>
      <c r="AD508">
        <v>6</v>
      </c>
      <c r="AM508">
        <v>2</v>
      </c>
      <c r="AN508">
        <v>4</v>
      </c>
      <c r="AO508">
        <v>4</v>
      </c>
    </row>
    <row r="509" spans="1:41">
      <c r="A509">
        <v>1985</v>
      </c>
      <c r="B509">
        <v>4</v>
      </c>
      <c r="C509">
        <v>17</v>
      </c>
      <c r="D509" s="14">
        <v>11.2210354646335</v>
      </c>
      <c r="E509" s="14">
        <v>0.31264122759956497</v>
      </c>
      <c r="F509" s="14">
        <v>8.7001676089766194E-2</v>
      </c>
      <c r="G509" s="14">
        <v>4.0917423040944296</v>
      </c>
      <c r="H509" s="14">
        <v>5.9170547010233898</v>
      </c>
      <c r="I509" s="14">
        <v>13.291000525040101</v>
      </c>
      <c r="J509" s="14">
        <v>4.1988550138969503</v>
      </c>
      <c r="K509" s="14">
        <v>8.3389475946410698</v>
      </c>
      <c r="L509" s="14">
        <v>1.8245531625089699</v>
      </c>
      <c r="M509" s="14">
        <v>1.6448648307442199E-3</v>
      </c>
      <c r="N509" s="14">
        <v>7.0627118655632604</v>
      </c>
      <c r="O509" s="14">
        <v>2.9804309677935601</v>
      </c>
      <c r="P509" s="14">
        <v>4.0710278185120403</v>
      </c>
      <c r="R509">
        <v>7</v>
      </c>
      <c r="S509">
        <v>6</v>
      </c>
      <c r="T509">
        <v>2</v>
      </c>
      <c r="U509">
        <v>2</v>
      </c>
      <c r="V509">
        <v>1</v>
      </c>
      <c r="AB509">
        <v>3</v>
      </c>
      <c r="AC509">
        <v>7</v>
      </c>
      <c r="AD509">
        <v>6</v>
      </c>
      <c r="AM509">
        <v>2</v>
      </c>
      <c r="AN509">
        <v>1</v>
      </c>
      <c r="AO509">
        <v>10</v>
      </c>
    </row>
    <row r="510" spans="1:41">
      <c r="A510">
        <v>1985</v>
      </c>
      <c r="B510">
        <v>4</v>
      </c>
      <c r="C510">
        <v>18</v>
      </c>
      <c r="D510" s="14">
        <v>11.685418871374599</v>
      </c>
      <c r="E510" s="14">
        <v>0.25198908778927198</v>
      </c>
      <c r="F510" s="14">
        <v>3.1104107875016999E-2</v>
      </c>
      <c r="G510" s="14">
        <v>4.6890283735135796</v>
      </c>
      <c r="H510" s="14">
        <v>5.7873088481906203</v>
      </c>
      <c r="I510" s="14">
        <v>4.6695566435057296</v>
      </c>
      <c r="J510" s="14">
        <v>2.55087164713101</v>
      </c>
      <c r="K510" s="14">
        <v>4.9989855787089397</v>
      </c>
      <c r="L510" s="14">
        <v>2.3075290998585598</v>
      </c>
      <c r="M510" s="14">
        <v>0.120516337682605</v>
      </c>
      <c r="N510" s="14">
        <v>7.3618648393518704</v>
      </c>
      <c r="O510" s="14">
        <v>2.5959445808091601</v>
      </c>
      <c r="P510" s="14">
        <v>3.4888156106881598</v>
      </c>
      <c r="R510">
        <v>7</v>
      </c>
      <c r="S510">
        <v>6</v>
      </c>
      <c r="T510">
        <v>2</v>
      </c>
      <c r="U510">
        <v>2</v>
      </c>
      <c r="V510">
        <v>1</v>
      </c>
      <c r="AB510">
        <v>2</v>
      </c>
      <c r="AC510">
        <v>7</v>
      </c>
      <c r="AD510">
        <v>2</v>
      </c>
      <c r="AM510">
        <v>3</v>
      </c>
      <c r="AN510">
        <v>6</v>
      </c>
      <c r="AO510">
        <v>11</v>
      </c>
    </row>
    <row r="511" spans="1:41">
      <c r="A511">
        <v>1985</v>
      </c>
      <c r="B511">
        <v>4</v>
      </c>
      <c r="C511">
        <v>19</v>
      </c>
      <c r="D511" s="14">
        <v>6.7657455389915002</v>
      </c>
      <c r="E511" s="14">
        <v>0.12253221371091901</v>
      </c>
      <c r="F511" s="14">
        <v>8.5584505915002607E-2</v>
      </c>
      <c r="G511" s="14">
        <v>3.1005428604210299</v>
      </c>
      <c r="H511" s="14">
        <v>4.8672736606828497</v>
      </c>
      <c r="I511" s="14">
        <v>3.5494008598699298</v>
      </c>
      <c r="J511" s="14">
        <v>2.03355387258304</v>
      </c>
      <c r="K511" s="14">
        <v>3.3108577020985699</v>
      </c>
      <c r="L511" s="14">
        <v>4.6136680370316601</v>
      </c>
      <c r="M511" s="14">
        <v>0.57525893779640203</v>
      </c>
      <c r="N511" s="14">
        <v>9.2736176328501596</v>
      </c>
      <c r="O511" s="14">
        <v>1.85520751983558</v>
      </c>
      <c r="P511" s="14">
        <v>2.8081570367581001</v>
      </c>
      <c r="R511">
        <v>7</v>
      </c>
      <c r="S511">
        <v>6</v>
      </c>
      <c r="T511">
        <v>1</v>
      </c>
      <c r="U511">
        <v>2</v>
      </c>
      <c r="V511">
        <v>1</v>
      </c>
      <c r="AB511">
        <v>2</v>
      </c>
      <c r="AC511">
        <v>1</v>
      </c>
      <c r="AD511">
        <v>6</v>
      </c>
      <c r="AM511">
        <v>3</v>
      </c>
      <c r="AN511">
        <v>9</v>
      </c>
      <c r="AO511">
        <v>4</v>
      </c>
    </row>
    <row r="512" spans="1:41">
      <c r="A512">
        <v>1985</v>
      </c>
      <c r="B512">
        <v>4</v>
      </c>
      <c r="C512">
        <v>20</v>
      </c>
      <c r="D512" s="14">
        <v>11.513862432859399</v>
      </c>
      <c r="E512" s="14">
        <v>0.15168073704475599</v>
      </c>
      <c r="F512" s="14">
        <v>0.223458304440705</v>
      </c>
      <c r="G512" s="14">
        <v>4.1509000462766998</v>
      </c>
      <c r="H512" s="14">
        <v>1.86712895077158</v>
      </c>
      <c r="I512" s="14">
        <v>5.6317260308960604</v>
      </c>
      <c r="J512" s="14">
        <v>1.41546669306017</v>
      </c>
      <c r="K512" s="14">
        <v>2.3540097770300701</v>
      </c>
      <c r="L512" s="14">
        <v>2.8975215923958699</v>
      </c>
      <c r="M512" s="14">
        <v>0.91872504914833297</v>
      </c>
      <c r="N512" s="14">
        <v>4.6742610451189304</v>
      </c>
      <c r="O512" s="14">
        <v>1.06899074706833</v>
      </c>
      <c r="P512" s="14">
        <v>2.08084721439488</v>
      </c>
      <c r="R512">
        <v>2</v>
      </c>
      <c r="S512">
        <v>6</v>
      </c>
      <c r="T512">
        <v>2</v>
      </c>
      <c r="U512">
        <v>2</v>
      </c>
      <c r="V512">
        <v>1</v>
      </c>
      <c r="AB512">
        <v>1</v>
      </c>
      <c r="AC512">
        <v>7</v>
      </c>
      <c r="AD512">
        <v>2</v>
      </c>
      <c r="AM512">
        <v>3</v>
      </c>
      <c r="AN512">
        <v>9</v>
      </c>
      <c r="AO512">
        <v>3</v>
      </c>
    </row>
    <row r="513" spans="1:41">
      <c r="A513">
        <v>1985</v>
      </c>
      <c r="B513">
        <v>4</v>
      </c>
      <c r="C513">
        <v>21</v>
      </c>
      <c r="D513" s="14">
        <v>11.8842980684088</v>
      </c>
      <c r="E513" s="14">
        <v>0.42986287385810601</v>
      </c>
      <c r="F513" s="14">
        <v>0.36854509832440902</v>
      </c>
      <c r="G513" s="14">
        <v>6.9289565889422304</v>
      </c>
      <c r="H513" s="14">
        <v>2.4806041891731199</v>
      </c>
      <c r="I513" s="14">
        <v>11.448594010126101</v>
      </c>
      <c r="J513" s="14">
        <v>1.7458192172861799</v>
      </c>
      <c r="K513" s="14">
        <v>3.6209823483111498</v>
      </c>
      <c r="L513" s="14">
        <v>10.063175043698401</v>
      </c>
      <c r="M513" s="14">
        <v>2.3712204531619099</v>
      </c>
      <c r="N513" s="14">
        <v>10.008637182709499</v>
      </c>
      <c r="O513" s="14">
        <v>1.3733032943257599</v>
      </c>
      <c r="P513" s="14">
        <v>3.5932624994026301</v>
      </c>
      <c r="R513">
        <v>7</v>
      </c>
      <c r="S513">
        <v>8</v>
      </c>
      <c r="T513">
        <v>5</v>
      </c>
      <c r="U513">
        <v>2</v>
      </c>
      <c r="V513">
        <v>4</v>
      </c>
      <c r="AB513">
        <v>1</v>
      </c>
      <c r="AC513">
        <v>6</v>
      </c>
      <c r="AD513">
        <v>2</v>
      </c>
      <c r="AM513">
        <v>3</v>
      </c>
      <c r="AN513">
        <v>7</v>
      </c>
      <c r="AO513">
        <v>4</v>
      </c>
    </row>
    <row r="514" spans="1:41">
      <c r="A514">
        <v>1985</v>
      </c>
      <c r="B514">
        <v>4</v>
      </c>
      <c r="C514">
        <v>22</v>
      </c>
      <c r="D514" s="14">
        <v>13.920099957441501</v>
      </c>
      <c r="E514" s="14">
        <v>0.84996306568157298</v>
      </c>
      <c r="F514" s="14">
        <v>5.6187985071429102E-2</v>
      </c>
      <c r="G514" s="14">
        <v>8.94676184745048</v>
      </c>
      <c r="H514" s="14">
        <v>4.18020883512746</v>
      </c>
      <c r="I514" s="14">
        <v>13.684778389056399</v>
      </c>
      <c r="J514" s="14">
        <v>1.47108264072828</v>
      </c>
      <c r="K514" s="14">
        <v>4.2105222220575103</v>
      </c>
      <c r="L514" s="14">
        <v>12.032504115904301</v>
      </c>
      <c r="M514" s="14">
        <v>2.1481970776931099</v>
      </c>
      <c r="N514" s="14">
        <v>12.7952196302129</v>
      </c>
      <c r="O514" s="14">
        <v>1.7369310667590101</v>
      </c>
      <c r="P514" s="14">
        <v>4.4970419058254203</v>
      </c>
      <c r="R514">
        <v>5</v>
      </c>
      <c r="S514">
        <v>8</v>
      </c>
      <c r="T514">
        <v>5</v>
      </c>
      <c r="U514">
        <v>2</v>
      </c>
      <c r="V514">
        <v>4</v>
      </c>
      <c r="AB514">
        <v>3</v>
      </c>
      <c r="AC514">
        <v>7</v>
      </c>
      <c r="AD514">
        <v>6</v>
      </c>
      <c r="AM514">
        <v>6</v>
      </c>
      <c r="AN514">
        <v>7</v>
      </c>
      <c r="AO514">
        <v>4</v>
      </c>
    </row>
    <row r="515" spans="1:41">
      <c r="A515">
        <v>1985</v>
      </c>
      <c r="B515">
        <v>4</v>
      </c>
      <c r="C515">
        <v>23</v>
      </c>
      <c r="D515" s="14">
        <v>10.0475970774411</v>
      </c>
      <c r="E515" s="14">
        <v>0.89562205593167299</v>
      </c>
      <c r="F515" s="14">
        <v>13.662399331899101</v>
      </c>
      <c r="G515" s="14">
        <v>11.1800655041038</v>
      </c>
      <c r="H515" s="14">
        <v>4.2926654341650998</v>
      </c>
      <c r="I515" s="14">
        <v>17.0773863845479</v>
      </c>
      <c r="J515" s="14">
        <v>2.1341150294669702</v>
      </c>
      <c r="K515" s="14">
        <v>5.2573593083045802</v>
      </c>
      <c r="L515" s="14">
        <v>10.268327087602801</v>
      </c>
      <c r="M515" s="14">
        <v>2.0740253478898301</v>
      </c>
      <c r="N515" s="14">
        <v>14.039424472752801</v>
      </c>
      <c r="O515" s="14">
        <v>1.3653348856782199</v>
      </c>
      <c r="P515" s="14">
        <v>4.8910986879039102</v>
      </c>
      <c r="R515">
        <v>1</v>
      </c>
      <c r="S515">
        <v>6</v>
      </c>
      <c r="T515">
        <v>2</v>
      </c>
      <c r="U515">
        <v>6</v>
      </c>
      <c r="V515">
        <v>1</v>
      </c>
      <c r="AB515">
        <v>2</v>
      </c>
      <c r="AC515">
        <v>7</v>
      </c>
      <c r="AD515">
        <v>2</v>
      </c>
      <c r="AM515">
        <v>3</v>
      </c>
      <c r="AN515">
        <v>9</v>
      </c>
      <c r="AO515">
        <v>4</v>
      </c>
    </row>
    <row r="516" spans="1:41">
      <c r="A516">
        <v>1985</v>
      </c>
      <c r="B516">
        <v>4</v>
      </c>
      <c r="C516">
        <v>24</v>
      </c>
      <c r="D516" s="14">
        <v>9.9168402835029799</v>
      </c>
      <c r="E516" s="14">
        <v>6.6342246495507897</v>
      </c>
      <c r="F516" s="14">
        <v>10.4644299681474</v>
      </c>
      <c r="G516" s="14">
        <v>10.140723635414099</v>
      </c>
      <c r="H516" s="14">
        <v>5.9206569053603602</v>
      </c>
      <c r="I516" s="14">
        <v>9.3258691566533596</v>
      </c>
      <c r="J516" s="14">
        <v>2.3006583566024501</v>
      </c>
      <c r="K516" s="14">
        <v>7.9461177228118904</v>
      </c>
      <c r="L516" s="14">
        <v>4.4740832687210101</v>
      </c>
      <c r="M516" s="14">
        <v>4.5685081073716001E-2</v>
      </c>
      <c r="N516" s="14">
        <v>11.120855344668801</v>
      </c>
      <c r="O516" s="14">
        <v>2.0707334624531799</v>
      </c>
      <c r="P516" s="14">
        <v>4.9618627945701297</v>
      </c>
      <c r="R516">
        <v>1</v>
      </c>
      <c r="S516">
        <v>1</v>
      </c>
      <c r="T516">
        <v>2</v>
      </c>
      <c r="U516">
        <v>6</v>
      </c>
      <c r="V516">
        <v>7</v>
      </c>
      <c r="AB516">
        <v>2</v>
      </c>
      <c r="AC516">
        <v>7</v>
      </c>
      <c r="AD516">
        <v>2</v>
      </c>
      <c r="AM516">
        <v>3</v>
      </c>
      <c r="AN516">
        <v>1</v>
      </c>
      <c r="AO516">
        <v>4</v>
      </c>
    </row>
    <row r="517" spans="1:41">
      <c r="A517">
        <v>1985</v>
      </c>
      <c r="B517">
        <v>4</v>
      </c>
      <c r="C517">
        <v>25</v>
      </c>
      <c r="D517" s="14">
        <v>13.8605588078105</v>
      </c>
      <c r="E517" s="14">
        <v>4.5168942228025397</v>
      </c>
      <c r="F517" s="14">
        <v>0.77565285795734096</v>
      </c>
      <c r="G517" s="14">
        <v>8.8851791535206495</v>
      </c>
      <c r="H517" s="14">
        <v>2.3861221405560999</v>
      </c>
      <c r="I517" s="14">
        <v>10.520700663250601</v>
      </c>
      <c r="J517" s="14">
        <v>3.5857449818072298</v>
      </c>
      <c r="K517" s="14">
        <v>5.6675083476744099</v>
      </c>
      <c r="L517" s="14">
        <v>4.6956082234142702</v>
      </c>
      <c r="M517" s="14">
        <v>0.106628667636951</v>
      </c>
      <c r="N517" s="14">
        <v>7.9332198830923799</v>
      </c>
      <c r="O517" s="14">
        <v>1.9739896934863299</v>
      </c>
      <c r="P517" s="14">
        <v>4.1190792636675502</v>
      </c>
      <c r="R517">
        <v>1</v>
      </c>
      <c r="S517">
        <v>1</v>
      </c>
      <c r="T517">
        <v>2</v>
      </c>
      <c r="U517">
        <v>6</v>
      </c>
      <c r="V517">
        <v>9</v>
      </c>
      <c r="AB517">
        <v>1</v>
      </c>
      <c r="AC517">
        <v>6</v>
      </c>
      <c r="AD517">
        <v>7</v>
      </c>
      <c r="AM517">
        <v>3</v>
      </c>
      <c r="AN517">
        <v>1</v>
      </c>
      <c r="AO517">
        <v>4</v>
      </c>
    </row>
    <row r="518" spans="1:41">
      <c r="A518">
        <v>1985</v>
      </c>
      <c r="B518">
        <v>4</v>
      </c>
      <c r="C518">
        <v>26</v>
      </c>
      <c r="D518" s="14">
        <v>11.1808920874635</v>
      </c>
      <c r="E518" s="14">
        <v>0.43878013510214098</v>
      </c>
      <c r="F518" s="14">
        <v>0.39986317822821899</v>
      </c>
      <c r="G518" s="14">
        <v>7.5575209751468302</v>
      </c>
      <c r="H518" s="14">
        <v>2.83896119048558</v>
      </c>
      <c r="I518" s="14">
        <v>13.2467408828707</v>
      </c>
      <c r="J518" s="14">
        <v>2.6993943524695401</v>
      </c>
      <c r="K518" s="14">
        <v>3.6067741112045</v>
      </c>
      <c r="L518" s="14">
        <v>2.68137730268948</v>
      </c>
      <c r="M518" s="14">
        <v>2.2557476055330199E-2</v>
      </c>
      <c r="N518" s="14">
        <v>9.1998084822575201</v>
      </c>
      <c r="O518" s="14">
        <v>2.6131622769243599</v>
      </c>
      <c r="P518" s="14">
        <v>3.70619778497404</v>
      </c>
      <c r="R518">
        <v>1</v>
      </c>
      <c r="S518">
        <v>8</v>
      </c>
      <c r="T518">
        <v>2</v>
      </c>
      <c r="U518">
        <v>2</v>
      </c>
      <c r="V518">
        <v>7</v>
      </c>
      <c r="AB518">
        <v>1</v>
      </c>
      <c r="AC518">
        <v>1</v>
      </c>
      <c r="AD518">
        <v>2</v>
      </c>
      <c r="AM518">
        <v>2</v>
      </c>
      <c r="AN518">
        <v>7</v>
      </c>
      <c r="AO518">
        <v>5</v>
      </c>
    </row>
    <row r="519" spans="1:41">
      <c r="A519">
        <v>1985</v>
      </c>
      <c r="B519">
        <v>4</v>
      </c>
      <c r="C519">
        <v>27</v>
      </c>
      <c r="D519" s="14">
        <v>8.9914661217148506</v>
      </c>
      <c r="E519" s="14">
        <v>6.3860173627945001</v>
      </c>
      <c r="F519" s="14">
        <v>5.3639176686223999</v>
      </c>
      <c r="G519" s="14">
        <v>10.581445346371</v>
      </c>
      <c r="H519" s="14">
        <v>2.3098215844927599</v>
      </c>
      <c r="I519" s="14">
        <v>8.9356373371588305</v>
      </c>
      <c r="J519" s="14">
        <v>3.9094597794002501</v>
      </c>
      <c r="K519" s="14">
        <v>1.9726637540751899</v>
      </c>
      <c r="L519" s="14">
        <v>0.95722940218025698</v>
      </c>
      <c r="M519" s="14">
        <v>7.0135679194477402E-3</v>
      </c>
      <c r="N519" s="14">
        <v>7.4679728437376998</v>
      </c>
      <c r="O519" s="14">
        <v>4.1829225884550896</v>
      </c>
      <c r="P519" s="14">
        <v>4.4160643276522498</v>
      </c>
      <c r="R519">
        <v>1</v>
      </c>
      <c r="S519">
        <v>8</v>
      </c>
      <c r="T519">
        <v>2</v>
      </c>
      <c r="U519">
        <v>2</v>
      </c>
      <c r="V519">
        <v>1</v>
      </c>
      <c r="AB519">
        <v>3</v>
      </c>
      <c r="AC519">
        <v>6</v>
      </c>
      <c r="AD519">
        <v>2</v>
      </c>
      <c r="AM519">
        <v>2</v>
      </c>
      <c r="AN519">
        <v>9</v>
      </c>
      <c r="AO519">
        <v>4</v>
      </c>
    </row>
    <row r="520" spans="1:41">
      <c r="A520">
        <v>1985</v>
      </c>
      <c r="B520">
        <v>4</v>
      </c>
      <c r="C520">
        <v>28</v>
      </c>
      <c r="D520" s="14">
        <v>2.9539052604607798</v>
      </c>
      <c r="E520" s="14">
        <v>11.7732009190768</v>
      </c>
      <c r="F520" s="14">
        <v>15.3700132225028</v>
      </c>
      <c r="G520" s="14">
        <v>10.181833656471101</v>
      </c>
      <c r="H520" s="14">
        <v>2.08779719159419</v>
      </c>
      <c r="I520" s="14">
        <v>3.1239812627685102</v>
      </c>
      <c r="J520" s="14">
        <v>5.8220648357974003</v>
      </c>
      <c r="K520" s="14">
        <v>2.5819049974194099</v>
      </c>
      <c r="L520" s="14">
        <v>2.47932079579628</v>
      </c>
      <c r="M520" s="14">
        <v>3.5558299830964299E-2</v>
      </c>
      <c r="N520" s="14">
        <v>6.4080628833485198</v>
      </c>
      <c r="O520" s="14">
        <v>2.6115770218806702</v>
      </c>
      <c r="P520" s="14">
        <v>4.1711976858927704</v>
      </c>
      <c r="R520">
        <v>1</v>
      </c>
      <c r="S520">
        <v>6</v>
      </c>
      <c r="T520">
        <v>2</v>
      </c>
      <c r="U520">
        <v>2</v>
      </c>
      <c r="V520">
        <v>1</v>
      </c>
      <c r="AB520">
        <v>1</v>
      </c>
      <c r="AC520">
        <v>6</v>
      </c>
      <c r="AD520">
        <v>2</v>
      </c>
      <c r="AM520">
        <v>3</v>
      </c>
      <c r="AN520">
        <v>1</v>
      </c>
      <c r="AO520">
        <v>4</v>
      </c>
    </row>
    <row r="521" spans="1:41">
      <c r="A521">
        <v>1985</v>
      </c>
      <c r="B521">
        <v>4</v>
      </c>
      <c r="C521">
        <v>29</v>
      </c>
      <c r="D521" s="14">
        <v>4.8615783793744898</v>
      </c>
      <c r="E521" s="14">
        <v>1.1061363852747399</v>
      </c>
      <c r="F521" s="14">
        <v>5.3696044396089002</v>
      </c>
      <c r="G521" s="14">
        <v>5.1376253776481597</v>
      </c>
      <c r="H521" s="14">
        <v>1.9823671313536999</v>
      </c>
      <c r="I521" s="14">
        <v>3.9182373493233298</v>
      </c>
      <c r="J521" s="14">
        <v>2.7798760990928</v>
      </c>
      <c r="K521" s="14">
        <v>2.6996082863929298</v>
      </c>
      <c r="L521" s="14">
        <v>0.381510895186564</v>
      </c>
      <c r="M521" s="14">
        <v>1.28155911714506E-2</v>
      </c>
      <c r="N521" s="14">
        <v>2.76669814489683</v>
      </c>
      <c r="O521" s="14">
        <v>3.5308438840194598</v>
      </c>
      <c r="P521" s="14">
        <v>3.01698551366426</v>
      </c>
      <c r="R521">
        <v>1</v>
      </c>
      <c r="S521">
        <v>8</v>
      </c>
      <c r="T521">
        <v>9</v>
      </c>
      <c r="U521">
        <v>2</v>
      </c>
      <c r="V521">
        <v>9</v>
      </c>
      <c r="AB521">
        <v>2</v>
      </c>
      <c r="AC521">
        <v>7</v>
      </c>
      <c r="AD521">
        <v>2</v>
      </c>
      <c r="AM521">
        <v>2</v>
      </c>
      <c r="AN521">
        <v>1</v>
      </c>
      <c r="AO521">
        <v>5</v>
      </c>
    </row>
    <row r="522" spans="1:41">
      <c r="A522">
        <v>1985</v>
      </c>
      <c r="B522">
        <v>4</v>
      </c>
      <c r="C522">
        <v>30</v>
      </c>
      <c r="D522" s="14">
        <v>6.1875074131049796</v>
      </c>
      <c r="E522" s="14">
        <v>0.144251578727216</v>
      </c>
      <c r="F522" s="14">
        <v>4.4915443380558299E-3</v>
      </c>
      <c r="G522" s="14">
        <v>4.4973659812412903</v>
      </c>
      <c r="H522" s="14">
        <v>3.41691060650736</v>
      </c>
      <c r="I522" s="14">
        <v>4.3114751534713802</v>
      </c>
      <c r="J522" s="14">
        <v>3.9714714368578901</v>
      </c>
      <c r="K522" s="14">
        <v>4.2189000707243398</v>
      </c>
      <c r="L522" s="14">
        <v>0.54171816102001003</v>
      </c>
      <c r="M522" s="14">
        <v>0.122467853393363</v>
      </c>
      <c r="N522" s="14">
        <v>3.5539517866196202</v>
      </c>
      <c r="O522" s="14">
        <v>5.8427952274129904</v>
      </c>
      <c r="P522" s="14">
        <v>4.0813256431008798</v>
      </c>
      <c r="R522">
        <v>3</v>
      </c>
      <c r="S522">
        <v>8</v>
      </c>
      <c r="T522">
        <v>9</v>
      </c>
      <c r="U522">
        <v>2</v>
      </c>
      <c r="V522">
        <v>2</v>
      </c>
      <c r="AB522">
        <v>2</v>
      </c>
      <c r="AC522">
        <v>1</v>
      </c>
      <c r="AD522">
        <v>2</v>
      </c>
      <c r="AM522">
        <v>3</v>
      </c>
      <c r="AN522">
        <v>1</v>
      </c>
      <c r="AO522">
        <v>4</v>
      </c>
    </row>
    <row r="523" spans="1:41">
      <c r="A523">
        <v>1985</v>
      </c>
      <c r="B523">
        <v>5</v>
      </c>
      <c r="C523">
        <v>1</v>
      </c>
      <c r="D523" s="14">
        <v>4.3663499687910603</v>
      </c>
      <c r="E523" s="14">
        <v>0.109507795678971</v>
      </c>
      <c r="F523" s="14">
        <v>6.8203386921171904E-3</v>
      </c>
      <c r="G523" s="14">
        <v>3.9711870403451299</v>
      </c>
      <c r="H523" s="14">
        <v>3.0911518962168301</v>
      </c>
      <c r="I523" s="14">
        <v>4.5714689417305197</v>
      </c>
      <c r="J523" s="14">
        <v>2.5785756321111899</v>
      </c>
      <c r="K523" s="14">
        <v>4.5445794233947101</v>
      </c>
      <c r="L523" s="14">
        <v>0.509362299882127</v>
      </c>
      <c r="M523" s="14">
        <v>0.36353757658781399</v>
      </c>
      <c r="N523" s="14">
        <v>3.6156904684678999</v>
      </c>
      <c r="O523" s="14">
        <v>7.3354642821416096</v>
      </c>
      <c r="P523" s="14">
        <v>4.3125023811895797</v>
      </c>
      <c r="R523">
        <v>4</v>
      </c>
      <c r="S523">
        <v>6</v>
      </c>
      <c r="T523">
        <v>4</v>
      </c>
      <c r="U523">
        <v>2</v>
      </c>
      <c r="V523">
        <v>7</v>
      </c>
      <c r="AB523">
        <v>1</v>
      </c>
      <c r="AC523">
        <v>6</v>
      </c>
      <c r="AD523">
        <v>6</v>
      </c>
      <c r="AM523">
        <v>3</v>
      </c>
      <c r="AN523">
        <v>1</v>
      </c>
      <c r="AO523">
        <v>5</v>
      </c>
    </row>
    <row r="524" spans="1:41">
      <c r="A524">
        <v>1985</v>
      </c>
      <c r="B524">
        <v>5</v>
      </c>
      <c r="C524">
        <v>2</v>
      </c>
      <c r="D524" s="14">
        <v>15.929381513564699</v>
      </c>
      <c r="E524" s="14">
        <v>9.8560509752372794E-2</v>
      </c>
      <c r="F524" s="14">
        <v>5.5448302951248502E-2</v>
      </c>
      <c r="G524" s="14">
        <v>4.4702019189586597</v>
      </c>
      <c r="H524" s="14">
        <v>3.5127671012524</v>
      </c>
      <c r="I524" s="14">
        <v>10.5432120673815</v>
      </c>
      <c r="J524" s="14">
        <v>1.08557174193159</v>
      </c>
      <c r="K524" s="14">
        <v>6.9155433766485297</v>
      </c>
      <c r="L524" s="14">
        <v>0.80488835519450197</v>
      </c>
      <c r="M524" s="14">
        <v>1.5091871902904599</v>
      </c>
      <c r="N524" s="14">
        <v>6.0716720645602598</v>
      </c>
      <c r="O524" s="14">
        <v>4.5196906304576299</v>
      </c>
      <c r="P524" s="14">
        <v>3.9280440915378998</v>
      </c>
      <c r="R524">
        <v>7</v>
      </c>
      <c r="S524">
        <v>5</v>
      </c>
      <c r="T524">
        <v>4</v>
      </c>
      <c r="U524">
        <v>2</v>
      </c>
      <c r="V524">
        <v>7</v>
      </c>
      <c r="AB524">
        <v>2</v>
      </c>
      <c r="AC524">
        <v>1</v>
      </c>
      <c r="AD524">
        <v>2</v>
      </c>
      <c r="AM524">
        <v>3</v>
      </c>
      <c r="AN524">
        <v>1</v>
      </c>
      <c r="AO524">
        <v>5</v>
      </c>
    </row>
    <row r="525" spans="1:41">
      <c r="A525">
        <v>1985</v>
      </c>
      <c r="B525">
        <v>5</v>
      </c>
      <c r="C525">
        <v>3</v>
      </c>
      <c r="D525" s="14">
        <v>1.45499814926218</v>
      </c>
      <c r="E525" s="14">
        <v>0.26632646586862702</v>
      </c>
      <c r="F525" s="14">
        <v>0.624719796829316</v>
      </c>
      <c r="G525" s="14">
        <v>5.8323418061250498</v>
      </c>
      <c r="H525" s="14">
        <v>3.3640904073517599</v>
      </c>
      <c r="I525" s="14">
        <v>2.94452619417862</v>
      </c>
      <c r="J525" s="14">
        <v>1.5197436951194401</v>
      </c>
      <c r="K525" s="14">
        <v>3.9100884349245799</v>
      </c>
      <c r="L525" s="14">
        <v>2.5274344686131598</v>
      </c>
      <c r="M525" s="14">
        <v>2.0572068786305402</v>
      </c>
      <c r="N525" s="14">
        <v>8.1899024739536603</v>
      </c>
      <c r="O525" s="14">
        <v>5.4485682712450396</v>
      </c>
      <c r="P525" s="14">
        <v>4.26494351981981</v>
      </c>
      <c r="R525">
        <v>10</v>
      </c>
      <c r="S525">
        <v>5</v>
      </c>
      <c r="T525">
        <v>4</v>
      </c>
      <c r="U525">
        <v>2</v>
      </c>
      <c r="V525">
        <v>7</v>
      </c>
      <c r="AB525">
        <v>1</v>
      </c>
      <c r="AC525">
        <v>1</v>
      </c>
      <c r="AD525">
        <v>2</v>
      </c>
      <c r="AM525">
        <v>3</v>
      </c>
      <c r="AN525">
        <v>1</v>
      </c>
      <c r="AO525">
        <v>10</v>
      </c>
    </row>
    <row r="526" spans="1:41">
      <c r="A526">
        <v>1985</v>
      </c>
      <c r="B526">
        <v>5</v>
      </c>
      <c r="C526">
        <v>4</v>
      </c>
      <c r="D526" s="14">
        <v>9.8178400904368104</v>
      </c>
      <c r="E526" s="14">
        <v>4.95472604582603</v>
      </c>
      <c r="F526" s="14">
        <v>1.84458627801141</v>
      </c>
      <c r="G526" s="14">
        <v>8.89834757079411</v>
      </c>
      <c r="H526" s="14">
        <v>6.0190680131315304</v>
      </c>
      <c r="I526" s="14">
        <v>8.2037751525522697</v>
      </c>
      <c r="J526" s="14">
        <v>1.9020213401958199</v>
      </c>
      <c r="K526" s="14">
        <v>6.2186843740068802</v>
      </c>
      <c r="L526" s="14">
        <v>13.5330242703737</v>
      </c>
      <c r="M526" s="14">
        <v>6.36591765849185</v>
      </c>
      <c r="N526" s="14">
        <v>12.8841988981762</v>
      </c>
      <c r="O526" s="14">
        <v>6.9659056158355099</v>
      </c>
      <c r="P526" s="14">
        <v>6.87950211678704</v>
      </c>
      <c r="R526">
        <v>4</v>
      </c>
      <c r="S526">
        <v>5</v>
      </c>
      <c r="T526">
        <v>4</v>
      </c>
      <c r="U526">
        <v>2</v>
      </c>
      <c r="V526">
        <v>6</v>
      </c>
      <c r="AB526">
        <v>1</v>
      </c>
      <c r="AC526">
        <v>7</v>
      </c>
      <c r="AD526">
        <v>2</v>
      </c>
      <c r="AM526">
        <v>2</v>
      </c>
      <c r="AN526">
        <v>7</v>
      </c>
      <c r="AO526">
        <v>5</v>
      </c>
    </row>
    <row r="527" spans="1:41">
      <c r="A527">
        <v>1985</v>
      </c>
      <c r="B527">
        <v>5</v>
      </c>
      <c r="C527">
        <v>5</v>
      </c>
      <c r="D527" s="14">
        <v>10.4886051270392</v>
      </c>
      <c r="E527" s="14">
        <v>16.292377069390401</v>
      </c>
      <c r="F527" s="14">
        <v>9.0836289544145394</v>
      </c>
      <c r="G527" s="14">
        <v>10.360694744920499</v>
      </c>
      <c r="H527" s="14">
        <v>7.0856720800324098</v>
      </c>
      <c r="I527" s="14">
        <v>6.7957087071523103</v>
      </c>
      <c r="J527" s="14">
        <v>3.8399965967674898</v>
      </c>
      <c r="K527" s="14">
        <v>6.3660586952776503</v>
      </c>
      <c r="L527" s="14">
        <v>9.0139001522030906</v>
      </c>
      <c r="M527" s="14">
        <v>6.18786865225968</v>
      </c>
      <c r="N527" s="14">
        <v>14.3363752319339</v>
      </c>
      <c r="O527" s="14">
        <v>6.10363439303267</v>
      </c>
      <c r="P527" s="14">
        <v>7.0783069761868402</v>
      </c>
      <c r="R527">
        <v>4</v>
      </c>
      <c r="S527">
        <v>5</v>
      </c>
      <c r="T527">
        <v>4</v>
      </c>
      <c r="U527">
        <v>2</v>
      </c>
      <c r="V527">
        <v>6</v>
      </c>
      <c r="AB527">
        <v>1</v>
      </c>
      <c r="AC527">
        <v>7</v>
      </c>
      <c r="AD527">
        <v>2</v>
      </c>
      <c r="AM527">
        <v>2</v>
      </c>
      <c r="AN527">
        <v>1</v>
      </c>
      <c r="AO527">
        <v>10</v>
      </c>
    </row>
    <row r="528" spans="1:41">
      <c r="A528">
        <v>1985</v>
      </c>
      <c r="B528">
        <v>5</v>
      </c>
      <c r="C528">
        <v>6</v>
      </c>
      <c r="D528" s="14">
        <v>6.4972214532080104</v>
      </c>
      <c r="E528" s="14">
        <v>5.2246672327447099</v>
      </c>
      <c r="F528" s="14">
        <v>5.3540324967733302</v>
      </c>
      <c r="G528" s="14">
        <v>8.40118989431258</v>
      </c>
      <c r="H528" s="14">
        <v>5.8412374102227798</v>
      </c>
      <c r="I528" s="14">
        <v>6.6395785194294596</v>
      </c>
      <c r="J528" s="14">
        <v>2.5922070732262399</v>
      </c>
      <c r="K528" s="14">
        <v>5.0174789605746604</v>
      </c>
      <c r="L528" s="14">
        <v>2.22386909661294</v>
      </c>
      <c r="M528" s="14">
        <v>1.1519424570237999</v>
      </c>
      <c r="N528" s="14">
        <v>10.366046502767899</v>
      </c>
      <c r="O528" s="14">
        <v>6.5096505269497502</v>
      </c>
      <c r="P528" s="14">
        <v>5.7722074521330002</v>
      </c>
      <c r="R528">
        <v>4</v>
      </c>
      <c r="S528">
        <v>6</v>
      </c>
      <c r="T528">
        <v>8</v>
      </c>
      <c r="U528">
        <v>2</v>
      </c>
      <c r="V528">
        <v>6</v>
      </c>
      <c r="AB528">
        <v>2</v>
      </c>
      <c r="AC528">
        <v>1</v>
      </c>
      <c r="AD528">
        <v>2</v>
      </c>
      <c r="AM528">
        <v>3</v>
      </c>
      <c r="AN528">
        <v>7</v>
      </c>
      <c r="AO528">
        <v>4</v>
      </c>
    </row>
    <row r="529" spans="1:41">
      <c r="A529">
        <v>1985</v>
      </c>
      <c r="B529">
        <v>5</v>
      </c>
      <c r="C529">
        <v>7</v>
      </c>
      <c r="D529" s="14">
        <v>7.9878044867733404</v>
      </c>
      <c r="E529" s="14">
        <v>2.6217733807114798</v>
      </c>
      <c r="F529" s="14">
        <v>5.4729385073104897</v>
      </c>
      <c r="G529" s="14">
        <v>6.2417060284475001</v>
      </c>
      <c r="H529" s="14">
        <v>5.6862981212745503</v>
      </c>
      <c r="I529" s="14">
        <v>5.7173719471075204</v>
      </c>
      <c r="J529" s="14">
        <v>3.96557861448842</v>
      </c>
      <c r="K529" s="14">
        <v>3.9067909759653499</v>
      </c>
      <c r="L529" s="14">
        <v>1.8386375961108199</v>
      </c>
      <c r="M529" s="14">
        <v>1.6561346228948299</v>
      </c>
      <c r="N529" s="14">
        <v>8.2022326603075193</v>
      </c>
      <c r="O529" s="14">
        <v>5.7770046498349403</v>
      </c>
      <c r="P529" s="14">
        <v>4.9885336207438602</v>
      </c>
      <c r="R529">
        <v>4</v>
      </c>
      <c r="S529">
        <v>6</v>
      </c>
      <c r="T529">
        <v>8</v>
      </c>
      <c r="U529">
        <v>2</v>
      </c>
      <c r="V529">
        <v>6</v>
      </c>
      <c r="AB529">
        <v>1</v>
      </c>
      <c r="AC529">
        <v>6</v>
      </c>
      <c r="AD529">
        <v>5</v>
      </c>
      <c r="AM529">
        <v>2</v>
      </c>
      <c r="AN529">
        <v>7</v>
      </c>
      <c r="AO529">
        <v>10</v>
      </c>
    </row>
    <row r="530" spans="1:41">
      <c r="A530">
        <v>1985</v>
      </c>
      <c r="B530">
        <v>5</v>
      </c>
      <c r="C530">
        <v>8</v>
      </c>
      <c r="D530" s="14">
        <v>5.6456169077073497</v>
      </c>
      <c r="E530" s="14">
        <v>5.8667474037235099</v>
      </c>
      <c r="F530" s="14">
        <v>9.30499162016085</v>
      </c>
      <c r="G530" s="14">
        <v>7.7081185485900399</v>
      </c>
      <c r="H530" s="14">
        <v>4.7040528347716801</v>
      </c>
      <c r="I530" s="14">
        <v>4.0070699210132004</v>
      </c>
      <c r="J530" s="14">
        <v>4.5688879488657301</v>
      </c>
      <c r="K530" s="14">
        <v>2.4039816500192299</v>
      </c>
      <c r="L530" s="14">
        <v>0.79903027348202804</v>
      </c>
      <c r="M530" s="14">
        <v>0.33370469836070499</v>
      </c>
      <c r="N530" s="14">
        <v>3.7794217804316701</v>
      </c>
      <c r="O530" s="14">
        <v>2.9739069540699399</v>
      </c>
      <c r="P530" s="14">
        <v>3.73845095077768</v>
      </c>
      <c r="R530">
        <v>1</v>
      </c>
      <c r="S530">
        <v>6</v>
      </c>
      <c r="T530">
        <v>2</v>
      </c>
      <c r="U530">
        <v>2</v>
      </c>
      <c r="V530">
        <v>1</v>
      </c>
      <c r="AB530">
        <v>2</v>
      </c>
      <c r="AC530">
        <v>1</v>
      </c>
      <c r="AD530">
        <v>2</v>
      </c>
      <c r="AM530">
        <v>3</v>
      </c>
      <c r="AN530">
        <v>1</v>
      </c>
      <c r="AO530">
        <v>4</v>
      </c>
    </row>
    <row r="531" spans="1:41">
      <c r="A531">
        <v>1985</v>
      </c>
      <c r="B531">
        <v>5</v>
      </c>
      <c r="C531">
        <v>9</v>
      </c>
      <c r="D531" s="14">
        <v>6.6521083320367804</v>
      </c>
      <c r="E531" s="14">
        <v>11.0488285160198</v>
      </c>
      <c r="F531" s="14">
        <v>4.9300872996031702</v>
      </c>
      <c r="G531" s="14">
        <v>7.7589370315878003</v>
      </c>
      <c r="H531" s="14">
        <v>3.4217618931065399</v>
      </c>
      <c r="I531" s="14">
        <v>7.9631140087560199</v>
      </c>
      <c r="J531" s="14">
        <v>5.4898092290123</v>
      </c>
      <c r="K531" s="14">
        <v>4.2306929989269104</v>
      </c>
      <c r="L531" s="14">
        <v>1.29394731393767</v>
      </c>
      <c r="M531" s="14">
        <v>0.34306973630876197</v>
      </c>
      <c r="N531" s="14">
        <v>7.2517032869495397</v>
      </c>
      <c r="O531" s="14">
        <v>1.8144706619206099</v>
      </c>
      <c r="P531" s="14">
        <v>3.7410505447653799</v>
      </c>
      <c r="R531">
        <v>1</v>
      </c>
      <c r="S531">
        <v>8</v>
      </c>
      <c r="T531">
        <v>2</v>
      </c>
      <c r="U531">
        <v>2</v>
      </c>
      <c r="V531">
        <v>1</v>
      </c>
      <c r="AB531">
        <v>1</v>
      </c>
      <c r="AC531">
        <v>1</v>
      </c>
      <c r="AD531">
        <v>2</v>
      </c>
      <c r="AM531">
        <v>2</v>
      </c>
      <c r="AN531">
        <v>9</v>
      </c>
      <c r="AO531">
        <v>4</v>
      </c>
    </row>
    <row r="532" spans="1:41">
      <c r="A532">
        <v>1985</v>
      </c>
      <c r="B532">
        <v>5</v>
      </c>
      <c r="C532">
        <v>10</v>
      </c>
      <c r="D532" s="14">
        <v>6.5840202422306602</v>
      </c>
      <c r="E532" s="14">
        <v>2.5469657900052298</v>
      </c>
      <c r="F532" s="14">
        <v>7.5831327529378703</v>
      </c>
      <c r="G532" s="14">
        <v>9.8020112913883608</v>
      </c>
      <c r="H532" s="14">
        <v>6.6861621190205502</v>
      </c>
      <c r="I532" s="14">
        <v>8.0098888538386799</v>
      </c>
      <c r="J532" s="14">
        <v>6.14329397968715</v>
      </c>
      <c r="K532" s="14">
        <v>4.7856187830853498</v>
      </c>
      <c r="L532" s="14">
        <v>8.9859421382906692</v>
      </c>
      <c r="M532" s="14">
        <v>0.99955459273399505</v>
      </c>
      <c r="N532" s="14">
        <v>10.334112475580801</v>
      </c>
      <c r="O532" s="14">
        <v>2.1256716433039</v>
      </c>
      <c r="P532" s="14">
        <v>5.1450301393599398</v>
      </c>
      <c r="R532">
        <v>1</v>
      </c>
      <c r="S532">
        <v>8</v>
      </c>
      <c r="T532">
        <v>2</v>
      </c>
      <c r="U532">
        <v>2</v>
      </c>
      <c r="V532">
        <v>4</v>
      </c>
      <c r="AB532">
        <v>1</v>
      </c>
      <c r="AC532">
        <v>6</v>
      </c>
      <c r="AD532">
        <v>2</v>
      </c>
      <c r="AM532">
        <v>3</v>
      </c>
      <c r="AN532">
        <v>4</v>
      </c>
      <c r="AO532">
        <v>4</v>
      </c>
    </row>
    <row r="533" spans="1:41">
      <c r="A533">
        <v>1985</v>
      </c>
      <c r="B533">
        <v>5</v>
      </c>
      <c r="C533">
        <v>11</v>
      </c>
      <c r="D533" s="14">
        <v>9.9497089184551797</v>
      </c>
      <c r="E533" s="14">
        <v>3.54440502715287</v>
      </c>
      <c r="F533" s="14">
        <v>2.24441221531825</v>
      </c>
      <c r="G533" s="14">
        <v>9.7719884595776207</v>
      </c>
      <c r="H533" s="14">
        <v>4.9466318558675502</v>
      </c>
      <c r="I533" s="14">
        <v>9.1115949579336206</v>
      </c>
      <c r="J533" s="14">
        <v>4.1698847875125997</v>
      </c>
      <c r="K533" s="14">
        <v>3.3528341361854501</v>
      </c>
      <c r="L533" s="14">
        <v>7.5175486938693403</v>
      </c>
      <c r="M533" s="14">
        <v>1.3893715150488599</v>
      </c>
      <c r="N533" s="14">
        <v>8.1130659485857706</v>
      </c>
      <c r="O533" s="14">
        <v>2.5896800296490401</v>
      </c>
      <c r="P533" s="14">
        <v>4.6628617957578298</v>
      </c>
      <c r="R533">
        <v>1</v>
      </c>
      <c r="S533">
        <v>8</v>
      </c>
      <c r="T533">
        <v>9</v>
      </c>
      <c r="U533">
        <v>2</v>
      </c>
      <c r="V533">
        <v>9</v>
      </c>
      <c r="AB533">
        <v>1</v>
      </c>
      <c r="AC533">
        <v>6</v>
      </c>
      <c r="AD533">
        <v>2</v>
      </c>
      <c r="AM533">
        <v>2</v>
      </c>
      <c r="AN533">
        <v>7</v>
      </c>
      <c r="AO533">
        <v>1</v>
      </c>
    </row>
    <row r="534" spans="1:41">
      <c r="A534">
        <v>1985</v>
      </c>
      <c r="B534">
        <v>5</v>
      </c>
      <c r="C534">
        <v>12</v>
      </c>
      <c r="D534" s="14">
        <v>7.4974976058843703</v>
      </c>
      <c r="E534" s="14">
        <v>2.0846193904238901</v>
      </c>
      <c r="F534" s="14">
        <v>0.39896140068543201</v>
      </c>
      <c r="G534" s="14">
        <v>7.90407391561721</v>
      </c>
      <c r="H534" s="14">
        <v>7.9175405208004701</v>
      </c>
      <c r="I534" s="14">
        <v>2.2057002186428298</v>
      </c>
      <c r="J534" s="14">
        <v>3.1715971481032899</v>
      </c>
      <c r="K534" s="14">
        <v>4.1481692753326804</v>
      </c>
      <c r="L534" s="14">
        <v>3.1107185191862898</v>
      </c>
      <c r="M534" s="14">
        <v>0.357693124343335</v>
      </c>
      <c r="N534" s="14">
        <v>8.6358406743954301</v>
      </c>
      <c r="O534" s="14">
        <v>4.2010907987265904</v>
      </c>
      <c r="P534" s="14">
        <v>4.8540876818590597</v>
      </c>
      <c r="R534">
        <v>5</v>
      </c>
      <c r="S534">
        <v>8</v>
      </c>
      <c r="T534">
        <v>9</v>
      </c>
      <c r="U534">
        <v>2</v>
      </c>
      <c r="V534">
        <v>9</v>
      </c>
      <c r="AB534">
        <v>2</v>
      </c>
      <c r="AC534">
        <v>1</v>
      </c>
      <c r="AD534">
        <v>7</v>
      </c>
      <c r="AM534">
        <v>2</v>
      </c>
      <c r="AN534">
        <v>1</v>
      </c>
      <c r="AO534">
        <v>4</v>
      </c>
    </row>
    <row r="535" spans="1:41">
      <c r="A535">
        <v>1985</v>
      </c>
      <c r="B535">
        <v>5</v>
      </c>
      <c r="C535">
        <v>13</v>
      </c>
      <c r="D535" s="14">
        <v>2.6608031578413098</v>
      </c>
      <c r="E535" s="14">
        <v>0.74708039049655095</v>
      </c>
      <c r="F535" s="14">
        <v>0.63332059662683804</v>
      </c>
      <c r="G535" s="14">
        <v>3.7555579470496898</v>
      </c>
      <c r="H535" s="14">
        <v>1.7615815555462599</v>
      </c>
      <c r="I535" s="14">
        <v>1.8427558514476501</v>
      </c>
      <c r="J535" s="14">
        <v>1.7981817778537099</v>
      </c>
      <c r="K535" s="14">
        <v>1.49608501702388</v>
      </c>
      <c r="L535" s="14">
        <v>1.4690090565980101</v>
      </c>
      <c r="M535" s="14">
        <v>2.7762524270876101</v>
      </c>
      <c r="N535" s="14">
        <v>2.65004114142979</v>
      </c>
      <c r="O535" s="14">
        <v>5.1971878771524702</v>
      </c>
      <c r="P535" s="14">
        <v>3.1809087632437101</v>
      </c>
      <c r="R535">
        <v>3</v>
      </c>
      <c r="S535">
        <v>8</v>
      </c>
      <c r="T535">
        <v>2</v>
      </c>
      <c r="U535">
        <v>1</v>
      </c>
      <c r="V535">
        <v>1</v>
      </c>
      <c r="AB535">
        <v>1</v>
      </c>
      <c r="AC535">
        <v>6</v>
      </c>
      <c r="AD535">
        <v>2</v>
      </c>
      <c r="AM535">
        <v>3</v>
      </c>
      <c r="AN535">
        <v>1</v>
      </c>
      <c r="AO535">
        <v>5</v>
      </c>
    </row>
    <row r="536" spans="1:41">
      <c r="A536">
        <v>1985</v>
      </c>
      <c r="B536">
        <v>5</v>
      </c>
      <c r="C536">
        <v>14</v>
      </c>
      <c r="D536" s="14">
        <v>1.6037327196308</v>
      </c>
      <c r="E536" s="14">
        <v>0.34797487417219902</v>
      </c>
      <c r="F536" s="14">
        <v>0.41410417830944801</v>
      </c>
      <c r="G536" s="14">
        <v>3.9559561334811502</v>
      </c>
      <c r="H536" s="14">
        <v>2.1322511897189602</v>
      </c>
      <c r="I536" s="14">
        <v>2.5113691703274301</v>
      </c>
      <c r="J536" s="14">
        <v>1.65644669099633</v>
      </c>
      <c r="K536" s="14">
        <v>3.0505178607835601</v>
      </c>
      <c r="L536" s="14">
        <v>3.34411802755944</v>
      </c>
      <c r="M536" s="14">
        <v>1.7568469279225001</v>
      </c>
      <c r="N536" s="14">
        <v>5.5574256756927598</v>
      </c>
      <c r="O536" s="14">
        <v>3.8262409902943699</v>
      </c>
      <c r="P536" s="14">
        <v>3.0919051329900999</v>
      </c>
      <c r="R536">
        <v>2</v>
      </c>
      <c r="S536">
        <v>6</v>
      </c>
      <c r="T536">
        <v>4</v>
      </c>
      <c r="U536">
        <v>1</v>
      </c>
      <c r="V536">
        <v>7</v>
      </c>
      <c r="AB536">
        <v>2</v>
      </c>
      <c r="AC536">
        <v>1</v>
      </c>
      <c r="AD536">
        <v>2</v>
      </c>
      <c r="AM536">
        <v>3</v>
      </c>
      <c r="AN536">
        <v>1</v>
      </c>
      <c r="AO536">
        <v>10</v>
      </c>
    </row>
    <row r="537" spans="1:41">
      <c r="A537">
        <v>1985</v>
      </c>
      <c r="B537">
        <v>5</v>
      </c>
      <c r="C537">
        <v>15</v>
      </c>
      <c r="D537" s="14">
        <v>5.4572424227004701</v>
      </c>
      <c r="E537" s="14">
        <v>0.27886750273251498</v>
      </c>
      <c r="F537" s="14">
        <v>0.36516815468121899</v>
      </c>
      <c r="G537" s="14">
        <v>5.8749030067097099</v>
      </c>
      <c r="H537" s="14">
        <v>2.8894058001966898</v>
      </c>
      <c r="I537" s="14">
        <v>4.3327981484970604</v>
      </c>
      <c r="J537" s="14">
        <v>1.5070926719222399</v>
      </c>
      <c r="K537" s="14">
        <v>3.0484962586386501</v>
      </c>
      <c r="L537" s="14">
        <v>11.945015108610599</v>
      </c>
      <c r="M537" s="14">
        <v>5.3759850288739699</v>
      </c>
      <c r="N537" s="14">
        <v>9.5265361332108505</v>
      </c>
      <c r="O537" s="14">
        <v>3.9365977395001601</v>
      </c>
      <c r="P537" s="14">
        <v>4.2815449452408298</v>
      </c>
      <c r="R537">
        <v>2</v>
      </c>
      <c r="S537">
        <v>5</v>
      </c>
      <c r="T537">
        <v>4</v>
      </c>
      <c r="U537">
        <v>1</v>
      </c>
      <c r="V537">
        <v>1</v>
      </c>
      <c r="AB537">
        <v>1</v>
      </c>
      <c r="AC537">
        <v>6</v>
      </c>
      <c r="AD537">
        <v>2</v>
      </c>
      <c r="AM537">
        <v>2</v>
      </c>
      <c r="AN537">
        <v>6</v>
      </c>
      <c r="AO537">
        <v>4</v>
      </c>
    </row>
    <row r="538" spans="1:41">
      <c r="A538">
        <v>1985</v>
      </c>
      <c r="B538">
        <v>5</v>
      </c>
      <c r="C538">
        <v>16</v>
      </c>
      <c r="D538" s="14">
        <v>5.1013651827931703</v>
      </c>
      <c r="E538" s="14">
        <v>5.7448572952554303E-2</v>
      </c>
      <c r="F538" s="14">
        <v>0.18587713424740199</v>
      </c>
      <c r="G538" s="14">
        <v>8.1838342699804301</v>
      </c>
      <c r="H538" s="14">
        <v>6.8887609862608601</v>
      </c>
      <c r="I538" s="14">
        <v>7.6203679676922098</v>
      </c>
      <c r="J538" s="14">
        <v>2.21061599374337</v>
      </c>
      <c r="K538" s="14">
        <v>2.2593332822845702</v>
      </c>
      <c r="L538" s="14">
        <v>12.6262903973203</v>
      </c>
      <c r="M538" s="14">
        <v>8.0450235433908901</v>
      </c>
      <c r="N538" s="14">
        <v>12.028920384831199</v>
      </c>
      <c r="O538" s="14">
        <v>2.4034964319503498</v>
      </c>
      <c r="P538" s="14">
        <v>4.7529902152843198</v>
      </c>
      <c r="R538">
        <v>5</v>
      </c>
      <c r="S538">
        <v>5</v>
      </c>
      <c r="T538">
        <v>1</v>
      </c>
      <c r="U538">
        <v>1</v>
      </c>
      <c r="V538">
        <v>1</v>
      </c>
      <c r="AB538">
        <v>2</v>
      </c>
      <c r="AC538">
        <v>7</v>
      </c>
      <c r="AD538">
        <v>6</v>
      </c>
      <c r="AM538">
        <v>3</v>
      </c>
      <c r="AN538">
        <v>9</v>
      </c>
      <c r="AO538">
        <v>10</v>
      </c>
    </row>
    <row r="539" spans="1:41">
      <c r="A539">
        <v>1985</v>
      </c>
      <c r="B539">
        <v>5</v>
      </c>
      <c r="C539">
        <v>17</v>
      </c>
      <c r="D539" s="14">
        <v>7.3212104050855098</v>
      </c>
      <c r="E539" s="14">
        <v>0.30506234490804301</v>
      </c>
      <c r="F539" s="14">
        <v>0.19494326626625899</v>
      </c>
      <c r="G539" s="14">
        <v>4.9241010352776602</v>
      </c>
      <c r="H539" s="14">
        <v>2.2832819587864099</v>
      </c>
      <c r="I539" s="14">
        <v>8.1903091261112007</v>
      </c>
      <c r="J539" s="14">
        <v>1.2469895058224101</v>
      </c>
      <c r="K539" s="14">
        <v>1.52057555557838</v>
      </c>
      <c r="L539" s="14">
        <v>5.1894941154359104</v>
      </c>
      <c r="M539" s="14">
        <v>1.13637525980787</v>
      </c>
      <c r="N539" s="14">
        <v>8.8636740185112703</v>
      </c>
      <c r="O539" s="14">
        <v>2.3038780329120998</v>
      </c>
      <c r="P539" s="14">
        <v>2.8073009088595202</v>
      </c>
      <c r="R539">
        <v>2</v>
      </c>
      <c r="S539">
        <v>5</v>
      </c>
      <c r="T539">
        <v>1</v>
      </c>
      <c r="U539">
        <v>1</v>
      </c>
      <c r="V539">
        <v>1</v>
      </c>
      <c r="AB539">
        <v>1</v>
      </c>
      <c r="AC539">
        <v>7</v>
      </c>
      <c r="AD539">
        <v>6</v>
      </c>
      <c r="AM539">
        <v>3</v>
      </c>
      <c r="AN539">
        <v>6</v>
      </c>
      <c r="AO539">
        <v>10</v>
      </c>
    </row>
    <row r="540" spans="1:41">
      <c r="A540">
        <v>1985</v>
      </c>
      <c r="B540">
        <v>5</v>
      </c>
      <c r="C540">
        <v>18</v>
      </c>
      <c r="D540" s="14">
        <v>4.6423240484574704</v>
      </c>
      <c r="E540" s="14">
        <v>0.13439793192935401</v>
      </c>
      <c r="F540" s="14">
        <v>0.27456731500960202</v>
      </c>
      <c r="G540" s="14">
        <v>3.14440394481508</v>
      </c>
      <c r="H540" s="14">
        <v>3.8126933396831899</v>
      </c>
      <c r="I540" s="14">
        <v>4.2686647447130799</v>
      </c>
      <c r="J540" s="14">
        <v>1.81371689671523</v>
      </c>
      <c r="K540" s="14">
        <v>2.1096094646209802</v>
      </c>
      <c r="L540" s="14">
        <v>2.96545804939726</v>
      </c>
      <c r="M540" s="14">
        <v>1.19671339536363</v>
      </c>
      <c r="N540" s="14">
        <v>6.7293064368999298</v>
      </c>
      <c r="O540" s="14">
        <v>3.0762423380056099</v>
      </c>
      <c r="P540" s="14">
        <v>2.8058712277751501</v>
      </c>
      <c r="R540">
        <v>7</v>
      </c>
      <c r="S540">
        <v>5</v>
      </c>
      <c r="T540">
        <v>1</v>
      </c>
      <c r="U540">
        <v>1</v>
      </c>
      <c r="V540">
        <v>7</v>
      </c>
      <c r="AB540">
        <v>1</v>
      </c>
      <c r="AC540">
        <v>6</v>
      </c>
      <c r="AD540">
        <v>2</v>
      </c>
      <c r="AM540">
        <v>3</v>
      </c>
      <c r="AN540">
        <v>1</v>
      </c>
      <c r="AO540">
        <v>5</v>
      </c>
    </row>
    <row r="541" spans="1:41">
      <c r="A541">
        <v>1985</v>
      </c>
      <c r="B541">
        <v>5</v>
      </c>
      <c r="C541">
        <v>19</v>
      </c>
      <c r="D541" s="14">
        <v>6.3135144399288796</v>
      </c>
      <c r="E541" s="14">
        <v>1.2365354595628601E-2</v>
      </c>
      <c r="F541" s="14">
        <v>0.211739381754809</v>
      </c>
      <c r="G541" s="14">
        <v>4.6024345034069896</v>
      </c>
      <c r="H541" s="14">
        <v>1.5801895694277901</v>
      </c>
      <c r="I541" s="14">
        <v>5.8100381815639803</v>
      </c>
      <c r="J541" s="14">
        <v>3.8884588907099098</v>
      </c>
      <c r="K541" s="14">
        <v>1.8003493646852</v>
      </c>
      <c r="L541" s="14">
        <v>5.6706916948182098</v>
      </c>
      <c r="M541" s="14">
        <v>2.35448232620729</v>
      </c>
      <c r="N541" s="14">
        <v>6.5638462687174197</v>
      </c>
      <c r="O541" s="14">
        <v>3.5348822402762501</v>
      </c>
      <c r="P541" s="14">
        <v>3.2965493958162502</v>
      </c>
      <c r="R541">
        <v>7</v>
      </c>
      <c r="S541">
        <v>9</v>
      </c>
      <c r="T541">
        <v>8</v>
      </c>
      <c r="U541">
        <v>1</v>
      </c>
      <c r="V541">
        <v>7</v>
      </c>
      <c r="AB541">
        <v>1</v>
      </c>
      <c r="AC541">
        <v>6</v>
      </c>
      <c r="AD541">
        <v>2</v>
      </c>
      <c r="AM541">
        <v>3</v>
      </c>
      <c r="AN541">
        <v>7</v>
      </c>
      <c r="AO541">
        <v>5</v>
      </c>
    </row>
    <row r="542" spans="1:41">
      <c r="A542">
        <v>1985</v>
      </c>
      <c r="B542">
        <v>5</v>
      </c>
      <c r="C542">
        <v>20</v>
      </c>
      <c r="D542" s="14">
        <v>0.87406988696693999</v>
      </c>
      <c r="E542" s="14">
        <v>4.5544273098647398E-5</v>
      </c>
      <c r="F542" s="14">
        <v>0.29700492227265501</v>
      </c>
      <c r="G542" s="14">
        <v>3.0315240047427201</v>
      </c>
      <c r="H542" s="14">
        <v>1.03951087745997</v>
      </c>
      <c r="I542" s="14">
        <v>3.2340857895111701</v>
      </c>
      <c r="J542" s="14">
        <v>2.17114467643253</v>
      </c>
      <c r="K542" s="14">
        <v>0.68174994044588899</v>
      </c>
      <c r="L542" s="14">
        <v>2.4668397724194802</v>
      </c>
      <c r="M542" s="14">
        <v>4.6051406417458898</v>
      </c>
      <c r="N542" s="14">
        <v>4.0348718946508697</v>
      </c>
      <c r="O542" s="14">
        <v>2.80285295725644</v>
      </c>
      <c r="P542" s="14">
        <v>2.2235803247872901</v>
      </c>
      <c r="R542">
        <v>2</v>
      </c>
      <c r="S542">
        <v>9</v>
      </c>
      <c r="T542">
        <v>8</v>
      </c>
      <c r="U542">
        <v>1</v>
      </c>
      <c r="V542">
        <v>6</v>
      </c>
      <c r="AB542">
        <v>2</v>
      </c>
      <c r="AC542">
        <v>1</v>
      </c>
      <c r="AD542">
        <v>2</v>
      </c>
      <c r="AM542">
        <v>2</v>
      </c>
      <c r="AN542">
        <v>6</v>
      </c>
      <c r="AO542">
        <v>4</v>
      </c>
    </row>
    <row r="543" spans="1:41">
      <c r="A543">
        <v>1985</v>
      </c>
      <c r="B543">
        <v>5</v>
      </c>
      <c r="C543">
        <v>21</v>
      </c>
      <c r="D543" s="14">
        <v>0.32909986324831297</v>
      </c>
      <c r="E543" s="14">
        <v>2.3607702171260101E-2</v>
      </c>
      <c r="F543" s="14">
        <v>0.403296795976192</v>
      </c>
      <c r="G543" s="14">
        <v>4.3733222120752302</v>
      </c>
      <c r="H543" s="14">
        <v>2.6136395217544299</v>
      </c>
      <c r="I543" s="14">
        <v>1.9595570738399</v>
      </c>
      <c r="J543" s="14">
        <v>2.8314693022330699</v>
      </c>
      <c r="K543" s="14">
        <v>0.54880585759252998</v>
      </c>
      <c r="L543" s="14">
        <v>2.7369667256122101</v>
      </c>
      <c r="M543" s="14">
        <v>7.3324203346945298</v>
      </c>
      <c r="N543" s="14">
        <v>4.7383593408815701</v>
      </c>
      <c r="O543" s="14">
        <v>2.3521443970120899</v>
      </c>
      <c r="P543" s="14">
        <v>2.6324365170320099</v>
      </c>
      <c r="R543">
        <v>2</v>
      </c>
      <c r="S543">
        <v>9</v>
      </c>
      <c r="T543">
        <v>8</v>
      </c>
      <c r="U543">
        <v>1</v>
      </c>
      <c r="V543">
        <v>6</v>
      </c>
      <c r="AB543">
        <v>1</v>
      </c>
      <c r="AC543">
        <v>6</v>
      </c>
      <c r="AD543">
        <v>6</v>
      </c>
      <c r="AM543">
        <v>3</v>
      </c>
      <c r="AN543">
        <v>7</v>
      </c>
      <c r="AO543">
        <v>4</v>
      </c>
    </row>
    <row r="544" spans="1:41">
      <c r="A544">
        <v>1985</v>
      </c>
      <c r="B544">
        <v>5</v>
      </c>
      <c r="C544">
        <v>22</v>
      </c>
      <c r="D544" s="14">
        <v>3.0316278618397301E-2</v>
      </c>
      <c r="E544" s="14">
        <v>0.18189626740515399</v>
      </c>
      <c r="F544" s="14">
        <v>0.60289433886449495</v>
      </c>
      <c r="G544" s="14">
        <v>4.4497683295483599</v>
      </c>
      <c r="H544" s="14">
        <v>2.9012958818549199</v>
      </c>
      <c r="I544" s="14">
        <v>0.272118469223052</v>
      </c>
      <c r="J544" s="14">
        <v>1.03123359076395</v>
      </c>
      <c r="K544" s="14">
        <v>0.63157327308697997</v>
      </c>
      <c r="L544" s="14">
        <v>6.2533386925538199</v>
      </c>
      <c r="M544" s="14">
        <v>8.0156269615461397</v>
      </c>
      <c r="N544" s="14">
        <v>7.3349524100508301</v>
      </c>
      <c r="O544" s="14">
        <v>1.94154965578506</v>
      </c>
      <c r="P544" s="14">
        <v>2.7276174759333198</v>
      </c>
      <c r="R544">
        <v>2</v>
      </c>
      <c r="S544">
        <v>9</v>
      </c>
      <c r="T544">
        <v>8</v>
      </c>
      <c r="U544">
        <v>5</v>
      </c>
      <c r="V544">
        <v>6</v>
      </c>
      <c r="AB544">
        <v>1</v>
      </c>
      <c r="AC544">
        <v>7</v>
      </c>
      <c r="AD544">
        <v>2</v>
      </c>
      <c r="AM544">
        <v>3</v>
      </c>
      <c r="AN544">
        <v>1</v>
      </c>
      <c r="AO544">
        <v>10</v>
      </c>
    </row>
    <row r="545" spans="1:41">
      <c r="A545">
        <v>1985</v>
      </c>
      <c r="B545">
        <v>5</v>
      </c>
      <c r="C545">
        <v>23</v>
      </c>
      <c r="D545" s="14">
        <v>0</v>
      </c>
      <c r="E545" s="14">
        <v>6.7226844773851199E-2</v>
      </c>
      <c r="F545" s="14">
        <v>0.326093863412459</v>
      </c>
      <c r="G545" s="14">
        <v>4.5579245549167702</v>
      </c>
      <c r="H545" s="14">
        <v>1.6926443221844001</v>
      </c>
      <c r="I545" s="14">
        <v>3.7177189739575497E-2</v>
      </c>
      <c r="J545" s="14">
        <v>0.662604320183655</v>
      </c>
      <c r="K545" s="14">
        <v>0.58923912975898796</v>
      </c>
      <c r="L545" s="14">
        <v>5.6195117826518501</v>
      </c>
      <c r="M545" s="14">
        <v>3.7048504644549598</v>
      </c>
      <c r="N545" s="14">
        <v>5.1839841438981296</v>
      </c>
      <c r="O545" s="14">
        <v>1.81226060748898</v>
      </c>
      <c r="P545" s="14">
        <v>2.2595522039998102</v>
      </c>
      <c r="R545">
        <v>2</v>
      </c>
      <c r="S545">
        <v>9</v>
      </c>
      <c r="T545">
        <v>8</v>
      </c>
      <c r="U545">
        <v>5</v>
      </c>
      <c r="V545">
        <v>6</v>
      </c>
      <c r="AB545">
        <v>2</v>
      </c>
      <c r="AC545">
        <v>7</v>
      </c>
      <c r="AD545">
        <v>2</v>
      </c>
      <c r="AM545">
        <v>2</v>
      </c>
      <c r="AN545">
        <v>1</v>
      </c>
      <c r="AO545">
        <v>4</v>
      </c>
    </row>
    <row r="546" spans="1:41">
      <c r="A546">
        <v>1985</v>
      </c>
      <c r="B546">
        <v>5</v>
      </c>
      <c r="C546">
        <v>24</v>
      </c>
      <c r="D546" s="14">
        <v>8.9691392198627696E-3</v>
      </c>
      <c r="E546" s="14">
        <v>2.8157161246240299E-2</v>
      </c>
      <c r="F546" s="14">
        <v>0.27956314524013798</v>
      </c>
      <c r="G546" s="14">
        <v>3.7915584515157299</v>
      </c>
      <c r="H546" s="14">
        <v>2.2117138154625899</v>
      </c>
      <c r="I546" s="14">
        <v>0.11047580060018899</v>
      </c>
      <c r="J546" s="14">
        <v>0.85131141338342597</v>
      </c>
      <c r="K546" s="14">
        <v>0.89693463649204797</v>
      </c>
      <c r="L546" s="14">
        <v>6.95087027048897</v>
      </c>
      <c r="M546" s="14">
        <v>4.8493522411464003</v>
      </c>
      <c r="N546" s="14">
        <v>7.14306982207499</v>
      </c>
      <c r="O546" s="14">
        <v>1.56354491219587</v>
      </c>
      <c r="P546" s="14">
        <v>2.3193135231290101</v>
      </c>
      <c r="R546">
        <v>2</v>
      </c>
      <c r="S546">
        <v>9</v>
      </c>
      <c r="T546">
        <v>8</v>
      </c>
      <c r="U546">
        <v>5</v>
      </c>
      <c r="V546">
        <v>6</v>
      </c>
      <c r="AB546">
        <v>1</v>
      </c>
      <c r="AC546">
        <v>7</v>
      </c>
      <c r="AD546">
        <v>2</v>
      </c>
      <c r="AM546">
        <v>3</v>
      </c>
      <c r="AN546">
        <v>7</v>
      </c>
      <c r="AO546">
        <v>5</v>
      </c>
    </row>
    <row r="547" spans="1:41">
      <c r="A547">
        <v>1985</v>
      </c>
      <c r="B547">
        <v>5</v>
      </c>
      <c r="C547">
        <v>25</v>
      </c>
      <c r="D547" s="14">
        <v>3.4264454112965498E-2</v>
      </c>
      <c r="E547" s="14">
        <v>1.04946918810852E-3</v>
      </c>
      <c r="F547" s="14">
        <v>0.66059319762209801</v>
      </c>
      <c r="G547" s="14">
        <v>5.5210248822501997</v>
      </c>
      <c r="H547" s="14">
        <v>4.09780703517972</v>
      </c>
      <c r="I547" s="14">
        <v>0.22130361497460099</v>
      </c>
      <c r="J547" s="14">
        <v>0.45747569382700298</v>
      </c>
      <c r="K547" s="14">
        <v>0.67073845639516705</v>
      </c>
      <c r="L547" s="14">
        <v>10.177426783673001</v>
      </c>
      <c r="M547" s="14">
        <v>11.9511383476194</v>
      </c>
      <c r="N547" s="14">
        <v>7.2645069779824301</v>
      </c>
      <c r="O547" s="14">
        <v>1.3973032114556401</v>
      </c>
      <c r="P547" s="14">
        <v>3.1275516243490502</v>
      </c>
      <c r="R547">
        <v>5</v>
      </c>
      <c r="S547">
        <v>9</v>
      </c>
      <c r="T547">
        <v>8</v>
      </c>
      <c r="U547">
        <v>5</v>
      </c>
      <c r="V547">
        <v>6</v>
      </c>
      <c r="AB547">
        <v>1</v>
      </c>
      <c r="AC547">
        <v>6</v>
      </c>
      <c r="AD547">
        <v>2</v>
      </c>
      <c r="AM547">
        <v>2</v>
      </c>
      <c r="AN547">
        <v>6</v>
      </c>
      <c r="AO547">
        <v>4</v>
      </c>
    </row>
    <row r="548" spans="1:41">
      <c r="A548">
        <v>1985</v>
      </c>
      <c r="B548">
        <v>5</v>
      </c>
      <c r="C548">
        <v>26</v>
      </c>
      <c r="D548" s="14">
        <v>0.42339591914290098</v>
      </c>
      <c r="E548" s="14">
        <v>0</v>
      </c>
      <c r="F548" s="14">
        <v>8.1566315192410602E-2</v>
      </c>
      <c r="G548" s="14">
        <v>5.1320723626693203</v>
      </c>
      <c r="H548" s="14">
        <v>1.06711663775183</v>
      </c>
      <c r="I548" s="14">
        <v>1.37432556238211</v>
      </c>
      <c r="J548" s="14">
        <v>0.52362830058802301</v>
      </c>
      <c r="K548" s="14">
        <v>0.65361920704703902</v>
      </c>
      <c r="L548" s="14">
        <v>8.3059043990151995</v>
      </c>
      <c r="M548" s="14">
        <v>3.7832305470038401</v>
      </c>
      <c r="N548" s="14">
        <v>6.0985655701797903</v>
      </c>
      <c r="O548" s="14">
        <v>1.2607651397683399</v>
      </c>
      <c r="P548" s="14">
        <v>2.23222862451059</v>
      </c>
      <c r="R548">
        <v>2</v>
      </c>
      <c r="S548">
        <v>9</v>
      </c>
      <c r="T548">
        <v>8</v>
      </c>
      <c r="U548">
        <v>5</v>
      </c>
      <c r="V548">
        <v>6</v>
      </c>
      <c r="AB548">
        <v>1</v>
      </c>
      <c r="AC548">
        <v>6</v>
      </c>
      <c r="AD548">
        <v>2</v>
      </c>
      <c r="AM548">
        <v>3</v>
      </c>
      <c r="AN548">
        <v>7</v>
      </c>
      <c r="AO548">
        <v>4</v>
      </c>
    </row>
    <row r="549" spans="1:41">
      <c r="A549">
        <v>1985</v>
      </c>
      <c r="B549">
        <v>5</v>
      </c>
      <c r="C549">
        <v>27</v>
      </c>
      <c r="D549" s="14">
        <v>0.120102499045507</v>
      </c>
      <c r="E549" s="14">
        <v>0</v>
      </c>
      <c r="F549" s="14">
        <v>0.203887589288517</v>
      </c>
      <c r="G549" s="14">
        <v>3.1543764423126501</v>
      </c>
      <c r="H549" s="14">
        <v>0.86784854052416005</v>
      </c>
      <c r="I549" s="14">
        <v>0.54404863834463302</v>
      </c>
      <c r="J549" s="14">
        <v>0.34345717339180398</v>
      </c>
      <c r="K549" s="14">
        <v>0.21960191218731101</v>
      </c>
      <c r="L549" s="14">
        <v>3.1991030909126499</v>
      </c>
      <c r="M549" s="14">
        <v>2.4831227170980199</v>
      </c>
      <c r="N549" s="14">
        <v>7.14286825101075</v>
      </c>
      <c r="O549" s="14">
        <v>1.2508642028135899</v>
      </c>
      <c r="P549" s="14">
        <v>1.57597566103525</v>
      </c>
      <c r="R549">
        <v>2</v>
      </c>
      <c r="S549">
        <v>9</v>
      </c>
      <c r="T549">
        <v>8</v>
      </c>
      <c r="U549">
        <v>5</v>
      </c>
      <c r="V549">
        <v>6</v>
      </c>
      <c r="AB549">
        <v>1</v>
      </c>
      <c r="AC549">
        <v>7</v>
      </c>
      <c r="AD549">
        <v>2</v>
      </c>
      <c r="AM549">
        <v>3</v>
      </c>
      <c r="AN549">
        <v>1</v>
      </c>
      <c r="AO549">
        <v>10</v>
      </c>
    </row>
    <row r="550" spans="1:41">
      <c r="A550">
        <v>1985</v>
      </c>
      <c r="B550">
        <v>5</v>
      </c>
      <c r="C550">
        <v>28</v>
      </c>
      <c r="D550" s="14">
        <v>0.169629297113154</v>
      </c>
      <c r="E550" s="14">
        <v>0</v>
      </c>
      <c r="F550" s="14">
        <v>0.67398295266167996</v>
      </c>
      <c r="G550" s="14">
        <v>4.5434347108505504</v>
      </c>
      <c r="H550" s="14">
        <v>1.64389436964208</v>
      </c>
      <c r="I550" s="14">
        <v>0.18302491631013401</v>
      </c>
      <c r="J550" s="14">
        <v>0.30351556481427999</v>
      </c>
      <c r="K550" s="14">
        <v>0.25226338046665903</v>
      </c>
      <c r="L550" s="14">
        <v>5.0050994648457303</v>
      </c>
      <c r="M550" s="14">
        <v>2.9928591536890199</v>
      </c>
      <c r="N550" s="14">
        <v>4.1362837972549498</v>
      </c>
      <c r="O550" s="14">
        <v>0.95198067757009996</v>
      </c>
      <c r="P550" s="14">
        <v>1.7685078392173801</v>
      </c>
      <c r="R550">
        <v>2</v>
      </c>
      <c r="S550">
        <v>9</v>
      </c>
      <c r="T550">
        <v>8</v>
      </c>
      <c r="U550">
        <v>5</v>
      </c>
      <c r="V550">
        <v>6</v>
      </c>
      <c r="AB550">
        <v>2</v>
      </c>
      <c r="AC550">
        <v>7</v>
      </c>
      <c r="AD550">
        <v>2</v>
      </c>
      <c r="AM550">
        <v>3</v>
      </c>
      <c r="AN550">
        <v>6</v>
      </c>
      <c r="AO550">
        <v>4</v>
      </c>
    </row>
    <row r="551" spans="1:41">
      <c r="A551">
        <v>1985</v>
      </c>
      <c r="B551">
        <v>5</v>
      </c>
      <c r="C551">
        <v>29</v>
      </c>
      <c r="D551" s="14">
        <v>0.38689631384217699</v>
      </c>
      <c r="E551" s="14">
        <v>1.40756077064808E-3</v>
      </c>
      <c r="F551" s="14">
        <v>0.368016193685755</v>
      </c>
      <c r="G551" s="14">
        <v>2.8248624213992199</v>
      </c>
      <c r="H551" s="14">
        <v>0.912310716517725</v>
      </c>
      <c r="I551" s="14">
        <v>0.75158950744510999</v>
      </c>
      <c r="J551" s="14">
        <v>0.245973853961411</v>
      </c>
      <c r="K551" s="14">
        <v>0.25843151177141399</v>
      </c>
      <c r="L551" s="14">
        <v>4.4715217042603204</v>
      </c>
      <c r="M551" s="14">
        <v>3.0765841070925601</v>
      </c>
      <c r="N551" s="14">
        <v>5.79231377939987</v>
      </c>
      <c r="O551" s="14">
        <v>0.76545351403630502</v>
      </c>
      <c r="P551" s="14">
        <v>1.39781025314011</v>
      </c>
      <c r="R551">
        <v>2</v>
      </c>
      <c r="S551">
        <v>9</v>
      </c>
      <c r="T551">
        <v>8</v>
      </c>
      <c r="U551">
        <v>5</v>
      </c>
      <c r="V551">
        <v>6</v>
      </c>
      <c r="AB551">
        <v>1</v>
      </c>
      <c r="AC551">
        <v>6</v>
      </c>
      <c r="AD551">
        <v>2</v>
      </c>
      <c r="AM551">
        <v>2</v>
      </c>
      <c r="AN551">
        <v>1</v>
      </c>
      <c r="AO551">
        <v>5</v>
      </c>
    </row>
    <row r="552" spans="1:41">
      <c r="A552">
        <v>1985</v>
      </c>
      <c r="B552">
        <v>5</v>
      </c>
      <c r="C552">
        <v>30</v>
      </c>
      <c r="D552" s="14">
        <v>0.65776035164703595</v>
      </c>
      <c r="E552" s="14">
        <v>0</v>
      </c>
      <c r="F552" s="14">
        <v>4.7148161451836203E-4</v>
      </c>
      <c r="G552" s="14">
        <v>3.2814624316386598</v>
      </c>
      <c r="H552" s="14">
        <v>0.66931931877555995</v>
      </c>
      <c r="I552" s="14">
        <v>1.3163349722275901</v>
      </c>
      <c r="J552" s="14">
        <v>0.31445717483089902</v>
      </c>
      <c r="K552" s="14">
        <v>0.20445506256040599</v>
      </c>
      <c r="L552" s="14">
        <v>7.9334674234745304</v>
      </c>
      <c r="M552" s="14">
        <v>3.9155741602245802</v>
      </c>
      <c r="N552" s="14">
        <v>6.7156516490932603</v>
      </c>
      <c r="O552" s="14">
        <v>0.797293372391775</v>
      </c>
      <c r="P552" s="14">
        <v>1.7102395270005499</v>
      </c>
      <c r="R552">
        <v>2</v>
      </c>
      <c r="S552">
        <v>9</v>
      </c>
      <c r="T552">
        <v>8</v>
      </c>
      <c r="U552">
        <v>5</v>
      </c>
      <c r="V552">
        <v>6</v>
      </c>
      <c r="AB552">
        <v>1</v>
      </c>
      <c r="AC552">
        <v>6</v>
      </c>
      <c r="AD552">
        <v>2</v>
      </c>
      <c r="AM552">
        <v>3</v>
      </c>
      <c r="AN552">
        <v>7</v>
      </c>
      <c r="AO552">
        <v>10</v>
      </c>
    </row>
    <row r="553" spans="1:41">
      <c r="A553">
        <v>1985</v>
      </c>
      <c r="B553">
        <v>5</v>
      </c>
      <c r="C553">
        <v>31</v>
      </c>
      <c r="D553" s="14">
        <v>0.105196106102425</v>
      </c>
      <c r="E553" s="14">
        <v>0</v>
      </c>
      <c r="F553" s="14">
        <v>3.2450401058596097E-2</v>
      </c>
      <c r="G553" s="14">
        <v>2.90692416018276</v>
      </c>
      <c r="H553" s="14">
        <v>0.67846593571378699</v>
      </c>
      <c r="I553" s="14">
        <v>0.34969037669807301</v>
      </c>
      <c r="J553" s="14">
        <v>0.106959476344586</v>
      </c>
      <c r="K553" s="14">
        <v>0.178440540737628</v>
      </c>
      <c r="L553" s="14">
        <v>6.3765360532277704</v>
      </c>
      <c r="M553" s="14">
        <v>2.8056410835040801</v>
      </c>
      <c r="N553" s="14">
        <v>5.2371935021520999</v>
      </c>
      <c r="O553" s="14">
        <v>0.91023161981630296</v>
      </c>
      <c r="P553" s="14">
        <v>1.4887753191545501</v>
      </c>
      <c r="R553">
        <v>2</v>
      </c>
      <c r="S553">
        <v>9</v>
      </c>
      <c r="T553">
        <v>8</v>
      </c>
      <c r="U553">
        <v>5</v>
      </c>
      <c r="V553">
        <v>6</v>
      </c>
      <c r="AB553">
        <v>1</v>
      </c>
      <c r="AC553">
        <v>7</v>
      </c>
      <c r="AD553">
        <v>6</v>
      </c>
      <c r="AM553">
        <v>3</v>
      </c>
      <c r="AN553">
        <v>7</v>
      </c>
      <c r="AO553">
        <v>4</v>
      </c>
    </row>
    <row r="554" spans="1:41">
      <c r="A554">
        <v>1986</v>
      </c>
      <c r="B554">
        <v>3</v>
      </c>
      <c r="C554">
        <v>1</v>
      </c>
      <c r="D554" s="14">
        <v>5.9518524577760701</v>
      </c>
      <c r="E554" s="14">
        <v>0.26147437501842402</v>
      </c>
      <c r="F554" s="14">
        <v>1.1121433748949301</v>
      </c>
      <c r="G554" s="14">
        <v>2.9291694279501401</v>
      </c>
      <c r="H554" s="14">
        <v>0.47321475304884603</v>
      </c>
      <c r="I554" s="14">
        <v>2.7581549389583699</v>
      </c>
      <c r="J554" s="14">
        <v>0.350315629346937</v>
      </c>
      <c r="K554" s="14">
        <v>2.3859931896824098</v>
      </c>
      <c r="L554" s="14">
        <v>1.7012778501908601</v>
      </c>
      <c r="M554" s="14">
        <v>2.9786600085945302E-3</v>
      </c>
      <c r="N554" s="14">
        <v>3.4416104197798698</v>
      </c>
      <c r="O554" s="14">
        <v>0.99926054416056198</v>
      </c>
      <c r="P554" s="14">
        <v>1.4882928907406701</v>
      </c>
      <c r="R554">
        <v>6</v>
      </c>
      <c r="S554">
        <v>2</v>
      </c>
      <c r="T554">
        <v>6</v>
      </c>
      <c r="U554">
        <v>8</v>
      </c>
      <c r="V554">
        <v>3</v>
      </c>
      <c r="AB554">
        <v>1</v>
      </c>
      <c r="AC554">
        <v>6</v>
      </c>
      <c r="AD554">
        <v>2</v>
      </c>
      <c r="AM554">
        <v>3</v>
      </c>
      <c r="AN554">
        <v>1</v>
      </c>
      <c r="AO554">
        <v>4</v>
      </c>
    </row>
    <row r="555" spans="1:41">
      <c r="A555">
        <v>1986</v>
      </c>
      <c r="B555">
        <v>3</v>
      </c>
      <c r="C555">
        <v>2</v>
      </c>
      <c r="D555" s="14">
        <v>2.7017949506908598</v>
      </c>
      <c r="E555" s="14">
        <v>1.82000564920205</v>
      </c>
      <c r="F555" s="14">
        <v>2.0174321224164</v>
      </c>
      <c r="G555" s="14">
        <v>5.0510118276662803</v>
      </c>
      <c r="H555" s="14">
        <v>0.66264354304175199</v>
      </c>
      <c r="I555" s="14">
        <v>3.5644589430579701</v>
      </c>
      <c r="J555" s="14">
        <v>0.41592619434401001</v>
      </c>
      <c r="K555" s="14">
        <v>2.3582827470835399</v>
      </c>
      <c r="L555" s="14">
        <v>1.6276755400841201</v>
      </c>
      <c r="M555" s="14">
        <v>0</v>
      </c>
      <c r="N555" s="14">
        <v>3.1122318708857999</v>
      </c>
      <c r="O555" s="14">
        <v>1.0777417137107299</v>
      </c>
      <c r="P555" s="14">
        <v>1.81152046269787</v>
      </c>
      <c r="R555">
        <v>6</v>
      </c>
      <c r="S555">
        <v>3</v>
      </c>
      <c r="T555">
        <v>7</v>
      </c>
      <c r="U555">
        <v>7</v>
      </c>
      <c r="V555">
        <v>3</v>
      </c>
      <c r="AB555">
        <v>1</v>
      </c>
      <c r="AC555">
        <v>6</v>
      </c>
      <c r="AD555">
        <v>2</v>
      </c>
      <c r="AM555">
        <v>3</v>
      </c>
      <c r="AN555">
        <v>6</v>
      </c>
      <c r="AO555">
        <v>5</v>
      </c>
    </row>
    <row r="556" spans="1:41">
      <c r="A556">
        <v>1986</v>
      </c>
      <c r="B556">
        <v>3</v>
      </c>
      <c r="C556">
        <v>3</v>
      </c>
      <c r="D556" s="14">
        <v>2.7699131231891299</v>
      </c>
      <c r="E556" s="14">
        <v>6.9011633316248</v>
      </c>
      <c r="F556" s="14">
        <v>4.4421028696072202</v>
      </c>
      <c r="G556" s="14">
        <v>8.7373674747295098</v>
      </c>
      <c r="H556" s="14">
        <v>1.8949233470793301</v>
      </c>
      <c r="I556" s="14">
        <v>3.3960290019100898</v>
      </c>
      <c r="J556" s="14">
        <v>0.63693083920045002</v>
      </c>
      <c r="K556" s="14">
        <v>2.7262701853290201</v>
      </c>
      <c r="L556" s="14">
        <v>5.1859439700564298</v>
      </c>
      <c r="M556" s="14">
        <v>0</v>
      </c>
      <c r="N556" s="14">
        <v>9.9502420688165305</v>
      </c>
      <c r="O556" s="14">
        <v>2.7820828695217199</v>
      </c>
      <c r="P556" s="14">
        <v>3.55746813310888</v>
      </c>
      <c r="R556">
        <v>1</v>
      </c>
      <c r="S556">
        <v>3</v>
      </c>
      <c r="T556">
        <v>7</v>
      </c>
      <c r="U556">
        <v>7</v>
      </c>
      <c r="V556">
        <v>2</v>
      </c>
      <c r="AB556">
        <v>2</v>
      </c>
      <c r="AC556">
        <v>7</v>
      </c>
      <c r="AD556">
        <v>2</v>
      </c>
      <c r="AM556">
        <v>3</v>
      </c>
      <c r="AN556">
        <v>6</v>
      </c>
      <c r="AO556">
        <v>4</v>
      </c>
    </row>
    <row r="557" spans="1:41">
      <c r="A557">
        <v>1986</v>
      </c>
      <c r="B557">
        <v>3</v>
      </c>
      <c r="C557">
        <v>4</v>
      </c>
      <c r="D557" s="14">
        <v>9.5504904323193394</v>
      </c>
      <c r="E557" s="14">
        <v>0.89907756814060502</v>
      </c>
      <c r="F557" s="14">
        <v>0.171537554530066</v>
      </c>
      <c r="G557" s="14">
        <v>3.6290896733134499</v>
      </c>
      <c r="H557" s="14">
        <v>4.9504288759944002</v>
      </c>
      <c r="I557" s="14">
        <v>9.4640227580784195</v>
      </c>
      <c r="J557" s="14">
        <v>0.45704567643260902</v>
      </c>
      <c r="K557" s="14">
        <v>9.5176312745831595</v>
      </c>
      <c r="L557" s="14">
        <v>2.81273916042309</v>
      </c>
      <c r="M557" s="14">
        <v>0</v>
      </c>
      <c r="N557" s="14">
        <v>10.8975973441772</v>
      </c>
      <c r="O557" s="14">
        <v>4.4153507580636404</v>
      </c>
      <c r="P557" s="14">
        <v>4.5217148125147704</v>
      </c>
      <c r="R557">
        <v>11</v>
      </c>
      <c r="S557">
        <v>2</v>
      </c>
      <c r="T557">
        <v>5</v>
      </c>
      <c r="U557">
        <v>7</v>
      </c>
      <c r="V557">
        <v>3</v>
      </c>
      <c r="AB557">
        <v>5</v>
      </c>
      <c r="AC557">
        <v>6</v>
      </c>
      <c r="AD557">
        <v>2</v>
      </c>
      <c r="AM557">
        <v>2</v>
      </c>
      <c r="AN557">
        <v>7</v>
      </c>
      <c r="AO557">
        <v>10</v>
      </c>
    </row>
    <row r="558" spans="1:41">
      <c r="A558">
        <v>1986</v>
      </c>
      <c r="B558">
        <v>3</v>
      </c>
      <c r="C558">
        <v>5</v>
      </c>
      <c r="D558" s="14">
        <v>9.3342093830274795</v>
      </c>
      <c r="E558" s="14">
        <v>5.8623755774523103E-3</v>
      </c>
      <c r="F558" s="14">
        <v>0</v>
      </c>
      <c r="G558" s="14">
        <v>0.807245600093914</v>
      </c>
      <c r="H558" s="14">
        <v>3.3681750352303199</v>
      </c>
      <c r="I558" s="14">
        <v>7.5731273862697099</v>
      </c>
      <c r="J558" s="14">
        <v>1.1855238425621999</v>
      </c>
      <c r="K558" s="14">
        <v>8.9747509620511394</v>
      </c>
      <c r="L558" s="14">
        <v>0.15406878399996801</v>
      </c>
      <c r="M558" s="14">
        <v>0</v>
      </c>
      <c r="N558" s="14">
        <v>4.7079754930298297</v>
      </c>
      <c r="O558" s="14">
        <v>2.8632591201863602</v>
      </c>
      <c r="P558" s="14">
        <v>3.0367531175128</v>
      </c>
      <c r="R558">
        <v>9</v>
      </c>
      <c r="S558">
        <v>2</v>
      </c>
      <c r="T558">
        <v>6</v>
      </c>
      <c r="U558">
        <v>7</v>
      </c>
      <c r="V558">
        <v>8</v>
      </c>
      <c r="AB558">
        <v>2</v>
      </c>
      <c r="AC558">
        <v>6</v>
      </c>
      <c r="AD558">
        <v>6</v>
      </c>
      <c r="AM558">
        <v>2</v>
      </c>
      <c r="AN558">
        <v>1</v>
      </c>
      <c r="AO558">
        <v>5</v>
      </c>
    </row>
    <row r="559" spans="1:41">
      <c r="A559">
        <v>1986</v>
      </c>
      <c r="B559">
        <v>3</v>
      </c>
      <c r="C559">
        <v>6</v>
      </c>
      <c r="D559" s="14">
        <v>11.679273518895201</v>
      </c>
      <c r="E559" s="14">
        <v>1.94129017635984E-2</v>
      </c>
      <c r="F559" s="14">
        <v>0</v>
      </c>
      <c r="G559" s="14">
        <v>2.56337482466127</v>
      </c>
      <c r="H559" s="14">
        <v>10.9757078493005</v>
      </c>
      <c r="I559" s="14">
        <v>11.416025656232801</v>
      </c>
      <c r="J559" s="14">
        <v>0.89801410930274805</v>
      </c>
      <c r="K559" s="14">
        <v>10.3320072403315</v>
      </c>
      <c r="L559" s="14">
        <v>4.00675166076193</v>
      </c>
      <c r="M559" s="14">
        <v>0</v>
      </c>
      <c r="N559" s="14">
        <v>15.685061791213499</v>
      </c>
      <c r="O559" s="14">
        <v>1.95900828252049</v>
      </c>
      <c r="P559" s="14">
        <v>4.4172544423215196</v>
      </c>
      <c r="R559">
        <v>11</v>
      </c>
      <c r="S559">
        <v>3</v>
      </c>
      <c r="T559">
        <v>5</v>
      </c>
      <c r="U559">
        <v>7</v>
      </c>
      <c r="V559">
        <v>3</v>
      </c>
      <c r="AB559">
        <v>1</v>
      </c>
      <c r="AC559">
        <v>7</v>
      </c>
      <c r="AD559">
        <v>2</v>
      </c>
      <c r="AM559">
        <v>2</v>
      </c>
      <c r="AN559">
        <v>6</v>
      </c>
      <c r="AO559">
        <v>4</v>
      </c>
    </row>
    <row r="560" spans="1:41">
      <c r="A560">
        <v>1986</v>
      </c>
      <c r="B560">
        <v>3</v>
      </c>
      <c r="C560">
        <v>7</v>
      </c>
      <c r="D560" s="14">
        <v>7.1938444775444701</v>
      </c>
      <c r="E560" s="14">
        <v>0.111735374884841</v>
      </c>
      <c r="F560" s="14">
        <v>0</v>
      </c>
      <c r="G560" s="14">
        <v>1.9219575618049201</v>
      </c>
      <c r="H560" s="14">
        <v>6.9038433487769497</v>
      </c>
      <c r="I560" s="14">
        <v>8.1169602552025992</v>
      </c>
      <c r="J560" s="14">
        <v>1.2964317262905101</v>
      </c>
      <c r="K560" s="14">
        <v>11.6964369657471</v>
      </c>
      <c r="L560" s="14">
        <v>4.4124847804585903</v>
      </c>
      <c r="M560" s="14">
        <v>1.89312237042511E-3</v>
      </c>
      <c r="N560" s="14">
        <v>13.77961172447</v>
      </c>
      <c r="O560" s="14">
        <v>3.6478296938597499</v>
      </c>
      <c r="P560" s="14">
        <v>4.6708408309886504</v>
      </c>
      <c r="R560">
        <v>11</v>
      </c>
      <c r="S560">
        <v>3</v>
      </c>
      <c r="T560">
        <v>5</v>
      </c>
      <c r="U560">
        <v>7</v>
      </c>
      <c r="V560">
        <v>3</v>
      </c>
      <c r="AB560">
        <v>1</v>
      </c>
      <c r="AC560">
        <v>7</v>
      </c>
      <c r="AD560">
        <v>6</v>
      </c>
      <c r="AM560">
        <v>3</v>
      </c>
      <c r="AN560">
        <v>4</v>
      </c>
      <c r="AO560">
        <v>4</v>
      </c>
    </row>
    <row r="561" spans="1:41">
      <c r="A561">
        <v>1986</v>
      </c>
      <c r="B561">
        <v>3</v>
      </c>
      <c r="C561">
        <v>8</v>
      </c>
      <c r="D561" s="14">
        <v>4.1253858499823597</v>
      </c>
      <c r="E561" s="14">
        <v>9.1209148503653303E-2</v>
      </c>
      <c r="F561" s="14">
        <v>2.84190762438171E-2</v>
      </c>
      <c r="G561" s="14">
        <v>1.51436606994181</v>
      </c>
      <c r="H561" s="14">
        <v>2.8213228846682599</v>
      </c>
      <c r="I561" s="14">
        <v>2.7763222729215098</v>
      </c>
      <c r="J561" s="14">
        <v>1.17837905336342</v>
      </c>
      <c r="K561" s="14">
        <v>8.1193768842344909</v>
      </c>
      <c r="L561" s="14">
        <v>4.8647581576350101</v>
      </c>
      <c r="M561" s="14">
        <v>2.58461911734728E-2</v>
      </c>
      <c r="N561" s="14">
        <v>4.8284596421357904</v>
      </c>
      <c r="O561" s="14">
        <v>5.3337725584521198</v>
      </c>
      <c r="P561" s="14">
        <v>3.97171497931072</v>
      </c>
      <c r="R561">
        <v>3</v>
      </c>
      <c r="S561">
        <v>3</v>
      </c>
      <c r="T561">
        <v>5</v>
      </c>
      <c r="U561">
        <v>7</v>
      </c>
      <c r="V561">
        <v>3</v>
      </c>
      <c r="AB561">
        <v>5</v>
      </c>
      <c r="AC561">
        <v>1</v>
      </c>
      <c r="AD561">
        <v>6</v>
      </c>
      <c r="AM561">
        <v>3</v>
      </c>
      <c r="AN561">
        <v>1</v>
      </c>
      <c r="AO561">
        <v>5</v>
      </c>
    </row>
    <row r="562" spans="1:41">
      <c r="A562">
        <v>1986</v>
      </c>
      <c r="B562">
        <v>3</v>
      </c>
      <c r="C562">
        <v>9</v>
      </c>
      <c r="D562" s="14">
        <v>7.19060998511757</v>
      </c>
      <c r="E562" s="14">
        <v>3.03978612735019E-2</v>
      </c>
      <c r="F562" s="14">
        <v>2.47446801106881E-3</v>
      </c>
      <c r="G562" s="14">
        <v>1.64932577853715</v>
      </c>
      <c r="H562" s="14">
        <v>3.0655502641558598</v>
      </c>
      <c r="I562" s="14">
        <v>3.2970011997384101</v>
      </c>
      <c r="J562" s="14">
        <v>0.59668628815552505</v>
      </c>
      <c r="K562" s="14">
        <v>6.7195935046298496</v>
      </c>
      <c r="L562" s="14">
        <v>3.7877598170834701</v>
      </c>
      <c r="M562" s="14">
        <v>0.39682015542725901</v>
      </c>
      <c r="N562" s="14">
        <v>3.4115426176504799</v>
      </c>
      <c r="O562" s="14">
        <v>4.7767725719953598</v>
      </c>
      <c r="P562" s="14">
        <v>3.46391020533936</v>
      </c>
      <c r="R562">
        <v>3</v>
      </c>
      <c r="S562">
        <v>3</v>
      </c>
      <c r="T562">
        <v>5</v>
      </c>
      <c r="U562">
        <v>7</v>
      </c>
      <c r="V562">
        <v>3</v>
      </c>
      <c r="AB562">
        <v>1</v>
      </c>
      <c r="AC562">
        <v>7</v>
      </c>
      <c r="AD562">
        <v>6</v>
      </c>
      <c r="AM562">
        <v>3</v>
      </c>
      <c r="AN562">
        <v>6</v>
      </c>
      <c r="AO562">
        <v>4</v>
      </c>
    </row>
    <row r="563" spans="1:41">
      <c r="A563">
        <v>1986</v>
      </c>
      <c r="B563">
        <v>3</v>
      </c>
      <c r="C563">
        <v>10</v>
      </c>
      <c r="D563" s="14">
        <v>8.2512908820299806</v>
      </c>
      <c r="E563" s="14">
        <v>1.9037133512511201E-2</v>
      </c>
      <c r="F563" s="14">
        <v>0</v>
      </c>
      <c r="G563" s="14">
        <v>1.52631789774724</v>
      </c>
      <c r="H563" s="14">
        <v>2.29196807492968</v>
      </c>
      <c r="I563" s="14">
        <v>3.8663876539309601</v>
      </c>
      <c r="J563" s="14">
        <v>0.15652263800409999</v>
      </c>
      <c r="K563" s="14">
        <v>5.3540135470292602</v>
      </c>
      <c r="L563" s="14">
        <v>5.4923991477725203</v>
      </c>
      <c r="M563" s="14">
        <v>0.20550465094065201</v>
      </c>
      <c r="N563" s="14">
        <v>5.7503162924119504</v>
      </c>
      <c r="O563" s="14">
        <v>2.39054791147348</v>
      </c>
      <c r="P563" s="14">
        <v>2.5259744798748001</v>
      </c>
      <c r="R563">
        <v>8</v>
      </c>
      <c r="S563">
        <v>2</v>
      </c>
      <c r="T563">
        <v>5</v>
      </c>
      <c r="U563">
        <v>7</v>
      </c>
      <c r="V563">
        <v>3</v>
      </c>
      <c r="AB563">
        <v>1</v>
      </c>
      <c r="AC563">
        <v>7</v>
      </c>
      <c r="AD563">
        <v>2</v>
      </c>
      <c r="AM563">
        <v>3</v>
      </c>
      <c r="AN563">
        <v>6</v>
      </c>
      <c r="AO563">
        <v>5</v>
      </c>
    </row>
    <row r="564" spans="1:41">
      <c r="A564">
        <v>1986</v>
      </c>
      <c r="B564">
        <v>3</v>
      </c>
      <c r="C564">
        <v>11</v>
      </c>
      <c r="D564" s="14">
        <v>5.4415448494489898</v>
      </c>
      <c r="E564" s="14">
        <v>3.1836364248298602E-3</v>
      </c>
      <c r="F564" s="14">
        <v>0</v>
      </c>
      <c r="G564" s="14">
        <v>0.70914369737490301</v>
      </c>
      <c r="H564" s="14">
        <v>1.0559583034779401</v>
      </c>
      <c r="I564" s="14">
        <v>3.281935598879</v>
      </c>
      <c r="J564" s="14">
        <v>6.9148300807340204E-2</v>
      </c>
      <c r="K564" s="14">
        <v>9.8886000427606398</v>
      </c>
      <c r="L564" s="14">
        <v>1.86255485720238</v>
      </c>
      <c r="M564" s="14">
        <v>0.36596940264188499</v>
      </c>
      <c r="N564" s="14">
        <v>2.2121724081658098</v>
      </c>
      <c r="O564" s="14">
        <v>2.9952643568763699</v>
      </c>
      <c r="P564" s="14">
        <v>2.87809474128112</v>
      </c>
      <c r="R564">
        <v>8</v>
      </c>
      <c r="S564">
        <v>2</v>
      </c>
      <c r="T564">
        <v>6</v>
      </c>
      <c r="U564">
        <v>7</v>
      </c>
      <c r="V564">
        <v>8</v>
      </c>
      <c r="AB564">
        <v>2</v>
      </c>
      <c r="AC564">
        <v>7</v>
      </c>
      <c r="AD564">
        <v>2</v>
      </c>
      <c r="AM564">
        <v>2</v>
      </c>
      <c r="AN564">
        <v>9</v>
      </c>
      <c r="AO564">
        <v>3</v>
      </c>
    </row>
    <row r="565" spans="1:41">
      <c r="A565">
        <v>1986</v>
      </c>
      <c r="B565">
        <v>3</v>
      </c>
      <c r="C565">
        <v>12</v>
      </c>
      <c r="D565" s="14">
        <v>2.4856755936442401</v>
      </c>
      <c r="E565" s="14">
        <v>1.42435933671215E-2</v>
      </c>
      <c r="F565" s="14">
        <v>0</v>
      </c>
      <c r="G565" s="14">
        <v>1.0597781780419799</v>
      </c>
      <c r="H565" s="14">
        <v>0.52263962102727801</v>
      </c>
      <c r="I565" s="14">
        <v>4.0402856586645797</v>
      </c>
      <c r="J565" s="14">
        <v>1.19144697650634E-2</v>
      </c>
      <c r="K565" s="14">
        <v>6.7184289648482096</v>
      </c>
      <c r="L565" s="14">
        <v>6.1867003516466301</v>
      </c>
      <c r="M565" s="14">
        <v>0.40054600554379899</v>
      </c>
      <c r="N565" s="14">
        <v>3.8858020225573999</v>
      </c>
      <c r="O565" s="14">
        <v>1.1496201026314701</v>
      </c>
      <c r="P565" s="14">
        <v>2.0967220692356401</v>
      </c>
      <c r="R565">
        <v>9</v>
      </c>
      <c r="S565">
        <v>2</v>
      </c>
      <c r="T565">
        <v>3</v>
      </c>
      <c r="U565">
        <v>7</v>
      </c>
      <c r="V565">
        <v>3</v>
      </c>
      <c r="AB565">
        <v>5</v>
      </c>
      <c r="AC565">
        <v>6</v>
      </c>
      <c r="AD565">
        <v>2</v>
      </c>
      <c r="AM565">
        <v>2</v>
      </c>
      <c r="AN565">
        <v>7</v>
      </c>
      <c r="AO565">
        <v>4</v>
      </c>
    </row>
    <row r="566" spans="1:41">
      <c r="A566">
        <v>1986</v>
      </c>
      <c r="B566">
        <v>3</v>
      </c>
      <c r="C566">
        <v>13</v>
      </c>
      <c r="D566" s="14">
        <v>2.7238028600879902</v>
      </c>
      <c r="E566" s="14">
        <v>7.9351543386428601E-3</v>
      </c>
      <c r="F566" s="14">
        <v>0</v>
      </c>
      <c r="G566" s="14">
        <v>1.0210747086390699</v>
      </c>
      <c r="H566" s="14">
        <v>0.28380066300656298</v>
      </c>
      <c r="I566" s="14">
        <v>0.335384955000053</v>
      </c>
      <c r="J566" s="14">
        <v>3.5611055113884599E-2</v>
      </c>
      <c r="K566" s="14">
        <v>8.5587965747117902</v>
      </c>
      <c r="L566" s="14">
        <v>2.8395635510711101</v>
      </c>
      <c r="M566" s="14">
        <v>0.10436847733086101</v>
      </c>
      <c r="N566" s="14">
        <v>2.3464534411973998</v>
      </c>
      <c r="O566" s="14">
        <v>1.0384459175321401</v>
      </c>
      <c r="P566" s="14">
        <v>1.9988368599420701</v>
      </c>
      <c r="R566">
        <v>9</v>
      </c>
      <c r="S566">
        <v>2</v>
      </c>
      <c r="T566">
        <v>3</v>
      </c>
      <c r="U566">
        <v>7</v>
      </c>
      <c r="V566">
        <v>3</v>
      </c>
      <c r="AB566">
        <v>2</v>
      </c>
      <c r="AC566">
        <v>7</v>
      </c>
      <c r="AD566">
        <v>2</v>
      </c>
      <c r="AM566">
        <v>2</v>
      </c>
      <c r="AN566">
        <v>1</v>
      </c>
      <c r="AO566">
        <v>5</v>
      </c>
    </row>
    <row r="567" spans="1:41">
      <c r="A567">
        <v>1986</v>
      </c>
      <c r="B567">
        <v>3</v>
      </c>
      <c r="C567">
        <v>14</v>
      </c>
      <c r="D567" s="14">
        <v>4.2162365916662097</v>
      </c>
      <c r="E567" s="14">
        <v>1.8223385150443399E-2</v>
      </c>
      <c r="F567" s="14">
        <v>0</v>
      </c>
      <c r="G567" s="14">
        <v>0.211978719841042</v>
      </c>
      <c r="H567" s="14">
        <v>0.184665687337495</v>
      </c>
      <c r="I567" s="14">
        <v>5.4650258600167998</v>
      </c>
      <c r="J567" s="14">
        <v>5.7741203117632103E-2</v>
      </c>
      <c r="K567" s="14">
        <v>6.1220770233186999</v>
      </c>
      <c r="L567" s="14">
        <v>1.67053333114186</v>
      </c>
      <c r="M567" s="14">
        <v>2.9716613649042999E-2</v>
      </c>
      <c r="N567" s="14">
        <v>1.8181506951300499</v>
      </c>
      <c r="O567" s="14">
        <v>1.4168860998103501</v>
      </c>
      <c r="P567" s="14">
        <v>1.59042770811414</v>
      </c>
      <c r="R567">
        <v>6</v>
      </c>
      <c r="S567">
        <v>2</v>
      </c>
      <c r="T567">
        <v>6</v>
      </c>
      <c r="U567">
        <v>4</v>
      </c>
      <c r="V567">
        <v>8</v>
      </c>
      <c r="AB567">
        <v>1</v>
      </c>
      <c r="AC567">
        <v>6</v>
      </c>
      <c r="AD567">
        <v>6</v>
      </c>
      <c r="AM567">
        <v>2</v>
      </c>
      <c r="AN567">
        <v>1</v>
      </c>
      <c r="AO567">
        <v>5</v>
      </c>
    </row>
    <row r="568" spans="1:41">
      <c r="A568">
        <v>1986</v>
      </c>
      <c r="B568">
        <v>3</v>
      </c>
      <c r="C568">
        <v>15</v>
      </c>
      <c r="D568" s="14">
        <v>1.40570305450282</v>
      </c>
      <c r="E568" s="14">
        <v>0.134906467326878</v>
      </c>
      <c r="F568" s="14">
        <v>0</v>
      </c>
      <c r="G568" s="14">
        <v>0.95163825936116497</v>
      </c>
      <c r="H568" s="14">
        <v>0.33540692974382902</v>
      </c>
      <c r="I568" s="14">
        <v>0.39554504560201798</v>
      </c>
      <c r="J568" s="14">
        <v>0.57333123282735599</v>
      </c>
      <c r="K568" s="14">
        <v>6.2553645012555101</v>
      </c>
      <c r="L568" s="14">
        <v>4.7200533915668998</v>
      </c>
      <c r="M568" s="14">
        <v>0.43298826607206597</v>
      </c>
      <c r="N568" s="14">
        <v>5.0915883779979998</v>
      </c>
      <c r="O568" s="14">
        <v>1.7122597875364201</v>
      </c>
      <c r="P568" s="14">
        <v>2.2048991122011001</v>
      </c>
      <c r="R568">
        <v>9</v>
      </c>
      <c r="S568">
        <v>4</v>
      </c>
      <c r="T568">
        <v>6</v>
      </c>
      <c r="U568">
        <v>4</v>
      </c>
      <c r="V568">
        <v>8</v>
      </c>
      <c r="AB568">
        <v>5</v>
      </c>
      <c r="AC568">
        <v>1</v>
      </c>
      <c r="AD568">
        <v>6</v>
      </c>
      <c r="AM568">
        <v>2</v>
      </c>
      <c r="AN568">
        <v>6</v>
      </c>
      <c r="AO568">
        <v>10</v>
      </c>
    </row>
    <row r="569" spans="1:41">
      <c r="A569">
        <v>1986</v>
      </c>
      <c r="B569">
        <v>3</v>
      </c>
      <c r="C569">
        <v>16</v>
      </c>
      <c r="D569" s="14">
        <v>5.3192315337878702</v>
      </c>
      <c r="E569" s="14">
        <v>0.177206221896722</v>
      </c>
      <c r="F569" s="14">
        <v>5.2512956533324797E-3</v>
      </c>
      <c r="G569" s="14">
        <v>2.0481884626537701</v>
      </c>
      <c r="H569" s="14">
        <v>3.2332940980567302</v>
      </c>
      <c r="I569" s="14">
        <v>5.0807582948130801</v>
      </c>
      <c r="J569" s="14">
        <v>0.977312461141014</v>
      </c>
      <c r="K569" s="14">
        <v>8.0202316231888595</v>
      </c>
      <c r="L569" s="14">
        <v>9.3576510807658</v>
      </c>
      <c r="M569" s="14">
        <v>9.6504080978892695E-2</v>
      </c>
      <c r="N569" s="14">
        <v>8.8672588953535492</v>
      </c>
      <c r="O569" s="14">
        <v>1.00914447053435</v>
      </c>
      <c r="P569" s="14">
        <v>3.0825632642380301</v>
      </c>
      <c r="R569">
        <v>9</v>
      </c>
      <c r="S569">
        <v>4</v>
      </c>
      <c r="T569">
        <v>6</v>
      </c>
      <c r="U569">
        <v>4</v>
      </c>
      <c r="V569">
        <v>8</v>
      </c>
      <c r="AB569">
        <v>1</v>
      </c>
      <c r="AC569">
        <v>7</v>
      </c>
      <c r="AD569">
        <v>6</v>
      </c>
      <c r="AM569">
        <v>3</v>
      </c>
      <c r="AN569">
        <v>1</v>
      </c>
      <c r="AO569">
        <v>10</v>
      </c>
    </row>
    <row r="570" spans="1:41">
      <c r="A570">
        <v>1986</v>
      </c>
      <c r="B570">
        <v>3</v>
      </c>
      <c r="C570">
        <v>17</v>
      </c>
      <c r="D570" s="14">
        <v>5.2532978365814902</v>
      </c>
      <c r="E570" s="14">
        <v>0.36235301175075002</v>
      </c>
      <c r="F570" s="14">
        <v>2.2475270595673499E-2</v>
      </c>
      <c r="G570" s="14">
        <v>4.20609586831696</v>
      </c>
      <c r="H570" s="14">
        <v>6.6390031028668197</v>
      </c>
      <c r="I570" s="14">
        <v>1.9299853743025099</v>
      </c>
      <c r="J570" s="14">
        <v>0.68956649698135897</v>
      </c>
      <c r="K570" s="14">
        <v>4.3659042238546304</v>
      </c>
      <c r="L570" s="14">
        <v>4.1556025429737202</v>
      </c>
      <c r="M570" s="14">
        <v>0.17522018506998599</v>
      </c>
      <c r="N570" s="14">
        <v>9.9822350171683905</v>
      </c>
      <c r="O570" s="14">
        <v>0.54556713473908602</v>
      </c>
      <c r="P570" s="14">
        <v>2.7186162926806001</v>
      </c>
      <c r="R570">
        <v>7</v>
      </c>
      <c r="S570">
        <v>7</v>
      </c>
      <c r="T570">
        <v>6</v>
      </c>
      <c r="U570">
        <v>4</v>
      </c>
      <c r="V570">
        <v>5</v>
      </c>
      <c r="AB570">
        <v>1</v>
      </c>
      <c r="AC570">
        <v>7</v>
      </c>
      <c r="AD570">
        <v>2</v>
      </c>
      <c r="AM570">
        <v>3</v>
      </c>
      <c r="AN570">
        <v>4</v>
      </c>
      <c r="AO570">
        <v>4</v>
      </c>
    </row>
    <row r="571" spans="1:41">
      <c r="A571">
        <v>1986</v>
      </c>
      <c r="B571">
        <v>3</v>
      </c>
      <c r="C571">
        <v>18</v>
      </c>
      <c r="D571" s="14">
        <v>10.41778797906</v>
      </c>
      <c r="E571" s="14">
        <v>1.01725330963588</v>
      </c>
      <c r="F571" s="14">
        <v>0.46637179475102097</v>
      </c>
      <c r="G571" s="14">
        <v>3.34983761155523</v>
      </c>
      <c r="H571" s="14">
        <v>3.5403253581362502</v>
      </c>
      <c r="I571" s="14">
        <v>2.6108230154646099</v>
      </c>
      <c r="J571" s="14">
        <v>0.50571419935985196</v>
      </c>
      <c r="K571" s="14">
        <v>4.4521853425318998</v>
      </c>
      <c r="L571" s="14">
        <v>3.2846258128233599</v>
      </c>
      <c r="M571" s="14">
        <v>1.9093902324227E-3</v>
      </c>
      <c r="N571" s="14">
        <v>3.7386262966694499</v>
      </c>
      <c r="O571" s="14">
        <v>3.1897269443546201</v>
      </c>
      <c r="P571" s="14">
        <v>2.9908336527254602</v>
      </c>
      <c r="R571">
        <v>7</v>
      </c>
      <c r="S571">
        <v>7</v>
      </c>
      <c r="T571">
        <v>5</v>
      </c>
      <c r="U571">
        <v>4</v>
      </c>
      <c r="V571">
        <v>2</v>
      </c>
      <c r="AB571">
        <v>5</v>
      </c>
      <c r="AC571">
        <v>7</v>
      </c>
      <c r="AD571">
        <v>6</v>
      </c>
      <c r="AM571">
        <v>2</v>
      </c>
      <c r="AN571">
        <v>4</v>
      </c>
      <c r="AO571">
        <v>1</v>
      </c>
    </row>
    <row r="572" spans="1:41">
      <c r="A572">
        <v>1986</v>
      </c>
      <c r="B572">
        <v>3</v>
      </c>
      <c r="C572">
        <v>19</v>
      </c>
      <c r="D572" s="14">
        <v>6.6504025762543302</v>
      </c>
      <c r="E572" s="14">
        <v>0.83137282368318699</v>
      </c>
      <c r="F572" s="14">
        <v>1.62323175390014</v>
      </c>
      <c r="G572" s="14">
        <v>2.8842384364546199</v>
      </c>
      <c r="H572" s="14">
        <v>1.0235066951902501</v>
      </c>
      <c r="I572" s="14">
        <v>6.5624309913179397</v>
      </c>
      <c r="J572" s="14">
        <v>0.21377670369524801</v>
      </c>
      <c r="K572" s="14">
        <v>6.1842650619256503</v>
      </c>
      <c r="L572" s="14">
        <v>6.5373804190029299</v>
      </c>
      <c r="M572" s="14">
        <v>0</v>
      </c>
      <c r="N572" s="14">
        <v>8.1547636171675197</v>
      </c>
      <c r="O572" s="14">
        <v>1.5148017363849799</v>
      </c>
      <c r="P572" s="14">
        <v>2.7656837481602201</v>
      </c>
      <c r="R572">
        <v>9</v>
      </c>
      <c r="S572">
        <v>7</v>
      </c>
      <c r="T572">
        <v>7</v>
      </c>
      <c r="U572">
        <v>4</v>
      </c>
      <c r="V572">
        <v>2</v>
      </c>
      <c r="AB572">
        <v>2</v>
      </c>
      <c r="AC572">
        <v>7</v>
      </c>
      <c r="AD572">
        <v>2</v>
      </c>
      <c r="AM572">
        <v>3</v>
      </c>
      <c r="AN572">
        <v>7</v>
      </c>
      <c r="AO572">
        <v>5</v>
      </c>
    </row>
    <row r="573" spans="1:41">
      <c r="A573">
        <v>1986</v>
      </c>
      <c r="B573">
        <v>3</v>
      </c>
      <c r="C573">
        <v>20</v>
      </c>
      <c r="D573" s="14">
        <v>9.6397526642646199</v>
      </c>
      <c r="E573" s="14">
        <v>2.9769133481940702</v>
      </c>
      <c r="F573" s="14">
        <v>0.82391009398644199</v>
      </c>
      <c r="G573" s="14">
        <v>6.6896921412129604</v>
      </c>
      <c r="H573" s="14">
        <v>1.7776557764413701</v>
      </c>
      <c r="I573" s="14">
        <v>2.13963549308686</v>
      </c>
      <c r="J573" s="14">
        <v>0.41642577741146303</v>
      </c>
      <c r="K573" s="14">
        <v>8.2311888276908398</v>
      </c>
      <c r="L573" s="14">
        <v>6.8788930643399198</v>
      </c>
      <c r="M573" s="14">
        <v>2.6386658809076698E-3</v>
      </c>
      <c r="N573" s="14">
        <v>10.1431567493965</v>
      </c>
      <c r="O573" s="14">
        <v>2.0810288029016801</v>
      </c>
      <c r="P573" s="14">
        <v>4.0082407434481802</v>
      </c>
      <c r="R573">
        <v>1</v>
      </c>
      <c r="S573">
        <v>7</v>
      </c>
      <c r="T573">
        <v>7</v>
      </c>
      <c r="U573">
        <v>4</v>
      </c>
      <c r="V573">
        <v>4</v>
      </c>
      <c r="AB573">
        <v>5</v>
      </c>
      <c r="AC573">
        <v>6</v>
      </c>
      <c r="AD573">
        <v>2</v>
      </c>
      <c r="AM573">
        <v>2</v>
      </c>
      <c r="AN573">
        <v>9</v>
      </c>
      <c r="AO573">
        <v>4</v>
      </c>
    </row>
    <row r="574" spans="1:41">
      <c r="A574">
        <v>1986</v>
      </c>
      <c r="B574">
        <v>3</v>
      </c>
      <c r="C574">
        <v>21</v>
      </c>
      <c r="D574" s="14">
        <v>7.9511607375234696</v>
      </c>
      <c r="E574" s="14">
        <v>2.1514692935986699</v>
      </c>
      <c r="F574" s="14">
        <v>0.67199475658715302</v>
      </c>
      <c r="G574" s="14">
        <v>1.9571704862544199</v>
      </c>
      <c r="H574" s="14">
        <v>5.2355873636149397</v>
      </c>
      <c r="I574" s="14">
        <v>5.51194855116184</v>
      </c>
      <c r="J574" s="14">
        <v>0.30313839570846501</v>
      </c>
      <c r="K574" s="14">
        <v>12.018716218117399</v>
      </c>
      <c r="L574" s="14">
        <v>1.29956135051979</v>
      </c>
      <c r="M574" s="14">
        <v>1.3664155689752401E-5</v>
      </c>
      <c r="N574" s="14">
        <v>6.4556777348162004</v>
      </c>
      <c r="O574" s="14">
        <v>2.36385203758143</v>
      </c>
      <c r="P574" s="14">
        <v>3.6729712740650502</v>
      </c>
      <c r="R574">
        <v>9</v>
      </c>
      <c r="S574">
        <v>2</v>
      </c>
      <c r="T574">
        <v>7</v>
      </c>
      <c r="U574">
        <v>4</v>
      </c>
      <c r="V574">
        <v>2</v>
      </c>
      <c r="AB574">
        <v>2</v>
      </c>
      <c r="AC574">
        <v>6</v>
      </c>
      <c r="AD574">
        <v>2</v>
      </c>
      <c r="AM574">
        <v>2</v>
      </c>
      <c r="AN574">
        <v>6</v>
      </c>
      <c r="AO574">
        <v>5</v>
      </c>
    </row>
    <row r="575" spans="1:41">
      <c r="A575">
        <v>1986</v>
      </c>
      <c r="B575">
        <v>3</v>
      </c>
      <c r="C575">
        <v>22</v>
      </c>
      <c r="D575" s="14">
        <v>6.3314792994316296</v>
      </c>
      <c r="E575" s="14">
        <v>0.35035404716226898</v>
      </c>
      <c r="F575" s="14">
        <v>2.0841313987475199E-2</v>
      </c>
      <c r="G575" s="14">
        <v>0.74438809782136295</v>
      </c>
      <c r="H575" s="14">
        <v>0.96133952876845497</v>
      </c>
      <c r="I575" s="14">
        <v>3.50334659262951</v>
      </c>
      <c r="J575" s="14">
        <v>0.17779009494532899</v>
      </c>
      <c r="K575" s="14">
        <v>6.8208856511809497</v>
      </c>
      <c r="L575" s="14">
        <v>0.59912319891229504</v>
      </c>
      <c r="M575" s="14">
        <v>8.1834230872988498E-4</v>
      </c>
      <c r="N575" s="14">
        <v>3.5972406949589399</v>
      </c>
      <c r="O575" s="14">
        <v>2.5536153088229301</v>
      </c>
      <c r="P575" s="14">
        <v>2.2884682115559398</v>
      </c>
      <c r="R575">
        <v>9</v>
      </c>
      <c r="S575">
        <v>2</v>
      </c>
      <c r="T575">
        <v>7</v>
      </c>
      <c r="U575">
        <v>4</v>
      </c>
      <c r="V575">
        <v>2</v>
      </c>
      <c r="AB575">
        <v>5</v>
      </c>
      <c r="AC575">
        <v>6</v>
      </c>
      <c r="AD575">
        <v>2</v>
      </c>
      <c r="AM575">
        <v>3</v>
      </c>
      <c r="AN575">
        <v>1</v>
      </c>
      <c r="AO575">
        <v>10</v>
      </c>
    </row>
    <row r="576" spans="1:41">
      <c r="A576">
        <v>1986</v>
      </c>
      <c r="B576">
        <v>3</v>
      </c>
      <c r="C576">
        <v>23</v>
      </c>
      <c r="D576" s="14">
        <v>5.2543747201593796</v>
      </c>
      <c r="E576" s="14">
        <v>0.16750083136216201</v>
      </c>
      <c r="F576" s="14">
        <v>1.4622924527513099E-4</v>
      </c>
      <c r="G576" s="14">
        <v>0.78313478000886605</v>
      </c>
      <c r="H576" s="14">
        <v>0.54840502453637696</v>
      </c>
      <c r="I576" s="14">
        <v>4.4035420937166698</v>
      </c>
      <c r="J576" s="14">
        <v>1.05704591055784</v>
      </c>
      <c r="K576" s="14">
        <v>3.5911561516075898</v>
      </c>
      <c r="L576" s="14">
        <v>0.98257239368333305</v>
      </c>
      <c r="M576" s="14">
        <v>0.38448520073880399</v>
      </c>
      <c r="N576" s="14">
        <v>1.9297095400164599</v>
      </c>
      <c r="O576" s="14">
        <v>5.2747108486553298</v>
      </c>
      <c r="P576" s="14">
        <v>2.6528239011847798</v>
      </c>
      <c r="R576">
        <v>3</v>
      </c>
      <c r="S576">
        <v>3</v>
      </c>
      <c r="T576">
        <v>7</v>
      </c>
      <c r="U576">
        <v>4</v>
      </c>
      <c r="V576">
        <v>3</v>
      </c>
      <c r="AB576">
        <v>1</v>
      </c>
      <c r="AC576">
        <v>6</v>
      </c>
      <c r="AD576">
        <v>2</v>
      </c>
      <c r="AM576">
        <v>3</v>
      </c>
      <c r="AN576">
        <v>1</v>
      </c>
      <c r="AO576">
        <v>4</v>
      </c>
    </row>
    <row r="577" spans="1:41">
      <c r="A577">
        <v>1986</v>
      </c>
      <c r="B577">
        <v>3</v>
      </c>
      <c r="C577">
        <v>24</v>
      </c>
      <c r="D577" s="14">
        <v>7.5041849299394503</v>
      </c>
      <c r="E577" s="14">
        <v>2.81064422169407E-2</v>
      </c>
      <c r="F577" s="14">
        <v>4.1626591991771301E-2</v>
      </c>
      <c r="G577" s="14">
        <v>1.2027307781499501</v>
      </c>
      <c r="H577" s="14">
        <v>0.71355311236212904</v>
      </c>
      <c r="I577" s="14">
        <v>3.3641071574893702</v>
      </c>
      <c r="J577" s="14">
        <v>0.56568810098128297</v>
      </c>
      <c r="K577" s="14">
        <v>2.8307463867312501</v>
      </c>
      <c r="L577" s="14">
        <v>0.49644088459054098</v>
      </c>
      <c r="M577" s="14">
        <v>0.835434333359521</v>
      </c>
      <c r="N577" s="14">
        <v>2.50340434147776</v>
      </c>
      <c r="O577" s="14">
        <v>3.6300392303398601</v>
      </c>
      <c r="P577" s="14">
        <v>2.0277148696263101</v>
      </c>
      <c r="R577">
        <v>6</v>
      </c>
      <c r="S577">
        <v>3</v>
      </c>
      <c r="T577">
        <v>5</v>
      </c>
      <c r="U577">
        <v>4</v>
      </c>
      <c r="V577">
        <v>9</v>
      </c>
      <c r="AB577">
        <v>5</v>
      </c>
      <c r="AC577">
        <v>6</v>
      </c>
      <c r="AD577">
        <v>2</v>
      </c>
      <c r="AM577">
        <v>2</v>
      </c>
      <c r="AN577">
        <v>1</v>
      </c>
      <c r="AO577">
        <v>5</v>
      </c>
    </row>
    <row r="578" spans="1:41">
      <c r="A578">
        <v>1986</v>
      </c>
      <c r="B578">
        <v>3</v>
      </c>
      <c r="C578">
        <v>25</v>
      </c>
      <c r="D578" s="14">
        <v>4.2416127723045598</v>
      </c>
      <c r="E578" s="14">
        <v>9.1391234258777695E-3</v>
      </c>
      <c r="F578" s="14">
        <v>1.9399748168098599E-2</v>
      </c>
      <c r="G578" s="14">
        <v>0.70270287568416601</v>
      </c>
      <c r="H578" s="14">
        <v>1.7456036459458499</v>
      </c>
      <c r="I578" s="14">
        <v>0.48700657057104602</v>
      </c>
      <c r="J578" s="14">
        <v>0.284602246540126</v>
      </c>
      <c r="K578" s="14">
        <v>4.7590243548347004</v>
      </c>
      <c r="L578" s="14">
        <v>0.58444444451170197</v>
      </c>
      <c r="M578" s="14">
        <v>0.100638234217845</v>
      </c>
      <c r="N578" s="14">
        <v>0.91169239028105598</v>
      </c>
      <c r="O578" s="14">
        <v>3.67668407776344</v>
      </c>
      <c r="P578" s="14">
        <v>2.1528164326316102</v>
      </c>
      <c r="R578">
        <v>3</v>
      </c>
      <c r="S578">
        <v>3</v>
      </c>
      <c r="T578">
        <v>5</v>
      </c>
      <c r="U578">
        <v>4</v>
      </c>
      <c r="V578">
        <v>3</v>
      </c>
      <c r="AB578">
        <v>1</v>
      </c>
      <c r="AC578">
        <v>7</v>
      </c>
      <c r="AD578">
        <v>6</v>
      </c>
      <c r="AM578">
        <v>2</v>
      </c>
      <c r="AN578">
        <v>7</v>
      </c>
      <c r="AO578">
        <v>10</v>
      </c>
    </row>
    <row r="579" spans="1:41">
      <c r="A579">
        <v>1986</v>
      </c>
      <c r="B579">
        <v>3</v>
      </c>
      <c r="C579">
        <v>26</v>
      </c>
      <c r="D579" s="14">
        <v>2.24211800954388</v>
      </c>
      <c r="E579" s="14">
        <v>6.6930571737476401E-3</v>
      </c>
      <c r="F579" s="14">
        <v>1.0170635628047099E-2</v>
      </c>
      <c r="G579" s="14">
        <v>0.42639715704029402</v>
      </c>
      <c r="H579" s="14">
        <v>1.38691945859003</v>
      </c>
      <c r="I579" s="14">
        <v>0.77511850344501598</v>
      </c>
      <c r="J579" s="14">
        <v>0.17564708876217</v>
      </c>
      <c r="K579" s="14">
        <v>5.6437490619295003</v>
      </c>
      <c r="L579" s="14">
        <v>1.8611239372372299</v>
      </c>
      <c r="M579" s="14">
        <v>0.26373640053238601</v>
      </c>
      <c r="N579" s="14">
        <v>1.7322826308079</v>
      </c>
      <c r="O579" s="14">
        <v>3.4733464740337401</v>
      </c>
      <c r="P579" s="14">
        <v>2.2406079976498701</v>
      </c>
      <c r="R579">
        <v>8</v>
      </c>
      <c r="S579">
        <v>1</v>
      </c>
      <c r="T579">
        <v>7</v>
      </c>
      <c r="U579">
        <v>4</v>
      </c>
      <c r="V579">
        <v>2</v>
      </c>
      <c r="AB579">
        <v>1</v>
      </c>
      <c r="AC579">
        <v>6</v>
      </c>
      <c r="AD579">
        <v>2</v>
      </c>
      <c r="AM579">
        <v>2</v>
      </c>
      <c r="AN579">
        <v>7</v>
      </c>
      <c r="AO579">
        <v>4</v>
      </c>
    </row>
    <row r="580" spans="1:41">
      <c r="A580">
        <v>1986</v>
      </c>
      <c r="B580">
        <v>3</v>
      </c>
      <c r="C580">
        <v>27</v>
      </c>
      <c r="D580" s="14">
        <v>14.562120798403701</v>
      </c>
      <c r="E580" s="14">
        <v>3.36087365854656E-2</v>
      </c>
      <c r="F580" s="14">
        <v>1.4622924527513099E-4</v>
      </c>
      <c r="G580" s="14">
        <v>0.54759036665869898</v>
      </c>
      <c r="H580" s="14">
        <v>1.73092664860547</v>
      </c>
      <c r="I580" s="14">
        <v>8.1008569728808801</v>
      </c>
      <c r="J580" s="14">
        <v>0.13533921473114</v>
      </c>
      <c r="K580" s="14">
        <v>6.7023304355149103</v>
      </c>
      <c r="L580" s="14">
        <v>2.9286148866043402</v>
      </c>
      <c r="M580" s="14">
        <v>0.24486314828328101</v>
      </c>
      <c r="N580" s="14">
        <v>3.4608059122808399</v>
      </c>
      <c r="O580" s="14">
        <v>4.0707714672620101</v>
      </c>
      <c r="P580" s="14">
        <v>2.7858849122516198</v>
      </c>
      <c r="R580">
        <v>3</v>
      </c>
      <c r="S580">
        <v>3</v>
      </c>
      <c r="T580">
        <v>7</v>
      </c>
      <c r="U580">
        <v>4</v>
      </c>
      <c r="V580">
        <v>2</v>
      </c>
      <c r="AB580">
        <v>5</v>
      </c>
      <c r="AC580">
        <v>7</v>
      </c>
      <c r="AD580">
        <v>6</v>
      </c>
      <c r="AM580">
        <v>3</v>
      </c>
      <c r="AN580">
        <v>1</v>
      </c>
      <c r="AO580">
        <v>10</v>
      </c>
    </row>
    <row r="581" spans="1:41">
      <c r="A581">
        <v>1986</v>
      </c>
      <c r="B581">
        <v>3</v>
      </c>
      <c r="C581">
        <v>28</v>
      </c>
      <c r="D581" s="14">
        <v>8.2344278102691995</v>
      </c>
      <c r="E581" s="14">
        <v>3.7740590106973303E-2</v>
      </c>
      <c r="F581" s="14">
        <v>0</v>
      </c>
      <c r="G581" s="14">
        <v>1.00196730416685</v>
      </c>
      <c r="H581" s="14">
        <v>0.90515771865914596</v>
      </c>
      <c r="I581" s="14">
        <v>5.8424406841479302</v>
      </c>
      <c r="J581" s="14">
        <v>0.28128341546181401</v>
      </c>
      <c r="K581" s="14">
        <v>4.88530359605641</v>
      </c>
      <c r="L581" s="14">
        <v>2.0981790925312298</v>
      </c>
      <c r="M581" s="14">
        <v>0.18440696258030001</v>
      </c>
      <c r="N581" s="14">
        <v>2.8949148326988201</v>
      </c>
      <c r="O581" s="14">
        <v>2.93904659487163</v>
      </c>
      <c r="P581" s="14">
        <v>2.1909338070381899</v>
      </c>
      <c r="R581">
        <v>6</v>
      </c>
      <c r="S581">
        <v>3</v>
      </c>
      <c r="T581">
        <v>7</v>
      </c>
      <c r="U581">
        <v>4</v>
      </c>
      <c r="V581">
        <v>2</v>
      </c>
      <c r="AB581">
        <v>1</v>
      </c>
      <c r="AC581">
        <v>7</v>
      </c>
      <c r="AD581">
        <v>6</v>
      </c>
      <c r="AM581">
        <v>3</v>
      </c>
      <c r="AN581">
        <v>1</v>
      </c>
      <c r="AO581">
        <v>1</v>
      </c>
    </row>
    <row r="582" spans="1:41">
      <c r="A582">
        <v>1986</v>
      </c>
      <c r="B582">
        <v>3</v>
      </c>
      <c r="C582">
        <v>29</v>
      </c>
      <c r="D582" s="14">
        <v>7.9626828708285098</v>
      </c>
      <c r="E582" s="14">
        <v>4.98407419480194E-2</v>
      </c>
      <c r="F582" s="14">
        <v>4.3381343372517096E-3</v>
      </c>
      <c r="G582" s="14">
        <v>1.1937811249941801</v>
      </c>
      <c r="H582" s="14">
        <v>1.5888594128867399</v>
      </c>
      <c r="I582" s="14">
        <v>8.5936148339041303</v>
      </c>
      <c r="J582" s="14">
        <v>0.43758904749676902</v>
      </c>
      <c r="K582" s="14">
        <v>9.5455359525874002</v>
      </c>
      <c r="L582" s="14">
        <v>3.4446158944348699</v>
      </c>
      <c r="M582" s="14">
        <v>0.14461036858909701</v>
      </c>
      <c r="N582" s="14">
        <v>5.1008639749474902</v>
      </c>
      <c r="O582" s="14">
        <v>2.4334066599025199</v>
      </c>
      <c r="P582" s="14">
        <v>3.00798289204831</v>
      </c>
      <c r="R582">
        <v>8</v>
      </c>
      <c r="S582">
        <v>3</v>
      </c>
      <c r="T582">
        <v>7</v>
      </c>
      <c r="U582">
        <v>4</v>
      </c>
      <c r="V582">
        <v>4</v>
      </c>
      <c r="AB582">
        <v>1</v>
      </c>
      <c r="AC582">
        <v>6</v>
      </c>
      <c r="AD582">
        <v>2</v>
      </c>
      <c r="AM582">
        <v>2</v>
      </c>
      <c r="AN582">
        <v>1</v>
      </c>
      <c r="AO582">
        <v>4</v>
      </c>
    </row>
    <row r="583" spans="1:41">
      <c r="A583">
        <v>1986</v>
      </c>
      <c r="B583">
        <v>3</v>
      </c>
      <c r="C583">
        <v>30</v>
      </c>
      <c r="D583" s="14">
        <v>4.28365060150393</v>
      </c>
      <c r="E583" s="14">
        <v>3.3873557252040602E-2</v>
      </c>
      <c r="F583" s="14">
        <v>3.6459827828536198E-2</v>
      </c>
      <c r="G583" s="14">
        <v>1.1031466008959301</v>
      </c>
      <c r="H583" s="14">
        <v>2.52066657093973</v>
      </c>
      <c r="I583" s="14">
        <v>5.3482900410640504</v>
      </c>
      <c r="J583" s="14">
        <v>0.461157195317416</v>
      </c>
      <c r="K583" s="14">
        <v>7.6835145982362496</v>
      </c>
      <c r="L583" s="14">
        <v>3.8092247493697</v>
      </c>
      <c r="M583" s="14">
        <v>0.24833675878935699</v>
      </c>
      <c r="N583" s="14">
        <v>7.8261420995442803</v>
      </c>
      <c r="O583" s="14">
        <v>2.4365346628533802</v>
      </c>
      <c r="P583" s="14">
        <v>2.8321166264773101</v>
      </c>
      <c r="R583">
        <v>8</v>
      </c>
      <c r="S583">
        <v>8</v>
      </c>
      <c r="T583">
        <v>9</v>
      </c>
      <c r="U583">
        <v>6</v>
      </c>
      <c r="V583">
        <v>4</v>
      </c>
      <c r="AB583">
        <v>2</v>
      </c>
      <c r="AC583">
        <v>6</v>
      </c>
      <c r="AD583">
        <v>6</v>
      </c>
      <c r="AM583">
        <v>2</v>
      </c>
      <c r="AN583">
        <v>7</v>
      </c>
      <c r="AO583">
        <v>7</v>
      </c>
    </row>
    <row r="584" spans="1:41">
      <c r="A584">
        <v>1986</v>
      </c>
      <c r="B584">
        <v>3</v>
      </c>
      <c r="C584">
        <v>31</v>
      </c>
      <c r="D584" s="14">
        <v>11.336814850503901</v>
      </c>
      <c r="E584" s="14">
        <v>7.4227486676220599E-3</v>
      </c>
      <c r="F584" s="14">
        <v>3.0851738482024101E-2</v>
      </c>
      <c r="G584" s="14">
        <v>2.8783273833180898</v>
      </c>
      <c r="H584" s="14">
        <v>1.4809422377555801</v>
      </c>
      <c r="I584" s="14">
        <v>5.7188574480482401</v>
      </c>
      <c r="J584" s="14">
        <v>0.27808922368515099</v>
      </c>
      <c r="K584" s="14">
        <v>6.5766065360925001</v>
      </c>
      <c r="L584" s="14">
        <v>5.5013858028974596</v>
      </c>
      <c r="M584" s="14">
        <v>0.27139513565718798</v>
      </c>
      <c r="N584" s="14">
        <v>6.9566058939224202</v>
      </c>
      <c r="O584" s="14">
        <v>1.8032268178086901</v>
      </c>
      <c r="P584" s="14">
        <v>2.7501835766843499</v>
      </c>
      <c r="R584">
        <v>7</v>
      </c>
      <c r="S584">
        <v>8</v>
      </c>
      <c r="T584">
        <v>9</v>
      </c>
      <c r="U584">
        <v>6</v>
      </c>
      <c r="V584">
        <v>9</v>
      </c>
      <c r="AB584">
        <v>5</v>
      </c>
      <c r="AC584">
        <v>6</v>
      </c>
      <c r="AD584">
        <v>2</v>
      </c>
      <c r="AM584">
        <v>2</v>
      </c>
      <c r="AN584">
        <v>4</v>
      </c>
      <c r="AO584">
        <v>5</v>
      </c>
    </row>
    <row r="585" spans="1:41">
      <c r="A585">
        <v>1986</v>
      </c>
      <c r="B585">
        <v>4</v>
      </c>
      <c r="C585">
        <v>1</v>
      </c>
      <c r="D585" s="14">
        <v>13.3129202486253</v>
      </c>
      <c r="E585" s="14">
        <v>5.0895078201560397E-2</v>
      </c>
      <c r="F585" s="14">
        <v>6.9403060359373801E-3</v>
      </c>
      <c r="G585" s="14">
        <v>5.4457565177076397</v>
      </c>
      <c r="H585" s="14">
        <v>2.13590074836427</v>
      </c>
      <c r="I585" s="14">
        <v>7.4917785302099498</v>
      </c>
      <c r="J585" s="14">
        <v>0.35709020205541397</v>
      </c>
      <c r="K585" s="14">
        <v>5.4859458300375996</v>
      </c>
      <c r="L585" s="14">
        <v>7.0005057009523597</v>
      </c>
      <c r="M585" s="14">
        <v>0.36957778962082699</v>
      </c>
      <c r="N585" s="14">
        <v>9.5493170206117206</v>
      </c>
      <c r="O585" s="14">
        <v>1.00565993613807</v>
      </c>
      <c r="P585" s="14">
        <v>3.0413267002170201</v>
      </c>
      <c r="R585">
        <v>7</v>
      </c>
      <c r="S585">
        <v>6</v>
      </c>
      <c r="T585">
        <v>5</v>
      </c>
      <c r="U585">
        <v>6</v>
      </c>
      <c r="V585">
        <v>9</v>
      </c>
      <c r="AB585">
        <v>1</v>
      </c>
      <c r="AC585">
        <v>6</v>
      </c>
      <c r="AD585">
        <v>6</v>
      </c>
      <c r="AM585">
        <v>3</v>
      </c>
      <c r="AN585">
        <v>1</v>
      </c>
      <c r="AO585">
        <v>5</v>
      </c>
    </row>
    <row r="586" spans="1:41">
      <c r="A586">
        <v>1986</v>
      </c>
      <c r="B586">
        <v>4</v>
      </c>
      <c r="C586">
        <v>2</v>
      </c>
      <c r="D586" s="14">
        <v>4.3941427964583299</v>
      </c>
      <c r="E586" s="14">
        <v>1.2681269961749599</v>
      </c>
      <c r="F586" s="14">
        <v>0.161076823331879</v>
      </c>
      <c r="G586" s="14">
        <v>7.65700529526619</v>
      </c>
      <c r="H586" s="14">
        <v>2.3729856629125301</v>
      </c>
      <c r="I586" s="14">
        <v>4.14000595087969</v>
      </c>
      <c r="J586" s="14">
        <v>0.391319900367188</v>
      </c>
      <c r="K586" s="14">
        <v>2.6867403599329398</v>
      </c>
      <c r="L586" s="14">
        <v>5.6115047018045301</v>
      </c>
      <c r="M586" s="14">
        <v>0.13882382147893699</v>
      </c>
      <c r="N586" s="14">
        <v>9.5081889604185204</v>
      </c>
      <c r="O586" s="14">
        <v>0.91930493154701798</v>
      </c>
      <c r="P586" s="14">
        <v>2.8612356813553701</v>
      </c>
      <c r="R586">
        <v>1</v>
      </c>
      <c r="S586">
        <v>1</v>
      </c>
      <c r="T586">
        <v>9</v>
      </c>
      <c r="U586">
        <v>6</v>
      </c>
      <c r="V586">
        <v>9</v>
      </c>
      <c r="AB586">
        <v>5</v>
      </c>
      <c r="AC586">
        <v>6</v>
      </c>
      <c r="AD586">
        <v>2</v>
      </c>
      <c r="AM586">
        <v>2</v>
      </c>
      <c r="AN586">
        <v>1</v>
      </c>
      <c r="AO586">
        <v>5</v>
      </c>
    </row>
    <row r="587" spans="1:41">
      <c r="A587">
        <v>1986</v>
      </c>
      <c r="B587">
        <v>4</v>
      </c>
      <c r="C587">
        <v>3</v>
      </c>
      <c r="D587" s="14">
        <v>5.75938123252834</v>
      </c>
      <c r="E587" s="14">
        <v>6.2053029076955104</v>
      </c>
      <c r="F587" s="14">
        <v>7.8689484484607801</v>
      </c>
      <c r="G587" s="14">
        <v>11.5994576446436</v>
      </c>
      <c r="H587" s="14">
        <v>1.9685275184925899</v>
      </c>
      <c r="I587" s="14">
        <v>9.8899284497954998</v>
      </c>
      <c r="J587" s="14">
        <v>0.809046159283206</v>
      </c>
      <c r="K587" s="14">
        <v>2.4799716810277901</v>
      </c>
      <c r="L587" s="14">
        <v>7.1950719526976501</v>
      </c>
      <c r="M587" s="14">
        <v>2.1119717269534599E-3</v>
      </c>
      <c r="N587" s="14">
        <v>9.4929416473617696</v>
      </c>
      <c r="O587" s="14">
        <v>1.9578139183554699</v>
      </c>
      <c r="P587" s="14">
        <v>3.9328670562605099</v>
      </c>
      <c r="R587">
        <v>1</v>
      </c>
      <c r="S587">
        <v>1</v>
      </c>
      <c r="T587">
        <v>9</v>
      </c>
      <c r="U587">
        <v>6</v>
      </c>
      <c r="V587">
        <v>4</v>
      </c>
      <c r="AB587">
        <v>5</v>
      </c>
      <c r="AC587">
        <v>7</v>
      </c>
      <c r="AD587">
        <v>6</v>
      </c>
      <c r="AM587">
        <v>2</v>
      </c>
      <c r="AN587">
        <v>6</v>
      </c>
      <c r="AO587">
        <v>4</v>
      </c>
    </row>
    <row r="588" spans="1:41">
      <c r="A588">
        <v>1986</v>
      </c>
      <c r="B588">
        <v>4</v>
      </c>
      <c r="C588">
        <v>4</v>
      </c>
      <c r="D588" s="14">
        <v>2.0831554252228099</v>
      </c>
      <c r="E588" s="14">
        <v>1.3987311103223401</v>
      </c>
      <c r="F588" s="14">
        <v>2.9945539074640801</v>
      </c>
      <c r="G588" s="14">
        <v>8.4697402834229791</v>
      </c>
      <c r="H588" s="14">
        <v>1.33025399375003</v>
      </c>
      <c r="I588" s="14">
        <v>3.10700067728586</v>
      </c>
      <c r="J588" s="14">
        <v>2.7966233068700102</v>
      </c>
      <c r="K588" s="14">
        <v>4.07883270929233</v>
      </c>
      <c r="L588" s="14">
        <v>3.8343409101303001</v>
      </c>
      <c r="M588" s="14">
        <v>6.3974250278006897E-3</v>
      </c>
      <c r="N588" s="14">
        <v>7.7403814678704697</v>
      </c>
      <c r="O588" s="14">
        <v>2.5163873000916599</v>
      </c>
      <c r="P588" s="14">
        <v>3.7185504983048498</v>
      </c>
      <c r="R588">
        <v>1</v>
      </c>
      <c r="S588">
        <v>1</v>
      </c>
      <c r="T588">
        <v>9</v>
      </c>
      <c r="U588">
        <v>6</v>
      </c>
      <c r="V588">
        <v>4</v>
      </c>
      <c r="AB588">
        <v>1</v>
      </c>
      <c r="AC588">
        <v>1</v>
      </c>
      <c r="AD588">
        <v>2</v>
      </c>
      <c r="AM588">
        <v>2</v>
      </c>
      <c r="AN588">
        <v>1</v>
      </c>
      <c r="AO588">
        <v>5</v>
      </c>
    </row>
    <row r="589" spans="1:41">
      <c r="A589">
        <v>1986</v>
      </c>
      <c r="B589">
        <v>4</v>
      </c>
      <c r="C589">
        <v>5</v>
      </c>
      <c r="D589" s="14">
        <v>12.1088668970852</v>
      </c>
      <c r="E589" s="14">
        <v>0.97688677312921202</v>
      </c>
      <c r="F589" s="14">
        <v>2.3733797743868101</v>
      </c>
      <c r="G589" s="14">
        <v>4.84088833950935</v>
      </c>
      <c r="H589" s="14">
        <v>1.0476149608629499</v>
      </c>
      <c r="I589" s="14">
        <v>2.9451862730019598</v>
      </c>
      <c r="J589" s="14">
        <v>2.1410093962835899</v>
      </c>
      <c r="K589" s="14">
        <v>3.8368832601935199</v>
      </c>
      <c r="L589" s="14">
        <v>0.61127881611829604</v>
      </c>
      <c r="M589" s="14">
        <v>1.8238540942986501E-5</v>
      </c>
      <c r="N589" s="14">
        <v>2.9014609253558099</v>
      </c>
      <c r="O589" s="14">
        <v>7.6135442387831302</v>
      </c>
      <c r="P589" s="14">
        <v>4.4474280314372496</v>
      </c>
      <c r="R589">
        <v>3</v>
      </c>
      <c r="S589">
        <v>3</v>
      </c>
      <c r="T589">
        <v>9</v>
      </c>
      <c r="U589">
        <v>6</v>
      </c>
      <c r="V589">
        <v>2</v>
      </c>
      <c r="AB589">
        <v>5</v>
      </c>
      <c r="AC589">
        <v>7</v>
      </c>
      <c r="AD589">
        <v>6</v>
      </c>
      <c r="AM589">
        <v>2</v>
      </c>
      <c r="AN589">
        <v>7</v>
      </c>
      <c r="AO589">
        <v>7</v>
      </c>
    </row>
    <row r="590" spans="1:41">
      <c r="A590">
        <v>1986</v>
      </c>
      <c r="B590">
        <v>4</v>
      </c>
      <c r="C590">
        <v>6</v>
      </c>
      <c r="D590" s="14">
        <v>8.4391868101845393</v>
      </c>
      <c r="E590" s="14">
        <v>0.69404751743364401</v>
      </c>
      <c r="F590" s="14">
        <v>0.54455942126812795</v>
      </c>
      <c r="G590" s="14">
        <v>4.8338744825706303</v>
      </c>
      <c r="H590" s="14">
        <v>3.8967087297552099</v>
      </c>
      <c r="I590" s="14">
        <v>6.6197182984684497</v>
      </c>
      <c r="J590" s="14">
        <v>2.7829806101778498</v>
      </c>
      <c r="K590" s="14">
        <v>9.2399981818908508</v>
      </c>
      <c r="L590" s="14">
        <v>1.1862716085338301</v>
      </c>
      <c r="M590" s="14">
        <v>1.3678906133494E-5</v>
      </c>
      <c r="N590" s="14">
        <v>6.0385185835300801</v>
      </c>
      <c r="O590" s="14">
        <v>12.0189382593276</v>
      </c>
      <c r="P590" s="14">
        <v>7.1883309352747302</v>
      </c>
      <c r="R590">
        <v>4</v>
      </c>
      <c r="S590">
        <v>3</v>
      </c>
      <c r="T590">
        <v>9</v>
      </c>
      <c r="U590">
        <v>6</v>
      </c>
      <c r="V590">
        <v>4</v>
      </c>
      <c r="AB590">
        <v>1</v>
      </c>
      <c r="AC590">
        <v>6</v>
      </c>
      <c r="AD590">
        <v>6</v>
      </c>
      <c r="AM590">
        <v>2</v>
      </c>
      <c r="AN590">
        <v>1</v>
      </c>
      <c r="AO590">
        <v>4</v>
      </c>
    </row>
    <row r="591" spans="1:41">
      <c r="A591">
        <v>1986</v>
      </c>
      <c r="B591">
        <v>4</v>
      </c>
      <c r="C591">
        <v>7</v>
      </c>
      <c r="D591" s="14">
        <v>15.0215531268302</v>
      </c>
      <c r="E591" s="14">
        <v>2.49351306091947</v>
      </c>
      <c r="F591" s="14">
        <v>2.1308067846923402</v>
      </c>
      <c r="G591" s="14">
        <v>6.0807189702452904</v>
      </c>
      <c r="H591" s="14">
        <v>8.2189775433666394</v>
      </c>
      <c r="I591" s="14">
        <v>12.973095372661099</v>
      </c>
      <c r="J591" s="14">
        <v>1.2618328384307</v>
      </c>
      <c r="K591" s="14">
        <v>10.443860668875701</v>
      </c>
      <c r="L591" s="14">
        <v>4.9029210452706096</v>
      </c>
      <c r="M591" s="14">
        <v>0</v>
      </c>
      <c r="N591" s="14">
        <v>20.281434336050602</v>
      </c>
      <c r="O591" s="14">
        <v>7.80949224065703</v>
      </c>
      <c r="P591" s="14">
        <v>6.9680101864304502</v>
      </c>
      <c r="R591">
        <v>4</v>
      </c>
      <c r="S591">
        <v>8</v>
      </c>
      <c r="T591">
        <v>9</v>
      </c>
      <c r="U591">
        <v>6</v>
      </c>
      <c r="V591">
        <v>4</v>
      </c>
      <c r="AB591">
        <v>1</v>
      </c>
      <c r="AC591">
        <v>7</v>
      </c>
      <c r="AD591">
        <v>6</v>
      </c>
      <c r="AM591">
        <v>2</v>
      </c>
      <c r="AN591">
        <v>4</v>
      </c>
      <c r="AO591">
        <v>5</v>
      </c>
    </row>
    <row r="592" spans="1:41">
      <c r="A592">
        <v>1986</v>
      </c>
      <c r="B592">
        <v>4</v>
      </c>
      <c r="C592">
        <v>8</v>
      </c>
      <c r="D592" s="14">
        <v>9.9314223928319691</v>
      </c>
      <c r="E592" s="14">
        <v>1.5469880649415499</v>
      </c>
      <c r="F592" s="14">
        <v>0.55564647138134904</v>
      </c>
      <c r="G592" s="14">
        <v>3.76555332692734</v>
      </c>
      <c r="H592" s="14">
        <v>7.2893856881183003</v>
      </c>
      <c r="I592" s="14">
        <v>10.516745186858101</v>
      </c>
      <c r="J592" s="14">
        <v>0.64398550085192097</v>
      </c>
      <c r="K592" s="14">
        <v>14.1059129998809</v>
      </c>
      <c r="L592" s="14">
        <v>5.8921199773019604</v>
      </c>
      <c r="M592" s="14">
        <v>4.98350046190702E-2</v>
      </c>
      <c r="N592" s="14">
        <v>17.362347973219499</v>
      </c>
      <c r="O592" s="14">
        <v>4.5123421340785903</v>
      </c>
      <c r="P592" s="14">
        <v>5.6894524887097404</v>
      </c>
      <c r="R592">
        <v>11</v>
      </c>
      <c r="S592">
        <v>8</v>
      </c>
      <c r="T592">
        <v>9</v>
      </c>
      <c r="U592">
        <v>6</v>
      </c>
      <c r="V592">
        <v>9</v>
      </c>
      <c r="AB592">
        <v>5</v>
      </c>
      <c r="AC592">
        <v>6</v>
      </c>
      <c r="AD592">
        <v>2</v>
      </c>
      <c r="AM592">
        <v>2</v>
      </c>
      <c r="AN592">
        <v>6</v>
      </c>
      <c r="AO592">
        <v>10</v>
      </c>
    </row>
    <row r="593" spans="1:41">
      <c r="A593">
        <v>1986</v>
      </c>
      <c r="B593">
        <v>4</v>
      </c>
      <c r="C593">
        <v>9</v>
      </c>
      <c r="D593" s="14">
        <v>8.1432005911747094</v>
      </c>
      <c r="E593" s="14">
        <v>1.2178362853379501</v>
      </c>
      <c r="F593" s="14">
        <v>5.8535290571548</v>
      </c>
      <c r="G593" s="14">
        <v>5.9837014789877303</v>
      </c>
      <c r="H593" s="14">
        <v>9.5260832421593893</v>
      </c>
      <c r="I593" s="14">
        <v>14.7915773031316</v>
      </c>
      <c r="J593" s="14">
        <v>1.42947561161228</v>
      </c>
      <c r="K593" s="14">
        <v>15.146915866768</v>
      </c>
      <c r="L593" s="14">
        <v>6.4787653868763799</v>
      </c>
      <c r="M593" s="14">
        <v>0.16027567814503099</v>
      </c>
      <c r="N593" s="14">
        <v>19.243877236081801</v>
      </c>
      <c r="O593" s="14">
        <v>3.8529716131348901</v>
      </c>
      <c r="P593" s="14">
        <v>6.2704344500951903</v>
      </c>
      <c r="R593">
        <v>11</v>
      </c>
      <c r="S593">
        <v>8</v>
      </c>
      <c r="T593">
        <v>9</v>
      </c>
      <c r="U593">
        <v>6</v>
      </c>
      <c r="V593">
        <v>1</v>
      </c>
      <c r="AB593">
        <v>5</v>
      </c>
      <c r="AC593">
        <v>6</v>
      </c>
      <c r="AD593">
        <v>6</v>
      </c>
      <c r="AM593">
        <v>2</v>
      </c>
      <c r="AN593">
        <v>1</v>
      </c>
      <c r="AO593">
        <v>10</v>
      </c>
    </row>
    <row r="594" spans="1:41">
      <c r="A594">
        <v>1986</v>
      </c>
      <c r="B594">
        <v>4</v>
      </c>
      <c r="C594">
        <v>10</v>
      </c>
      <c r="D594" s="14">
        <v>3.3360144150451001</v>
      </c>
      <c r="E594" s="14">
        <v>1.448836494664</v>
      </c>
      <c r="F594" s="14">
        <v>6.2164231229801699</v>
      </c>
      <c r="G594" s="14">
        <v>5.6041035746778496</v>
      </c>
      <c r="H594" s="14">
        <v>5.6995668036711598</v>
      </c>
      <c r="I594" s="14">
        <v>4.9563975407474601</v>
      </c>
      <c r="J594" s="14">
        <v>2.7806607702586299</v>
      </c>
      <c r="K594" s="14">
        <v>5.35543946992646</v>
      </c>
      <c r="L594" s="14">
        <v>0.60181682588447505</v>
      </c>
      <c r="M594" s="14">
        <v>1.6170031089217E-2</v>
      </c>
      <c r="N594" s="14">
        <v>4.6374147018731202</v>
      </c>
      <c r="O594" s="14">
        <v>5.6890277474101802</v>
      </c>
      <c r="P594" s="14">
        <v>4.5099102118197498</v>
      </c>
      <c r="R594">
        <v>3</v>
      </c>
      <c r="S594">
        <v>8</v>
      </c>
      <c r="T594">
        <v>9</v>
      </c>
      <c r="U594">
        <v>6</v>
      </c>
      <c r="V594">
        <v>1</v>
      </c>
      <c r="AB594">
        <v>5</v>
      </c>
      <c r="AC594">
        <v>7</v>
      </c>
      <c r="AD594">
        <v>6</v>
      </c>
      <c r="AM594">
        <v>1</v>
      </c>
      <c r="AN594">
        <v>1</v>
      </c>
      <c r="AO594">
        <v>5</v>
      </c>
    </row>
    <row r="595" spans="1:41">
      <c r="A595">
        <v>1986</v>
      </c>
      <c r="B595">
        <v>4</v>
      </c>
      <c r="C595">
        <v>11</v>
      </c>
      <c r="D595" s="14">
        <v>12.555920930057599</v>
      </c>
      <c r="E595" s="14">
        <v>7.0347312333211303</v>
      </c>
      <c r="F595" s="14">
        <v>11.578380671217699</v>
      </c>
      <c r="G595" s="14">
        <v>7.3393084357390803</v>
      </c>
      <c r="H595" s="14">
        <v>4.7688351188601104</v>
      </c>
      <c r="I595" s="14">
        <v>9.9407349962325906</v>
      </c>
      <c r="J595" s="14">
        <v>3.2900682761295199</v>
      </c>
      <c r="K595" s="14">
        <v>2.2837237588574699</v>
      </c>
      <c r="L595" s="14">
        <v>2.7394699925736798</v>
      </c>
      <c r="M595" s="14">
        <v>4.1685897142957097E-2</v>
      </c>
      <c r="N595" s="14">
        <v>5.4729173993000604</v>
      </c>
      <c r="O595" s="14">
        <v>6.0993899202962503</v>
      </c>
      <c r="P595" s="14">
        <v>4.6960565282498301</v>
      </c>
      <c r="R595">
        <v>3</v>
      </c>
      <c r="S595">
        <v>1</v>
      </c>
      <c r="T595">
        <v>9</v>
      </c>
      <c r="U595">
        <v>6</v>
      </c>
      <c r="V595">
        <v>4</v>
      </c>
      <c r="AB595">
        <v>2</v>
      </c>
      <c r="AC595">
        <v>7</v>
      </c>
      <c r="AD595">
        <v>6</v>
      </c>
      <c r="AM595">
        <v>2</v>
      </c>
      <c r="AN595">
        <v>7</v>
      </c>
      <c r="AO595">
        <v>4</v>
      </c>
    </row>
    <row r="596" spans="1:41">
      <c r="A596">
        <v>1986</v>
      </c>
      <c r="B596">
        <v>4</v>
      </c>
      <c r="C596">
        <v>12</v>
      </c>
      <c r="D596" s="14">
        <v>2.9001650595711501</v>
      </c>
      <c r="E596" s="14">
        <v>2.5308210568242502</v>
      </c>
      <c r="F596" s="14">
        <v>1.66468111525394</v>
      </c>
      <c r="G596" s="14">
        <v>5.8200896745943602</v>
      </c>
      <c r="H596" s="14">
        <v>3.2729669791090998</v>
      </c>
      <c r="I596" s="14">
        <v>5.6485479132676799</v>
      </c>
      <c r="J596" s="14">
        <v>1.29774627818745</v>
      </c>
      <c r="K596" s="14">
        <v>5.7928855212977801</v>
      </c>
      <c r="L596" s="14">
        <v>1.58133683638589</v>
      </c>
      <c r="M596" s="14">
        <v>1.12352523737647E-3</v>
      </c>
      <c r="N596" s="14">
        <v>5.5136292290024498</v>
      </c>
      <c r="O596" s="14">
        <v>4.8245487931753797</v>
      </c>
      <c r="P596" s="14">
        <v>4.11460392575367</v>
      </c>
      <c r="R596">
        <v>3</v>
      </c>
      <c r="S596">
        <v>3</v>
      </c>
      <c r="T596">
        <v>9</v>
      </c>
      <c r="U596">
        <v>6</v>
      </c>
      <c r="V596">
        <v>4</v>
      </c>
      <c r="AB596">
        <v>5</v>
      </c>
      <c r="AC596">
        <v>7</v>
      </c>
      <c r="AD596">
        <v>6</v>
      </c>
      <c r="AM596">
        <v>2</v>
      </c>
      <c r="AN596">
        <v>2</v>
      </c>
      <c r="AO596">
        <v>1</v>
      </c>
    </row>
    <row r="597" spans="1:41">
      <c r="A597">
        <v>1986</v>
      </c>
      <c r="B597">
        <v>4</v>
      </c>
      <c r="C597">
        <v>13</v>
      </c>
      <c r="D597" s="14">
        <v>4.4804096954680297</v>
      </c>
      <c r="E597" s="14">
        <v>2.2787150526426001</v>
      </c>
      <c r="F597" s="14">
        <v>1.3369567066886201</v>
      </c>
      <c r="G597" s="14">
        <v>5.5230500362620596</v>
      </c>
      <c r="H597" s="14">
        <v>4.1798794097099403</v>
      </c>
      <c r="I597" s="14">
        <v>3.4663980881831198</v>
      </c>
      <c r="J597" s="14">
        <v>1.3453904002294601</v>
      </c>
      <c r="K597" s="14">
        <v>5.2428541254945698</v>
      </c>
      <c r="L597" s="14">
        <v>1.694463305802</v>
      </c>
      <c r="M597" s="14">
        <v>0</v>
      </c>
      <c r="N597" s="14">
        <v>7.8085309658296502</v>
      </c>
      <c r="O597" s="14">
        <v>3.7778350208412599</v>
      </c>
      <c r="P597" s="14">
        <v>3.7953487213996202</v>
      </c>
      <c r="R597">
        <v>1</v>
      </c>
      <c r="S597">
        <v>3</v>
      </c>
      <c r="T597">
        <v>5</v>
      </c>
      <c r="U597">
        <v>6</v>
      </c>
      <c r="V597">
        <v>3</v>
      </c>
      <c r="AB597">
        <v>1</v>
      </c>
      <c r="AC597">
        <v>6</v>
      </c>
      <c r="AD597">
        <v>6</v>
      </c>
      <c r="AM597">
        <v>2</v>
      </c>
      <c r="AN597">
        <v>6</v>
      </c>
      <c r="AO597">
        <v>10</v>
      </c>
    </row>
    <row r="598" spans="1:41">
      <c r="A598">
        <v>1986</v>
      </c>
      <c r="B598">
        <v>4</v>
      </c>
      <c r="C598">
        <v>14</v>
      </c>
      <c r="D598" s="14">
        <v>8.1939265309078397</v>
      </c>
      <c r="E598" s="14">
        <v>1.43588519940044</v>
      </c>
      <c r="F598" s="14">
        <v>0.29733896829759099</v>
      </c>
      <c r="G598" s="14">
        <v>2.79629032284361</v>
      </c>
      <c r="H598" s="14">
        <v>5.1719048261480403</v>
      </c>
      <c r="I598" s="14">
        <v>8.6588152535522998</v>
      </c>
      <c r="J598" s="14">
        <v>2.17585225132194</v>
      </c>
      <c r="K598" s="14">
        <v>3.7165657304325701</v>
      </c>
      <c r="L598" s="14">
        <v>0.48427750702570199</v>
      </c>
      <c r="M598" s="14">
        <v>3.1316257911082099E-2</v>
      </c>
      <c r="N598" s="14">
        <v>6.8966053422546798</v>
      </c>
      <c r="O598" s="14">
        <v>3.51425521112311</v>
      </c>
      <c r="P598" s="14">
        <v>3.1153555661447601</v>
      </c>
      <c r="R598">
        <v>7</v>
      </c>
      <c r="S598">
        <v>3</v>
      </c>
      <c r="T598">
        <v>5</v>
      </c>
      <c r="U598">
        <v>6</v>
      </c>
      <c r="V598">
        <v>3</v>
      </c>
      <c r="AB598">
        <v>5</v>
      </c>
      <c r="AC598">
        <v>6</v>
      </c>
      <c r="AD598">
        <v>6</v>
      </c>
      <c r="AM598">
        <v>2</v>
      </c>
      <c r="AN598">
        <v>7</v>
      </c>
      <c r="AO598">
        <v>10</v>
      </c>
    </row>
    <row r="599" spans="1:41">
      <c r="A599">
        <v>1986</v>
      </c>
      <c r="B599">
        <v>4</v>
      </c>
      <c r="C599">
        <v>15</v>
      </c>
      <c r="D599" s="14">
        <v>8.4668129514927504</v>
      </c>
      <c r="E599" s="14">
        <v>0.167828633641112</v>
      </c>
      <c r="F599" s="14">
        <v>1.5683078695464901E-3</v>
      </c>
      <c r="G599" s="14">
        <v>1.6248794064343901</v>
      </c>
      <c r="H599" s="14">
        <v>4.49209821116568</v>
      </c>
      <c r="I599" s="14">
        <v>8.8722015054846004</v>
      </c>
      <c r="J599" s="14">
        <v>1.4507719585218699</v>
      </c>
      <c r="K599" s="14">
        <v>3.8755429046521801</v>
      </c>
      <c r="L599" s="14">
        <v>1.2891529263675201</v>
      </c>
      <c r="M599" s="14">
        <v>2.21722338815434E-2</v>
      </c>
      <c r="N599" s="14">
        <v>7.6101822374430999</v>
      </c>
      <c r="O599" s="14">
        <v>5.6312398963332502</v>
      </c>
      <c r="P599" s="14">
        <v>3.6330144800475499</v>
      </c>
      <c r="R599">
        <v>3</v>
      </c>
      <c r="S599">
        <v>3</v>
      </c>
      <c r="T599">
        <v>7</v>
      </c>
      <c r="U599">
        <v>6</v>
      </c>
      <c r="V599">
        <v>2</v>
      </c>
      <c r="AB599">
        <v>5</v>
      </c>
      <c r="AC599">
        <v>6</v>
      </c>
      <c r="AD599">
        <v>6</v>
      </c>
      <c r="AM599">
        <v>2</v>
      </c>
      <c r="AN599">
        <v>6</v>
      </c>
      <c r="AO599">
        <v>1</v>
      </c>
    </row>
    <row r="600" spans="1:41">
      <c r="A600">
        <v>1986</v>
      </c>
      <c r="B600">
        <v>4</v>
      </c>
      <c r="C600">
        <v>16</v>
      </c>
      <c r="D600" s="14">
        <v>8.7196012582421201</v>
      </c>
      <c r="E600" s="14">
        <v>7.4144822448325307E-2</v>
      </c>
      <c r="F600" s="14">
        <v>1.31021120046026E-2</v>
      </c>
      <c r="G600" s="14">
        <v>2.1301352685672801</v>
      </c>
      <c r="H600" s="14">
        <v>2.6541910884064999</v>
      </c>
      <c r="I600" s="14">
        <v>9.99604497574032</v>
      </c>
      <c r="J600" s="14">
        <v>1.6097345107383201</v>
      </c>
      <c r="K600" s="14">
        <v>4.63626397167286</v>
      </c>
      <c r="L600" s="14">
        <v>1.7849165824411699</v>
      </c>
      <c r="M600" s="14">
        <v>0.44338166913806099</v>
      </c>
      <c r="N600" s="14">
        <v>7.2356391560264202</v>
      </c>
      <c r="O600" s="14">
        <v>5.3881152396257797</v>
      </c>
      <c r="P600" s="14">
        <v>3.60204708630223</v>
      </c>
      <c r="R600">
        <v>3</v>
      </c>
      <c r="S600">
        <v>3</v>
      </c>
      <c r="T600">
        <v>7</v>
      </c>
      <c r="U600">
        <v>6</v>
      </c>
      <c r="V600">
        <v>2</v>
      </c>
      <c r="AB600">
        <v>5</v>
      </c>
      <c r="AC600">
        <v>7</v>
      </c>
      <c r="AD600">
        <v>6</v>
      </c>
      <c r="AM600">
        <v>3</v>
      </c>
      <c r="AN600">
        <v>9</v>
      </c>
      <c r="AO600">
        <v>5</v>
      </c>
    </row>
    <row r="601" spans="1:41">
      <c r="A601">
        <v>1986</v>
      </c>
      <c r="B601">
        <v>4</v>
      </c>
      <c r="C601">
        <v>17</v>
      </c>
      <c r="D601" s="14">
        <v>7.6668391368408102</v>
      </c>
      <c r="E601" s="14">
        <v>5.5645472520159799E-2</v>
      </c>
      <c r="F601" s="14">
        <v>4.1919052013376203E-3</v>
      </c>
      <c r="G601" s="14">
        <v>2.5164478572281501</v>
      </c>
      <c r="H601" s="14">
        <v>2.4203251348063302</v>
      </c>
      <c r="I601" s="14">
        <v>7.1226607646932596</v>
      </c>
      <c r="J601" s="14">
        <v>1.2202923029680299</v>
      </c>
      <c r="K601" s="14">
        <v>3.6632258300338401</v>
      </c>
      <c r="L601" s="14">
        <v>2.5015646552119102</v>
      </c>
      <c r="M601" s="14">
        <v>2.3723229705928</v>
      </c>
      <c r="N601" s="14">
        <v>3.1405201948258301</v>
      </c>
      <c r="O601" s="14">
        <v>4.21692776751628</v>
      </c>
      <c r="P601" s="14">
        <v>3.0180316073459599</v>
      </c>
      <c r="R601">
        <v>6</v>
      </c>
      <c r="S601">
        <v>8</v>
      </c>
      <c r="T601">
        <v>9</v>
      </c>
      <c r="U601">
        <v>6</v>
      </c>
      <c r="V601">
        <v>9</v>
      </c>
      <c r="AB601">
        <v>2</v>
      </c>
      <c r="AC601">
        <v>7</v>
      </c>
      <c r="AD601">
        <v>6</v>
      </c>
      <c r="AM601">
        <v>2</v>
      </c>
      <c r="AN601">
        <v>9</v>
      </c>
      <c r="AO601">
        <v>3</v>
      </c>
    </row>
    <row r="602" spans="1:41">
      <c r="A602">
        <v>1986</v>
      </c>
      <c r="B602">
        <v>4</v>
      </c>
      <c r="C602">
        <v>18</v>
      </c>
      <c r="D602" s="14">
        <v>7.8165376718222701</v>
      </c>
      <c r="E602" s="14">
        <v>6.6887579108776102E-2</v>
      </c>
      <c r="F602" s="14">
        <v>0.42338244399938502</v>
      </c>
      <c r="G602" s="14">
        <v>5.7407949712751698</v>
      </c>
      <c r="H602" s="14">
        <v>1.57405632971904</v>
      </c>
      <c r="I602" s="14">
        <v>3.3361231409581502</v>
      </c>
      <c r="J602" s="14">
        <v>1.2586345520136799</v>
      </c>
      <c r="K602" s="14">
        <v>2.0996833897692002</v>
      </c>
      <c r="L602" s="14">
        <v>2.0735765766180201</v>
      </c>
      <c r="M602" s="14">
        <v>2.5890437105334501</v>
      </c>
      <c r="N602" s="14">
        <v>1.88057317917252</v>
      </c>
      <c r="O602" s="14">
        <v>2.7735471016548501</v>
      </c>
      <c r="P602" s="14">
        <v>2.7357567545427299</v>
      </c>
      <c r="R602">
        <v>1</v>
      </c>
      <c r="S602">
        <v>6</v>
      </c>
      <c r="T602">
        <v>2</v>
      </c>
      <c r="U602">
        <v>6</v>
      </c>
      <c r="V602">
        <v>7</v>
      </c>
      <c r="AB602">
        <v>1</v>
      </c>
      <c r="AC602">
        <v>7</v>
      </c>
      <c r="AD602">
        <v>6</v>
      </c>
      <c r="AM602">
        <v>1</v>
      </c>
      <c r="AN602">
        <v>7</v>
      </c>
      <c r="AO602">
        <v>5</v>
      </c>
    </row>
    <row r="603" spans="1:41">
      <c r="A603">
        <v>1986</v>
      </c>
      <c r="B603">
        <v>4</v>
      </c>
      <c r="C603">
        <v>19</v>
      </c>
      <c r="D603" s="14">
        <v>10.6083257067933</v>
      </c>
      <c r="E603" s="14">
        <v>2.6591595556023</v>
      </c>
      <c r="F603" s="14">
        <v>0.46317472746653099</v>
      </c>
      <c r="G603" s="14">
        <v>6.2697417853069002</v>
      </c>
      <c r="H603" s="14">
        <v>4.2606651440168903</v>
      </c>
      <c r="I603" s="14">
        <v>6.3070226910943497</v>
      </c>
      <c r="J603" s="14">
        <v>2.85695644491586</v>
      </c>
      <c r="K603" s="14">
        <v>2.9181144524271798</v>
      </c>
      <c r="L603" s="14">
        <v>1.9570516871119601</v>
      </c>
      <c r="M603" s="14">
        <v>8.1003538973758005E-2</v>
      </c>
      <c r="N603" s="14">
        <v>5.8549093397328802</v>
      </c>
      <c r="O603" s="14">
        <v>2.3611993985814101</v>
      </c>
      <c r="P603" s="14">
        <v>3.2940156462499699</v>
      </c>
      <c r="R603">
        <v>1</v>
      </c>
      <c r="S603">
        <v>6</v>
      </c>
      <c r="T603">
        <v>9</v>
      </c>
      <c r="U603">
        <v>6</v>
      </c>
      <c r="V603">
        <v>7</v>
      </c>
      <c r="AB603">
        <v>5</v>
      </c>
      <c r="AC603">
        <v>6</v>
      </c>
      <c r="AD603">
        <v>2</v>
      </c>
      <c r="AM603">
        <v>2</v>
      </c>
      <c r="AN603">
        <v>7</v>
      </c>
      <c r="AO603">
        <v>10</v>
      </c>
    </row>
    <row r="604" spans="1:41">
      <c r="A604">
        <v>1986</v>
      </c>
      <c r="B604">
        <v>4</v>
      </c>
      <c r="C604">
        <v>20</v>
      </c>
      <c r="D604" s="14">
        <v>13.9141728665199</v>
      </c>
      <c r="E604" s="14">
        <v>1.84319199350231</v>
      </c>
      <c r="F604" s="14">
        <v>2.4904133465151399</v>
      </c>
      <c r="G604" s="14">
        <v>5.0541866231320398</v>
      </c>
      <c r="H604" s="14">
        <v>4.3448548276177403</v>
      </c>
      <c r="I604" s="14">
        <v>12.827390191178401</v>
      </c>
      <c r="J604" s="14">
        <v>2.0044969491337401</v>
      </c>
      <c r="K604" s="14">
        <v>2.5425895208188001</v>
      </c>
      <c r="L604" s="14">
        <v>2.3365585515454099</v>
      </c>
      <c r="M604" s="14">
        <v>1.08978650045511E-2</v>
      </c>
      <c r="N604" s="14">
        <v>6.8056310872356702</v>
      </c>
      <c r="O604" s="14">
        <v>4.3946221600991402</v>
      </c>
      <c r="P604" s="14">
        <v>3.7187927388400799</v>
      </c>
      <c r="R604">
        <v>5</v>
      </c>
      <c r="S604">
        <v>8</v>
      </c>
      <c r="T604">
        <v>9</v>
      </c>
      <c r="U604">
        <v>6</v>
      </c>
      <c r="V604">
        <v>7</v>
      </c>
      <c r="AB604">
        <v>5</v>
      </c>
      <c r="AC604">
        <v>7</v>
      </c>
      <c r="AD604">
        <v>6</v>
      </c>
      <c r="AM604">
        <v>2</v>
      </c>
      <c r="AN604">
        <v>7</v>
      </c>
      <c r="AO604">
        <v>10</v>
      </c>
    </row>
    <row r="605" spans="1:41">
      <c r="A605">
        <v>1986</v>
      </c>
      <c r="B605">
        <v>4</v>
      </c>
      <c r="C605">
        <v>21</v>
      </c>
      <c r="D605" s="14">
        <v>21.444620239410298</v>
      </c>
      <c r="E605" s="14">
        <v>0.68798491590851796</v>
      </c>
      <c r="F605" s="14">
        <v>1.76099364487263</v>
      </c>
      <c r="G605" s="14">
        <v>6.53895757693732</v>
      </c>
      <c r="H605" s="14">
        <v>4.3006046952842096</v>
      </c>
      <c r="I605" s="14">
        <v>12.8185253429039</v>
      </c>
      <c r="J605" s="14">
        <v>5.6622710150102602</v>
      </c>
      <c r="K605" s="14">
        <v>4.7980931101091402</v>
      </c>
      <c r="L605" s="14">
        <v>4.8989139285409502</v>
      </c>
      <c r="M605" s="14">
        <v>0.12663123530548701</v>
      </c>
      <c r="N605" s="14">
        <v>13.2068432686837</v>
      </c>
      <c r="O605" s="14">
        <v>5.2337722447980797</v>
      </c>
      <c r="P605" s="14">
        <v>5.2860830798192104</v>
      </c>
      <c r="R605">
        <v>1</v>
      </c>
      <c r="S605">
        <v>8</v>
      </c>
      <c r="T605">
        <v>9</v>
      </c>
      <c r="U605">
        <v>6</v>
      </c>
      <c r="V605">
        <v>1</v>
      </c>
      <c r="AB605">
        <v>1</v>
      </c>
      <c r="AC605">
        <v>7</v>
      </c>
      <c r="AD605">
        <v>6</v>
      </c>
      <c r="AM605">
        <v>2</v>
      </c>
      <c r="AN605">
        <v>7</v>
      </c>
      <c r="AO605">
        <v>10</v>
      </c>
    </row>
    <row r="606" spans="1:41">
      <c r="A606">
        <v>1986</v>
      </c>
      <c r="B606">
        <v>4</v>
      </c>
      <c r="C606">
        <v>22</v>
      </c>
      <c r="D606" s="14">
        <v>7.9513798184653002</v>
      </c>
      <c r="E606" s="14">
        <v>1.2188149577718299</v>
      </c>
      <c r="F606" s="14">
        <v>0.93182429046597104</v>
      </c>
      <c r="G606" s="14">
        <v>6.8303660578319798</v>
      </c>
      <c r="H606" s="14">
        <v>10.4406363617213</v>
      </c>
      <c r="I606" s="14">
        <v>8.3431399121978203</v>
      </c>
      <c r="J606" s="14">
        <v>4.4685839625068997</v>
      </c>
      <c r="K606" s="14">
        <v>6.6480221342381798</v>
      </c>
      <c r="L606" s="14">
        <v>6.3288979056876</v>
      </c>
      <c r="M606" s="14">
        <v>9.5651661814794703E-2</v>
      </c>
      <c r="N606" s="14">
        <v>11.586176080404501</v>
      </c>
      <c r="O606" s="14">
        <v>6.4956565703590696</v>
      </c>
      <c r="P606" s="14">
        <v>6.4193800850435601</v>
      </c>
      <c r="R606">
        <v>4</v>
      </c>
      <c r="S606">
        <v>8</v>
      </c>
      <c r="T606">
        <v>2</v>
      </c>
      <c r="U606">
        <v>6</v>
      </c>
      <c r="V606">
        <v>9</v>
      </c>
      <c r="AB606">
        <v>5</v>
      </c>
      <c r="AC606">
        <v>6</v>
      </c>
      <c r="AD606">
        <v>6</v>
      </c>
      <c r="AM606">
        <v>1</v>
      </c>
      <c r="AN606">
        <v>1</v>
      </c>
      <c r="AO606">
        <v>5</v>
      </c>
    </row>
    <row r="607" spans="1:41">
      <c r="A607">
        <v>1986</v>
      </c>
      <c r="B607">
        <v>4</v>
      </c>
      <c r="C607">
        <v>23</v>
      </c>
      <c r="D607" s="14">
        <v>8.3669893484178104</v>
      </c>
      <c r="E607" s="14">
        <v>0.62935923632499102</v>
      </c>
      <c r="F607" s="14">
        <v>0.27172015971291003</v>
      </c>
      <c r="G607" s="14">
        <v>4.9059027364716501</v>
      </c>
      <c r="H607" s="14">
        <v>6.4439498558310504</v>
      </c>
      <c r="I607" s="14">
        <v>9.5538559811224797</v>
      </c>
      <c r="J607" s="14">
        <v>2.95320926102693</v>
      </c>
      <c r="K607" s="14">
        <v>6.43490253800804</v>
      </c>
      <c r="L607" s="14">
        <v>2.4754074631043399</v>
      </c>
      <c r="M607" s="14">
        <v>0.20085466839865501</v>
      </c>
      <c r="N607" s="14">
        <v>7.8645970057058099</v>
      </c>
      <c r="O607" s="14">
        <v>6.76818158297566</v>
      </c>
      <c r="P607" s="14">
        <v>5.32768724359528</v>
      </c>
      <c r="R607">
        <v>10</v>
      </c>
      <c r="S607">
        <v>8</v>
      </c>
      <c r="T607">
        <v>2</v>
      </c>
      <c r="U607">
        <v>6</v>
      </c>
      <c r="V607">
        <v>9</v>
      </c>
      <c r="AB607">
        <v>5</v>
      </c>
      <c r="AC607">
        <v>6</v>
      </c>
      <c r="AD607">
        <v>6</v>
      </c>
      <c r="AM607">
        <v>3</v>
      </c>
      <c r="AN607">
        <v>4</v>
      </c>
      <c r="AO607">
        <v>5</v>
      </c>
    </row>
    <row r="608" spans="1:41">
      <c r="A608">
        <v>1986</v>
      </c>
      <c r="B608">
        <v>4</v>
      </c>
      <c r="C608">
        <v>24</v>
      </c>
      <c r="D608" s="14">
        <v>9.2909710020272502</v>
      </c>
      <c r="E608" s="14">
        <v>0.27550866308237598</v>
      </c>
      <c r="F608" s="14">
        <v>9.7215571662416206E-2</v>
      </c>
      <c r="G608" s="14">
        <v>8.0970813686327201</v>
      </c>
      <c r="H608" s="14">
        <v>7.5861042337409899</v>
      </c>
      <c r="I608" s="14">
        <v>12.4552867604858</v>
      </c>
      <c r="J608" s="14">
        <v>3.3883167988690599</v>
      </c>
      <c r="K608" s="14">
        <v>6.4801326977283704</v>
      </c>
      <c r="L608" s="14">
        <v>8.8240416880830796</v>
      </c>
      <c r="M608" s="14">
        <v>0.69791124873583599</v>
      </c>
      <c r="N608" s="14">
        <v>11.754452090491901</v>
      </c>
      <c r="O608" s="14">
        <v>5.6082523961500899</v>
      </c>
      <c r="P608" s="14">
        <v>6.1135981412965004</v>
      </c>
      <c r="R608">
        <v>5</v>
      </c>
      <c r="S608">
        <v>6</v>
      </c>
      <c r="T608">
        <v>2</v>
      </c>
      <c r="U608">
        <v>6</v>
      </c>
      <c r="V608">
        <v>1</v>
      </c>
      <c r="AB608">
        <v>1</v>
      </c>
      <c r="AC608">
        <v>7</v>
      </c>
      <c r="AD608">
        <v>6</v>
      </c>
      <c r="AM608">
        <v>2</v>
      </c>
      <c r="AN608">
        <v>9</v>
      </c>
      <c r="AO608">
        <v>3</v>
      </c>
    </row>
    <row r="609" spans="1:41">
      <c r="A609">
        <v>1986</v>
      </c>
      <c r="B609">
        <v>4</v>
      </c>
      <c r="C609">
        <v>25</v>
      </c>
      <c r="D609" s="14">
        <v>9.1755183874040593</v>
      </c>
      <c r="E609" s="14">
        <v>1.91455131078709</v>
      </c>
      <c r="F609" s="14">
        <v>1.42791266413384</v>
      </c>
      <c r="G609" s="14">
        <v>9.5239197265051807</v>
      </c>
      <c r="H609" s="14">
        <v>10.4068718781578</v>
      </c>
      <c r="I609" s="14">
        <v>19.017473791708301</v>
      </c>
      <c r="J609" s="14">
        <v>1.7705666218103999</v>
      </c>
      <c r="K609" s="14">
        <v>7.5300266517013297</v>
      </c>
      <c r="L609" s="14">
        <v>10.959750596679299</v>
      </c>
      <c r="M609" s="14">
        <v>0.77318875960707401</v>
      </c>
      <c r="N609" s="14">
        <v>16.336458995348298</v>
      </c>
      <c r="O609" s="14">
        <v>7.49357537205222</v>
      </c>
      <c r="P609" s="14">
        <v>7.4547808163593299</v>
      </c>
      <c r="R609">
        <v>5</v>
      </c>
      <c r="S609">
        <v>6</v>
      </c>
      <c r="T609">
        <v>4</v>
      </c>
      <c r="U609">
        <v>6</v>
      </c>
      <c r="V609">
        <v>1</v>
      </c>
      <c r="AB609">
        <v>5</v>
      </c>
      <c r="AC609">
        <v>6</v>
      </c>
      <c r="AD609">
        <v>6</v>
      </c>
      <c r="AM609">
        <v>1</v>
      </c>
      <c r="AN609">
        <v>7</v>
      </c>
      <c r="AO609">
        <v>5</v>
      </c>
    </row>
    <row r="610" spans="1:41">
      <c r="A610">
        <v>1986</v>
      </c>
      <c r="B610">
        <v>4</v>
      </c>
      <c r="C610">
        <v>26</v>
      </c>
      <c r="D610" s="14">
        <v>11.0749765854112</v>
      </c>
      <c r="E610" s="14">
        <v>1.70154337992385</v>
      </c>
      <c r="F610" s="14">
        <v>0.33968172433441202</v>
      </c>
      <c r="G610" s="14">
        <v>4.9311691161415601</v>
      </c>
      <c r="H610" s="14">
        <v>10.1854253124406</v>
      </c>
      <c r="I610" s="14">
        <v>15.6091440370594</v>
      </c>
      <c r="J610" s="14">
        <v>3.7352359436733402</v>
      </c>
      <c r="K610" s="14">
        <v>9.0545218518536998</v>
      </c>
      <c r="L610" s="14">
        <v>2.2479695949716301</v>
      </c>
      <c r="M610" s="14">
        <v>0.114978968763554</v>
      </c>
      <c r="N610" s="14">
        <v>10.914795296107799</v>
      </c>
      <c r="O610" s="14">
        <v>9.6404345174145991</v>
      </c>
      <c r="P610" s="14">
        <v>7.10829293330334</v>
      </c>
      <c r="R610">
        <v>4</v>
      </c>
      <c r="S610">
        <v>6</v>
      </c>
      <c r="T610">
        <v>4</v>
      </c>
      <c r="U610">
        <v>2</v>
      </c>
      <c r="V610">
        <v>6</v>
      </c>
      <c r="AB610">
        <v>5</v>
      </c>
      <c r="AC610">
        <v>6</v>
      </c>
      <c r="AD610">
        <v>2</v>
      </c>
      <c r="AM610">
        <v>2</v>
      </c>
      <c r="AN610">
        <v>6</v>
      </c>
      <c r="AO610">
        <v>4</v>
      </c>
    </row>
    <row r="611" spans="1:41">
      <c r="A611">
        <v>1986</v>
      </c>
      <c r="B611">
        <v>4</v>
      </c>
      <c r="C611">
        <v>27</v>
      </c>
      <c r="D611" s="14">
        <v>9.6708714092925696</v>
      </c>
      <c r="E611" s="14">
        <v>11.8638241914768</v>
      </c>
      <c r="F611" s="14">
        <v>5.0571050776159696</v>
      </c>
      <c r="G611" s="14">
        <v>7.6187199251018702</v>
      </c>
      <c r="H611" s="14">
        <v>7.8146458035887596</v>
      </c>
      <c r="I611" s="14">
        <v>6.7813081195262104</v>
      </c>
      <c r="J611" s="14">
        <v>6.0803300050750799</v>
      </c>
      <c r="K611" s="14">
        <v>8.5682094878931903</v>
      </c>
      <c r="L611" s="14">
        <v>1.1902160298767299</v>
      </c>
      <c r="M611" s="14">
        <v>0.68011031751715401</v>
      </c>
      <c r="N611" s="14">
        <v>2.3151649732814601</v>
      </c>
      <c r="O611" s="14">
        <v>13.250678892628599</v>
      </c>
      <c r="P611" s="14">
        <v>8.3946395178861994</v>
      </c>
      <c r="R611">
        <v>4</v>
      </c>
      <c r="S611">
        <v>6</v>
      </c>
      <c r="T611">
        <v>4</v>
      </c>
      <c r="U611">
        <v>2</v>
      </c>
      <c r="V611">
        <v>1</v>
      </c>
      <c r="AB611">
        <v>5</v>
      </c>
      <c r="AC611">
        <v>6</v>
      </c>
      <c r="AD611">
        <v>2</v>
      </c>
      <c r="AM611">
        <v>2</v>
      </c>
      <c r="AN611">
        <v>1</v>
      </c>
      <c r="AO611">
        <v>10</v>
      </c>
    </row>
    <row r="612" spans="1:41">
      <c r="A612">
        <v>1986</v>
      </c>
      <c r="B612">
        <v>4</v>
      </c>
      <c r="C612">
        <v>28</v>
      </c>
      <c r="D612" s="14">
        <v>7.8150922991709004</v>
      </c>
      <c r="E612" s="14">
        <v>3.6675611588602899</v>
      </c>
      <c r="F612" s="14">
        <v>5.2004584841896104</v>
      </c>
      <c r="G612" s="14">
        <v>5.6819647188243998</v>
      </c>
      <c r="H612" s="14">
        <v>10.3356337932928</v>
      </c>
      <c r="I612" s="14">
        <v>9.6527822518770705</v>
      </c>
      <c r="J612" s="14">
        <v>5.8223332389029503</v>
      </c>
      <c r="K612" s="14">
        <v>6.6039021579197597</v>
      </c>
      <c r="L612" s="14">
        <v>2.3690224748399702</v>
      </c>
      <c r="M612" s="14">
        <v>2.3537823946460399E-2</v>
      </c>
      <c r="N612" s="14">
        <v>4.91362722982241</v>
      </c>
      <c r="O612" s="14">
        <v>6.9171796042371296</v>
      </c>
      <c r="P612" s="14">
        <v>6.0902445095578503</v>
      </c>
      <c r="R612">
        <v>4</v>
      </c>
      <c r="S612">
        <v>6</v>
      </c>
      <c r="T612">
        <v>8</v>
      </c>
      <c r="U612">
        <v>2</v>
      </c>
      <c r="V612">
        <v>6</v>
      </c>
      <c r="AB612">
        <v>1</v>
      </c>
      <c r="AC612">
        <v>6</v>
      </c>
      <c r="AD612">
        <v>2</v>
      </c>
      <c r="AM612">
        <v>1</v>
      </c>
      <c r="AN612">
        <v>1</v>
      </c>
      <c r="AO612">
        <v>10</v>
      </c>
    </row>
    <row r="613" spans="1:41">
      <c r="A613">
        <v>1986</v>
      </c>
      <c r="B613">
        <v>4</v>
      </c>
      <c r="C613">
        <v>29</v>
      </c>
      <c r="D613" s="14">
        <v>5.2606329141662602</v>
      </c>
      <c r="E613" s="14">
        <v>2.01409197802298</v>
      </c>
      <c r="F613" s="14">
        <v>0.97614126764770304</v>
      </c>
      <c r="G613" s="14">
        <v>5.8839209809566899</v>
      </c>
      <c r="H613" s="14">
        <v>4.8130232770385399</v>
      </c>
      <c r="I613" s="14">
        <v>14.8585389019013</v>
      </c>
      <c r="J613" s="14">
        <v>5.7161186699575204</v>
      </c>
      <c r="K613" s="14">
        <v>8.0982317916482103</v>
      </c>
      <c r="L613" s="14">
        <v>3.1834518847747</v>
      </c>
      <c r="M613" s="14">
        <v>9.4587705374020795E-3</v>
      </c>
      <c r="N613" s="14">
        <v>6.5869580884088599</v>
      </c>
      <c r="O613" s="14">
        <v>6.7313690703878004</v>
      </c>
      <c r="P613" s="14">
        <v>5.7859230335648704</v>
      </c>
      <c r="R613">
        <v>4</v>
      </c>
      <c r="S613">
        <v>6</v>
      </c>
      <c r="T613">
        <v>8</v>
      </c>
      <c r="U613">
        <v>2</v>
      </c>
      <c r="V613">
        <v>6</v>
      </c>
      <c r="AB613">
        <v>5</v>
      </c>
      <c r="AC613">
        <v>6</v>
      </c>
      <c r="AD613">
        <v>2</v>
      </c>
      <c r="AM613">
        <v>2</v>
      </c>
      <c r="AN613">
        <v>7</v>
      </c>
      <c r="AO613">
        <v>10</v>
      </c>
    </row>
    <row r="614" spans="1:41">
      <c r="A614">
        <v>1986</v>
      </c>
      <c r="B614">
        <v>4</v>
      </c>
      <c r="C614">
        <v>30</v>
      </c>
      <c r="D614" s="14">
        <v>6.9695788087451396</v>
      </c>
      <c r="E614" s="14">
        <v>0.13637231901809599</v>
      </c>
      <c r="F614" s="14">
        <v>0</v>
      </c>
      <c r="G614" s="14">
        <v>5.2357244129763201</v>
      </c>
      <c r="H614" s="14">
        <v>6.7708527848496702</v>
      </c>
      <c r="I614" s="14">
        <v>11.154750988155801</v>
      </c>
      <c r="J614" s="14">
        <v>4.5534767246389398</v>
      </c>
      <c r="K614" s="14">
        <v>5.7230285833348304</v>
      </c>
      <c r="L614" s="14">
        <v>2.8072840426878298</v>
      </c>
      <c r="M614" s="14">
        <v>0.123115906640249</v>
      </c>
      <c r="N614" s="14">
        <v>8.5036847109957598</v>
      </c>
      <c r="O614" s="14">
        <v>6.4325847449834201</v>
      </c>
      <c r="P614" s="14">
        <v>5.2631855832925396</v>
      </c>
      <c r="R614">
        <v>5</v>
      </c>
      <c r="S614">
        <v>6</v>
      </c>
      <c r="T614">
        <v>1</v>
      </c>
      <c r="U614">
        <v>2</v>
      </c>
      <c r="V614">
        <v>1</v>
      </c>
      <c r="AB614">
        <v>5</v>
      </c>
      <c r="AC614">
        <v>6</v>
      </c>
      <c r="AD614">
        <v>6</v>
      </c>
      <c r="AM614">
        <v>2</v>
      </c>
      <c r="AN614">
        <v>7</v>
      </c>
      <c r="AO614">
        <v>10</v>
      </c>
    </row>
    <row r="615" spans="1:41">
      <c r="A615">
        <v>1986</v>
      </c>
      <c r="B615">
        <v>5</v>
      </c>
      <c r="C615">
        <v>1</v>
      </c>
      <c r="D615" s="14">
        <v>5.1045492603514599</v>
      </c>
      <c r="E615" s="14">
        <v>0.46939350992013501</v>
      </c>
      <c r="F615" s="14">
        <v>1.45850978406094E-2</v>
      </c>
      <c r="G615" s="14">
        <v>2.6436410622169602</v>
      </c>
      <c r="H615" s="14">
        <v>5.1885480303242497</v>
      </c>
      <c r="I615" s="14">
        <v>3.7641201348856002</v>
      </c>
      <c r="J615" s="14">
        <v>4.2647555384506903</v>
      </c>
      <c r="K615" s="14">
        <v>5.27580464160466</v>
      </c>
      <c r="L615" s="14">
        <v>0.72836562330001797</v>
      </c>
      <c r="M615" s="14">
        <v>3.9403927461154099E-3</v>
      </c>
      <c r="N615" s="14">
        <v>4.5799670701894799</v>
      </c>
      <c r="O615" s="14">
        <v>6.7333444120522996</v>
      </c>
      <c r="P615" s="14">
        <v>4.4509195538420503</v>
      </c>
      <c r="R615">
        <v>7</v>
      </c>
      <c r="S615">
        <v>6</v>
      </c>
      <c r="T615">
        <v>1</v>
      </c>
      <c r="U615">
        <v>2</v>
      </c>
      <c r="V615">
        <v>1</v>
      </c>
      <c r="AB615">
        <v>5</v>
      </c>
      <c r="AC615">
        <v>6</v>
      </c>
      <c r="AD615">
        <v>2</v>
      </c>
      <c r="AM615">
        <v>2</v>
      </c>
      <c r="AN615">
        <v>7</v>
      </c>
      <c r="AO615">
        <v>10</v>
      </c>
    </row>
    <row r="616" spans="1:41">
      <c r="A616">
        <v>1986</v>
      </c>
      <c r="B616">
        <v>5</v>
      </c>
      <c r="C616">
        <v>2</v>
      </c>
      <c r="D616" s="14">
        <v>3.4127216474170501</v>
      </c>
      <c r="E616" s="14">
        <v>1.43767745002633E-2</v>
      </c>
      <c r="F616" s="14">
        <v>0</v>
      </c>
      <c r="G616" s="14">
        <v>2.9549486336174899</v>
      </c>
      <c r="H616" s="14">
        <v>6.1331654835240998</v>
      </c>
      <c r="I616" s="14">
        <v>3.6998302239402698</v>
      </c>
      <c r="J616" s="14">
        <v>3.1235932818401899</v>
      </c>
      <c r="K616" s="14">
        <v>3.2334100337342999</v>
      </c>
      <c r="L616" s="14">
        <v>2.4087921047815799</v>
      </c>
      <c r="M616" s="14">
        <v>0.58339203828370201</v>
      </c>
      <c r="N616" s="14">
        <v>5.3058113566437202</v>
      </c>
      <c r="O616" s="14">
        <v>4.9500958692428796</v>
      </c>
      <c r="P616" s="14">
        <v>3.7276183262117999</v>
      </c>
      <c r="R616">
        <v>5</v>
      </c>
      <c r="S616">
        <v>6</v>
      </c>
      <c r="T616">
        <v>1</v>
      </c>
      <c r="U616">
        <v>2</v>
      </c>
      <c r="V616">
        <v>1</v>
      </c>
      <c r="AB616">
        <v>5</v>
      </c>
      <c r="AC616">
        <v>6</v>
      </c>
      <c r="AD616">
        <v>6</v>
      </c>
      <c r="AM616">
        <v>2</v>
      </c>
      <c r="AN616">
        <v>7</v>
      </c>
      <c r="AO616">
        <v>10</v>
      </c>
    </row>
    <row r="617" spans="1:41">
      <c r="A617">
        <v>1986</v>
      </c>
      <c r="B617">
        <v>5</v>
      </c>
      <c r="C617">
        <v>3</v>
      </c>
      <c r="D617" s="14">
        <v>5.0533306704460896</v>
      </c>
      <c r="E617" s="14">
        <v>0.323736412614127</v>
      </c>
      <c r="F617" s="14">
        <v>6.8209366767786898E-4</v>
      </c>
      <c r="G617" s="14">
        <v>1.3305627422155299</v>
      </c>
      <c r="H617" s="14">
        <v>1.72269403179715</v>
      </c>
      <c r="I617" s="14">
        <v>3.26034699320831</v>
      </c>
      <c r="J617" s="14">
        <v>1.0787743553667</v>
      </c>
      <c r="K617" s="14">
        <v>2.7298733471279699</v>
      </c>
      <c r="L617" s="14">
        <v>0.49640729434041098</v>
      </c>
      <c r="M617" s="14">
        <v>0.65437182589321996</v>
      </c>
      <c r="N617" s="14">
        <v>1.50377470956369</v>
      </c>
      <c r="O617" s="14">
        <v>2.4720594105051901</v>
      </c>
      <c r="P617" s="14">
        <v>1.7639524975887599</v>
      </c>
      <c r="R617">
        <v>6</v>
      </c>
      <c r="S617">
        <v>6</v>
      </c>
      <c r="T617">
        <v>2</v>
      </c>
      <c r="U617">
        <v>2</v>
      </c>
      <c r="V617">
        <v>1</v>
      </c>
      <c r="AB617">
        <v>5</v>
      </c>
      <c r="AC617">
        <v>6</v>
      </c>
      <c r="AD617">
        <v>6</v>
      </c>
      <c r="AM617">
        <v>1</v>
      </c>
      <c r="AN617">
        <v>7</v>
      </c>
      <c r="AO617">
        <v>4</v>
      </c>
    </row>
    <row r="618" spans="1:41">
      <c r="A618">
        <v>1986</v>
      </c>
      <c r="B618">
        <v>5</v>
      </c>
      <c r="C618">
        <v>4</v>
      </c>
      <c r="D618" s="14">
        <v>6.2160994479609997</v>
      </c>
      <c r="E618" s="14">
        <v>0.47989873406633499</v>
      </c>
      <c r="F618" s="14">
        <v>0.53830739879301204</v>
      </c>
      <c r="G618" s="14">
        <v>4.1988355667654602</v>
      </c>
      <c r="H618" s="14">
        <v>1.7285124574614299</v>
      </c>
      <c r="I618" s="14">
        <v>5.7637759131321298</v>
      </c>
      <c r="J618" s="14">
        <v>1.2085870886010499</v>
      </c>
      <c r="K618" s="14">
        <v>2.8641588057711198</v>
      </c>
      <c r="L618" s="14">
        <v>11.470945670027399</v>
      </c>
      <c r="M618" s="14">
        <v>0.47463349097625002</v>
      </c>
      <c r="N618" s="14">
        <v>10.5307317208238</v>
      </c>
      <c r="O618" s="14">
        <v>1.99422799502234</v>
      </c>
      <c r="P618" s="14">
        <v>3.0630632703743701</v>
      </c>
      <c r="R618">
        <v>7</v>
      </c>
      <c r="S618">
        <v>6</v>
      </c>
      <c r="T618">
        <v>2</v>
      </c>
      <c r="U618">
        <v>2</v>
      </c>
      <c r="V618">
        <v>7</v>
      </c>
      <c r="AB618">
        <v>1</v>
      </c>
      <c r="AC618">
        <v>7</v>
      </c>
      <c r="AD618">
        <v>2</v>
      </c>
      <c r="AM618">
        <v>1</v>
      </c>
      <c r="AN618">
        <v>6</v>
      </c>
      <c r="AO618">
        <v>1</v>
      </c>
    </row>
    <row r="619" spans="1:41">
      <c r="A619">
        <v>1986</v>
      </c>
      <c r="B619">
        <v>5</v>
      </c>
      <c r="C619">
        <v>5</v>
      </c>
      <c r="D619" s="14">
        <v>12.904001795928901</v>
      </c>
      <c r="E619" s="14">
        <v>0.73364196818888106</v>
      </c>
      <c r="F619" s="14">
        <v>0.80048094794661195</v>
      </c>
      <c r="G619" s="14">
        <v>4.5978574201845497</v>
      </c>
      <c r="H619" s="14">
        <v>2.27587037853765</v>
      </c>
      <c r="I619" s="14">
        <v>10.700977112331699</v>
      </c>
      <c r="J619" s="14">
        <v>1.38813509371491</v>
      </c>
      <c r="K619" s="14">
        <v>8.8586913158648706</v>
      </c>
      <c r="L619" s="14">
        <v>9.0171164186114492</v>
      </c>
      <c r="M619" s="14">
        <v>3.59056087222221E-2</v>
      </c>
      <c r="N619" s="14">
        <v>15.099241278449499</v>
      </c>
      <c r="O619" s="14">
        <v>2.5281661679286702</v>
      </c>
      <c r="P619" s="14">
        <v>4.2972889343000897</v>
      </c>
      <c r="R619">
        <v>7</v>
      </c>
      <c r="S619">
        <v>6</v>
      </c>
      <c r="T619">
        <v>2</v>
      </c>
      <c r="U619">
        <v>2</v>
      </c>
      <c r="V619">
        <v>1</v>
      </c>
      <c r="AB619">
        <v>5</v>
      </c>
      <c r="AC619">
        <v>6</v>
      </c>
      <c r="AD619">
        <v>6</v>
      </c>
      <c r="AM619">
        <v>2</v>
      </c>
      <c r="AN619">
        <v>6</v>
      </c>
      <c r="AO619">
        <v>4</v>
      </c>
    </row>
    <row r="620" spans="1:41">
      <c r="A620">
        <v>1986</v>
      </c>
      <c r="B620">
        <v>5</v>
      </c>
      <c r="C620">
        <v>6</v>
      </c>
      <c r="D620" s="14">
        <v>6.8377401489775398</v>
      </c>
      <c r="E620" s="14">
        <v>0.206775860756504</v>
      </c>
      <c r="F620" s="14">
        <v>0.92002090813807003</v>
      </c>
      <c r="G620" s="14">
        <v>5.1282962110749999</v>
      </c>
      <c r="H620" s="14">
        <v>5.3043651956968096</v>
      </c>
      <c r="I620" s="14">
        <v>6.63057133102207</v>
      </c>
      <c r="J620" s="14">
        <v>3.0807687321791302</v>
      </c>
      <c r="K620" s="14">
        <v>7.7544787165897597</v>
      </c>
      <c r="L620" s="14">
        <v>7.2459094954515804</v>
      </c>
      <c r="M620" s="14">
        <v>0.18969690223394201</v>
      </c>
      <c r="N620" s="14">
        <v>12.374447108376099</v>
      </c>
      <c r="O620" s="14">
        <v>3.4827861435198502</v>
      </c>
      <c r="P620" s="14">
        <v>4.7120021461305397</v>
      </c>
      <c r="R620">
        <v>7</v>
      </c>
      <c r="S620">
        <v>6</v>
      </c>
      <c r="T620">
        <v>2</v>
      </c>
      <c r="U620">
        <v>2</v>
      </c>
      <c r="V620">
        <v>1</v>
      </c>
      <c r="AB620">
        <v>5</v>
      </c>
      <c r="AC620">
        <v>6</v>
      </c>
      <c r="AD620">
        <v>2</v>
      </c>
      <c r="AM620">
        <v>2</v>
      </c>
      <c r="AN620">
        <v>1</v>
      </c>
      <c r="AO620">
        <v>10</v>
      </c>
    </row>
    <row r="621" spans="1:41">
      <c r="A621">
        <v>1986</v>
      </c>
      <c r="B621">
        <v>5</v>
      </c>
      <c r="C621">
        <v>7</v>
      </c>
      <c r="D621" s="14">
        <v>4.3460467420207696</v>
      </c>
      <c r="E621" s="14">
        <v>0.33723710113842298</v>
      </c>
      <c r="F621" s="14">
        <v>0.61582760926411295</v>
      </c>
      <c r="G621" s="14">
        <v>3.4788460035412099</v>
      </c>
      <c r="H621" s="14">
        <v>3.8807983728547302</v>
      </c>
      <c r="I621" s="14">
        <v>7.0907993895651202</v>
      </c>
      <c r="J621" s="14">
        <v>2.2220518278649002</v>
      </c>
      <c r="K621" s="14">
        <v>3.1514340932954301</v>
      </c>
      <c r="L621" s="14">
        <v>2.2877030818698501</v>
      </c>
      <c r="M621" s="14">
        <v>0.233253005837706</v>
      </c>
      <c r="N621" s="14">
        <v>5.6979443861912999</v>
      </c>
      <c r="O621" s="14">
        <v>2.10914415420946</v>
      </c>
      <c r="P621" s="14">
        <v>2.6329017295732999</v>
      </c>
      <c r="R621">
        <v>5</v>
      </c>
      <c r="S621">
        <v>5</v>
      </c>
      <c r="T621">
        <v>1</v>
      </c>
      <c r="U621">
        <v>2</v>
      </c>
      <c r="V621">
        <v>1</v>
      </c>
      <c r="AB621">
        <v>5</v>
      </c>
      <c r="AC621">
        <v>7</v>
      </c>
      <c r="AD621">
        <v>6</v>
      </c>
      <c r="AM621">
        <v>1</v>
      </c>
      <c r="AN621">
        <v>6</v>
      </c>
      <c r="AO621">
        <v>10</v>
      </c>
    </row>
    <row r="622" spans="1:41">
      <c r="A622">
        <v>1986</v>
      </c>
      <c r="B622">
        <v>5</v>
      </c>
      <c r="C622">
        <v>8</v>
      </c>
      <c r="D622" s="14">
        <v>6.2254347447635698</v>
      </c>
      <c r="E622" s="14">
        <v>0.29106470655835698</v>
      </c>
      <c r="F622" s="14">
        <v>8.1284250225473503E-2</v>
      </c>
      <c r="G622" s="14">
        <v>2.3237768172887798</v>
      </c>
      <c r="H622" s="14">
        <v>3.12597665173279</v>
      </c>
      <c r="I622" s="14">
        <v>7.7224294142245098</v>
      </c>
      <c r="J622" s="14">
        <v>1.99842643664165</v>
      </c>
      <c r="K622" s="14">
        <v>2.9999210229521802</v>
      </c>
      <c r="L622" s="14">
        <v>3.1211920827635198</v>
      </c>
      <c r="M622" s="14">
        <v>0.110515403259039</v>
      </c>
      <c r="N622" s="14">
        <v>5.89268846232663</v>
      </c>
      <c r="O622" s="14">
        <v>1.4485797050227001</v>
      </c>
      <c r="P622" s="14">
        <v>2.1159451298666498</v>
      </c>
      <c r="R622">
        <v>7</v>
      </c>
      <c r="S622">
        <v>5</v>
      </c>
      <c r="T622">
        <v>1</v>
      </c>
      <c r="U622">
        <v>2</v>
      </c>
      <c r="V622">
        <v>1</v>
      </c>
      <c r="AB622">
        <v>5</v>
      </c>
      <c r="AC622">
        <v>6</v>
      </c>
      <c r="AD622">
        <v>6</v>
      </c>
      <c r="AM622">
        <v>2</v>
      </c>
      <c r="AN622">
        <v>7</v>
      </c>
      <c r="AO622">
        <v>10</v>
      </c>
    </row>
    <row r="623" spans="1:41">
      <c r="A623">
        <v>1986</v>
      </c>
      <c r="B623">
        <v>5</v>
      </c>
      <c r="C623">
        <v>9</v>
      </c>
      <c r="D623" s="14">
        <v>9.4055800148767297</v>
      </c>
      <c r="E623" s="14">
        <v>0.16473815822610799</v>
      </c>
      <c r="F623" s="14">
        <v>4.2782808953346997E-2</v>
      </c>
      <c r="G623" s="14">
        <v>2.1195408968093998</v>
      </c>
      <c r="H623" s="14">
        <v>1.48995665323404</v>
      </c>
      <c r="I623" s="14">
        <v>5.8888313152027099</v>
      </c>
      <c r="J623" s="14">
        <v>1.5070065137449999</v>
      </c>
      <c r="K623" s="14">
        <v>2.3521349299671099</v>
      </c>
      <c r="L623" s="14">
        <v>2.9102781649793998</v>
      </c>
      <c r="M623" s="14">
        <v>9.09229731088671E-2</v>
      </c>
      <c r="N623" s="14">
        <v>4.1193987412487401</v>
      </c>
      <c r="O623" s="14">
        <v>1.77641416675749</v>
      </c>
      <c r="P623" s="14">
        <v>1.8373292318610199</v>
      </c>
      <c r="R623">
        <v>2</v>
      </c>
      <c r="S623">
        <v>5</v>
      </c>
      <c r="T623">
        <v>4</v>
      </c>
      <c r="U623">
        <v>2</v>
      </c>
      <c r="V623">
        <v>7</v>
      </c>
      <c r="AB623">
        <v>5</v>
      </c>
      <c r="AC623">
        <v>6</v>
      </c>
      <c r="AD623">
        <v>6</v>
      </c>
      <c r="AM623">
        <v>2</v>
      </c>
      <c r="AN623">
        <v>6</v>
      </c>
      <c r="AO623">
        <v>1</v>
      </c>
    </row>
    <row r="624" spans="1:41">
      <c r="A624">
        <v>1986</v>
      </c>
      <c r="B624">
        <v>5</v>
      </c>
      <c r="C624">
        <v>10</v>
      </c>
      <c r="D624" s="14">
        <v>6.8342309379146604</v>
      </c>
      <c r="E624" s="14">
        <v>0.170199582857961</v>
      </c>
      <c r="F624" s="14">
        <v>0.60489369524130798</v>
      </c>
      <c r="G624" s="14">
        <v>5.9441856160132902</v>
      </c>
      <c r="H624" s="14">
        <v>0.91747498027979502</v>
      </c>
      <c r="I624" s="14">
        <v>3.6761876765189299</v>
      </c>
      <c r="J624" s="14">
        <v>2.9544871663120098</v>
      </c>
      <c r="K624" s="14">
        <v>1.4911448424295899</v>
      </c>
      <c r="L624" s="14">
        <v>1.9084759091710799</v>
      </c>
      <c r="M624" s="14">
        <v>0.15607453711088001</v>
      </c>
      <c r="N624" s="14">
        <v>3.4986073275323699</v>
      </c>
      <c r="O624" s="14">
        <v>2.6099125236206602</v>
      </c>
      <c r="P624" s="14">
        <v>2.6621822696783699</v>
      </c>
      <c r="R624">
        <v>1</v>
      </c>
      <c r="S624">
        <v>5</v>
      </c>
      <c r="T624">
        <v>4</v>
      </c>
      <c r="U624">
        <v>2</v>
      </c>
      <c r="V624">
        <v>7</v>
      </c>
      <c r="AB624">
        <v>1</v>
      </c>
      <c r="AC624">
        <v>6</v>
      </c>
      <c r="AD624">
        <v>2</v>
      </c>
      <c r="AM624">
        <v>1</v>
      </c>
      <c r="AN624">
        <v>7</v>
      </c>
      <c r="AO624">
        <v>4</v>
      </c>
    </row>
    <row r="625" spans="1:41">
      <c r="A625">
        <v>1986</v>
      </c>
      <c r="B625">
        <v>5</v>
      </c>
      <c r="C625">
        <v>11</v>
      </c>
      <c r="D625" s="14">
        <v>1.8994339551075401</v>
      </c>
      <c r="E625" s="14">
        <v>3.0270165467884601E-2</v>
      </c>
      <c r="F625" s="14">
        <v>0.42133055785655599</v>
      </c>
      <c r="G625" s="14">
        <v>3.8529834591269299</v>
      </c>
      <c r="H625" s="14">
        <v>0.96271676908146897</v>
      </c>
      <c r="I625" s="14">
        <v>2.0056201955906299</v>
      </c>
      <c r="J625" s="14">
        <v>1.2060396159495199</v>
      </c>
      <c r="K625" s="14">
        <v>0.54841017487625199</v>
      </c>
      <c r="L625" s="14">
        <v>2.3739695447626401</v>
      </c>
      <c r="M625" s="14">
        <v>3.4995591181417297E-2</v>
      </c>
      <c r="N625" s="14">
        <v>4.6136904879129101</v>
      </c>
      <c r="O625" s="14">
        <v>2.4224933638691399</v>
      </c>
      <c r="P625" s="14">
        <v>1.99178363593069</v>
      </c>
      <c r="R625">
        <v>2</v>
      </c>
      <c r="S625">
        <v>5</v>
      </c>
      <c r="T625">
        <v>4</v>
      </c>
      <c r="U625">
        <v>1</v>
      </c>
      <c r="V625">
        <v>6</v>
      </c>
      <c r="AB625">
        <v>5</v>
      </c>
      <c r="AC625">
        <v>6</v>
      </c>
      <c r="AD625">
        <v>2</v>
      </c>
      <c r="AM625">
        <v>1</v>
      </c>
      <c r="AN625">
        <v>7</v>
      </c>
      <c r="AO625">
        <v>2</v>
      </c>
    </row>
    <row r="626" spans="1:41">
      <c r="A626">
        <v>1986</v>
      </c>
      <c r="B626">
        <v>5</v>
      </c>
      <c r="C626">
        <v>12</v>
      </c>
      <c r="D626" s="14">
        <v>9.4710474487035998E-2</v>
      </c>
      <c r="E626" s="14">
        <v>0.199396493748911</v>
      </c>
      <c r="F626" s="14">
        <v>0.89007331837174497</v>
      </c>
      <c r="G626" s="14">
        <v>2.8124270892321301</v>
      </c>
      <c r="H626" s="14">
        <v>1.3885050478504899</v>
      </c>
      <c r="I626" s="14">
        <v>0.689191993003331</v>
      </c>
      <c r="J626" s="14">
        <v>0.563218438641649</v>
      </c>
      <c r="K626" s="14">
        <v>0.52483663757113996</v>
      </c>
      <c r="L626" s="14">
        <v>1.91295425079158</v>
      </c>
      <c r="M626" s="14">
        <v>9.4650473070911803E-2</v>
      </c>
      <c r="N626" s="14">
        <v>7.2100315094251899</v>
      </c>
      <c r="O626" s="14">
        <v>3.1598615964522598</v>
      </c>
      <c r="P626" s="14">
        <v>2.1065534524962102</v>
      </c>
      <c r="R626">
        <v>2</v>
      </c>
      <c r="S626">
        <v>5</v>
      </c>
      <c r="T626">
        <v>4</v>
      </c>
      <c r="U626">
        <v>1</v>
      </c>
      <c r="V626">
        <v>6</v>
      </c>
      <c r="AB626">
        <v>5</v>
      </c>
      <c r="AC626">
        <v>6</v>
      </c>
      <c r="AD626">
        <v>6</v>
      </c>
      <c r="AM626">
        <v>1</v>
      </c>
      <c r="AN626">
        <v>7</v>
      </c>
      <c r="AO626">
        <v>1</v>
      </c>
    </row>
    <row r="627" spans="1:41">
      <c r="A627">
        <v>1986</v>
      </c>
      <c r="B627">
        <v>5</v>
      </c>
      <c r="C627">
        <v>13</v>
      </c>
      <c r="D627" s="14">
        <v>0.86939373872260794</v>
      </c>
      <c r="E627" s="14">
        <v>1.43555051211704</v>
      </c>
      <c r="F627" s="14">
        <v>8.1191849656732401E-2</v>
      </c>
      <c r="G627" s="14">
        <v>2.9557447919613802</v>
      </c>
      <c r="H627" s="14">
        <v>3.1761918255134298</v>
      </c>
      <c r="I627" s="14">
        <v>1.5577122972906401</v>
      </c>
      <c r="J627" s="14">
        <v>2.07747204494409</v>
      </c>
      <c r="K627" s="14">
        <v>1.7469399563836101</v>
      </c>
      <c r="L627" s="14">
        <v>1.53614995872143</v>
      </c>
      <c r="M627" s="14">
        <v>1.7295064214130601E-4</v>
      </c>
      <c r="N627" s="14">
        <v>5.1617826843654697</v>
      </c>
      <c r="O627" s="14">
        <v>4.0219300550950896</v>
      </c>
      <c r="P627" s="14">
        <v>2.7978214287365102</v>
      </c>
      <c r="R627">
        <v>1</v>
      </c>
      <c r="S627">
        <v>5</v>
      </c>
      <c r="T627">
        <v>4</v>
      </c>
      <c r="U627">
        <v>1</v>
      </c>
      <c r="V627">
        <v>6</v>
      </c>
      <c r="AB627">
        <v>5</v>
      </c>
      <c r="AC627">
        <v>6</v>
      </c>
      <c r="AD627">
        <v>6</v>
      </c>
      <c r="AM627">
        <v>1</v>
      </c>
      <c r="AN627">
        <v>7</v>
      </c>
      <c r="AO627">
        <v>1</v>
      </c>
    </row>
    <row r="628" spans="1:41">
      <c r="A628">
        <v>1986</v>
      </c>
      <c r="B628">
        <v>5</v>
      </c>
      <c r="C628">
        <v>14</v>
      </c>
      <c r="D628" s="14">
        <v>1.17787870952067</v>
      </c>
      <c r="E628" s="14">
        <v>6.1797971670318397</v>
      </c>
      <c r="F628" s="14">
        <v>0.151965857915251</v>
      </c>
      <c r="G628" s="14">
        <v>4.3971641760978102</v>
      </c>
      <c r="H628" s="14">
        <v>2.4839343516379899</v>
      </c>
      <c r="I628" s="14">
        <v>1.5829608598971501</v>
      </c>
      <c r="J628" s="14">
        <v>2.7243077228513899</v>
      </c>
      <c r="K628" s="14">
        <v>1.50857457583306</v>
      </c>
      <c r="L628" s="14">
        <v>1.7426462235858</v>
      </c>
      <c r="M628" s="14">
        <v>7.0982464316601303E-3</v>
      </c>
      <c r="N628" s="14">
        <v>7.8195678821254697</v>
      </c>
      <c r="O628" s="14">
        <v>3.15411379001725</v>
      </c>
      <c r="P628" s="14">
        <v>2.8394890140911402</v>
      </c>
      <c r="R628">
        <v>1</v>
      </c>
      <c r="S628">
        <v>5</v>
      </c>
      <c r="T628">
        <v>4</v>
      </c>
      <c r="U628">
        <v>1</v>
      </c>
      <c r="V628">
        <v>6</v>
      </c>
      <c r="AB628">
        <v>1</v>
      </c>
      <c r="AC628">
        <v>1</v>
      </c>
      <c r="AD628">
        <v>2</v>
      </c>
      <c r="AM628">
        <v>1</v>
      </c>
      <c r="AN628">
        <v>1</v>
      </c>
      <c r="AO628">
        <v>10</v>
      </c>
    </row>
    <row r="629" spans="1:41">
      <c r="A629">
        <v>1986</v>
      </c>
      <c r="B629">
        <v>5</v>
      </c>
      <c r="C629">
        <v>15</v>
      </c>
      <c r="D629" s="14">
        <v>6.4992984551643804</v>
      </c>
      <c r="E629" s="14">
        <v>0.98502677118316295</v>
      </c>
      <c r="F629" s="14">
        <v>5.4182427317286098E-2</v>
      </c>
      <c r="G629" s="14">
        <v>4.7101618214647996</v>
      </c>
      <c r="H629" s="14">
        <v>1.4814752451911499</v>
      </c>
      <c r="I629" s="14">
        <v>4.0875549049458799</v>
      </c>
      <c r="J629" s="14">
        <v>2.8981080951270299</v>
      </c>
      <c r="K629" s="14">
        <v>1.6030077677547001</v>
      </c>
      <c r="L629" s="14">
        <v>0.89969148360416695</v>
      </c>
      <c r="M629" s="14">
        <v>1.50224575125169E-4</v>
      </c>
      <c r="N629" s="14">
        <v>6.5480108959179901</v>
      </c>
      <c r="O629" s="14">
        <v>2.9668721694360101</v>
      </c>
      <c r="P629" s="14">
        <v>2.6807954975902302</v>
      </c>
      <c r="R629">
        <v>1</v>
      </c>
      <c r="S629">
        <v>5</v>
      </c>
      <c r="T629">
        <v>4</v>
      </c>
      <c r="U629">
        <v>2</v>
      </c>
      <c r="V629">
        <v>7</v>
      </c>
      <c r="AB629">
        <v>5</v>
      </c>
      <c r="AC629">
        <v>7</v>
      </c>
      <c r="AD629">
        <v>6</v>
      </c>
      <c r="AM629">
        <v>2</v>
      </c>
      <c r="AN629">
        <v>7</v>
      </c>
      <c r="AO629">
        <v>10</v>
      </c>
    </row>
    <row r="630" spans="1:41">
      <c r="A630">
        <v>1986</v>
      </c>
      <c r="B630">
        <v>5</v>
      </c>
      <c r="C630">
        <v>16</v>
      </c>
      <c r="D630" s="14">
        <v>13.561571040604999</v>
      </c>
      <c r="E630" s="14">
        <v>0.429559670435392</v>
      </c>
      <c r="F630" s="14">
        <v>5.9055866320260096E-3</v>
      </c>
      <c r="G630" s="14">
        <v>5.1741741744320899</v>
      </c>
      <c r="H630" s="14">
        <v>1.84943971448293</v>
      </c>
      <c r="I630" s="14">
        <v>6.9612142261921903</v>
      </c>
      <c r="J630" s="14">
        <v>5.5262232992519902</v>
      </c>
      <c r="K630" s="14">
        <v>3.5946628466442601</v>
      </c>
      <c r="L630" s="14">
        <v>1.6457763599672599</v>
      </c>
      <c r="M630" s="14">
        <v>5.4490260483931098E-5</v>
      </c>
      <c r="N630" s="14">
        <v>8.3733276031136796</v>
      </c>
      <c r="O630" s="14">
        <v>3.1449050751921499</v>
      </c>
      <c r="P630" s="14">
        <v>3.5675119976771401</v>
      </c>
      <c r="R630">
        <v>1</v>
      </c>
      <c r="S630">
        <v>5</v>
      </c>
      <c r="T630">
        <v>4</v>
      </c>
      <c r="U630">
        <v>2</v>
      </c>
      <c r="V630">
        <v>7</v>
      </c>
      <c r="AB630">
        <v>5</v>
      </c>
      <c r="AC630">
        <v>6</v>
      </c>
      <c r="AD630">
        <v>6</v>
      </c>
      <c r="AM630">
        <v>2</v>
      </c>
      <c r="AN630">
        <v>4</v>
      </c>
      <c r="AO630">
        <v>4</v>
      </c>
    </row>
    <row r="631" spans="1:41">
      <c r="A631">
        <v>1986</v>
      </c>
      <c r="B631">
        <v>5</v>
      </c>
      <c r="C631">
        <v>17</v>
      </c>
      <c r="D631" s="14">
        <v>10.636784502046201</v>
      </c>
      <c r="E631" s="14">
        <v>1.4176009172884201</v>
      </c>
      <c r="F631" s="14">
        <v>0.20804795703346199</v>
      </c>
      <c r="G631" s="14">
        <v>4.9545845697134396</v>
      </c>
      <c r="H631" s="14">
        <v>2.3783961274280898</v>
      </c>
      <c r="I631" s="14">
        <v>12.027943553694101</v>
      </c>
      <c r="J631" s="14">
        <v>3.8993614803832299</v>
      </c>
      <c r="K631" s="14">
        <v>2.5778092214849702</v>
      </c>
      <c r="L631" s="14">
        <v>5.7050770375950597</v>
      </c>
      <c r="M631" s="14">
        <v>1.60991723782677E-2</v>
      </c>
      <c r="N631" s="14">
        <v>10.083628017063299</v>
      </c>
      <c r="O631" s="14">
        <v>5.4671128606895296</v>
      </c>
      <c r="P631" s="14">
        <v>4.4221725644282497</v>
      </c>
      <c r="R631">
        <v>10</v>
      </c>
      <c r="S631">
        <v>5</v>
      </c>
      <c r="T631">
        <v>4</v>
      </c>
      <c r="U631">
        <v>2</v>
      </c>
      <c r="V631">
        <v>7</v>
      </c>
      <c r="AB631">
        <v>5</v>
      </c>
      <c r="AC631">
        <v>6</v>
      </c>
      <c r="AD631">
        <v>2</v>
      </c>
      <c r="AM631">
        <v>1</v>
      </c>
      <c r="AN631">
        <v>7</v>
      </c>
      <c r="AO631">
        <v>4</v>
      </c>
    </row>
    <row r="632" spans="1:41">
      <c r="A632">
        <v>1986</v>
      </c>
      <c r="B632">
        <v>5</v>
      </c>
      <c r="C632">
        <v>18</v>
      </c>
      <c r="D632" s="14">
        <v>3.0397601937035099</v>
      </c>
      <c r="E632" s="14">
        <v>1.5606758946114301</v>
      </c>
      <c r="F632" s="14">
        <v>0.70328640863782899</v>
      </c>
      <c r="G632" s="14">
        <v>5.8823330681784496</v>
      </c>
      <c r="H632" s="14">
        <v>5.2990698001833296</v>
      </c>
      <c r="I632" s="14">
        <v>3.8714486764879799</v>
      </c>
      <c r="J632" s="14">
        <v>3.9518315986602102</v>
      </c>
      <c r="K632" s="14">
        <v>2.1633032781254</v>
      </c>
      <c r="L632" s="14">
        <v>4.4637238058859303</v>
      </c>
      <c r="M632" s="14">
        <v>0.24179245189683801</v>
      </c>
      <c r="N632" s="14">
        <v>12.2493451045566</v>
      </c>
      <c r="O632" s="14">
        <v>5.2313880111592104</v>
      </c>
      <c r="P632" s="14">
        <v>4.7125424130140701</v>
      </c>
      <c r="R632">
        <v>1</v>
      </c>
      <c r="S632">
        <v>5</v>
      </c>
      <c r="T632">
        <v>4</v>
      </c>
      <c r="U632">
        <v>2</v>
      </c>
      <c r="V632">
        <v>6</v>
      </c>
      <c r="AB632">
        <v>5</v>
      </c>
      <c r="AC632">
        <v>6</v>
      </c>
      <c r="AD632">
        <v>6</v>
      </c>
      <c r="AM632">
        <v>1</v>
      </c>
      <c r="AN632">
        <v>6</v>
      </c>
      <c r="AO632">
        <v>5</v>
      </c>
    </row>
    <row r="633" spans="1:41">
      <c r="A633">
        <v>1986</v>
      </c>
      <c r="B633">
        <v>5</v>
      </c>
      <c r="C633">
        <v>19</v>
      </c>
      <c r="D633" s="14">
        <v>0.83537666085085205</v>
      </c>
      <c r="E633" s="14">
        <v>2.5381065253041299</v>
      </c>
      <c r="F633" s="14">
        <v>1.75989065053481</v>
      </c>
      <c r="G633" s="14">
        <v>6.1672570093171704</v>
      </c>
      <c r="H633" s="14">
        <v>3.4827111134961402</v>
      </c>
      <c r="I633" s="14">
        <v>1.4574670155109499</v>
      </c>
      <c r="J633" s="14">
        <v>3.1593371155236301</v>
      </c>
      <c r="K633" s="14">
        <v>2.35774739872106</v>
      </c>
      <c r="L633" s="14">
        <v>2.4358187286531798</v>
      </c>
      <c r="M633" s="14">
        <v>0.703227344357788</v>
      </c>
      <c r="N633" s="14">
        <v>10.820790524375401</v>
      </c>
      <c r="O633" s="14">
        <v>5.0413803359383396</v>
      </c>
      <c r="P633" s="14">
        <v>4.25954802375285</v>
      </c>
      <c r="R633">
        <v>1</v>
      </c>
      <c r="S633">
        <v>5</v>
      </c>
      <c r="T633">
        <v>4</v>
      </c>
      <c r="U633">
        <v>2</v>
      </c>
      <c r="V633">
        <v>6</v>
      </c>
      <c r="AB633">
        <v>5</v>
      </c>
      <c r="AC633">
        <v>6</v>
      </c>
      <c r="AD633">
        <v>6</v>
      </c>
      <c r="AM633">
        <v>1</v>
      </c>
      <c r="AN633">
        <v>7</v>
      </c>
      <c r="AO633">
        <v>1</v>
      </c>
    </row>
    <row r="634" spans="1:41">
      <c r="A634">
        <v>1986</v>
      </c>
      <c r="B634">
        <v>5</v>
      </c>
      <c r="C634">
        <v>20</v>
      </c>
      <c r="D634" s="14">
        <v>1.8825258615925</v>
      </c>
      <c r="E634" s="14">
        <v>2.1902493802615002</v>
      </c>
      <c r="F634" s="14">
        <v>0.349257269545166</v>
      </c>
      <c r="G634" s="14">
        <v>7.5356507344899004</v>
      </c>
      <c r="H634" s="14">
        <v>3.92032890743956</v>
      </c>
      <c r="I634" s="14">
        <v>3.6313097881952801</v>
      </c>
      <c r="J634" s="14">
        <v>2.6611541262812302</v>
      </c>
      <c r="K634" s="14">
        <v>3.6872951312365898</v>
      </c>
      <c r="L634" s="14">
        <v>3.4417933662950202</v>
      </c>
      <c r="M634" s="14">
        <v>2.0775312713006502E-2</v>
      </c>
      <c r="N634" s="14">
        <v>10.831711709573099</v>
      </c>
      <c r="O634" s="14">
        <v>7.3432644854176496</v>
      </c>
      <c r="P634" s="14">
        <v>5.3900477953927401</v>
      </c>
      <c r="R634">
        <v>4</v>
      </c>
      <c r="S634">
        <v>5</v>
      </c>
      <c r="T634">
        <v>4</v>
      </c>
      <c r="U634">
        <v>2</v>
      </c>
      <c r="V634">
        <v>6</v>
      </c>
      <c r="AB634">
        <v>5</v>
      </c>
      <c r="AC634">
        <v>6</v>
      </c>
      <c r="AD634">
        <v>2</v>
      </c>
      <c r="AM634">
        <v>1</v>
      </c>
      <c r="AN634">
        <v>1</v>
      </c>
      <c r="AO634">
        <v>5</v>
      </c>
    </row>
    <row r="635" spans="1:41">
      <c r="A635">
        <v>1986</v>
      </c>
      <c r="B635">
        <v>5</v>
      </c>
      <c r="C635">
        <v>21</v>
      </c>
      <c r="D635" s="14">
        <v>5.5516451519467704</v>
      </c>
      <c r="E635" s="14">
        <v>0.27575568006661599</v>
      </c>
      <c r="F635" s="14">
        <v>0.13260824340135699</v>
      </c>
      <c r="G635" s="14">
        <v>4.9525244439422504</v>
      </c>
      <c r="H635" s="14">
        <v>3.09632324899381</v>
      </c>
      <c r="I635" s="14">
        <v>3.7144680925976101</v>
      </c>
      <c r="J635" s="14">
        <v>1.2749184884979601</v>
      </c>
      <c r="K635" s="14">
        <v>5.2665969786868203</v>
      </c>
      <c r="L635" s="14">
        <v>3.3439455377351202</v>
      </c>
      <c r="M635" s="14">
        <v>6.1588357713641399E-2</v>
      </c>
      <c r="N635" s="14">
        <v>7.99951822085833</v>
      </c>
      <c r="O635" s="14">
        <v>5.8164753699260796</v>
      </c>
      <c r="P635" s="14">
        <v>4.2517406324687697</v>
      </c>
      <c r="R635">
        <v>1</v>
      </c>
      <c r="S635">
        <v>5</v>
      </c>
      <c r="T635">
        <v>4</v>
      </c>
      <c r="U635">
        <v>1</v>
      </c>
      <c r="V635">
        <v>7</v>
      </c>
      <c r="AB635">
        <v>5</v>
      </c>
      <c r="AC635">
        <v>6</v>
      </c>
      <c r="AD635">
        <v>6</v>
      </c>
      <c r="AM635">
        <v>1</v>
      </c>
      <c r="AN635">
        <v>1</v>
      </c>
      <c r="AO635">
        <v>10</v>
      </c>
    </row>
    <row r="636" spans="1:41">
      <c r="A636">
        <v>1986</v>
      </c>
      <c r="B636">
        <v>5</v>
      </c>
      <c r="C636">
        <v>22</v>
      </c>
      <c r="D636" s="14">
        <v>5.3851269762843703</v>
      </c>
      <c r="E636" s="14">
        <v>2.15591316635836E-3</v>
      </c>
      <c r="F636" s="14">
        <v>9.2151711579090897E-3</v>
      </c>
      <c r="G636" s="14">
        <v>3.2904201625065901</v>
      </c>
      <c r="H636" s="14">
        <v>3.7882601210001101</v>
      </c>
      <c r="I636" s="14">
        <v>4.3276003106047796</v>
      </c>
      <c r="J636" s="14">
        <v>2.32657361262671</v>
      </c>
      <c r="K636" s="14">
        <v>2.74769490681668</v>
      </c>
      <c r="L636" s="14">
        <v>0.96748167192828205</v>
      </c>
      <c r="M636" s="14">
        <v>0.13711491576749199</v>
      </c>
      <c r="N636" s="14">
        <v>7.81515354391522</v>
      </c>
      <c r="O636" s="14">
        <v>6.9501282587972204</v>
      </c>
      <c r="P636" s="14">
        <v>4.05516996790268</v>
      </c>
      <c r="R636">
        <v>10</v>
      </c>
      <c r="S636">
        <v>5</v>
      </c>
      <c r="T636">
        <v>4</v>
      </c>
      <c r="U636">
        <v>1</v>
      </c>
      <c r="V636">
        <v>7</v>
      </c>
      <c r="AB636">
        <v>5</v>
      </c>
      <c r="AC636">
        <v>7</v>
      </c>
      <c r="AD636">
        <v>6</v>
      </c>
      <c r="AM636">
        <v>2</v>
      </c>
      <c r="AN636">
        <v>6</v>
      </c>
      <c r="AO636">
        <v>4</v>
      </c>
    </row>
    <row r="637" spans="1:41">
      <c r="A637">
        <v>1986</v>
      </c>
      <c r="B637">
        <v>5</v>
      </c>
      <c r="C637">
        <v>23</v>
      </c>
      <c r="D637" s="14">
        <v>1.5821290377158801</v>
      </c>
      <c r="E637" s="14">
        <v>0</v>
      </c>
      <c r="F637" s="14">
        <v>1.31331816540294E-3</v>
      </c>
      <c r="G637" s="14">
        <v>1.90962971490127</v>
      </c>
      <c r="H637" s="14">
        <v>5.3533059054659198</v>
      </c>
      <c r="I637" s="14">
        <v>1.95591212332738</v>
      </c>
      <c r="J637" s="14">
        <v>3.1908685721764698</v>
      </c>
      <c r="K637" s="14">
        <v>1.91237121952337</v>
      </c>
      <c r="L637" s="14">
        <v>1.1285324638459</v>
      </c>
      <c r="M637" s="14">
        <v>1.02606787965751</v>
      </c>
      <c r="N637" s="14">
        <v>5.1217004750611803</v>
      </c>
      <c r="O637" s="14">
        <v>5.6773052049557799</v>
      </c>
      <c r="P637" s="14">
        <v>3.39734232578996</v>
      </c>
      <c r="R637">
        <v>7</v>
      </c>
      <c r="S637">
        <v>5</v>
      </c>
      <c r="T637">
        <v>4</v>
      </c>
      <c r="U637">
        <v>1</v>
      </c>
      <c r="V637">
        <v>7</v>
      </c>
      <c r="AB637">
        <v>5</v>
      </c>
      <c r="AC637">
        <v>6</v>
      </c>
      <c r="AD637">
        <v>6</v>
      </c>
      <c r="AM637">
        <v>2</v>
      </c>
      <c r="AN637">
        <v>4</v>
      </c>
      <c r="AO637">
        <v>4</v>
      </c>
    </row>
    <row r="638" spans="1:41">
      <c r="A638">
        <v>1986</v>
      </c>
      <c r="B638">
        <v>5</v>
      </c>
      <c r="C638">
        <v>24</v>
      </c>
      <c r="D638" s="14">
        <v>8.9102664696596801</v>
      </c>
      <c r="E638" s="14">
        <v>0.115152906900451</v>
      </c>
      <c r="F638" s="14">
        <v>2.05841029604668E-2</v>
      </c>
      <c r="G638" s="14">
        <v>2.2489511065240202</v>
      </c>
      <c r="H638" s="14">
        <v>3.3899262887997899</v>
      </c>
      <c r="I638" s="14">
        <v>9.3725619429463602</v>
      </c>
      <c r="J638" s="14">
        <v>1.88845281952461</v>
      </c>
      <c r="K638" s="14">
        <v>2.4789715235532701</v>
      </c>
      <c r="L638" s="14">
        <v>3.1445142070505598</v>
      </c>
      <c r="M638" s="14">
        <v>0.65916100936191602</v>
      </c>
      <c r="N638" s="14">
        <v>9.4651454935971202</v>
      </c>
      <c r="O638" s="14">
        <v>4.60403202094016</v>
      </c>
      <c r="P638" s="14">
        <v>3.2064417613264098</v>
      </c>
      <c r="R638">
        <v>7</v>
      </c>
      <c r="S638">
        <v>9</v>
      </c>
      <c r="T638">
        <v>4</v>
      </c>
      <c r="U638">
        <v>1</v>
      </c>
      <c r="V638">
        <v>7</v>
      </c>
      <c r="AB638">
        <v>5</v>
      </c>
      <c r="AC638">
        <v>6</v>
      </c>
      <c r="AD638">
        <v>6</v>
      </c>
      <c r="AM638">
        <v>1</v>
      </c>
      <c r="AN638">
        <v>7</v>
      </c>
      <c r="AO638">
        <v>10</v>
      </c>
    </row>
    <row r="639" spans="1:41">
      <c r="A639">
        <v>1986</v>
      </c>
      <c r="B639">
        <v>5</v>
      </c>
      <c r="C639">
        <v>25</v>
      </c>
      <c r="D639" s="14">
        <v>9.7504730603772103</v>
      </c>
      <c r="E639" s="14">
        <v>4.23924708164978E-4</v>
      </c>
      <c r="F639" s="14">
        <v>6.4912657532668006E-2</v>
      </c>
      <c r="G639" s="14">
        <v>2.7271646941333798</v>
      </c>
      <c r="H639" s="14">
        <v>1.7440718581169501</v>
      </c>
      <c r="I639" s="14">
        <v>12.1299594687493</v>
      </c>
      <c r="J639" s="14">
        <v>2.2062440544723598</v>
      </c>
      <c r="K639" s="14">
        <v>1.2907406418754299</v>
      </c>
      <c r="L639" s="14">
        <v>3.1056768147951299</v>
      </c>
      <c r="M639" s="14">
        <v>1.49846441236554</v>
      </c>
      <c r="N639" s="14">
        <v>6.1164969165547802</v>
      </c>
      <c r="O639" s="14">
        <v>4.6400885842141397</v>
      </c>
      <c r="P639" s="14">
        <v>2.9542999644458701</v>
      </c>
      <c r="R639">
        <v>2</v>
      </c>
      <c r="S639">
        <v>5</v>
      </c>
      <c r="T639">
        <v>4</v>
      </c>
      <c r="U639">
        <v>1</v>
      </c>
      <c r="V639">
        <v>7</v>
      </c>
      <c r="AB639">
        <v>5</v>
      </c>
      <c r="AC639">
        <v>6</v>
      </c>
      <c r="AD639">
        <v>6</v>
      </c>
      <c r="AM639">
        <v>1</v>
      </c>
      <c r="AN639">
        <v>6</v>
      </c>
      <c r="AO639">
        <v>5</v>
      </c>
    </row>
    <row r="640" spans="1:41">
      <c r="A640">
        <v>1986</v>
      </c>
      <c r="B640">
        <v>5</v>
      </c>
      <c r="C640">
        <v>26</v>
      </c>
      <c r="D640" s="14">
        <v>0.33049457814956001</v>
      </c>
      <c r="E640" s="14">
        <v>5.29414496367763E-2</v>
      </c>
      <c r="F640" s="14">
        <v>0.178449130593618</v>
      </c>
      <c r="G640" s="14">
        <v>3.26147555058441</v>
      </c>
      <c r="H640" s="14">
        <v>2.1312942140473301</v>
      </c>
      <c r="I640" s="14">
        <v>1.46618219837596</v>
      </c>
      <c r="J640" s="14">
        <v>0.86685721315778197</v>
      </c>
      <c r="K640" s="14">
        <v>0.67587914978365005</v>
      </c>
      <c r="L640" s="14">
        <v>1.9899523620977499</v>
      </c>
      <c r="M640" s="14">
        <v>0.63243568417357199</v>
      </c>
      <c r="N640" s="14">
        <v>8.7651286461188196</v>
      </c>
      <c r="O640" s="14">
        <v>3.8347689119521999</v>
      </c>
      <c r="P640" s="14">
        <v>2.57324050731058</v>
      </c>
      <c r="R640">
        <v>2</v>
      </c>
      <c r="S640">
        <v>5</v>
      </c>
      <c r="T640">
        <v>4</v>
      </c>
      <c r="U640">
        <v>5</v>
      </c>
      <c r="V640">
        <v>6</v>
      </c>
      <c r="AB640">
        <v>5</v>
      </c>
      <c r="AC640">
        <v>6</v>
      </c>
      <c r="AD640">
        <v>6</v>
      </c>
      <c r="AM640">
        <v>1</v>
      </c>
      <c r="AN640">
        <v>6</v>
      </c>
      <c r="AO640">
        <v>10</v>
      </c>
    </row>
    <row r="641" spans="1:41">
      <c r="A641">
        <v>1986</v>
      </c>
      <c r="B641">
        <v>5</v>
      </c>
      <c r="C641">
        <v>27</v>
      </c>
      <c r="D641" s="14">
        <v>3.6717400424878803E-2</v>
      </c>
      <c r="E641" s="14">
        <v>3.5871596132555403E-2</v>
      </c>
      <c r="F641" s="14">
        <v>0.160328921220176</v>
      </c>
      <c r="G641" s="14">
        <v>3.4497360668833701</v>
      </c>
      <c r="H641" s="14">
        <v>0.96666800715397705</v>
      </c>
      <c r="I641" s="14">
        <v>0.38467551392875998</v>
      </c>
      <c r="J641" s="14">
        <v>0.73189309298886696</v>
      </c>
      <c r="K641" s="14">
        <v>0.55285151405587696</v>
      </c>
      <c r="L641" s="14">
        <v>2.7271565778376798</v>
      </c>
      <c r="M641" s="14">
        <v>0.86070254567076798</v>
      </c>
      <c r="N641" s="14">
        <v>3.63280371422815</v>
      </c>
      <c r="O641" s="14">
        <v>3.4514880578665199</v>
      </c>
      <c r="P641" s="14">
        <v>2.1970846488572202</v>
      </c>
      <c r="R641">
        <v>2</v>
      </c>
      <c r="S641">
        <v>9</v>
      </c>
      <c r="T641">
        <v>4</v>
      </c>
      <c r="U641">
        <v>5</v>
      </c>
      <c r="V641">
        <v>6</v>
      </c>
      <c r="AB641">
        <v>5</v>
      </c>
      <c r="AC641">
        <v>6</v>
      </c>
      <c r="AD641">
        <v>6</v>
      </c>
      <c r="AM641">
        <v>2</v>
      </c>
      <c r="AN641">
        <v>7</v>
      </c>
      <c r="AO641">
        <v>10</v>
      </c>
    </row>
    <row r="642" spans="1:41">
      <c r="A642">
        <v>1986</v>
      </c>
      <c r="B642">
        <v>5</v>
      </c>
      <c r="C642">
        <v>28</v>
      </c>
      <c r="D642" s="14">
        <v>0.17666959983469099</v>
      </c>
      <c r="E642" s="14">
        <v>1.73299782892294E-2</v>
      </c>
      <c r="F642" s="14">
        <v>0.156864759250045</v>
      </c>
      <c r="G642" s="14">
        <v>2.9177730266066901</v>
      </c>
      <c r="H642" s="14">
        <v>1.8479156647416499</v>
      </c>
      <c r="I642" s="14">
        <v>0.25117770967455899</v>
      </c>
      <c r="J642" s="14">
        <v>3.1086506313165398</v>
      </c>
      <c r="K642" s="14">
        <v>0.71524150015602705</v>
      </c>
      <c r="L642" s="14">
        <v>1.64242635691994</v>
      </c>
      <c r="M642" s="14">
        <v>0.55228393310712198</v>
      </c>
      <c r="N642" s="14">
        <v>4.73574087841717</v>
      </c>
      <c r="O642" s="14">
        <v>6.22581196614835</v>
      </c>
      <c r="P642" s="14">
        <v>3.3343019484394598</v>
      </c>
      <c r="R642">
        <v>10</v>
      </c>
      <c r="S642">
        <v>9</v>
      </c>
      <c r="T642">
        <v>4</v>
      </c>
      <c r="U642">
        <v>5</v>
      </c>
      <c r="V642">
        <v>6</v>
      </c>
      <c r="AB642">
        <v>1</v>
      </c>
      <c r="AC642">
        <v>6</v>
      </c>
      <c r="AD642">
        <v>6</v>
      </c>
      <c r="AM642">
        <v>2</v>
      </c>
      <c r="AN642">
        <v>6</v>
      </c>
      <c r="AO642">
        <v>4</v>
      </c>
    </row>
    <row r="643" spans="1:41">
      <c r="A643">
        <v>1986</v>
      </c>
      <c r="B643">
        <v>5</v>
      </c>
      <c r="C643">
        <v>29</v>
      </c>
      <c r="D643" s="14">
        <v>0.66913907102249703</v>
      </c>
      <c r="E643" s="14">
        <v>3.2701362943052502E-2</v>
      </c>
      <c r="F643" s="14">
        <v>3.3062935322294498E-2</v>
      </c>
      <c r="G643" s="14">
        <v>3.5658151205790198</v>
      </c>
      <c r="H643" s="14">
        <v>8.09633567960128</v>
      </c>
      <c r="I643" s="14">
        <v>1.0922700771899101</v>
      </c>
      <c r="J643" s="14">
        <v>3.9421778541195698</v>
      </c>
      <c r="K643" s="14">
        <v>2.0176904130410902</v>
      </c>
      <c r="L643" s="14">
        <v>1.33628289201815</v>
      </c>
      <c r="M643" s="14">
        <v>0.90081282767678905</v>
      </c>
      <c r="N643" s="14">
        <v>6.3343269024821396</v>
      </c>
      <c r="O643" s="14">
        <v>7.1646057767384503</v>
      </c>
      <c r="P643" s="14">
        <v>4.6426704167257897</v>
      </c>
      <c r="R643">
        <v>10</v>
      </c>
      <c r="S643">
        <v>5</v>
      </c>
      <c r="T643">
        <v>4</v>
      </c>
      <c r="U643">
        <v>5</v>
      </c>
      <c r="V643">
        <v>7</v>
      </c>
      <c r="AB643">
        <v>5</v>
      </c>
      <c r="AC643">
        <v>6</v>
      </c>
      <c r="AD643">
        <v>6</v>
      </c>
      <c r="AM643">
        <v>1</v>
      </c>
      <c r="AN643">
        <v>7</v>
      </c>
      <c r="AO643">
        <v>10</v>
      </c>
    </row>
    <row r="644" spans="1:41">
      <c r="A644">
        <v>1986</v>
      </c>
      <c r="B644">
        <v>5</v>
      </c>
      <c r="C644">
        <v>30</v>
      </c>
      <c r="D644" s="14">
        <v>0.86710161618798198</v>
      </c>
      <c r="E644" s="14">
        <v>0.31638562492838401</v>
      </c>
      <c r="F644" s="14">
        <v>7.9267090247105598E-2</v>
      </c>
      <c r="G644" s="14">
        <v>3.7729247585461199</v>
      </c>
      <c r="H644" s="14">
        <v>5.6499244212908097</v>
      </c>
      <c r="I644" s="14">
        <v>1.4440737467137701</v>
      </c>
      <c r="J644" s="14">
        <v>3.5855025682822799</v>
      </c>
      <c r="K644" s="14">
        <v>1.7891957505354401</v>
      </c>
      <c r="L644" s="14">
        <v>2.17890817906473</v>
      </c>
      <c r="M644" s="14">
        <v>0.27019351786481899</v>
      </c>
      <c r="N644" s="14">
        <v>7.4030900980186596</v>
      </c>
      <c r="O644" s="14">
        <v>5.5693014887040997</v>
      </c>
      <c r="P644" s="14">
        <v>4.0061498344889799</v>
      </c>
      <c r="R644">
        <v>10</v>
      </c>
      <c r="S644">
        <v>5</v>
      </c>
      <c r="T644">
        <v>4</v>
      </c>
      <c r="U644">
        <v>5</v>
      </c>
      <c r="V644">
        <v>6</v>
      </c>
      <c r="AB644">
        <v>5</v>
      </c>
      <c r="AC644">
        <v>6</v>
      </c>
      <c r="AD644">
        <v>6</v>
      </c>
      <c r="AM644">
        <v>1</v>
      </c>
      <c r="AN644">
        <v>1</v>
      </c>
      <c r="AO644">
        <v>5</v>
      </c>
    </row>
    <row r="645" spans="1:41">
      <c r="A645">
        <v>1986</v>
      </c>
      <c r="B645">
        <v>5</v>
      </c>
      <c r="C645">
        <v>31</v>
      </c>
      <c r="D645" s="14">
        <v>0.70274699001006002</v>
      </c>
      <c r="E645" s="14">
        <v>1.9134021683525999</v>
      </c>
      <c r="F645" s="14">
        <v>0.66204871516538999</v>
      </c>
      <c r="G645" s="14">
        <v>5.8380838803571802</v>
      </c>
      <c r="H645" s="14">
        <v>2.2658189804845601</v>
      </c>
      <c r="I645" s="14">
        <v>1.2375393179516601</v>
      </c>
      <c r="J645" s="14">
        <v>5.2149019055689099</v>
      </c>
      <c r="K645" s="14">
        <v>1.00723222384968</v>
      </c>
      <c r="L645" s="14">
        <v>5.2046060706425203</v>
      </c>
      <c r="M645" s="14">
        <v>1.2957806874406901</v>
      </c>
      <c r="N645" s="14">
        <v>6.8985682929494399</v>
      </c>
      <c r="O645" s="14">
        <v>5.0842073461820201</v>
      </c>
      <c r="P645" s="14">
        <v>4.1398291483377703</v>
      </c>
      <c r="R645">
        <v>2</v>
      </c>
      <c r="S645">
        <v>5</v>
      </c>
      <c r="T645">
        <v>4</v>
      </c>
      <c r="U645">
        <v>1</v>
      </c>
      <c r="V645">
        <v>6</v>
      </c>
      <c r="AB645">
        <v>5</v>
      </c>
      <c r="AC645">
        <v>6</v>
      </c>
      <c r="AD645">
        <v>6</v>
      </c>
      <c r="AM645">
        <v>1</v>
      </c>
      <c r="AN645">
        <v>6</v>
      </c>
      <c r="AO645">
        <v>5</v>
      </c>
    </row>
    <row r="646" spans="1:41">
      <c r="A646">
        <v>1987</v>
      </c>
      <c r="B646">
        <v>3</v>
      </c>
      <c r="C646">
        <v>1</v>
      </c>
      <c r="D646" s="14">
        <v>7.9380935364905199</v>
      </c>
      <c r="E646" s="14">
        <v>0.31659210680004901</v>
      </c>
      <c r="F646" s="14">
        <v>0.825021852924962</v>
      </c>
      <c r="G646" s="14">
        <v>2.4869793385499599</v>
      </c>
      <c r="H646" s="14">
        <v>0.49149565090740899</v>
      </c>
      <c r="I646" s="14">
        <v>4.68638884056565</v>
      </c>
      <c r="J646" s="14">
        <v>8.1349895176540593E-2</v>
      </c>
      <c r="K646" s="14">
        <v>7.7867559352053899</v>
      </c>
      <c r="L646" s="14">
        <v>1.2974169845377701</v>
      </c>
      <c r="M646" s="14">
        <v>0.210981912679128</v>
      </c>
      <c r="N646" s="14">
        <v>4.1132357709000003</v>
      </c>
      <c r="O646" s="14">
        <v>1.46864281741773</v>
      </c>
      <c r="P646" s="14">
        <v>2.35651560999586</v>
      </c>
      <c r="R646">
        <v>8</v>
      </c>
      <c r="S646">
        <v>2</v>
      </c>
      <c r="T646">
        <v>5</v>
      </c>
      <c r="U646">
        <v>8</v>
      </c>
      <c r="V646">
        <v>3</v>
      </c>
      <c r="AB646">
        <v>5</v>
      </c>
      <c r="AC646">
        <v>6</v>
      </c>
      <c r="AD646">
        <v>2</v>
      </c>
      <c r="AM646">
        <v>1</v>
      </c>
      <c r="AN646">
        <v>6</v>
      </c>
      <c r="AO646">
        <v>10</v>
      </c>
    </row>
    <row r="647" spans="1:41">
      <c r="A647">
        <v>1987</v>
      </c>
      <c r="B647">
        <v>3</v>
      </c>
      <c r="C647">
        <v>2</v>
      </c>
      <c r="D647" s="14">
        <v>2.6632114671284799</v>
      </c>
      <c r="E647" s="14">
        <v>0.68172973593102904</v>
      </c>
      <c r="F647" s="14">
        <v>1.4620921731743499</v>
      </c>
      <c r="G647" s="14">
        <v>2.4605753872214602</v>
      </c>
      <c r="H647" s="14">
        <v>0.36442858003345202</v>
      </c>
      <c r="I647" s="14">
        <v>2.2466898479003898</v>
      </c>
      <c r="J647" s="14">
        <v>0.12899033676836599</v>
      </c>
      <c r="K647" s="14">
        <v>2.9954731961690499</v>
      </c>
      <c r="L647" s="14">
        <v>0.811531129684671</v>
      </c>
      <c r="M647" s="14">
        <v>1.2052027126566101</v>
      </c>
      <c r="N647" s="14">
        <v>2.2110988370277398</v>
      </c>
      <c r="O647" s="14">
        <v>1.1272413984224099</v>
      </c>
      <c r="P647" s="14">
        <v>1.43528341612573</v>
      </c>
      <c r="R647">
        <v>6</v>
      </c>
      <c r="S647">
        <v>2</v>
      </c>
      <c r="T647">
        <v>5</v>
      </c>
      <c r="U647">
        <v>8</v>
      </c>
      <c r="V647">
        <v>3</v>
      </c>
      <c r="AB647">
        <v>5</v>
      </c>
      <c r="AC647">
        <v>6</v>
      </c>
      <c r="AD647">
        <v>6</v>
      </c>
      <c r="AM647">
        <v>2</v>
      </c>
      <c r="AN647">
        <v>1</v>
      </c>
      <c r="AO647">
        <v>10</v>
      </c>
    </row>
    <row r="648" spans="1:41">
      <c r="A648">
        <v>1987</v>
      </c>
      <c r="B648">
        <v>3</v>
      </c>
      <c r="C648">
        <v>3</v>
      </c>
      <c r="D648" s="14">
        <v>5.9918901805187703</v>
      </c>
      <c r="E648" s="14">
        <v>0.186059187899518</v>
      </c>
      <c r="F648" s="14">
        <v>0.89510177850124395</v>
      </c>
      <c r="G648" s="14">
        <v>2.60046787274623</v>
      </c>
      <c r="H648" s="14">
        <v>0.17427712340724599</v>
      </c>
      <c r="I648" s="14">
        <v>9.0765046983129096</v>
      </c>
      <c r="J648" s="14">
        <v>6.4667542321367996E-2</v>
      </c>
      <c r="K648" s="14">
        <v>2.4551908501034698</v>
      </c>
      <c r="L648" s="14">
        <v>4.4799023806193796</v>
      </c>
      <c r="M648" s="14">
        <v>3.0033359738073302</v>
      </c>
      <c r="N648" s="14">
        <v>5.5368505286575704</v>
      </c>
      <c r="O648" s="14">
        <v>0.83410990955587305</v>
      </c>
      <c r="P648" s="14">
        <v>1.6726803483663399</v>
      </c>
      <c r="R648">
        <v>6</v>
      </c>
      <c r="S648">
        <v>3</v>
      </c>
      <c r="T648">
        <v>5</v>
      </c>
      <c r="U648">
        <v>8</v>
      </c>
      <c r="V648">
        <v>3</v>
      </c>
      <c r="AB648">
        <v>5</v>
      </c>
      <c r="AC648">
        <v>6</v>
      </c>
      <c r="AD648">
        <v>6</v>
      </c>
      <c r="AM648">
        <v>2</v>
      </c>
      <c r="AN648">
        <v>1</v>
      </c>
      <c r="AO648">
        <v>10</v>
      </c>
    </row>
    <row r="649" spans="1:41">
      <c r="A649">
        <v>1987</v>
      </c>
      <c r="B649">
        <v>3</v>
      </c>
      <c r="C649">
        <v>4</v>
      </c>
      <c r="D649" s="14">
        <v>0.98181858975042602</v>
      </c>
      <c r="E649" s="14">
        <v>0.19775099265295601</v>
      </c>
      <c r="F649" s="14">
        <v>2.4961933007749901</v>
      </c>
      <c r="G649" s="14">
        <v>2.5743283151376102</v>
      </c>
      <c r="H649" s="14">
        <v>0.121790709924679</v>
      </c>
      <c r="I649" s="14">
        <v>1.01637754148421</v>
      </c>
      <c r="J649" s="14">
        <v>4.2372104086790797E-2</v>
      </c>
      <c r="K649" s="14">
        <v>1.58167131151479</v>
      </c>
      <c r="L649" s="14">
        <v>0.412484571644051</v>
      </c>
      <c r="M649" s="14">
        <v>3.6108616006191002E-2</v>
      </c>
      <c r="N649" s="14">
        <v>0.91740303008636803</v>
      </c>
      <c r="O649" s="14">
        <v>1.45136884984902</v>
      </c>
      <c r="P649" s="14">
        <v>1.1796019103240101</v>
      </c>
      <c r="R649">
        <v>6</v>
      </c>
      <c r="S649">
        <v>3</v>
      </c>
      <c r="T649">
        <v>5</v>
      </c>
      <c r="U649">
        <v>8</v>
      </c>
      <c r="V649">
        <v>3</v>
      </c>
      <c r="AB649">
        <v>5</v>
      </c>
      <c r="AC649">
        <v>6</v>
      </c>
      <c r="AD649">
        <v>6</v>
      </c>
      <c r="AM649">
        <v>1</v>
      </c>
      <c r="AN649">
        <v>6</v>
      </c>
      <c r="AO649">
        <v>10</v>
      </c>
    </row>
    <row r="650" spans="1:41">
      <c r="A650">
        <v>1987</v>
      </c>
      <c r="B650">
        <v>3</v>
      </c>
      <c r="C650">
        <v>5</v>
      </c>
      <c r="D650" s="14">
        <v>1.17180701792994</v>
      </c>
      <c r="E650" s="14">
        <v>0.462673356470025</v>
      </c>
      <c r="F650" s="14">
        <v>1.1472921990446101</v>
      </c>
      <c r="G650" s="14">
        <v>3.4025320701999302</v>
      </c>
      <c r="H650" s="14">
        <v>0.35515439729779202</v>
      </c>
      <c r="I650" s="14">
        <v>1.3535648294136899</v>
      </c>
      <c r="J650" s="14">
        <v>0.10408543732049</v>
      </c>
      <c r="K650" s="14">
        <v>3.4664637815515502</v>
      </c>
      <c r="L650" s="14">
        <v>0.55472254165165902</v>
      </c>
      <c r="M650" s="14">
        <v>2.6168566307241399E-3</v>
      </c>
      <c r="N650" s="14">
        <v>2.62645250067435</v>
      </c>
      <c r="O650" s="14">
        <v>1.87190658619106</v>
      </c>
      <c r="P650" s="14">
        <v>1.9300674340663599</v>
      </c>
      <c r="R650">
        <v>8</v>
      </c>
      <c r="S650">
        <v>7</v>
      </c>
      <c r="T650">
        <v>5</v>
      </c>
      <c r="U650">
        <v>8</v>
      </c>
      <c r="V650">
        <v>3</v>
      </c>
      <c r="AB650">
        <v>5</v>
      </c>
      <c r="AC650">
        <v>6</v>
      </c>
      <c r="AD650">
        <v>6</v>
      </c>
      <c r="AM650">
        <v>1</v>
      </c>
      <c r="AN650">
        <v>7</v>
      </c>
      <c r="AO650">
        <v>10</v>
      </c>
    </row>
    <row r="651" spans="1:41">
      <c r="A651">
        <v>1987</v>
      </c>
      <c r="B651">
        <v>3</v>
      </c>
      <c r="C651">
        <v>6</v>
      </c>
      <c r="D651" s="14">
        <v>7.3829179719270597</v>
      </c>
      <c r="E651" s="14">
        <v>0.39310077595215798</v>
      </c>
      <c r="F651" s="14">
        <v>1.1110453979827299</v>
      </c>
      <c r="G651" s="14">
        <v>3.8529864835824199</v>
      </c>
      <c r="H651" s="14">
        <v>0.61894792816777899</v>
      </c>
      <c r="I651" s="14">
        <v>2.26489458206381</v>
      </c>
      <c r="J651" s="14">
        <v>0.113275113129952</v>
      </c>
      <c r="K651" s="14">
        <v>4.3576066127002298</v>
      </c>
      <c r="L651" s="14">
        <v>0.37551983731784899</v>
      </c>
      <c r="M651" s="14">
        <v>1.1698401109874201E-2</v>
      </c>
      <c r="N651" s="14">
        <v>2.8242479264643299</v>
      </c>
      <c r="O651" s="14">
        <v>1.41532391288549</v>
      </c>
      <c r="P651" s="14">
        <v>1.9425217757138</v>
      </c>
      <c r="R651">
        <v>6</v>
      </c>
      <c r="S651">
        <v>7</v>
      </c>
      <c r="T651">
        <v>6</v>
      </c>
      <c r="U651">
        <v>8</v>
      </c>
      <c r="V651">
        <v>5</v>
      </c>
      <c r="AB651">
        <v>5</v>
      </c>
      <c r="AC651">
        <v>7</v>
      </c>
      <c r="AD651">
        <v>2</v>
      </c>
      <c r="AM651">
        <v>2</v>
      </c>
      <c r="AN651">
        <v>1</v>
      </c>
      <c r="AO651">
        <v>4</v>
      </c>
    </row>
    <row r="652" spans="1:41">
      <c r="A652">
        <v>1987</v>
      </c>
      <c r="B652">
        <v>3</v>
      </c>
      <c r="C652">
        <v>7</v>
      </c>
      <c r="D652" s="14">
        <v>6.0078612239308802</v>
      </c>
      <c r="E652" s="14">
        <v>0.17377619323582799</v>
      </c>
      <c r="F652" s="14">
        <v>0.30294193790706803</v>
      </c>
      <c r="G652" s="14">
        <v>6.4164683628675698</v>
      </c>
      <c r="H652" s="14">
        <v>1.6056671034776999</v>
      </c>
      <c r="I652" s="14">
        <v>5.4159113093299496</v>
      </c>
      <c r="J652" s="14">
        <v>0.326666610419866</v>
      </c>
      <c r="K652" s="14">
        <v>6.3053037644261902</v>
      </c>
      <c r="L652" s="14">
        <v>2.5462174020445798</v>
      </c>
      <c r="M652" s="14">
        <v>4.36080615223167E-3</v>
      </c>
      <c r="N652" s="14">
        <v>9.7593759346528994</v>
      </c>
      <c r="O652" s="14">
        <v>0.94948978210761603</v>
      </c>
      <c r="P652" s="14">
        <v>3.0304500149803699</v>
      </c>
      <c r="R652">
        <v>1</v>
      </c>
      <c r="S652">
        <v>2</v>
      </c>
      <c r="T652">
        <v>6</v>
      </c>
      <c r="U652">
        <v>8</v>
      </c>
      <c r="V652">
        <v>5</v>
      </c>
      <c r="AB652">
        <v>5</v>
      </c>
      <c r="AC652">
        <v>7</v>
      </c>
      <c r="AD652">
        <v>6</v>
      </c>
      <c r="AM652">
        <v>2</v>
      </c>
      <c r="AN652">
        <v>6</v>
      </c>
      <c r="AO652">
        <v>10</v>
      </c>
    </row>
    <row r="653" spans="1:41">
      <c r="A653">
        <v>1987</v>
      </c>
      <c r="B653">
        <v>3</v>
      </c>
      <c r="C653">
        <v>8</v>
      </c>
      <c r="D653" s="14">
        <v>10.118199061949101</v>
      </c>
      <c r="E653" s="14">
        <v>8.1197619012557995E-2</v>
      </c>
      <c r="F653" s="14">
        <v>1.49100232281356</v>
      </c>
      <c r="G653" s="14">
        <v>5.2472586910309698</v>
      </c>
      <c r="H653" s="14">
        <v>2.85522583101204</v>
      </c>
      <c r="I653" s="14">
        <v>7.8689955482656204</v>
      </c>
      <c r="J653" s="14">
        <v>0.26081078039446698</v>
      </c>
      <c r="K653" s="14">
        <v>10.1908715968334</v>
      </c>
      <c r="L653" s="14">
        <v>3.5943315357603098</v>
      </c>
      <c r="M653" s="14">
        <v>0</v>
      </c>
      <c r="N653" s="14">
        <v>9.6584104173003507</v>
      </c>
      <c r="O653" s="14">
        <v>1.2185040555456601</v>
      </c>
      <c r="P653" s="14">
        <v>3.6542191469444698</v>
      </c>
      <c r="R653">
        <v>11</v>
      </c>
      <c r="S653">
        <v>7</v>
      </c>
      <c r="T653">
        <v>6</v>
      </c>
      <c r="U653">
        <v>8</v>
      </c>
      <c r="V653">
        <v>8</v>
      </c>
      <c r="AB653">
        <v>5</v>
      </c>
      <c r="AC653">
        <v>6</v>
      </c>
      <c r="AD653">
        <v>6</v>
      </c>
      <c r="AM653">
        <v>1</v>
      </c>
      <c r="AN653">
        <v>6</v>
      </c>
      <c r="AO653">
        <v>10</v>
      </c>
    </row>
    <row r="654" spans="1:41">
      <c r="A654">
        <v>1987</v>
      </c>
      <c r="B654">
        <v>3</v>
      </c>
      <c r="C654">
        <v>9</v>
      </c>
      <c r="D654" s="14">
        <v>10.1059067985653</v>
      </c>
      <c r="E654" s="14">
        <v>0.51923908650856498</v>
      </c>
      <c r="F654" s="14">
        <v>0.89922876413784103</v>
      </c>
      <c r="G654" s="14">
        <v>5.2123680153058203</v>
      </c>
      <c r="H654" s="14">
        <v>2.3420690218396998</v>
      </c>
      <c r="I654" s="14">
        <v>8.5305010609096801</v>
      </c>
      <c r="J654" s="14">
        <v>0.127490958048256</v>
      </c>
      <c r="K654" s="14">
        <v>8.95004556222713</v>
      </c>
      <c r="L654" s="14">
        <v>2.6629898721301801</v>
      </c>
      <c r="M654" s="14">
        <v>0</v>
      </c>
      <c r="N654" s="14">
        <v>10.303754629256501</v>
      </c>
      <c r="O654" s="14">
        <v>2.9170519529774799</v>
      </c>
      <c r="P654" s="14">
        <v>3.8684955007488999</v>
      </c>
      <c r="R654">
        <v>9</v>
      </c>
      <c r="S654">
        <v>7</v>
      </c>
      <c r="T654">
        <v>6</v>
      </c>
      <c r="U654">
        <v>8</v>
      </c>
      <c r="V654">
        <v>8</v>
      </c>
      <c r="AB654">
        <v>5</v>
      </c>
      <c r="AC654">
        <v>6</v>
      </c>
      <c r="AD654">
        <v>6</v>
      </c>
      <c r="AM654">
        <v>1</v>
      </c>
      <c r="AN654">
        <v>6</v>
      </c>
      <c r="AO654">
        <v>2</v>
      </c>
    </row>
    <row r="655" spans="1:41">
      <c r="A655">
        <v>1987</v>
      </c>
      <c r="B655">
        <v>3</v>
      </c>
      <c r="C655">
        <v>10</v>
      </c>
      <c r="D655" s="14">
        <v>9.4995397017262793</v>
      </c>
      <c r="E655" s="14">
        <v>0.17077183865689299</v>
      </c>
      <c r="F655" s="14">
        <v>0.222882268354029</v>
      </c>
      <c r="G655" s="14">
        <v>3.89440044332548</v>
      </c>
      <c r="H655" s="14">
        <v>7.63455925815963</v>
      </c>
      <c r="I655" s="14">
        <v>8.3975518253095807</v>
      </c>
      <c r="J655" s="14">
        <v>0.111885559132301</v>
      </c>
      <c r="K655" s="14">
        <v>13.2911876561685</v>
      </c>
      <c r="L655" s="14">
        <v>1.9675759280332601</v>
      </c>
      <c r="M655" s="14">
        <v>1.06781043191829E-4</v>
      </c>
      <c r="N655" s="14">
        <v>13.612777865041499</v>
      </c>
      <c r="O655" s="14">
        <v>1.3540375317211599</v>
      </c>
      <c r="P655" s="14">
        <v>4.2352856068057196</v>
      </c>
      <c r="R655">
        <v>11</v>
      </c>
      <c r="S655">
        <v>7</v>
      </c>
      <c r="T655">
        <v>6</v>
      </c>
      <c r="U655">
        <v>8</v>
      </c>
      <c r="V655">
        <v>5</v>
      </c>
      <c r="AB655">
        <v>5</v>
      </c>
      <c r="AC655">
        <v>6</v>
      </c>
      <c r="AD655">
        <v>6</v>
      </c>
      <c r="AM655">
        <v>1</v>
      </c>
      <c r="AN655">
        <v>7</v>
      </c>
      <c r="AO655">
        <v>4</v>
      </c>
    </row>
    <row r="656" spans="1:41">
      <c r="A656">
        <v>1987</v>
      </c>
      <c r="B656">
        <v>3</v>
      </c>
      <c r="C656">
        <v>11</v>
      </c>
      <c r="D656" s="14">
        <v>12.5155061560188</v>
      </c>
      <c r="E656" s="14">
        <v>0.18178052857243901</v>
      </c>
      <c r="F656" s="14">
        <v>0.20588373324193501</v>
      </c>
      <c r="G656" s="14">
        <v>3.0046695626961899</v>
      </c>
      <c r="H656" s="14">
        <v>3.0183347185639402</v>
      </c>
      <c r="I656" s="14">
        <v>6.3168529431263796</v>
      </c>
      <c r="J656" s="14">
        <v>5.5135955206597101E-2</v>
      </c>
      <c r="K656" s="14">
        <v>10.561506437914399</v>
      </c>
      <c r="L656" s="14">
        <v>0.76955353212171895</v>
      </c>
      <c r="M656" s="14">
        <v>1.2569923818699399E-3</v>
      </c>
      <c r="N656" s="14">
        <v>9.07317609654935</v>
      </c>
      <c r="O656" s="14">
        <v>0.87917402005915901</v>
      </c>
      <c r="P656" s="14">
        <v>2.9738846481463201</v>
      </c>
      <c r="R656">
        <v>9</v>
      </c>
      <c r="S656">
        <v>7</v>
      </c>
      <c r="T656">
        <v>6</v>
      </c>
      <c r="U656">
        <v>7</v>
      </c>
      <c r="V656">
        <v>5</v>
      </c>
      <c r="AB656">
        <v>5</v>
      </c>
      <c r="AC656">
        <v>7</v>
      </c>
      <c r="AD656">
        <v>6</v>
      </c>
      <c r="AM656">
        <v>2</v>
      </c>
      <c r="AN656">
        <v>6</v>
      </c>
      <c r="AO656">
        <v>10</v>
      </c>
    </row>
    <row r="657" spans="1:41">
      <c r="A657">
        <v>1987</v>
      </c>
      <c r="B657">
        <v>3</v>
      </c>
      <c r="C657">
        <v>12</v>
      </c>
      <c r="D657" s="14">
        <v>7.5679124322248903</v>
      </c>
      <c r="E657" s="14">
        <v>0.889169521558971</v>
      </c>
      <c r="F657" s="14">
        <v>2.8028703527706901E-2</v>
      </c>
      <c r="G657" s="14">
        <v>2.7796193950994201</v>
      </c>
      <c r="H657" s="14">
        <v>0.67434436615538296</v>
      </c>
      <c r="I657" s="14">
        <v>5.3850118394726998</v>
      </c>
      <c r="J657" s="14">
        <v>0.20269202452374299</v>
      </c>
      <c r="K657" s="14">
        <v>4.5353958677855797</v>
      </c>
      <c r="L657" s="14">
        <v>1.60419002039072</v>
      </c>
      <c r="M657" s="14">
        <v>2.1672283563113201E-5</v>
      </c>
      <c r="N657" s="14">
        <v>5.54849962514316</v>
      </c>
      <c r="O657" s="14">
        <v>0.72304879897622998</v>
      </c>
      <c r="P657" s="14">
        <v>1.7962749403413401</v>
      </c>
      <c r="R657">
        <v>6</v>
      </c>
      <c r="S657">
        <v>7</v>
      </c>
      <c r="T657">
        <v>6</v>
      </c>
      <c r="U657">
        <v>7</v>
      </c>
      <c r="V657">
        <v>5</v>
      </c>
      <c r="AB657">
        <v>5</v>
      </c>
      <c r="AC657">
        <v>6</v>
      </c>
      <c r="AD657">
        <v>6</v>
      </c>
      <c r="AM657">
        <v>1</v>
      </c>
      <c r="AN657">
        <v>7</v>
      </c>
      <c r="AO657">
        <v>5</v>
      </c>
    </row>
    <row r="658" spans="1:41">
      <c r="A658">
        <v>1987</v>
      </c>
      <c r="B658">
        <v>3</v>
      </c>
      <c r="C658">
        <v>13</v>
      </c>
      <c r="D658" s="14">
        <v>10.616431308037001</v>
      </c>
      <c r="E658" s="14">
        <v>4.6433704978200598</v>
      </c>
      <c r="F658" s="14">
        <v>1.2373221376593999E-2</v>
      </c>
      <c r="G658" s="14">
        <v>3.8331780175574499</v>
      </c>
      <c r="H658" s="14">
        <v>1.24610717783796</v>
      </c>
      <c r="I658" s="14">
        <v>7.6467263807455597</v>
      </c>
      <c r="J658" s="14">
        <v>0.31147217160366097</v>
      </c>
      <c r="K658" s="14">
        <v>6.3332435926629298</v>
      </c>
      <c r="L658" s="14">
        <v>1.8350463390803999</v>
      </c>
      <c r="M658" s="14">
        <v>4.33445671262265E-6</v>
      </c>
      <c r="N658" s="14">
        <v>11.5350539980317</v>
      </c>
      <c r="O658" s="14">
        <v>0.93909247637381199</v>
      </c>
      <c r="P658" s="14">
        <v>2.58396248029397</v>
      </c>
      <c r="R658">
        <v>9</v>
      </c>
      <c r="S658">
        <v>1</v>
      </c>
      <c r="T658">
        <v>3</v>
      </c>
      <c r="U658">
        <v>7</v>
      </c>
      <c r="V658">
        <v>9</v>
      </c>
      <c r="AB658">
        <v>5</v>
      </c>
      <c r="AC658">
        <v>6</v>
      </c>
      <c r="AD658">
        <v>6</v>
      </c>
      <c r="AM658">
        <v>1</v>
      </c>
      <c r="AN658">
        <v>7</v>
      </c>
      <c r="AO658">
        <v>10</v>
      </c>
    </row>
    <row r="659" spans="1:41">
      <c r="A659">
        <v>1987</v>
      </c>
      <c r="B659">
        <v>3</v>
      </c>
      <c r="C659">
        <v>14</v>
      </c>
      <c r="D659" s="14">
        <v>3.7478096162939698</v>
      </c>
      <c r="E659" s="14">
        <v>1.14757576311348</v>
      </c>
      <c r="F659" s="14">
        <v>3.0653883329403601E-2</v>
      </c>
      <c r="G659" s="14">
        <v>4.7189757374431602</v>
      </c>
      <c r="H659" s="14">
        <v>1.1014818443872501</v>
      </c>
      <c r="I659" s="14">
        <v>4.4924478150928904</v>
      </c>
      <c r="J659" s="14">
        <v>1.8056639561135399</v>
      </c>
      <c r="K659" s="14">
        <v>6.2589585561603602</v>
      </c>
      <c r="L659" s="14">
        <v>2.3465203950799398</v>
      </c>
      <c r="M659" s="14">
        <v>0</v>
      </c>
      <c r="N659" s="14">
        <v>9.7409285119033093</v>
      </c>
      <c r="O659" s="14">
        <v>2.3935546973801101</v>
      </c>
      <c r="P659" s="14">
        <v>3.1771492571840101</v>
      </c>
      <c r="R659">
        <v>1</v>
      </c>
      <c r="S659">
        <v>1</v>
      </c>
      <c r="T659">
        <v>3</v>
      </c>
      <c r="U659">
        <v>7</v>
      </c>
      <c r="V659">
        <v>9</v>
      </c>
      <c r="AB659">
        <v>5</v>
      </c>
      <c r="AC659">
        <v>6</v>
      </c>
      <c r="AD659">
        <v>6</v>
      </c>
      <c r="AM659">
        <v>1</v>
      </c>
      <c r="AN659">
        <v>6</v>
      </c>
      <c r="AO659">
        <v>5</v>
      </c>
    </row>
    <row r="660" spans="1:41">
      <c r="A660">
        <v>1987</v>
      </c>
      <c r="B660">
        <v>3</v>
      </c>
      <c r="C660">
        <v>15</v>
      </c>
      <c r="D660" s="14">
        <v>10.032059785532599</v>
      </c>
      <c r="E660" s="14">
        <v>3.2653848500240702E-2</v>
      </c>
      <c r="F660" s="14">
        <v>6.0212455806964702E-4</v>
      </c>
      <c r="G660" s="14">
        <v>3.9247874818184201</v>
      </c>
      <c r="H660" s="14">
        <v>4.6430961468771903</v>
      </c>
      <c r="I660" s="14">
        <v>8.4458538254607998</v>
      </c>
      <c r="J660" s="14">
        <v>1.2271748384707499</v>
      </c>
      <c r="K660" s="14">
        <v>9.5013454447860894</v>
      </c>
      <c r="L660" s="14">
        <v>1.45266620793101</v>
      </c>
      <c r="M660" s="14">
        <v>0</v>
      </c>
      <c r="N660" s="14">
        <v>8.7797104104091197</v>
      </c>
      <c r="O660" s="14">
        <v>1.53018237776958</v>
      </c>
      <c r="P660" s="14">
        <v>3.3700639739670701</v>
      </c>
      <c r="R660">
        <v>11</v>
      </c>
      <c r="S660">
        <v>7</v>
      </c>
      <c r="T660">
        <v>6</v>
      </c>
      <c r="U660">
        <v>7</v>
      </c>
      <c r="V660">
        <v>8</v>
      </c>
      <c r="AB660">
        <v>5</v>
      </c>
      <c r="AC660">
        <v>6</v>
      </c>
      <c r="AD660">
        <v>6</v>
      </c>
      <c r="AM660">
        <v>1</v>
      </c>
      <c r="AN660">
        <v>7</v>
      </c>
      <c r="AO660">
        <v>5</v>
      </c>
    </row>
    <row r="661" spans="1:41">
      <c r="A661">
        <v>1987</v>
      </c>
      <c r="B661">
        <v>3</v>
      </c>
      <c r="C661">
        <v>16</v>
      </c>
      <c r="D661" s="14">
        <v>9.9757177133327506</v>
      </c>
      <c r="E661" s="14">
        <v>0.46109041608138701</v>
      </c>
      <c r="F661" s="14">
        <v>7.6001868465130795E-2</v>
      </c>
      <c r="G661" s="14">
        <v>3.0397020128271</v>
      </c>
      <c r="H661" s="14">
        <v>1.6834070817212501</v>
      </c>
      <c r="I661" s="14">
        <v>3.1585773131152899</v>
      </c>
      <c r="J661" s="14">
        <v>1.5096213651392001</v>
      </c>
      <c r="K661" s="14">
        <v>7.5415153878620798</v>
      </c>
      <c r="L661" s="14">
        <v>0.65818369332997995</v>
      </c>
      <c r="M661" s="14">
        <v>0</v>
      </c>
      <c r="N661" s="14">
        <v>3.9447652973231602</v>
      </c>
      <c r="O661" s="14">
        <v>2.0472276678228001</v>
      </c>
      <c r="P661" s="14">
        <v>2.7391216340277</v>
      </c>
      <c r="R661">
        <v>9</v>
      </c>
      <c r="S661">
        <v>4</v>
      </c>
      <c r="T661">
        <v>6</v>
      </c>
      <c r="U661">
        <v>7</v>
      </c>
      <c r="V661">
        <v>5</v>
      </c>
      <c r="AB661">
        <v>5</v>
      </c>
      <c r="AC661">
        <v>6</v>
      </c>
      <c r="AD661">
        <v>6</v>
      </c>
      <c r="AM661">
        <v>1</v>
      </c>
      <c r="AN661">
        <v>6</v>
      </c>
      <c r="AO661">
        <v>5</v>
      </c>
    </row>
    <row r="662" spans="1:41">
      <c r="A662">
        <v>1987</v>
      </c>
      <c r="B662">
        <v>3</v>
      </c>
      <c r="C662">
        <v>17</v>
      </c>
      <c r="D662" s="14">
        <v>18.7485655079529</v>
      </c>
      <c r="E662" s="14">
        <v>0.66856310807244401</v>
      </c>
      <c r="F662" s="14">
        <v>0.97388992951077402</v>
      </c>
      <c r="G662" s="14">
        <v>5.3569780659694004</v>
      </c>
      <c r="H662" s="14">
        <v>4.39795558007952</v>
      </c>
      <c r="I662" s="14">
        <v>8.2513244697281092</v>
      </c>
      <c r="J662" s="14">
        <v>0.72648662395600605</v>
      </c>
      <c r="K662" s="14">
        <v>12.5810059411174</v>
      </c>
      <c r="L662" s="14">
        <v>2.90125513422874</v>
      </c>
      <c r="M662" s="14">
        <v>0</v>
      </c>
      <c r="N662" s="14">
        <v>16.962528166430701</v>
      </c>
      <c r="O662" s="14">
        <v>0.87494657650197705</v>
      </c>
      <c r="P662" s="14">
        <v>4.1717809444763203</v>
      </c>
      <c r="R662">
        <v>11</v>
      </c>
      <c r="S662">
        <v>4</v>
      </c>
      <c r="T662">
        <v>6</v>
      </c>
      <c r="U662">
        <v>7</v>
      </c>
      <c r="V662">
        <v>5</v>
      </c>
      <c r="AB662">
        <v>5</v>
      </c>
      <c r="AC662">
        <v>6</v>
      </c>
      <c r="AD662">
        <v>6</v>
      </c>
      <c r="AM662">
        <v>1</v>
      </c>
      <c r="AN662">
        <v>6</v>
      </c>
      <c r="AO662">
        <v>10</v>
      </c>
    </row>
    <row r="663" spans="1:41">
      <c r="A663">
        <v>1987</v>
      </c>
      <c r="B663">
        <v>3</v>
      </c>
      <c r="C663">
        <v>18</v>
      </c>
      <c r="D663" s="14">
        <v>12.7085680067363</v>
      </c>
      <c r="E663" s="14">
        <v>0.40911535068931798</v>
      </c>
      <c r="F663" s="14">
        <v>0.47973930824352601</v>
      </c>
      <c r="G663" s="14">
        <v>3.5631375804960199</v>
      </c>
      <c r="H663" s="14">
        <v>5.1260743831721198</v>
      </c>
      <c r="I663" s="14">
        <v>10.873257636054699</v>
      </c>
      <c r="J663" s="14">
        <v>0.461900487352505</v>
      </c>
      <c r="K663" s="14">
        <v>17.2105296703993</v>
      </c>
      <c r="L663" s="14">
        <v>0.429842695930654</v>
      </c>
      <c r="M663" s="14">
        <v>0</v>
      </c>
      <c r="N663" s="14">
        <v>14.5778135445609</v>
      </c>
      <c r="O663" s="14">
        <v>0.998234412042449</v>
      </c>
      <c r="P663" s="14">
        <v>4.4402427489203697</v>
      </c>
      <c r="R663">
        <v>11</v>
      </c>
      <c r="S663">
        <v>7</v>
      </c>
      <c r="T663">
        <v>6</v>
      </c>
      <c r="U663">
        <v>7</v>
      </c>
      <c r="V663">
        <v>5</v>
      </c>
      <c r="AB663">
        <v>5</v>
      </c>
      <c r="AC663">
        <v>6</v>
      </c>
      <c r="AD663">
        <v>6</v>
      </c>
      <c r="AM663">
        <v>1</v>
      </c>
      <c r="AN663">
        <v>6</v>
      </c>
      <c r="AO663">
        <v>10</v>
      </c>
    </row>
    <row r="664" spans="1:41">
      <c r="A664">
        <v>1987</v>
      </c>
      <c r="B664">
        <v>3</v>
      </c>
      <c r="C664">
        <v>19</v>
      </c>
      <c r="D664" s="14">
        <v>1.0756045572198401</v>
      </c>
      <c r="E664" s="14">
        <v>0.24111949788912099</v>
      </c>
      <c r="F664" s="14">
        <v>0.235289104431913</v>
      </c>
      <c r="G664" s="14">
        <v>2.3541097196526501</v>
      </c>
      <c r="H664" s="14">
        <v>5.6052076505194703</v>
      </c>
      <c r="I664" s="14">
        <v>2.9630830081708899</v>
      </c>
      <c r="J664" s="14">
        <v>0.17766162734357899</v>
      </c>
      <c r="K664" s="14">
        <v>12.4642335774112</v>
      </c>
      <c r="L664" s="14">
        <v>2.4360815798497999</v>
      </c>
      <c r="M664" s="14">
        <v>0</v>
      </c>
      <c r="N664" s="14">
        <v>11.813338561823301</v>
      </c>
      <c r="O664" s="14">
        <v>0.76804710327603798</v>
      </c>
      <c r="P664" s="14">
        <v>3.4740393191065699</v>
      </c>
      <c r="R664">
        <v>11</v>
      </c>
      <c r="S664">
        <v>7</v>
      </c>
      <c r="T664">
        <v>6</v>
      </c>
      <c r="U664">
        <v>7</v>
      </c>
      <c r="V664">
        <v>8</v>
      </c>
      <c r="AM664">
        <v>1</v>
      </c>
      <c r="AN664">
        <v>7</v>
      </c>
      <c r="AO664">
        <v>10</v>
      </c>
    </row>
    <row r="665" spans="1:41">
      <c r="A665">
        <v>1987</v>
      </c>
      <c r="B665">
        <v>3</v>
      </c>
      <c r="C665">
        <v>20</v>
      </c>
      <c r="D665" s="14">
        <v>4.67820542239446</v>
      </c>
      <c r="E665" s="14">
        <v>0.30164052030823502</v>
      </c>
      <c r="F665" s="14">
        <v>0.86763689414712497</v>
      </c>
      <c r="G665" s="14">
        <v>3.0272009981835399</v>
      </c>
      <c r="H665" s="14">
        <v>2.61765998075508</v>
      </c>
      <c r="I665" s="14">
        <v>3.9325762764999799</v>
      </c>
      <c r="J665" s="14">
        <v>8.2489069453581698E-2</v>
      </c>
      <c r="K665" s="14">
        <v>4.5716941611133999</v>
      </c>
      <c r="L665" s="14">
        <v>1.8156511126491</v>
      </c>
      <c r="M665" s="14">
        <v>3.5404106890864499E-4</v>
      </c>
      <c r="N665" s="14">
        <v>2.6398253728390202</v>
      </c>
      <c r="O665" s="14">
        <v>0.91667336163370206</v>
      </c>
      <c r="P665" s="14">
        <v>1.7437327633544299</v>
      </c>
      <c r="R665">
        <v>6</v>
      </c>
      <c r="S665">
        <v>7</v>
      </c>
      <c r="T665">
        <v>6</v>
      </c>
      <c r="U665">
        <v>7</v>
      </c>
      <c r="V665">
        <v>8</v>
      </c>
      <c r="AM665">
        <v>1</v>
      </c>
      <c r="AN665">
        <v>6</v>
      </c>
      <c r="AO665">
        <v>5</v>
      </c>
    </row>
    <row r="666" spans="1:41">
      <c r="A666">
        <v>1987</v>
      </c>
      <c r="B666">
        <v>3</v>
      </c>
      <c r="C666">
        <v>21</v>
      </c>
      <c r="D666" s="14">
        <v>4.8859361367766798</v>
      </c>
      <c r="E666" s="14">
        <v>0.15913625471482501</v>
      </c>
      <c r="F666" s="14">
        <v>0.23153396635467799</v>
      </c>
      <c r="G666" s="14">
        <v>0.94819277116237499</v>
      </c>
      <c r="H666" s="14">
        <v>0.72607596357329396</v>
      </c>
      <c r="I666" s="14">
        <v>7.2099653580362801</v>
      </c>
      <c r="J666" s="14">
        <v>5.0400070865823897E-2</v>
      </c>
      <c r="K666" s="14">
        <v>5.1403364754738403</v>
      </c>
      <c r="L666" s="14">
        <v>0.19267667953051401</v>
      </c>
      <c r="M666" s="14">
        <v>0</v>
      </c>
      <c r="N666" s="14">
        <v>1.0705193108425399</v>
      </c>
      <c r="O666" s="14">
        <v>0.53586769139067003</v>
      </c>
      <c r="P666" s="14">
        <v>1.10683571608332</v>
      </c>
      <c r="R666">
        <v>6</v>
      </c>
      <c r="S666">
        <v>7</v>
      </c>
      <c r="T666">
        <v>6</v>
      </c>
      <c r="U666">
        <v>7</v>
      </c>
      <c r="V666">
        <v>5</v>
      </c>
      <c r="AM666">
        <v>1</v>
      </c>
      <c r="AN666">
        <v>1</v>
      </c>
      <c r="AO666">
        <v>4</v>
      </c>
    </row>
    <row r="667" spans="1:41">
      <c r="A667">
        <v>1987</v>
      </c>
      <c r="B667">
        <v>3</v>
      </c>
      <c r="C667">
        <v>22</v>
      </c>
      <c r="D667" s="14">
        <v>5.0166389791521402</v>
      </c>
      <c r="E667" s="14">
        <v>3.94293843804659E-2</v>
      </c>
      <c r="F667" s="14">
        <v>0.44113328055113799</v>
      </c>
      <c r="G667" s="14">
        <v>1.3422847545447401</v>
      </c>
      <c r="H667" s="14">
        <v>0.19928115982342001</v>
      </c>
      <c r="I667" s="14">
        <v>2.0095405133790201</v>
      </c>
      <c r="J667" s="14">
        <v>5.1349803782188799E-2</v>
      </c>
      <c r="K667" s="14">
        <v>4.3472502393466597</v>
      </c>
      <c r="L667" s="14">
        <v>0.13253797038274201</v>
      </c>
      <c r="M667" s="14">
        <v>0</v>
      </c>
      <c r="N667" s="14">
        <v>0.61859361126315404</v>
      </c>
      <c r="O667" s="14">
        <v>1.01078898152908</v>
      </c>
      <c r="P667" s="14">
        <v>1.1794931111740701</v>
      </c>
      <c r="R667">
        <v>6</v>
      </c>
      <c r="S667">
        <v>7</v>
      </c>
      <c r="T667">
        <v>6</v>
      </c>
      <c r="U667">
        <v>7</v>
      </c>
      <c r="V667">
        <v>2</v>
      </c>
      <c r="AM667">
        <v>1</v>
      </c>
      <c r="AN667">
        <v>6</v>
      </c>
      <c r="AO667">
        <v>10</v>
      </c>
    </row>
    <row r="668" spans="1:41">
      <c r="A668">
        <v>1987</v>
      </c>
      <c r="B668">
        <v>3</v>
      </c>
      <c r="C668">
        <v>23</v>
      </c>
      <c r="D668" s="14">
        <v>6.6339231079346996</v>
      </c>
      <c r="E668" s="14">
        <v>2.52084192353885E-2</v>
      </c>
      <c r="F668" s="14">
        <v>3.6305138378357998E-2</v>
      </c>
      <c r="G668" s="14">
        <v>0.57359346226432595</v>
      </c>
      <c r="H668" s="14">
        <v>0.135922919372822</v>
      </c>
      <c r="I668" s="14">
        <v>5.4508371818818597</v>
      </c>
      <c r="J668" s="14">
        <v>0.122627306321981</v>
      </c>
      <c r="K668" s="14">
        <v>4.4020954004771502</v>
      </c>
      <c r="L668" s="14">
        <v>0.12617764321662001</v>
      </c>
      <c r="M668" s="14">
        <v>8.6689134252452999E-6</v>
      </c>
      <c r="N668" s="14">
        <v>1.5740369653775701</v>
      </c>
      <c r="O668" s="14">
        <v>1.68747740644439</v>
      </c>
      <c r="P668" s="14">
        <v>1.4764904308409701</v>
      </c>
      <c r="R668">
        <v>6</v>
      </c>
      <c r="S668">
        <v>7</v>
      </c>
      <c r="T668">
        <v>7</v>
      </c>
      <c r="U668">
        <v>7</v>
      </c>
      <c r="V668">
        <v>2</v>
      </c>
      <c r="AM668">
        <v>1</v>
      </c>
      <c r="AN668">
        <v>6</v>
      </c>
      <c r="AO668">
        <v>10</v>
      </c>
    </row>
    <row r="669" spans="1:41">
      <c r="A669">
        <v>1987</v>
      </c>
      <c r="B669">
        <v>3</v>
      </c>
      <c r="C669">
        <v>24</v>
      </c>
      <c r="D669" s="14">
        <v>6.3292518127252402</v>
      </c>
      <c r="E669" s="14">
        <v>0.473464442017068</v>
      </c>
      <c r="F669" s="14">
        <v>4.63582035606043E-4</v>
      </c>
      <c r="G669" s="14">
        <v>2.3767985456778402</v>
      </c>
      <c r="H669" s="14">
        <v>0.38457896516801099</v>
      </c>
      <c r="I669" s="14">
        <v>3.51383031249786</v>
      </c>
      <c r="J669" s="14">
        <v>0.27169067716991802</v>
      </c>
      <c r="K669" s="14">
        <v>3.9390454853200101</v>
      </c>
      <c r="L669" s="14">
        <v>1.02537212893856</v>
      </c>
      <c r="M669" s="14">
        <v>1.2123147167155001E-2</v>
      </c>
      <c r="N669" s="14">
        <v>4.6084378859705497</v>
      </c>
      <c r="O669" s="14">
        <v>2.8694763839225899</v>
      </c>
      <c r="P669" s="14">
        <v>2.38010597991964</v>
      </c>
      <c r="R669">
        <v>3</v>
      </c>
      <c r="S669">
        <v>4</v>
      </c>
      <c r="T669">
        <v>6</v>
      </c>
      <c r="U669">
        <v>7</v>
      </c>
      <c r="V669">
        <v>5</v>
      </c>
      <c r="AM669">
        <v>1</v>
      </c>
      <c r="AN669">
        <v>7</v>
      </c>
      <c r="AO669">
        <v>4</v>
      </c>
    </row>
    <row r="670" spans="1:41">
      <c r="A670">
        <v>1987</v>
      </c>
      <c r="B670">
        <v>3</v>
      </c>
      <c r="C670">
        <v>25</v>
      </c>
      <c r="D670" s="14">
        <v>3.44158294476042</v>
      </c>
      <c r="E670" s="14">
        <v>0.72291237503218997</v>
      </c>
      <c r="F670" s="14">
        <v>1.39884172654879E-4</v>
      </c>
      <c r="G670" s="14">
        <v>2.6806587721310602</v>
      </c>
      <c r="H670" s="14">
        <v>0.83128952306869097</v>
      </c>
      <c r="I670" s="14">
        <v>5.75944781241129</v>
      </c>
      <c r="J670" s="14">
        <v>0.28849482625718198</v>
      </c>
      <c r="K670" s="14">
        <v>3.8525305884306502</v>
      </c>
      <c r="L670" s="14">
        <v>4.1641617562102997</v>
      </c>
      <c r="M670" s="14">
        <v>0.78671172575055504</v>
      </c>
      <c r="N670" s="14">
        <v>9.3241626126993093</v>
      </c>
      <c r="O670" s="14">
        <v>1.0411500785179499</v>
      </c>
      <c r="P670" s="14">
        <v>2.1156317040535102</v>
      </c>
      <c r="R670">
        <v>7</v>
      </c>
      <c r="S670">
        <v>4</v>
      </c>
      <c r="T670">
        <v>6</v>
      </c>
      <c r="U670">
        <v>7</v>
      </c>
      <c r="V670">
        <v>5</v>
      </c>
      <c r="AM670">
        <v>1</v>
      </c>
      <c r="AN670">
        <v>1</v>
      </c>
      <c r="AO670">
        <v>4</v>
      </c>
    </row>
    <row r="671" spans="1:41">
      <c r="A671">
        <v>1987</v>
      </c>
      <c r="B671">
        <v>3</v>
      </c>
      <c r="C671">
        <v>26</v>
      </c>
      <c r="D671" s="14">
        <v>4.4045265903767801</v>
      </c>
      <c r="E671" s="14">
        <v>0.86921546412074402</v>
      </c>
      <c r="F671" s="14">
        <v>9.3084841260460491E-3</v>
      </c>
      <c r="G671" s="14">
        <v>1.68184141516235</v>
      </c>
      <c r="H671" s="14">
        <v>0.94219641039453395</v>
      </c>
      <c r="I671" s="14">
        <v>4.1646568318848596</v>
      </c>
      <c r="J671" s="14">
        <v>0.20117338095106299</v>
      </c>
      <c r="K671" s="14">
        <v>3.4653045809117899</v>
      </c>
      <c r="L671" s="14">
        <v>2.62617036758714</v>
      </c>
      <c r="M671" s="14">
        <v>0.21608575718402401</v>
      </c>
      <c r="N671" s="14">
        <v>5.4275658706512999</v>
      </c>
      <c r="O671" s="14">
        <v>0.792838418888553</v>
      </c>
      <c r="P671" s="14">
        <v>1.5255979330669001</v>
      </c>
      <c r="R671">
        <v>6</v>
      </c>
      <c r="S671">
        <v>4</v>
      </c>
      <c r="T671">
        <v>6</v>
      </c>
      <c r="U671">
        <v>7</v>
      </c>
      <c r="V671">
        <v>5</v>
      </c>
      <c r="AM671">
        <v>5</v>
      </c>
      <c r="AN671">
        <v>6</v>
      </c>
      <c r="AO671">
        <v>10</v>
      </c>
    </row>
    <row r="672" spans="1:41">
      <c r="A672">
        <v>1987</v>
      </c>
      <c r="B672">
        <v>3</v>
      </c>
      <c r="C672">
        <v>27</v>
      </c>
      <c r="D672" s="14">
        <v>2.39300325639074</v>
      </c>
      <c r="E672" s="14">
        <v>0.149157138898939</v>
      </c>
      <c r="F672" s="14">
        <v>8.2783962945066492</v>
      </c>
      <c r="G672" s="14">
        <v>1.52900881066351</v>
      </c>
      <c r="H672" s="14">
        <v>0.21875843608916001</v>
      </c>
      <c r="I672" s="14">
        <v>0.96840132104421495</v>
      </c>
      <c r="J672" s="14">
        <v>0.11359914262729599</v>
      </c>
      <c r="K672" s="14">
        <v>1.51649328947171</v>
      </c>
      <c r="L672" s="14">
        <v>0.70048291949941499</v>
      </c>
      <c r="M672" s="14">
        <v>0.270155484060072</v>
      </c>
      <c r="N672" s="14">
        <v>1.00474487238372</v>
      </c>
      <c r="O672" s="14">
        <v>0.75579219708034595</v>
      </c>
      <c r="P672" s="14">
        <v>0.84121369478390695</v>
      </c>
      <c r="R672">
        <v>6</v>
      </c>
      <c r="S672">
        <v>7</v>
      </c>
      <c r="T672">
        <v>6</v>
      </c>
      <c r="U672">
        <v>7</v>
      </c>
      <c r="V672">
        <v>5</v>
      </c>
      <c r="AM672">
        <v>1</v>
      </c>
      <c r="AN672">
        <v>6</v>
      </c>
      <c r="AO672">
        <v>10</v>
      </c>
    </row>
    <row r="673" spans="1:41">
      <c r="A673">
        <v>1987</v>
      </c>
      <c r="B673">
        <v>3</v>
      </c>
      <c r="C673">
        <v>28</v>
      </c>
      <c r="D673" s="14">
        <v>3.29973024923886</v>
      </c>
      <c r="E673" s="14">
        <v>0.76950054976305804</v>
      </c>
      <c r="F673" s="14">
        <v>1.58339736578757</v>
      </c>
      <c r="G673" s="14">
        <v>1.81287106266249</v>
      </c>
      <c r="H673" s="14">
        <v>0.165961683457991</v>
      </c>
      <c r="I673" s="14">
        <v>1.1317056095128799</v>
      </c>
      <c r="J673" s="14">
        <v>0.103000021728022</v>
      </c>
      <c r="K673" s="14">
        <v>1.1088418454734601</v>
      </c>
      <c r="L673" s="14">
        <v>0.75564636938295804</v>
      </c>
      <c r="M673" s="14">
        <v>5.5950887208993799E-2</v>
      </c>
      <c r="N673" s="14">
        <v>1.0163380346005499</v>
      </c>
      <c r="O673" s="14">
        <v>1.26386345635075</v>
      </c>
      <c r="P673" s="14">
        <v>1.00784477263656</v>
      </c>
      <c r="R673">
        <v>6</v>
      </c>
      <c r="S673">
        <v>7</v>
      </c>
      <c r="T673">
        <v>7</v>
      </c>
      <c r="U673">
        <v>4</v>
      </c>
      <c r="V673">
        <v>4</v>
      </c>
      <c r="AM673">
        <v>1</v>
      </c>
      <c r="AN673">
        <v>1</v>
      </c>
      <c r="AO673">
        <v>5</v>
      </c>
    </row>
    <row r="674" spans="1:41">
      <c r="A674">
        <v>1987</v>
      </c>
      <c r="B674">
        <v>3</v>
      </c>
      <c r="C674">
        <v>29</v>
      </c>
      <c r="D674" s="14">
        <v>7.2155759921328899</v>
      </c>
      <c r="E674" s="14">
        <v>1.3554437738216201</v>
      </c>
      <c r="F674" s="14">
        <v>2.60205533902431</v>
      </c>
      <c r="G674" s="14">
        <v>3.80214708618215</v>
      </c>
      <c r="H674" s="14">
        <v>0.38467018616409898</v>
      </c>
      <c r="I674" s="14">
        <v>4.37739551469482</v>
      </c>
      <c r="J674" s="14">
        <v>0.213068722157116</v>
      </c>
      <c r="K674" s="14">
        <v>1.31744738398233</v>
      </c>
      <c r="L674" s="14">
        <v>2.4896634332159402</v>
      </c>
      <c r="M674" s="14">
        <v>7.8206603758384698E-3</v>
      </c>
      <c r="N674" s="14">
        <v>4.2120103484595601</v>
      </c>
      <c r="O674" s="14">
        <v>3.3929819291719499</v>
      </c>
      <c r="P674" s="14">
        <v>2.3110972976714499</v>
      </c>
      <c r="R674">
        <v>6</v>
      </c>
      <c r="S674">
        <v>7</v>
      </c>
      <c r="T674">
        <v>7</v>
      </c>
      <c r="U674">
        <v>4</v>
      </c>
      <c r="V674">
        <v>4</v>
      </c>
      <c r="AM674">
        <v>1</v>
      </c>
      <c r="AN674">
        <v>7</v>
      </c>
      <c r="AO674">
        <v>5</v>
      </c>
    </row>
    <row r="675" spans="1:41">
      <c r="A675">
        <v>1987</v>
      </c>
      <c r="B675">
        <v>3</v>
      </c>
      <c r="C675">
        <v>30</v>
      </c>
      <c r="D675" s="14">
        <v>6.5836130151201804</v>
      </c>
      <c r="E675" s="14">
        <v>6.0417290377560304</v>
      </c>
      <c r="F675" s="14">
        <v>4.2888980179527003</v>
      </c>
      <c r="G675" s="14">
        <v>5.3042063631702696</v>
      </c>
      <c r="H675" s="14">
        <v>0.54276709922510502</v>
      </c>
      <c r="I675" s="14">
        <v>4.5219464347864804</v>
      </c>
      <c r="J675" s="14">
        <v>0.63350423864826499</v>
      </c>
      <c r="K675" s="14">
        <v>2.4949916096492899</v>
      </c>
      <c r="L675" s="14">
        <v>2.8887794542983398</v>
      </c>
      <c r="M675" s="14">
        <v>6.6434506667773698E-3</v>
      </c>
      <c r="N675" s="14">
        <v>7.0546799225468702</v>
      </c>
      <c r="O675" s="14">
        <v>3.3657639724933701</v>
      </c>
      <c r="P675" s="14">
        <v>2.8944063351040099</v>
      </c>
      <c r="R675">
        <v>1</v>
      </c>
      <c r="S675">
        <v>7</v>
      </c>
      <c r="T675">
        <v>7</v>
      </c>
      <c r="U675">
        <v>4</v>
      </c>
      <c r="V675">
        <v>4</v>
      </c>
      <c r="AM675">
        <v>1</v>
      </c>
      <c r="AN675">
        <v>7</v>
      </c>
      <c r="AO675">
        <v>4</v>
      </c>
    </row>
    <row r="676" spans="1:41">
      <c r="A676">
        <v>1987</v>
      </c>
      <c r="B676">
        <v>3</v>
      </c>
      <c r="C676">
        <v>31</v>
      </c>
      <c r="D676" s="14">
        <v>1.9598059459580199</v>
      </c>
      <c r="E676" s="14">
        <v>4.5301393301894004</v>
      </c>
      <c r="F676" s="14">
        <v>3.7716538771969201</v>
      </c>
      <c r="G676" s="14">
        <v>4.0111823158264501</v>
      </c>
      <c r="H676" s="14">
        <v>0.28376899409704498</v>
      </c>
      <c r="I676" s="14">
        <v>1.9848932758931499</v>
      </c>
      <c r="J676" s="14">
        <v>0.76825381144681004</v>
      </c>
      <c r="K676" s="14">
        <v>2.2788329320939802</v>
      </c>
      <c r="L676" s="14">
        <v>0.703372628265306</v>
      </c>
      <c r="M676" s="14">
        <v>0</v>
      </c>
      <c r="N676" s="14">
        <v>2.3973716702663599</v>
      </c>
      <c r="O676" s="14">
        <v>2.1844675156459199</v>
      </c>
      <c r="P676" s="14">
        <v>1.9182495757539</v>
      </c>
      <c r="R676">
        <v>6</v>
      </c>
      <c r="S676">
        <v>7</v>
      </c>
      <c r="T676">
        <v>7</v>
      </c>
      <c r="U676">
        <v>4</v>
      </c>
      <c r="V676">
        <v>4</v>
      </c>
      <c r="AM676">
        <v>1</v>
      </c>
      <c r="AN676">
        <v>7</v>
      </c>
      <c r="AO676">
        <v>10</v>
      </c>
    </row>
    <row r="677" spans="1:41">
      <c r="A677">
        <v>1987</v>
      </c>
      <c r="B677">
        <v>4</v>
      </c>
      <c r="C677">
        <v>1</v>
      </c>
      <c r="D677" s="14">
        <v>2.3283685116827701</v>
      </c>
      <c r="E677" s="14">
        <v>1.31274724094318</v>
      </c>
      <c r="F677" s="14">
        <v>1.51217830169768</v>
      </c>
      <c r="G677" s="14">
        <v>4.2806771982124596</v>
      </c>
      <c r="H677" s="14">
        <v>0.120524274696791</v>
      </c>
      <c r="I677" s="14">
        <v>1.64933663748276</v>
      </c>
      <c r="J677" s="14">
        <v>0.84943080410848304</v>
      </c>
      <c r="K677" s="14">
        <v>2.1339543625471502</v>
      </c>
      <c r="L677" s="14">
        <v>1.8279404095937799</v>
      </c>
      <c r="M677" s="14">
        <v>0</v>
      </c>
      <c r="N677" s="14">
        <v>1.48125690787409</v>
      </c>
      <c r="O677" s="14">
        <v>1.7360830266785501</v>
      </c>
      <c r="P677" s="14">
        <v>1.87710709662006</v>
      </c>
      <c r="R677">
        <v>6</v>
      </c>
      <c r="S677">
        <v>2</v>
      </c>
      <c r="T677">
        <v>7</v>
      </c>
      <c r="U677">
        <v>4</v>
      </c>
      <c r="V677">
        <v>2</v>
      </c>
      <c r="AM677">
        <v>1</v>
      </c>
      <c r="AN677">
        <v>6</v>
      </c>
      <c r="AO677">
        <v>10</v>
      </c>
    </row>
    <row r="678" spans="1:41">
      <c r="A678">
        <v>1987</v>
      </c>
      <c r="B678">
        <v>4</v>
      </c>
      <c r="C678">
        <v>2</v>
      </c>
      <c r="D678" s="14">
        <v>2.05687145464631</v>
      </c>
      <c r="E678" s="14">
        <v>0.21600006114897299</v>
      </c>
      <c r="F678" s="14">
        <v>1.95569988037093E-2</v>
      </c>
      <c r="G678" s="14">
        <v>3.1190794108825401</v>
      </c>
      <c r="H678" s="14">
        <v>0.54798689967920999</v>
      </c>
      <c r="I678" s="14">
        <v>1.98170313821935</v>
      </c>
      <c r="J678" s="14">
        <v>0.27046924220296897</v>
      </c>
      <c r="K678" s="14">
        <v>1.4677925920199499</v>
      </c>
      <c r="L678" s="14">
        <v>0.45144016289264799</v>
      </c>
      <c r="M678" s="14">
        <v>1.0558915557832599E-3</v>
      </c>
      <c r="N678" s="14">
        <v>2.4469775670505101</v>
      </c>
      <c r="O678" s="14">
        <v>1.2568293346433299</v>
      </c>
      <c r="P678" s="14">
        <v>1.3203715339425099</v>
      </c>
      <c r="R678">
        <v>6</v>
      </c>
      <c r="S678">
        <v>3</v>
      </c>
      <c r="T678">
        <v>5</v>
      </c>
      <c r="U678">
        <v>9</v>
      </c>
      <c r="V678">
        <v>5</v>
      </c>
      <c r="AM678">
        <v>1</v>
      </c>
      <c r="AN678">
        <v>1</v>
      </c>
      <c r="AO678">
        <v>5</v>
      </c>
    </row>
    <row r="679" spans="1:41">
      <c r="A679">
        <v>1987</v>
      </c>
      <c r="B679">
        <v>4</v>
      </c>
      <c r="C679">
        <v>3</v>
      </c>
      <c r="D679" s="14">
        <v>0.58061696945339503</v>
      </c>
      <c r="E679" s="14">
        <v>0.128247977616642</v>
      </c>
      <c r="F679" s="14">
        <v>3.1562209458417603E-2</v>
      </c>
      <c r="G679" s="14">
        <v>1.3655245576088699</v>
      </c>
      <c r="H679" s="14">
        <v>0.51450107874686601</v>
      </c>
      <c r="I679" s="14">
        <v>0.59387653518781403</v>
      </c>
      <c r="J679" s="14">
        <v>0.19764772504439099</v>
      </c>
      <c r="K679" s="14">
        <v>1.9381638880627201</v>
      </c>
      <c r="L679" s="14">
        <v>2.4093279705671899</v>
      </c>
      <c r="M679" s="14">
        <v>6.5328146781443094E-2</v>
      </c>
      <c r="N679" s="14">
        <v>2.5024718597582298</v>
      </c>
      <c r="O679" s="14">
        <v>0.896628366988653</v>
      </c>
      <c r="P679" s="14">
        <v>1.11179271735854</v>
      </c>
      <c r="R679">
        <v>8</v>
      </c>
      <c r="S679">
        <v>3</v>
      </c>
      <c r="T679">
        <v>6</v>
      </c>
      <c r="U679">
        <v>9</v>
      </c>
      <c r="V679">
        <v>3</v>
      </c>
      <c r="AM679">
        <v>1</v>
      </c>
      <c r="AN679">
        <v>6</v>
      </c>
      <c r="AO679">
        <v>5</v>
      </c>
    </row>
    <row r="680" spans="1:41">
      <c r="A680">
        <v>1987</v>
      </c>
      <c r="B680">
        <v>4</v>
      </c>
      <c r="C680">
        <v>4</v>
      </c>
      <c r="D680" s="14">
        <v>2.6826970694353398</v>
      </c>
      <c r="E680" s="14">
        <v>2.7086801800035702E-2</v>
      </c>
      <c r="F680" s="14">
        <v>6.8405856150946506E-2</v>
      </c>
      <c r="G680" s="14">
        <v>2.2772252850167001</v>
      </c>
      <c r="H680" s="14">
        <v>0.724870433650879</v>
      </c>
      <c r="I680" s="14">
        <v>2.24012887284775</v>
      </c>
      <c r="J680" s="14">
        <v>0.15696600218164</v>
      </c>
      <c r="K680" s="14">
        <v>2.72520597665787</v>
      </c>
      <c r="L680" s="14">
        <v>1.28349749546535</v>
      </c>
      <c r="M680" s="14">
        <v>0.100473003006989</v>
      </c>
      <c r="N680" s="14">
        <v>2.49637987128057</v>
      </c>
      <c r="O680" s="14">
        <v>1.2363692859536499</v>
      </c>
      <c r="P680" s="14">
        <v>1.3828225145974999</v>
      </c>
      <c r="R680">
        <v>6</v>
      </c>
      <c r="S680">
        <v>3</v>
      </c>
      <c r="T680">
        <v>3</v>
      </c>
      <c r="U680">
        <v>9</v>
      </c>
      <c r="V680">
        <v>9</v>
      </c>
      <c r="AM680">
        <v>1</v>
      </c>
      <c r="AN680">
        <v>7</v>
      </c>
      <c r="AO680">
        <v>10</v>
      </c>
    </row>
    <row r="681" spans="1:41">
      <c r="A681">
        <v>1987</v>
      </c>
      <c r="B681">
        <v>4</v>
      </c>
      <c r="C681">
        <v>5</v>
      </c>
      <c r="D681" s="14">
        <v>4.6379113553902602</v>
      </c>
      <c r="E681" s="14">
        <v>5.51764940359047</v>
      </c>
      <c r="F681" s="14">
        <v>4.0823059723783102</v>
      </c>
      <c r="G681" s="14">
        <v>7.7628231377367403</v>
      </c>
      <c r="H681" s="14">
        <v>2.86253527030133</v>
      </c>
      <c r="I681" s="14">
        <v>3.5523460673949101</v>
      </c>
      <c r="J681" s="14">
        <v>0.60982007821532402</v>
      </c>
      <c r="K681" s="14">
        <v>7.13271234066882</v>
      </c>
      <c r="L681" s="14">
        <v>11.444658850969001</v>
      </c>
      <c r="M681" s="14">
        <v>6.6571617842708403E-2</v>
      </c>
      <c r="N681" s="14">
        <v>10.7735689793827</v>
      </c>
      <c r="O681" s="14">
        <v>1.69726545434822</v>
      </c>
      <c r="P681" s="14">
        <v>4.2239685631407999</v>
      </c>
      <c r="R681">
        <v>1</v>
      </c>
      <c r="S681">
        <v>1</v>
      </c>
      <c r="T681">
        <v>5</v>
      </c>
      <c r="U681">
        <v>4</v>
      </c>
      <c r="V681">
        <v>9</v>
      </c>
      <c r="AM681">
        <v>1</v>
      </c>
      <c r="AN681">
        <v>7</v>
      </c>
      <c r="AO681">
        <v>5</v>
      </c>
    </row>
    <row r="682" spans="1:41">
      <c r="A682">
        <v>1987</v>
      </c>
      <c r="B682">
        <v>4</v>
      </c>
      <c r="C682">
        <v>6</v>
      </c>
      <c r="D682" s="14">
        <v>12.379372315023</v>
      </c>
      <c r="E682" s="14">
        <v>8.4017423997707397</v>
      </c>
      <c r="F682" s="14">
        <v>28.606051752837001</v>
      </c>
      <c r="G682" s="14">
        <v>11.7853737352346</v>
      </c>
      <c r="H682" s="14">
        <v>13.318739417758399</v>
      </c>
      <c r="I682" s="14">
        <v>21.6874355899016</v>
      </c>
      <c r="J682" s="14">
        <v>2.9990362322172999</v>
      </c>
      <c r="K682" s="14">
        <v>10.5665672476498</v>
      </c>
      <c r="L682" s="14">
        <v>9.3168085341225009</v>
      </c>
      <c r="M682" s="14">
        <v>1.3141093425687299E-2</v>
      </c>
      <c r="N682" s="14">
        <v>19.517070703436001</v>
      </c>
      <c r="O682" s="14">
        <v>2.5912807464850101</v>
      </c>
      <c r="P682" s="14">
        <v>7.0102974144511903</v>
      </c>
      <c r="R682">
        <v>11</v>
      </c>
      <c r="S682">
        <v>1</v>
      </c>
      <c r="T682">
        <v>5</v>
      </c>
      <c r="U682">
        <v>4</v>
      </c>
      <c r="V682">
        <v>4</v>
      </c>
      <c r="AM682">
        <v>1</v>
      </c>
      <c r="AN682">
        <v>6</v>
      </c>
      <c r="AO682">
        <v>1</v>
      </c>
    </row>
    <row r="683" spans="1:41">
      <c r="A683">
        <v>1987</v>
      </c>
      <c r="B683">
        <v>4</v>
      </c>
      <c r="C683">
        <v>7</v>
      </c>
      <c r="D683" s="14">
        <v>19.3254109188344</v>
      </c>
      <c r="E683" s="14">
        <v>6.2934256857268203</v>
      </c>
      <c r="F683" s="14">
        <v>15.9228504223553</v>
      </c>
      <c r="G683" s="14">
        <v>9.9431110518598391</v>
      </c>
      <c r="H683" s="14">
        <v>16.003348565495202</v>
      </c>
      <c r="I683" s="14">
        <v>14.2073749680553</v>
      </c>
      <c r="J683" s="14">
        <v>2.2057948618773802</v>
      </c>
      <c r="K683" s="14">
        <v>16.3131811448938</v>
      </c>
      <c r="L683" s="14">
        <v>4.4800729261269403</v>
      </c>
      <c r="M683" s="14">
        <v>7.5121116151976794E-2</v>
      </c>
      <c r="N683" s="14">
        <v>11.8904950369992</v>
      </c>
      <c r="O683" s="14">
        <v>5.11964736245395</v>
      </c>
      <c r="P683" s="14">
        <v>7.8959747091857801</v>
      </c>
      <c r="R683">
        <v>11</v>
      </c>
      <c r="S683">
        <v>3</v>
      </c>
      <c r="T683">
        <v>5</v>
      </c>
      <c r="U683">
        <v>4</v>
      </c>
      <c r="V683">
        <v>4</v>
      </c>
      <c r="AM683">
        <v>1</v>
      </c>
      <c r="AN683">
        <v>6</v>
      </c>
      <c r="AO683">
        <v>2</v>
      </c>
    </row>
    <row r="684" spans="1:41">
      <c r="A684">
        <v>1987</v>
      </c>
      <c r="B684">
        <v>4</v>
      </c>
      <c r="C684">
        <v>8</v>
      </c>
      <c r="D684" s="14">
        <v>27.478384193318799</v>
      </c>
      <c r="E684" s="14">
        <v>4.36940322064632</v>
      </c>
      <c r="F684" s="14">
        <v>6.5358390191048796</v>
      </c>
      <c r="G684" s="14">
        <v>6.0427100381690897</v>
      </c>
      <c r="H684" s="14">
        <v>9.9231206651945101</v>
      </c>
      <c r="I684" s="14">
        <v>34.208223816658503</v>
      </c>
      <c r="J684" s="14">
        <v>1.23758488365815</v>
      </c>
      <c r="K684" s="14">
        <v>16.622411074314499</v>
      </c>
      <c r="L684" s="14">
        <v>4.7399113936192698</v>
      </c>
      <c r="M684" s="14">
        <v>0.23342559304657201</v>
      </c>
      <c r="N684" s="14">
        <v>13.9574277976036</v>
      </c>
      <c r="O684" s="14">
        <v>6.4397187612579403</v>
      </c>
      <c r="P684" s="14">
        <v>7.4604259663750003</v>
      </c>
      <c r="R684">
        <v>11</v>
      </c>
      <c r="S684">
        <v>3</v>
      </c>
      <c r="T684">
        <v>5</v>
      </c>
      <c r="U684">
        <v>4</v>
      </c>
      <c r="V684">
        <v>4</v>
      </c>
      <c r="AM684">
        <v>5</v>
      </c>
      <c r="AN684">
        <v>7</v>
      </c>
      <c r="AO684">
        <v>10</v>
      </c>
    </row>
    <row r="685" spans="1:41">
      <c r="A685">
        <v>1987</v>
      </c>
      <c r="B685">
        <v>4</v>
      </c>
      <c r="C685">
        <v>9</v>
      </c>
      <c r="D685" s="14">
        <v>14.7381005014247</v>
      </c>
      <c r="E685" s="14">
        <v>1.5391610395122399</v>
      </c>
      <c r="F685" s="14">
        <v>9.2490262588239105</v>
      </c>
      <c r="G685" s="14">
        <v>6.2783212919142599</v>
      </c>
      <c r="H685" s="14">
        <v>11.5123887402449</v>
      </c>
      <c r="I685" s="14">
        <v>9.2890401150142203</v>
      </c>
      <c r="J685" s="14">
        <v>0.88193876924598102</v>
      </c>
      <c r="K685" s="14">
        <v>12.788472406713399</v>
      </c>
      <c r="L685" s="14">
        <v>8.2588439431583591</v>
      </c>
      <c r="M685" s="14">
        <v>1.3675259404171299E-2</v>
      </c>
      <c r="N685" s="14">
        <v>14.7894337668052</v>
      </c>
      <c r="O685" s="14">
        <v>4.0926760981018697</v>
      </c>
      <c r="P685" s="14">
        <v>6.4168304651399302</v>
      </c>
      <c r="R685">
        <v>11</v>
      </c>
      <c r="S685">
        <v>3</v>
      </c>
      <c r="T685">
        <v>5</v>
      </c>
      <c r="U685">
        <v>4</v>
      </c>
      <c r="V685">
        <v>3</v>
      </c>
      <c r="AM685">
        <v>1</v>
      </c>
      <c r="AN685">
        <v>6</v>
      </c>
      <c r="AO685">
        <v>5</v>
      </c>
    </row>
    <row r="686" spans="1:41">
      <c r="A686">
        <v>1987</v>
      </c>
      <c r="B686">
        <v>4</v>
      </c>
      <c r="C686">
        <v>10</v>
      </c>
      <c r="D686" s="14">
        <v>8.1011258333410101</v>
      </c>
      <c r="E686" s="14">
        <v>0.88591166927571496</v>
      </c>
      <c r="F686" s="14">
        <v>6.53696440491548</v>
      </c>
      <c r="G686" s="14">
        <v>3.7488269103947198</v>
      </c>
      <c r="H686" s="14">
        <v>5.0985076424681797</v>
      </c>
      <c r="I686" s="14">
        <v>6.4448401884320496</v>
      </c>
      <c r="J686" s="14">
        <v>0.85430892680198001</v>
      </c>
      <c r="K686" s="14">
        <v>8.3324561831665296</v>
      </c>
      <c r="L686" s="14">
        <v>0.72878672511113796</v>
      </c>
      <c r="M686" s="14">
        <v>0</v>
      </c>
      <c r="N686" s="14">
        <v>6.42427198727537</v>
      </c>
      <c r="O686" s="14">
        <v>5.8826204680258103</v>
      </c>
      <c r="P686" s="14">
        <v>4.5970649969629198</v>
      </c>
      <c r="R686">
        <v>3</v>
      </c>
      <c r="S686">
        <v>3</v>
      </c>
      <c r="T686">
        <v>5</v>
      </c>
      <c r="U686">
        <v>4</v>
      </c>
      <c r="V686">
        <v>3</v>
      </c>
      <c r="AM686">
        <v>1</v>
      </c>
      <c r="AN686">
        <v>6</v>
      </c>
      <c r="AO686">
        <v>2</v>
      </c>
    </row>
    <row r="687" spans="1:41">
      <c r="A687">
        <v>1987</v>
      </c>
      <c r="B687">
        <v>4</v>
      </c>
      <c r="C687">
        <v>11</v>
      </c>
      <c r="D687" s="14">
        <v>5.9030842815303997</v>
      </c>
      <c r="E687" s="14">
        <v>1.1401043424071</v>
      </c>
      <c r="F687" s="14">
        <v>6.9413978539972998</v>
      </c>
      <c r="G687" s="14">
        <v>5.02487379108174</v>
      </c>
      <c r="H687" s="14">
        <v>3.6891033500620698</v>
      </c>
      <c r="I687" s="14">
        <v>2.8938645378621199</v>
      </c>
      <c r="J687" s="14">
        <v>0.56683401168667102</v>
      </c>
      <c r="K687" s="14">
        <v>5.9380430357326501</v>
      </c>
      <c r="L687" s="14">
        <v>0.62752167219451105</v>
      </c>
      <c r="M687" s="14">
        <v>0</v>
      </c>
      <c r="N687" s="14">
        <v>4.8372332470835602</v>
      </c>
      <c r="O687" s="14">
        <v>3.3296187633992398</v>
      </c>
      <c r="P687" s="14">
        <v>3.32541174608604</v>
      </c>
      <c r="R687">
        <v>8</v>
      </c>
      <c r="S687">
        <v>1</v>
      </c>
      <c r="T687">
        <v>5</v>
      </c>
      <c r="U687">
        <v>9</v>
      </c>
      <c r="V687">
        <v>3</v>
      </c>
      <c r="AM687">
        <v>1</v>
      </c>
      <c r="AN687">
        <v>6</v>
      </c>
      <c r="AO687">
        <v>2</v>
      </c>
    </row>
    <row r="688" spans="1:41">
      <c r="A688">
        <v>1987</v>
      </c>
      <c r="B688">
        <v>4</v>
      </c>
      <c r="C688">
        <v>12</v>
      </c>
      <c r="D688" s="14">
        <v>5.5102544184182802</v>
      </c>
      <c r="E688" s="14">
        <v>1.3583363240164401</v>
      </c>
      <c r="F688" s="14">
        <v>6.19285955178478</v>
      </c>
      <c r="G688" s="14">
        <v>3.9783023357106999</v>
      </c>
      <c r="H688" s="14">
        <v>3.60738793521331</v>
      </c>
      <c r="I688" s="14">
        <v>3.58877716598899</v>
      </c>
      <c r="J688" s="14">
        <v>0.372937304161577</v>
      </c>
      <c r="K688" s="14">
        <v>4.8659326421900797</v>
      </c>
      <c r="L688" s="14">
        <v>0.49877437272090003</v>
      </c>
      <c r="M688" s="14">
        <v>0</v>
      </c>
      <c r="N688" s="14">
        <v>3.8343159684613002</v>
      </c>
      <c r="O688" s="14">
        <v>3.1817105153539802</v>
      </c>
      <c r="P688" s="14">
        <v>2.83867711830825</v>
      </c>
      <c r="R688">
        <v>3</v>
      </c>
      <c r="S688">
        <v>1</v>
      </c>
      <c r="T688">
        <v>5</v>
      </c>
      <c r="U688">
        <v>9</v>
      </c>
      <c r="V688">
        <v>2</v>
      </c>
      <c r="AM688">
        <v>5</v>
      </c>
      <c r="AN688">
        <v>6</v>
      </c>
      <c r="AO688">
        <v>5</v>
      </c>
    </row>
    <row r="689" spans="1:41">
      <c r="A689">
        <v>1987</v>
      </c>
      <c r="B689">
        <v>4</v>
      </c>
      <c r="C689">
        <v>13</v>
      </c>
      <c r="D689" s="14">
        <v>3.62598799214949</v>
      </c>
      <c r="E689" s="14">
        <v>8.8190503904442094E-2</v>
      </c>
      <c r="F689" s="14">
        <v>0.26030696344821302</v>
      </c>
      <c r="G689" s="14">
        <v>3.1274685034907899</v>
      </c>
      <c r="H689" s="14">
        <v>2.5098437486335299</v>
      </c>
      <c r="I689" s="14">
        <v>4.8887463223242902</v>
      </c>
      <c r="J689" s="14">
        <v>0.31682530850284102</v>
      </c>
      <c r="K689" s="14">
        <v>4.4763808772967897</v>
      </c>
      <c r="L689" s="14">
        <v>0.43202544141607901</v>
      </c>
      <c r="M689" s="14">
        <v>0</v>
      </c>
      <c r="N689" s="14">
        <v>7.3399209825964</v>
      </c>
      <c r="O689" s="14">
        <v>1.8492987507023699</v>
      </c>
      <c r="P689" s="14">
        <v>2.23847748200247</v>
      </c>
      <c r="R689">
        <v>8</v>
      </c>
      <c r="S689">
        <v>3</v>
      </c>
      <c r="T689">
        <v>7</v>
      </c>
      <c r="U689">
        <v>9</v>
      </c>
      <c r="V689">
        <v>2</v>
      </c>
      <c r="AM689">
        <v>1</v>
      </c>
      <c r="AN689">
        <v>7</v>
      </c>
      <c r="AO689">
        <v>2</v>
      </c>
    </row>
    <row r="690" spans="1:41">
      <c r="A690">
        <v>1987</v>
      </c>
      <c r="B690">
        <v>4</v>
      </c>
      <c r="C690">
        <v>14</v>
      </c>
      <c r="D690" s="14">
        <v>9.4093604871234895</v>
      </c>
      <c r="E690" s="14">
        <v>4.64075737952893E-2</v>
      </c>
      <c r="F690" s="14">
        <v>1.3900767050196099E-4</v>
      </c>
      <c r="G690" s="14">
        <v>1.5692377776154101</v>
      </c>
      <c r="H690" s="14">
        <v>0.84435068818209502</v>
      </c>
      <c r="I690" s="14">
        <v>4.6955130367700102</v>
      </c>
      <c r="J690" s="14">
        <v>0.67203488955675605</v>
      </c>
      <c r="K690" s="14">
        <v>4.2047940731825504</v>
      </c>
      <c r="L690" s="14">
        <v>0.61948544088606805</v>
      </c>
      <c r="M690" s="14">
        <v>6.6207804829364697E-2</v>
      </c>
      <c r="N690" s="14">
        <v>3.7177921965327201</v>
      </c>
      <c r="O690" s="14">
        <v>1.9780267450375699</v>
      </c>
      <c r="P690" s="14">
        <v>1.7958872407963899</v>
      </c>
      <c r="R690">
        <v>8</v>
      </c>
      <c r="S690">
        <v>3</v>
      </c>
      <c r="T690">
        <v>5</v>
      </c>
      <c r="U690">
        <v>9</v>
      </c>
      <c r="V690">
        <v>2</v>
      </c>
      <c r="AM690">
        <v>5</v>
      </c>
      <c r="AN690">
        <v>6</v>
      </c>
      <c r="AO690">
        <v>10</v>
      </c>
    </row>
    <row r="691" spans="1:41">
      <c r="A691">
        <v>1987</v>
      </c>
      <c r="B691">
        <v>4</v>
      </c>
      <c r="C691">
        <v>15</v>
      </c>
      <c r="D691" s="14">
        <v>4.6020691800507096</v>
      </c>
      <c r="E691" s="14">
        <v>7.4115861344392894E-2</v>
      </c>
      <c r="F691" s="14">
        <v>4.6335893205127201E-5</v>
      </c>
      <c r="G691" s="14">
        <v>1.55104102351032</v>
      </c>
      <c r="H691" s="14">
        <v>0.61734446171069302</v>
      </c>
      <c r="I691" s="14">
        <v>4.3332845042925303</v>
      </c>
      <c r="J691" s="14">
        <v>0.394031991894636</v>
      </c>
      <c r="K691" s="14">
        <v>2.2073631078802598</v>
      </c>
      <c r="L691" s="14">
        <v>0.50605091206997699</v>
      </c>
      <c r="M691" s="14">
        <v>0.25698514826942698</v>
      </c>
      <c r="N691" s="14">
        <v>3.1257958426600498</v>
      </c>
      <c r="O691" s="14">
        <v>1.6000736449230499</v>
      </c>
      <c r="P691" s="14">
        <v>1.3492957126884</v>
      </c>
      <c r="R691">
        <v>6</v>
      </c>
      <c r="S691">
        <v>3</v>
      </c>
      <c r="T691">
        <v>5</v>
      </c>
      <c r="U691">
        <v>9</v>
      </c>
      <c r="V691">
        <v>2</v>
      </c>
      <c r="AM691">
        <v>1</v>
      </c>
      <c r="AN691">
        <v>6</v>
      </c>
      <c r="AO691">
        <v>2</v>
      </c>
    </row>
    <row r="692" spans="1:41">
      <c r="A692">
        <v>1987</v>
      </c>
      <c r="B692">
        <v>4</v>
      </c>
      <c r="C692">
        <v>16</v>
      </c>
      <c r="D692" s="14">
        <v>0.96779352362069604</v>
      </c>
      <c r="E692" s="14">
        <v>3.8138718900054998E-2</v>
      </c>
      <c r="F692" s="14">
        <v>0</v>
      </c>
      <c r="G692" s="14">
        <v>3.3270742937209601</v>
      </c>
      <c r="H692" s="14">
        <v>0.60925660244105395</v>
      </c>
      <c r="I692" s="14">
        <v>0.74037449337541394</v>
      </c>
      <c r="J692" s="14">
        <v>0.28237782073988199</v>
      </c>
      <c r="K692" s="14">
        <v>1.2416732005052999</v>
      </c>
      <c r="L692" s="14">
        <v>2.1288195155179999</v>
      </c>
      <c r="M692" s="14">
        <v>0.17476877467079999</v>
      </c>
      <c r="N692" s="14">
        <v>3.2329645772975399</v>
      </c>
      <c r="O692" s="14">
        <v>1.8864123849432399</v>
      </c>
      <c r="P692" s="14">
        <v>1.6062758646186499</v>
      </c>
      <c r="R692">
        <v>2</v>
      </c>
      <c r="S692">
        <v>3</v>
      </c>
      <c r="T692">
        <v>5</v>
      </c>
      <c r="U692">
        <v>9</v>
      </c>
      <c r="V692">
        <v>3</v>
      </c>
      <c r="AM692">
        <v>1</v>
      </c>
      <c r="AN692">
        <v>6</v>
      </c>
      <c r="AO692">
        <v>4</v>
      </c>
    </row>
    <row r="693" spans="1:41">
      <c r="A693">
        <v>1987</v>
      </c>
      <c r="B693">
        <v>4</v>
      </c>
      <c r="C693">
        <v>17</v>
      </c>
      <c r="D693" s="14">
        <v>3.8603445872922202</v>
      </c>
      <c r="E693" s="14">
        <v>1.9950248064216101E-2</v>
      </c>
      <c r="F693" s="14">
        <v>7.5342158596807499E-2</v>
      </c>
      <c r="G693" s="14">
        <v>3.0082926210094199</v>
      </c>
      <c r="H693" s="14">
        <v>2.4554033851566301</v>
      </c>
      <c r="I693" s="14">
        <v>2.8405990793241398</v>
      </c>
      <c r="J693" s="14">
        <v>0.42784367185382499</v>
      </c>
      <c r="K693" s="14">
        <v>3.0652326758481698</v>
      </c>
      <c r="L693" s="14">
        <v>3.75813626360471</v>
      </c>
      <c r="M693" s="14">
        <v>0.72258729669202904</v>
      </c>
      <c r="N693" s="14">
        <v>3.4679397579509801</v>
      </c>
      <c r="O693" s="14">
        <v>2.4716428140733</v>
      </c>
      <c r="P693" s="14">
        <v>2.28244431614843</v>
      </c>
      <c r="R693">
        <v>2</v>
      </c>
      <c r="S693">
        <v>3</v>
      </c>
      <c r="T693">
        <v>3</v>
      </c>
      <c r="U693">
        <v>9</v>
      </c>
      <c r="V693">
        <v>3</v>
      </c>
      <c r="AM693">
        <v>5</v>
      </c>
      <c r="AN693">
        <v>6</v>
      </c>
      <c r="AO693">
        <v>2</v>
      </c>
    </row>
    <row r="694" spans="1:41">
      <c r="A694">
        <v>1987</v>
      </c>
      <c r="B694">
        <v>4</v>
      </c>
      <c r="C694">
        <v>18</v>
      </c>
      <c r="D694" s="14">
        <v>5.3881492149577204</v>
      </c>
      <c r="E694" s="14">
        <v>0.60411115919518799</v>
      </c>
      <c r="F694" s="14">
        <v>3.0456549227936801E-2</v>
      </c>
      <c r="G694" s="14">
        <v>2.4441220657618201</v>
      </c>
      <c r="H694" s="14">
        <v>3.0534487924044802</v>
      </c>
      <c r="I694" s="14">
        <v>4.9123585399254699</v>
      </c>
      <c r="J694" s="14">
        <v>0.43636980939490599</v>
      </c>
      <c r="K694" s="14">
        <v>3.1310435332180799</v>
      </c>
      <c r="L694" s="14">
        <v>5.1482850133923996</v>
      </c>
      <c r="M694" s="14">
        <v>2.235462850287</v>
      </c>
      <c r="N694" s="14">
        <v>8.1546131215822104</v>
      </c>
      <c r="O694" s="14">
        <v>2.0764522905413099</v>
      </c>
      <c r="P694" s="14">
        <v>2.4510913471244802</v>
      </c>
      <c r="R694">
        <v>7</v>
      </c>
      <c r="S694">
        <v>3</v>
      </c>
      <c r="T694">
        <v>3</v>
      </c>
      <c r="U694">
        <v>9</v>
      </c>
      <c r="V694">
        <v>3</v>
      </c>
      <c r="AM694">
        <v>1</v>
      </c>
      <c r="AN694">
        <v>7</v>
      </c>
      <c r="AO694">
        <v>2</v>
      </c>
    </row>
    <row r="695" spans="1:41">
      <c r="A695">
        <v>1987</v>
      </c>
      <c r="B695">
        <v>4</v>
      </c>
      <c r="C695">
        <v>19</v>
      </c>
      <c r="D695" s="14">
        <v>7.9320669001838899</v>
      </c>
      <c r="E695" s="14">
        <v>0.122145542051289</v>
      </c>
      <c r="F695" s="14">
        <v>0.696923179154193</v>
      </c>
      <c r="G695" s="14">
        <v>2.2512858995889</v>
      </c>
      <c r="H695" s="14">
        <v>3.3941471562108401</v>
      </c>
      <c r="I695" s="14">
        <v>5.1024658823769702</v>
      </c>
      <c r="J695" s="14">
        <v>1.59118033598093</v>
      </c>
      <c r="K695" s="14">
        <v>2.94441443796851</v>
      </c>
      <c r="L695" s="14">
        <v>8.3040849270670805</v>
      </c>
      <c r="M695" s="14">
        <v>0.35855001243915502</v>
      </c>
      <c r="N695" s="14">
        <v>7.9449234601663203</v>
      </c>
      <c r="O695" s="14">
        <v>1.50842452515016</v>
      </c>
      <c r="P695" s="14">
        <v>2.4294556979998099</v>
      </c>
      <c r="R695">
        <v>7</v>
      </c>
      <c r="S695">
        <v>8</v>
      </c>
      <c r="T695">
        <v>3</v>
      </c>
      <c r="U695">
        <v>9</v>
      </c>
      <c r="V695">
        <v>9</v>
      </c>
      <c r="AM695">
        <v>1</v>
      </c>
      <c r="AN695">
        <v>6</v>
      </c>
      <c r="AO695">
        <v>2</v>
      </c>
    </row>
    <row r="696" spans="1:41">
      <c r="A696">
        <v>1987</v>
      </c>
      <c r="B696">
        <v>4</v>
      </c>
      <c r="C696">
        <v>20</v>
      </c>
      <c r="D696" s="14">
        <v>14.303773415011101</v>
      </c>
      <c r="E696" s="14">
        <v>0.15175138838671701</v>
      </c>
      <c r="F696" s="14">
        <v>0.51704842260598105</v>
      </c>
      <c r="G696" s="14">
        <v>3.38502347032711</v>
      </c>
      <c r="H696" s="14">
        <v>3.2743869770460101</v>
      </c>
      <c r="I696" s="14">
        <v>8.7436972633976406</v>
      </c>
      <c r="J696" s="14">
        <v>0.30606075291857299</v>
      </c>
      <c r="K696" s="14">
        <v>4.9930285468172197</v>
      </c>
      <c r="L696" s="14">
        <v>6.9033136287712002</v>
      </c>
      <c r="M696" s="14">
        <v>0.280604790810426</v>
      </c>
      <c r="N696" s="14">
        <v>8.7319695845374099</v>
      </c>
      <c r="O696" s="14">
        <v>0.758944182938186</v>
      </c>
      <c r="P696" s="14">
        <v>2.5316683439789101</v>
      </c>
      <c r="R696">
        <v>7</v>
      </c>
      <c r="S696">
        <v>8</v>
      </c>
      <c r="T696">
        <v>3</v>
      </c>
      <c r="U696">
        <v>9</v>
      </c>
      <c r="V696">
        <v>9</v>
      </c>
      <c r="AM696">
        <v>1</v>
      </c>
      <c r="AN696">
        <v>7</v>
      </c>
      <c r="AO696">
        <v>2</v>
      </c>
    </row>
    <row r="697" spans="1:41">
      <c r="A697">
        <v>1987</v>
      </c>
      <c r="B697">
        <v>4</v>
      </c>
      <c r="C697">
        <v>21</v>
      </c>
      <c r="D697" s="14">
        <v>12.169008862504301</v>
      </c>
      <c r="E697" s="14">
        <v>4.0913535235302403E-2</v>
      </c>
      <c r="F697" s="14">
        <v>0.18533710239926199</v>
      </c>
      <c r="G697" s="14">
        <v>2.6204472613990299</v>
      </c>
      <c r="H697" s="14">
        <v>3.5609765949395999</v>
      </c>
      <c r="I697" s="14">
        <v>17.161590804368501</v>
      </c>
      <c r="J697" s="14">
        <v>0.54920509722095601</v>
      </c>
      <c r="K697" s="14">
        <v>8.6666773272869193</v>
      </c>
      <c r="L697" s="14">
        <v>4.2872081946550198</v>
      </c>
      <c r="M697" s="14">
        <v>4.0327532902327302E-2</v>
      </c>
      <c r="N697" s="14">
        <v>12.278265079506699</v>
      </c>
      <c r="O697" s="14">
        <v>0.55541380942404905</v>
      </c>
      <c r="P697" s="14">
        <v>2.8253487073182302</v>
      </c>
      <c r="R697">
        <v>7</v>
      </c>
      <c r="S697">
        <v>8</v>
      </c>
      <c r="T697">
        <v>3</v>
      </c>
      <c r="U697">
        <v>9</v>
      </c>
      <c r="V697">
        <v>3</v>
      </c>
      <c r="AM697">
        <v>1</v>
      </c>
      <c r="AN697">
        <v>6</v>
      </c>
      <c r="AO697">
        <v>4</v>
      </c>
    </row>
    <row r="698" spans="1:41">
      <c r="A698">
        <v>1987</v>
      </c>
      <c r="B698">
        <v>4</v>
      </c>
      <c r="C698">
        <v>22</v>
      </c>
      <c r="D698" s="14">
        <v>4.9606995977412298</v>
      </c>
      <c r="E698" s="14">
        <v>4.4455622285550197E-3</v>
      </c>
      <c r="F698" s="14">
        <v>1.6680920824772101E-3</v>
      </c>
      <c r="G698" s="14">
        <v>1.1956533744419</v>
      </c>
      <c r="H698" s="14">
        <v>3.9003236401726999</v>
      </c>
      <c r="I698" s="14">
        <v>5.8246191799039702</v>
      </c>
      <c r="J698" s="14">
        <v>0.42588366597756999</v>
      </c>
      <c r="K698" s="14">
        <v>8.2164730381612507</v>
      </c>
      <c r="L698" s="14">
        <v>1.20820601750144</v>
      </c>
      <c r="M698" s="14">
        <v>8.5949985376276503E-2</v>
      </c>
      <c r="N698" s="14">
        <v>7.26865629362434</v>
      </c>
      <c r="O698" s="14">
        <v>0.79257682583876299</v>
      </c>
      <c r="P698" s="14">
        <v>2.2735414114761499</v>
      </c>
      <c r="R698">
        <v>9</v>
      </c>
      <c r="S698">
        <v>3</v>
      </c>
      <c r="T698">
        <v>3</v>
      </c>
      <c r="U698">
        <v>9</v>
      </c>
      <c r="V698">
        <v>3</v>
      </c>
      <c r="AM698">
        <v>5</v>
      </c>
      <c r="AN698">
        <v>6</v>
      </c>
      <c r="AO698">
        <v>10</v>
      </c>
    </row>
    <row r="699" spans="1:41">
      <c r="A699">
        <v>1987</v>
      </c>
      <c r="B699">
        <v>4</v>
      </c>
      <c r="C699">
        <v>23</v>
      </c>
      <c r="D699" s="14">
        <v>7.9094826217342904</v>
      </c>
      <c r="E699" s="14">
        <v>0</v>
      </c>
      <c r="F699" s="14">
        <v>2.2241227280313698E-3</v>
      </c>
      <c r="G699" s="14">
        <v>0.74944140444209895</v>
      </c>
      <c r="H699" s="14">
        <v>4.3169317559497902</v>
      </c>
      <c r="I699" s="14">
        <v>10.5067712737031</v>
      </c>
      <c r="J699" s="14">
        <v>0.620659747837633</v>
      </c>
      <c r="K699" s="14">
        <v>6.8402793152297496</v>
      </c>
      <c r="L699" s="14">
        <v>1.7555749681455499</v>
      </c>
      <c r="M699" s="14">
        <v>0.166179938815954</v>
      </c>
      <c r="N699" s="14">
        <v>5.1183674864922004</v>
      </c>
      <c r="O699" s="14">
        <v>0.89557476168311001</v>
      </c>
      <c r="P699" s="14">
        <v>2.0292502904617802</v>
      </c>
      <c r="R699">
        <v>9</v>
      </c>
      <c r="S699">
        <v>8</v>
      </c>
      <c r="T699">
        <v>5</v>
      </c>
      <c r="U699">
        <v>9</v>
      </c>
      <c r="V699">
        <v>3</v>
      </c>
    </row>
    <row r="700" spans="1:41">
      <c r="A700">
        <v>1987</v>
      </c>
      <c r="B700">
        <v>4</v>
      </c>
      <c r="C700">
        <v>24</v>
      </c>
      <c r="D700" s="14">
        <v>9.4047247419799103</v>
      </c>
      <c r="E700" s="14">
        <v>0</v>
      </c>
      <c r="F700" s="14">
        <v>1.8719699761260901E-2</v>
      </c>
      <c r="G700" s="14">
        <v>0.58368758239977303</v>
      </c>
      <c r="H700" s="14">
        <v>3.8294890660408498</v>
      </c>
      <c r="I700" s="14">
        <v>8.4356364698363997</v>
      </c>
      <c r="J700" s="14">
        <v>8.8051822921813502E-2</v>
      </c>
      <c r="K700" s="14">
        <v>7.3307011619222102</v>
      </c>
      <c r="L700" s="14">
        <v>0.72280644939142902</v>
      </c>
      <c r="M700" s="14">
        <v>0.25264036923209199</v>
      </c>
      <c r="N700" s="14">
        <v>4.05389630755238</v>
      </c>
      <c r="O700" s="14">
        <v>0.53627817050494497</v>
      </c>
      <c r="P700" s="14">
        <v>1.77659914108018</v>
      </c>
      <c r="R700">
        <v>9</v>
      </c>
      <c r="S700">
        <v>8</v>
      </c>
      <c r="T700">
        <v>5</v>
      </c>
      <c r="U700">
        <v>9</v>
      </c>
      <c r="V700">
        <v>3</v>
      </c>
    </row>
    <row r="701" spans="1:41">
      <c r="A701">
        <v>1987</v>
      </c>
      <c r="B701">
        <v>4</v>
      </c>
      <c r="C701">
        <v>25</v>
      </c>
      <c r="D701" s="14">
        <v>8.9385889820220594</v>
      </c>
      <c r="E701" s="14">
        <v>0</v>
      </c>
      <c r="F701" s="14">
        <v>7.8771012980663902E-4</v>
      </c>
      <c r="G701" s="14">
        <v>1.07669583919213</v>
      </c>
      <c r="H701" s="14">
        <v>3.2028708676717601</v>
      </c>
      <c r="I701" s="14">
        <v>4.0280885703573697</v>
      </c>
      <c r="J701" s="14">
        <v>0.13282835015271799</v>
      </c>
      <c r="K701" s="14">
        <v>10.518960276304201</v>
      </c>
      <c r="L701" s="14">
        <v>0.61098452228859401</v>
      </c>
      <c r="M701" s="14">
        <v>7.3975985769905397E-2</v>
      </c>
      <c r="N701" s="14">
        <v>4.21608513985265</v>
      </c>
      <c r="O701" s="14">
        <v>0.69490411465431301</v>
      </c>
      <c r="P701" s="14">
        <v>2.2354119620431399</v>
      </c>
      <c r="R701">
        <v>9</v>
      </c>
      <c r="S701">
        <v>6</v>
      </c>
      <c r="T701">
        <v>3</v>
      </c>
      <c r="U701">
        <v>9</v>
      </c>
      <c r="V701">
        <v>9</v>
      </c>
    </row>
    <row r="702" spans="1:41">
      <c r="A702">
        <v>1987</v>
      </c>
      <c r="B702">
        <v>4</v>
      </c>
      <c r="C702">
        <v>26</v>
      </c>
      <c r="D702" s="14">
        <v>2.7171640400365402</v>
      </c>
      <c r="E702" s="14">
        <v>0</v>
      </c>
      <c r="F702" s="14">
        <v>9.7183728594039097E-4</v>
      </c>
      <c r="G702" s="14">
        <v>1.55224814351741</v>
      </c>
      <c r="H702" s="14">
        <v>1.8239555236749301</v>
      </c>
      <c r="I702" s="14">
        <v>4.0277443066836804</v>
      </c>
      <c r="J702" s="14">
        <v>0.27706620096384799</v>
      </c>
      <c r="K702" s="14">
        <v>5.8525501931011696</v>
      </c>
      <c r="L702" s="14">
        <v>1.1299349675150201</v>
      </c>
      <c r="M702" s="14">
        <v>0.14161297325207201</v>
      </c>
      <c r="N702" s="14">
        <v>4.1385194745493896</v>
      </c>
      <c r="O702" s="14">
        <v>1.26100745978149</v>
      </c>
      <c r="P702" s="14">
        <v>1.74263859407086</v>
      </c>
      <c r="R702">
        <v>6</v>
      </c>
      <c r="S702">
        <v>5</v>
      </c>
      <c r="T702">
        <v>2</v>
      </c>
      <c r="U702">
        <v>9</v>
      </c>
      <c r="V702">
        <v>9</v>
      </c>
    </row>
    <row r="703" spans="1:41">
      <c r="A703">
        <v>1987</v>
      </c>
      <c r="B703">
        <v>4</v>
      </c>
      <c r="C703">
        <v>27</v>
      </c>
      <c r="D703" s="14">
        <v>7.1594397965354899</v>
      </c>
      <c r="E703" s="14">
        <v>3.2313839100453802E-3</v>
      </c>
      <c r="F703" s="14">
        <v>5.67121177377879E-2</v>
      </c>
      <c r="G703" s="14">
        <v>1.43715040794051</v>
      </c>
      <c r="H703" s="14">
        <v>1.4188256025411401</v>
      </c>
      <c r="I703" s="14">
        <v>5.0191438537442901</v>
      </c>
      <c r="J703" s="14">
        <v>0.192039521785934</v>
      </c>
      <c r="K703" s="14">
        <v>4.2606541351157903</v>
      </c>
      <c r="L703" s="14">
        <v>1.92938952460188</v>
      </c>
      <c r="M703" s="14">
        <v>6.8785983903973294E-2</v>
      </c>
      <c r="N703" s="14">
        <v>3.2236994656465701</v>
      </c>
      <c r="O703" s="14">
        <v>1.6254140285004099</v>
      </c>
      <c r="P703" s="14">
        <v>1.61307509563939</v>
      </c>
      <c r="R703">
        <v>6</v>
      </c>
      <c r="S703">
        <v>5</v>
      </c>
      <c r="T703">
        <v>2</v>
      </c>
      <c r="U703">
        <v>3</v>
      </c>
      <c r="V703">
        <v>9</v>
      </c>
    </row>
    <row r="704" spans="1:41">
      <c r="A704">
        <v>1987</v>
      </c>
      <c r="B704">
        <v>4</v>
      </c>
      <c r="C704">
        <v>28</v>
      </c>
      <c r="D704" s="14">
        <v>8.1507460227804707</v>
      </c>
      <c r="E704" s="14">
        <v>8.9349813465522496E-5</v>
      </c>
      <c r="F704" s="14">
        <v>2.1607747841310599E-3</v>
      </c>
      <c r="G704" s="14">
        <v>0.80657835523934995</v>
      </c>
      <c r="H704" s="14">
        <v>1.16219661314148</v>
      </c>
      <c r="I704" s="14">
        <v>5.51481258377376</v>
      </c>
      <c r="J704" s="14">
        <v>0.12739746319522499</v>
      </c>
      <c r="K704" s="14">
        <v>3.6437672271566002</v>
      </c>
      <c r="L704" s="14">
        <v>1.4399809254454601</v>
      </c>
      <c r="M704" s="14">
        <v>2.6537034082221199E-4</v>
      </c>
      <c r="N704" s="14">
        <v>5.2273534090520002</v>
      </c>
      <c r="O704" s="14">
        <v>1.6985289168575599</v>
      </c>
      <c r="P704" s="14">
        <v>1.57486803519304</v>
      </c>
      <c r="R704">
        <v>6</v>
      </c>
      <c r="S704">
        <v>5</v>
      </c>
      <c r="T704">
        <v>2</v>
      </c>
      <c r="U704">
        <v>3</v>
      </c>
      <c r="V704">
        <v>9</v>
      </c>
    </row>
    <row r="705" spans="1:22">
      <c r="A705">
        <v>1987</v>
      </c>
      <c r="B705">
        <v>4</v>
      </c>
      <c r="C705">
        <v>29</v>
      </c>
      <c r="D705" s="14">
        <v>6.8776569430015604</v>
      </c>
      <c r="E705" s="14">
        <v>4.4674906732761201E-5</v>
      </c>
      <c r="F705" s="14">
        <v>0</v>
      </c>
      <c r="G705" s="14">
        <v>2.5094561316570898</v>
      </c>
      <c r="H705" s="14">
        <v>1.44020088071556</v>
      </c>
      <c r="I705" s="14">
        <v>3.6792503651449602</v>
      </c>
      <c r="J705" s="14">
        <v>1.0008416988748301</v>
      </c>
      <c r="K705" s="14">
        <v>4.0098613582285996</v>
      </c>
      <c r="L705" s="14">
        <v>2.9613262059443199</v>
      </c>
      <c r="M705" s="14">
        <v>4.1986184671284897E-4</v>
      </c>
      <c r="N705" s="14">
        <v>8.4066728864161799</v>
      </c>
      <c r="O705" s="14">
        <v>1.4096014501809699</v>
      </c>
      <c r="P705" s="14">
        <v>2.1756498248808498</v>
      </c>
      <c r="R705">
        <v>7</v>
      </c>
      <c r="S705">
        <v>5</v>
      </c>
      <c r="T705">
        <v>2</v>
      </c>
      <c r="U705">
        <v>3</v>
      </c>
      <c r="V705">
        <v>7</v>
      </c>
    </row>
    <row r="706" spans="1:22">
      <c r="A706">
        <v>1987</v>
      </c>
      <c r="B706">
        <v>4</v>
      </c>
      <c r="C706">
        <v>30</v>
      </c>
      <c r="D706" s="14">
        <v>6.23612939463335</v>
      </c>
      <c r="E706" s="14">
        <v>0</v>
      </c>
      <c r="F706" s="14">
        <v>0</v>
      </c>
      <c r="G706" s="14">
        <v>4.2924374723282304</v>
      </c>
      <c r="H706" s="14">
        <v>3.6580526684325601</v>
      </c>
      <c r="I706" s="14">
        <v>9.1346833695855896</v>
      </c>
      <c r="J706" s="14">
        <v>3.3908542105417898</v>
      </c>
      <c r="K706" s="14">
        <v>3.99981755240852</v>
      </c>
      <c r="L706" s="14">
        <v>3.95314089147932</v>
      </c>
      <c r="M706" s="14">
        <v>3.6207259588789402E-3</v>
      </c>
      <c r="N706" s="14">
        <v>13.222571530957101</v>
      </c>
      <c r="O706" s="14">
        <v>2.0942648705299001</v>
      </c>
      <c r="P706" s="14">
        <v>3.29111415466219</v>
      </c>
      <c r="R706">
        <v>7</v>
      </c>
      <c r="S706">
        <v>5</v>
      </c>
      <c r="T706">
        <v>1</v>
      </c>
      <c r="U706">
        <v>3</v>
      </c>
      <c r="V706">
        <v>7</v>
      </c>
    </row>
    <row r="707" spans="1:22">
      <c r="A707">
        <v>1987</v>
      </c>
      <c r="B707">
        <v>5</v>
      </c>
      <c r="C707">
        <v>1</v>
      </c>
      <c r="D707" s="14">
        <v>8.3656213018394308</v>
      </c>
      <c r="E707" s="14">
        <v>0</v>
      </c>
      <c r="F707" s="14">
        <v>0</v>
      </c>
      <c r="G707" s="14">
        <v>1.9976312860382699</v>
      </c>
      <c r="H707" s="14">
        <v>4.8784487091488904</v>
      </c>
      <c r="I707" s="14">
        <v>5.14098925072732</v>
      </c>
      <c r="J707" s="14">
        <v>1.35167135238435</v>
      </c>
      <c r="K707" s="14">
        <v>4.7523591272522099</v>
      </c>
      <c r="L707" s="14">
        <v>1.08601818235596</v>
      </c>
      <c r="M707" s="14">
        <v>5.7213543444408002E-2</v>
      </c>
      <c r="N707" s="14">
        <v>7.1576129316044197</v>
      </c>
      <c r="O707" s="14">
        <v>2.01949378701811</v>
      </c>
      <c r="P707" s="14">
        <v>2.5028773416943499</v>
      </c>
      <c r="R707">
        <v>7</v>
      </c>
      <c r="S707">
        <v>5</v>
      </c>
      <c r="T707">
        <v>1</v>
      </c>
      <c r="U707">
        <v>3</v>
      </c>
      <c r="V707">
        <v>7</v>
      </c>
    </row>
    <row r="708" spans="1:22">
      <c r="A708">
        <v>1987</v>
      </c>
      <c r="B708">
        <v>5</v>
      </c>
      <c r="C708">
        <v>2</v>
      </c>
      <c r="D708" s="14">
        <v>9.0147552741218693</v>
      </c>
      <c r="E708" s="14">
        <v>0</v>
      </c>
      <c r="F708" s="14">
        <v>3.4890926653891902E-2</v>
      </c>
      <c r="G708" s="14">
        <v>1.6487032680745399</v>
      </c>
      <c r="H708" s="14">
        <v>3.2380530516492301</v>
      </c>
      <c r="I708" s="14">
        <v>11.474250986642501</v>
      </c>
      <c r="J708" s="14">
        <v>1.390984127756</v>
      </c>
      <c r="K708" s="14">
        <v>4.60631909299713</v>
      </c>
      <c r="L708" s="14">
        <v>3.9527994998716798</v>
      </c>
      <c r="M708" s="14">
        <v>0.138975630874074</v>
      </c>
      <c r="N708" s="14">
        <v>9.6900766273810799</v>
      </c>
      <c r="O708" s="14">
        <v>3.3301287059955702</v>
      </c>
      <c r="P708" s="14">
        <v>2.9617839822112</v>
      </c>
      <c r="R708">
        <v>7</v>
      </c>
      <c r="S708">
        <v>5</v>
      </c>
      <c r="T708">
        <v>4</v>
      </c>
      <c r="U708">
        <v>3</v>
      </c>
      <c r="V708">
        <v>1</v>
      </c>
    </row>
    <row r="709" spans="1:22">
      <c r="A709">
        <v>1987</v>
      </c>
      <c r="B709">
        <v>5</v>
      </c>
      <c r="C709">
        <v>3</v>
      </c>
      <c r="D709" s="14">
        <v>10.3859420170705</v>
      </c>
      <c r="E709" s="14">
        <v>1.3424844369775199E-4</v>
      </c>
      <c r="F709" s="14">
        <v>1.13059574316994E-2</v>
      </c>
      <c r="G709" s="14">
        <v>1.51188339490432</v>
      </c>
      <c r="H709" s="14">
        <v>0.80009731755230196</v>
      </c>
      <c r="I709" s="14">
        <v>8.0118435455209607</v>
      </c>
      <c r="J709" s="14">
        <v>1.74292231018941</v>
      </c>
      <c r="K709" s="14">
        <v>1.9086108368850701</v>
      </c>
      <c r="L709" s="14">
        <v>1.1621932275173801</v>
      </c>
      <c r="M709" s="14">
        <v>0.18825601525524299</v>
      </c>
      <c r="N709" s="14">
        <v>4.1296308294569899</v>
      </c>
      <c r="O709" s="14">
        <v>4.9779810141541097</v>
      </c>
      <c r="P709" s="14">
        <v>2.63604825565921</v>
      </c>
      <c r="R709">
        <v>10</v>
      </c>
      <c r="S709">
        <v>5</v>
      </c>
      <c r="T709">
        <v>4</v>
      </c>
      <c r="U709">
        <v>3</v>
      </c>
      <c r="V709">
        <v>7</v>
      </c>
    </row>
    <row r="710" spans="1:22">
      <c r="A710">
        <v>1987</v>
      </c>
      <c r="B710">
        <v>5</v>
      </c>
      <c r="C710">
        <v>4</v>
      </c>
      <c r="D710" s="14">
        <v>10.8478365099475</v>
      </c>
      <c r="E710" s="14">
        <v>5.80122001953444E-2</v>
      </c>
      <c r="F710" s="14">
        <v>5.1279993266372802E-2</v>
      </c>
      <c r="G710" s="14">
        <v>3.5381886651499701</v>
      </c>
      <c r="H710" s="14">
        <v>2.3963490937899099</v>
      </c>
      <c r="I710" s="14">
        <v>14.2414111235509</v>
      </c>
      <c r="J710" s="14">
        <v>5.0505066023839902</v>
      </c>
      <c r="K710" s="14">
        <v>3.8542159911301299</v>
      </c>
      <c r="L710" s="14">
        <v>0.81491839836846802</v>
      </c>
      <c r="M710" s="14">
        <v>1.7446657339257099E-2</v>
      </c>
      <c r="N710" s="14">
        <v>7.8838924338035001</v>
      </c>
      <c r="O710" s="14">
        <v>9.7550673777400103</v>
      </c>
      <c r="P710" s="14">
        <v>5.4367865432188696</v>
      </c>
      <c r="R710">
        <v>4</v>
      </c>
      <c r="S710">
        <v>6</v>
      </c>
      <c r="T710">
        <v>4</v>
      </c>
      <c r="U710">
        <v>3</v>
      </c>
      <c r="V710">
        <v>7</v>
      </c>
    </row>
    <row r="711" spans="1:22">
      <c r="A711">
        <v>1987</v>
      </c>
      <c r="B711">
        <v>5</v>
      </c>
      <c r="C711">
        <v>5</v>
      </c>
      <c r="D711" s="14">
        <v>5.5422934399896997</v>
      </c>
      <c r="E711" s="14">
        <v>0.359147460664064</v>
      </c>
      <c r="F711" s="14">
        <v>7.7747742074243703E-2</v>
      </c>
      <c r="G711" s="14">
        <v>4.55537088932088</v>
      </c>
      <c r="H711" s="14">
        <v>3.7040715776001298</v>
      </c>
      <c r="I711" s="14">
        <v>6.4747744883007403</v>
      </c>
      <c r="J711" s="14">
        <v>7.6433736906587599</v>
      </c>
      <c r="K711" s="14">
        <v>4.2672000437565902</v>
      </c>
      <c r="L711" s="14">
        <v>1.9013468539699201</v>
      </c>
      <c r="M711" s="14">
        <v>6.3173097738362202E-2</v>
      </c>
      <c r="N711" s="14">
        <v>7.3289336078646796</v>
      </c>
      <c r="O711" s="14">
        <v>11.361160108810701</v>
      </c>
      <c r="P711" s="14">
        <v>6.6475711563993602</v>
      </c>
      <c r="R711">
        <v>4</v>
      </c>
      <c r="S711">
        <v>6</v>
      </c>
      <c r="T711">
        <v>4</v>
      </c>
      <c r="U711">
        <v>3</v>
      </c>
      <c r="V711">
        <v>7</v>
      </c>
    </row>
    <row r="712" spans="1:22">
      <c r="A712">
        <v>1987</v>
      </c>
      <c r="B712">
        <v>5</v>
      </c>
      <c r="C712">
        <v>6</v>
      </c>
      <c r="D712" s="14">
        <v>11.421789050343</v>
      </c>
      <c r="E712" s="14">
        <v>0.17752322236203699</v>
      </c>
      <c r="F712" s="14">
        <v>0.18371449310386001</v>
      </c>
      <c r="G712" s="14">
        <v>5.7882390552834098</v>
      </c>
      <c r="H712" s="14">
        <v>4.7635609607388298</v>
      </c>
      <c r="I712" s="14">
        <v>9.9737613065769803</v>
      </c>
      <c r="J712" s="14">
        <v>3.4638133722470199</v>
      </c>
      <c r="K712" s="14">
        <v>5.8631699712482401</v>
      </c>
      <c r="L712" s="14">
        <v>4.8443033915328897</v>
      </c>
      <c r="M712" s="14">
        <v>0.329363725582282</v>
      </c>
      <c r="N712" s="14">
        <v>9.3585871959458</v>
      </c>
      <c r="O712" s="14">
        <v>7.7695521946777104</v>
      </c>
      <c r="P712" s="14">
        <v>5.8576877482826504</v>
      </c>
      <c r="R712">
        <v>4</v>
      </c>
      <c r="S712">
        <v>6</v>
      </c>
      <c r="T712">
        <v>4</v>
      </c>
      <c r="U712">
        <v>3</v>
      </c>
      <c r="V712">
        <v>7</v>
      </c>
    </row>
    <row r="713" spans="1:22">
      <c r="A713">
        <v>1987</v>
      </c>
      <c r="B713">
        <v>5</v>
      </c>
      <c r="C713">
        <v>7</v>
      </c>
      <c r="D713" s="14">
        <v>11.721729853837701</v>
      </c>
      <c r="E713" s="14">
        <v>0.16174920196155401</v>
      </c>
      <c r="F713" s="14">
        <v>0.12651556649142501</v>
      </c>
      <c r="G713" s="14">
        <v>6.7596784669112404</v>
      </c>
      <c r="H713" s="14">
        <v>6.9114410933184498</v>
      </c>
      <c r="I713" s="14">
        <v>6.7937341694974203</v>
      </c>
      <c r="J713" s="14">
        <v>1.7453663074591701</v>
      </c>
      <c r="K713" s="14">
        <v>3.50275470958757</v>
      </c>
      <c r="L713" s="14">
        <v>5.1432787800768196</v>
      </c>
      <c r="M713" s="14">
        <v>0.77536602126542198</v>
      </c>
      <c r="N713" s="14">
        <v>8.1946061591107409</v>
      </c>
      <c r="O713" s="14">
        <v>7.93487201787865</v>
      </c>
      <c r="P713" s="14">
        <v>5.7028645664935196</v>
      </c>
      <c r="R713">
        <v>4</v>
      </c>
      <c r="S713">
        <v>6</v>
      </c>
      <c r="T713">
        <v>4</v>
      </c>
      <c r="U713">
        <v>3</v>
      </c>
      <c r="V713">
        <v>7</v>
      </c>
    </row>
    <row r="714" spans="1:22">
      <c r="A714">
        <v>1987</v>
      </c>
      <c r="B714">
        <v>5</v>
      </c>
      <c r="C714">
        <v>8</v>
      </c>
      <c r="D714" s="14">
        <v>10.2690586553733</v>
      </c>
      <c r="E714" s="14">
        <v>8.2070846882064799E-2</v>
      </c>
      <c r="F714" s="14">
        <v>1.55847977217206</v>
      </c>
      <c r="G714" s="14">
        <v>5.2280430993351903</v>
      </c>
      <c r="H714" s="14">
        <v>4.5866796635530598</v>
      </c>
      <c r="I714" s="14">
        <v>5.0276948249270603</v>
      </c>
      <c r="J714" s="14">
        <v>2.4342440311647802</v>
      </c>
      <c r="K714" s="14">
        <v>3.6886063198993102</v>
      </c>
      <c r="L714" s="14">
        <v>2.2424954890596398</v>
      </c>
      <c r="M714" s="14">
        <v>1.6770764751738101</v>
      </c>
      <c r="N714" s="14">
        <v>6.6895460739291304</v>
      </c>
      <c r="O714" s="14">
        <v>7.0729877922195401</v>
      </c>
      <c r="P714" s="14">
        <v>4.8046157092154598</v>
      </c>
      <c r="R714">
        <v>4</v>
      </c>
      <c r="S714">
        <v>5</v>
      </c>
      <c r="T714">
        <v>4</v>
      </c>
      <c r="U714">
        <v>3</v>
      </c>
      <c r="V714">
        <v>7</v>
      </c>
    </row>
    <row r="715" spans="1:22">
      <c r="A715">
        <v>1987</v>
      </c>
      <c r="B715">
        <v>5</v>
      </c>
      <c r="C715">
        <v>9</v>
      </c>
      <c r="D715" s="14">
        <v>7.1588778724421003</v>
      </c>
      <c r="E715" s="14">
        <v>0.10806041504161901</v>
      </c>
      <c r="F715" s="14">
        <v>1.3858996114450699</v>
      </c>
      <c r="G715" s="14">
        <v>6.2930935369162304</v>
      </c>
      <c r="H715" s="14">
        <v>4.4402296152310496</v>
      </c>
      <c r="I715" s="14">
        <v>5.2225424119682398</v>
      </c>
      <c r="J715" s="14">
        <v>3.01597303739866</v>
      </c>
      <c r="K715" s="14">
        <v>4.8050724579302502</v>
      </c>
      <c r="L715" s="14">
        <v>3.93927401253739</v>
      </c>
      <c r="M715" s="14">
        <v>3.1806455356105299</v>
      </c>
      <c r="N715" s="14">
        <v>9.2868272320629295</v>
      </c>
      <c r="O715" s="14">
        <v>6.3467535109630902</v>
      </c>
      <c r="P715" s="14">
        <v>5.2267582228204104</v>
      </c>
      <c r="R715">
        <v>5</v>
      </c>
      <c r="S715">
        <v>5</v>
      </c>
      <c r="T715">
        <v>4</v>
      </c>
      <c r="U715">
        <v>3</v>
      </c>
      <c r="V715">
        <v>6</v>
      </c>
    </row>
    <row r="716" spans="1:22">
      <c r="A716">
        <v>1987</v>
      </c>
      <c r="B716">
        <v>5</v>
      </c>
      <c r="C716">
        <v>10</v>
      </c>
      <c r="D716" s="14">
        <v>12.1782023365657</v>
      </c>
      <c r="E716" s="14">
        <v>0.21808810608301299</v>
      </c>
      <c r="F716" s="14">
        <v>1.02126502035633</v>
      </c>
      <c r="G716" s="14">
        <v>6.78408166598431</v>
      </c>
      <c r="H716" s="14">
        <v>5.3251062620641001</v>
      </c>
      <c r="I716" s="14">
        <v>8.5093634369899895</v>
      </c>
      <c r="J716" s="14">
        <v>4.0837204381339802</v>
      </c>
      <c r="K716" s="14">
        <v>2.7459385119055</v>
      </c>
      <c r="L716" s="14">
        <v>7.6977503614588203</v>
      </c>
      <c r="M716" s="14">
        <v>3.36123691268882</v>
      </c>
      <c r="N716" s="14">
        <v>11.298787441714</v>
      </c>
      <c r="O716" s="14">
        <v>5.3841920435731803</v>
      </c>
      <c r="P716" s="14">
        <v>5.2025404641380799</v>
      </c>
      <c r="R716">
        <v>5</v>
      </c>
      <c r="S716">
        <v>6</v>
      </c>
      <c r="T716">
        <v>4</v>
      </c>
      <c r="U716">
        <v>3</v>
      </c>
      <c r="V716">
        <v>7</v>
      </c>
    </row>
    <row r="717" spans="1:22">
      <c r="A717">
        <v>1987</v>
      </c>
      <c r="B717">
        <v>5</v>
      </c>
      <c r="C717">
        <v>11</v>
      </c>
      <c r="D717" s="14">
        <v>0.52816681257354803</v>
      </c>
      <c r="E717" s="14">
        <v>0.42870579974731299</v>
      </c>
      <c r="F717" s="14">
        <v>1.3473113899365201</v>
      </c>
      <c r="G717" s="14">
        <v>7.3138396541374302</v>
      </c>
      <c r="H717" s="14">
        <v>5.7769104081742197</v>
      </c>
      <c r="I717" s="14">
        <v>3.7202389853001301</v>
      </c>
      <c r="J717" s="14">
        <v>4.6922863163428099</v>
      </c>
      <c r="K717" s="14">
        <v>1.1469214326918</v>
      </c>
      <c r="L717" s="14">
        <v>9.3404550809914095</v>
      </c>
      <c r="M717" s="14">
        <v>7.6042878302689099</v>
      </c>
      <c r="N717" s="14">
        <v>9.2174552307596596</v>
      </c>
      <c r="O717" s="14">
        <v>4.0489470650153496</v>
      </c>
      <c r="P717" s="14">
        <v>4.8707476369920597</v>
      </c>
      <c r="R717">
        <v>5</v>
      </c>
      <c r="S717">
        <v>6</v>
      </c>
      <c r="T717">
        <v>2</v>
      </c>
      <c r="U717">
        <v>3</v>
      </c>
      <c r="V717">
        <v>7</v>
      </c>
    </row>
    <row r="718" spans="1:22">
      <c r="A718">
        <v>1987</v>
      </c>
      <c r="B718">
        <v>5</v>
      </c>
      <c r="C718">
        <v>12</v>
      </c>
      <c r="D718" s="14">
        <v>0.25327976666669599</v>
      </c>
      <c r="E718" s="14">
        <v>3.6075829887714002</v>
      </c>
      <c r="F718" s="14">
        <v>5.9184816650554799</v>
      </c>
      <c r="G718" s="14">
        <v>6.8562063880392596</v>
      </c>
      <c r="H718" s="14">
        <v>4.9677924144845296</v>
      </c>
      <c r="I718" s="14">
        <v>1.0402390707699201</v>
      </c>
      <c r="J718" s="14">
        <v>8.8513078451188196</v>
      </c>
      <c r="K718" s="14">
        <v>0.83437448174288997</v>
      </c>
      <c r="L718" s="14">
        <v>5.4727159848808498</v>
      </c>
      <c r="M718" s="14">
        <v>2.1940685995868598</v>
      </c>
      <c r="N718" s="14">
        <v>5.39863965281892</v>
      </c>
      <c r="O718" s="14">
        <v>3.3813342059448299</v>
      </c>
      <c r="P718" s="14">
        <v>4.3443020958079499</v>
      </c>
      <c r="R718">
        <v>5</v>
      </c>
      <c r="S718">
        <v>6</v>
      </c>
      <c r="T718">
        <v>2</v>
      </c>
      <c r="U718">
        <v>3</v>
      </c>
      <c r="V718">
        <v>1</v>
      </c>
    </row>
    <row r="719" spans="1:22">
      <c r="A719">
        <v>1987</v>
      </c>
      <c r="B719">
        <v>5</v>
      </c>
      <c r="C719">
        <v>13</v>
      </c>
      <c r="D719" s="14">
        <v>2.8597860108009598</v>
      </c>
      <c r="E719" s="14">
        <v>1.7360134942402501</v>
      </c>
      <c r="F719" s="14">
        <v>2.72118783048986</v>
      </c>
      <c r="G719" s="14">
        <v>4.1513711267302797</v>
      </c>
      <c r="H719" s="14">
        <v>4.1305244947775996</v>
      </c>
      <c r="I719" s="14">
        <v>3.8253865253248098</v>
      </c>
      <c r="J719" s="14">
        <v>5.6720303817240003</v>
      </c>
      <c r="K719" s="14">
        <v>1.20040832955849</v>
      </c>
      <c r="L719" s="14">
        <v>4.8125158339315597</v>
      </c>
      <c r="M719" s="14">
        <v>0.53090271453826099</v>
      </c>
      <c r="N719" s="14">
        <v>6.1125331270381498</v>
      </c>
      <c r="O719" s="14">
        <v>2.5811037631982798</v>
      </c>
      <c r="P719" s="14">
        <v>3.19278681013345</v>
      </c>
      <c r="R719">
        <v>7</v>
      </c>
      <c r="S719">
        <v>8</v>
      </c>
      <c r="T719">
        <v>2</v>
      </c>
      <c r="U719">
        <v>3</v>
      </c>
      <c r="V719">
        <v>7</v>
      </c>
    </row>
    <row r="720" spans="1:22">
      <c r="A720">
        <v>1987</v>
      </c>
      <c r="B720">
        <v>5</v>
      </c>
      <c r="C720">
        <v>14</v>
      </c>
      <c r="D720" s="14">
        <v>7.7157483408515404</v>
      </c>
      <c r="E720" s="14">
        <v>0.56787852482921197</v>
      </c>
      <c r="F720" s="14">
        <v>1.1642667695211899</v>
      </c>
      <c r="G720" s="14">
        <v>4.7433742183693699</v>
      </c>
      <c r="H720" s="14">
        <v>4.8026833161052798</v>
      </c>
      <c r="I720" s="14">
        <v>8.8760919358081694</v>
      </c>
      <c r="J720" s="14">
        <v>6.5926241995055603</v>
      </c>
      <c r="K720" s="14">
        <v>2.1744801557912101</v>
      </c>
      <c r="L720" s="14">
        <v>6.7446105222075596</v>
      </c>
      <c r="M720" s="14">
        <v>1.08071232571031</v>
      </c>
      <c r="N720" s="14">
        <v>10.8687628941186</v>
      </c>
      <c r="O720" s="14">
        <v>3.8465594736832101</v>
      </c>
      <c r="P720" s="14">
        <v>4.3261192605151599</v>
      </c>
      <c r="R720">
        <v>7</v>
      </c>
      <c r="S720">
        <v>8</v>
      </c>
      <c r="T720">
        <v>9</v>
      </c>
      <c r="U720">
        <v>3</v>
      </c>
      <c r="V720">
        <v>4</v>
      </c>
    </row>
    <row r="721" spans="1:22">
      <c r="A721">
        <v>1987</v>
      </c>
      <c r="B721">
        <v>5</v>
      </c>
      <c r="C721">
        <v>15</v>
      </c>
      <c r="D721" s="14">
        <v>3.9733031257777802</v>
      </c>
      <c r="E721" s="14">
        <v>0.383435080556291</v>
      </c>
      <c r="F721" s="14">
        <v>0.24294289656356499</v>
      </c>
      <c r="G721" s="14">
        <v>6.2848522584340802</v>
      </c>
      <c r="H721" s="14">
        <v>6.86100939548938</v>
      </c>
      <c r="I721" s="14">
        <v>3.6560537146233201</v>
      </c>
      <c r="J721" s="14">
        <v>5.7496880895631204</v>
      </c>
      <c r="K721" s="14">
        <v>2.1549041251743102</v>
      </c>
      <c r="L721" s="14">
        <v>15.624943111709101</v>
      </c>
      <c r="M721" s="14">
        <v>4.2463028827150202</v>
      </c>
      <c r="N721" s="14">
        <v>8.4008929974475102</v>
      </c>
      <c r="O721" s="14">
        <v>4.9177394851554697</v>
      </c>
      <c r="P721" s="14">
        <v>5.5582330368755901</v>
      </c>
      <c r="R721">
        <v>5</v>
      </c>
      <c r="S721">
        <v>8</v>
      </c>
      <c r="T721">
        <v>2</v>
      </c>
      <c r="U721">
        <v>3</v>
      </c>
      <c r="V721">
        <v>9</v>
      </c>
    </row>
    <row r="722" spans="1:22">
      <c r="A722">
        <v>1987</v>
      </c>
      <c r="B722">
        <v>5</v>
      </c>
      <c r="C722">
        <v>16</v>
      </c>
      <c r="D722" s="14">
        <v>3.6774719666990698</v>
      </c>
      <c r="E722" s="14">
        <v>1.45497749478837</v>
      </c>
      <c r="F722" s="14">
        <v>0.17930780419813599</v>
      </c>
      <c r="G722" s="14">
        <v>6.4092883458176502</v>
      </c>
      <c r="H722" s="14">
        <v>9.0388081138357403</v>
      </c>
      <c r="I722" s="14">
        <v>3.2884753066397501</v>
      </c>
      <c r="J722" s="14">
        <v>7.58892032305942</v>
      </c>
      <c r="K722" s="14">
        <v>3.1787044857767301</v>
      </c>
      <c r="L722" s="14">
        <v>3.0467595360635298</v>
      </c>
      <c r="M722" s="14">
        <v>0.92193088968422199</v>
      </c>
      <c r="N722" s="14">
        <v>8.0461490617825007</v>
      </c>
      <c r="O722" s="14">
        <v>3.9857378796569001</v>
      </c>
      <c r="P722" s="14">
        <v>4.8541497189251599</v>
      </c>
      <c r="R722">
        <v>5</v>
      </c>
      <c r="S722">
        <v>8</v>
      </c>
      <c r="T722">
        <v>9</v>
      </c>
      <c r="U722">
        <v>3</v>
      </c>
      <c r="V722">
        <v>4</v>
      </c>
    </row>
    <row r="723" spans="1:22">
      <c r="A723">
        <v>1987</v>
      </c>
      <c r="B723">
        <v>5</v>
      </c>
      <c r="C723">
        <v>17</v>
      </c>
      <c r="D723" s="14">
        <v>3.2581526501872502</v>
      </c>
      <c r="E723" s="14">
        <v>0.89180635469661795</v>
      </c>
      <c r="F723" s="14">
        <v>1.64090419942544E-2</v>
      </c>
      <c r="G723" s="14">
        <v>4.1282443884662499</v>
      </c>
      <c r="H723" s="14">
        <v>7.6491111435365804</v>
      </c>
      <c r="I723" s="14">
        <v>3.61835741150181</v>
      </c>
      <c r="J723" s="14">
        <v>5.3626683226021497</v>
      </c>
      <c r="K723" s="14">
        <v>2.1239700013887202</v>
      </c>
      <c r="L723" s="14">
        <v>0.79188814608618496</v>
      </c>
      <c r="M723" s="14">
        <v>1.9236098197337399</v>
      </c>
      <c r="N723" s="14">
        <v>4.0390961007447297</v>
      </c>
      <c r="O723" s="14">
        <v>4.6189645714751704</v>
      </c>
      <c r="P723" s="14">
        <v>3.9797210448292901</v>
      </c>
      <c r="R723">
        <v>7</v>
      </c>
      <c r="S723">
        <v>8</v>
      </c>
      <c r="T723">
        <v>9</v>
      </c>
      <c r="U723">
        <v>3</v>
      </c>
      <c r="V723">
        <v>2</v>
      </c>
    </row>
    <row r="724" spans="1:22">
      <c r="A724">
        <v>1987</v>
      </c>
      <c r="B724">
        <v>5</v>
      </c>
      <c r="C724">
        <v>18</v>
      </c>
      <c r="D724" s="14">
        <v>1.45076942407224</v>
      </c>
      <c r="E724" s="14">
        <v>1.2935950707895301</v>
      </c>
      <c r="F724" s="14">
        <v>0.15126957225063201</v>
      </c>
      <c r="G724" s="14">
        <v>3.3500187718160999</v>
      </c>
      <c r="H724" s="14">
        <v>3.4384438239781598</v>
      </c>
      <c r="I724" s="14">
        <v>3.3535044140107599</v>
      </c>
      <c r="J724" s="14">
        <v>3.12693549783733</v>
      </c>
      <c r="K724" s="14">
        <v>2.2277282195833501</v>
      </c>
      <c r="L724" s="14">
        <v>1.67004665647813</v>
      </c>
      <c r="M724" s="14">
        <v>4.8432710983605798</v>
      </c>
      <c r="N724" s="14">
        <v>4.9239393624524199</v>
      </c>
      <c r="O724" s="14">
        <v>3.9602192478355498</v>
      </c>
      <c r="P724" s="14">
        <v>3.2597842910434398</v>
      </c>
      <c r="R724">
        <v>7</v>
      </c>
      <c r="S724">
        <v>8</v>
      </c>
      <c r="T724">
        <v>9</v>
      </c>
      <c r="U724">
        <v>3</v>
      </c>
      <c r="V724">
        <v>2</v>
      </c>
    </row>
    <row r="725" spans="1:22">
      <c r="A725">
        <v>1987</v>
      </c>
      <c r="B725">
        <v>5</v>
      </c>
      <c r="C725">
        <v>19</v>
      </c>
      <c r="D725" s="14">
        <v>1.82116280610065</v>
      </c>
      <c r="E725" s="14">
        <v>1.1178252289933499</v>
      </c>
      <c r="F725" s="14">
        <v>1.232422128321</v>
      </c>
      <c r="G725" s="14">
        <v>7.40406621185776</v>
      </c>
      <c r="H725" s="14">
        <v>6.9597465435983699</v>
      </c>
      <c r="I725" s="14">
        <v>2.1533736584660801</v>
      </c>
      <c r="J725" s="14">
        <v>3.4961565052071402</v>
      </c>
      <c r="K725" s="14">
        <v>3.4443874201087001</v>
      </c>
      <c r="L725" s="14">
        <v>4.19075105347153</v>
      </c>
      <c r="M725" s="14">
        <v>10.055580432083101</v>
      </c>
      <c r="N725" s="14">
        <v>8.5280412809300703</v>
      </c>
      <c r="O725" s="14">
        <v>4.6093071694054801</v>
      </c>
      <c r="P725" s="14">
        <v>5.1825033301433097</v>
      </c>
      <c r="R725">
        <v>4</v>
      </c>
      <c r="S725">
        <v>8</v>
      </c>
      <c r="T725">
        <v>9</v>
      </c>
      <c r="U725">
        <v>2</v>
      </c>
      <c r="V725">
        <v>4</v>
      </c>
    </row>
    <row r="726" spans="1:22">
      <c r="A726">
        <v>1987</v>
      </c>
      <c r="B726">
        <v>5</v>
      </c>
      <c r="C726">
        <v>20</v>
      </c>
      <c r="D726" s="14">
        <v>8.9068195243474406</v>
      </c>
      <c r="E726" s="14">
        <v>11.9521894144294</v>
      </c>
      <c r="F726" s="14">
        <v>9.1607830542474193</v>
      </c>
      <c r="G726" s="14">
        <v>10.8983550199123</v>
      </c>
      <c r="H726" s="14">
        <v>3.7549395918695798</v>
      </c>
      <c r="I726" s="14">
        <v>10.096934275702599</v>
      </c>
      <c r="J726" s="14">
        <v>4.1722229156522497</v>
      </c>
      <c r="K726" s="14">
        <v>6.0557858881048903</v>
      </c>
      <c r="L726" s="14">
        <v>9.1640798462247108</v>
      </c>
      <c r="M726" s="14">
        <v>6.3520655066723197</v>
      </c>
      <c r="N726" s="14">
        <v>10.254984021698601</v>
      </c>
      <c r="O726" s="14">
        <v>6.6541782821401902</v>
      </c>
      <c r="P726" s="14">
        <v>6.9437927873421899</v>
      </c>
      <c r="R726">
        <v>4</v>
      </c>
      <c r="S726">
        <v>8</v>
      </c>
      <c r="T726">
        <v>9</v>
      </c>
      <c r="U726">
        <v>2</v>
      </c>
      <c r="V726">
        <v>4</v>
      </c>
    </row>
    <row r="727" spans="1:22">
      <c r="A727">
        <v>1987</v>
      </c>
      <c r="B727">
        <v>5</v>
      </c>
      <c r="C727">
        <v>21</v>
      </c>
      <c r="D727" s="14">
        <v>10.317353147587401</v>
      </c>
      <c r="E727" s="14">
        <v>5.9278626404227897</v>
      </c>
      <c r="F727" s="14">
        <v>1.02092633495963</v>
      </c>
      <c r="G727" s="14">
        <v>11.6608760252706</v>
      </c>
      <c r="H727" s="14">
        <v>3.7602542884137802</v>
      </c>
      <c r="I727" s="14">
        <v>11.563210452721201</v>
      </c>
      <c r="J727" s="14">
        <v>7.3639977070126799</v>
      </c>
      <c r="K727" s="14">
        <v>7.3390341274194997</v>
      </c>
      <c r="L727" s="14">
        <v>11.6802145808871</v>
      </c>
      <c r="M727" s="14">
        <v>7.2854583692112804</v>
      </c>
      <c r="N727" s="14">
        <v>13.6042226586229</v>
      </c>
      <c r="O727" s="14">
        <v>8.6990711056454995</v>
      </c>
      <c r="P727" s="14">
        <v>8.57548649256589</v>
      </c>
      <c r="R727">
        <v>4</v>
      </c>
      <c r="S727">
        <v>6</v>
      </c>
      <c r="T727">
        <v>4</v>
      </c>
      <c r="U727">
        <v>2</v>
      </c>
      <c r="V727">
        <v>6</v>
      </c>
    </row>
    <row r="728" spans="1:22">
      <c r="A728">
        <v>1987</v>
      </c>
      <c r="B728">
        <v>5</v>
      </c>
      <c r="C728">
        <v>22</v>
      </c>
      <c r="D728" s="14">
        <v>7.0203032429539096</v>
      </c>
      <c r="E728" s="14">
        <v>1.50632393278306</v>
      </c>
      <c r="F728" s="14">
        <v>2.78379839537372</v>
      </c>
      <c r="G728" s="14">
        <v>9.3010208765853406</v>
      </c>
      <c r="H728" s="14">
        <v>6.0307213715285402</v>
      </c>
      <c r="I728" s="14">
        <v>4.6552637629432798</v>
      </c>
      <c r="J728" s="14">
        <v>4.2499543506855098</v>
      </c>
      <c r="K728" s="14">
        <v>3.13535031597804</v>
      </c>
      <c r="L728" s="14">
        <v>6.2143710428045997</v>
      </c>
      <c r="M728" s="14">
        <v>2.1869191996088699</v>
      </c>
      <c r="N728" s="14">
        <v>12.323846340333599</v>
      </c>
      <c r="O728" s="14">
        <v>8.2060676182216792</v>
      </c>
      <c r="P728" s="14">
        <v>6.71453781609162</v>
      </c>
      <c r="R728">
        <v>10</v>
      </c>
      <c r="S728">
        <v>6</v>
      </c>
      <c r="T728">
        <v>1</v>
      </c>
      <c r="U728">
        <v>2</v>
      </c>
      <c r="V728">
        <v>1</v>
      </c>
    </row>
    <row r="729" spans="1:22">
      <c r="A729">
        <v>1987</v>
      </c>
      <c r="B729">
        <v>5</v>
      </c>
      <c r="C729">
        <v>23</v>
      </c>
      <c r="D729" s="14">
        <v>8.5819193078951592</v>
      </c>
      <c r="E729" s="14">
        <v>0.193531614536017</v>
      </c>
      <c r="F729" s="14">
        <v>1.9676267394306399</v>
      </c>
      <c r="G729" s="14">
        <v>7.4950006799059503</v>
      </c>
      <c r="H729" s="14">
        <v>4.8587034839445904</v>
      </c>
      <c r="I729" s="14">
        <v>8.4403436947803794</v>
      </c>
      <c r="J729" s="14">
        <v>5.27255707553135</v>
      </c>
      <c r="K729" s="14">
        <v>2.3721094625312098</v>
      </c>
      <c r="L729" s="14">
        <v>2.8388522837802301</v>
      </c>
      <c r="M729" s="14">
        <v>3.9492936242690799</v>
      </c>
      <c r="N729" s="14">
        <v>9.0380435110591701</v>
      </c>
      <c r="O729" s="14">
        <v>6.5149449240464001</v>
      </c>
      <c r="P729" s="14">
        <v>5.4126674253675899</v>
      </c>
      <c r="R729">
        <v>10</v>
      </c>
      <c r="S729">
        <v>5</v>
      </c>
      <c r="T729">
        <v>1</v>
      </c>
      <c r="U729">
        <v>2</v>
      </c>
      <c r="V729">
        <v>6</v>
      </c>
    </row>
    <row r="730" spans="1:22">
      <c r="A730">
        <v>1987</v>
      </c>
      <c r="B730">
        <v>5</v>
      </c>
      <c r="C730">
        <v>24</v>
      </c>
      <c r="D730" s="14">
        <v>1.7548242324889201</v>
      </c>
      <c r="E730" s="14">
        <v>1.2842102380689999</v>
      </c>
      <c r="F730" s="14">
        <v>1.47904126208499</v>
      </c>
      <c r="G730" s="14">
        <v>6.34739525683979</v>
      </c>
      <c r="H730" s="14">
        <v>3.8437439103181399</v>
      </c>
      <c r="I730" s="14">
        <v>2.9005771291673699</v>
      </c>
      <c r="J730" s="14">
        <v>2.6965540544270601</v>
      </c>
      <c r="K730" s="14">
        <v>0.55305626441364297</v>
      </c>
      <c r="L730" s="14">
        <v>1.9493029503270201</v>
      </c>
      <c r="M730" s="14">
        <v>6.3570020829094904</v>
      </c>
      <c r="N730" s="14">
        <v>5.6332195439359696</v>
      </c>
      <c r="O730" s="14">
        <v>7.6889247202976598</v>
      </c>
      <c r="P730" s="14">
        <v>4.8914799302968097</v>
      </c>
      <c r="R730">
        <v>10</v>
      </c>
      <c r="S730">
        <v>5</v>
      </c>
      <c r="T730">
        <v>8</v>
      </c>
      <c r="U730">
        <v>2</v>
      </c>
      <c r="V730">
        <v>6</v>
      </c>
    </row>
    <row r="731" spans="1:22">
      <c r="A731">
        <v>1987</v>
      </c>
      <c r="B731">
        <v>5</v>
      </c>
      <c r="C731">
        <v>25</v>
      </c>
      <c r="D731" s="14">
        <v>7.6239744803967294E-2</v>
      </c>
      <c r="E731" s="14">
        <v>0.39123244643849697</v>
      </c>
      <c r="F731" s="14">
        <v>1.1680586791552601</v>
      </c>
      <c r="G731" s="14">
        <v>3.33706215090585</v>
      </c>
      <c r="H731" s="14">
        <v>1.9773263988063801</v>
      </c>
      <c r="I731" s="14">
        <v>0.31379875259796802</v>
      </c>
      <c r="J731" s="14">
        <v>1.6917261482402699</v>
      </c>
      <c r="K731" s="14">
        <v>0.383739518056326</v>
      </c>
      <c r="L731" s="14">
        <v>1.67044770972296</v>
      </c>
      <c r="M731" s="14">
        <v>6.5486184013667597</v>
      </c>
      <c r="N731" s="14">
        <v>6.0750259367448898</v>
      </c>
      <c r="O731" s="14">
        <v>7.2187677055212696</v>
      </c>
      <c r="P731" s="14">
        <v>3.9715278160582099</v>
      </c>
      <c r="R731">
        <v>10</v>
      </c>
      <c r="S731">
        <v>5</v>
      </c>
      <c r="T731">
        <v>4</v>
      </c>
      <c r="U731">
        <v>1</v>
      </c>
      <c r="V731">
        <v>6</v>
      </c>
    </row>
    <row r="732" spans="1:22">
      <c r="A732">
        <v>1987</v>
      </c>
      <c r="B732">
        <v>5</v>
      </c>
      <c r="C732">
        <v>26</v>
      </c>
      <c r="D732" s="14">
        <v>0.19022782917533401</v>
      </c>
      <c r="E732" s="14">
        <v>1.1480794224337501</v>
      </c>
      <c r="F732" s="14">
        <v>0.79766186060949196</v>
      </c>
      <c r="G732" s="14">
        <v>5.5556442261583401</v>
      </c>
      <c r="H732" s="14">
        <v>3.1075902375120301</v>
      </c>
      <c r="I732" s="14">
        <v>0.469350547888365</v>
      </c>
      <c r="J732" s="14">
        <v>2.9450550188098799</v>
      </c>
      <c r="K732" s="14">
        <v>0.96482517478714402</v>
      </c>
      <c r="L732" s="14">
        <v>3.7511912308359201</v>
      </c>
      <c r="M732" s="14">
        <v>4.8846575760362398</v>
      </c>
      <c r="N732" s="14">
        <v>7.5536616370358596</v>
      </c>
      <c r="O732" s="14">
        <v>8.7861932496356498</v>
      </c>
      <c r="P732" s="14">
        <v>5.3554295173371802</v>
      </c>
      <c r="R732">
        <v>10</v>
      </c>
      <c r="S732">
        <v>5</v>
      </c>
      <c r="T732">
        <v>4</v>
      </c>
      <c r="U732">
        <v>1</v>
      </c>
      <c r="V732">
        <v>6</v>
      </c>
    </row>
    <row r="733" spans="1:22">
      <c r="A733">
        <v>1987</v>
      </c>
      <c r="B733">
        <v>5</v>
      </c>
      <c r="C733">
        <v>27</v>
      </c>
      <c r="D733" s="14">
        <v>3.9454912393977</v>
      </c>
      <c r="E733" s="14">
        <v>2.2939922239504398</v>
      </c>
      <c r="F733" s="14">
        <v>0.47574985468521203</v>
      </c>
      <c r="G733" s="14">
        <v>9.2091804015693395</v>
      </c>
      <c r="H733" s="14">
        <v>3.7483683109672201</v>
      </c>
      <c r="I733" s="14">
        <v>4.5155486537015497</v>
      </c>
      <c r="J733" s="14">
        <v>6.7369579230963001</v>
      </c>
      <c r="K733" s="14">
        <v>1.9596172683424999</v>
      </c>
      <c r="L733" s="14">
        <v>15.305171913812799</v>
      </c>
      <c r="M733" s="14">
        <v>8.5719400063284805</v>
      </c>
      <c r="N733" s="14">
        <v>11.6105652278652</v>
      </c>
      <c r="O733" s="14">
        <v>9.2001430863848501</v>
      </c>
      <c r="P733" s="14">
        <v>7.6803462998282797</v>
      </c>
      <c r="R733">
        <v>5</v>
      </c>
      <c r="S733">
        <v>9</v>
      </c>
      <c r="T733">
        <v>4</v>
      </c>
      <c r="U733">
        <v>1</v>
      </c>
      <c r="V733">
        <v>7</v>
      </c>
    </row>
    <row r="734" spans="1:22">
      <c r="A734">
        <v>1987</v>
      </c>
      <c r="B734">
        <v>5</v>
      </c>
      <c r="C734">
        <v>28</v>
      </c>
      <c r="D734" s="14">
        <v>5.9092588642238102</v>
      </c>
      <c r="E734" s="14">
        <v>2.74370198862669</v>
      </c>
      <c r="F734" s="14">
        <v>3.5786522410269499</v>
      </c>
      <c r="G734" s="14">
        <v>10.960155690571799</v>
      </c>
      <c r="H734" s="14">
        <v>5.6001005927650498</v>
      </c>
      <c r="I734" s="14">
        <v>11.292043373023599</v>
      </c>
      <c r="J734" s="14">
        <v>2.82884238777021</v>
      </c>
      <c r="K734" s="14">
        <v>1.79685456306548</v>
      </c>
      <c r="L734" s="14">
        <v>14.8308445518811</v>
      </c>
      <c r="M734" s="14">
        <v>7.3804108504677099</v>
      </c>
      <c r="N734" s="14">
        <v>13.0454333966118</v>
      </c>
      <c r="O734" s="14">
        <v>6.3031994130939699</v>
      </c>
      <c r="P734" s="14">
        <v>6.6868778477401003</v>
      </c>
      <c r="R734">
        <v>5</v>
      </c>
      <c r="S734">
        <v>9</v>
      </c>
      <c r="T734">
        <v>1</v>
      </c>
      <c r="U734">
        <v>1</v>
      </c>
      <c r="V734">
        <v>6</v>
      </c>
    </row>
    <row r="735" spans="1:22">
      <c r="A735">
        <v>1987</v>
      </c>
      <c r="B735">
        <v>5</v>
      </c>
      <c r="C735">
        <v>29</v>
      </c>
      <c r="D735" s="14">
        <v>1.5918869202833099</v>
      </c>
      <c r="E735" s="14">
        <v>1.08428595715367</v>
      </c>
      <c r="F735" s="14">
        <v>0.63071623635479501</v>
      </c>
      <c r="G735" s="14">
        <v>6.4544757727793103</v>
      </c>
      <c r="H735" s="14">
        <v>3.57640375113801</v>
      </c>
      <c r="I735" s="14">
        <v>4.3538255899772196</v>
      </c>
      <c r="J735" s="14">
        <v>0.68545648895393696</v>
      </c>
      <c r="K735" s="14">
        <v>0.608644052496361</v>
      </c>
      <c r="L735" s="14">
        <v>7.0445394721592498</v>
      </c>
      <c r="M735" s="14">
        <v>6.3939011160184798</v>
      </c>
      <c r="N735" s="14">
        <v>7.77302391170746</v>
      </c>
      <c r="O735" s="14">
        <v>3.7102439731889301</v>
      </c>
      <c r="P735" s="14">
        <v>3.7559371135600101</v>
      </c>
      <c r="R735">
        <v>5</v>
      </c>
      <c r="S735">
        <v>9</v>
      </c>
      <c r="T735">
        <v>1</v>
      </c>
      <c r="U735">
        <v>1</v>
      </c>
      <c r="V735">
        <v>6</v>
      </c>
    </row>
    <row r="736" spans="1:22">
      <c r="A736">
        <v>1987</v>
      </c>
      <c r="B736">
        <v>5</v>
      </c>
      <c r="C736">
        <v>30</v>
      </c>
      <c r="D736" s="14">
        <v>4.1151203231576203E-3</v>
      </c>
      <c r="E736" s="14">
        <v>0.48094656382197098</v>
      </c>
      <c r="F736" s="14">
        <v>0.59437308376296205</v>
      </c>
      <c r="G736" s="14">
        <v>5.6063006081910904</v>
      </c>
      <c r="H736" s="14">
        <v>3.5796599015862398</v>
      </c>
      <c r="I736" s="14">
        <v>0.27787426463739501</v>
      </c>
      <c r="J736" s="14">
        <v>0.23450160133449699</v>
      </c>
      <c r="K736" s="14">
        <v>0.23348040257243299</v>
      </c>
      <c r="L736" s="14">
        <v>13.319534553650399</v>
      </c>
      <c r="M736" s="14">
        <v>6.7161574114568703</v>
      </c>
      <c r="N736" s="14">
        <v>12.3387610510397</v>
      </c>
      <c r="O736" s="14">
        <v>1.3893902119613599</v>
      </c>
      <c r="P736" s="14">
        <v>3.1410204718983801</v>
      </c>
      <c r="R736">
        <v>2</v>
      </c>
      <c r="S736">
        <v>9</v>
      </c>
      <c r="T736">
        <v>1</v>
      </c>
      <c r="U736">
        <v>1</v>
      </c>
      <c r="V736">
        <v>6</v>
      </c>
    </row>
    <row r="737" spans="1:22">
      <c r="A737">
        <v>1987</v>
      </c>
      <c r="B737">
        <v>5</v>
      </c>
      <c r="C737">
        <v>31</v>
      </c>
      <c r="D737" s="14">
        <v>0.84735053647057701</v>
      </c>
      <c r="E737" s="14">
        <v>0.68923789155667103</v>
      </c>
      <c r="F737" s="14">
        <v>0.22780637455557901</v>
      </c>
      <c r="G737" s="14">
        <v>7.0480180312002503</v>
      </c>
      <c r="H737" s="14">
        <v>7.42753435342832</v>
      </c>
      <c r="I737" s="14">
        <v>0.37730557861580299</v>
      </c>
      <c r="J737" s="14">
        <v>0.34086962992839098</v>
      </c>
      <c r="K737" s="14">
        <v>0.94675877688634602</v>
      </c>
      <c r="L737" s="14">
        <v>7.7175989795636601</v>
      </c>
      <c r="M737" s="14">
        <v>7.5710972762540596</v>
      </c>
      <c r="N737" s="14">
        <v>7.55466777831555</v>
      </c>
      <c r="O737" s="14">
        <v>0.92574839721066504</v>
      </c>
      <c r="P737" s="14">
        <v>3.13178148922644</v>
      </c>
      <c r="R737">
        <v>2</v>
      </c>
      <c r="S737">
        <v>9</v>
      </c>
      <c r="T737">
        <v>1</v>
      </c>
      <c r="U737">
        <v>1</v>
      </c>
      <c r="V737">
        <v>6</v>
      </c>
    </row>
    <row r="738" spans="1:22">
      <c r="A738">
        <v>1988</v>
      </c>
      <c r="B738">
        <v>3</v>
      </c>
      <c r="C738">
        <v>1</v>
      </c>
      <c r="D738" s="14">
        <v>3.9604728894409398</v>
      </c>
      <c r="E738" s="14">
        <v>0.346727395377394</v>
      </c>
      <c r="F738" s="14">
        <v>0</v>
      </c>
      <c r="G738" s="14">
        <v>0.30832306615821198</v>
      </c>
      <c r="H738" s="14">
        <v>9.8108725117687298E-2</v>
      </c>
      <c r="I738" s="14">
        <v>4.1832301612310996</v>
      </c>
      <c r="J738" s="14">
        <v>5.6645114978439499E-2</v>
      </c>
      <c r="K738" s="14">
        <v>0.4388105179499</v>
      </c>
      <c r="L738" s="14">
        <v>7.5816267040122098E-3</v>
      </c>
      <c r="M738" s="14">
        <v>0</v>
      </c>
      <c r="N738" s="14">
        <v>0.79811854458065801</v>
      </c>
      <c r="O738" s="14">
        <v>1.42640593250304</v>
      </c>
      <c r="P738" s="14">
        <v>0.57432023928282405</v>
      </c>
      <c r="R738">
        <v>6</v>
      </c>
      <c r="S738">
        <v>2</v>
      </c>
      <c r="T738">
        <v>6</v>
      </c>
      <c r="U738">
        <v>7</v>
      </c>
      <c r="V738">
        <v>3</v>
      </c>
    </row>
    <row r="739" spans="1:22">
      <c r="A739">
        <v>1988</v>
      </c>
      <c r="B739">
        <v>3</v>
      </c>
      <c r="C739">
        <v>2</v>
      </c>
      <c r="D739" s="14">
        <v>1.48414555340627</v>
      </c>
      <c r="E739" s="14">
        <v>0.14652373171041499</v>
      </c>
      <c r="F739" s="14">
        <v>3.51811074255503E-4</v>
      </c>
      <c r="G739" s="14">
        <v>0.91358342913382995</v>
      </c>
      <c r="H739" s="14">
        <v>0.23808436493353799</v>
      </c>
      <c r="I739" s="14">
        <v>0.510020295661752</v>
      </c>
      <c r="J739" s="14">
        <v>3.5762676774638603E-2</v>
      </c>
      <c r="K739" s="14">
        <v>0.42688172568993499</v>
      </c>
      <c r="L739" s="14">
        <v>5.63205351249772E-2</v>
      </c>
      <c r="M739" s="14">
        <v>0</v>
      </c>
      <c r="N739" s="14">
        <v>0.41770731315819298</v>
      </c>
      <c r="O739" s="14">
        <v>0.80759920032573496</v>
      </c>
      <c r="P739" s="14">
        <v>0.44329059062150999</v>
      </c>
      <c r="R739">
        <v>6</v>
      </c>
      <c r="S739">
        <v>2</v>
      </c>
      <c r="T739">
        <v>5</v>
      </c>
      <c r="U739">
        <v>7</v>
      </c>
      <c r="V739">
        <v>3</v>
      </c>
    </row>
    <row r="740" spans="1:22">
      <c r="A740">
        <v>1988</v>
      </c>
      <c r="B740">
        <v>3</v>
      </c>
      <c r="C740">
        <v>3</v>
      </c>
      <c r="D740" s="14">
        <v>5.2226492851006796</v>
      </c>
      <c r="E740" s="14">
        <v>0.153187869115709</v>
      </c>
      <c r="F740" s="14">
        <v>8.8644580727397407E-2</v>
      </c>
      <c r="G740" s="14">
        <v>1.3382708907760199</v>
      </c>
      <c r="H740" s="14">
        <v>1.6403535861967</v>
      </c>
      <c r="I740" s="14">
        <v>2.1573101401426902</v>
      </c>
      <c r="J740" s="14">
        <v>4.5146534704028102E-2</v>
      </c>
      <c r="K740" s="14">
        <v>2.3860261575989301</v>
      </c>
      <c r="L740" s="14">
        <v>0.43781236018466602</v>
      </c>
      <c r="M740" s="14">
        <v>0</v>
      </c>
      <c r="N740" s="14">
        <v>2.3023995949029099</v>
      </c>
      <c r="O740" s="14">
        <v>0.69591455106036704</v>
      </c>
      <c r="P740" s="14">
        <v>1.0149651706340701</v>
      </c>
      <c r="R740">
        <v>6</v>
      </c>
      <c r="S740">
        <v>7</v>
      </c>
      <c r="T740">
        <v>7</v>
      </c>
      <c r="U740">
        <v>7</v>
      </c>
      <c r="V740">
        <v>2</v>
      </c>
    </row>
    <row r="741" spans="1:22">
      <c r="A741">
        <v>1988</v>
      </c>
      <c r="B741">
        <v>3</v>
      </c>
      <c r="C741">
        <v>4</v>
      </c>
      <c r="D741" s="14">
        <v>8.4308146697062796</v>
      </c>
      <c r="E741" s="14">
        <v>0.54039252973390905</v>
      </c>
      <c r="F741" s="14">
        <v>1.63912936675608E-2</v>
      </c>
      <c r="G741" s="14">
        <v>1.00564614362136</v>
      </c>
      <c r="H741" s="14">
        <v>2.9581233057109202</v>
      </c>
      <c r="I741" s="14">
        <v>6.8170752871663396</v>
      </c>
      <c r="J741" s="14">
        <v>0.10053122052914901</v>
      </c>
      <c r="K741" s="14">
        <v>4.3257373160185102</v>
      </c>
      <c r="L741" s="14">
        <v>0.100218923038663</v>
      </c>
      <c r="M741" s="14">
        <v>0</v>
      </c>
      <c r="N741" s="14">
        <v>6.1190819296621299</v>
      </c>
      <c r="O741" s="14">
        <v>1.4266197093862401</v>
      </c>
      <c r="P741" s="14">
        <v>1.8110025077212599</v>
      </c>
      <c r="R741">
        <v>9</v>
      </c>
      <c r="S741">
        <v>7</v>
      </c>
      <c r="T741">
        <v>7</v>
      </c>
      <c r="U741">
        <v>7</v>
      </c>
      <c r="V741">
        <v>2</v>
      </c>
    </row>
    <row r="742" spans="1:22">
      <c r="A742">
        <v>1988</v>
      </c>
      <c r="B742">
        <v>3</v>
      </c>
      <c r="C742">
        <v>5</v>
      </c>
      <c r="D742" s="14">
        <v>14.197656239712799</v>
      </c>
      <c r="E742" s="14">
        <v>7.3191507241345696E-2</v>
      </c>
      <c r="F742" s="14">
        <v>5.8590229631887304E-3</v>
      </c>
      <c r="G742" s="14">
        <v>0.98949550188776403</v>
      </c>
      <c r="H742" s="14">
        <v>3.5453149366587402</v>
      </c>
      <c r="I742" s="14">
        <v>16.5262077143583</v>
      </c>
      <c r="J742" s="14">
        <v>5.1674974046481803E-2</v>
      </c>
      <c r="K742" s="14">
        <v>5.4095116772630698</v>
      </c>
      <c r="L742" s="14">
        <v>2.2719258722717401</v>
      </c>
      <c r="M742" s="14">
        <v>0</v>
      </c>
      <c r="N742" s="14">
        <v>13.245559337906901</v>
      </c>
      <c r="O742" s="14">
        <v>1.4581307393359499</v>
      </c>
      <c r="P742" s="14">
        <v>2.4270510266173599</v>
      </c>
      <c r="R742">
        <v>7</v>
      </c>
      <c r="S742">
        <v>7</v>
      </c>
      <c r="T742">
        <v>7</v>
      </c>
      <c r="U742">
        <v>7</v>
      </c>
      <c r="V742">
        <v>2</v>
      </c>
    </row>
    <row r="743" spans="1:22">
      <c r="A743">
        <v>1988</v>
      </c>
      <c r="B743">
        <v>3</v>
      </c>
      <c r="C743">
        <v>6</v>
      </c>
      <c r="D743" s="14">
        <v>4.1089777644917396</v>
      </c>
      <c r="E743" s="14">
        <v>1.45603733307296E-2</v>
      </c>
      <c r="F743" s="14">
        <v>0</v>
      </c>
      <c r="G743" s="14">
        <v>0.46105199245008899</v>
      </c>
      <c r="H743" s="14">
        <v>1.5297161480944299</v>
      </c>
      <c r="I743" s="14">
        <v>9.8655786135644892</v>
      </c>
      <c r="J743" s="14">
        <v>3.3425065836757799E-2</v>
      </c>
      <c r="K743" s="14">
        <v>5.2707180681135402</v>
      </c>
      <c r="L743" s="14">
        <v>2.7364571380752101</v>
      </c>
      <c r="M743" s="14">
        <v>4.1325118069557999E-2</v>
      </c>
      <c r="N743" s="14">
        <v>9.3389412068374895</v>
      </c>
      <c r="O743" s="14">
        <v>2.13699287712002</v>
      </c>
      <c r="P743" s="14">
        <v>2.2534164286076201</v>
      </c>
      <c r="R743">
        <v>8</v>
      </c>
      <c r="S743">
        <v>7</v>
      </c>
      <c r="T743">
        <v>7</v>
      </c>
      <c r="U743">
        <v>7</v>
      </c>
      <c r="V743">
        <v>2</v>
      </c>
    </row>
    <row r="744" spans="1:22">
      <c r="A744">
        <v>1988</v>
      </c>
      <c r="B744">
        <v>3</v>
      </c>
      <c r="C744">
        <v>7</v>
      </c>
      <c r="D744" s="14">
        <v>8.5545219420638201</v>
      </c>
      <c r="E744" s="14">
        <v>8.8676421283338299E-3</v>
      </c>
      <c r="F744" s="14">
        <v>0</v>
      </c>
      <c r="G744" s="14">
        <v>0.51011380103352599</v>
      </c>
      <c r="H744" s="14">
        <v>0.81243070878794099</v>
      </c>
      <c r="I744" s="14">
        <v>8.4932621389518097</v>
      </c>
      <c r="J744" s="14">
        <v>9.7930070337876304E-2</v>
      </c>
      <c r="K744" s="14">
        <v>6.18149877475261</v>
      </c>
      <c r="L744" s="14">
        <v>2.7628383258753302</v>
      </c>
      <c r="M744" s="14">
        <v>0.22909978415169599</v>
      </c>
      <c r="N744" s="14">
        <v>9.7637997203975697</v>
      </c>
      <c r="O744" s="14">
        <v>2.3830071142439899</v>
      </c>
      <c r="P744" s="14">
        <v>2.48082658861845</v>
      </c>
      <c r="R744">
        <v>9</v>
      </c>
      <c r="S744">
        <v>3</v>
      </c>
      <c r="T744">
        <v>7</v>
      </c>
      <c r="U744">
        <v>7</v>
      </c>
      <c r="V744">
        <v>2</v>
      </c>
    </row>
    <row r="745" spans="1:22">
      <c r="A745">
        <v>1988</v>
      </c>
      <c r="B745">
        <v>3</v>
      </c>
      <c r="C745">
        <v>8</v>
      </c>
      <c r="D745" s="14">
        <v>7.1581696749337196</v>
      </c>
      <c r="E745" s="14">
        <v>4.9797370374975003E-2</v>
      </c>
      <c r="F745" s="14">
        <v>5.2815600906134196E-4</v>
      </c>
      <c r="G745" s="14">
        <v>1.02203529118513</v>
      </c>
      <c r="H745" s="14">
        <v>0.77473314019489503</v>
      </c>
      <c r="I745" s="14">
        <v>3.79934679997818</v>
      </c>
      <c r="J745" s="14">
        <v>0.17538005181368199</v>
      </c>
      <c r="K745" s="14">
        <v>3.4543688077552899</v>
      </c>
      <c r="L745" s="14">
        <v>1.90497915690229</v>
      </c>
      <c r="M745" s="14">
        <v>1.1604998408432801</v>
      </c>
      <c r="N745" s="14">
        <v>3.76313444719964</v>
      </c>
      <c r="O745" s="14">
        <v>2.1443112763989198</v>
      </c>
      <c r="P745" s="14">
        <v>1.76737172728698</v>
      </c>
      <c r="R745">
        <v>8</v>
      </c>
      <c r="S745">
        <v>3</v>
      </c>
      <c r="T745">
        <v>7</v>
      </c>
      <c r="U745">
        <v>4</v>
      </c>
      <c r="V745">
        <v>2</v>
      </c>
    </row>
    <row r="746" spans="1:22">
      <c r="A746">
        <v>1988</v>
      </c>
      <c r="B746">
        <v>3</v>
      </c>
      <c r="C746">
        <v>9</v>
      </c>
      <c r="D746" s="14">
        <v>2.0762541587688799</v>
      </c>
      <c r="E746" s="14">
        <v>0.16155231542287499</v>
      </c>
      <c r="F746" s="14">
        <v>1.4876394419269299E-2</v>
      </c>
      <c r="G746" s="14">
        <v>1.30297725023797</v>
      </c>
      <c r="H746" s="14">
        <v>0.77328572851432298</v>
      </c>
      <c r="I746" s="14">
        <v>1.9919006293274799</v>
      </c>
      <c r="J746" s="14">
        <v>0.21212285431521499</v>
      </c>
      <c r="K746" s="14">
        <v>2.3893541007872798</v>
      </c>
      <c r="L746" s="14">
        <v>6.6480112395779196</v>
      </c>
      <c r="M746" s="14">
        <v>3.5047463714448601</v>
      </c>
      <c r="N746" s="14">
        <v>4.53366504391321</v>
      </c>
      <c r="O746" s="14">
        <v>0.75384349563473596</v>
      </c>
      <c r="P746" s="14">
        <v>1.5790629173588999</v>
      </c>
      <c r="R746">
        <v>6</v>
      </c>
      <c r="S746">
        <v>3</v>
      </c>
      <c r="T746">
        <v>7</v>
      </c>
      <c r="U746">
        <v>4</v>
      </c>
      <c r="V746">
        <v>2</v>
      </c>
    </row>
    <row r="747" spans="1:22">
      <c r="A747">
        <v>1988</v>
      </c>
      <c r="B747">
        <v>3</v>
      </c>
      <c r="C747">
        <v>10</v>
      </c>
      <c r="D747" s="14">
        <v>9.6355645387354993</v>
      </c>
      <c r="E747" s="14">
        <v>5.6911057586855003E-2</v>
      </c>
      <c r="F747" s="14">
        <v>0.280162023596775</v>
      </c>
      <c r="G747" s="14">
        <v>1.2146141557368699</v>
      </c>
      <c r="H747" s="14">
        <v>0.92122499873895503</v>
      </c>
      <c r="I747" s="14">
        <v>6.0775518271955704</v>
      </c>
      <c r="J747" s="14">
        <v>0.168370299816576</v>
      </c>
      <c r="K747" s="14">
        <v>3.3280431351009701</v>
      </c>
      <c r="L747" s="14">
        <v>4.1550103554256701</v>
      </c>
      <c r="M747" s="14">
        <v>9.6764244950092296E-2</v>
      </c>
      <c r="N747" s="14">
        <v>5.6862832607617504</v>
      </c>
      <c r="O747" s="14">
        <v>1.05734799966522</v>
      </c>
      <c r="P747" s="14">
        <v>1.74740995979039</v>
      </c>
      <c r="R747">
        <v>6</v>
      </c>
      <c r="S747">
        <v>7</v>
      </c>
      <c r="T747">
        <v>7</v>
      </c>
      <c r="U747">
        <v>4</v>
      </c>
      <c r="V747">
        <v>2</v>
      </c>
    </row>
    <row r="748" spans="1:22">
      <c r="A748">
        <v>1988</v>
      </c>
      <c r="B748">
        <v>3</v>
      </c>
      <c r="C748">
        <v>11</v>
      </c>
      <c r="D748" s="14">
        <v>4.3552558435391902</v>
      </c>
      <c r="E748" s="14">
        <v>1.38417367509432E-2</v>
      </c>
      <c r="F748" s="14">
        <v>0.26148178413851902</v>
      </c>
      <c r="G748" s="14">
        <v>1.28204289032844</v>
      </c>
      <c r="H748" s="14">
        <v>1.1141362412806</v>
      </c>
      <c r="I748" s="14">
        <v>2.4790077753686401</v>
      </c>
      <c r="J748" s="14">
        <v>0.106816971640143</v>
      </c>
      <c r="K748" s="14">
        <v>6.1795143081327204</v>
      </c>
      <c r="L748" s="14">
        <v>6.3313001231098696</v>
      </c>
      <c r="M748" s="14">
        <v>9.1143477895265404E-2</v>
      </c>
      <c r="N748" s="14">
        <v>3.8792806003566098</v>
      </c>
      <c r="O748" s="14">
        <v>0.60681859515938996</v>
      </c>
      <c r="P748" s="14">
        <v>2.0195288345565698</v>
      </c>
      <c r="R748">
        <v>9</v>
      </c>
      <c r="S748">
        <v>7</v>
      </c>
      <c r="T748">
        <v>7</v>
      </c>
      <c r="U748">
        <v>4</v>
      </c>
      <c r="V748">
        <v>2</v>
      </c>
    </row>
    <row r="749" spans="1:22">
      <c r="A749">
        <v>1988</v>
      </c>
      <c r="B749">
        <v>3</v>
      </c>
      <c r="C749">
        <v>12</v>
      </c>
      <c r="D749" s="14">
        <v>4.9841456354096403</v>
      </c>
      <c r="E749" s="14">
        <v>2.2124121456547598E-2</v>
      </c>
      <c r="F749" s="14">
        <v>0.160592025180575</v>
      </c>
      <c r="G749" s="14">
        <v>0.70432467460744497</v>
      </c>
      <c r="H749" s="14">
        <v>1.2579788430060801</v>
      </c>
      <c r="I749" s="14">
        <v>4.9974111740320604</v>
      </c>
      <c r="J749" s="14">
        <v>9.7290902218903394E-2</v>
      </c>
      <c r="K749" s="14">
        <v>8.0482733081345401</v>
      </c>
      <c r="L749" s="14">
        <v>2.7601274685148498</v>
      </c>
      <c r="M749" s="14">
        <v>4.2336714153235797E-2</v>
      </c>
      <c r="N749" s="14">
        <v>6.1850906248650404</v>
      </c>
      <c r="O749" s="14">
        <v>1.2396525567791301</v>
      </c>
      <c r="P749" s="14">
        <v>2.2082394739476601</v>
      </c>
      <c r="R749">
        <v>8</v>
      </c>
      <c r="S749">
        <v>7</v>
      </c>
      <c r="T749">
        <v>7</v>
      </c>
      <c r="U749">
        <v>4</v>
      </c>
      <c r="V749">
        <v>2</v>
      </c>
    </row>
    <row r="750" spans="1:22">
      <c r="A750">
        <v>1988</v>
      </c>
      <c r="B750">
        <v>3</v>
      </c>
      <c r="C750">
        <v>13</v>
      </c>
      <c r="D750" s="14">
        <v>1.9297052059322399</v>
      </c>
      <c r="E750" s="14">
        <v>2.1475695550723099E-3</v>
      </c>
      <c r="F750" s="14">
        <v>2.4561450422922902E-3</v>
      </c>
      <c r="G750" s="14">
        <v>0.58281521319138896</v>
      </c>
      <c r="H750" s="14">
        <v>1.13920709129122</v>
      </c>
      <c r="I750" s="14">
        <v>3.9836254780048499</v>
      </c>
      <c r="J750" s="14">
        <v>4.1044229831079998E-2</v>
      </c>
      <c r="K750" s="14">
        <v>3.4220719696929698</v>
      </c>
      <c r="L750" s="14">
        <v>1.3240833670549901</v>
      </c>
      <c r="M750" s="14">
        <v>6.0167426968215799E-3</v>
      </c>
      <c r="N750" s="14">
        <v>3.2546353036736999</v>
      </c>
      <c r="O750" s="14">
        <v>1.44937942422192</v>
      </c>
      <c r="P750" s="14">
        <v>1.29158130536872</v>
      </c>
      <c r="R750">
        <v>6</v>
      </c>
      <c r="S750">
        <v>2</v>
      </c>
      <c r="T750">
        <v>5</v>
      </c>
      <c r="U750">
        <v>4</v>
      </c>
      <c r="V750">
        <v>3</v>
      </c>
    </row>
    <row r="751" spans="1:22">
      <c r="A751">
        <v>1988</v>
      </c>
      <c r="B751">
        <v>3</v>
      </c>
      <c r="C751">
        <v>14</v>
      </c>
      <c r="D751" s="14">
        <v>5.8663133059295403</v>
      </c>
      <c r="E751" s="14">
        <v>8.5031525601977001E-5</v>
      </c>
      <c r="F751" s="14">
        <v>0.11879732533147699</v>
      </c>
      <c r="G751" s="14">
        <v>0.47171169062671497</v>
      </c>
      <c r="H751" s="14">
        <v>0.76040382247058602</v>
      </c>
      <c r="I751" s="14">
        <v>4.73236512054772</v>
      </c>
      <c r="J751" s="14">
        <v>5.1809943685582803E-2</v>
      </c>
      <c r="K751" s="14">
        <v>4.4657312376647802</v>
      </c>
      <c r="L751" s="14">
        <v>1.9508494492073301</v>
      </c>
      <c r="M751" s="14">
        <v>1.23942932011146E-2</v>
      </c>
      <c r="N751" s="14">
        <v>4.0300019514881198</v>
      </c>
      <c r="O751" s="14">
        <v>0.79744188676830496</v>
      </c>
      <c r="P751" s="14">
        <v>1.33774604580596</v>
      </c>
      <c r="R751">
        <v>6</v>
      </c>
      <c r="S751">
        <v>2</v>
      </c>
      <c r="T751">
        <v>6</v>
      </c>
      <c r="U751">
        <v>4</v>
      </c>
      <c r="V751">
        <v>3</v>
      </c>
    </row>
    <row r="752" spans="1:22">
      <c r="A752">
        <v>1988</v>
      </c>
      <c r="B752">
        <v>3</v>
      </c>
      <c r="C752">
        <v>15</v>
      </c>
      <c r="D752" s="14">
        <v>4.1196024675773399</v>
      </c>
      <c r="E752" s="14">
        <v>5.2204675041651501E-2</v>
      </c>
      <c r="F752" s="14">
        <v>0.34653471565556498</v>
      </c>
      <c r="G752" s="14">
        <v>0.186831506099148</v>
      </c>
      <c r="H752" s="14">
        <v>1.7527554502549001</v>
      </c>
      <c r="I752" s="14">
        <v>2.2535471043476401</v>
      </c>
      <c r="J752" s="14">
        <v>8.00642990321766E-2</v>
      </c>
      <c r="K752" s="14">
        <v>10.313462359017199</v>
      </c>
      <c r="L752" s="14">
        <v>1.0286251561033299</v>
      </c>
      <c r="M752" s="14">
        <v>0</v>
      </c>
      <c r="N752" s="14">
        <v>4.9033765174369899</v>
      </c>
      <c r="O752" s="14">
        <v>0.64742854854888998</v>
      </c>
      <c r="P752" s="14">
        <v>2.1431664592361201</v>
      </c>
      <c r="R752">
        <v>9</v>
      </c>
      <c r="S752">
        <v>2</v>
      </c>
      <c r="T752">
        <v>6</v>
      </c>
      <c r="U752">
        <v>4</v>
      </c>
      <c r="V752">
        <v>5</v>
      </c>
    </row>
    <row r="753" spans="1:22">
      <c r="A753">
        <v>1988</v>
      </c>
      <c r="B753">
        <v>3</v>
      </c>
      <c r="C753">
        <v>16</v>
      </c>
      <c r="D753" s="14">
        <v>9.9525146478980897</v>
      </c>
      <c r="E753" s="14">
        <v>0</v>
      </c>
      <c r="F753" s="14">
        <v>3.4817625126482801E-2</v>
      </c>
      <c r="G753" s="14">
        <v>0.220658295187038</v>
      </c>
      <c r="H753" s="14">
        <v>2.0588840171337601</v>
      </c>
      <c r="I753" s="14">
        <v>7.2784262462596496</v>
      </c>
      <c r="J753" s="14">
        <v>4.3798130383412098E-2</v>
      </c>
      <c r="K753" s="14">
        <v>8.5508030444408796</v>
      </c>
      <c r="L753" s="14">
        <v>0.72650196723357097</v>
      </c>
      <c r="M753" s="14">
        <v>7.7719834302166597E-4</v>
      </c>
      <c r="N753" s="14">
        <v>11.8545272868809</v>
      </c>
      <c r="O753" s="14">
        <v>1.5086931442653699</v>
      </c>
      <c r="P753" s="14">
        <v>2.4351826510083701</v>
      </c>
      <c r="R753">
        <v>9</v>
      </c>
      <c r="S753">
        <v>2</v>
      </c>
      <c r="T753">
        <v>6</v>
      </c>
      <c r="U753">
        <v>4</v>
      </c>
      <c r="V753">
        <v>3</v>
      </c>
    </row>
    <row r="754" spans="1:22">
      <c r="A754">
        <v>1988</v>
      </c>
      <c r="B754">
        <v>3</v>
      </c>
      <c r="C754">
        <v>17</v>
      </c>
      <c r="D754" s="14">
        <v>4.7588881076742897</v>
      </c>
      <c r="E754" s="14">
        <v>9.0464914859120799E-3</v>
      </c>
      <c r="F754" s="14">
        <v>0</v>
      </c>
      <c r="G754" s="14">
        <v>0.90405475332150598</v>
      </c>
      <c r="H754" s="14">
        <v>2.07296738900166</v>
      </c>
      <c r="I754" s="14">
        <v>7.5336670922734896</v>
      </c>
      <c r="J754" s="14">
        <v>7.2770237249767306E-2</v>
      </c>
      <c r="K754" s="14">
        <v>10.8919632527265</v>
      </c>
      <c r="L754" s="14">
        <v>0.68133449716890804</v>
      </c>
      <c r="M754" s="14">
        <v>5.36019187593162E-3</v>
      </c>
      <c r="N754" s="14">
        <v>9.4555823229014599</v>
      </c>
      <c r="O754" s="14">
        <v>7.8828442427140804</v>
      </c>
      <c r="P754" s="14">
        <v>4.5955156303022404</v>
      </c>
      <c r="R754">
        <v>3</v>
      </c>
      <c r="S754">
        <v>2</v>
      </c>
      <c r="T754">
        <v>3</v>
      </c>
      <c r="U754">
        <v>4</v>
      </c>
      <c r="V754">
        <v>8</v>
      </c>
    </row>
    <row r="755" spans="1:22">
      <c r="A755">
        <v>1988</v>
      </c>
      <c r="B755">
        <v>3</v>
      </c>
      <c r="C755">
        <v>18</v>
      </c>
      <c r="D755" s="14">
        <v>3.1364616241515502</v>
      </c>
      <c r="E755" s="14">
        <v>1.9947647770957502E-3</v>
      </c>
      <c r="F755" s="14">
        <v>0</v>
      </c>
      <c r="G755" s="14">
        <v>0.26988943561001499</v>
      </c>
      <c r="H755" s="14">
        <v>1.75867217667301</v>
      </c>
      <c r="I755" s="14">
        <v>6.0526124879494398</v>
      </c>
      <c r="J755" s="14">
        <v>3.7287861939981397E-2</v>
      </c>
      <c r="K755" s="14">
        <v>5.6648315580910804</v>
      </c>
      <c r="L755" s="14">
        <v>0.569825109282318</v>
      </c>
      <c r="M755" s="14">
        <v>6.5810683465654997E-5</v>
      </c>
      <c r="N755" s="14">
        <v>5.2051181747396296</v>
      </c>
      <c r="O755" s="14">
        <v>15.3602937736435</v>
      </c>
      <c r="P755" s="14">
        <v>5.81392720443956</v>
      </c>
      <c r="R755">
        <v>3</v>
      </c>
      <c r="S755">
        <v>2</v>
      </c>
      <c r="T755">
        <v>3</v>
      </c>
      <c r="U755">
        <v>4</v>
      </c>
      <c r="V755">
        <v>8</v>
      </c>
    </row>
    <row r="756" spans="1:22">
      <c r="A756">
        <v>1988</v>
      </c>
      <c r="B756">
        <v>3</v>
      </c>
      <c r="C756">
        <v>19</v>
      </c>
      <c r="D756" s="14">
        <v>8.7266764684541496</v>
      </c>
      <c r="E756" s="14">
        <v>5.5274878183530704E-4</v>
      </c>
      <c r="F756" s="14">
        <v>0</v>
      </c>
      <c r="G756" s="14">
        <v>0.33644668363601299</v>
      </c>
      <c r="H756" s="14">
        <v>3.35247490718025</v>
      </c>
      <c r="I756" s="14">
        <v>5.1106111833614003</v>
      </c>
      <c r="J756" s="14">
        <v>6.3619457540289498E-2</v>
      </c>
      <c r="K756" s="14">
        <v>5.0936035536466804</v>
      </c>
      <c r="L756" s="14">
        <v>2.9973147866642198</v>
      </c>
      <c r="M756" s="14">
        <v>0</v>
      </c>
      <c r="N756" s="14">
        <v>9.2382202447208392</v>
      </c>
      <c r="O756" s="14">
        <v>2.83176763148467</v>
      </c>
      <c r="P756" s="14">
        <v>2.4985417185342498</v>
      </c>
      <c r="R756">
        <v>9</v>
      </c>
      <c r="S756">
        <v>2</v>
      </c>
      <c r="T756">
        <v>3</v>
      </c>
      <c r="U756">
        <v>4</v>
      </c>
      <c r="V756">
        <v>8</v>
      </c>
    </row>
    <row r="757" spans="1:22">
      <c r="A757">
        <v>1988</v>
      </c>
      <c r="B757">
        <v>3</v>
      </c>
      <c r="C757">
        <v>20</v>
      </c>
      <c r="D757" s="14">
        <v>10.9085074599178</v>
      </c>
      <c r="E757" s="14">
        <v>2.1432743710005999E-2</v>
      </c>
      <c r="F757" s="14">
        <v>4.5787719971757797E-2</v>
      </c>
      <c r="G757" s="14">
        <v>1.0942863326590799</v>
      </c>
      <c r="H757" s="14">
        <v>12.602085633375699</v>
      </c>
      <c r="I757" s="14">
        <v>11.245741260659599</v>
      </c>
      <c r="J757" s="14">
        <v>4.2592804284572898E-2</v>
      </c>
      <c r="K757" s="14">
        <v>14.091695137850699</v>
      </c>
      <c r="L757" s="14">
        <v>1.0617096878241801</v>
      </c>
      <c r="M757" s="14">
        <v>0</v>
      </c>
      <c r="N757" s="14">
        <v>15.028286501293699</v>
      </c>
      <c r="O757" s="14">
        <v>2.4603004222454699</v>
      </c>
      <c r="P757" s="14">
        <v>4.5789140430314097</v>
      </c>
      <c r="R757">
        <v>11</v>
      </c>
      <c r="S757">
        <v>2</v>
      </c>
      <c r="T757">
        <v>3</v>
      </c>
      <c r="U757">
        <v>4</v>
      </c>
      <c r="V757">
        <v>8</v>
      </c>
    </row>
    <row r="758" spans="1:22">
      <c r="A758">
        <v>1988</v>
      </c>
      <c r="B758">
        <v>3</v>
      </c>
      <c r="C758">
        <v>21</v>
      </c>
      <c r="D758" s="14">
        <v>7.1272995806743804</v>
      </c>
      <c r="E758" s="14">
        <v>1.0675055647921001E-2</v>
      </c>
      <c r="F758" s="14">
        <v>6.9852391182843795E-2</v>
      </c>
      <c r="G758" s="14">
        <v>1.52637399884414</v>
      </c>
      <c r="H758" s="14">
        <v>8.1513848482475701</v>
      </c>
      <c r="I758" s="14">
        <v>8.1505947440165905</v>
      </c>
      <c r="J758" s="14">
        <v>0.24897476275960101</v>
      </c>
      <c r="K758" s="14">
        <v>7.4642867665109103</v>
      </c>
      <c r="L758" s="14">
        <v>3.4669482744885398E-2</v>
      </c>
      <c r="M758" s="14">
        <v>0</v>
      </c>
      <c r="N758" s="14">
        <v>6.0713356381838999</v>
      </c>
      <c r="O758" s="14">
        <v>2.6340888948419301</v>
      </c>
      <c r="P758" s="14">
        <v>3.2517696754173899</v>
      </c>
      <c r="R758">
        <v>11</v>
      </c>
      <c r="S758">
        <v>3</v>
      </c>
      <c r="T758">
        <v>3</v>
      </c>
      <c r="U758">
        <v>4</v>
      </c>
      <c r="V758">
        <v>8</v>
      </c>
    </row>
    <row r="759" spans="1:22">
      <c r="A759">
        <v>1988</v>
      </c>
      <c r="B759">
        <v>3</v>
      </c>
      <c r="C759">
        <v>22</v>
      </c>
      <c r="D759" s="14">
        <v>0.25092653688979499</v>
      </c>
      <c r="E759" s="14">
        <v>7.0722826712788206E-2</v>
      </c>
      <c r="F759" s="14">
        <v>0.27491870795974099</v>
      </c>
      <c r="G759" s="14">
        <v>0.93911972358592599</v>
      </c>
      <c r="H759" s="14">
        <v>1.4089929349078201</v>
      </c>
      <c r="I759" s="14">
        <v>0.677561316542723</v>
      </c>
      <c r="J759" s="14">
        <v>1.1222514148898399</v>
      </c>
      <c r="K759" s="14">
        <v>4.3392198171872201</v>
      </c>
      <c r="L759" s="14">
        <v>0.18083455932050099</v>
      </c>
      <c r="M759" s="14">
        <v>0</v>
      </c>
      <c r="N759" s="14">
        <v>4.9575344692266397</v>
      </c>
      <c r="O759" s="14">
        <v>1.0708883514177101</v>
      </c>
      <c r="P759" s="14">
        <v>1.5337733776854501</v>
      </c>
      <c r="R759">
        <v>6</v>
      </c>
      <c r="S759">
        <v>1</v>
      </c>
      <c r="T759">
        <v>3</v>
      </c>
      <c r="U759">
        <v>4</v>
      </c>
      <c r="V759">
        <v>1</v>
      </c>
    </row>
    <row r="760" spans="1:22">
      <c r="A760">
        <v>1988</v>
      </c>
      <c r="B760">
        <v>3</v>
      </c>
      <c r="C760">
        <v>23</v>
      </c>
      <c r="D760" s="14">
        <v>8.4896153722557699</v>
      </c>
      <c r="E760" s="14">
        <v>0.37373288217026301</v>
      </c>
      <c r="F760" s="14">
        <v>0.17284377707809201</v>
      </c>
      <c r="G760" s="14">
        <v>1.59439129439789</v>
      </c>
      <c r="H760" s="14">
        <v>7.1708739299553503</v>
      </c>
      <c r="I760" s="14">
        <v>3.3234526437008598</v>
      </c>
      <c r="J760" s="14">
        <v>1.0038055038051701</v>
      </c>
      <c r="K760" s="14">
        <v>7.1490786429057298</v>
      </c>
      <c r="L760" s="14">
        <v>3.2178589444431201E-2</v>
      </c>
      <c r="M760" s="14">
        <v>0</v>
      </c>
      <c r="N760" s="14">
        <v>2.5590704634143799</v>
      </c>
      <c r="O760" s="14">
        <v>1.0186228557738499</v>
      </c>
      <c r="P760" s="14">
        <v>2.4785927363016702</v>
      </c>
      <c r="R760">
        <v>9</v>
      </c>
      <c r="S760">
        <v>1</v>
      </c>
      <c r="T760">
        <v>5</v>
      </c>
      <c r="U760">
        <v>4</v>
      </c>
      <c r="V760">
        <v>1</v>
      </c>
    </row>
    <row r="761" spans="1:22">
      <c r="A761">
        <v>1988</v>
      </c>
      <c r="B761">
        <v>3</v>
      </c>
      <c r="C761">
        <v>24</v>
      </c>
      <c r="D761" s="14">
        <v>6.0252323959687502</v>
      </c>
      <c r="E761" s="14">
        <v>1.6332154315291701E-2</v>
      </c>
      <c r="F761" s="14">
        <v>9.24996781068715E-4</v>
      </c>
      <c r="G761" s="14">
        <v>3.3776667863868699</v>
      </c>
      <c r="H761" s="14">
        <v>11.2730840995081</v>
      </c>
      <c r="I761" s="14">
        <v>5.1984766124210697</v>
      </c>
      <c r="J761" s="14">
        <v>9.0079653046876196</v>
      </c>
      <c r="K761" s="14">
        <v>9.5208959080511502</v>
      </c>
      <c r="L761" s="14">
        <v>3.85573891862145E-2</v>
      </c>
      <c r="M761" s="14">
        <v>0</v>
      </c>
      <c r="N761" s="14">
        <v>3.7584417979142599</v>
      </c>
      <c r="O761" s="14">
        <v>4.0208025714777698</v>
      </c>
      <c r="P761" s="14">
        <v>5.0449837448453501</v>
      </c>
      <c r="R761">
        <v>11</v>
      </c>
      <c r="S761">
        <v>1</v>
      </c>
      <c r="T761">
        <v>2</v>
      </c>
      <c r="U761">
        <v>4</v>
      </c>
      <c r="V761">
        <v>9</v>
      </c>
    </row>
    <row r="762" spans="1:22">
      <c r="A762">
        <v>1988</v>
      </c>
      <c r="B762">
        <v>3</v>
      </c>
      <c r="C762">
        <v>25</v>
      </c>
      <c r="D762" s="14">
        <v>7.4535881862427296</v>
      </c>
      <c r="E762" s="14">
        <v>2.19577302211694E-2</v>
      </c>
      <c r="F762" s="14">
        <v>0</v>
      </c>
      <c r="G762" s="14">
        <v>2.7178319938742201</v>
      </c>
      <c r="H762" s="14">
        <v>5.4632652288307799</v>
      </c>
      <c r="I762" s="14">
        <v>5.2084645617737699</v>
      </c>
      <c r="J762" s="14">
        <v>3.32731201731707</v>
      </c>
      <c r="K762" s="14">
        <v>6.7816865783295199</v>
      </c>
      <c r="L762" s="14">
        <v>4.5803904121644402E-2</v>
      </c>
      <c r="M762" s="14">
        <v>0</v>
      </c>
      <c r="N762" s="14">
        <v>3.2883663583567202</v>
      </c>
      <c r="O762" s="14">
        <v>3.13855707899044</v>
      </c>
      <c r="P762" s="14">
        <v>3.29720697452486</v>
      </c>
      <c r="R762">
        <v>9</v>
      </c>
      <c r="S762">
        <v>3</v>
      </c>
      <c r="T762">
        <v>5</v>
      </c>
      <c r="U762">
        <v>4</v>
      </c>
      <c r="V762">
        <v>9</v>
      </c>
    </row>
    <row r="763" spans="1:22">
      <c r="A763">
        <v>1988</v>
      </c>
      <c r="B763">
        <v>3</v>
      </c>
      <c r="C763">
        <v>26</v>
      </c>
      <c r="D763" s="14">
        <v>3.75541578821317</v>
      </c>
      <c r="E763" s="14">
        <v>1.74154310397206E-3</v>
      </c>
      <c r="F763" s="14">
        <v>0</v>
      </c>
      <c r="G763" s="14">
        <v>1.57652256426528</v>
      </c>
      <c r="H763" s="14">
        <v>4.3686932181407396</v>
      </c>
      <c r="I763" s="14">
        <v>3.2439388659170398</v>
      </c>
      <c r="J763" s="14">
        <v>1.0446895582995599</v>
      </c>
      <c r="K763" s="14">
        <v>8.1936812243510797</v>
      </c>
      <c r="L763" s="14">
        <v>0.21795040567492399</v>
      </c>
      <c r="M763" s="14">
        <v>0</v>
      </c>
      <c r="N763" s="14">
        <v>3.7375606085529798</v>
      </c>
      <c r="O763" s="14">
        <v>1.6421132339694799</v>
      </c>
      <c r="P763" s="14">
        <v>2.5504014083974802</v>
      </c>
      <c r="R763">
        <v>9</v>
      </c>
      <c r="S763">
        <v>3</v>
      </c>
      <c r="T763">
        <v>3</v>
      </c>
      <c r="U763">
        <v>4</v>
      </c>
      <c r="V763">
        <v>9</v>
      </c>
    </row>
    <row r="764" spans="1:22">
      <c r="A764">
        <v>1988</v>
      </c>
      <c r="B764">
        <v>3</v>
      </c>
      <c r="C764">
        <v>27</v>
      </c>
      <c r="D764" s="14">
        <v>4.2329986951478604</v>
      </c>
      <c r="E764" s="14">
        <v>0</v>
      </c>
      <c r="F764" s="14">
        <v>8.7952772206211297E-4</v>
      </c>
      <c r="G764" s="14">
        <v>0.85251219503826703</v>
      </c>
      <c r="H764" s="14">
        <v>2.2306667865254499</v>
      </c>
      <c r="I764" s="14">
        <v>0.72722881675729401</v>
      </c>
      <c r="J764" s="14">
        <v>0.34083870871535799</v>
      </c>
      <c r="K764" s="14">
        <v>6.53711520956998</v>
      </c>
      <c r="L764" s="14">
        <v>0.304252986092581</v>
      </c>
      <c r="M764" s="14">
        <v>0</v>
      </c>
      <c r="N764" s="14">
        <v>2.64035120373818</v>
      </c>
      <c r="O764" s="14">
        <v>0.71942217685682297</v>
      </c>
      <c r="P764" s="14">
        <v>1.6315540371278601</v>
      </c>
      <c r="R764">
        <v>9</v>
      </c>
      <c r="S764">
        <v>3</v>
      </c>
      <c r="T764">
        <v>3</v>
      </c>
      <c r="U764">
        <v>4</v>
      </c>
      <c r="V764">
        <v>3</v>
      </c>
    </row>
    <row r="765" spans="1:22">
      <c r="A765">
        <v>1988</v>
      </c>
      <c r="B765">
        <v>3</v>
      </c>
      <c r="C765">
        <v>28</v>
      </c>
      <c r="D765" s="14">
        <v>8.0744892280639498</v>
      </c>
      <c r="E765" s="14">
        <v>6.0917372314872303E-3</v>
      </c>
      <c r="F765" s="14">
        <v>4.3941921188136101E-4</v>
      </c>
      <c r="G765" s="14">
        <v>0.93925892991478099</v>
      </c>
      <c r="H765" s="14">
        <v>2.4393645825580301</v>
      </c>
      <c r="I765" s="14">
        <v>4.7732631510618404</v>
      </c>
      <c r="J765" s="14">
        <v>0.340691607214897</v>
      </c>
      <c r="K765" s="14">
        <v>8.2459610089035902</v>
      </c>
      <c r="L765" s="14">
        <v>0.81268270247934704</v>
      </c>
      <c r="M765" s="14">
        <v>4.46498128160232E-5</v>
      </c>
      <c r="N765" s="14">
        <v>5.0428369607837897</v>
      </c>
      <c r="O765" s="14">
        <v>1.0822048296679301</v>
      </c>
      <c r="P765" s="14">
        <v>2.1622027924765002</v>
      </c>
      <c r="R765">
        <v>9</v>
      </c>
      <c r="S765">
        <v>3</v>
      </c>
      <c r="T765">
        <v>3</v>
      </c>
      <c r="U765">
        <v>4</v>
      </c>
      <c r="V765">
        <v>3</v>
      </c>
    </row>
    <row r="766" spans="1:22">
      <c r="A766">
        <v>1988</v>
      </c>
      <c r="B766">
        <v>3</v>
      </c>
      <c r="C766">
        <v>29</v>
      </c>
      <c r="D766" s="14">
        <v>5.5122613674823597</v>
      </c>
      <c r="E766" s="14">
        <v>2.0708527464603201E-2</v>
      </c>
      <c r="F766" s="14">
        <v>0</v>
      </c>
      <c r="G766" s="14">
        <v>0.79082303909471696</v>
      </c>
      <c r="H766" s="14">
        <v>1.9049388094392601</v>
      </c>
      <c r="I766" s="14">
        <v>3.9037151623202901</v>
      </c>
      <c r="J766" s="14">
        <v>0.28917246542892999</v>
      </c>
      <c r="K766" s="14">
        <v>7.0264372779491602</v>
      </c>
      <c r="L766" s="14">
        <v>1.2108390938898499</v>
      </c>
      <c r="M766" s="14">
        <v>1.4821788810603299E-4</v>
      </c>
      <c r="N766" s="14">
        <v>2.4174141669721601</v>
      </c>
      <c r="O766" s="14">
        <v>1.34949002979933</v>
      </c>
      <c r="P766" s="14">
        <v>1.8372415965842801</v>
      </c>
      <c r="R766">
        <v>9</v>
      </c>
      <c r="S766">
        <v>3</v>
      </c>
      <c r="T766">
        <v>5</v>
      </c>
      <c r="U766">
        <v>4</v>
      </c>
      <c r="V766">
        <v>3</v>
      </c>
    </row>
    <row r="767" spans="1:22">
      <c r="A767">
        <v>1988</v>
      </c>
      <c r="B767">
        <v>3</v>
      </c>
      <c r="C767">
        <v>30</v>
      </c>
      <c r="D767" s="14">
        <v>7.0080423475806102</v>
      </c>
      <c r="E767" s="14">
        <v>9.7239544098361302E-3</v>
      </c>
      <c r="F767" s="14">
        <v>0</v>
      </c>
      <c r="G767" s="14">
        <v>0.38605402746536499</v>
      </c>
      <c r="H767" s="14">
        <v>0.457386664369757</v>
      </c>
      <c r="I767" s="14">
        <v>2.0624433514048901</v>
      </c>
      <c r="J767" s="14">
        <v>0.13659847722784499</v>
      </c>
      <c r="K767" s="14">
        <v>5.4538655837877004</v>
      </c>
      <c r="L767" s="14">
        <v>0.24397309858025701</v>
      </c>
      <c r="M767" s="14">
        <v>3.2521557829613402E-5</v>
      </c>
      <c r="N767" s="14">
        <v>0.85985898886147705</v>
      </c>
      <c r="O767" s="14">
        <v>0.90719841848118399</v>
      </c>
      <c r="P767" s="14">
        <v>1.2709695946222701</v>
      </c>
      <c r="R767">
        <v>6</v>
      </c>
      <c r="S767">
        <v>3</v>
      </c>
      <c r="T767">
        <v>5</v>
      </c>
      <c r="U767">
        <v>4</v>
      </c>
      <c r="V767">
        <v>3</v>
      </c>
    </row>
    <row r="768" spans="1:22">
      <c r="A768">
        <v>1988</v>
      </c>
      <c r="B768">
        <v>3</v>
      </c>
      <c r="C768">
        <v>31</v>
      </c>
      <c r="D768" s="14">
        <v>5.2202040478394602</v>
      </c>
      <c r="E768" s="14">
        <v>1.9448343544763999E-3</v>
      </c>
      <c r="F768" s="14">
        <v>0</v>
      </c>
      <c r="G768" s="14">
        <v>0.28070457313283598</v>
      </c>
      <c r="H768" s="14">
        <v>0.30362673475455598</v>
      </c>
      <c r="I768" s="14">
        <v>0.95729139434509802</v>
      </c>
      <c r="J768" s="14">
        <v>8.6413751870012503E-2</v>
      </c>
      <c r="K768" s="14">
        <v>4.7600345663529602</v>
      </c>
      <c r="L768" s="14">
        <v>4.2438864346656099E-2</v>
      </c>
      <c r="M768" s="14">
        <v>0</v>
      </c>
      <c r="N768" s="14">
        <v>0.43801302969165501</v>
      </c>
      <c r="O768" s="14">
        <v>0.87424484258992097</v>
      </c>
      <c r="P768" s="14">
        <v>1.03822752547852</v>
      </c>
      <c r="R768">
        <v>8</v>
      </c>
      <c r="S768">
        <v>1</v>
      </c>
      <c r="T768">
        <v>9</v>
      </c>
      <c r="U768">
        <v>6</v>
      </c>
      <c r="V768">
        <v>2</v>
      </c>
    </row>
    <row r="769" spans="1:22">
      <c r="A769">
        <v>1988</v>
      </c>
      <c r="B769">
        <v>4</v>
      </c>
      <c r="C769">
        <v>1</v>
      </c>
      <c r="D769" s="14">
        <v>4.2982324730516002</v>
      </c>
      <c r="E769" s="14">
        <v>0</v>
      </c>
      <c r="F769" s="14">
        <v>0</v>
      </c>
      <c r="G769" s="14">
        <v>0.21273183356323599</v>
      </c>
      <c r="H769" s="14">
        <v>0.64043257138622001</v>
      </c>
      <c r="I769" s="14">
        <v>2.10861050038669</v>
      </c>
      <c r="J769" s="14">
        <v>0.20043633447752099</v>
      </c>
      <c r="K769" s="14">
        <v>2.8144475038477301</v>
      </c>
      <c r="L769" s="14">
        <v>2.2958847439230198E-2</v>
      </c>
      <c r="M769" s="14">
        <v>3.3716221893274401E-4</v>
      </c>
      <c r="N769" s="14">
        <v>0.53753474371078902</v>
      </c>
      <c r="O769" s="14">
        <v>1.8576789055832601</v>
      </c>
      <c r="P769" s="14">
        <v>1.12556166879788</v>
      </c>
      <c r="R769">
        <v>6</v>
      </c>
      <c r="S769">
        <v>1</v>
      </c>
      <c r="T769">
        <v>9</v>
      </c>
      <c r="U769">
        <v>6</v>
      </c>
      <c r="V769">
        <v>9</v>
      </c>
    </row>
    <row r="770" spans="1:22">
      <c r="A770">
        <v>1988</v>
      </c>
      <c r="B770">
        <v>4</v>
      </c>
      <c r="C770">
        <v>2</v>
      </c>
      <c r="D770" s="14">
        <v>2.3980357039918201</v>
      </c>
      <c r="E770" s="14">
        <v>0</v>
      </c>
      <c r="F770" s="14">
        <v>0</v>
      </c>
      <c r="G770" s="14">
        <v>0.47631720657947901</v>
      </c>
      <c r="H770" s="14">
        <v>0.965016277043939</v>
      </c>
      <c r="I770" s="14">
        <v>1.43309975817445</v>
      </c>
      <c r="J770" s="14">
        <v>0.15799779624101001</v>
      </c>
      <c r="K770" s="14">
        <v>1.5397632771644401</v>
      </c>
      <c r="L770" s="14">
        <v>0.36003306850051803</v>
      </c>
      <c r="M770" s="14">
        <v>0</v>
      </c>
      <c r="N770" s="14">
        <v>1.8304415972790999</v>
      </c>
      <c r="O770" s="14">
        <v>2.9146184334877301</v>
      </c>
      <c r="P770" s="14">
        <v>1.3026715566857601</v>
      </c>
      <c r="R770">
        <v>6</v>
      </c>
      <c r="S770">
        <v>1</v>
      </c>
      <c r="T770">
        <v>9</v>
      </c>
      <c r="U770">
        <v>6</v>
      </c>
      <c r="V770">
        <v>9</v>
      </c>
    </row>
    <row r="771" spans="1:22">
      <c r="A771">
        <v>1988</v>
      </c>
      <c r="B771">
        <v>4</v>
      </c>
      <c r="C771">
        <v>3</v>
      </c>
      <c r="D771" s="14">
        <v>4.2916021235744104</v>
      </c>
      <c r="E771" s="14">
        <v>4.2511263393032702E-4</v>
      </c>
      <c r="F771" s="14">
        <v>0</v>
      </c>
      <c r="G771" s="14">
        <v>0.513292141896319</v>
      </c>
      <c r="H771" s="14">
        <v>1.5221541403471399</v>
      </c>
      <c r="I771" s="14">
        <v>4.2565329639084402</v>
      </c>
      <c r="J771" s="14">
        <v>0.17295720348208901</v>
      </c>
      <c r="K771" s="14">
        <v>2.4509865931803398</v>
      </c>
      <c r="L771" s="14">
        <v>0.76439805399599403</v>
      </c>
      <c r="M771" s="14">
        <v>4.1063349899413103E-5</v>
      </c>
      <c r="N771" s="14">
        <v>2.4258416132207601</v>
      </c>
      <c r="O771" s="14">
        <v>2.8628349620795599</v>
      </c>
      <c r="P771" s="14">
        <v>1.5081985094675601</v>
      </c>
      <c r="R771">
        <v>6</v>
      </c>
      <c r="S771">
        <v>3</v>
      </c>
      <c r="T771">
        <v>9</v>
      </c>
      <c r="U771">
        <v>9</v>
      </c>
      <c r="V771">
        <v>2</v>
      </c>
    </row>
    <row r="772" spans="1:22">
      <c r="A772">
        <v>1988</v>
      </c>
      <c r="B772">
        <v>4</v>
      </c>
      <c r="C772">
        <v>4</v>
      </c>
      <c r="D772" s="14">
        <v>3.7063902392343402</v>
      </c>
      <c r="E772" s="14">
        <v>0.14114451921068799</v>
      </c>
      <c r="F772" s="14">
        <v>0</v>
      </c>
      <c r="G772" s="14">
        <v>0.89285394600837198</v>
      </c>
      <c r="H772" s="14">
        <v>1.8148324847928201</v>
      </c>
      <c r="I772" s="14">
        <v>3.24195233573028</v>
      </c>
      <c r="J772" s="14">
        <v>0.227389660613071</v>
      </c>
      <c r="K772" s="14">
        <v>2.1950974018889502</v>
      </c>
      <c r="L772" s="14">
        <v>0.99545853197825596</v>
      </c>
      <c r="M772" s="14">
        <v>4.0348202115524101E-4</v>
      </c>
      <c r="N772" s="14">
        <v>2.9985602517315</v>
      </c>
      <c r="O772" s="14">
        <v>3.2190091939054302</v>
      </c>
      <c r="P772" s="14">
        <v>1.7701509727972999</v>
      </c>
      <c r="R772">
        <v>6</v>
      </c>
      <c r="S772">
        <v>8</v>
      </c>
      <c r="T772">
        <v>9</v>
      </c>
      <c r="U772">
        <v>9</v>
      </c>
      <c r="V772">
        <v>4</v>
      </c>
    </row>
    <row r="773" spans="1:22">
      <c r="A773">
        <v>1988</v>
      </c>
      <c r="B773">
        <v>4</v>
      </c>
      <c r="C773">
        <v>5</v>
      </c>
      <c r="D773" s="14">
        <v>3.6533914148956499</v>
      </c>
      <c r="E773" s="14">
        <v>0.25998951829592898</v>
      </c>
      <c r="F773" s="14">
        <v>0</v>
      </c>
      <c r="G773" s="14">
        <v>3.32073839637021</v>
      </c>
      <c r="H773" s="14">
        <v>4.0902211779619204</v>
      </c>
      <c r="I773" s="14">
        <v>5.26221975484449</v>
      </c>
      <c r="J773" s="14">
        <v>1.1944208070948401</v>
      </c>
      <c r="K773" s="14">
        <v>1.7564847419670599</v>
      </c>
      <c r="L773" s="14">
        <v>0.93588171618525495</v>
      </c>
      <c r="M773" s="14">
        <v>8.20888682481585E-5</v>
      </c>
      <c r="N773" s="14">
        <v>5.95266635589378</v>
      </c>
      <c r="O773" s="14">
        <v>3.8140914079409001</v>
      </c>
      <c r="P773" s="14">
        <v>2.7337131114614701</v>
      </c>
      <c r="R773">
        <v>7</v>
      </c>
      <c r="S773">
        <v>8</v>
      </c>
      <c r="T773">
        <v>9</v>
      </c>
      <c r="U773">
        <v>9</v>
      </c>
      <c r="V773">
        <v>9</v>
      </c>
    </row>
    <row r="774" spans="1:22">
      <c r="A774">
        <v>1988</v>
      </c>
      <c r="B774">
        <v>4</v>
      </c>
      <c r="C774">
        <v>6</v>
      </c>
      <c r="D774" s="14">
        <v>4.6109152287937096</v>
      </c>
      <c r="E774" s="14">
        <v>0.61255628599962497</v>
      </c>
      <c r="F774" s="14">
        <v>0.32481508199966802</v>
      </c>
      <c r="G774" s="14">
        <v>4.9882656427381997</v>
      </c>
      <c r="H774" s="14">
        <v>7.9220575388368299</v>
      </c>
      <c r="I774" s="14">
        <v>4.3999324591588298</v>
      </c>
      <c r="J774" s="14">
        <v>1.41238118626189</v>
      </c>
      <c r="K774" s="14">
        <v>2.7348676986328901</v>
      </c>
      <c r="L774" s="14">
        <v>3.2144779434244199</v>
      </c>
      <c r="M774" s="14">
        <v>1.3704192007519799E-2</v>
      </c>
      <c r="N774" s="14">
        <v>5.4105347786714599</v>
      </c>
      <c r="O774" s="14">
        <v>3.6407096053713301</v>
      </c>
      <c r="P774" s="14">
        <v>3.5395101315752302</v>
      </c>
      <c r="R774">
        <v>7</v>
      </c>
      <c r="S774">
        <v>3</v>
      </c>
      <c r="T774">
        <v>7</v>
      </c>
      <c r="U774">
        <v>9</v>
      </c>
      <c r="V774">
        <v>4</v>
      </c>
    </row>
    <row r="775" spans="1:22">
      <c r="A775">
        <v>1988</v>
      </c>
      <c r="B775">
        <v>4</v>
      </c>
      <c r="C775">
        <v>7</v>
      </c>
      <c r="D775" s="14">
        <v>9.0920722065385409</v>
      </c>
      <c r="E775" s="14">
        <v>0.34949895398784098</v>
      </c>
      <c r="F775" s="14">
        <v>1.7599732985005599E-4</v>
      </c>
      <c r="G775" s="14">
        <v>3.6601884644085501</v>
      </c>
      <c r="H775" s="14">
        <v>6.8013203382291696</v>
      </c>
      <c r="I775" s="14">
        <v>4.3884855115935499</v>
      </c>
      <c r="J775" s="14">
        <v>0.90321928851573496</v>
      </c>
      <c r="K775" s="14">
        <v>3.8296975122867298</v>
      </c>
      <c r="L775" s="14">
        <v>0.44058611878374598</v>
      </c>
      <c r="M775" s="14">
        <v>2.88937065351826E-3</v>
      </c>
      <c r="N775" s="14">
        <v>6.1398874035634501</v>
      </c>
      <c r="O775" s="14">
        <v>3.4533752835119902</v>
      </c>
      <c r="P775" s="14">
        <v>3.1525213450441298</v>
      </c>
      <c r="R775">
        <v>7</v>
      </c>
      <c r="S775">
        <v>3</v>
      </c>
      <c r="T775">
        <v>7</v>
      </c>
      <c r="U775">
        <v>9</v>
      </c>
      <c r="V775">
        <v>2</v>
      </c>
    </row>
    <row r="776" spans="1:22">
      <c r="A776">
        <v>1988</v>
      </c>
      <c r="B776">
        <v>4</v>
      </c>
      <c r="C776">
        <v>8</v>
      </c>
      <c r="D776" s="14">
        <v>9.0556614008044996</v>
      </c>
      <c r="E776" s="14">
        <v>0.143484836001708</v>
      </c>
      <c r="F776" s="14">
        <v>9.11507435541134E-3</v>
      </c>
      <c r="G776" s="14">
        <v>2.4726168215075601</v>
      </c>
      <c r="H776" s="14">
        <v>3.5127775237453398</v>
      </c>
      <c r="I776" s="14">
        <v>3.54330802778968</v>
      </c>
      <c r="J776" s="14">
        <v>0.41557468312517798</v>
      </c>
      <c r="K776" s="14">
        <v>4.2114198353652004</v>
      </c>
      <c r="L776" s="14">
        <v>1.2738910669063299</v>
      </c>
      <c r="M776" s="14">
        <v>0.32791940810511799</v>
      </c>
      <c r="N776" s="14">
        <v>4.2793797789708998</v>
      </c>
      <c r="O776" s="14">
        <v>4.7016817463602401</v>
      </c>
      <c r="P776" s="14">
        <v>3.1264788636499401</v>
      </c>
      <c r="R776">
        <v>7</v>
      </c>
      <c r="S776">
        <v>3</v>
      </c>
      <c r="T776">
        <v>9</v>
      </c>
      <c r="U776">
        <v>9</v>
      </c>
      <c r="V776">
        <v>2</v>
      </c>
    </row>
    <row r="777" spans="1:22">
      <c r="A777">
        <v>1988</v>
      </c>
      <c r="B777">
        <v>4</v>
      </c>
      <c r="C777">
        <v>9</v>
      </c>
      <c r="D777" s="14">
        <v>8.4841149388548001</v>
      </c>
      <c r="E777" s="14">
        <v>1.7937610506650398E-2</v>
      </c>
      <c r="F777" s="14">
        <v>0</v>
      </c>
      <c r="G777" s="14">
        <v>2.9926042304136899</v>
      </c>
      <c r="H777" s="14">
        <v>7.7211232342581004</v>
      </c>
      <c r="I777" s="14">
        <v>11.8621126069858</v>
      </c>
      <c r="J777" s="14">
        <v>1.75168661302434</v>
      </c>
      <c r="K777" s="14">
        <v>6.8258619323370997</v>
      </c>
      <c r="L777" s="14">
        <v>3.2396027251286101</v>
      </c>
      <c r="M777" s="14">
        <v>7.9257383394360503E-2</v>
      </c>
      <c r="N777" s="14">
        <v>9.8953841132969398</v>
      </c>
      <c r="O777" s="14">
        <v>4.1022327142600199</v>
      </c>
      <c r="P777" s="14">
        <v>4.1842724691392199</v>
      </c>
      <c r="R777">
        <v>7</v>
      </c>
      <c r="S777">
        <v>8</v>
      </c>
      <c r="T777">
        <v>9</v>
      </c>
      <c r="U777">
        <v>9</v>
      </c>
      <c r="V777">
        <v>4</v>
      </c>
    </row>
    <row r="778" spans="1:22">
      <c r="A778">
        <v>1988</v>
      </c>
      <c r="B778">
        <v>4</v>
      </c>
      <c r="C778">
        <v>10</v>
      </c>
      <c r="D778" s="14">
        <v>9.5481783817689401</v>
      </c>
      <c r="E778" s="14">
        <v>0.25503438808843898</v>
      </c>
      <c r="F778" s="14">
        <v>1.32039002265335E-4</v>
      </c>
      <c r="G778" s="14">
        <v>4.4031248479297496</v>
      </c>
      <c r="H778" s="14">
        <v>7.1917406262760002</v>
      </c>
      <c r="I778" s="14">
        <v>8.2281473034272992</v>
      </c>
      <c r="J778" s="14">
        <v>2.1603521622659501</v>
      </c>
      <c r="K778" s="14">
        <v>5.4686960474543502</v>
      </c>
      <c r="L778" s="14">
        <v>4.0814212022446803</v>
      </c>
      <c r="M778" s="14">
        <v>0.122816526375089</v>
      </c>
      <c r="N778" s="14">
        <v>12.1060220195555</v>
      </c>
      <c r="O778" s="14">
        <v>4.9134235246448004</v>
      </c>
      <c r="P778" s="14">
        <v>4.5749770133798204</v>
      </c>
      <c r="R778">
        <v>7</v>
      </c>
      <c r="S778">
        <v>8</v>
      </c>
      <c r="T778">
        <v>9</v>
      </c>
      <c r="U778">
        <v>9</v>
      </c>
      <c r="V778">
        <v>9</v>
      </c>
    </row>
    <row r="779" spans="1:22">
      <c r="A779">
        <v>1988</v>
      </c>
      <c r="B779">
        <v>4</v>
      </c>
      <c r="C779">
        <v>11</v>
      </c>
      <c r="D779" s="14">
        <v>2.5401620464422301</v>
      </c>
      <c r="E779" s="14">
        <v>0.76942655425031103</v>
      </c>
      <c r="F779" s="14">
        <v>1.12947354735213</v>
      </c>
      <c r="G779" s="14">
        <v>4.7131876190188198</v>
      </c>
      <c r="H779" s="14">
        <v>2.9303922432204801</v>
      </c>
      <c r="I779" s="14">
        <v>2.8910302171164601</v>
      </c>
      <c r="J779" s="14">
        <v>1.8987673671094201</v>
      </c>
      <c r="K779" s="14">
        <v>2.4648640418557202</v>
      </c>
      <c r="L779" s="14">
        <v>6.0393129475476197E-2</v>
      </c>
      <c r="M779" s="14">
        <v>5.4708837409719203E-3</v>
      </c>
      <c r="N779" s="14">
        <v>1.65722724989972</v>
      </c>
      <c r="O779" s="14">
        <v>3.6134263947587701</v>
      </c>
      <c r="P779" s="14">
        <v>2.84146729752681</v>
      </c>
      <c r="R779">
        <v>1</v>
      </c>
      <c r="S779">
        <v>8</v>
      </c>
      <c r="T779">
        <v>2</v>
      </c>
      <c r="U779">
        <v>9</v>
      </c>
      <c r="V779">
        <v>9</v>
      </c>
    </row>
    <row r="780" spans="1:22">
      <c r="A780">
        <v>1988</v>
      </c>
      <c r="B780">
        <v>4</v>
      </c>
      <c r="C780">
        <v>12</v>
      </c>
      <c r="D780" s="14">
        <v>4.6715131631039304</v>
      </c>
      <c r="E780" s="14">
        <v>2.4705038858072599</v>
      </c>
      <c r="F780" s="14">
        <v>0.49625393119123101</v>
      </c>
      <c r="G780" s="14">
        <v>4.0065551704798104</v>
      </c>
      <c r="H780" s="14">
        <v>2.11843681158257</v>
      </c>
      <c r="I780" s="14">
        <v>6.0097237156297902</v>
      </c>
      <c r="J780" s="14">
        <v>3.83622833299493</v>
      </c>
      <c r="K780" s="14">
        <v>1.90626837667713</v>
      </c>
      <c r="L780" s="14">
        <v>0.27964181957731699</v>
      </c>
      <c r="M780" s="14">
        <v>1.76922886697795E-2</v>
      </c>
      <c r="N780" s="14">
        <v>3.3019146568906099</v>
      </c>
      <c r="O780" s="14">
        <v>2.5128214987697102</v>
      </c>
      <c r="P780" s="14">
        <v>2.4647543321702501</v>
      </c>
      <c r="R780">
        <v>7</v>
      </c>
      <c r="S780">
        <v>8</v>
      </c>
      <c r="T780">
        <v>9</v>
      </c>
      <c r="U780">
        <v>9</v>
      </c>
      <c r="V780">
        <v>9</v>
      </c>
    </row>
    <row r="781" spans="1:22">
      <c r="A781">
        <v>1988</v>
      </c>
      <c r="B781">
        <v>4</v>
      </c>
      <c r="C781">
        <v>13</v>
      </c>
      <c r="D781" s="14">
        <v>4.9782164156053996</v>
      </c>
      <c r="E781" s="14">
        <v>1.7670209685416101</v>
      </c>
      <c r="F781" s="14">
        <v>0.24337294770934201</v>
      </c>
      <c r="G781" s="14">
        <v>5.0422945401200598</v>
      </c>
      <c r="H781" s="14">
        <v>2.6840394279459301</v>
      </c>
      <c r="I781" s="14">
        <v>4.2011277310636101</v>
      </c>
      <c r="J781" s="14">
        <v>5.0352231995381098</v>
      </c>
      <c r="K781" s="14">
        <v>3.1579870989000498</v>
      </c>
      <c r="L781" s="14">
        <v>1.0752121807492701</v>
      </c>
      <c r="M781" s="14">
        <v>4.2172089762678201E-3</v>
      </c>
      <c r="N781" s="14">
        <v>5.8302132324858302</v>
      </c>
      <c r="O781" s="14">
        <v>3.3532893764472198</v>
      </c>
      <c r="P781" s="14">
        <v>3.3724708466215501</v>
      </c>
      <c r="R781">
        <v>1</v>
      </c>
      <c r="S781">
        <v>8</v>
      </c>
      <c r="T781">
        <v>9</v>
      </c>
      <c r="U781">
        <v>9</v>
      </c>
      <c r="V781">
        <v>9</v>
      </c>
    </row>
    <row r="782" spans="1:22">
      <c r="A782">
        <v>1988</v>
      </c>
      <c r="B782">
        <v>4</v>
      </c>
      <c r="C782">
        <v>14</v>
      </c>
      <c r="D782" s="14">
        <v>4.7092925575351501</v>
      </c>
      <c r="E782" s="14">
        <v>0.65097591680054001</v>
      </c>
      <c r="F782" s="14">
        <v>0.73332659719530202</v>
      </c>
      <c r="G782" s="14">
        <v>7.1254143398423002</v>
      </c>
      <c r="H782" s="14">
        <v>3.8732183387468799</v>
      </c>
      <c r="I782" s="14">
        <v>8.5485673775763793</v>
      </c>
      <c r="J782" s="14">
        <v>6.2152060439749999</v>
      </c>
      <c r="K782" s="14">
        <v>4.6699494374016304</v>
      </c>
      <c r="L782" s="14">
        <v>3.0651765386309</v>
      </c>
      <c r="M782" s="14">
        <v>5.7900118777406001E-3</v>
      </c>
      <c r="N782" s="14">
        <v>10.008421187686499</v>
      </c>
      <c r="O782" s="14">
        <v>3.8344417553638501</v>
      </c>
      <c r="P782" s="14">
        <v>4.5337143301207101</v>
      </c>
      <c r="R782">
        <v>1</v>
      </c>
      <c r="S782">
        <v>6</v>
      </c>
      <c r="T782">
        <v>2</v>
      </c>
      <c r="U782">
        <v>3</v>
      </c>
      <c r="V782">
        <v>9</v>
      </c>
    </row>
    <row r="783" spans="1:22">
      <c r="A783">
        <v>1988</v>
      </c>
      <c r="B783">
        <v>4</v>
      </c>
      <c r="C783">
        <v>15</v>
      </c>
      <c r="D783" s="14">
        <v>9.7795011393090494</v>
      </c>
      <c r="E783" s="14">
        <v>1.3527291367491301</v>
      </c>
      <c r="F783" s="14">
        <v>4.8591994637262097</v>
      </c>
      <c r="G783" s="14">
        <v>5.8622798625195696</v>
      </c>
      <c r="H783" s="14">
        <v>5.0844280212394697</v>
      </c>
      <c r="I783" s="14">
        <v>5.2964744444971199</v>
      </c>
      <c r="J783" s="14">
        <v>5.1516246493434004</v>
      </c>
      <c r="K783" s="14">
        <v>5.1702606707173304</v>
      </c>
      <c r="L783" s="14">
        <v>1.9745276597765899</v>
      </c>
      <c r="M783" s="14">
        <v>6.5533963545954296E-4</v>
      </c>
      <c r="N783" s="14">
        <v>10.457524173463399</v>
      </c>
      <c r="O783" s="14">
        <v>5.8304821442075498</v>
      </c>
      <c r="P783" s="14">
        <v>5.0823390070385104</v>
      </c>
      <c r="R783">
        <v>7</v>
      </c>
      <c r="S783">
        <v>6</v>
      </c>
      <c r="T783">
        <v>4</v>
      </c>
      <c r="U783">
        <v>3</v>
      </c>
      <c r="V783">
        <v>7</v>
      </c>
    </row>
    <row r="784" spans="1:22">
      <c r="A784">
        <v>1988</v>
      </c>
      <c r="B784">
        <v>4</v>
      </c>
      <c r="C784">
        <v>16</v>
      </c>
      <c r="D784" s="14">
        <v>6.1383750322537498</v>
      </c>
      <c r="E784" s="14">
        <v>1.4721879664790201</v>
      </c>
      <c r="F784" s="14">
        <v>0.82139818046462498</v>
      </c>
      <c r="G784" s="14">
        <v>6.3184150055673802</v>
      </c>
      <c r="H784" s="14">
        <v>7.4490723943172998</v>
      </c>
      <c r="I784" s="14">
        <v>2.0432671093960701</v>
      </c>
      <c r="J784" s="14">
        <v>5.6586380985743601</v>
      </c>
      <c r="K784" s="14">
        <v>6.4168934814378398</v>
      </c>
      <c r="L784" s="14">
        <v>2.9445658108775299</v>
      </c>
      <c r="M784" s="14">
        <v>2.7017003038372898E-4</v>
      </c>
      <c r="N784" s="14">
        <v>7.3433059409633197</v>
      </c>
      <c r="O784" s="14">
        <v>7.1755057919684502</v>
      </c>
      <c r="P784" s="14">
        <v>5.9791233848109204</v>
      </c>
      <c r="R784">
        <v>4</v>
      </c>
      <c r="S784">
        <v>6</v>
      </c>
      <c r="T784">
        <v>4</v>
      </c>
      <c r="U784">
        <v>3</v>
      </c>
      <c r="V784">
        <v>7</v>
      </c>
    </row>
    <row r="785" spans="1:22">
      <c r="A785">
        <v>1988</v>
      </c>
      <c r="B785">
        <v>4</v>
      </c>
      <c r="C785">
        <v>17</v>
      </c>
      <c r="D785" s="14">
        <v>12.201661815235401</v>
      </c>
      <c r="E785" s="14">
        <v>0.20014549662686401</v>
      </c>
      <c r="F785" s="14">
        <v>0.85995552223349103</v>
      </c>
      <c r="G785" s="14">
        <v>7.1839837576332197</v>
      </c>
      <c r="H785" s="14">
        <v>7.89520225693356</v>
      </c>
      <c r="I785" s="14">
        <v>9.0143344923740294</v>
      </c>
      <c r="J785" s="14">
        <v>5.9088284856487903</v>
      </c>
      <c r="K785" s="14">
        <v>4.6583760273345902</v>
      </c>
      <c r="L785" s="14">
        <v>7.9572657869549799</v>
      </c>
      <c r="M785" s="14">
        <v>0.60595116560528095</v>
      </c>
      <c r="N785" s="14">
        <v>12.3052103316107</v>
      </c>
      <c r="O785" s="14">
        <v>6.8117367483821702</v>
      </c>
      <c r="P785" s="14">
        <v>6.3668292770045998</v>
      </c>
      <c r="R785">
        <v>4</v>
      </c>
      <c r="S785">
        <v>6</v>
      </c>
      <c r="T785">
        <v>9</v>
      </c>
      <c r="U785">
        <v>3</v>
      </c>
      <c r="V785">
        <v>7</v>
      </c>
    </row>
    <row r="786" spans="1:22">
      <c r="A786">
        <v>1988</v>
      </c>
      <c r="B786">
        <v>4</v>
      </c>
      <c r="C786">
        <v>18</v>
      </c>
      <c r="D786" s="14">
        <v>12.4045143393977</v>
      </c>
      <c r="E786" s="14">
        <v>0.26980176003498202</v>
      </c>
      <c r="F786" s="14">
        <v>4.92355538257452</v>
      </c>
      <c r="G786" s="14">
        <v>7.1959934457102896</v>
      </c>
      <c r="H786" s="14">
        <v>13.228187373566</v>
      </c>
      <c r="I786" s="14">
        <v>13.0758523244017</v>
      </c>
      <c r="J786" s="14">
        <v>5.8444774080904196</v>
      </c>
      <c r="K786" s="14">
        <v>6.0954318651104504</v>
      </c>
      <c r="L786" s="14">
        <v>4.3417121315255498</v>
      </c>
      <c r="M786" s="14">
        <v>0.112626008325029</v>
      </c>
      <c r="N786" s="14">
        <v>11.212130099410301</v>
      </c>
      <c r="O786" s="14">
        <v>7.1473431978971202</v>
      </c>
      <c r="P786" s="14">
        <v>6.9259260304256003</v>
      </c>
      <c r="R786">
        <v>4</v>
      </c>
      <c r="S786">
        <v>8</v>
      </c>
      <c r="T786">
        <v>9</v>
      </c>
      <c r="U786">
        <v>3</v>
      </c>
      <c r="V786">
        <v>7</v>
      </c>
    </row>
    <row r="787" spans="1:22">
      <c r="A787">
        <v>1988</v>
      </c>
      <c r="B787">
        <v>4</v>
      </c>
      <c r="C787">
        <v>19</v>
      </c>
      <c r="D787" s="14">
        <v>4.8037010273731697</v>
      </c>
      <c r="E787" s="14">
        <v>0.54308231901881299</v>
      </c>
      <c r="F787" s="14">
        <v>2.0946204813428002</v>
      </c>
      <c r="G787" s="14">
        <v>4.9063007074635996</v>
      </c>
      <c r="H787" s="14">
        <v>9.9504671501577597</v>
      </c>
      <c r="I787" s="14">
        <v>5.5781024779735198</v>
      </c>
      <c r="J787" s="14">
        <v>2.0754421692986198</v>
      </c>
      <c r="K787" s="14">
        <v>4.9027048824682202</v>
      </c>
      <c r="L787" s="14">
        <v>3.4144811167368099</v>
      </c>
      <c r="M787" s="14">
        <v>0.33025189882456601</v>
      </c>
      <c r="N787" s="14">
        <v>7.06195306223111</v>
      </c>
      <c r="O787" s="14">
        <v>4.1389611025053297</v>
      </c>
      <c r="P787" s="14">
        <v>4.48368020716741</v>
      </c>
      <c r="R787">
        <v>5</v>
      </c>
      <c r="S787">
        <v>8</v>
      </c>
      <c r="T787">
        <v>2</v>
      </c>
      <c r="U787">
        <v>3</v>
      </c>
      <c r="V787">
        <v>1</v>
      </c>
    </row>
    <row r="788" spans="1:22">
      <c r="A788">
        <v>1988</v>
      </c>
      <c r="B788">
        <v>4</v>
      </c>
      <c r="C788">
        <v>20</v>
      </c>
      <c r="D788" s="14">
        <v>6.0239512716064798</v>
      </c>
      <c r="E788" s="14">
        <v>1.2951653937818599</v>
      </c>
      <c r="F788" s="14">
        <v>0.399306214287448</v>
      </c>
      <c r="G788" s="14">
        <v>8.1068812769222394</v>
      </c>
      <c r="H788" s="14">
        <v>7.8338250619387102</v>
      </c>
      <c r="I788" s="14">
        <v>7.6147613533675296</v>
      </c>
      <c r="J788" s="14">
        <v>1.8259980486231699</v>
      </c>
      <c r="K788" s="14">
        <v>2.9132724625936399</v>
      </c>
      <c r="L788" s="14">
        <v>8.5615068226989006</v>
      </c>
      <c r="M788" s="14">
        <v>2.0593922150889901</v>
      </c>
      <c r="N788" s="14">
        <v>8.4476841106188001</v>
      </c>
      <c r="O788" s="14">
        <v>2.6729989204238498</v>
      </c>
      <c r="P788" s="14">
        <v>4.4223343504847703</v>
      </c>
      <c r="R788">
        <v>5</v>
      </c>
      <c r="S788">
        <v>8</v>
      </c>
      <c r="T788">
        <v>2</v>
      </c>
      <c r="U788">
        <v>3</v>
      </c>
      <c r="V788">
        <v>1</v>
      </c>
    </row>
    <row r="789" spans="1:22">
      <c r="A789">
        <v>1988</v>
      </c>
      <c r="B789">
        <v>4</v>
      </c>
      <c r="C789">
        <v>21</v>
      </c>
      <c r="D789" s="14">
        <v>9.08557298463111</v>
      </c>
      <c r="E789" s="14">
        <v>2.7491874030221499</v>
      </c>
      <c r="F789" s="14">
        <v>1.1823453055580999</v>
      </c>
      <c r="G789" s="14">
        <v>8.0416532467983792</v>
      </c>
      <c r="H789" s="14">
        <v>7.51917537589829</v>
      </c>
      <c r="I789" s="14">
        <v>8.13457346395926</v>
      </c>
      <c r="J789" s="14">
        <v>5.5037770881725896</v>
      </c>
      <c r="K789" s="14">
        <v>3.7620221215043599</v>
      </c>
      <c r="L789" s="14">
        <v>5.0208256291801598</v>
      </c>
      <c r="M789" s="14">
        <v>6.6258345027085094E-2</v>
      </c>
      <c r="N789" s="14">
        <v>9.1157059377307803</v>
      </c>
      <c r="O789" s="14">
        <v>3.5703616267245</v>
      </c>
      <c r="P789" s="14">
        <v>4.9263489736794801</v>
      </c>
      <c r="R789">
        <v>5</v>
      </c>
      <c r="S789">
        <v>8</v>
      </c>
      <c r="T789">
        <v>9</v>
      </c>
      <c r="U789">
        <v>3</v>
      </c>
      <c r="V789">
        <v>7</v>
      </c>
    </row>
    <row r="790" spans="1:22">
      <c r="A790">
        <v>1988</v>
      </c>
      <c r="B790">
        <v>4</v>
      </c>
      <c r="C790">
        <v>22</v>
      </c>
      <c r="D790" s="14">
        <v>10.7508188254985</v>
      </c>
      <c r="E790" s="14">
        <v>0.57396569032892397</v>
      </c>
      <c r="F790" s="14">
        <v>1.6316467440659499</v>
      </c>
      <c r="G790" s="14">
        <v>8.3906568419386005</v>
      </c>
      <c r="H790" s="14">
        <v>8.9963079562065396</v>
      </c>
      <c r="I790" s="14">
        <v>7.7303259988617299</v>
      </c>
      <c r="J790" s="14">
        <v>6.6977242235430303</v>
      </c>
      <c r="K790" s="14">
        <v>4.9792578679639501</v>
      </c>
      <c r="L790" s="14">
        <v>7.1275704978476897</v>
      </c>
      <c r="M790" s="14">
        <v>0.22000555320931001</v>
      </c>
      <c r="N790" s="14">
        <v>12.413203484067701</v>
      </c>
      <c r="O790" s="14">
        <v>5.4925664570143899</v>
      </c>
      <c r="P790" s="14">
        <v>6.2923282835401304</v>
      </c>
      <c r="R790">
        <v>5</v>
      </c>
      <c r="S790">
        <v>6</v>
      </c>
      <c r="T790">
        <v>2</v>
      </c>
      <c r="U790">
        <v>3</v>
      </c>
      <c r="V790">
        <v>1</v>
      </c>
    </row>
    <row r="791" spans="1:22">
      <c r="A791">
        <v>1988</v>
      </c>
      <c r="B791">
        <v>4</v>
      </c>
      <c r="C791">
        <v>23</v>
      </c>
      <c r="D791" s="14">
        <v>11.7274486100718</v>
      </c>
      <c r="E791" s="14">
        <v>0.58541297030212902</v>
      </c>
      <c r="F791" s="14">
        <v>1.6091365756003499</v>
      </c>
      <c r="G791" s="14">
        <v>8.9325518338881196</v>
      </c>
      <c r="H791" s="14">
        <v>7.0232968402564104</v>
      </c>
      <c r="I791" s="14">
        <v>9.2070478315958706</v>
      </c>
      <c r="J791" s="14">
        <v>5.6263704255459501</v>
      </c>
      <c r="K791" s="14">
        <v>3.6903731678047298</v>
      </c>
      <c r="L791" s="14">
        <v>4.7031771545718701</v>
      </c>
      <c r="M791" s="14">
        <v>3.327276324358E-2</v>
      </c>
      <c r="N791" s="14">
        <v>9.2395512186115596</v>
      </c>
      <c r="O791" s="14">
        <v>5.4883916510947603</v>
      </c>
      <c r="P791" s="14">
        <v>5.6602409326334699</v>
      </c>
      <c r="R791">
        <v>5</v>
      </c>
      <c r="S791">
        <v>6</v>
      </c>
      <c r="T791">
        <v>4</v>
      </c>
      <c r="U791">
        <v>3</v>
      </c>
      <c r="V791">
        <v>1</v>
      </c>
    </row>
    <row r="792" spans="1:22">
      <c r="A792">
        <v>1988</v>
      </c>
      <c r="B792">
        <v>4</v>
      </c>
      <c r="C792">
        <v>24</v>
      </c>
      <c r="D792" s="14">
        <v>5.7126777315860098</v>
      </c>
      <c r="E792" s="14">
        <v>2.74672120022261</v>
      </c>
      <c r="F792" s="14">
        <v>1.37984167270364</v>
      </c>
      <c r="G792" s="14">
        <v>7.7092013619761603</v>
      </c>
      <c r="H792" s="14">
        <v>7.2364102471260399</v>
      </c>
      <c r="I792" s="14">
        <v>5.9100787830600101</v>
      </c>
      <c r="J792" s="14">
        <v>3.8409589997893301</v>
      </c>
      <c r="K792" s="14">
        <v>2.15898620884498</v>
      </c>
      <c r="L792" s="14">
        <v>2.3179946515320702</v>
      </c>
      <c r="M792" s="14">
        <v>2.3150819742231901E-2</v>
      </c>
      <c r="N792" s="14">
        <v>3.9810854256072599</v>
      </c>
      <c r="O792" s="14">
        <v>4.1631122873657098</v>
      </c>
      <c r="P792" s="14">
        <v>4.2824318608728902</v>
      </c>
      <c r="R792">
        <v>5</v>
      </c>
      <c r="S792">
        <v>6</v>
      </c>
      <c r="T792">
        <v>1</v>
      </c>
      <c r="U792">
        <v>3</v>
      </c>
      <c r="V792">
        <v>1</v>
      </c>
    </row>
    <row r="793" spans="1:22">
      <c r="A793">
        <v>1988</v>
      </c>
      <c r="B793">
        <v>4</v>
      </c>
      <c r="C793">
        <v>25</v>
      </c>
      <c r="D793" s="14">
        <v>10.0673508269113</v>
      </c>
      <c r="E793" s="14">
        <v>1.54572324562039</v>
      </c>
      <c r="F793" s="14">
        <v>2.0407268603658202</v>
      </c>
      <c r="G793" s="14">
        <v>4.9559878174230096</v>
      </c>
      <c r="H793" s="14">
        <v>8.0922226913204103</v>
      </c>
      <c r="I793" s="14">
        <v>9.1138278728284696</v>
      </c>
      <c r="J793" s="14">
        <v>2.5632567567420899</v>
      </c>
      <c r="K793" s="14">
        <v>5.9055403714470298</v>
      </c>
      <c r="L793" s="14">
        <v>2.27697969139391</v>
      </c>
      <c r="M793" s="14">
        <v>2.5938129736549398E-4</v>
      </c>
      <c r="N793" s="14">
        <v>11.885230092006299</v>
      </c>
      <c r="O793" s="14">
        <v>1.93046115424152</v>
      </c>
      <c r="P793" s="14">
        <v>3.7650223386768298</v>
      </c>
      <c r="R793">
        <v>5</v>
      </c>
      <c r="S793">
        <v>6</v>
      </c>
      <c r="T793">
        <v>4</v>
      </c>
      <c r="U793">
        <v>3</v>
      </c>
      <c r="V793">
        <v>1</v>
      </c>
    </row>
    <row r="794" spans="1:22">
      <c r="A794">
        <v>1988</v>
      </c>
      <c r="B794">
        <v>4</v>
      </c>
      <c r="C794">
        <v>26</v>
      </c>
      <c r="D794" s="14">
        <v>4.0882453751875403</v>
      </c>
      <c r="E794" s="14">
        <v>3.7898808396449999</v>
      </c>
      <c r="F794" s="14">
        <v>1.3527377195575101</v>
      </c>
      <c r="G794" s="14">
        <v>5.6514604027184596</v>
      </c>
      <c r="H794" s="14">
        <v>11.732737337248301</v>
      </c>
      <c r="I794" s="14">
        <v>8.8496952048050197</v>
      </c>
      <c r="J794" s="14">
        <v>5.1757755018511</v>
      </c>
      <c r="K794" s="14">
        <v>8.4110821653259897</v>
      </c>
      <c r="L794" s="14">
        <v>4.2190062192515896</v>
      </c>
      <c r="M794" s="14">
        <v>2.3879547578406401E-4</v>
      </c>
      <c r="N794" s="14">
        <v>10.358448016685299</v>
      </c>
      <c r="O794" s="14">
        <v>1.98641404571292</v>
      </c>
      <c r="P794" s="14">
        <v>4.8106414314532904</v>
      </c>
      <c r="R794">
        <v>11</v>
      </c>
      <c r="S794">
        <v>6</v>
      </c>
      <c r="T794">
        <v>2</v>
      </c>
      <c r="U794">
        <v>3</v>
      </c>
      <c r="V794">
        <v>1</v>
      </c>
    </row>
    <row r="795" spans="1:22">
      <c r="A795">
        <v>1988</v>
      </c>
      <c r="B795">
        <v>4</v>
      </c>
      <c r="C795">
        <v>27</v>
      </c>
      <c r="D795" s="14">
        <v>3.86777171862225</v>
      </c>
      <c r="E795" s="14">
        <v>2.0261804383588702</v>
      </c>
      <c r="F795" s="14">
        <v>0.25197497163940202</v>
      </c>
      <c r="G795" s="14">
        <v>5.5024519968406702</v>
      </c>
      <c r="H795" s="14">
        <v>8.9239774992591805</v>
      </c>
      <c r="I795" s="14">
        <v>5.1341985355168598</v>
      </c>
      <c r="J795" s="14">
        <v>9.68462807499888</v>
      </c>
      <c r="K795" s="14">
        <v>5.1290998884502201</v>
      </c>
      <c r="L795" s="14">
        <v>0.42077446490874898</v>
      </c>
      <c r="M795" s="14">
        <v>1.6468653855111201E-5</v>
      </c>
      <c r="N795" s="14">
        <v>6.2275457641439003</v>
      </c>
      <c r="O795" s="14">
        <v>5.0036782906410702</v>
      </c>
      <c r="P795" s="14">
        <v>5.2235874009458403</v>
      </c>
      <c r="R795">
        <v>5</v>
      </c>
      <c r="S795">
        <v>6</v>
      </c>
      <c r="T795">
        <v>4</v>
      </c>
      <c r="U795">
        <v>3</v>
      </c>
      <c r="V795">
        <v>6</v>
      </c>
    </row>
    <row r="796" spans="1:22">
      <c r="A796">
        <v>1988</v>
      </c>
      <c r="B796">
        <v>4</v>
      </c>
      <c r="C796">
        <v>28</v>
      </c>
      <c r="D796" s="14">
        <v>8.0113109270310296</v>
      </c>
      <c r="E796" s="14">
        <v>2.1811670358363302</v>
      </c>
      <c r="F796" s="14">
        <v>0.286258377335178</v>
      </c>
      <c r="G796" s="14">
        <v>4.5731119966464302</v>
      </c>
      <c r="H796" s="14">
        <v>5.0568699745219199</v>
      </c>
      <c r="I796" s="14">
        <v>9.1221697712074992</v>
      </c>
      <c r="J796" s="14">
        <v>8.1203692344152802</v>
      </c>
      <c r="K796" s="14">
        <v>2.32158505112332</v>
      </c>
      <c r="L796" s="14">
        <v>0.38368278607506801</v>
      </c>
      <c r="M796" s="14">
        <v>1.72560264789522E-4</v>
      </c>
      <c r="N796" s="14">
        <v>4.1068273528593098</v>
      </c>
      <c r="O796" s="14">
        <v>4.3088426113443203</v>
      </c>
      <c r="P796" s="14">
        <v>3.9512841050692402</v>
      </c>
      <c r="R796">
        <v>5</v>
      </c>
      <c r="S796">
        <v>6</v>
      </c>
      <c r="T796">
        <v>4</v>
      </c>
      <c r="U796">
        <v>3</v>
      </c>
      <c r="V796">
        <v>1</v>
      </c>
    </row>
    <row r="797" spans="1:22">
      <c r="A797">
        <v>1988</v>
      </c>
      <c r="B797">
        <v>4</v>
      </c>
      <c r="C797">
        <v>29</v>
      </c>
      <c r="D797" s="14">
        <v>9.7742876348810608</v>
      </c>
      <c r="E797" s="14">
        <v>0.68355886613931505</v>
      </c>
      <c r="F797" s="14">
        <v>0.289901846507231</v>
      </c>
      <c r="G797" s="14">
        <v>3.07871663548215</v>
      </c>
      <c r="H797" s="14">
        <v>7.0591082511580403</v>
      </c>
      <c r="I797" s="14">
        <v>7.1519230940514698</v>
      </c>
      <c r="J797" s="14">
        <v>4.5619141172236697</v>
      </c>
      <c r="K797" s="14">
        <v>4.1681233789274499</v>
      </c>
      <c r="L797" s="14">
        <v>2.70677318333937</v>
      </c>
      <c r="M797" s="14">
        <v>1.3745033605772301E-2</v>
      </c>
      <c r="N797" s="14">
        <v>6.9349287171854499</v>
      </c>
      <c r="O797" s="14">
        <v>4.2737800323902597</v>
      </c>
      <c r="P797" s="14">
        <v>4.0190115303191796</v>
      </c>
      <c r="R797">
        <v>7</v>
      </c>
      <c r="S797">
        <v>6</v>
      </c>
      <c r="T797">
        <v>2</v>
      </c>
      <c r="U797">
        <v>3</v>
      </c>
      <c r="V797">
        <v>1</v>
      </c>
    </row>
    <row r="798" spans="1:22">
      <c r="A798">
        <v>1988</v>
      </c>
      <c r="B798">
        <v>4</v>
      </c>
      <c r="C798">
        <v>30</v>
      </c>
      <c r="D798" s="14">
        <v>13.8680951343032</v>
      </c>
      <c r="E798" s="14">
        <v>7.5602544418464507E-2</v>
      </c>
      <c r="F798" s="14">
        <v>1.11166353444777E-2</v>
      </c>
      <c r="G798" s="14">
        <v>7.0133255052701999</v>
      </c>
      <c r="H798" s="14">
        <v>6.0319913915711503</v>
      </c>
      <c r="I798" s="14">
        <v>8.3141955185363994</v>
      </c>
      <c r="J798" s="14">
        <v>5.3108433873329801</v>
      </c>
      <c r="K798" s="14">
        <v>4.41804515747687</v>
      </c>
      <c r="L798" s="14">
        <v>12.948739424507901</v>
      </c>
      <c r="M798" s="14">
        <v>0.73004000098022803</v>
      </c>
      <c r="N798" s="14">
        <v>13.164593736512201</v>
      </c>
      <c r="O798" s="14">
        <v>5.0586475670552797</v>
      </c>
      <c r="P798" s="14">
        <v>5.7252771970522902</v>
      </c>
      <c r="R798">
        <v>5</v>
      </c>
      <c r="S798">
        <v>6</v>
      </c>
      <c r="T798">
        <v>2</v>
      </c>
      <c r="U798">
        <v>3</v>
      </c>
      <c r="V798">
        <v>1</v>
      </c>
    </row>
    <row r="799" spans="1:22">
      <c r="A799">
        <v>1988</v>
      </c>
      <c r="B799">
        <v>5</v>
      </c>
      <c r="C799">
        <v>1</v>
      </c>
      <c r="D799" s="14">
        <v>6.16722109527048</v>
      </c>
      <c r="E799" s="14">
        <v>0.20973215658379701</v>
      </c>
      <c r="F799" s="14">
        <v>3.2335701652434601E-2</v>
      </c>
      <c r="G799" s="14">
        <v>4.0013788866581201</v>
      </c>
      <c r="H799" s="14">
        <v>5.6892690145632496</v>
      </c>
      <c r="I799" s="14">
        <v>7.3193688946116398</v>
      </c>
      <c r="J799" s="14">
        <v>4.4666412333588701</v>
      </c>
      <c r="K799" s="14">
        <v>2.9497351879527098</v>
      </c>
      <c r="L799" s="14">
        <v>1.43554541258977</v>
      </c>
      <c r="M799" s="14">
        <v>9.9945311774377696E-2</v>
      </c>
      <c r="N799" s="14">
        <v>7.9560521299150704</v>
      </c>
      <c r="O799" s="14">
        <v>6.7659998174180203</v>
      </c>
      <c r="P799" s="14">
        <v>4.5579389758219504</v>
      </c>
      <c r="R799">
        <v>5</v>
      </c>
      <c r="S799">
        <v>6</v>
      </c>
      <c r="T799">
        <v>1</v>
      </c>
      <c r="U799">
        <v>3</v>
      </c>
      <c r="V799">
        <v>1</v>
      </c>
    </row>
    <row r="800" spans="1:22">
      <c r="A800">
        <v>1988</v>
      </c>
      <c r="B800">
        <v>5</v>
      </c>
      <c r="C800">
        <v>2</v>
      </c>
      <c r="D800" s="14">
        <v>3.16622304390877</v>
      </c>
      <c r="E800" s="14">
        <v>0.138441384117479</v>
      </c>
      <c r="F800" s="14">
        <v>5.5017547080145002E-2</v>
      </c>
      <c r="G800" s="14">
        <v>3.31914601652714</v>
      </c>
      <c r="H800" s="14">
        <v>2.1868999116587</v>
      </c>
      <c r="I800" s="14">
        <v>5.9162399963695398</v>
      </c>
      <c r="J800" s="14">
        <v>2.5543676122263199</v>
      </c>
      <c r="K800" s="14">
        <v>0.65487200956859704</v>
      </c>
      <c r="L800" s="14">
        <v>1.96299559803169</v>
      </c>
      <c r="M800" s="14">
        <v>1.40445659771678</v>
      </c>
      <c r="N800" s="14">
        <v>4.13257930436317</v>
      </c>
      <c r="O800" s="14">
        <v>5.7085466865791297</v>
      </c>
      <c r="P800" s="14">
        <v>3.2161464575220502</v>
      </c>
      <c r="R800">
        <v>2</v>
      </c>
      <c r="S800">
        <v>5</v>
      </c>
      <c r="T800">
        <v>1</v>
      </c>
      <c r="U800">
        <v>3</v>
      </c>
      <c r="V800">
        <v>1</v>
      </c>
    </row>
    <row r="801" spans="1:22">
      <c r="A801">
        <v>1988</v>
      </c>
      <c r="B801">
        <v>5</v>
      </c>
      <c r="C801">
        <v>3</v>
      </c>
      <c r="D801" s="14">
        <v>0.31187620801904098</v>
      </c>
      <c r="E801" s="14">
        <v>5.66539543651913E-3</v>
      </c>
      <c r="F801" s="14">
        <v>3.0035871438888299E-2</v>
      </c>
      <c r="G801" s="14">
        <v>2.9762091112615598</v>
      </c>
      <c r="H801" s="14">
        <v>1.1571277753956</v>
      </c>
      <c r="I801" s="14">
        <v>0.42421042729981001</v>
      </c>
      <c r="J801" s="14">
        <v>0.58485357184783304</v>
      </c>
      <c r="K801" s="14">
        <v>0.27673953546311902</v>
      </c>
      <c r="L801" s="14">
        <v>5.0505439262423</v>
      </c>
      <c r="M801" s="14">
        <v>2.6082953359582901</v>
      </c>
      <c r="N801" s="14">
        <v>8.0862824153580597</v>
      </c>
      <c r="O801" s="14">
        <v>3.0930644154082101</v>
      </c>
      <c r="P801" s="14">
        <v>2.3462466109083402</v>
      </c>
      <c r="R801">
        <v>2</v>
      </c>
      <c r="S801">
        <v>5</v>
      </c>
      <c r="T801">
        <v>1</v>
      </c>
      <c r="U801">
        <v>2</v>
      </c>
      <c r="V801">
        <v>7</v>
      </c>
    </row>
    <row r="802" spans="1:22">
      <c r="A802">
        <v>1988</v>
      </c>
      <c r="B802">
        <v>5</v>
      </c>
      <c r="C802">
        <v>4</v>
      </c>
      <c r="D802" s="14">
        <v>0.18882853210713299</v>
      </c>
      <c r="E802" s="14">
        <v>1.1872605766314001E-3</v>
      </c>
      <c r="F802" s="14">
        <v>0.12534977959886601</v>
      </c>
      <c r="G802" s="14">
        <v>4.85037587030991</v>
      </c>
      <c r="H802" s="14">
        <v>3.65303942879346</v>
      </c>
      <c r="I802" s="14">
        <v>0.636077557311445</v>
      </c>
      <c r="J802" s="14">
        <v>0.81755518494066004</v>
      </c>
      <c r="K802" s="14">
        <v>0.80395972290472795</v>
      </c>
      <c r="L802" s="14">
        <v>7.3914256010411501</v>
      </c>
      <c r="M802" s="14">
        <v>2.0687770297397101</v>
      </c>
      <c r="N802" s="14">
        <v>6.9963108960369897</v>
      </c>
      <c r="O802" s="14">
        <v>8.8634504281187194</v>
      </c>
      <c r="P802" s="14">
        <v>4.8608961701136097</v>
      </c>
      <c r="R802">
        <v>4</v>
      </c>
      <c r="S802">
        <v>5</v>
      </c>
      <c r="T802">
        <v>8</v>
      </c>
      <c r="U802">
        <v>2</v>
      </c>
      <c r="V802">
        <v>7</v>
      </c>
    </row>
    <row r="803" spans="1:22">
      <c r="A803">
        <v>1988</v>
      </c>
      <c r="B803">
        <v>5</v>
      </c>
      <c r="C803">
        <v>5</v>
      </c>
      <c r="D803" s="14">
        <v>1.09843615693755</v>
      </c>
      <c r="E803" s="14">
        <v>2.9545758369731098E-3</v>
      </c>
      <c r="F803" s="14">
        <v>8.3489983638062107E-2</v>
      </c>
      <c r="G803" s="14">
        <v>3.4122094888832399</v>
      </c>
      <c r="H803" s="14">
        <v>2.8361807724443202</v>
      </c>
      <c r="I803" s="14">
        <v>8.15698341517259</v>
      </c>
      <c r="J803" s="14">
        <v>1.3710875274618499</v>
      </c>
      <c r="K803" s="14">
        <v>1.6962395462505599</v>
      </c>
      <c r="L803" s="14">
        <v>8.33878514709507</v>
      </c>
      <c r="M803" s="14">
        <v>1.7304600139354001</v>
      </c>
      <c r="N803" s="14">
        <v>9.4125650206495894</v>
      </c>
      <c r="O803" s="14">
        <v>6.9021749837651001</v>
      </c>
      <c r="P803" s="14">
        <v>4.2487275502987298</v>
      </c>
      <c r="R803">
        <v>10</v>
      </c>
      <c r="S803">
        <v>5</v>
      </c>
      <c r="T803">
        <v>1</v>
      </c>
      <c r="U803">
        <v>2</v>
      </c>
      <c r="V803">
        <v>1</v>
      </c>
    </row>
    <row r="804" spans="1:22">
      <c r="A804">
        <v>1988</v>
      </c>
      <c r="B804">
        <v>5</v>
      </c>
      <c r="C804">
        <v>6</v>
      </c>
      <c r="D804" s="14">
        <v>2.2413371685730001</v>
      </c>
      <c r="E804" s="14">
        <v>3.07754941360758E-2</v>
      </c>
      <c r="F804" s="14">
        <v>0.25404306845699998</v>
      </c>
      <c r="G804" s="14">
        <v>4.1977969049397501</v>
      </c>
      <c r="H804" s="14">
        <v>6.4319489953059303</v>
      </c>
      <c r="I804" s="14">
        <v>5.2249146747028297</v>
      </c>
      <c r="J804" s="14">
        <v>1.6227971181912699</v>
      </c>
      <c r="K804" s="14">
        <v>1.61016770759724</v>
      </c>
      <c r="L804" s="14">
        <v>13.421208268522699</v>
      </c>
      <c r="M804" s="14">
        <v>1.2758278695839</v>
      </c>
      <c r="N804" s="14">
        <v>12.5787099992412</v>
      </c>
      <c r="O804" s="14">
        <v>4.4789504745211399</v>
      </c>
      <c r="P804" s="14">
        <v>4.3027560013159603</v>
      </c>
      <c r="R804">
        <v>5</v>
      </c>
      <c r="S804">
        <v>5</v>
      </c>
      <c r="T804">
        <v>1</v>
      </c>
      <c r="U804">
        <v>2</v>
      </c>
      <c r="V804">
        <v>1</v>
      </c>
    </row>
    <row r="805" spans="1:22">
      <c r="A805">
        <v>1988</v>
      </c>
      <c r="B805">
        <v>5</v>
      </c>
      <c r="C805">
        <v>7</v>
      </c>
      <c r="D805" s="14">
        <v>5.03427411121001</v>
      </c>
      <c r="E805" s="14">
        <v>5.1061369451844496E-4</v>
      </c>
      <c r="F805" s="14">
        <v>0.356152808218545</v>
      </c>
      <c r="G805" s="14">
        <v>5.0784932615565896</v>
      </c>
      <c r="H805" s="14">
        <v>6.0243465734494901</v>
      </c>
      <c r="I805" s="14">
        <v>7.3584564718965098</v>
      </c>
      <c r="J805" s="14">
        <v>0.64812602085737303</v>
      </c>
      <c r="K805" s="14">
        <v>1.45690216976579</v>
      </c>
      <c r="L805" s="14">
        <v>11.7806444688333</v>
      </c>
      <c r="M805" s="14">
        <v>0.457451047872863</v>
      </c>
      <c r="N805" s="14">
        <v>18.840971014907101</v>
      </c>
      <c r="O805" s="14">
        <v>3.83608734865693</v>
      </c>
      <c r="P805" s="14">
        <v>4.2517989221264596</v>
      </c>
      <c r="R805">
        <v>5</v>
      </c>
      <c r="S805">
        <v>5</v>
      </c>
      <c r="T805">
        <v>1</v>
      </c>
      <c r="U805">
        <v>2</v>
      </c>
      <c r="V805">
        <v>1</v>
      </c>
    </row>
    <row r="806" spans="1:22">
      <c r="A806">
        <v>1988</v>
      </c>
      <c r="B806">
        <v>5</v>
      </c>
      <c r="C806">
        <v>8</v>
      </c>
      <c r="D806" s="14">
        <v>3.1956993433631</v>
      </c>
      <c r="E806" s="14">
        <v>0</v>
      </c>
      <c r="F806" s="14">
        <v>0.26106557249089002</v>
      </c>
      <c r="G806" s="14">
        <v>2.5913220505973902</v>
      </c>
      <c r="H806" s="14">
        <v>5.6152997653913204</v>
      </c>
      <c r="I806" s="14">
        <v>3.7033310249501401</v>
      </c>
      <c r="J806" s="14">
        <v>0.830819892867385</v>
      </c>
      <c r="K806" s="14">
        <v>2.4117694438956701</v>
      </c>
      <c r="L806" s="14">
        <v>3.1138693680526601</v>
      </c>
      <c r="M806" s="14">
        <v>3.5424674422080499E-2</v>
      </c>
      <c r="N806" s="14">
        <v>14.094930803494099</v>
      </c>
      <c r="O806" s="14">
        <v>3.6365483396456102</v>
      </c>
      <c r="P806" s="14">
        <v>3.08092580034074</v>
      </c>
      <c r="R806">
        <v>7</v>
      </c>
      <c r="S806">
        <v>5</v>
      </c>
      <c r="T806">
        <v>1</v>
      </c>
      <c r="U806">
        <v>2</v>
      </c>
      <c r="V806">
        <v>7</v>
      </c>
    </row>
    <row r="807" spans="1:22">
      <c r="A807">
        <v>1988</v>
      </c>
      <c r="B807">
        <v>5</v>
      </c>
      <c r="C807">
        <v>9</v>
      </c>
      <c r="D807" s="14">
        <v>3.57901051259311</v>
      </c>
      <c r="E807" s="14">
        <v>1.2069982541288301E-2</v>
      </c>
      <c r="F807" s="14">
        <v>1.40548546075461E-3</v>
      </c>
      <c r="G807" s="14">
        <v>1.0234181767116599</v>
      </c>
      <c r="H807" s="14">
        <v>2.6893712029336001</v>
      </c>
      <c r="I807" s="14">
        <v>6.2641707493292804</v>
      </c>
      <c r="J807" s="14">
        <v>2.4322931410100099</v>
      </c>
      <c r="K807" s="14">
        <v>1.2682323282541901</v>
      </c>
      <c r="L807" s="14">
        <v>0.62064322460618404</v>
      </c>
      <c r="M807" s="14">
        <v>1.73153878406722E-2</v>
      </c>
      <c r="N807" s="14">
        <v>4.9430231163788303</v>
      </c>
      <c r="O807" s="14">
        <v>3.9989609467975802</v>
      </c>
      <c r="P807" s="14">
        <v>2.3269799231335702</v>
      </c>
      <c r="R807">
        <v>2</v>
      </c>
      <c r="S807">
        <v>5</v>
      </c>
      <c r="T807">
        <v>1</v>
      </c>
      <c r="U807">
        <v>1</v>
      </c>
      <c r="V807">
        <v>7</v>
      </c>
    </row>
    <row r="808" spans="1:22">
      <c r="A808">
        <v>1988</v>
      </c>
      <c r="B808">
        <v>5</v>
      </c>
      <c r="C808">
        <v>10</v>
      </c>
      <c r="D808" s="14">
        <v>3.9273742943835601</v>
      </c>
      <c r="E808" s="14">
        <v>1.4735727048025501E-2</v>
      </c>
      <c r="F808" s="14">
        <v>6.4083691220628699E-3</v>
      </c>
      <c r="G808" s="14">
        <v>1.0859946019734501</v>
      </c>
      <c r="H808" s="14">
        <v>1.68142630029115</v>
      </c>
      <c r="I808" s="14">
        <v>6.3330244733505303</v>
      </c>
      <c r="J808" s="14">
        <v>3.5210127029079401</v>
      </c>
      <c r="K808" s="14">
        <v>1.3269081094513699</v>
      </c>
      <c r="L808" s="14">
        <v>0.35351393625759497</v>
      </c>
      <c r="M808" s="14">
        <v>1.9439443049003101E-2</v>
      </c>
      <c r="N808" s="14">
        <v>6.1198741676545003</v>
      </c>
      <c r="O808" s="14">
        <v>2.2071615822188</v>
      </c>
      <c r="P808" s="14">
        <v>1.8307104527411899</v>
      </c>
      <c r="R808">
        <v>2</v>
      </c>
      <c r="S808">
        <v>5</v>
      </c>
      <c r="T808">
        <v>1</v>
      </c>
      <c r="U808">
        <v>1</v>
      </c>
      <c r="V808">
        <v>7</v>
      </c>
    </row>
    <row r="809" spans="1:22">
      <c r="A809">
        <v>1988</v>
      </c>
      <c r="B809">
        <v>5</v>
      </c>
      <c r="C809">
        <v>11</v>
      </c>
      <c r="D809" s="14">
        <v>2.3401116878166</v>
      </c>
      <c r="E809" s="14">
        <v>1.72297238818865E-2</v>
      </c>
      <c r="F809" s="14">
        <v>3.7411053138922297E-2</v>
      </c>
      <c r="G809" s="14">
        <v>2.42354913361262</v>
      </c>
      <c r="H809" s="14">
        <v>1.1499123359174299</v>
      </c>
      <c r="I809" s="14">
        <v>3.4894899834562598</v>
      </c>
      <c r="J809" s="14">
        <v>0.62509724192767102</v>
      </c>
      <c r="K809" s="14">
        <v>1.1315024801754501</v>
      </c>
      <c r="L809" s="14">
        <v>0.33617424368327697</v>
      </c>
      <c r="M809" s="14">
        <v>0.15945411541704099</v>
      </c>
      <c r="N809" s="14">
        <v>4.8637497262972902</v>
      </c>
      <c r="O809" s="14">
        <v>1.3738054267839099</v>
      </c>
      <c r="P809" s="14">
        <v>1.3365962429383</v>
      </c>
      <c r="R809">
        <v>2</v>
      </c>
      <c r="S809">
        <v>9</v>
      </c>
      <c r="T809">
        <v>1</v>
      </c>
      <c r="U809">
        <v>1</v>
      </c>
      <c r="V809">
        <v>6</v>
      </c>
    </row>
    <row r="810" spans="1:22">
      <c r="A810">
        <v>1988</v>
      </c>
      <c r="B810">
        <v>5</v>
      </c>
      <c r="C810">
        <v>12</v>
      </c>
      <c r="D810" s="14">
        <v>2.02902772474408</v>
      </c>
      <c r="E810" s="14">
        <v>0.33707887891142102</v>
      </c>
      <c r="F810" s="14">
        <v>8.4062842544032096E-2</v>
      </c>
      <c r="G810" s="14">
        <v>3.2804963477397302</v>
      </c>
      <c r="H810" s="14">
        <v>0.923900095273955</v>
      </c>
      <c r="I810" s="14">
        <v>4.4374102501979698</v>
      </c>
      <c r="J810" s="14">
        <v>0.43486490405608702</v>
      </c>
      <c r="K810" s="14">
        <v>0.75924434725782197</v>
      </c>
      <c r="L810" s="14">
        <v>1.8229304269464399</v>
      </c>
      <c r="M810" s="14">
        <v>0.54859985179933501</v>
      </c>
      <c r="N810" s="14">
        <v>4.5259569585415198</v>
      </c>
      <c r="O810" s="14">
        <v>1.41727310558532</v>
      </c>
      <c r="P810" s="14">
        <v>1.4737691085375</v>
      </c>
      <c r="R810">
        <v>2</v>
      </c>
      <c r="S810">
        <v>9</v>
      </c>
      <c r="T810">
        <v>8</v>
      </c>
      <c r="U810">
        <v>1</v>
      </c>
      <c r="V810">
        <v>6</v>
      </c>
    </row>
    <row r="811" spans="1:22">
      <c r="A811">
        <v>1988</v>
      </c>
      <c r="B811">
        <v>5</v>
      </c>
      <c r="C811">
        <v>13</v>
      </c>
      <c r="D811" s="14">
        <v>0.28223290048218502</v>
      </c>
      <c r="E811" s="14">
        <v>0.119013955215529</v>
      </c>
      <c r="F811" s="14">
        <v>0.35485108727285503</v>
      </c>
      <c r="G811" s="14">
        <v>6.02980299201952</v>
      </c>
      <c r="H811" s="14">
        <v>0.95405393261677796</v>
      </c>
      <c r="I811" s="14">
        <v>1.00074515039003</v>
      </c>
      <c r="J811" s="14">
        <v>1.0593321258164701</v>
      </c>
      <c r="K811" s="14">
        <v>0.33205717237937499</v>
      </c>
      <c r="L811" s="14">
        <v>1.7849625422911299</v>
      </c>
      <c r="M811" s="14">
        <v>0.94765056963224004</v>
      </c>
      <c r="N811" s="14">
        <v>5.6461985275641302</v>
      </c>
      <c r="O811" s="14">
        <v>1.5204803331316601</v>
      </c>
      <c r="P811" s="14">
        <v>2.04427387342876</v>
      </c>
      <c r="R811">
        <v>2</v>
      </c>
      <c r="S811">
        <v>9</v>
      </c>
      <c r="T811">
        <v>8</v>
      </c>
      <c r="U811">
        <v>1</v>
      </c>
      <c r="V811">
        <v>6</v>
      </c>
    </row>
    <row r="812" spans="1:22">
      <c r="A812">
        <v>1988</v>
      </c>
      <c r="B812">
        <v>5</v>
      </c>
      <c r="C812">
        <v>14</v>
      </c>
      <c r="D812" s="14">
        <v>0.13659582400915499</v>
      </c>
      <c r="E812" s="14">
        <v>8.9156991733421796E-4</v>
      </c>
      <c r="F812" s="14">
        <v>0.121568384470244</v>
      </c>
      <c r="G812" s="14">
        <v>6.2417384477440301</v>
      </c>
      <c r="H812" s="14">
        <v>2.3719083678475399</v>
      </c>
      <c r="I812" s="14">
        <v>0.40528823016028098</v>
      </c>
      <c r="J812" s="14">
        <v>0.636664632969004</v>
      </c>
      <c r="K812" s="14">
        <v>0.423111661894504</v>
      </c>
      <c r="L812" s="14">
        <v>3.40695486162334</v>
      </c>
      <c r="M812" s="14">
        <v>2.2409034043534599</v>
      </c>
      <c r="N812" s="14">
        <v>7.7738311560726796</v>
      </c>
      <c r="O812" s="14">
        <v>1.26856154548374</v>
      </c>
      <c r="P812" s="14">
        <v>2.2911561510765801</v>
      </c>
      <c r="R812">
        <v>2</v>
      </c>
      <c r="S812">
        <v>9</v>
      </c>
      <c r="T812">
        <v>8</v>
      </c>
      <c r="U812">
        <v>1</v>
      </c>
      <c r="V812">
        <v>6</v>
      </c>
    </row>
    <row r="813" spans="1:22">
      <c r="A813">
        <v>1988</v>
      </c>
      <c r="B813">
        <v>5</v>
      </c>
      <c r="C813">
        <v>15</v>
      </c>
      <c r="D813" s="14">
        <v>4.75766831504538E-3</v>
      </c>
      <c r="E813" s="14">
        <v>1.10334355498102E-3</v>
      </c>
      <c r="F813" s="14">
        <v>1.7605200302044701E-4</v>
      </c>
      <c r="G813" s="14">
        <v>3.9641861009587398</v>
      </c>
      <c r="H813" s="14">
        <v>3.1944965480279199</v>
      </c>
      <c r="I813" s="14">
        <v>1.48012641141385E-2</v>
      </c>
      <c r="J813" s="14">
        <v>0.54908030773619798</v>
      </c>
      <c r="K813" s="14">
        <v>0.74439885865528999</v>
      </c>
      <c r="L813" s="14">
        <v>5.6009586939175398</v>
      </c>
      <c r="M813" s="14">
        <v>5.6089458512236101</v>
      </c>
      <c r="N813" s="14">
        <v>5.8288395566690996</v>
      </c>
      <c r="O813" s="14">
        <v>0.86266472183151099</v>
      </c>
      <c r="P813" s="14">
        <v>2.0395925551949499</v>
      </c>
      <c r="R813">
        <v>2</v>
      </c>
      <c r="S813">
        <v>9</v>
      </c>
      <c r="T813">
        <v>8</v>
      </c>
      <c r="U813">
        <v>5</v>
      </c>
      <c r="V813">
        <v>6</v>
      </c>
    </row>
    <row r="814" spans="1:22">
      <c r="A814">
        <v>1988</v>
      </c>
      <c r="B814">
        <v>5</v>
      </c>
      <c r="C814">
        <v>16</v>
      </c>
      <c r="D814" s="14">
        <v>3.5680183565702503E-2</v>
      </c>
      <c r="E814" s="14">
        <v>0</v>
      </c>
      <c r="F814" s="14">
        <v>2.6933796440842501E-2</v>
      </c>
      <c r="G814" s="14">
        <v>3.0329230603468802</v>
      </c>
      <c r="H814" s="14">
        <v>2.9837322264031001</v>
      </c>
      <c r="I814" s="14">
        <v>1.3107945335876701E-2</v>
      </c>
      <c r="J814" s="14">
        <v>0.49157614462219601</v>
      </c>
      <c r="K814" s="14">
        <v>0.62417458664953995</v>
      </c>
      <c r="L814" s="14">
        <v>6.7591373227234897</v>
      </c>
      <c r="M814" s="14">
        <v>1.7688832378034001</v>
      </c>
      <c r="N814" s="14">
        <v>5.3078467085245897</v>
      </c>
      <c r="O814" s="14">
        <v>0.91051198235150699</v>
      </c>
      <c r="P814" s="14">
        <v>1.7786880138604499</v>
      </c>
      <c r="R814">
        <v>2</v>
      </c>
      <c r="S814">
        <v>9</v>
      </c>
      <c r="T814">
        <v>8</v>
      </c>
      <c r="U814">
        <v>5</v>
      </c>
      <c r="V814">
        <v>7</v>
      </c>
    </row>
    <row r="815" spans="1:22">
      <c r="A815">
        <v>1988</v>
      </c>
      <c r="B815">
        <v>5</v>
      </c>
      <c r="C815">
        <v>17</v>
      </c>
      <c r="D815" s="14">
        <v>0.58438513631574196</v>
      </c>
      <c r="E815" s="14">
        <v>8.4951853673097497E-5</v>
      </c>
      <c r="F815" s="14">
        <v>2.8518300028273699E-2</v>
      </c>
      <c r="G815" s="14">
        <v>2.9245972952686601</v>
      </c>
      <c r="H815" s="14">
        <v>2.6489698322726398</v>
      </c>
      <c r="I815" s="14">
        <v>0.18918981191390499</v>
      </c>
      <c r="J815" s="14">
        <v>0.261581671248028</v>
      </c>
      <c r="K815" s="14">
        <v>0.63990128394527002</v>
      </c>
      <c r="L815" s="14">
        <v>2.1808640714649301</v>
      </c>
      <c r="M815" s="14">
        <v>2.1595387535027699</v>
      </c>
      <c r="N815" s="14">
        <v>5.4863203429459402</v>
      </c>
      <c r="O815" s="14">
        <v>0.97064235555450795</v>
      </c>
      <c r="P815" s="14">
        <v>1.4889282426386901</v>
      </c>
      <c r="R815">
        <v>2</v>
      </c>
      <c r="S815">
        <v>9</v>
      </c>
      <c r="T815">
        <v>8</v>
      </c>
      <c r="U815">
        <v>5</v>
      </c>
      <c r="V815">
        <v>6</v>
      </c>
    </row>
    <row r="816" spans="1:22">
      <c r="A816">
        <v>1988</v>
      </c>
      <c r="B816">
        <v>5</v>
      </c>
      <c r="C816">
        <v>18</v>
      </c>
      <c r="D816" s="14">
        <v>1.03272997131836</v>
      </c>
      <c r="E816" s="14">
        <v>8.3435433473906195E-2</v>
      </c>
      <c r="F816" s="14">
        <v>0.14351421972169501</v>
      </c>
      <c r="G816" s="14">
        <v>5.8326433469497996</v>
      </c>
      <c r="H816" s="14">
        <v>4.6065934466470297</v>
      </c>
      <c r="I816" s="14">
        <v>1.76032372605361</v>
      </c>
      <c r="J816" s="14">
        <v>0.44989110426042001</v>
      </c>
      <c r="K816" s="14">
        <v>1.12072581498603</v>
      </c>
      <c r="L816" s="14">
        <v>12.4413301167877</v>
      </c>
      <c r="M816" s="14">
        <v>7.28742829442667</v>
      </c>
      <c r="N816" s="14">
        <v>11.370507691466999</v>
      </c>
      <c r="O816" s="14">
        <v>1.10027829622408</v>
      </c>
      <c r="P816" s="14">
        <v>3.2658718293341602</v>
      </c>
      <c r="R816">
        <v>5</v>
      </c>
      <c r="S816">
        <v>9</v>
      </c>
      <c r="T816">
        <v>8</v>
      </c>
      <c r="U816">
        <v>5</v>
      </c>
      <c r="V816">
        <v>6</v>
      </c>
    </row>
    <row r="817" spans="1:22">
      <c r="A817">
        <v>1988</v>
      </c>
      <c r="B817">
        <v>5</v>
      </c>
      <c r="C817">
        <v>19</v>
      </c>
      <c r="D817" s="14">
        <v>0.71966204937066303</v>
      </c>
      <c r="E817" s="14">
        <v>3.11221383898766E-2</v>
      </c>
      <c r="F817" s="14">
        <v>4.7389323395324201E-2</v>
      </c>
      <c r="G817" s="14">
        <v>3.73522883425722</v>
      </c>
      <c r="H817" s="14">
        <v>3.85087639961659</v>
      </c>
      <c r="I817" s="14">
        <v>1.1249119956023399</v>
      </c>
      <c r="J817" s="14">
        <v>0.31342192894592902</v>
      </c>
      <c r="K817" s="14">
        <v>0.916391763356046</v>
      </c>
      <c r="L817" s="14">
        <v>4.5876499225820799</v>
      </c>
      <c r="M817" s="14">
        <v>5.5543773760089596</v>
      </c>
      <c r="N817" s="14">
        <v>7.6401482354744701</v>
      </c>
      <c r="O817" s="14">
        <v>0.77082256740219002</v>
      </c>
      <c r="P817" s="14">
        <v>2.07446509127923</v>
      </c>
      <c r="R817">
        <v>2</v>
      </c>
      <c r="S817">
        <v>9</v>
      </c>
      <c r="T817">
        <v>8</v>
      </c>
      <c r="U817">
        <v>5</v>
      </c>
      <c r="V817">
        <v>6</v>
      </c>
    </row>
    <row r="818" spans="1:22">
      <c r="A818">
        <v>1988</v>
      </c>
      <c r="B818">
        <v>5</v>
      </c>
      <c r="C818">
        <v>20</v>
      </c>
      <c r="D818" s="14">
        <v>0.38947767292366597</v>
      </c>
      <c r="E818" s="14">
        <v>4.2630412870093702E-4</v>
      </c>
      <c r="F818" s="14">
        <v>0</v>
      </c>
      <c r="G818" s="14">
        <v>3.41934570999054</v>
      </c>
      <c r="H818" s="14">
        <v>4.2502263890796703</v>
      </c>
      <c r="I818" s="14">
        <v>1.74183311008525</v>
      </c>
      <c r="J818" s="14">
        <v>0.11009957608155201</v>
      </c>
      <c r="K818" s="14">
        <v>1.44204954786635</v>
      </c>
      <c r="L818" s="14">
        <v>7.2600332662454603</v>
      </c>
      <c r="M818" s="14">
        <v>2.94877892983</v>
      </c>
      <c r="N818" s="14">
        <v>10.6067704535342</v>
      </c>
      <c r="O818" s="14">
        <v>0.59853565487118199</v>
      </c>
      <c r="P818" s="14">
        <v>2.20133759483342</v>
      </c>
      <c r="R818">
        <v>5</v>
      </c>
      <c r="S818">
        <v>9</v>
      </c>
      <c r="T818">
        <v>8</v>
      </c>
      <c r="U818">
        <v>5</v>
      </c>
      <c r="V818">
        <v>6</v>
      </c>
    </row>
    <row r="819" spans="1:22">
      <c r="A819">
        <v>1988</v>
      </c>
      <c r="B819">
        <v>5</v>
      </c>
      <c r="C819">
        <v>21</v>
      </c>
      <c r="D819" s="14">
        <v>0.38481452700576402</v>
      </c>
      <c r="E819" s="14">
        <v>1.18869598079507E-3</v>
      </c>
      <c r="F819" s="14">
        <v>0</v>
      </c>
      <c r="G819" s="14">
        <v>3.0675465808452</v>
      </c>
      <c r="H819" s="14">
        <v>1.5186556491584</v>
      </c>
      <c r="I819" s="14">
        <v>3.77834701318233</v>
      </c>
      <c r="J819" s="14">
        <v>0.10987627392794</v>
      </c>
      <c r="K819" s="14">
        <v>1.59898188874947</v>
      </c>
      <c r="L819" s="14">
        <v>7.3248602519725496</v>
      </c>
      <c r="M819" s="14">
        <v>2.94671307000021</v>
      </c>
      <c r="N819" s="14">
        <v>8.5461239033733403</v>
      </c>
      <c r="O819" s="14">
        <v>0.77781038245800205</v>
      </c>
      <c r="P819" s="14">
        <v>1.8999338623136299</v>
      </c>
      <c r="R819">
        <v>2</v>
      </c>
      <c r="S819">
        <v>9</v>
      </c>
      <c r="T819">
        <v>8</v>
      </c>
      <c r="U819">
        <v>5</v>
      </c>
      <c r="V819">
        <v>7</v>
      </c>
    </row>
    <row r="820" spans="1:22">
      <c r="A820">
        <v>1988</v>
      </c>
      <c r="B820">
        <v>5</v>
      </c>
      <c r="C820">
        <v>22</v>
      </c>
      <c r="D820" s="14">
        <v>1.22513870223885</v>
      </c>
      <c r="E820" s="14">
        <v>4.67901740310002E-4</v>
      </c>
      <c r="F820" s="14">
        <v>3.7817894540809999E-2</v>
      </c>
      <c r="G820" s="14">
        <v>2.6883060083463</v>
      </c>
      <c r="H820" s="14">
        <v>0.648258133236432</v>
      </c>
      <c r="I820" s="14">
        <v>3.60809648118396</v>
      </c>
      <c r="J820" s="14">
        <v>0.116871727997863</v>
      </c>
      <c r="K820" s="14">
        <v>0.85791620574610405</v>
      </c>
      <c r="L820" s="14">
        <v>2.1860162664260301</v>
      </c>
      <c r="M820" s="14">
        <v>1.1003187676873201</v>
      </c>
      <c r="N820" s="14">
        <v>3.1298417013868201</v>
      </c>
      <c r="O820" s="14">
        <v>0.97383205270240203</v>
      </c>
      <c r="P820" s="14">
        <v>1.18423059055153</v>
      </c>
      <c r="R820">
        <v>2</v>
      </c>
      <c r="S820">
        <v>9</v>
      </c>
      <c r="T820">
        <v>8</v>
      </c>
      <c r="U820">
        <v>5</v>
      </c>
      <c r="V820">
        <v>7</v>
      </c>
    </row>
    <row r="821" spans="1:22">
      <c r="A821">
        <v>1988</v>
      </c>
      <c r="B821">
        <v>5</v>
      </c>
      <c r="C821">
        <v>23</v>
      </c>
      <c r="D821" s="14">
        <v>0.88807085309255196</v>
      </c>
      <c r="E821" s="14">
        <v>3.0112093574342701E-2</v>
      </c>
      <c r="F821" s="14">
        <v>5.3749292086462001E-2</v>
      </c>
      <c r="G821" s="14">
        <v>2.2391335544420699</v>
      </c>
      <c r="H821" s="14">
        <v>0.45650334863286901</v>
      </c>
      <c r="I821" s="14">
        <v>1.56063776364413</v>
      </c>
      <c r="J821" s="14">
        <v>0.27649960722753603</v>
      </c>
      <c r="K821" s="14">
        <v>0.70908710079473403</v>
      </c>
      <c r="L821" s="14">
        <v>1.76005334259112</v>
      </c>
      <c r="M821" s="14">
        <v>4.5721678373303698</v>
      </c>
      <c r="N821" s="14">
        <v>1.5514217486106401</v>
      </c>
      <c r="O821" s="14">
        <v>0.967429726260991</v>
      </c>
      <c r="P821" s="14">
        <v>1.12662931701819</v>
      </c>
      <c r="R821">
        <v>2</v>
      </c>
      <c r="S821">
        <v>9</v>
      </c>
      <c r="T821">
        <v>8</v>
      </c>
      <c r="U821">
        <v>5</v>
      </c>
      <c r="V821">
        <v>6</v>
      </c>
    </row>
    <row r="822" spans="1:22">
      <c r="A822">
        <v>1988</v>
      </c>
      <c r="B822">
        <v>5</v>
      </c>
      <c r="C822">
        <v>24</v>
      </c>
      <c r="D822" s="14">
        <v>0.25078931286932599</v>
      </c>
      <c r="E822" s="14">
        <v>0</v>
      </c>
      <c r="F822" s="14">
        <v>2.8804628158338699E-2</v>
      </c>
      <c r="G822" s="14">
        <v>1.9975213826554099</v>
      </c>
      <c r="H822" s="14">
        <v>0.35657406667825198</v>
      </c>
      <c r="I822" s="14">
        <v>0.77888875735653795</v>
      </c>
      <c r="J822" s="14">
        <v>0.42410920128583102</v>
      </c>
      <c r="K822" s="14">
        <v>0.50876199189925897</v>
      </c>
      <c r="L822" s="14">
        <v>1.19740838932202</v>
      </c>
      <c r="M822" s="14">
        <v>2.3972303119798699</v>
      </c>
      <c r="N822" s="14">
        <v>0.98366258634458303</v>
      </c>
      <c r="O822" s="14">
        <v>0.81389911471950904</v>
      </c>
      <c r="P822" s="14">
        <v>0.870687001569736</v>
      </c>
      <c r="R822">
        <v>6</v>
      </c>
      <c r="S822">
        <v>9</v>
      </c>
      <c r="T822">
        <v>8</v>
      </c>
      <c r="U822">
        <v>5</v>
      </c>
      <c r="V822">
        <v>6</v>
      </c>
    </row>
    <row r="823" spans="1:22">
      <c r="A823">
        <v>1988</v>
      </c>
      <c r="B823">
        <v>5</v>
      </c>
      <c r="C823">
        <v>25</v>
      </c>
      <c r="D823" s="14">
        <v>0.200520127189666</v>
      </c>
      <c r="E823" s="14">
        <v>0</v>
      </c>
      <c r="F823" s="14">
        <v>1.7752027453283199E-2</v>
      </c>
      <c r="G823" s="14">
        <v>1.6497846366459299</v>
      </c>
      <c r="H823" s="14">
        <v>0.40683764860960397</v>
      </c>
      <c r="I823" s="14">
        <v>0.36309279382419302</v>
      </c>
      <c r="J823" s="14">
        <v>0.28824141380595802</v>
      </c>
      <c r="K823" s="14">
        <v>0.51456766643028096</v>
      </c>
      <c r="L823" s="14">
        <v>0.43330113019208</v>
      </c>
      <c r="M823" s="14">
        <v>0.327720218591176</v>
      </c>
      <c r="N823" s="14">
        <v>0.685223879172838</v>
      </c>
      <c r="O823" s="14">
        <v>0.93668354714699997</v>
      </c>
      <c r="P823" s="14">
        <v>0.732531197637461</v>
      </c>
      <c r="R823">
        <v>6</v>
      </c>
      <c r="S823">
        <v>9</v>
      </c>
      <c r="T823">
        <v>8</v>
      </c>
      <c r="U823">
        <v>5</v>
      </c>
      <c r="V823">
        <v>6</v>
      </c>
    </row>
    <row r="824" spans="1:22">
      <c r="A824">
        <v>1988</v>
      </c>
      <c r="B824">
        <v>5</v>
      </c>
      <c r="C824">
        <v>26</v>
      </c>
      <c r="D824" s="14">
        <v>0.12887897752218</v>
      </c>
      <c r="E824" s="14">
        <v>5.8644745961139002E-3</v>
      </c>
      <c r="F824" s="14">
        <v>9.7965567180699192E-3</v>
      </c>
      <c r="G824" s="14">
        <v>1.57137852953193</v>
      </c>
      <c r="H824" s="14">
        <v>0.51523490696907004</v>
      </c>
      <c r="I824" s="14">
        <v>0.30976763915463601</v>
      </c>
      <c r="J824" s="14">
        <v>0.16824652305127599</v>
      </c>
      <c r="K824" s="14">
        <v>0.57541633148329796</v>
      </c>
      <c r="L824" s="14">
        <v>0.44403561773433797</v>
      </c>
      <c r="M824" s="14">
        <v>0.195907389386446</v>
      </c>
      <c r="N824" s="14">
        <v>0.77929957670109296</v>
      </c>
      <c r="O824" s="14">
        <v>1.01840826790238</v>
      </c>
      <c r="P824" s="14">
        <v>0.74100271380879201</v>
      </c>
      <c r="R824">
        <v>6</v>
      </c>
      <c r="S824">
        <v>9</v>
      </c>
      <c r="T824">
        <v>8</v>
      </c>
      <c r="U824">
        <v>5</v>
      </c>
      <c r="V824">
        <v>6</v>
      </c>
    </row>
    <row r="825" spans="1:22">
      <c r="A825">
        <v>1988</v>
      </c>
      <c r="B825">
        <v>5</v>
      </c>
      <c r="C825">
        <v>27</v>
      </c>
      <c r="D825" s="14">
        <v>2.0889620645136098E-2</v>
      </c>
      <c r="E825" s="14">
        <v>1.69164781019295E-3</v>
      </c>
      <c r="F825" s="14">
        <v>2.6471285338935301E-4</v>
      </c>
      <c r="G825" s="14">
        <v>2.4593711947939698</v>
      </c>
      <c r="H825" s="14">
        <v>0.40652347254356902</v>
      </c>
      <c r="I825" s="14">
        <v>0.10002061484081801</v>
      </c>
      <c r="J825" s="14">
        <v>0.40446533493833903</v>
      </c>
      <c r="K825" s="14">
        <v>0.47050287032397398</v>
      </c>
      <c r="L825" s="14">
        <v>0.76572674544070596</v>
      </c>
      <c r="M825" s="14">
        <v>0.80519105876184505</v>
      </c>
      <c r="N825" s="14">
        <v>0.42855250886024698</v>
      </c>
      <c r="O825" s="14">
        <v>0.97921685609911702</v>
      </c>
      <c r="P825" s="14">
        <v>0.87384826568355101</v>
      </c>
      <c r="R825">
        <v>2</v>
      </c>
      <c r="S825">
        <v>9</v>
      </c>
      <c r="T825">
        <v>8</v>
      </c>
      <c r="U825">
        <v>5</v>
      </c>
      <c r="V825">
        <v>7</v>
      </c>
    </row>
    <row r="826" spans="1:22">
      <c r="A826">
        <v>1988</v>
      </c>
      <c r="B826">
        <v>5</v>
      </c>
      <c r="C826">
        <v>28</v>
      </c>
      <c r="D826" s="14">
        <v>7.8430548588406507E-2</v>
      </c>
      <c r="E826" s="14">
        <v>1.699605618579E-4</v>
      </c>
      <c r="F826" s="14">
        <v>8.8237617796451003E-5</v>
      </c>
      <c r="G826" s="14">
        <v>1.6328290051396801</v>
      </c>
      <c r="H826" s="14">
        <v>0.43667346308710497</v>
      </c>
      <c r="I826" s="14">
        <v>0.14916271042565599</v>
      </c>
      <c r="J826" s="14">
        <v>0.12585129261917699</v>
      </c>
      <c r="K826" s="14">
        <v>0.372165810343348</v>
      </c>
      <c r="L826" s="14">
        <v>0.227521304369289</v>
      </c>
      <c r="M826" s="14">
        <v>6.2163375668163497E-2</v>
      </c>
      <c r="N826" s="14">
        <v>0.56119073217333904</v>
      </c>
      <c r="O826" s="14">
        <v>1.10073720061007</v>
      </c>
      <c r="P826" s="14">
        <v>0.70524513962845004</v>
      </c>
      <c r="R826">
        <v>6</v>
      </c>
      <c r="S826">
        <v>9</v>
      </c>
      <c r="T826">
        <v>8</v>
      </c>
      <c r="U826">
        <v>5</v>
      </c>
      <c r="V826">
        <v>6</v>
      </c>
    </row>
    <row r="827" spans="1:22">
      <c r="A827">
        <v>1988</v>
      </c>
      <c r="B827">
        <v>5</v>
      </c>
      <c r="C827">
        <v>29</v>
      </c>
      <c r="D827" s="14">
        <v>5.0608750417579597E-2</v>
      </c>
      <c r="E827" s="14">
        <v>0</v>
      </c>
      <c r="F827" s="14">
        <v>0</v>
      </c>
      <c r="G827" s="14">
        <v>1.6755447845631599</v>
      </c>
      <c r="H827" s="14">
        <v>0.55764111291357998</v>
      </c>
      <c r="I827" s="14">
        <v>0.106898494110304</v>
      </c>
      <c r="J827" s="14">
        <v>0.129205017420953</v>
      </c>
      <c r="K827" s="14">
        <v>0.44493986529506302</v>
      </c>
      <c r="L827" s="14">
        <v>0.43301590576676002</v>
      </c>
      <c r="M827" s="14">
        <v>0.65657954902239002</v>
      </c>
      <c r="N827" s="14">
        <v>1.29398803663975</v>
      </c>
      <c r="O827" s="14">
        <v>0.77311258514395298</v>
      </c>
      <c r="P827" s="14">
        <v>0.66911989795270099</v>
      </c>
      <c r="R827">
        <v>6</v>
      </c>
      <c r="S827">
        <v>9</v>
      </c>
      <c r="T827">
        <v>8</v>
      </c>
      <c r="U827">
        <v>5</v>
      </c>
      <c r="V827">
        <v>6</v>
      </c>
    </row>
    <row r="828" spans="1:22">
      <c r="A828">
        <v>1988</v>
      </c>
      <c r="B828">
        <v>5</v>
      </c>
      <c r="C828">
        <v>30</v>
      </c>
      <c r="D828" s="14">
        <v>1.9878570533041701E-3</v>
      </c>
      <c r="E828" s="14">
        <v>2.01791472832503E-2</v>
      </c>
      <c r="F828" s="14">
        <v>2.8157288159081698E-2</v>
      </c>
      <c r="G828" s="14">
        <v>2.4257208195260298</v>
      </c>
      <c r="H828" s="14">
        <v>0.32709000742094901</v>
      </c>
      <c r="I828" s="14">
        <v>2.9373827829567599E-3</v>
      </c>
      <c r="J828" s="14">
        <v>0.23454867246170499</v>
      </c>
      <c r="K828" s="14">
        <v>0.21231443567292299</v>
      </c>
      <c r="L828" s="14">
        <v>1.66329406358612</v>
      </c>
      <c r="M828" s="14">
        <v>0.49281497098348098</v>
      </c>
      <c r="N828" s="14">
        <v>0.93474069490471801</v>
      </c>
      <c r="O828" s="14">
        <v>1.6634087566821201</v>
      </c>
      <c r="P828" s="14">
        <v>1.0683157926881199</v>
      </c>
      <c r="R828">
        <v>6</v>
      </c>
      <c r="S828">
        <v>9</v>
      </c>
      <c r="T828">
        <v>8</v>
      </c>
      <c r="U828">
        <v>5</v>
      </c>
      <c r="V828">
        <v>6</v>
      </c>
    </row>
    <row r="829" spans="1:22">
      <c r="A829">
        <v>1988</v>
      </c>
      <c r="B829">
        <v>5</v>
      </c>
      <c r="C829">
        <v>31</v>
      </c>
      <c r="D829" s="14">
        <v>3.5754402973487399E-2</v>
      </c>
      <c r="E829" s="14">
        <v>0.28872875663131398</v>
      </c>
      <c r="F829" s="14">
        <v>0.16702359170971201</v>
      </c>
      <c r="G829" s="14">
        <v>3.85150565567365</v>
      </c>
      <c r="H829" s="14">
        <v>0.241730926148785</v>
      </c>
      <c r="I829" s="14">
        <v>8.4736071656942205E-2</v>
      </c>
      <c r="J829" s="14">
        <v>0.18284815679008101</v>
      </c>
      <c r="K829" s="14">
        <v>0.43431621249261898</v>
      </c>
      <c r="L829" s="14">
        <v>0.86707975838323503</v>
      </c>
      <c r="M829" s="14">
        <v>0.98123385492484005</v>
      </c>
      <c r="N829" s="14">
        <v>1.66684083551805</v>
      </c>
      <c r="O829" s="14">
        <v>2.59723276724073</v>
      </c>
      <c r="P829" s="14">
        <v>1.59857789999307</v>
      </c>
      <c r="R829">
        <v>2</v>
      </c>
      <c r="S829">
        <v>9</v>
      </c>
      <c r="T829">
        <v>8</v>
      </c>
      <c r="U829">
        <v>5</v>
      </c>
      <c r="V829">
        <v>6</v>
      </c>
    </row>
    <row r="830" spans="1:22">
      <c r="A830">
        <v>1989</v>
      </c>
      <c r="B830">
        <v>3</v>
      </c>
      <c r="C830">
        <v>1</v>
      </c>
      <c r="D830" s="14">
        <v>1.5911851195312601</v>
      </c>
      <c r="E830" s="14">
        <v>1.68630146346023E-2</v>
      </c>
      <c r="F830" s="14">
        <v>0</v>
      </c>
      <c r="G830" s="14">
        <v>3.2357882448434502E-2</v>
      </c>
      <c r="H830" s="14">
        <v>2.6429352034709801E-2</v>
      </c>
      <c r="I830" s="14">
        <v>5.48558253596843E-2</v>
      </c>
      <c r="J830" s="14">
        <v>2.7034316571753501E-2</v>
      </c>
      <c r="K830" s="14">
        <v>2.10431283754607</v>
      </c>
      <c r="L830" s="14">
        <v>1.9686115920464299E-5</v>
      </c>
      <c r="M830" s="14">
        <v>0</v>
      </c>
      <c r="N830" s="14">
        <v>0.22358001997173099</v>
      </c>
      <c r="O830" s="14">
        <v>0.462446882227116</v>
      </c>
      <c r="P830" s="14">
        <v>0.45503873506835302</v>
      </c>
      <c r="R830">
        <v>6</v>
      </c>
      <c r="S830">
        <v>4</v>
      </c>
      <c r="T830">
        <v>6</v>
      </c>
      <c r="U830">
        <v>8</v>
      </c>
      <c r="V830">
        <v>5</v>
      </c>
    </row>
    <row r="831" spans="1:22">
      <c r="A831">
        <v>1989</v>
      </c>
      <c r="B831">
        <v>3</v>
      </c>
      <c r="C831">
        <v>2</v>
      </c>
      <c r="D831" s="14">
        <v>2.0349481588345402</v>
      </c>
      <c r="E831" s="14">
        <v>4.65669466235521E-3</v>
      </c>
      <c r="F831" s="14">
        <v>0</v>
      </c>
      <c r="G831" s="14">
        <v>4.8985229860709398E-2</v>
      </c>
      <c r="H831" s="14">
        <v>2.7500719893076599E-2</v>
      </c>
      <c r="I831" s="14">
        <v>0.18429258304465199</v>
      </c>
      <c r="J831" s="14">
        <v>7.4974435279349097E-3</v>
      </c>
      <c r="K831" s="14">
        <v>1.56504722725191</v>
      </c>
      <c r="L831" s="14">
        <v>1.21939366381512E-4</v>
      </c>
      <c r="M831" s="14">
        <v>0</v>
      </c>
      <c r="N831" s="14">
        <v>0.31010588048792997</v>
      </c>
      <c r="O831" s="14">
        <v>1.4943039778354399</v>
      </c>
      <c r="P831" s="14">
        <v>0.78880421394686895</v>
      </c>
      <c r="R831">
        <v>6</v>
      </c>
      <c r="S831">
        <v>4</v>
      </c>
      <c r="T831">
        <v>6</v>
      </c>
      <c r="U831">
        <v>8</v>
      </c>
      <c r="V831">
        <v>5</v>
      </c>
    </row>
    <row r="832" spans="1:22">
      <c r="A832">
        <v>1989</v>
      </c>
      <c r="B832">
        <v>3</v>
      </c>
      <c r="C832">
        <v>3</v>
      </c>
      <c r="D832" s="14">
        <v>0.65997882450865997</v>
      </c>
      <c r="E832" s="14">
        <v>1.01926726576579E-2</v>
      </c>
      <c r="F832" s="14">
        <v>0</v>
      </c>
      <c r="G832" s="14">
        <v>8.0694438866689602E-2</v>
      </c>
      <c r="H832" s="14">
        <v>0.108567246978874</v>
      </c>
      <c r="I832" s="14">
        <v>0.41883156338606198</v>
      </c>
      <c r="J832" s="14">
        <v>8.6097072121923603E-3</v>
      </c>
      <c r="K832" s="14">
        <v>3.60327542575271</v>
      </c>
      <c r="L832" s="14">
        <v>2.6378909953131099E-5</v>
      </c>
      <c r="M832" s="14">
        <v>0</v>
      </c>
      <c r="N832" s="14">
        <v>0.416771347991931</v>
      </c>
      <c r="O832" s="14">
        <v>0.80214360594017697</v>
      </c>
      <c r="P832" s="14">
        <v>0.89166745484326104</v>
      </c>
      <c r="R832">
        <v>6</v>
      </c>
      <c r="S832">
        <v>4</v>
      </c>
      <c r="T832">
        <v>6</v>
      </c>
      <c r="U832">
        <v>8</v>
      </c>
      <c r="V832">
        <v>5</v>
      </c>
    </row>
    <row r="833" spans="1:22">
      <c r="A833">
        <v>1989</v>
      </c>
      <c r="B833">
        <v>3</v>
      </c>
      <c r="C833">
        <v>4</v>
      </c>
      <c r="D833" s="14">
        <v>2.09784151987308</v>
      </c>
      <c r="E833" s="14">
        <v>3.2928009619295401E-2</v>
      </c>
      <c r="F833" s="14">
        <v>0</v>
      </c>
      <c r="G833" s="14">
        <v>0.219425377390254</v>
      </c>
      <c r="H833" s="14">
        <v>0.285194011577243</v>
      </c>
      <c r="I833" s="14">
        <v>1.56659003572171</v>
      </c>
      <c r="J833" s="14">
        <v>2.80301751890338E-2</v>
      </c>
      <c r="K833" s="14">
        <v>4.9785978694761601</v>
      </c>
      <c r="L833" s="14">
        <v>6.6858827534218603E-3</v>
      </c>
      <c r="M833" s="14">
        <v>2.4631813818142899E-5</v>
      </c>
      <c r="N833" s="14">
        <v>1.2937170443095001</v>
      </c>
      <c r="O833" s="14">
        <v>0.88322550776254805</v>
      </c>
      <c r="P833" s="14">
        <v>1.25825853581471</v>
      </c>
      <c r="R833">
        <v>6</v>
      </c>
      <c r="S833">
        <v>4</v>
      </c>
      <c r="T833">
        <v>6</v>
      </c>
      <c r="U833">
        <v>8</v>
      </c>
      <c r="V833">
        <v>5</v>
      </c>
    </row>
    <row r="834" spans="1:22">
      <c r="A834">
        <v>1989</v>
      </c>
      <c r="B834">
        <v>3</v>
      </c>
      <c r="C834">
        <v>5</v>
      </c>
      <c r="D834" s="14">
        <v>10.066821713702399</v>
      </c>
      <c r="E834" s="14">
        <v>4.76895708027655E-2</v>
      </c>
      <c r="F834" s="14">
        <v>0</v>
      </c>
      <c r="G834" s="14">
        <v>0.44290184462169002</v>
      </c>
      <c r="H834" s="14">
        <v>0.93547253931931496</v>
      </c>
      <c r="I834" s="14">
        <v>8.4624268592926306</v>
      </c>
      <c r="J834" s="14">
        <v>8.2472522004586102E-2</v>
      </c>
      <c r="K834" s="14">
        <v>10.8680211754307</v>
      </c>
      <c r="L834" s="14">
        <v>0.40737014144223399</v>
      </c>
      <c r="M834" s="14">
        <v>8.3091513213816704E-6</v>
      </c>
      <c r="N834" s="14">
        <v>4.0818784349533699</v>
      </c>
      <c r="O834" s="14">
        <v>1.5174737594199901</v>
      </c>
      <c r="P834" s="14">
        <v>2.51154467882863</v>
      </c>
      <c r="R834">
        <v>9</v>
      </c>
      <c r="S834">
        <v>4</v>
      </c>
      <c r="T834">
        <v>6</v>
      </c>
      <c r="U834">
        <v>8</v>
      </c>
      <c r="V834">
        <v>5</v>
      </c>
    </row>
    <row r="835" spans="1:22">
      <c r="A835">
        <v>1989</v>
      </c>
      <c r="B835">
        <v>3</v>
      </c>
      <c r="C835">
        <v>6</v>
      </c>
      <c r="D835" s="14">
        <v>7.8568944769455697</v>
      </c>
      <c r="E835" s="14">
        <v>0.202611748756233</v>
      </c>
      <c r="F835" s="14">
        <v>0</v>
      </c>
      <c r="G835" s="14">
        <v>1.30391389869865</v>
      </c>
      <c r="H835" s="14">
        <v>0.85018279674604402</v>
      </c>
      <c r="I835" s="14">
        <v>10.7693670200597</v>
      </c>
      <c r="J835" s="14">
        <v>0.102302366067823</v>
      </c>
      <c r="K835" s="14">
        <v>6.4084343131464196</v>
      </c>
      <c r="L835" s="14">
        <v>0.40571088638323399</v>
      </c>
      <c r="M835" s="14">
        <v>3.4930164040462299E-3</v>
      </c>
      <c r="N835" s="14">
        <v>6.8216575871172296</v>
      </c>
      <c r="O835" s="14">
        <v>0.48305469314746802</v>
      </c>
      <c r="P835" s="14">
        <v>1.7552820794804</v>
      </c>
      <c r="R835">
        <v>9</v>
      </c>
      <c r="S835">
        <v>4</v>
      </c>
      <c r="T835">
        <v>6</v>
      </c>
      <c r="U835">
        <v>8</v>
      </c>
      <c r="V835">
        <v>5</v>
      </c>
    </row>
    <row r="836" spans="1:22">
      <c r="A836">
        <v>1989</v>
      </c>
      <c r="B836">
        <v>3</v>
      </c>
      <c r="C836">
        <v>7</v>
      </c>
      <c r="D836" s="14">
        <v>4.4147548103082004</v>
      </c>
      <c r="E836" s="14">
        <v>0.174807492902431</v>
      </c>
      <c r="F836" s="14">
        <v>0</v>
      </c>
      <c r="G836" s="14">
        <v>1.4545752885110499</v>
      </c>
      <c r="H836" s="14">
        <v>0.69081470367795905</v>
      </c>
      <c r="I836" s="14">
        <v>1.89626778179834</v>
      </c>
      <c r="J836" s="14">
        <v>5.9756048449571601E-2</v>
      </c>
      <c r="K836" s="14">
        <v>5.5527950561954702</v>
      </c>
      <c r="L836" s="14">
        <v>0.58051042669309905</v>
      </c>
      <c r="M836" s="14">
        <v>4.4138966289384202E-4</v>
      </c>
      <c r="N836" s="14">
        <v>3.76525778349566</v>
      </c>
      <c r="O836" s="14">
        <v>0.33143843473386297</v>
      </c>
      <c r="P836" s="14">
        <v>1.42885746854027</v>
      </c>
      <c r="R836">
        <v>9</v>
      </c>
      <c r="S836">
        <v>4</v>
      </c>
      <c r="T836">
        <v>7</v>
      </c>
      <c r="U836">
        <v>8</v>
      </c>
      <c r="V836">
        <v>2</v>
      </c>
    </row>
    <row r="837" spans="1:22">
      <c r="A837">
        <v>1989</v>
      </c>
      <c r="B837">
        <v>3</v>
      </c>
      <c r="C837">
        <v>8</v>
      </c>
      <c r="D837" s="14">
        <v>8.7931606943367306</v>
      </c>
      <c r="E837" s="14">
        <v>0.116694902499451</v>
      </c>
      <c r="F837" s="14">
        <v>0</v>
      </c>
      <c r="G837" s="14">
        <v>1.7115357646406399</v>
      </c>
      <c r="H837" s="14">
        <v>0.50131957150934003</v>
      </c>
      <c r="I837" s="14">
        <v>3.43805150307813</v>
      </c>
      <c r="J837" s="14">
        <v>2.31035873574446E-2</v>
      </c>
      <c r="K837" s="14">
        <v>5.2679219696366699</v>
      </c>
      <c r="L837" s="14">
        <v>0.86215351859603895</v>
      </c>
      <c r="M837" s="14">
        <v>2.7482752862932301E-3</v>
      </c>
      <c r="N837" s="14">
        <v>3.52592933205363</v>
      </c>
      <c r="O837" s="14">
        <v>1.0729482797554799</v>
      </c>
      <c r="P837" s="14">
        <v>1.71102239174536</v>
      </c>
      <c r="R837">
        <v>6</v>
      </c>
      <c r="S837">
        <v>2</v>
      </c>
      <c r="T837">
        <v>7</v>
      </c>
      <c r="U837">
        <v>8</v>
      </c>
      <c r="V837">
        <v>2</v>
      </c>
    </row>
    <row r="838" spans="1:22">
      <c r="A838">
        <v>1989</v>
      </c>
      <c r="B838">
        <v>3</v>
      </c>
      <c r="C838">
        <v>9</v>
      </c>
      <c r="D838" s="14">
        <v>6.77762341382308</v>
      </c>
      <c r="E838" s="14">
        <v>7.4075167251558896E-2</v>
      </c>
      <c r="F838" s="14">
        <v>4.7489601826325799E-2</v>
      </c>
      <c r="G838" s="14">
        <v>1.9408719321853001</v>
      </c>
      <c r="H838" s="14">
        <v>0.47232402886914499</v>
      </c>
      <c r="I838" s="14">
        <v>7.0021032581264304</v>
      </c>
      <c r="J838" s="14">
        <v>6.7082403719795E-2</v>
      </c>
      <c r="K838" s="14">
        <v>3.9682686861977898</v>
      </c>
      <c r="L838" s="14">
        <v>1.0080672486928099</v>
      </c>
      <c r="M838" s="14">
        <v>4.7096334925177102E-3</v>
      </c>
      <c r="N838" s="14">
        <v>4.2306083936682404</v>
      </c>
      <c r="O838" s="14">
        <v>2.0871661665844101</v>
      </c>
      <c r="P838" s="14">
        <v>1.8801006076100499</v>
      </c>
      <c r="R838">
        <v>6</v>
      </c>
      <c r="S838">
        <v>2</v>
      </c>
      <c r="T838">
        <v>7</v>
      </c>
      <c r="U838">
        <v>8</v>
      </c>
      <c r="V838">
        <v>2</v>
      </c>
    </row>
    <row r="839" spans="1:22">
      <c r="A839">
        <v>1989</v>
      </c>
      <c r="B839">
        <v>3</v>
      </c>
      <c r="C839">
        <v>10</v>
      </c>
      <c r="D839" s="14">
        <v>2.6931789408545002</v>
      </c>
      <c r="E839" s="14">
        <v>3.6305865709191802E-2</v>
      </c>
      <c r="F839" s="14">
        <v>0.63555177221376302</v>
      </c>
      <c r="G839" s="14">
        <v>1.0648050623691101</v>
      </c>
      <c r="H839" s="14">
        <v>0.72354840391021902</v>
      </c>
      <c r="I839" s="14">
        <v>3.4144892691689401</v>
      </c>
      <c r="J839" s="14">
        <v>0.13149406655945101</v>
      </c>
      <c r="K839" s="14">
        <v>2.7631921921395501</v>
      </c>
      <c r="L839" s="14">
        <v>7.2415675390368098E-2</v>
      </c>
      <c r="M839" s="14">
        <v>3.3952899092226402E-4</v>
      </c>
      <c r="N839" s="14">
        <v>5.6095847356482098</v>
      </c>
      <c r="O839" s="14">
        <v>1.7829889766584599</v>
      </c>
      <c r="P839" s="14">
        <v>1.4491696983220801</v>
      </c>
      <c r="R839">
        <v>6</v>
      </c>
      <c r="S839">
        <v>7</v>
      </c>
      <c r="T839">
        <v>7</v>
      </c>
      <c r="U839">
        <v>8</v>
      </c>
      <c r="V839">
        <v>2</v>
      </c>
    </row>
    <row r="840" spans="1:22">
      <c r="A840">
        <v>1989</v>
      </c>
      <c r="B840">
        <v>3</v>
      </c>
      <c r="C840">
        <v>11</v>
      </c>
      <c r="D840" s="14">
        <v>5.1445040809625002</v>
      </c>
      <c r="E840" s="14">
        <v>0.14571218923785201</v>
      </c>
      <c r="F840" s="14">
        <v>0.45825335243704302</v>
      </c>
      <c r="G840" s="14">
        <v>1.0603605805652001</v>
      </c>
      <c r="H840" s="14">
        <v>0.864512667444993</v>
      </c>
      <c r="I840" s="14">
        <v>1.87617217732603</v>
      </c>
      <c r="J840" s="14">
        <v>0.228093684292137</v>
      </c>
      <c r="K840" s="14">
        <v>2.4634774224325202</v>
      </c>
      <c r="L840" s="14">
        <v>7.7115488031327895E-2</v>
      </c>
      <c r="M840" s="14">
        <v>6.2268491086781098E-5</v>
      </c>
      <c r="N840" s="14">
        <v>1.1871961667303701</v>
      </c>
      <c r="O840" s="14">
        <v>0.93107502417881505</v>
      </c>
      <c r="P840" s="14">
        <v>0.99766831994399996</v>
      </c>
      <c r="R840">
        <v>6</v>
      </c>
      <c r="S840">
        <v>7</v>
      </c>
      <c r="T840">
        <v>7</v>
      </c>
      <c r="U840">
        <v>8</v>
      </c>
      <c r="V840">
        <v>2</v>
      </c>
    </row>
    <row r="841" spans="1:22">
      <c r="A841">
        <v>1989</v>
      </c>
      <c r="B841">
        <v>3</v>
      </c>
      <c r="C841">
        <v>12</v>
      </c>
      <c r="D841" s="14">
        <v>11.706620534834601</v>
      </c>
      <c r="E841" s="14">
        <v>0.15074996826206599</v>
      </c>
      <c r="F841" s="14">
        <v>2.0508798177195101E-2</v>
      </c>
      <c r="G841" s="14">
        <v>1.18836899709995</v>
      </c>
      <c r="H841" s="14">
        <v>2.2200284686541298</v>
      </c>
      <c r="I841" s="14">
        <v>9.8597998308123103</v>
      </c>
      <c r="J841" s="14">
        <v>0.17990623321399399</v>
      </c>
      <c r="K841" s="14">
        <v>3.6218313374423401</v>
      </c>
      <c r="L841" s="14">
        <v>0.87150952249942604</v>
      </c>
      <c r="M841" s="14">
        <v>1.03919703065552E-2</v>
      </c>
      <c r="N841" s="14">
        <v>2.9454899736947699</v>
      </c>
      <c r="O841" s="14">
        <v>1.5482644531985299</v>
      </c>
      <c r="P841" s="14">
        <v>1.6171291038807001</v>
      </c>
      <c r="R841">
        <v>6</v>
      </c>
      <c r="S841">
        <v>3</v>
      </c>
      <c r="T841">
        <v>7</v>
      </c>
      <c r="U841">
        <v>8</v>
      </c>
      <c r="V841">
        <v>2</v>
      </c>
    </row>
    <row r="842" spans="1:22">
      <c r="A842">
        <v>1989</v>
      </c>
      <c r="B842">
        <v>3</v>
      </c>
      <c r="C842">
        <v>13</v>
      </c>
      <c r="D842" s="14">
        <v>12.357267805570199</v>
      </c>
      <c r="E842" s="14">
        <v>0.15121614921458601</v>
      </c>
      <c r="F842" s="14">
        <v>4.24047920614012E-2</v>
      </c>
      <c r="G842" s="14">
        <v>3.1171741559395598</v>
      </c>
      <c r="H842" s="14">
        <v>2.37334584894404</v>
      </c>
      <c r="I842" s="14">
        <v>6.3612724870571302</v>
      </c>
      <c r="J842" s="14">
        <v>9.2748029459681497E-2</v>
      </c>
      <c r="K842" s="14">
        <v>4.5129500219673497</v>
      </c>
      <c r="L842" s="14">
        <v>3.7898171576820001</v>
      </c>
      <c r="M842" s="14">
        <v>0.10494972221374201</v>
      </c>
      <c r="N842" s="14">
        <v>7.2385459428915597</v>
      </c>
      <c r="O842" s="14">
        <v>2.2704430717841402</v>
      </c>
      <c r="P842" s="14">
        <v>2.6336540104843702</v>
      </c>
      <c r="R842">
        <v>7</v>
      </c>
      <c r="S842">
        <v>3</v>
      </c>
      <c r="T842">
        <v>7</v>
      </c>
      <c r="U842">
        <v>8</v>
      </c>
      <c r="V842">
        <v>4</v>
      </c>
    </row>
    <row r="843" spans="1:22">
      <c r="A843">
        <v>1989</v>
      </c>
      <c r="B843">
        <v>3</v>
      </c>
      <c r="C843">
        <v>14</v>
      </c>
      <c r="D843" s="14">
        <v>9.4531499622050692</v>
      </c>
      <c r="E843" s="14">
        <v>0.46176006624217403</v>
      </c>
      <c r="F843" s="14">
        <v>2.4546189693181901</v>
      </c>
      <c r="G843" s="14">
        <v>4.5493824534316003</v>
      </c>
      <c r="H843" s="14">
        <v>2.3843633091187502</v>
      </c>
      <c r="I843" s="14">
        <v>6.8051020357773897</v>
      </c>
      <c r="J843" s="14">
        <v>4.42525363675981E-2</v>
      </c>
      <c r="K843" s="14">
        <v>7.5922173844970997</v>
      </c>
      <c r="L843" s="14">
        <v>6.5752162188841501</v>
      </c>
      <c r="M843" s="14">
        <v>1.58142347375708E-2</v>
      </c>
      <c r="N843" s="14">
        <v>10.456680117489899</v>
      </c>
      <c r="O843" s="14">
        <v>3.38701569392365</v>
      </c>
      <c r="P843" s="14">
        <v>3.8830562367767301</v>
      </c>
      <c r="R843">
        <v>7</v>
      </c>
      <c r="S843">
        <v>3</v>
      </c>
      <c r="T843">
        <v>7</v>
      </c>
      <c r="U843">
        <v>8</v>
      </c>
      <c r="V843">
        <v>4</v>
      </c>
    </row>
    <row r="844" spans="1:22">
      <c r="A844">
        <v>1989</v>
      </c>
      <c r="B844">
        <v>3</v>
      </c>
      <c r="C844">
        <v>15</v>
      </c>
      <c r="D844" s="14">
        <v>6.9328962268666103</v>
      </c>
      <c r="E844" s="14">
        <v>0.601954165530873</v>
      </c>
      <c r="F844" s="14">
        <v>4.6789643884873398</v>
      </c>
      <c r="G844" s="14">
        <v>2.9021136542783799</v>
      </c>
      <c r="H844" s="14">
        <v>1.2735815894907601</v>
      </c>
      <c r="I844" s="14">
        <v>2.1196855423903802</v>
      </c>
      <c r="J844" s="14">
        <v>9.8554159022894494E-2</v>
      </c>
      <c r="K844" s="14">
        <v>5.4521853738206802</v>
      </c>
      <c r="L844" s="14">
        <v>3.0747431415352402</v>
      </c>
      <c r="M844" s="14">
        <v>0</v>
      </c>
      <c r="N844" s="14">
        <v>5.7828969369673002</v>
      </c>
      <c r="O844" s="14">
        <v>4.3721295555322097</v>
      </c>
      <c r="P844" s="14">
        <v>3.2855899302448699</v>
      </c>
      <c r="R844">
        <v>3</v>
      </c>
      <c r="S844">
        <v>7</v>
      </c>
      <c r="T844">
        <v>7</v>
      </c>
      <c r="U844">
        <v>7</v>
      </c>
      <c r="V844">
        <v>2</v>
      </c>
    </row>
    <row r="845" spans="1:22">
      <c r="A845">
        <v>1989</v>
      </c>
      <c r="B845">
        <v>3</v>
      </c>
      <c r="C845">
        <v>16</v>
      </c>
      <c r="D845" s="14">
        <v>5.7239425592264599</v>
      </c>
      <c r="E845" s="14">
        <v>0.64023107894014197</v>
      </c>
      <c r="F845" s="14">
        <v>0.91577566175852698</v>
      </c>
      <c r="G845" s="14">
        <v>2.8650985070822901</v>
      </c>
      <c r="H845" s="14">
        <v>1.5016368716061801</v>
      </c>
      <c r="I845" s="14">
        <v>3.8918721770484899</v>
      </c>
      <c r="J845" s="14">
        <v>8.3413930208307202E-2</v>
      </c>
      <c r="K845" s="14">
        <v>6.92725004770758</v>
      </c>
      <c r="L845" s="14">
        <v>0.96791256913701995</v>
      </c>
      <c r="M845" s="14">
        <v>0</v>
      </c>
      <c r="N845" s="14">
        <v>3.6650319655048502</v>
      </c>
      <c r="O845" s="14">
        <v>4.9270121933069602</v>
      </c>
      <c r="P845" s="14">
        <v>3.42314664335492</v>
      </c>
      <c r="R845">
        <v>3</v>
      </c>
      <c r="S845">
        <v>7</v>
      </c>
      <c r="T845">
        <v>7</v>
      </c>
      <c r="U845">
        <v>7</v>
      </c>
      <c r="V845">
        <v>2</v>
      </c>
    </row>
    <row r="846" spans="1:22">
      <c r="A846">
        <v>1989</v>
      </c>
      <c r="B846">
        <v>3</v>
      </c>
      <c r="C846">
        <v>17</v>
      </c>
      <c r="D846" s="14">
        <v>9.5071239919774406</v>
      </c>
      <c r="E846" s="14">
        <v>2.4611278327404098</v>
      </c>
      <c r="F846" s="14">
        <v>1.1801870295149</v>
      </c>
      <c r="G846" s="14">
        <v>3.4544381108558402</v>
      </c>
      <c r="H846" s="14">
        <v>2.0624978925133601</v>
      </c>
      <c r="I846" s="14">
        <v>7.1901502369992203</v>
      </c>
      <c r="J846" s="14">
        <v>9.3807842771401403E-2</v>
      </c>
      <c r="K846" s="14">
        <v>8.5653076642323498</v>
      </c>
      <c r="L846" s="14">
        <v>4.1863368652818203</v>
      </c>
      <c r="M846" s="14">
        <v>0</v>
      </c>
      <c r="N846" s="14">
        <v>10.2155207591705</v>
      </c>
      <c r="O846" s="14">
        <v>4.8624159823309201</v>
      </c>
      <c r="P846" s="14">
        <v>4.2721519686908902</v>
      </c>
      <c r="R846">
        <v>3</v>
      </c>
      <c r="S846">
        <v>7</v>
      </c>
      <c r="T846">
        <v>7</v>
      </c>
      <c r="U846">
        <v>7</v>
      </c>
      <c r="V846">
        <v>4</v>
      </c>
    </row>
    <row r="847" spans="1:22">
      <c r="A847">
        <v>1989</v>
      </c>
      <c r="B847">
        <v>3</v>
      </c>
      <c r="C847">
        <v>18</v>
      </c>
      <c r="D847" s="14">
        <v>5.6997456976726797</v>
      </c>
      <c r="E847" s="14">
        <v>8.3683015506004494</v>
      </c>
      <c r="F847" s="14">
        <v>0.82969785147528996</v>
      </c>
      <c r="G847" s="14">
        <v>4.0940804548340601</v>
      </c>
      <c r="H847" s="14">
        <v>3.27219059464979</v>
      </c>
      <c r="I847" s="14">
        <v>4.2522254882138597</v>
      </c>
      <c r="J847" s="14">
        <v>0.24147535037861201</v>
      </c>
      <c r="K847" s="14">
        <v>12.0472902992803</v>
      </c>
      <c r="L847" s="14">
        <v>1.20853860924735</v>
      </c>
      <c r="M847" s="14">
        <v>0</v>
      </c>
      <c r="N847" s="14">
        <v>10.6730778387503</v>
      </c>
      <c r="O847" s="14">
        <v>3.2437198712131301</v>
      </c>
      <c r="P847" s="14">
        <v>4.1915476398806</v>
      </c>
      <c r="R847">
        <v>11</v>
      </c>
      <c r="S847">
        <v>1</v>
      </c>
      <c r="T847">
        <v>7</v>
      </c>
      <c r="U847">
        <v>7</v>
      </c>
      <c r="V847">
        <v>4</v>
      </c>
    </row>
    <row r="848" spans="1:22">
      <c r="A848">
        <v>1989</v>
      </c>
      <c r="B848">
        <v>3</v>
      </c>
      <c r="C848">
        <v>19</v>
      </c>
      <c r="D848" s="14">
        <v>2.7491120931786202</v>
      </c>
      <c r="E848" s="14">
        <v>8.6899864081709506</v>
      </c>
      <c r="F848" s="14">
        <v>0.78107440850458099</v>
      </c>
      <c r="G848" s="14">
        <v>3.8214373056558801</v>
      </c>
      <c r="H848" s="14">
        <v>6.6485627046829903</v>
      </c>
      <c r="I848" s="14">
        <v>5.1497016580652604</v>
      </c>
      <c r="J848" s="14">
        <v>0.58678386057854903</v>
      </c>
      <c r="K848" s="14">
        <v>7.30547752555605</v>
      </c>
      <c r="L848" s="14">
        <v>0.82264086228853595</v>
      </c>
      <c r="M848" s="14">
        <v>0</v>
      </c>
      <c r="N848" s="14">
        <v>7.0691809102859597</v>
      </c>
      <c r="O848" s="14">
        <v>3.45434370849626</v>
      </c>
      <c r="P848" s="14">
        <v>3.7140062491284498</v>
      </c>
      <c r="R848">
        <v>11</v>
      </c>
      <c r="S848">
        <v>1</v>
      </c>
      <c r="T848">
        <v>5</v>
      </c>
      <c r="U848">
        <v>7</v>
      </c>
      <c r="V848">
        <v>8</v>
      </c>
    </row>
    <row r="849" spans="1:22">
      <c r="A849">
        <v>1989</v>
      </c>
      <c r="B849">
        <v>3</v>
      </c>
      <c r="C849">
        <v>20</v>
      </c>
      <c r="D849" s="14">
        <v>1.4066245462020599</v>
      </c>
      <c r="E849" s="14">
        <v>1.58429745653899</v>
      </c>
      <c r="F849" s="14">
        <v>1.3224255188086899E-2</v>
      </c>
      <c r="G849" s="14">
        <v>4.7669363802227602</v>
      </c>
      <c r="H849" s="14">
        <v>4.6582783383966602</v>
      </c>
      <c r="I849" s="14">
        <v>2.5988356932880801</v>
      </c>
      <c r="J849" s="14">
        <v>3.6784693883117301</v>
      </c>
      <c r="K849" s="14">
        <v>5.2259445967751104</v>
      </c>
      <c r="L849" s="14">
        <v>2.68806421163637E-2</v>
      </c>
      <c r="M849" s="14">
        <v>0</v>
      </c>
      <c r="N849" s="14">
        <v>1.8811133439813399</v>
      </c>
      <c r="O849" s="14">
        <v>4.0598252624817297</v>
      </c>
      <c r="P849" s="14">
        <v>3.63964327308569</v>
      </c>
      <c r="R849">
        <v>8</v>
      </c>
      <c r="S849">
        <v>1</v>
      </c>
      <c r="T849">
        <v>5</v>
      </c>
      <c r="U849">
        <v>7</v>
      </c>
      <c r="V849">
        <v>4</v>
      </c>
    </row>
    <row r="850" spans="1:22">
      <c r="A850">
        <v>1989</v>
      </c>
      <c r="B850">
        <v>3</v>
      </c>
      <c r="C850">
        <v>21</v>
      </c>
      <c r="D850" s="14">
        <v>13.3419409668754</v>
      </c>
      <c r="E850" s="14">
        <v>0.62256865063225197</v>
      </c>
      <c r="F850" s="14">
        <v>3.0144006045363702E-3</v>
      </c>
      <c r="G850" s="14">
        <v>3.03276776247499</v>
      </c>
      <c r="H850" s="14">
        <v>4.8396270507326404</v>
      </c>
      <c r="I850" s="14">
        <v>7.87218440428832</v>
      </c>
      <c r="J850" s="14">
        <v>2.4130087128165001</v>
      </c>
      <c r="K850" s="14">
        <v>9.8637956680031795</v>
      </c>
      <c r="L850" s="14">
        <v>0.22722973268136601</v>
      </c>
      <c r="M850" s="14">
        <v>0</v>
      </c>
      <c r="N850" s="14">
        <v>6.77851624714281</v>
      </c>
      <c r="O850" s="14">
        <v>3.4784846945144499</v>
      </c>
      <c r="P850" s="14">
        <v>4.0766139961885299</v>
      </c>
      <c r="R850">
        <v>9</v>
      </c>
      <c r="S850">
        <v>7</v>
      </c>
      <c r="T850">
        <v>7</v>
      </c>
      <c r="U850">
        <v>7</v>
      </c>
      <c r="V850">
        <v>2</v>
      </c>
    </row>
    <row r="851" spans="1:22">
      <c r="A851">
        <v>1989</v>
      </c>
      <c r="B851">
        <v>3</v>
      </c>
      <c r="C851">
        <v>22</v>
      </c>
      <c r="D851" s="14">
        <v>10.5329592839766</v>
      </c>
      <c r="E851" s="14">
        <v>2.7873741453783998</v>
      </c>
      <c r="F851" s="14">
        <v>1.9635507222449999</v>
      </c>
      <c r="G851" s="14">
        <v>5.7153392843606801</v>
      </c>
      <c r="H851" s="14">
        <v>2.98092134924191</v>
      </c>
      <c r="I851" s="14">
        <v>7.9396502943118303</v>
      </c>
      <c r="J851" s="14">
        <v>2.1527978333975102</v>
      </c>
      <c r="K851" s="14">
        <v>11.820000875703601</v>
      </c>
      <c r="L851" s="14">
        <v>2.9134446153253601</v>
      </c>
      <c r="M851" s="14">
        <v>0</v>
      </c>
      <c r="N851" s="14">
        <v>14.2623697273032</v>
      </c>
      <c r="O851" s="14">
        <v>2.9327271560305999</v>
      </c>
      <c r="P851" s="14">
        <v>4.8488244404145799</v>
      </c>
      <c r="R851">
        <v>11</v>
      </c>
      <c r="S851">
        <v>2</v>
      </c>
      <c r="T851">
        <v>7</v>
      </c>
      <c r="U851">
        <v>7</v>
      </c>
      <c r="V851">
        <v>4</v>
      </c>
    </row>
    <row r="852" spans="1:22">
      <c r="A852">
        <v>1989</v>
      </c>
      <c r="B852">
        <v>3</v>
      </c>
      <c r="C852">
        <v>23</v>
      </c>
      <c r="D852" s="14">
        <v>8.3983984050388294</v>
      </c>
      <c r="E852" s="14">
        <v>2.9107923656037902</v>
      </c>
      <c r="F852" s="14">
        <v>0.30993351473298397</v>
      </c>
      <c r="G852" s="14">
        <v>6.1995020886541399</v>
      </c>
      <c r="H852" s="14">
        <v>2.48971206273588</v>
      </c>
      <c r="I852" s="14">
        <v>4.4053724781504098</v>
      </c>
      <c r="J852" s="14">
        <v>1.3026011751156099</v>
      </c>
      <c r="K852" s="14">
        <v>7.4414961766063703</v>
      </c>
      <c r="L852" s="14">
        <v>2.3640840471675402</v>
      </c>
      <c r="M852" s="14">
        <v>1.24921610587483E-5</v>
      </c>
      <c r="N852" s="14">
        <v>8.6867515059757192</v>
      </c>
      <c r="O852" s="14">
        <v>3.2274895049108299</v>
      </c>
      <c r="P852" s="14">
        <v>4.0123786193608302</v>
      </c>
      <c r="R852">
        <v>9</v>
      </c>
      <c r="S852">
        <v>3</v>
      </c>
      <c r="T852">
        <v>7</v>
      </c>
      <c r="U852">
        <v>7</v>
      </c>
      <c r="V852">
        <v>4</v>
      </c>
    </row>
    <row r="853" spans="1:22">
      <c r="A853">
        <v>1989</v>
      </c>
      <c r="B853">
        <v>3</v>
      </c>
      <c r="C853">
        <v>24</v>
      </c>
      <c r="D853" s="14">
        <v>4.5938888754434997</v>
      </c>
      <c r="E853" s="14">
        <v>1.5627305869347501</v>
      </c>
      <c r="F853" s="14">
        <v>0.17053861640377799</v>
      </c>
      <c r="G853" s="14">
        <v>4.0014137211013701</v>
      </c>
      <c r="H853" s="14">
        <v>3.8025687473712102</v>
      </c>
      <c r="I853" s="14">
        <v>6.1866734738642304</v>
      </c>
      <c r="J853" s="14">
        <v>0.78383308448510403</v>
      </c>
      <c r="K853" s="14">
        <v>5.1831993300404298</v>
      </c>
      <c r="L853" s="14">
        <v>7.2566024470433996</v>
      </c>
      <c r="M853" s="14">
        <v>5.1419749736172998E-2</v>
      </c>
      <c r="N853" s="14">
        <v>13.5847709678605</v>
      </c>
      <c r="O853" s="14">
        <v>1.7868417827170899</v>
      </c>
      <c r="P853" s="14">
        <v>3.3837970612360802</v>
      </c>
      <c r="R853">
        <v>1</v>
      </c>
      <c r="S853">
        <v>3</v>
      </c>
      <c r="T853">
        <v>6</v>
      </c>
      <c r="U853">
        <v>7</v>
      </c>
      <c r="V853">
        <v>8</v>
      </c>
    </row>
    <row r="854" spans="1:22">
      <c r="A854">
        <v>1989</v>
      </c>
      <c r="B854">
        <v>3</v>
      </c>
      <c r="C854">
        <v>25</v>
      </c>
      <c r="D854" s="14">
        <v>6.3112141971049702</v>
      </c>
      <c r="E854" s="14">
        <v>1.17536361794526</v>
      </c>
      <c r="F854" s="14">
        <v>9.8932070695777197E-2</v>
      </c>
      <c r="G854" s="14">
        <v>4.16752722125955</v>
      </c>
      <c r="H854" s="14">
        <v>3.0693054558992299</v>
      </c>
      <c r="I854" s="14">
        <v>2.3315793984866202</v>
      </c>
      <c r="J854" s="14">
        <v>0.73758528756104402</v>
      </c>
      <c r="K854" s="14">
        <v>10.184397599227999</v>
      </c>
      <c r="L854" s="14">
        <v>5.2963237259572598</v>
      </c>
      <c r="M854" s="14">
        <v>0.55594801890253698</v>
      </c>
      <c r="N854" s="14">
        <v>9.3051393806708695</v>
      </c>
      <c r="O854" s="14">
        <v>2.7180079480018402</v>
      </c>
      <c r="P854" s="14">
        <v>4.1086916158622202</v>
      </c>
      <c r="R854">
        <v>11</v>
      </c>
      <c r="S854">
        <v>3</v>
      </c>
      <c r="T854">
        <v>6</v>
      </c>
      <c r="U854">
        <v>7</v>
      </c>
      <c r="V854">
        <v>8</v>
      </c>
    </row>
    <row r="855" spans="1:22">
      <c r="A855">
        <v>1989</v>
      </c>
      <c r="B855">
        <v>3</v>
      </c>
      <c r="C855">
        <v>26</v>
      </c>
      <c r="D855" s="14">
        <v>1.2466290288181601</v>
      </c>
      <c r="E855" s="14">
        <v>0.53600603198862395</v>
      </c>
      <c r="F855" s="14">
        <v>6.9258736232593293E-2</v>
      </c>
      <c r="G855" s="14">
        <v>2.47907420672365</v>
      </c>
      <c r="H855" s="14">
        <v>2.3083711985347599</v>
      </c>
      <c r="I855" s="14">
        <v>0.63778916119410201</v>
      </c>
      <c r="J855" s="14">
        <v>0.74955410480860696</v>
      </c>
      <c r="K855" s="14">
        <v>6.4582730467448197</v>
      </c>
      <c r="L855" s="14">
        <v>5.4158747009309298</v>
      </c>
      <c r="M855" s="14">
        <v>3.0019559730582999</v>
      </c>
      <c r="N855" s="14">
        <v>2.4182165298561502</v>
      </c>
      <c r="O855" s="14">
        <v>1.3063436619348201</v>
      </c>
      <c r="P855" s="14">
        <v>2.5733750710362702</v>
      </c>
      <c r="R855">
        <v>8</v>
      </c>
      <c r="S855">
        <v>3</v>
      </c>
      <c r="T855">
        <v>6</v>
      </c>
      <c r="U855">
        <v>7</v>
      </c>
      <c r="V855">
        <v>8</v>
      </c>
    </row>
    <row r="856" spans="1:22">
      <c r="A856">
        <v>1989</v>
      </c>
      <c r="B856">
        <v>3</v>
      </c>
      <c r="C856">
        <v>27</v>
      </c>
      <c r="D856" s="14">
        <v>6.2411539020601001</v>
      </c>
      <c r="E856" s="14">
        <v>0.56313571285983</v>
      </c>
      <c r="F856" s="14">
        <v>0.12505219705656301</v>
      </c>
      <c r="G856" s="14">
        <v>4.5836196488848797</v>
      </c>
      <c r="H856" s="14">
        <v>4.0825966602092603</v>
      </c>
      <c r="I856" s="14">
        <v>2.1961564266640599</v>
      </c>
      <c r="J856" s="14">
        <v>0.459081435989244</v>
      </c>
      <c r="K856" s="14">
        <v>6.9734907474952701</v>
      </c>
      <c r="L856" s="14">
        <v>15.885196024839001</v>
      </c>
      <c r="M856" s="14">
        <v>4.2224591317097104</v>
      </c>
      <c r="N856" s="14">
        <v>12.6873058955284</v>
      </c>
      <c r="O856" s="14">
        <v>0.62677763724686597</v>
      </c>
      <c r="P856" s="14">
        <v>4.0076872745905696</v>
      </c>
      <c r="R856">
        <v>8</v>
      </c>
      <c r="S856">
        <v>3</v>
      </c>
      <c r="T856">
        <v>6</v>
      </c>
      <c r="U856">
        <v>7</v>
      </c>
      <c r="V856">
        <v>8</v>
      </c>
    </row>
    <row r="857" spans="1:22">
      <c r="A857">
        <v>1989</v>
      </c>
      <c r="B857">
        <v>3</v>
      </c>
      <c r="C857">
        <v>28</v>
      </c>
      <c r="D857" s="14">
        <v>7.8567001692171701</v>
      </c>
      <c r="E857" s="14">
        <v>1.7474498326813701</v>
      </c>
      <c r="F857" s="14">
        <v>4.6321718791409099</v>
      </c>
      <c r="G857" s="14">
        <v>7.5926012803397303</v>
      </c>
      <c r="H857" s="14">
        <v>9.0800598350931701</v>
      </c>
      <c r="I857" s="14">
        <v>6.1604963495101401</v>
      </c>
      <c r="J857" s="14">
        <v>0.56326310198179597</v>
      </c>
      <c r="K857" s="14">
        <v>11.760148827091999</v>
      </c>
      <c r="L857" s="14">
        <v>7.1105701784823099</v>
      </c>
      <c r="M857" s="14">
        <v>2.1030783625177798</v>
      </c>
      <c r="N857" s="14">
        <v>10.227115588824301</v>
      </c>
      <c r="O857" s="14">
        <v>0.96484208986113495</v>
      </c>
      <c r="P857" s="14">
        <v>5.0190936063067602</v>
      </c>
      <c r="R857">
        <v>11</v>
      </c>
      <c r="S857">
        <v>7</v>
      </c>
      <c r="T857">
        <v>6</v>
      </c>
      <c r="U857">
        <v>4</v>
      </c>
      <c r="V857">
        <v>8</v>
      </c>
    </row>
    <row r="858" spans="1:22">
      <c r="A858">
        <v>1989</v>
      </c>
      <c r="B858">
        <v>3</v>
      </c>
      <c r="C858">
        <v>29</v>
      </c>
      <c r="D858" s="14">
        <v>6.6411372432928202</v>
      </c>
      <c r="E858" s="14">
        <v>7.9535510048424598</v>
      </c>
      <c r="F858" s="14">
        <v>7.51170510463644</v>
      </c>
      <c r="G858" s="14">
        <v>9.08677892182601</v>
      </c>
      <c r="H858" s="14">
        <v>5.6607292213916303</v>
      </c>
      <c r="I858" s="14">
        <v>6.4106279614635504</v>
      </c>
      <c r="J858" s="14">
        <v>1.6222320786551201</v>
      </c>
      <c r="K858" s="14">
        <v>6.0722919937244901</v>
      </c>
      <c r="L858" s="14">
        <v>4.6629653773372297</v>
      </c>
      <c r="M858" s="14">
        <v>0.47037552961566198</v>
      </c>
      <c r="N858" s="14">
        <v>6.7434941411467797</v>
      </c>
      <c r="O858" s="14">
        <v>1.86661466144903</v>
      </c>
      <c r="P858" s="14">
        <v>4.2692269398399203</v>
      </c>
      <c r="R858">
        <v>1</v>
      </c>
      <c r="S858">
        <v>7</v>
      </c>
      <c r="T858">
        <v>3</v>
      </c>
      <c r="U858">
        <v>4</v>
      </c>
      <c r="V858">
        <v>8</v>
      </c>
    </row>
    <row r="859" spans="1:22">
      <c r="A859">
        <v>1989</v>
      </c>
      <c r="B859">
        <v>3</v>
      </c>
      <c r="C859">
        <v>30</v>
      </c>
      <c r="D859" s="14">
        <v>9.6579019022211501</v>
      </c>
      <c r="E859" s="14">
        <v>20.909556760479202</v>
      </c>
      <c r="F859" s="14">
        <v>0.42897350223101599</v>
      </c>
      <c r="G859" s="14">
        <v>9.9423929181076591</v>
      </c>
      <c r="H859" s="14">
        <v>5.8196626130512801</v>
      </c>
      <c r="I859" s="14">
        <v>5.0591968856155001</v>
      </c>
      <c r="J859" s="14">
        <v>1.6337101276692201</v>
      </c>
      <c r="K859" s="14">
        <v>6.6836526171253201</v>
      </c>
      <c r="L859" s="14">
        <v>5.9135033801790904</v>
      </c>
      <c r="M859" s="14">
        <v>1.1621893896392101E-2</v>
      </c>
      <c r="N859" s="14">
        <v>7.9062169466877004</v>
      </c>
      <c r="O859" s="14">
        <v>1.52144640416024</v>
      </c>
      <c r="P859" s="14">
        <v>4.3729053777298903</v>
      </c>
      <c r="R859">
        <v>1</v>
      </c>
      <c r="S859">
        <v>7</v>
      </c>
      <c r="T859">
        <v>6</v>
      </c>
      <c r="U859">
        <v>4</v>
      </c>
      <c r="V859">
        <v>8</v>
      </c>
    </row>
    <row r="860" spans="1:22">
      <c r="A860">
        <v>1989</v>
      </c>
      <c r="B860">
        <v>3</v>
      </c>
      <c r="C860">
        <v>31</v>
      </c>
      <c r="D860" s="14">
        <v>4.9448989833776302</v>
      </c>
      <c r="E860" s="14">
        <v>8.6337169444395396</v>
      </c>
      <c r="F860" s="14">
        <v>1.63574978218947</v>
      </c>
      <c r="G860" s="14">
        <v>5.8238599963998601</v>
      </c>
      <c r="H860" s="14">
        <v>3.9466706012600601</v>
      </c>
      <c r="I860" s="14">
        <v>0.88006911571392799</v>
      </c>
      <c r="J860" s="14">
        <v>1.7920653526076999</v>
      </c>
      <c r="K860" s="14">
        <v>6.6642613577951604</v>
      </c>
      <c r="L860" s="14">
        <v>0.998045163273519</v>
      </c>
      <c r="M860" s="14">
        <v>8.2489896997230798E-3</v>
      </c>
      <c r="N860" s="14">
        <v>2.4408813672169098</v>
      </c>
      <c r="O860" s="14">
        <v>2.5022877606648999</v>
      </c>
      <c r="P860" s="14">
        <v>3.4936775948791201</v>
      </c>
      <c r="R860">
        <v>9</v>
      </c>
      <c r="S860">
        <v>4</v>
      </c>
      <c r="T860">
        <v>6</v>
      </c>
      <c r="U860">
        <v>4</v>
      </c>
      <c r="V860">
        <v>5</v>
      </c>
    </row>
    <row r="861" spans="1:22">
      <c r="A861">
        <v>1989</v>
      </c>
      <c r="B861">
        <v>4</v>
      </c>
      <c r="C861">
        <v>1</v>
      </c>
      <c r="D861" s="14">
        <v>5.9449877081242901</v>
      </c>
      <c r="E861" s="14">
        <v>4.6720071150805103</v>
      </c>
      <c r="F861" s="14">
        <v>1.2676888276556399</v>
      </c>
      <c r="G861" s="14">
        <v>5.9742334919080804</v>
      </c>
      <c r="H861" s="14">
        <v>7.4884621368089404</v>
      </c>
      <c r="I861" s="14">
        <v>1.8890835520807401</v>
      </c>
      <c r="J861" s="14">
        <v>1.0385213111507301</v>
      </c>
      <c r="K861" s="14">
        <v>8.4634521861956191</v>
      </c>
      <c r="L861" s="14">
        <v>2.3724150666983501</v>
      </c>
      <c r="M861" s="14">
        <v>0</v>
      </c>
      <c r="N861" s="14">
        <v>5.4481233043771899</v>
      </c>
      <c r="O861" s="14">
        <v>3.2005492723020299</v>
      </c>
      <c r="P861" s="14">
        <v>4.4267290863699698</v>
      </c>
      <c r="R861">
        <v>8</v>
      </c>
      <c r="S861">
        <v>4</v>
      </c>
      <c r="T861">
        <v>6</v>
      </c>
      <c r="U861">
        <v>4</v>
      </c>
      <c r="V861">
        <v>5</v>
      </c>
    </row>
    <row r="862" spans="1:22">
      <c r="A862">
        <v>1989</v>
      </c>
      <c r="B862">
        <v>4</v>
      </c>
      <c r="C862">
        <v>2</v>
      </c>
      <c r="D862" s="14">
        <v>10.193614528314001</v>
      </c>
      <c r="E862" s="14">
        <v>0.438009955693418</v>
      </c>
      <c r="F862" s="14">
        <v>2.1844091727172402E-2</v>
      </c>
      <c r="G862" s="14">
        <v>3.6604770760430099</v>
      </c>
      <c r="H862" s="14">
        <v>6.2625726484420303</v>
      </c>
      <c r="I862" s="14">
        <v>3.6705708601742</v>
      </c>
      <c r="J862" s="14">
        <v>0.45224980475165799</v>
      </c>
      <c r="K862" s="14">
        <v>10.1933751780038</v>
      </c>
      <c r="L862" s="14">
        <v>3.73755109361388</v>
      </c>
      <c r="M862" s="14">
        <v>2.04455039205962E-3</v>
      </c>
      <c r="N862" s="14">
        <v>8.2016293915015392</v>
      </c>
      <c r="O862" s="14">
        <v>3.07533680519564</v>
      </c>
      <c r="P862" s="14">
        <v>4.14981989676222</v>
      </c>
      <c r="R862">
        <v>11</v>
      </c>
      <c r="S862">
        <v>2</v>
      </c>
      <c r="T862">
        <v>6</v>
      </c>
      <c r="U862">
        <v>4</v>
      </c>
      <c r="V862">
        <v>5</v>
      </c>
    </row>
    <row r="863" spans="1:22">
      <c r="A863">
        <v>1989</v>
      </c>
      <c r="B863">
        <v>4</v>
      </c>
      <c r="C863">
        <v>3</v>
      </c>
      <c r="D863" s="14">
        <v>8.2581098280688199</v>
      </c>
      <c r="E863" s="14">
        <v>0.41834270318337002</v>
      </c>
      <c r="F863" s="14">
        <v>2.7598843969793099E-3</v>
      </c>
      <c r="G863" s="14">
        <v>3.0559421027596501</v>
      </c>
      <c r="H863" s="14">
        <v>3.5160813007681702</v>
      </c>
      <c r="I863" s="14">
        <v>8.7186154596655907</v>
      </c>
      <c r="J863" s="14">
        <v>0.45732442835782899</v>
      </c>
      <c r="K863" s="14">
        <v>9.1442053940163497</v>
      </c>
      <c r="L863" s="14">
        <v>0.75310122213877595</v>
      </c>
      <c r="M863" s="14">
        <v>4.1640535441647603E-6</v>
      </c>
      <c r="N863" s="14">
        <v>3.7085820025971601</v>
      </c>
      <c r="O863" s="14">
        <v>6.3013410476981404</v>
      </c>
      <c r="P863" s="14">
        <v>4.4306007088506503</v>
      </c>
      <c r="R863">
        <v>3</v>
      </c>
      <c r="S863">
        <v>2</v>
      </c>
      <c r="T863">
        <v>5</v>
      </c>
      <c r="U863">
        <v>4</v>
      </c>
      <c r="V863">
        <v>3</v>
      </c>
    </row>
    <row r="864" spans="1:22">
      <c r="A864">
        <v>1989</v>
      </c>
      <c r="B864">
        <v>4</v>
      </c>
      <c r="C864">
        <v>4</v>
      </c>
      <c r="D864" s="14">
        <v>4.9880628772281002</v>
      </c>
      <c r="E864" s="14">
        <v>0.46931082920801498</v>
      </c>
      <c r="F864" s="14">
        <v>2.03015097168772</v>
      </c>
      <c r="G864" s="14">
        <v>4.0024575334047796</v>
      </c>
      <c r="H864" s="14">
        <v>3.7388377420037999</v>
      </c>
      <c r="I864" s="14">
        <v>6.7768613239026898</v>
      </c>
      <c r="J864" s="14">
        <v>0.464758894975006</v>
      </c>
      <c r="K864" s="14">
        <v>12.156379921218299</v>
      </c>
      <c r="L864" s="14">
        <v>1.66753800668153</v>
      </c>
      <c r="M864" s="14">
        <v>6.2460804441233605E-5</v>
      </c>
      <c r="N864" s="14">
        <v>5.2812204973555996</v>
      </c>
      <c r="O864" s="14">
        <v>7.3437228213386598</v>
      </c>
      <c r="P864" s="14">
        <v>5.5661891331021103</v>
      </c>
      <c r="R864">
        <v>3</v>
      </c>
      <c r="S864">
        <v>2</v>
      </c>
      <c r="T864">
        <v>5</v>
      </c>
      <c r="U864">
        <v>4</v>
      </c>
      <c r="V864">
        <v>3</v>
      </c>
    </row>
    <row r="865" spans="1:22">
      <c r="A865">
        <v>1989</v>
      </c>
      <c r="B865">
        <v>4</v>
      </c>
      <c r="C865">
        <v>5</v>
      </c>
      <c r="D865" s="14">
        <v>9.9699574952712293</v>
      </c>
      <c r="E865" s="14">
        <v>1.64733536519888</v>
      </c>
      <c r="F865" s="14">
        <v>1.8422488511108199</v>
      </c>
      <c r="G865" s="14">
        <v>2.40973806834084</v>
      </c>
      <c r="H865" s="14">
        <v>6.1834360412788101</v>
      </c>
      <c r="I865" s="14">
        <v>4.82552856517525</v>
      </c>
      <c r="J865" s="14">
        <v>1.67406693821362</v>
      </c>
      <c r="K865" s="14">
        <v>13.077211391048399</v>
      </c>
      <c r="L865" s="14">
        <v>0.77372298187298005</v>
      </c>
      <c r="M865" s="14">
        <v>0</v>
      </c>
      <c r="N865" s="14">
        <v>7.0575962161089096</v>
      </c>
      <c r="O865" s="14">
        <v>6.9897262807949803</v>
      </c>
      <c r="P865" s="14">
        <v>5.7137409335253597</v>
      </c>
      <c r="R865">
        <v>11</v>
      </c>
      <c r="S865">
        <v>3</v>
      </c>
      <c r="T865">
        <v>5</v>
      </c>
      <c r="U865">
        <v>4</v>
      </c>
      <c r="V865">
        <v>3</v>
      </c>
    </row>
    <row r="866" spans="1:22">
      <c r="A866">
        <v>1989</v>
      </c>
      <c r="B866">
        <v>4</v>
      </c>
      <c r="C866">
        <v>6</v>
      </c>
      <c r="D866" s="14">
        <v>8.5531498389575606</v>
      </c>
      <c r="E866" s="14">
        <v>11.3046614991587</v>
      </c>
      <c r="F866" s="14">
        <v>14.2708521358689</v>
      </c>
      <c r="G866" s="14">
        <v>7.2020644059371701</v>
      </c>
      <c r="H866" s="14">
        <v>10.8792064345445</v>
      </c>
      <c r="I866" s="14">
        <v>11.1909556524745</v>
      </c>
      <c r="J866" s="14">
        <v>3.72647195139835</v>
      </c>
      <c r="K866" s="14">
        <v>10.568933037929501</v>
      </c>
      <c r="L866" s="14">
        <v>1.13290272193905</v>
      </c>
      <c r="M866" s="14">
        <v>0</v>
      </c>
      <c r="N866" s="14">
        <v>9.0398724842416307</v>
      </c>
      <c r="O866" s="14">
        <v>5.54762984008216</v>
      </c>
      <c r="P866" s="14">
        <v>6.2994841049409098</v>
      </c>
      <c r="R866">
        <v>11</v>
      </c>
      <c r="S866">
        <v>1</v>
      </c>
      <c r="T866">
        <v>5</v>
      </c>
      <c r="U866">
        <v>4</v>
      </c>
      <c r="V866">
        <v>4</v>
      </c>
    </row>
    <row r="867" spans="1:22">
      <c r="A867">
        <v>1989</v>
      </c>
      <c r="B867">
        <v>4</v>
      </c>
      <c r="C867">
        <v>7</v>
      </c>
      <c r="D867" s="14">
        <v>5.2982041422841197</v>
      </c>
      <c r="E867" s="14">
        <v>14.7568978810262</v>
      </c>
      <c r="F867" s="14">
        <v>24.5902347893905</v>
      </c>
      <c r="G867" s="14">
        <v>8.3807248025788006</v>
      </c>
      <c r="H867" s="14">
        <v>9.2243980560086403</v>
      </c>
      <c r="I867" s="14">
        <v>6.9857973478408599</v>
      </c>
      <c r="J867" s="14">
        <v>4.7571807265883201</v>
      </c>
      <c r="K867" s="14">
        <v>11.948866283029201</v>
      </c>
      <c r="L867" s="14">
        <v>0.524768089458025</v>
      </c>
      <c r="M867" s="14">
        <v>0</v>
      </c>
      <c r="N867" s="14">
        <v>9.4867043818610206</v>
      </c>
      <c r="O867" s="14">
        <v>4.5214386229138599</v>
      </c>
      <c r="P867" s="14">
        <v>6.1871704126332903</v>
      </c>
      <c r="R867">
        <v>11</v>
      </c>
      <c r="S867">
        <v>1</v>
      </c>
      <c r="T867">
        <v>5</v>
      </c>
      <c r="U867">
        <v>4</v>
      </c>
      <c r="V867">
        <v>4</v>
      </c>
    </row>
    <row r="868" spans="1:22">
      <c r="A868">
        <v>1989</v>
      </c>
      <c r="B868">
        <v>4</v>
      </c>
      <c r="C868">
        <v>8</v>
      </c>
      <c r="D868" s="14">
        <v>10.0180027483726</v>
      </c>
      <c r="E868" s="14">
        <v>21.225754965388202</v>
      </c>
      <c r="F868" s="14">
        <v>9.7369352481470894</v>
      </c>
      <c r="G868" s="14">
        <v>11.342383917857999</v>
      </c>
      <c r="H868" s="14">
        <v>12.3939665747258</v>
      </c>
      <c r="I868" s="14">
        <v>14.087435002281801</v>
      </c>
      <c r="J868" s="14">
        <v>6.3023120406976796</v>
      </c>
      <c r="K868" s="14">
        <v>12.3875929046613</v>
      </c>
      <c r="L868" s="14">
        <v>1.4753881617192699</v>
      </c>
      <c r="M868" s="14">
        <v>0</v>
      </c>
      <c r="N868" s="14">
        <v>8.0613391077838408</v>
      </c>
      <c r="O868" s="14">
        <v>4.3587263347444098</v>
      </c>
      <c r="P868" s="14">
        <v>7.1699262642750599</v>
      </c>
      <c r="R868">
        <v>11</v>
      </c>
      <c r="S868">
        <v>3</v>
      </c>
      <c r="T868">
        <v>5</v>
      </c>
      <c r="U868">
        <v>4</v>
      </c>
      <c r="V868">
        <v>3</v>
      </c>
    </row>
    <row r="869" spans="1:22">
      <c r="A869">
        <v>1989</v>
      </c>
      <c r="B869">
        <v>4</v>
      </c>
      <c r="C869">
        <v>9</v>
      </c>
      <c r="D869" s="14">
        <v>10.461382773769101</v>
      </c>
      <c r="E869" s="14">
        <v>9.1568706211552797</v>
      </c>
      <c r="F869" s="14">
        <v>2.2914232278661899</v>
      </c>
      <c r="G869" s="14">
        <v>9.6729664226707097</v>
      </c>
      <c r="H869" s="14">
        <v>9.6987986516402493</v>
      </c>
      <c r="I869" s="14">
        <v>10.439235906407699</v>
      </c>
      <c r="J869" s="14">
        <v>3.9795750961721899</v>
      </c>
      <c r="K869" s="14">
        <v>12.7957346533068</v>
      </c>
      <c r="L869" s="14">
        <v>3.19707609453337</v>
      </c>
      <c r="M869" s="14">
        <v>3.4090826330711102E-3</v>
      </c>
      <c r="N869" s="14">
        <v>10.680654774009</v>
      </c>
      <c r="O869" s="14">
        <v>2.8514976613040499</v>
      </c>
      <c r="P869" s="14">
        <v>6.0677533421181904</v>
      </c>
      <c r="R869">
        <v>11</v>
      </c>
      <c r="S869">
        <v>2</v>
      </c>
      <c r="T869">
        <v>5</v>
      </c>
      <c r="U869">
        <v>6</v>
      </c>
      <c r="V869">
        <v>3</v>
      </c>
    </row>
    <row r="870" spans="1:22">
      <c r="A870">
        <v>1989</v>
      </c>
      <c r="B870">
        <v>4</v>
      </c>
      <c r="C870">
        <v>10</v>
      </c>
      <c r="D870" s="14">
        <v>11.863363982415899</v>
      </c>
      <c r="E870" s="14">
        <v>2.9918569315928898</v>
      </c>
      <c r="F870" s="14">
        <v>0.50264474605033704</v>
      </c>
      <c r="G870" s="14">
        <v>2.8459848978965501</v>
      </c>
      <c r="H870" s="14">
        <v>6.13864663177735</v>
      </c>
      <c r="I870" s="14">
        <v>6.7623428039968498</v>
      </c>
      <c r="J870" s="14">
        <v>0.71964041085501096</v>
      </c>
      <c r="K870" s="14">
        <v>11.995014673427301</v>
      </c>
      <c r="L870" s="14">
        <v>1.0180629044293601</v>
      </c>
      <c r="M870" s="14">
        <v>1.8840159437643999E-3</v>
      </c>
      <c r="N870" s="14">
        <v>3.3221564405384698</v>
      </c>
      <c r="O870" s="14">
        <v>1.47062236411583</v>
      </c>
      <c r="P870" s="14">
        <v>3.4143743456857498</v>
      </c>
      <c r="R870">
        <v>9</v>
      </c>
      <c r="S870">
        <v>2</v>
      </c>
      <c r="T870">
        <v>5</v>
      </c>
      <c r="U870">
        <v>6</v>
      </c>
      <c r="V870">
        <v>3</v>
      </c>
    </row>
    <row r="871" spans="1:22">
      <c r="A871">
        <v>1989</v>
      </c>
      <c r="B871">
        <v>4</v>
      </c>
      <c r="C871">
        <v>11</v>
      </c>
      <c r="D871" s="14">
        <v>9.1710931247315592</v>
      </c>
      <c r="E871" s="14">
        <v>9.5985929756066998E-2</v>
      </c>
      <c r="F871" s="14">
        <v>1.22312373075963E-2</v>
      </c>
      <c r="G871" s="14">
        <v>2.6161585125028202</v>
      </c>
      <c r="H871" s="14">
        <v>4.0336223508923803</v>
      </c>
      <c r="I871" s="14">
        <v>4.8969213586643496</v>
      </c>
      <c r="J871" s="14">
        <v>0.27314398640244902</v>
      </c>
      <c r="K871" s="14">
        <v>9.6348240769802391</v>
      </c>
      <c r="L871" s="14">
        <v>0.84525459895410904</v>
      </c>
      <c r="M871" s="14">
        <v>6.2207803389157702E-4</v>
      </c>
      <c r="N871" s="14">
        <v>4.4242686429714402</v>
      </c>
      <c r="O871" s="14">
        <v>1.5674568442772401</v>
      </c>
      <c r="P871" s="14">
        <v>2.81732359088093</v>
      </c>
      <c r="R871">
        <v>9</v>
      </c>
      <c r="S871">
        <v>3</v>
      </c>
      <c r="T871">
        <v>5</v>
      </c>
      <c r="U871">
        <v>6</v>
      </c>
      <c r="V871">
        <v>3</v>
      </c>
    </row>
    <row r="872" spans="1:22">
      <c r="A872">
        <v>1989</v>
      </c>
      <c r="B872">
        <v>4</v>
      </c>
      <c r="C872">
        <v>12</v>
      </c>
      <c r="D872" s="14">
        <v>16.2549903718396</v>
      </c>
      <c r="E872" s="14">
        <v>4.4179827214372497E-2</v>
      </c>
      <c r="F872" s="14">
        <v>4.4514261674585803E-5</v>
      </c>
      <c r="G872" s="14">
        <v>1.65596826130219</v>
      </c>
      <c r="H872" s="14">
        <v>1.43186858689069</v>
      </c>
      <c r="I872" s="14">
        <v>7.3761897751224303</v>
      </c>
      <c r="J872" s="14">
        <v>0.42786292565253498</v>
      </c>
      <c r="K872" s="14">
        <v>8.4058701613306503</v>
      </c>
      <c r="L872" s="14">
        <v>0.67091858850933395</v>
      </c>
      <c r="M872" s="14">
        <v>4.1609734485604003E-6</v>
      </c>
      <c r="N872" s="14">
        <v>6.6114501309565803</v>
      </c>
      <c r="O872" s="14">
        <v>2.2764199059457502</v>
      </c>
      <c r="P872" s="14">
        <v>2.7247978628602301</v>
      </c>
      <c r="R872">
        <v>9</v>
      </c>
      <c r="S872">
        <v>8</v>
      </c>
      <c r="T872">
        <v>9</v>
      </c>
      <c r="U872">
        <v>6</v>
      </c>
      <c r="V872">
        <v>9</v>
      </c>
    </row>
    <row r="873" spans="1:22">
      <c r="A873">
        <v>1989</v>
      </c>
      <c r="B873">
        <v>4</v>
      </c>
      <c r="C873">
        <v>13</v>
      </c>
      <c r="D873" s="14">
        <v>6.71490163045606</v>
      </c>
      <c r="E873" s="14">
        <v>5.2484309441636198E-3</v>
      </c>
      <c r="F873" s="14">
        <v>4.4514261674585803E-5</v>
      </c>
      <c r="G873" s="14">
        <v>1.4213990300282999</v>
      </c>
      <c r="H873" s="14">
        <v>1.60569024227594</v>
      </c>
      <c r="I873" s="14">
        <v>3.6131623552565602</v>
      </c>
      <c r="J873" s="14">
        <v>1.27435232682953</v>
      </c>
      <c r="K873" s="14">
        <v>6.2342578966347002</v>
      </c>
      <c r="L873" s="14">
        <v>0.36387284739054299</v>
      </c>
      <c r="M873" s="14">
        <v>3.5200243959791098E-3</v>
      </c>
      <c r="N873" s="14">
        <v>3.2285185928047002</v>
      </c>
      <c r="O873" s="14">
        <v>3.63861818822551</v>
      </c>
      <c r="P873" s="14">
        <v>2.77331551152573</v>
      </c>
      <c r="R873">
        <v>9</v>
      </c>
      <c r="S873">
        <v>8</v>
      </c>
      <c r="T873">
        <v>9</v>
      </c>
      <c r="U873">
        <v>6</v>
      </c>
      <c r="V873">
        <v>9</v>
      </c>
    </row>
    <row r="874" spans="1:22">
      <c r="A874">
        <v>1989</v>
      </c>
      <c r="B874">
        <v>4</v>
      </c>
      <c r="C874">
        <v>14</v>
      </c>
      <c r="D874" s="14">
        <v>2.29069786196259</v>
      </c>
      <c r="E874" s="14">
        <v>3.8403654035034799E-3</v>
      </c>
      <c r="F874" s="14">
        <v>0</v>
      </c>
      <c r="G874" s="14">
        <v>1.5991900833074899</v>
      </c>
      <c r="H874" s="14">
        <v>2.3010055286139299</v>
      </c>
      <c r="I874" s="14">
        <v>2.7578062813582802</v>
      </c>
      <c r="J874" s="14">
        <v>3.6979998121296598</v>
      </c>
      <c r="K874" s="14">
        <v>3.9490318019182098</v>
      </c>
      <c r="L874" s="14">
        <v>0.27719446029543698</v>
      </c>
      <c r="M874" s="14">
        <v>3.50012350224247E-2</v>
      </c>
      <c r="N874" s="14">
        <v>1.45309305543791</v>
      </c>
      <c r="O874" s="14">
        <v>2.9176524158123298</v>
      </c>
      <c r="P874" s="14">
        <v>2.3752325482105698</v>
      </c>
      <c r="R874">
        <v>6</v>
      </c>
      <c r="S874">
        <v>8</v>
      </c>
      <c r="T874">
        <v>9</v>
      </c>
      <c r="U874">
        <v>6</v>
      </c>
      <c r="V874">
        <v>9</v>
      </c>
    </row>
    <row r="875" spans="1:22">
      <c r="A875">
        <v>1989</v>
      </c>
      <c r="B875">
        <v>4</v>
      </c>
      <c r="C875">
        <v>15</v>
      </c>
      <c r="D875" s="14">
        <v>4.3102214840231197</v>
      </c>
      <c r="E875" s="14">
        <v>0.15971923633521801</v>
      </c>
      <c r="F875" s="14">
        <v>0</v>
      </c>
      <c r="G875" s="14">
        <v>3.0892132579014202</v>
      </c>
      <c r="H875" s="14">
        <v>3.2664853488444798</v>
      </c>
      <c r="I875" s="14">
        <v>2.30875839851225</v>
      </c>
      <c r="J875" s="14">
        <v>1.8400697859434201</v>
      </c>
      <c r="K875" s="14">
        <v>3.2235933036677</v>
      </c>
      <c r="L875" s="14">
        <v>0.37796027068629401</v>
      </c>
      <c r="M875" s="14">
        <v>5.1559331770332603E-2</v>
      </c>
      <c r="N875" s="14">
        <v>2.0172425876957898</v>
      </c>
      <c r="O875" s="14">
        <v>3.4796458520050502</v>
      </c>
      <c r="P875" s="14">
        <v>2.6308074156938299</v>
      </c>
      <c r="R875">
        <v>6</v>
      </c>
      <c r="S875">
        <v>8</v>
      </c>
      <c r="T875">
        <v>9</v>
      </c>
      <c r="U875">
        <v>6</v>
      </c>
      <c r="V875">
        <v>2</v>
      </c>
    </row>
    <row r="876" spans="1:22">
      <c r="A876">
        <v>1989</v>
      </c>
      <c r="B876">
        <v>4</v>
      </c>
      <c r="C876">
        <v>16</v>
      </c>
      <c r="D876" s="14">
        <v>1.5821309414319</v>
      </c>
      <c r="E876" s="14">
        <v>0.40681123678499598</v>
      </c>
      <c r="F876" s="14">
        <v>3.4937294267831903E-2</v>
      </c>
      <c r="G876" s="14">
        <v>1.9796716707050399</v>
      </c>
      <c r="H876" s="14">
        <v>2.4446686052115401</v>
      </c>
      <c r="I876" s="14">
        <v>1.3608860416853601</v>
      </c>
      <c r="J876" s="14">
        <v>0.40898866411961299</v>
      </c>
      <c r="K876" s="14">
        <v>3.4177009144780102</v>
      </c>
      <c r="L876" s="14">
        <v>0.439499488036665</v>
      </c>
      <c r="M876" s="14">
        <v>1.02040726800157E-2</v>
      </c>
      <c r="N876" s="14">
        <v>3.7048850507426101</v>
      </c>
      <c r="O876" s="14">
        <v>4.5541026785311196</v>
      </c>
      <c r="P876" s="14">
        <v>2.6936670184896001</v>
      </c>
      <c r="R876">
        <v>6</v>
      </c>
      <c r="S876">
        <v>8</v>
      </c>
      <c r="T876">
        <v>9</v>
      </c>
      <c r="U876">
        <v>6</v>
      </c>
      <c r="V876">
        <v>4</v>
      </c>
    </row>
    <row r="877" spans="1:22">
      <c r="A877">
        <v>1989</v>
      </c>
      <c r="B877">
        <v>4</v>
      </c>
      <c r="C877">
        <v>17</v>
      </c>
      <c r="D877" s="14">
        <v>4.1465114123372997</v>
      </c>
      <c r="E877" s="14">
        <v>4.0767503496676599E-2</v>
      </c>
      <c r="F877" s="14">
        <v>1.79837623180184E-2</v>
      </c>
      <c r="G877" s="14">
        <v>2.5267901584054799</v>
      </c>
      <c r="H877" s="14">
        <v>1.53709131148112</v>
      </c>
      <c r="I877" s="14">
        <v>1.41121446996</v>
      </c>
      <c r="J877" s="14">
        <v>0.238029033004128</v>
      </c>
      <c r="K877" s="14">
        <v>3.6525232291088998</v>
      </c>
      <c r="L877" s="14">
        <v>0.339389515279648</v>
      </c>
      <c r="M877" s="14">
        <v>5.8855862459959697E-2</v>
      </c>
      <c r="N877" s="14">
        <v>1.56198371630008</v>
      </c>
      <c r="O877" s="14">
        <v>3.4752524923855201</v>
      </c>
      <c r="P877" s="14">
        <v>2.1689122487080899</v>
      </c>
      <c r="R877">
        <v>6</v>
      </c>
      <c r="S877">
        <v>6</v>
      </c>
      <c r="T877">
        <v>9</v>
      </c>
      <c r="U877">
        <v>6</v>
      </c>
      <c r="V877">
        <v>9</v>
      </c>
    </row>
    <row r="878" spans="1:22">
      <c r="A878">
        <v>1989</v>
      </c>
      <c r="B878">
        <v>4</v>
      </c>
      <c r="C878">
        <v>18</v>
      </c>
      <c r="D878" s="14">
        <v>6.3905166570654099</v>
      </c>
      <c r="E878" s="14">
        <v>2.71136363387307E-2</v>
      </c>
      <c r="F878" s="14">
        <v>3.4721123650505899E-3</v>
      </c>
      <c r="G878" s="14">
        <v>2.6212952999733501</v>
      </c>
      <c r="H878" s="14">
        <v>1.31297197487634</v>
      </c>
      <c r="I878" s="14">
        <v>3.2107580430054599</v>
      </c>
      <c r="J878" s="14">
        <v>0.33652517385644298</v>
      </c>
      <c r="K878" s="14">
        <v>2.8805546546222298</v>
      </c>
      <c r="L878" s="14">
        <v>0.49407221006221003</v>
      </c>
      <c r="M878" s="14">
        <v>0.46885233230538398</v>
      </c>
      <c r="N878" s="14">
        <v>1.9933199425910699</v>
      </c>
      <c r="O878" s="14">
        <v>2.6428808117982698</v>
      </c>
      <c r="P878" s="14">
        <v>1.8858858398959499</v>
      </c>
      <c r="R878">
        <v>6</v>
      </c>
      <c r="S878">
        <v>6</v>
      </c>
      <c r="T878">
        <v>9</v>
      </c>
      <c r="U878">
        <v>6</v>
      </c>
      <c r="V878">
        <v>7</v>
      </c>
    </row>
    <row r="879" spans="1:22">
      <c r="A879">
        <v>1989</v>
      </c>
      <c r="B879">
        <v>4</v>
      </c>
      <c r="C879">
        <v>19</v>
      </c>
      <c r="D879" s="14">
        <v>1.2584990414244199</v>
      </c>
      <c r="E879" s="14">
        <v>0.34925280305420198</v>
      </c>
      <c r="F879" s="14">
        <v>3.4013109475111998E-2</v>
      </c>
      <c r="G879" s="14">
        <v>4.1988369874661897</v>
      </c>
      <c r="H879" s="14">
        <v>1.1794977556358099</v>
      </c>
      <c r="I879" s="14">
        <v>1.6609582459943599</v>
      </c>
      <c r="J879" s="14">
        <v>0.65398497595909899</v>
      </c>
      <c r="K879" s="14">
        <v>2.7722696225903301</v>
      </c>
      <c r="L879" s="14">
        <v>0.47508016018707</v>
      </c>
      <c r="M879" s="14">
        <v>0.54857973827470496</v>
      </c>
      <c r="N879" s="14">
        <v>2.8540976089771601</v>
      </c>
      <c r="O879" s="14">
        <v>1.7469572847675801</v>
      </c>
      <c r="P879" s="14">
        <v>1.9368038121678399</v>
      </c>
      <c r="R879">
        <v>6</v>
      </c>
      <c r="S879">
        <v>6</v>
      </c>
      <c r="T879">
        <v>9</v>
      </c>
      <c r="U879">
        <v>6</v>
      </c>
      <c r="V879">
        <v>7</v>
      </c>
    </row>
    <row r="880" spans="1:22">
      <c r="A880">
        <v>1989</v>
      </c>
      <c r="B880">
        <v>4</v>
      </c>
      <c r="C880">
        <v>20</v>
      </c>
      <c r="D880" s="14">
        <v>1.4928678590792299</v>
      </c>
      <c r="E880" s="14">
        <v>1.4611885079182001</v>
      </c>
      <c r="F880" s="14">
        <v>0.29895435020322098</v>
      </c>
      <c r="G880" s="14">
        <v>5.4166538873532302</v>
      </c>
      <c r="H880" s="14">
        <v>0.73827683681584699</v>
      </c>
      <c r="I880" s="14">
        <v>1.91598608566382</v>
      </c>
      <c r="J880" s="14">
        <v>1.8294426318661401</v>
      </c>
      <c r="K880" s="14">
        <v>2.1950034068119</v>
      </c>
      <c r="L880" s="14">
        <v>1.1934209954066199</v>
      </c>
      <c r="M880" s="14">
        <v>0.19297149080221401</v>
      </c>
      <c r="N880" s="14">
        <v>2.8860507126055199</v>
      </c>
      <c r="O880" s="14">
        <v>1.9545261168592001</v>
      </c>
      <c r="P880" s="14">
        <v>2.25402416115916</v>
      </c>
      <c r="R880">
        <v>1</v>
      </c>
      <c r="S880">
        <v>6</v>
      </c>
      <c r="T880">
        <v>9</v>
      </c>
      <c r="U880">
        <v>6</v>
      </c>
      <c r="V880">
        <v>7</v>
      </c>
    </row>
    <row r="881" spans="1:22">
      <c r="A881">
        <v>1989</v>
      </c>
      <c r="B881">
        <v>4</v>
      </c>
      <c r="C881">
        <v>21</v>
      </c>
      <c r="D881" s="14">
        <v>0.37451269293392397</v>
      </c>
      <c r="E881" s="14">
        <v>1.17808904952676</v>
      </c>
      <c r="F881" s="14">
        <v>0.47638319140539898</v>
      </c>
      <c r="G881" s="14">
        <v>5.41653691496193</v>
      </c>
      <c r="H881" s="14">
        <v>0.91017307682050197</v>
      </c>
      <c r="I881" s="14">
        <v>0.779735220126616</v>
      </c>
      <c r="J881" s="14">
        <v>2.31676339342035</v>
      </c>
      <c r="K881" s="14">
        <v>2.5117971530448502</v>
      </c>
      <c r="L881" s="14">
        <v>0.78220784522137099</v>
      </c>
      <c r="M881" s="14">
        <v>0.18793487980944701</v>
      </c>
      <c r="N881" s="14">
        <v>2.3372317096890298</v>
      </c>
      <c r="O881" s="14">
        <v>2.3868914177016198</v>
      </c>
      <c r="P881" s="14">
        <v>2.41667828553495</v>
      </c>
      <c r="R881">
        <v>1</v>
      </c>
      <c r="S881">
        <v>6</v>
      </c>
      <c r="T881">
        <v>9</v>
      </c>
      <c r="U881">
        <v>6</v>
      </c>
      <c r="V881">
        <v>7</v>
      </c>
    </row>
    <row r="882" spans="1:22">
      <c r="A882">
        <v>1989</v>
      </c>
      <c r="B882">
        <v>4</v>
      </c>
      <c r="C882">
        <v>22</v>
      </c>
      <c r="D882" s="14">
        <v>0.36263830901675098</v>
      </c>
      <c r="E882" s="14">
        <v>0.68114637876502404</v>
      </c>
      <c r="F882" s="14">
        <v>0.57956406204061195</v>
      </c>
      <c r="G882" s="14">
        <v>6.3365348084110904</v>
      </c>
      <c r="H882" s="14">
        <v>1.64804558841284</v>
      </c>
      <c r="I882" s="14">
        <v>0.44526615826791199</v>
      </c>
      <c r="J882" s="14">
        <v>2.7908882538888502</v>
      </c>
      <c r="K882" s="14">
        <v>2.9961259844759698</v>
      </c>
      <c r="L882" s="14">
        <v>5.4128619068349897</v>
      </c>
      <c r="M882" s="14">
        <v>7.0334127764613901E-3</v>
      </c>
      <c r="N882" s="14">
        <v>3.46964685573586</v>
      </c>
      <c r="O882" s="14">
        <v>1.6199513867466599</v>
      </c>
      <c r="P882" s="14">
        <v>2.7926999681379798</v>
      </c>
      <c r="R882">
        <v>1</v>
      </c>
      <c r="S882">
        <v>6</v>
      </c>
      <c r="T882">
        <v>4</v>
      </c>
      <c r="U882">
        <v>6</v>
      </c>
      <c r="V882">
        <v>7</v>
      </c>
    </row>
    <row r="883" spans="1:22">
      <c r="A883">
        <v>1989</v>
      </c>
      <c r="B883">
        <v>4</v>
      </c>
      <c r="C883">
        <v>23</v>
      </c>
      <c r="D883" s="14">
        <v>1.2966495881593501</v>
      </c>
      <c r="E883" s="14">
        <v>0.75804245560758798</v>
      </c>
      <c r="F883" s="14">
        <v>8.2401498134596203</v>
      </c>
      <c r="G883" s="14">
        <v>8.7384444808590391</v>
      </c>
      <c r="H883" s="14">
        <v>6.62102212612408</v>
      </c>
      <c r="I883" s="14">
        <v>3.21176687560054</v>
      </c>
      <c r="J883" s="14">
        <v>1.1106345726998701</v>
      </c>
      <c r="K883" s="14">
        <v>1.9165785454032001</v>
      </c>
      <c r="L883" s="14">
        <v>8.1342170689700293</v>
      </c>
      <c r="M883" s="14">
        <v>1.22505919020895</v>
      </c>
      <c r="N883" s="14">
        <v>11.4336040632914</v>
      </c>
      <c r="O883" s="14">
        <v>1.03260805824627</v>
      </c>
      <c r="P883" s="14">
        <v>3.6742916074570702</v>
      </c>
      <c r="R883">
        <v>5</v>
      </c>
      <c r="S883">
        <v>5</v>
      </c>
      <c r="T883">
        <v>2</v>
      </c>
      <c r="U883">
        <v>6</v>
      </c>
      <c r="V883">
        <v>1</v>
      </c>
    </row>
    <row r="884" spans="1:22">
      <c r="A884">
        <v>1989</v>
      </c>
      <c r="B884">
        <v>4</v>
      </c>
      <c r="C884">
        <v>24</v>
      </c>
      <c r="D884" s="14">
        <v>2.76955752375014</v>
      </c>
      <c r="E884" s="14">
        <v>5.8418717413288697</v>
      </c>
      <c r="F884" s="14">
        <v>3.7650632520988898</v>
      </c>
      <c r="G884" s="14">
        <v>9.3716202203470296</v>
      </c>
      <c r="H884" s="14">
        <v>8.1296635464969302</v>
      </c>
      <c r="I884" s="14">
        <v>7.0551568479893296</v>
      </c>
      <c r="J884" s="14">
        <v>1.98145168279434</v>
      </c>
      <c r="K884" s="14">
        <v>3.2452937068211698</v>
      </c>
      <c r="L884" s="14">
        <v>1.9500441817249401</v>
      </c>
      <c r="M884" s="14">
        <v>0.303087674985069</v>
      </c>
      <c r="N884" s="14">
        <v>7.6832395226658301</v>
      </c>
      <c r="O884" s="14">
        <v>1.4654895775757</v>
      </c>
      <c r="P884" s="14">
        <v>3.8226974503950499</v>
      </c>
      <c r="R884">
        <v>5</v>
      </c>
      <c r="S884">
        <v>5</v>
      </c>
      <c r="T884">
        <v>1</v>
      </c>
      <c r="U884">
        <v>6</v>
      </c>
      <c r="V884">
        <v>1</v>
      </c>
    </row>
    <row r="885" spans="1:22">
      <c r="A885">
        <v>1989</v>
      </c>
      <c r="B885">
        <v>4</v>
      </c>
      <c r="C885">
        <v>25</v>
      </c>
      <c r="D885" s="14">
        <v>2.2306749486886002</v>
      </c>
      <c r="E885" s="14">
        <v>6.97770657346926</v>
      </c>
      <c r="F885" s="14">
        <v>12.997759198456199</v>
      </c>
      <c r="G885" s="14">
        <v>9.1648381867912594</v>
      </c>
      <c r="H885" s="14">
        <v>6.0926568303369901</v>
      </c>
      <c r="I885" s="14">
        <v>3.4447114262024301</v>
      </c>
      <c r="J885" s="14">
        <v>7.2438216098656598</v>
      </c>
      <c r="K885" s="14">
        <v>1.29147189419044</v>
      </c>
      <c r="L885" s="14">
        <v>1.69547225717094</v>
      </c>
      <c r="M885" s="14">
        <v>0.56663049125307197</v>
      </c>
      <c r="N885" s="14">
        <v>5.2967399897673699</v>
      </c>
      <c r="O885" s="14">
        <v>3.2833654336317499</v>
      </c>
      <c r="P885" s="14">
        <v>4.4046010236710904</v>
      </c>
      <c r="R885">
        <v>5</v>
      </c>
      <c r="S885">
        <v>5</v>
      </c>
      <c r="T885">
        <v>2</v>
      </c>
      <c r="U885">
        <v>6</v>
      </c>
      <c r="V885">
        <v>1</v>
      </c>
    </row>
    <row r="886" spans="1:22">
      <c r="A886">
        <v>1989</v>
      </c>
      <c r="B886">
        <v>4</v>
      </c>
      <c r="C886">
        <v>26</v>
      </c>
      <c r="D886" s="14">
        <v>1.2898844264651601</v>
      </c>
      <c r="E886" s="14">
        <v>0.58303998405263302</v>
      </c>
      <c r="F886" s="14">
        <v>1.6700986043425301</v>
      </c>
      <c r="G886" s="14">
        <v>4.8699891020207904</v>
      </c>
      <c r="H886" s="14">
        <v>2.6192040560413501</v>
      </c>
      <c r="I886" s="14">
        <v>5.6612032510201402</v>
      </c>
      <c r="J886" s="14">
        <v>4.2007658020373198</v>
      </c>
      <c r="K886" s="14">
        <v>1.93330319299324</v>
      </c>
      <c r="L886" s="14">
        <v>0.80892197015673795</v>
      </c>
      <c r="M886" s="14">
        <v>5.3229490196232999E-2</v>
      </c>
      <c r="N886" s="14">
        <v>4.8758885189189103</v>
      </c>
      <c r="O886" s="14">
        <v>4.1034756830240697</v>
      </c>
      <c r="P886" s="14">
        <v>3.3187955096590702</v>
      </c>
      <c r="R886">
        <v>1</v>
      </c>
      <c r="S886">
        <v>6</v>
      </c>
      <c r="T886">
        <v>4</v>
      </c>
      <c r="U886">
        <v>6</v>
      </c>
      <c r="V886">
        <v>7</v>
      </c>
    </row>
    <row r="887" spans="1:22">
      <c r="A887">
        <v>1989</v>
      </c>
      <c r="B887">
        <v>4</v>
      </c>
      <c r="C887">
        <v>27</v>
      </c>
      <c r="D887" s="14">
        <v>4.3679893042605302</v>
      </c>
      <c r="E887" s="14">
        <v>0.43879448832474599</v>
      </c>
      <c r="F887" s="14">
        <v>0.250503383149287</v>
      </c>
      <c r="G887" s="14">
        <v>5.3764315043867397</v>
      </c>
      <c r="H887" s="14">
        <v>3.01159199251211</v>
      </c>
      <c r="I887" s="14">
        <v>8.8277902932890608</v>
      </c>
      <c r="J887" s="14">
        <v>5.0875675546678201</v>
      </c>
      <c r="K887" s="14">
        <v>2.0248099918998101</v>
      </c>
      <c r="L887" s="14">
        <v>0.54137281791681302</v>
      </c>
      <c r="M887" s="14">
        <v>7.3549471241517502E-3</v>
      </c>
      <c r="N887" s="14">
        <v>4.7381661788288696</v>
      </c>
      <c r="O887" s="14">
        <v>4.3256735329776799</v>
      </c>
      <c r="P887" s="14">
        <v>3.57092390034496</v>
      </c>
      <c r="R887">
        <v>1</v>
      </c>
      <c r="S887">
        <v>8</v>
      </c>
      <c r="T887">
        <v>9</v>
      </c>
      <c r="U887">
        <v>6</v>
      </c>
      <c r="V887">
        <v>7</v>
      </c>
    </row>
    <row r="888" spans="1:22">
      <c r="A888">
        <v>1989</v>
      </c>
      <c r="B888">
        <v>4</v>
      </c>
      <c r="C888">
        <v>28</v>
      </c>
      <c r="D888" s="14">
        <v>7.0714046427142598</v>
      </c>
      <c r="E888" s="14">
        <v>0.328532569182866</v>
      </c>
      <c r="F888" s="14">
        <v>0.100590016053847</v>
      </c>
      <c r="G888" s="14">
        <v>5.4535801213177804</v>
      </c>
      <c r="H888" s="14">
        <v>6.0310632942623501</v>
      </c>
      <c r="I888" s="14">
        <v>8.2413717970029694</v>
      </c>
      <c r="J888" s="14">
        <v>6.4189404526373099</v>
      </c>
      <c r="K888" s="14">
        <v>2.6169096669478802</v>
      </c>
      <c r="L888" s="14">
        <v>0.48896207601369701</v>
      </c>
      <c r="M888" s="14">
        <v>2.7110105902371898E-2</v>
      </c>
      <c r="N888" s="14">
        <v>6.0337150895189202</v>
      </c>
      <c r="O888" s="14">
        <v>3.34729249146721</v>
      </c>
      <c r="P888" s="14">
        <v>3.7408353328918502</v>
      </c>
      <c r="R888">
        <v>7</v>
      </c>
      <c r="S888">
        <v>8</v>
      </c>
      <c r="T888">
        <v>9</v>
      </c>
      <c r="U888">
        <v>6</v>
      </c>
      <c r="V888">
        <v>2</v>
      </c>
    </row>
    <row r="889" spans="1:22">
      <c r="A889">
        <v>1989</v>
      </c>
      <c r="B889">
        <v>4</v>
      </c>
      <c r="C889">
        <v>29</v>
      </c>
      <c r="D889" s="14">
        <v>5.70203480278487</v>
      </c>
      <c r="E889" s="14">
        <v>0.184754156266315</v>
      </c>
      <c r="F889" s="14">
        <v>5.1940629306058902E-2</v>
      </c>
      <c r="G889" s="14">
        <v>2.1001923591062899</v>
      </c>
      <c r="H889" s="14">
        <v>6.8731452700790996</v>
      </c>
      <c r="I889" s="14">
        <v>9.7490697088392508</v>
      </c>
      <c r="J889" s="14">
        <v>3.63228081488238</v>
      </c>
      <c r="K889" s="14">
        <v>3.8038982037632501</v>
      </c>
      <c r="L889" s="14">
        <v>0.560026426681004</v>
      </c>
      <c r="M889" s="14">
        <v>4.3741856957128103E-3</v>
      </c>
      <c r="N889" s="14">
        <v>6.8034214579772403</v>
      </c>
      <c r="O889" s="14">
        <v>2.1017256496108101</v>
      </c>
      <c r="P889" s="14">
        <v>2.7665657273231701</v>
      </c>
      <c r="R889">
        <v>7</v>
      </c>
      <c r="S889">
        <v>8</v>
      </c>
      <c r="T889">
        <v>9</v>
      </c>
      <c r="U889">
        <v>2</v>
      </c>
      <c r="V889">
        <v>7</v>
      </c>
    </row>
    <row r="890" spans="1:22">
      <c r="A890">
        <v>1989</v>
      </c>
      <c r="B890">
        <v>4</v>
      </c>
      <c r="C890">
        <v>30</v>
      </c>
      <c r="D890" s="14">
        <v>7.5960106213326597</v>
      </c>
      <c r="E890" s="14">
        <v>0.169977769458204</v>
      </c>
      <c r="F890" s="14">
        <v>4.3181836888637202E-3</v>
      </c>
      <c r="G890" s="14">
        <v>2.6321207743480799</v>
      </c>
      <c r="H890" s="14">
        <v>2.4435227601735101</v>
      </c>
      <c r="I890" s="14">
        <v>5.2979517463100301</v>
      </c>
      <c r="J890" s="14">
        <v>2.4400097727303001</v>
      </c>
      <c r="K890" s="14">
        <v>2.2235385593947301</v>
      </c>
      <c r="L890" s="14">
        <v>1.16870164399168</v>
      </c>
      <c r="M890" s="14">
        <v>8.2119643857111908E-3</v>
      </c>
      <c r="N890" s="14">
        <v>7.1903318126444704</v>
      </c>
      <c r="O890" s="14">
        <v>2.8926177749978002</v>
      </c>
      <c r="P890" s="14">
        <v>2.4422753959233101</v>
      </c>
      <c r="R890">
        <v>7</v>
      </c>
      <c r="S890">
        <v>5</v>
      </c>
      <c r="T890">
        <v>4</v>
      </c>
      <c r="U890">
        <v>2</v>
      </c>
      <c r="V890">
        <v>7</v>
      </c>
    </row>
    <row r="891" spans="1:22">
      <c r="A891">
        <v>1989</v>
      </c>
      <c r="B891">
        <v>5</v>
      </c>
      <c r="C891">
        <v>1</v>
      </c>
      <c r="D891" s="14">
        <v>1.8639878936096801</v>
      </c>
      <c r="E891" s="14">
        <v>2.9307706128147499E-2</v>
      </c>
      <c r="F891" s="14">
        <v>3.58359543366603E-4</v>
      </c>
      <c r="G891" s="14">
        <v>2.4896023291491298</v>
      </c>
      <c r="H891" s="14">
        <v>1.4310483545161801</v>
      </c>
      <c r="I891" s="14">
        <v>3.8816254336515099</v>
      </c>
      <c r="J891" s="14">
        <v>1.8921396504152199</v>
      </c>
      <c r="K891" s="14">
        <v>1.8554716737052801</v>
      </c>
      <c r="L891" s="14">
        <v>2.3621036062355998</v>
      </c>
      <c r="M891" s="14">
        <v>3.0615866164637202E-2</v>
      </c>
      <c r="N891" s="14">
        <v>5.05688849109261</v>
      </c>
      <c r="O891" s="14">
        <v>3.3892094629785601</v>
      </c>
      <c r="P891" s="14">
        <v>2.3389596271898201</v>
      </c>
      <c r="R891">
        <v>6</v>
      </c>
      <c r="S891">
        <v>5</v>
      </c>
      <c r="T891">
        <v>8</v>
      </c>
      <c r="U891">
        <v>2</v>
      </c>
      <c r="V891">
        <v>7</v>
      </c>
    </row>
    <row r="892" spans="1:22">
      <c r="A892">
        <v>1989</v>
      </c>
      <c r="B892">
        <v>5</v>
      </c>
      <c r="C892">
        <v>2</v>
      </c>
      <c r="D892" s="14">
        <v>0.93241781396860102</v>
      </c>
      <c r="E892" s="14">
        <v>4.1257044681680503E-2</v>
      </c>
      <c r="F892" s="14">
        <v>8.9589885841650696E-5</v>
      </c>
      <c r="G892" s="14">
        <v>2.6980085467194099</v>
      </c>
      <c r="H892" s="14">
        <v>1.4057174185089201</v>
      </c>
      <c r="I892" s="14">
        <v>1.47887708913644</v>
      </c>
      <c r="J892" s="14">
        <v>1.8761806524551501</v>
      </c>
      <c r="K892" s="14">
        <v>1.92665184921604</v>
      </c>
      <c r="L892" s="14">
        <v>1.15028735528301</v>
      </c>
      <c r="M892" s="14">
        <v>1.1501645655436401</v>
      </c>
      <c r="N892" s="14">
        <v>2.2714738012452802</v>
      </c>
      <c r="O892" s="14">
        <v>3.2235750052305399</v>
      </c>
      <c r="P892" s="14">
        <v>2.24034326299468</v>
      </c>
      <c r="R892">
        <v>2</v>
      </c>
      <c r="S892">
        <v>6</v>
      </c>
      <c r="T892">
        <v>4</v>
      </c>
      <c r="U892">
        <v>2</v>
      </c>
      <c r="V892">
        <v>7</v>
      </c>
    </row>
    <row r="893" spans="1:22">
      <c r="A893">
        <v>1989</v>
      </c>
      <c r="B893">
        <v>5</v>
      </c>
      <c r="C893">
        <v>3</v>
      </c>
      <c r="D893" s="14">
        <v>1.0473046074828201</v>
      </c>
      <c r="E893" s="14">
        <v>1.8391005339788699E-2</v>
      </c>
      <c r="F893" s="14">
        <v>0</v>
      </c>
      <c r="G893" s="14">
        <v>1.8983291816891199</v>
      </c>
      <c r="H893" s="14">
        <v>1.70470645988184</v>
      </c>
      <c r="I893" s="14">
        <v>3.6271260279986799</v>
      </c>
      <c r="J893" s="14">
        <v>1.97812189047999</v>
      </c>
      <c r="K893" s="14">
        <v>2.82688507920107</v>
      </c>
      <c r="L893" s="14">
        <v>1.7537345195787699</v>
      </c>
      <c r="M893" s="14">
        <v>2.0221418199329499</v>
      </c>
      <c r="N893" s="14">
        <v>4.2809675599978698</v>
      </c>
      <c r="O893" s="14">
        <v>3.66056837957938</v>
      </c>
      <c r="P893" s="14">
        <v>2.5807243578515102</v>
      </c>
      <c r="R893">
        <v>7</v>
      </c>
      <c r="S893">
        <v>6</v>
      </c>
      <c r="T893">
        <v>2</v>
      </c>
      <c r="U893">
        <v>2</v>
      </c>
      <c r="V893">
        <v>7</v>
      </c>
    </row>
    <row r="894" spans="1:22">
      <c r="A894">
        <v>1989</v>
      </c>
      <c r="B894">
        <v>5</v>
      </c>
      <c r="C894">
        <v>4</v>
      </c>
      <c r="D894" s="14">
        <v>5.9356952977386497</v>
      </c>
      <c r="E894" s="14">
        <v>1.2913191590395499E-4</v>
      </c>
      <c r="F894" s="14">
        <v>0</v>
      </c>
      <c r="G894" s="14">
        <v>3.0567024102746099</v>
      </c>
      <c r="H894" s="14">
        <v>3.7250617259626901</v>
      </c>
      <c r="I894" s="14">
        <v>9.1061316638044598</v>
      </c>
      <c r="J894" s="14">
        <v>4.8703841931914598</v>
      </c>
      <c r="K894" s="14">
        <v>4.1550689173567701</v>
      </c>
      <c r="L894" s="14">
        <v>10.126527687229</v>
      </c>
      <c r="M894" s="14">
        <v>3.0659413378967502</v>
      </c>
      <c r="N894" s="14">
        <v>11.5923078027567</v>
      </c>
      <c r="O894" s="14">
        <v>3.95613532341895</v>
      </c>
      <c r="P894" s="14">
        <v>4.2838494475759603</v>
      </c>
      <c r="R894">
        <v>7</v>
      </c>
      <c r="S894">
        <v>6</v>
      </c>
      <c r="T894">
        <v>9</v>
      </c>
      <c r="U894">
        <v>2</v>
      </c>
      <c r="V894">
        <v>7</v>
      </c>
    </row>
    <row r="895" spans="1:22">
      <c r="A895">
        <v>1989</v>
      </c>
      <c r="B895">
        <v>5</v>
      </c>
      <c r="C895">
        <v>5</v>
      </c>
      <c r="D895" s="14">
        <v>5.0916698088387102</v>
      </c>
      <c r="E895" s="14">
        <v>1.1019797918571401E-2</v>
      </c>
      <c r="F895" s="14">
        <v>4.4514261674585803E-5</v>
      </c>
      <c r="G895" s="14">
        <v>3.93880719051432</v>
      </c>
      <c r="H895" s="14">
        <v>2.09074298224238</v>
      </c>
      <c r="I895" s="14">
        <v>4.3968683257257002</v>
      </c>
      <c r="J895" s="14">
        <v>3.6238526655365302</v>
      </c>
      <c r="K895" s="14">
        <v>3.15097069324043</v>
      </c>
      <c r="L895" s="14">
        <v>6.6044139953778798</v>
      </c>
      <c r="M895" s="14">
        <v>2.28519381479851</v>
      </c>
      <c r="N895" s="14">
        <v>9.2613967782084696</v>
      </c>
      <c r="O895" s="14">
        <v>8.71448293433453</v>
      </c>
      <c r="P895" s="14">
        <v>5.3741915582662596</v>
      </c>
      <c r="R895">
        <v>4</v>
      </c>
      <c r="S895">
        <v>8</v>
      </c>
      <c r="T895">
        <v>2</v>
      </c>
      <c r="U895">
        <v>2</v>
      </c>
      <c r="V895">
        <v>7</v>
      </c>
    </row>
    <row r="896" spans="1:22">
      <c r="A896">
        <v>1989</v>
      </c>
      <c r="B896">
        <v>5</v>
      </c>
      <c r="C896">
        <v>6</v>
      </c>
      <c r="D896" s="14">
        <v>3.7033117870980901</v>
      </c>
      <c r="E896" s="14">
        <v>9.1699945310174794E-2</v>
      </c>
      <c r="F896" s="14">
        <v>2.3555351054674802E-2</v>
      </c>
      <c r="G896" s="14">
        <v>2.1523783347389198</v>
      </c>
      <c r="H896" s="14">
        <v>2.17478291114598</v>
      </c>
      <c r="I896" s="14">
        <v>2.71182625596161</v>
      </c>
      <c r="J896" s="14">
        <v>3.6762423453564601</v>
      </c>
      <c r="K896" s="14">
        <v>6.9152452990879798</v>
      </c>
      <c r="L896" s="14">
        <v>2.30310288670483</v>
      </c>
      <c r="M896" s="14">
        <v>3.0637569204040398</v>
      </c>
      <c r="N896" s="14">
        <v>3.9345479509331902</v>
      </c>
      <c r="O896" s="14">
        <v>8.75915753828356</v>
      </c>
      <c r="P896" s="14">
        <v>5.2658448674458596</v>
      </c>
      <c r="R896">
        <v>4</v>
      </c>
      <c r="S896">
        <v>8</v>
      </c>
      <c r="T896">
        <v>2</v>
      </c>
      <c r="U896">
        <v>2</v>
      </c>
      <c r="V896">
        <v>1</v>
      </c>
    </row>
    <row r="897" spans="1:22">
      <c r="A897">
        <v>1989</v>
      </c>
      <c r="B897">
        <v>5</v>
      </c>
      <c r="C897">
        <v>7</v>
      </c>
      <c r="D897" s="14">
        <v>4.9452811775162298</v>
      </c>
      <c r="E897" s="14">
        <v>4.69616596506107E-2</v>
      </c>
      <c r="F897" s="14">
        <v>3.9803553113578097E-2</v>
      </c>
      <c r="G897" s="14">
        <v>3.21736969013801</v>
      </c>
      <c r="H897" s="14">
        <v>2.7421178980034999</v>
      </c>
      <c r="I897" s="14">
        <v>2.51943804395244</v>
      </c>
      <c r="J897" s="14">
        <v>2.14730272434777</v>
      </c>
      <c r="K897" s="14">
        <v>2.7696423342596499</v>
      </c>
      <c r="L897" s="14">
        <v>14.9477654921766</v>
      </c>
      <c r="M897" s="14">
        <v>2.8841638438666801</v>
      </c>
      <c r="N897" s="14">
        <v>10.319784310364399</v>
      </c>
      <c r="O897" s="14">
        <v>4.2044255225873997</v>
      </c>
      <c r="P897" s="14">
        <v>4.1617778655426898</v>
      </c>
      <c r="R897">
        <v>7</v>
      </c>
      <c r="S897">
        <v>6</v>
      </c>
      <c r="T897">
        <v>2</v>
      </c>
      <c r="U897">
        <v>2</v>
      </c>
      <c r="V897">
        <v>1</v>
      </c>
    </row>
    <row r="898" spans="1:22">
      <c r="A898">
        <v>1989</v>
      </c>
      <c r="B898">
        <v>5</v>
      </c>
      <c r="C898">
        <v>8</v>
      </c>
      <c r="D898" s="14">
        <v>4.2381106286358401</v>
      </c>
      <c r="E898" s="14">
        <v>7.1689699746049999E-3</v>
      </c>
      <c r="F898" s="14">
        <v>0.139689577840274</v>
      </c>
      <c r="G898" s="14">
        <v>3.6126193625803902</v>
      </c>
      <c r="H898" s="14">
        <v>3.1115171260560599</v>
      </c>
      <c r="I898" s="14">
        <v>7.1151904825668</v>
      </c>
      <c r="J898" s="14">
        <v>5.0339036727959803</v>
      </c>
      <c r="K898" s="14">
        <v>2.7517997933054499</v>
      </c>
      <c r="L898" s="14">
        <v>5.3426303286673003</v>
      </c>
      <c r="M898" s="14">
        <v>3.6438929107550999</v>
      </c>
      <c r="N898" s="14">
        <v>8.5077300575688302</v>
      </c>
      <c r="O898" s="14">
        <v>5.4816315847498798</v>
      </c>
      <c r="P898" s="14">
        <v>4.3082695694258799</v>
      </c>
      <c r="R898">
        <v>7</v>
      </c>
      <c r="S898">
        <v>8</v>
      </c>
      <c r="T898">
        <v>2</v>
      </c>
      <c r="U898">
        <v>2</v>
      </c>
      <c r="V898">
        <v>1</v>
      </c>
    </row>
    <row r="899" spans="1:22">
      <c r="A899">
        <v>1989</v>
      </c>
      <c r="B899">
        <v>5</v>
      </c>
      <c r="C899">
        <v>9</v>
      </c>
      <c r="D899" s="14">
        <v>7.1267799976646398</v>
      </c>
      <c r="E899" s="14">
        <v>8.2286205767832295E-3</v>
      </c>
      <c r="F899" s="14">
        <v>0</v>
      </c>
      <c r="G899" s="14">
        <v>1.74675697501089</v>
      </c>
      <c r="H899" s="14">
        <v>3.1814189513325601</v>
      </c>
      <c r="I899" s="14">
        <v>5.5575817514455697</v>
      </c>
      <c r="J899" s="14">
        <v>4.01285478787144</v>
      </c>
      <c r="K899" s="14">
        <v>3.9578403126732602</v>
      </c>
      <c r="L899" s="14">
        <v>4.1392538513041996</v>
      </c>
      <c r="M899" s="14">
        <v>2.0356331874422899</v>
      </c>
      <c r="N899" s="14">
        <v>10.3746631839897</v>
      </c>
      <c r="O899" s="14">
        <v>8.1911963537810593</v>
      </c>
      <c r="P899" s="14">
        <v>5.0246774497178004</v>
      </c>
      <c r="R899">
        <v>3</v>
      </c>
      <c r="S899">
        <v>8</v>
      </c>
      <c r="T899">
        <v>2</v>
      </c>
      <c r="U899">
        <v>2</v>
      </c>
      <c r="V899">
        <v>9</v>
      </c>
    </row>
    <row r="900" spans="1:22">
      <c r="A900">
        <v>1989</v>
      </c>
      <c r="B900">
        <v>5</v>
      </c>
      <c r="C900">
        <v>10</v>
      </c>
      <c r="D900" s="14">
        <v>8.1104920905849394</v>
      </c>
      <c r="E900" s="14">
        <v>1.1726336536238601E-2</v>
      </c>
      <c r="F900" s="14">
        <v>3.5618886957199401E-4</v>
      </c>
      <c r="G900" s="14">
        <v>3.4868875800863899</v>
      </c>
      <c r="H900" s="14">
        <v>6.52815844532343</v>
      </c>
      <c r="I900" s="14">
        <v>9.2762143094028708</v>
      </c>
      <c r="J900" s="14">
        <v>4.3086122283354902</v>
      </c>
      <c r="K900" s="14">
        <v>4.2262302473240503</v>
      </c>
      <c r="L900" s="14">
        <v>8.5558987575193299</v>
      </c>
      <c r="M900" s="14">
        <v>3.9424279951313501</v>
      </c>
      <c r="N900" s="14">
        <v>9.6334894458910405</v>
      </c>
      <c r="O900" s="14">
        <v>8.93370034306494</v>
      </c>
      <c r="P900" s="14">
        <v>6.1390156300758001</v>
      </c>
      <c r="R900">
        <v>4</v>
      </c>
      <c r="S900">
        <v>8</v>
      </c>
      <c r="T900">
        <v>2</v>
      </c>
      <c r="U900">
        <v>2</v>
      </c>
      <c r="V900">
        <v>9</v>
      </c>
    </row>
    <row r="901" spans="1:22">
      <c r="A901">
        <v>1989</v>
      </c>
      <c r="B901">
        <v>5</v>
      </c>
      <c r="C901">
        <v>11</v>
      </c>
      <c r="D901" s="14">
        <v>11.7916545612803</v>
      </c>
      <c r="E901" s="14">
        <v>6.9797252554393598E-3</v>
      </c>
      <c r="F901" s="14">
        <v>2.6689265979881201E-2</v>
      </c>
      <c r="G901" s="14">
        <v>2.8630801352343598</v>
      </c>
      <c r="H901" s="14">
        <v>6.2782088734676904</v>
      </c>
      <c r="I901" s="14">
        <v>10.0138191306088</v>
      </c>
      <c r="J901" s="14">
        <v>2.79765512943397</v>
      </c>
      <c r="K901" s="14">
        <v>4.1546651347042296</v>
      </c>
      <c r="L901" s="14">
        <v>9.7024412870027508</v>
      </c>
      <c r="M901" s="14">
        <v>1.8124220534184801</v>
      </c>
      <c r="N901" s="14">
        <v>10.9487080709361</v>
      </c>
      <c r="O901" s="14">
        <v>5.1512190687159602</v>
      </c>
      <c r="P901" s="14">
        <v>4.5381723088843797</v>
      </c>
      <c r="R901">
        <v>5</v>
      </c>
      <c r="S901">
        <v>6</v>
      </c>
      <c r="T901">
        <v>4</v>
      </c>
      <c r="U901">
        <v>2</v>
      </c>
      <c r="V901">
        <v>7</v>
      </c>
    </row>
    <row r="902" spans="1:22">
      <c r="A902">
        <v>1989</v>
      </c>
      <c r="B902">
        <v>5</v>
      </c>
      <c r="C902">
        <v>12</v>
      </c>
      <c r="D902" s="14">
        <v>14.029220696132599</v>
      </c>
      <c r="E902" s="14">
        <v>9.1379218229157601E-3</v>
      </c>
      <c r="F902" s="14">
        <v>0.189589976075347</v>
      </c>
      <c r="G902" s="14">
        <v>5.32069614083668</v>
      </c>
      <c r="H902" s="14">
        <v>8.8703231632802204</v>
      </c>
      <c r="I902" s="14">
        <v>10.804226346664001</v>
      </c>
      <c r="J902" s="14">
        <v>1.3621142401098201</v>
      </c>
      <c r="K902" s="14">
        <v>8.3376400508579103</v>
      </c>
      <c r="L902" s="14">
        <v>9.7614818045063991</v>
      </c>
      <c r="M902" s="14">
        <v>0.41592845675217399</v>
      </c>
      <c r="N902" s="14">
        <v>14.1183650436706</v>
      </c>
      <c r="O902" s="14">
        <v>7.3818051186873701</v>
      </c>
      <c r="P902" s="14">
        <v>6.3889200917075497</v>
      </c>
      <c r="R902">
        <v>4</v>
      </c>
      <c r="S902">
        <v>6</v>
      </c>
      <c r="T902">
        <v>4</v>
      </c>
      <c r="U902">
        <v>2</v>
      </c>
      <c r="V902">
        <v>1</v>
      </c>
    </row>
    <row r="903" spans="1:22">
      <c r="A903">
        <v>1989</v>
      </c>
      <c r="B903">
        <v>5</v>
      </c>
      <c r="C903">
        <v>13</v>
      </c>
      <c r="D903" s="14">
        <v>8.3381092145652609</v>
      </c>
      <c r="E903" s="14">
        <v>0.45650449699968099</v>
      </c>
      <c r="F903" s="14">
        <v>0.44060358222657903</v>
      </c>
      <c r="G903" s="14">
        <v>5.6069935007452099</v>
      </c>
      <c r="H903" s="14">
        <v>8.9261606681209802</v>
      </c>
      <c r="I903" s="14">
        <v>9.2704212644284407</v>
      </c>
      <c r="J903" s="14">
        <v>3.68213239742773</v>
      </c>
      <c r="K903" s="14">
        <v>7.5979017643945603</v>
      </c>
      <c r="L903" s="14">
        <v>6.4709583286678702</v>
      </c>
      <c r="M903" s="14">
        <v>1.88796229223401</v>
      </c>
      <c r="N903" s="14">
        <v>8.8041142169131792</v>
      </c>
      <c r="O903" s="14">
        <v>4.0669242770070202</v>
      </c>
      <c r="P903" s="14">
        <v>5.1478371691742204</v>
      </c>
      <c r="R903">
        <v>7</v>
      </c>
      <c r="S903">
        <v>5</v>
      </c>
      <c r="T903">
        <v>4</v>
      </c>
      <c r="U903">
        <v>2</v>
      </c>
      <c r="V903">
        <v>7</v>
      </c>
    </row>
    <row r="904" spans="1:22">
      <c r="A904">
        <v>1989</v>
      </c>
      <c r="B904">
        <v>5</v>
      </c>
      <c r="C904">
        <v>14</v>
      </c>
      <c r="D904" s="14">
        <v>7.0725625384072899</v>
      </c>
      <c r="E904" s="14">
        <v>1.01042671942735</v>
      </c>
      <c r="F904" s="14">
        <v>1.0116627902814199</v>
      </c>
      <c r="G904" s="14">
        <v>4.1946154841104004</v>
      </c>
      <c r="H904" s="14">
        <v>5.6757370047313698</v>
      </c>
      <c r="I904" s="14">
        <v>6.1394516014048497</v>
      </c>
      <c r="J904" s="14">
        <v>1.63985964531735</v>
      </c>
      <c r="K904" s="14">
        <v>7.2969707573468501</v>
      </c>
      <c r="L904" s="14">
        <v>4.2060338697219901</v>
      </c>
      <c r="M904" s="14">
        <v>1.7551778306263199</v>
      </c>
      <c r="N904" s="14">
        <v>6.2868146369808198</v>
      </c>
      <c r="O904" s="14">
        <v>3.4036550129249701</v>
      </c>
      <c r="P904" s="14">
        <v>4.0293065246692699</v>
      </c>
      <c r="R904">
        <v>7</v>
      </c>
      <c r="S904">
        <v>5</v>
      </c>
      <c r="T904">
        <v>8</v>
      </c>
      <c r="U904">
        <v>1</v>
      </c>
      <c r="V904">
        <v>6</v>
      </c>
    </row>
    <row r="905" spans="1:22">
      <c r="A905">
        <v>1989</v>
      </c>
      <c r="B905">
        <v>5</v>
      </c>
      <c r="C905">
        <v>15</v>
      </c>
      <c r="D905" s="14">
        <v>4.8246011850646999</v>
      </c>
      <c r="E905" s="14">
        <v>1.09941418204898</v>
      </c>
      <c r="F905" s="14">
        <v>0.56975518565119798</v>
      </c>
      <c r="G905" s="14">
        <v>5.9988857316972997</v>
      </c>
      <c r="H905" s="14">
        <v>4.0689514235836199</v>
      </c>
      <c r="I905" s="14">
        <v>4.6811854041924601</v>
      </c>
      <c r="J905" s="14">
        <v>2.3149135895058399</v>
      </c>
      <c r="K905" s="14">
        <v>5.2205077078058899</v>
      </c>
      <c r="L905" s="14">
        <v>2.39312745548493</v>
      </c>
      <c r="M905" s="14">
        <v>1.5678099790242399</v>
      </c>
      <c r="N905" s="14">
        <v>7.4494858658094998</v>
      </c>
      <c r="O905" s="14">
        <v>2.8052971893060898</v>
      </c>
      <c r="P905" s="14">
        <v>3.7353589712479001</v>
      </c>
      <c r="R905">
        <v>7</v>
      </c>
      <c r="S905">
        <v>5</v>
      </c>
      <c r="T905">
        <v>8</v>
      </c>
      <c r="U905">
        <v>1</v>
      </c>
      <c r="V905">
        <v>6</v>
      </c>
    </row>
    <row r="906" spans="1:22">
      <c r="A906">
        <v>1989</v>
      </c>
      <c r="B906">
        <v>5</v>
      </c>
      <c r="C906">
        <v>16</v>
      </c>
      <c r="D906" s="14">
        <v>8.1357573898673898</v>
      </c>
      <c r="E906" s="14">
        <v>0.102322474130501</v>
      </c>
      <c r="F906" s="14">
        <v>0.354784109984848</v>
      </c>
      <c r="G906" s="14">
        <v>4.6630670848993896</v>
      </c>
      <c r="H906" s="14">
        <v>2.4997158619476401</v>
      </c>
      <c r="I906" s="14">
        <v>9.1612769249275203</v>
      </c>
      <c r="J906" s="14">
        <v>0.90947375849761902</v>
      </c>
      <c r="K906" s="14">
        <v>2.3928507767301102</v>
      </c>
      <c r="L906" s="14">
        <v>5.2589490132107803</v>
      </c>
      <c r="M906" s="14">
        <v>3.8853418948385698</v>
      </c>
      <c r="N906" s="14">
        <v>7.5881665698384602</v>
      </c>
      <c r="O906" s="14">
        <v>3.01724529630174</v>
      </c>
      <c r="P906" s="14">
        <v>3.13838077785769</v>
      </c>
      <c r="R906">
        <v>2</v>
      </c>
      <c r="S906">
        <v>5</v>
      </c>
      <c r="T906">
        <v>8</v>
      </c>
      <c r="U906">
        <v>1</v>
      </c>
      <c r="V906">
        <v>6</v>
      </c>
    </row>
    <row r="907" spans="1:22">
      <c r="A907">
        <v>1989</v>
      </c>
      <c r="B907">
        <v>5</v>
      </c>
      <c r="C907">
        <v>17</v>
      </c>
      <c r="D907" s="14">
        <v>1.4463761225146901</v>
      </c>
      <c r="E907" s="14">
        <v>4.2898395811528198E-2</v>
      </c>
      <c r="F907" s="14">
        <v>0.22940549821691</v>
      </c>
      <c r="G907" s="14">
        <v>4.94675028077374</v>
      </c>
      <c r="H907" s="14">
        <v>3.03757100142291</v>
      </c>
      <c r="I907" s="14">
        <v>3.2272046528905101</v>
      </c>
      <c r="J907" s="14">
        <v>1.54579104870743</v>
      </c>
      <c r="K907" s="14">
        <v>2.873864752582</v>
      </c>
      <c r="L907" s="14">
        <v>11.999583993426199</v>
      </c>
      <c r="M907" s="14">
        <v>5.7691952538603504</v>
      </c>
      <c r="N907" s="14">
        <v>11.1322596957604</v>
      </c>
      <c r="O907" s="14">
        <v>3.52216052174786</v>
      </c>
      <c r="P907" s="14">
        <v>4.0487306747540499</v>
      </c>
      <c r="R907">
        <v>2</v>
      </c>
      <c r="S907">
        <v>5</v>
      </c>
      <c r="T907">
        <v>4</v>
      </c>
      <c r="U907">
        <v>1</v>
      </c>
      <c r="V907">
        <v>7</v>
      </c>
    </row>
    <row r="908" spans="1:22">
      <c r="A908">
        <v>1989</v>
      </c>
      <c r="B908">
        <v>5</v>
      </c>
      <c r="C908">
        <v>18</v>
      </c>
      <c r="D908" s="14">
        <v>7.9091482034336797</v>
      </c>
      <c r="E908" s="14">
        <v>2.9179520857101099E-2</v>
      </c>
      <c r="F908" s="14">
        <v>0.829033386598095</v>
      </c>
      <c r="G908" s="14">
        <v>4.1419983179476096</v>
      </c>
      <c r="H908" s="14">
        <v>4.62460086740795</v>
      </c>
      <c r="I908" s="14">
        <v>6.5776492513974096</v>
      </c>
      <c r="J908" s="14">
        <v>2.4375439666799701</v>
      </c>
      <c r="K908" s="14">
        <v>4.1767962286095699</v>
      </c>
      <c r="L908" s="14">
        <v>5.4473122174080899</v>
      </c>
      <c r="M908" s="14">
        <v>1.15415084845398</v>
      </c>
      <c r="N908" s="14">
        <v>8.8930137458298493</v>
      </c>
      <c r="O908" s="14">
        <v>4.3401316898724298</v>
      </c>
      <c r="P908" s="14">
        <v>3.97995016433405</v>
      </c>
      <c r="R908">
        <v>7</v>
      </c>
      <c r="S908">
        <v>5</v>
      </c>
      <c r="T908">
        <v>4</v>
      </c>
      <c r="U908">
        <v>1</v>
      </c>
      <c r="V908">
        <v>7</v>
      </c>
    </row>
    <row r="909" spans="1:22">
      <c r="A909">
        <v>1989</v>
      </c>
      <c r="B909">
        <v>5</v>
      </c>
      <c r="C909">
        <v>19</v>
      </c>
      <c r="D909" s="14">
        <v>8.44564817187727</v>
      </c>
      <c r="E909" s="14">
        <v>2.4355966097091199E-2</v>
      </c>
      <c r="F909" s="14">
        <v>0.67038166729278703</v>
      </c>
      <c r="G909" s="14">
        <v>2.94875981033264</v>
      </c>
      <c r="H909" s="14">
        <v>3.3676468247525402</v>
      </c>
      <c r="I909" s="14">
        <v>6.0766240034131496</v>
      </c>
      <c r="J909" s="14">
        <v>2.7529759990120999</v>
      </c>
      <c r="K909" s="14">
        <v>3.8931813262202901</v>
      </c>
      <c r="L909" s="14">
        <v>5.1494628134417999</v>
      </c>
      <c r="M909" s="14">
        <v>1.23483248914058</v>
      </c>
      <c r="N909" s="14">
        <v>9.7824826672647394</v>
      </c>
      <c r="O909" s="14">
        <v>3.6513381190361902</v>
      </c>
      <c r="P909" s="14">
        <v>3.45477500634947</v>
      </c>
      <c r="R909">
        <v>7</v>
      </c>
      <c r="S909">
        <v>5</v>
      </c>
      <c r="T909">
        <v>4</v>
      </c>
      <c r="U909">
        <v>5</v>
      </c>
      <c r="V909">
        <v>7</v>
      </c>
    </row>
    <row r="910" spans="1:22">
      <c r="A910">
        <v>1989</v>
      </c>
      <c r="B910">
        <v>5</v>
      </c>
      <c r="C910">
        <v>20</v>
      </c>
      <c r="D910" s="14">
        <v>2.4731879151827498</v>
      </c>
      <c r="E910" s="14">
        <v>0.22211282925550499</v>
      </c>
      <c r="F910" s="14">
        <v>0.55707593272396905</v>
      </c>
      <c r="G910" s="14">
        <v>4.09842888190229</v>
      </c>
      <c r="H910" s="14">
        <v>1.8692659601884101</v>
      </c>
      <c r="I910" s="14">
        <v>1.3245267854422</v>
      </c>
      <c r="J910" s="14">
        <v>1.2523771203709499</v>
      </c>
      <c r="K910" s="14">
        <v>1.6630347899567901</v>
      </c>
      <c r="L910" s="14">
        <v>11.3218180917717</v>
      </c>
      <c r="M910" s="14">
        <v>6.1354957890820296</v>
      </c>
      <c r="N910" s="14">
        <v>7.4415604237570001</v>
      </c>
      <c r="O910" s="14">
        <v>2.8058538266081898</v>
      </c>
      <c r="P910" s="14">
        <v>3.2233776764833801</v>
      </c>
      <c r="R910">
        <v>2</v>
      </c>
      <c r="S910">
        <v>9</v>
      </c>
      <c r="T910">
        <v>8</v>
      </c>
      <c r="U910">
        <v>5</v>
      </c>
      <c r="V910">
        <v>7</v>
      </c>
    </row>
    <row r="911" spans="1:22">
      <c r="A911">
        <v>1989</v>
      </c>
      <c r="B911">
        <v>5</v>
      </c>
      <c r="C911">
        <v>21</v>
      </c>
      <c r="D911" s="14">
        <v>0.21716834875669699</v>
      </c>
      <c r="E911" s="14">
        <v>7.2122271629320696E-3</v>
      </c>
      <c r="F911" s="14">
        <v>0.39364310504781602</v>
      </c>
      <c r="G911" s="14">
        <v>3.6345501991544098</v>
      </c>
      <c r="H911" s="14">
        <v>1.7584137390865999</v>
      </c>
      <c r="I911" s="14">
        <v>0.75386284907287904</v>
      </c>
      <c r="J911" s="14">
        <v>0.73884774426811295</v>
      </c>
      <c r="K911" s="14">
        <v>1.76871049541178</v>
      </c>
      <c r="L911" s="14">
        <v>6.1018484820330299</v>
      </c>
      <c r="M911" s="14">
        <v>3.08566380067824</v>
      </c>
      <c r="N911" s="14">
        <v>6.5544910674990504</v>
      </c>
      <c r="O911" s="14">
        <v>1.9378009023159399</v>
      </c>
      <c r="P911" s="14">
        <v>2.33825196535417</v>
      </c>
      <c r="R911">
        <v>2</v>
      </c>
      <c r="S911">
        <v>9</v>
      </c>
      <c r="T911">
        <v>8</v>
      </c>
      <c r="U911">
        <v>5</v>
      </c>
      <c r="V911">
        <v>6</v>
      </c>
    </row>
    <row r="912" spans="1:22">
      <c r="A912">
        <v>1989</v>
      </c>
      <c r="B912">
        <v>5</v>
      </c>
      <c r="C912">
        <v>22</v>
      </c>
      <c r="D912" s="14">
        <v>0.50506398463527002</v>
      </c>
      <c r="E912" s="14">
        <v>0</v>
      </c>
      <c r="F912" s="14">
        <v>1.7805704669834299E-4</v>
      </c>
      <c r="G912" s="14">
        <v>3.49630676314773</v>
      </c>
      <c r="H912" s="14">
        <v>2.5605937476305498</v>
      </c>
      <c r="I912" s="14">
        <v>0.53606419081603995</v>
      </c>
      <c r="J912" s="14">
        <v>0.50194804514976499</v>
      </c>
      <c r="K912" s="14">
        <v>1.3160538872858001</v>
      </c>
      <c r="L912" s="14">
        <v>1.3388695962080199</v>
      </c>
      <c r="M912" s="14">
        <v>0.84149954707752395</v>
      </c>
      <c r="N912" s="14">
        <v>5.8989616002305203</v>
      </c>
      <c r="O912" s="14">
        <v>1.4377842326278001</v>
      </c>
      <c r="P912" s="14">
        <v>1.73631816590275</v>
      </c>
      <c r="R912">
        <v>2</v>
      </c>
      <c r="S912">
        <v>9</v>
      </c>
      <c r="T912">
        <v>8</v>
      </c>
      <c r="U912">
        <v>5</v>
      </c>
      <c r="V912">
        <v>6</v>
      </c>
    </row>
    <row r="913" spans="1:22">
      <c r="A913">
        <v>1989</v>
      </c>
      <c r="B913">
        <v>5</v>
      </c>
      <c r="C913">
        <v>23</v>
      </c>
      <c r="D913" s="14">
        <v>0.42290606650811502</v>
      </c>
      <c r="E913" s="14">
        <v>1.7189623494585999E-4</v>
      </c>
      <c r="F913" s="14">
        <v>1.1128564917408301E-3</v>
      </c>
      <c r="G913" s="14">
        <v>3.45392358308631</v>
      </c>
      <c r="H913" s="14">
        <v>2.5058332557048399</v>
      </c>
      <c r="I913" s="14">
        <v>0.54274108744203797</v>
      </c>
      <c r="J913" s="14">
        <v>0.20428584185606899</v>
      </c>
      <c r="K913" s="14">
        <v>0.66716586157011104</v>
      </c>
      <c r="L913" s="14">
        <v>2.3644634469175099</v>
      </c>
      <c r="M913" s="14">
        <v>1.87393109842633</v>
      </c>
      <c r="N913" s="14">
        <v>4.9001330639404799</v>
      </c>
      <c r="O913" s="14">
        <v>1.42185998903368</v>
      </c>
      <c r="P913" s="14">
        <v>1.6513407293440101</v>
      </c>
      <c r="R913">
        <v>2</v>
      </c>
      <c r="S913">
        <v>9</v>
      </c>
      <c r="T913">
        <v>8</v>
      </c>
      <c r="U913">
        <v>5</v>
      </c>
      <c r="V913">
        <v>6</v>
      </c>
    </row>
    <row r="914" spans="1:22">
      <c r="A914">
        <v>1989</v>
      </c>
      <c r="B914">
        <v>5</v>
      </c>
      <c r="C914">
        <v>24</v>
      </c>
      <c r="D914" s="14">
        <v>9.7193364641585497E-2</v>
      </c>
      <c r="E914" s="14">
        <v>0</v>
      </c>
      <c r="F914" s="14">
        <v>1.86959899944602E-3</v>
      </c>
      <c r="G914" s="14">
        <v>2.3169601360218501</v>
      </c>
      <c r="H914" s="14">
        <v>0.76541874601077597</v>
      </c>
      <c r="I914" s="14">
        <v>0.36749270075782697</v>
      </c>
      <c r="J914" s="14">
        <v>0.52589203824429698</v>
      </c>
      <c r="K914" s="14">
        <v>0.82012907401644697</v>
      </c>
      <c r="L914" s="14">
        <v>1.02806542694695</v>
      </c>
      <c r="M914" s="14">
        <v>0.79023994034180001</v>
      </c>
      <c r="N914" s="14">
        <v>3.2848009197363699</v>
      </c>
      <c r="O914" s="14">
        <v>1.3996539536489101</v>
      </c>
      <c r="P914" s="14">
        <v>1.1815047032488799</v>
      </c>
      <c r="R914">
        <v>2</v>
      </c>
      <c r="S914">
        <v>9</v>
      </c>
      <c r="T914">
        <v>8</v>
      </c>
      <c r="U914">
        <v>5</v>
      </c>
      <c r="V914">
        <v>6</v>
      </c>
    </row>
    <row r="915" spans="1:22">
      <c r="A915">
        <v>1989</v>
      </c>
      <c r="B915">
        <v>5</v>
      </c>
      <c r="C915">
        <v>25</v>
      </c>
      <c r="D915" s="14">
        <v>7.5588026003015396E-2</v>
      </c>
      <c r="E915" s="14">
        <v>0</v>
      </c>
      <c r="F915" s="14">
        <v>0</v>
      </c>
      <c r="G915" s="14">
        <v>2.1387604089547101</v>
      </c>
      <c r="H915" s="14">
        <v>0.82723810282337595</v>
      </c>
      <c r="I915" s="14">
        <v>0.27094360214968299</v>
      </c>
      <c r="J915" s="14">
        <v>0.33847159361455398</v>
      </c>
      <c r="K915" s="14">
        <v>1.2166195485682201</v>
      </c>
      <c r="L915" s="14">
        <v>2.1457841610635202</v>
      </c>
      <c r="M915" s="14">
        <v>1.4558893862891999</v>
      </c>
      <c r="N915" s="14">
        <v>2.4031886681997099</v>
      </c>
      <c r="O915" s="14">
        <v>1.2855456585048699</v>
      </c>
      <c r="P915" s="14">
        <v>1.2209751248371401</v>
      </c>
      <c r="R915">
        <v>2</v>
      </c>
      <c r="S915">
        <v>9</v>
      </c>
      <c r="T915">
        <v>4</v>
      </c>
      <c r="U915">
        <v>5</v>
      </c>
      <c r="V915">
        <v>6</v>
      </c>
    </row>
    <row r="916" spans="1:22">
      <c r="A916">
        <v>1989</v>
      </c>
      <c r="B916">
        <v>5</v>
      </c>
      <c r="C916">
        <v>26</v>
      </c>
      <c r="D916" s="14">
        <v>0.20997577263893899</v>
      </c>
      <c r="E916" s="14">
        <v>5.6542689671331397E-3</v>
      </c>
      <c r="F916" s="14">
        <v>4.1758685268501903E-3</v>
      </c>
      <c r="G916" s="14">
        <v>2.4158756289480898</v>
      </c>
      <c r="H916" s="14">
        <v>0.87171413654183505</v>
      </c>
      <c r="I916" s="14">
        <v>0.367073991428786</v>
      </c>
      <c r="J916" s="14">
        <v>0.209251974285248</v>
      </c>
      <c r="K916" s="14">
        <v>1.1645286092189699</v>
      </c>
      <c r="L916" s="14">
        <v>2.9326851218607701</v>
      </c>
      <c r="M916" s="14">
        <v>0.96780543261235896</v>
      </c>
      <c r="N916" s="14">
        <v>3.5725548557898099</v>
      </c>
      <c r="O916" s="14">
        <v>1.2159462296205299</v>
      </c>
      <c r="P916" s="14">
        <v>1.32537895768603</v>
      </c>
      <c r="R916">
        <v>2</v>
      </c>
      <c r="S916">
        <v>9</v>
      </c>
      <c r="T916">
        <v>8</v>
      </c>
      <c r="U916">
        <v>5</v>
      </c>
      <c r="V916">
        <v>6</v>
      </c>
    </row>
    <row r="917" spans="1:22">
      <c r="A917">
        <v>1989</v>
      </c>
      <c r="B917">
        <v>5</v>
      </c>
      <c r="C917">
        <v>27</v>
      </c>
      <c r="D917" s="14">
        <v>3.9067418437784301E-2</v>
      </c>
      <c r="E917" s="14">
        <v>2.5187851019058999E-3</v>
      </c>
      <c r="F917" s="14">
        <v>4.6232768539678101E-2</v>
      </c>
      <c r="G917" s="14">
        <v>3.1562795024061399</v>
      </c>
      <c r="H917" s="14">
        <v>1.34284131753054</v>
      </c>
      <c r="I917" s="14">
        <v>0.12825431071141</v>
      </c>
      <c r="J917" s="14">
        <v>0.33480228126434303</v>
      </c>
      <c r="K917" s="14">
        <v>0.61037390698704397</v>
      </c>
      <c r="L917" s="14">
        <v>4.8187981857545896</v>
      </c>
      <c r="M917" s="14">
        <v>1.0769419702162499</v>
      </c>
      <c r="N917" s="14">
        <v>4.2356360598829799</v>
      </c>
      <c r="O917" s="14">
        <v>0.87207170750693996</v>
      </c>
      <c r="P917" s="14">
        <v>1.43519691621003</v>
      </c>
      <c r="R917">
        <v>2</v>
      </c>
      <c r="S917">
        <v>9</v>
      </c>
      <c r="T917">
        <v>8</v>
      </c>
      <c r="U917">
        <v>5</v>
      </c>
      <c r="V917">
        <v>6</v>
      </c>
    </row>
    <row r="918" spans="1:22">
      <c r="A918">
        <v>1989</v>
      </c>
      <c r="B918">
        <v>5</v>
      </c>
      <c r="C918">
        <v>28</v>
      </c>
      <c r="D918" s="14">
        <v>0.22602471160028201</v>
      </c>
      <c r="E918" s="14">
        <v>6.9885222518872702E-3</v>
      </c>
      <c r="F918" s="14">
        <v>2.7136718098358498E-3</v>
      </c>
      <c r="G918" s="14">
        <v>1.7376744999045199</v>
      </c>
      <c r="H918" s="14">
        <v>2.7920893190033098</v>
      </c>
      <c r="I918" s="14">
        <v>0.46890526435407598</v>
      </c>
      <c r="J918" s="14">
        <v>0.18952099830916699</v>
      </c>
      <c r="K918" s="14">
        <v>0.91309893859079205</v>
      </c>
      <c r="L918" s="14">
        <v>2.5234826647122102</v>
      </c>
      <c r="M918" s="14">
        <v>0.27459450375480099</v>
      </c>
      <c r="N918" s="14">
        <v>7.07338843613676</v>
      </c>
      <c r="O918" s="14">
        <v>0.74082703069598199</v>
      </c>
      <c r="P918" s="14">
        <v>1.2698704594939001</v>
      </c>
      <c r="R918">
        <v>2</v>
      </c>
      <c r="S918">
        <v>9</v>
      </c>
      <c r="T918">
        <v>8</v>
      </c>
      <c r="U918">
        <v>5</v>
      </c>
      <c r="V918">
        <v>6</v>
      </c>
    </row>
    <row r="919" spans="1:22">
      <c r="A919">
        <v>1989</v>
      </c>
      <c r="B919">
        <v>5</v>
      </c>
      <c r="C919">
        <v>29</v>
      </c>
      <c r="D919" s="14">
        <v>0.40104091270497999</v>
      </c>
      <c r="E919" s="14">
        <v>7.9264026855437493E-3</v>
      </c>
      <c r="F919" s="14">
        <v>1.06777766517899E-3</v>
      </c>
      <c r="G919" s="14">
        <v>2.35989892363704</v>
      </c>
      <c r="H919" s="14">
        <v>1.278838686446</v>
      </c>
      <c r="I919" s="14">
        <v>0.62430882343349403</v>
      </c>
      <c r="J919" s="14">
        <v>0.16721340117323399</v>
      </c>
      <c r="K919" s="14">
        <v>0.75544709297596002</v>
      </c>
      <c r="L919" s="14">
        <v>1.7828417540925801</v>
      </c>
      <c r="M919" s="14">
        <v>1.8176774444097199</v>
      </c>
      <c r="N919" s="14">
        <v>6.7467199510180702</v>
      </c>
      <c r="O919" s="14">
        <v>0.88651587711225899</v>
      </c>
      <c r="P919" s="14">
        <v>1.26904728827574</v>
      </c>
      <c r="R919">
        <v>2</v>
      </c>
      <c r="S919">
        <v>9</v>
      </c>
      <c r="T919">
        <v>8</v>
      </c>
      <c r="U919">
        <v>5</v>
      </c>
      <c r="V919">
        <v>6</v>
      </c>
    </row>
    <row r="920" spans="1:22">
      <c r="A920">
        <v>1989</v>
      </c>
      <c r="B920">
        <v>5</v>
      </c>
      <c r="C920">
        <v>30</v>
      </c>
      <c r="D920" s="14">
        <v>0.242803542982688</v>
      </c>
      <c r="E920" s="14">
        <v>0</v>
      </c>
      <c r="F920" s="14">
        <v>3.1159984539223199E-4</v>
      </c>
      <c r="G920" s="14">
        <v>1.6733780478265201</v>
      </c>
      <c r="H920" s="14">
        <v>0.69732238996039697</v>
      </c>
      <c r="I920" s="14">
        <v>0.187989393228607</v>
      </c>
      <c r="J920" s="14">
        <v>9.5159544559545006E-2</v>
      </c>
      <c r="K920" s="14">
        <v>0.55591484194789798</v>
      </c>
      <c r="L920" s="14">
        <v>0.28052583911158502</v>
      </c>
      <c r="M920" s="14">
        <v>0.77919955194076396</v>
      </c>
      <c r="N920" s="14">
        <v>2.85686484449583</v>
      </c>
      <c r="O920" s="14">
        <v>1.01393660539926</v>
      </c>
      <c r="P920" s="14">
        <v>0.831108404192203</v>
      </c>
      <c r="R920">
        <v>6</v>
      </c>
      <c r="S920">
        <v>9</v>
      </c>
      <c r="T920">
        <v>8</v>
      </c>
      <c r="U920">
        <v>5</v>
      </c>
      <c r="V920">
        <v>6</v>
      </c>
    </row>
    <row r="921" spans="1:22">
      <c r="A921">
        <v>1989</v>
      </c>
      <c r="B921">
        <v>5</v>
      </c>
      <c r="C921">
        <v>31</v>
      </c>
      <c r="D921" s="14">
        <v>0.28037781489574898</v>
      </c>
      <c r="E921" s="14">
        <v>0</v>
      </c>
      <c r="F921" s="14">
        <v>0</v>
      </c>
      <c r="G921" s="14">
        <v>1.8489034218748901</v>
      </c>
      <c r="H921" s="14">
        <v>0.58609886821188795</v>
      </c>
      <c r="I921" s="14">
        <v>0.34139725590293202</v>
      </c>
      <c r="J921" s="14">
        <v>0.24244410338571201</v>
      </c>
      <c r="K921" s="14">
        <v>0.47565815635997699</v>
      </c>
      <c r="L921" s="14">
        <v>0.82114760890342198</v>
      </c>
      <c r="M921" s="14">
        <v>1.6556398747950301</v>
      </c>
      <c r="N921" s="14">
        <v>2.0679382448033499</v>
      </c>
      <c r="O921" s="14">
        <v>0.92795870516074397</v>
      </c>
      <c r="P921" s="14">
        <v>0.85128427543516905</v>
      </c>
      <c r="R921">
        <v>6</v>
      </c>
      <c r="S921">
        <v>9</v>
      </c>
      <c r="T921">
        <v>8</v>
      </c>
      <c r="U921">
        <v>5</v>
      </c>
      <c r="V921">
        <v>6</v>
      </c>
    </row>
    <row r="922" spans="1:22">
      <c r="A922">
        <v>1990</v>
      </c>
      <c r="B922">
        <v>3</v>
      </c>
      <c r="C922">
        <v>1</v>
      </c>
      <c r="D922" s="14">
        <v>18.954912743374699</v>
      </c>
      <c r="E922" s="14">
        <v>1.5500468693874501</v>
      </c>
      <c r="F922" s="14">
        <v>0.77674000048549197</v>
      </c>
      <c r="G922" s="14">
        <v>2.5023831880113998</v>
      </c>
      <c r="H922" s="14">
        <v>6.3509930162311301</v>
      </c>
      <c r="I922" s="14">
        <v>13.132306175793</v>
      </c>
      <c r="J922" s="14">
        <v>0.68257619933054803</v>
      </c>
      <c r="K922" s="14">
        <v>13.0324074728301</v>
      </c>
      <c r="L922" s="14">
        <v>0.29927422311958501</v>
      </c>
      <c r="M922" s="14">
        <v>0</v>
      </c>
      <c r="N922" s="14">
        <v>2.8185264614646202</v>
      </c>
      <c r="O922" s="14">
        <v>3.5012035936741799</v>
      </c>
      <c r="P922" s="14">
        <v>4.2676643459015002</v>
      </c>
      <c r="R922">
        <v>9</v>
      </c>
      <c r="S922">
        <v>4</v>
      </c>
      <c r="T922">
        <v>6</v>
      </c>
      <c r="U922">
        <v>7</v>
      </c>
      <c r="V922">
        <v>5</v>
      </c>
    </row>
    <row r="923" spans="1:22">
      <c r="A923">
        <v>1990</v>
      </c>
      <c r="B923">
        <v>3</v>
      </c>
      <c r="C923">
        <v>2</v>
      </c>
      <c r="D923" s="14">
        <v>11.502283217781899</v>
      </c>
      <c r="E923" s="14">
        <v>2.6052380942594802</v>
      </c>
      <c r="F923" s="14">
        <v>1.77541551484936</v>
      </c>
      <c r="G923" s="14">
        <v>2.7223245923650601</v>
      </c>
      <c r="H923" s="14">
        <v>4.9773150161072897</v>
      </c>
      <c r="I923" s="14">
        <v>6.8826023548098902</v>
      </c>
      <c r="J923" s="14">
        <v>0.47688286037579403</v>
      </c>
      <c r="K923" s="14">
        <v>11.0264381716604</v>
      </c>
      <c r="L923" s="14">
        <v>0.75692477656385704</v>
      </c>
      <c r="M923" s="14">
        <v>0</v>
      </c>
      <c r="N923" s="14">
        <v>6.3952479877676502</v>
      </c>
      <c r="O923" s="14">
        <v>2.3562151287163799</v>
      </c>
      <c r="P923" s="14">
        <v>3.6146918612943799</v>
      </c>
      <c r="R923">
        <v>9</v>
      </c>
      <c r="S923">
        <v>4</v>
      </c>
      <c r="T923">
        <v>6</v>
      </c>
      <c r="U923">
        <v>7</v>
      </c>
      <c r="V923">
        <v>5</v>
      </c>
    </row>
    <row r="924" spans="1:22">
      <c r="A924">
        <v>1990</v>
      </c>
      <c r="B924">
        <v>3</v>
      </c>
      <c r="C924">
        <v>3</v>
      </c>
      <c r="D924" s="14">
        <v>8.2585962476426893</v>
      </c>
      <c r="E924" s="14">
        <v>1.7229956039857699</v>
      </c>
      <c r="F924" s="14">
        <v>0.400896559676308</v>
      </c>
      <c r="G924" s="14">
        <v>1.8897023018628201</v>
      </c>
      <c r="H924" s="14">
        <v>1.85059800788639</v>
      </c>
      <c r="I924" s="14">
        <v>3.8596186115471398</v>
      </c>
      <c r="J924" s="14">
        <v>0.33601310401430901</v>
      </c>
      <c r="K924" s="14">
        <v>7.2641347024701997</v>
      </c>
      <c r="L924" s="14">
        <v>0.997433896172356</v>
      </c>
      <c r="M924" s="14">
        <v>3.5692975438739103E-5</v>
      </c>
      <c r="N924" s="14">
        <v>4.6479695150518801</v>
      </c>
      <c r="O924" s="14">
        <v>0.66656806633282195</v>
      </c>
      <c r="P924" s="14">
        <v>2.0961980973924002</v>
      </c>
      <c r="R924">
        <v>9</v>
      </c>
      <c r="S924">
        <v>2</v>
      </c>
      <c r="T924">
        <v>3</v>
      </c>
      <c r="U924">
        <v>7</v>
      </c>
      <c r="V924">
        <v>8</v>
      </c>
    </row>
    <row r="925" spans="1:22">
      <c r="A925">
        <v>1990</v>
      </c>
      <c r="B925">
        <v>3</v>
      </c>
      <c r="C925">
        <v>4</v>
      </c>
      <c r="D925" s="14">
        <v>13.0548862534457</v>
      </c>
      <c r="E925" s="14">
        <v>0.90696911370717903</v>
      </c>
      <c r="F925" s="14">
        <v>0.29925673749446402</v>
      </c>
      <c r="G925" s="14">
        <v>3.6782613064254401</v>
      </c>
      <c r="H925" s="14">
        <v>8.6431847142066296</v>
      </c>
      <c r="I925" s="14">
        <v>11.015784393755901</v>
      </c>
      <c r="J925" s="14">
        <v>0.147241106188675</v>
      </c>
      <c r="K925" s="14">
        <v>14.2736824294381</v>
      </c>
      <c r="L925" s="14">
        <v>1.2707879271940099</v>
      </c>
      <c r="M925" s="14">
        <v>0</v>
      </c>
      <c r="N925" s="14">
        <v>10.8891912481335</v>
      </c>
      <c r="O925" s="14">
        <v>0.72940726863571903</v>
      </c>
      <c r="P925" s="14">
        <v>4.1503265046023596</v>
      </c>
      <c r="R925">
        <v>11</v>
      </c>
      <c r="S925">
        <v>2</v>
      </c>
      <c r="T925">
        <v>6</v>
      </c>
      <c r="U925">
        <v>7</v>
      </c>
      <c r="V925">
        <v>8</v>
      </c>
    </row>
    <row r="926" spans="1:22">
      <c r="A926">
        <v>1990</v>
      </c>
      <c r="B926">
        <v>3</v>
      </c>
      <c r="C926">
        <v>5</v>
      </c>
      <c r="D926" s="14">
        <v>12.412561089112099</v>
      </c>
      <c r="E926" s="14">
        <v>0.11083263133695399</v>
      </c>
      <c r="F926" s="14">
        <v>0.114613188894389</v>
      </c>
      <c r="G926" s="14">
        <v>6.5783099466392798</v>
      </c>
      <c r="H926" s="14">
        <v>9.1369908212786992</v>
      </c>
      <c r="I926" s="14">
        <v>10.7686792481495</v>
      </c>
      <c r="J926" s="14">
        <v>0.331334845315711</v>
      </c>
      <c r="K926" s="14">
        <v>8.2474770988182602</v>
      </c>
      <c r="L926" s="14">
        <v>1.2687192991131999</v>
      </c>
      <c r="M926" s="14">
        <v>0</v>
      </c>
      <c r="N926" s="14">
        <v>7.8698422710292899</v>
      </c>
      <c r="O926" s="14">
        <v>1.60685775712773</v>
      </c>
      <c r="P926" s="14">
        <v>4.0438016361469398</v>
      </c>
      <c r="R926">
        <v>11</v>
      </c>
      <c r="S926">
        <v>2</v>
      </c>
      <c r="T926">
        <v>3</v>
      </c>
      <c r="U926">
        <v>7</v>
      </c>
      <c r="V926">
        <v>8</v>
      </c>
    </row>
    <row r="927" spans="1:22">
      <c r="A927">
        <v>1990</v>
      </c>
      <c r="B927">
        <v>3</v>
      </c>
      <c r="C927">
        <v>6</v>
      </c>
      <c r="D927" s="14">
        <v>7.5363579483077396</v>
      </c>
      <c r="E927" s="14">
        <v>3.6616847979547302E-3</v>
      </c>
      <c r="F927" s="14">
        <v>2.6635196546435799E-2</v>
      </c>
      <c r="G927" s="14">
        <v>4.1178031855265296</v>
      </c>
      <c r="H927" s="14">
        <v>6.15067833969474</v>
      </c>
      <c r="I927" s="14">
        <v>7.84240092009943</v>
      </c>
      <c r="J927" s="14">
        <v>2.68287365417945</v>
      </c>
      <c r="K927" s="14">
        <v>5.2515104635222398</v>
      </c>
      <c r="L927" s="14">
        <v>0.24976081162175501</v>
      </c>
      <c r="M927" s="14">
        <v>0</v>
      </c>
      <c r="N927" s="14">
        <v>5.4492203296133503</v>
      </c>
      <c r="O927" s="14">
        <v>1.35155553280965</v>
      </c>
      <c r="P927" s="14">
        <v>3.02390899361425</v>
      </c>
      <c r="R927">
        <v>7</v>
      </c>
      <c r="S927">
        <v>2</v>
      </c>
      <c r="T927">
        <v>3</v>
      </c>
      <c r="U927">
        <v>7</v>
      </c>
      <c r="V927">
        <v>8</v>
      </c>
    </row>
    <row r="928" spans="1:22">
      <c r="A928">
        <v>1990</v>
      </c>
      <c r="B928">
        <v>3</v>
      </c>
      <c r="C928">
        <v>7</v>
      </c>
      <c r="D928" s="14">
        <v>6.90844251167933</v>
      </c>
      <c r="E928" s="14">
        <v>3.11079896759223E-2</v>
      </c>
      <c r="F928" s="14">
        <v>0.111391036962234</v>
      </c>
      <c r="G928" s="14">
        <v>2.1791067885556199</v>
      </c>
      <c r="H928" s="14">
        <v>3.7544192588572001</v>
      </c>
      <c r="I928" s="14">
        <v>5.8297047159607098</v>
      </c>
      <c r="J928" s="14">
        <v>0.52160953629320195</v>
      </c>
      <c r="K928" s="14">
        <v>5.6700392214620896</v>
      </c>
      <c r="L928" s="14">
        <v>0.16157268133670599</v>
      </c>
      <c r="M928" s="14">
        <v>0</v>
      </c>
      <c r="N928" s="14">
        <v>3.3389369340451598</v>
      </c>
      <c r="O928" s="14">
        <v>0.83533953367067704</v>
      </c>
      <c r="P928" s="14">
        <v>2.0561901916372198</v>
      </c>
      <c r="R928">
        <v>9</v>
      </c>
      <c r="S928">
        <v>2</v>
      </c>
      <c r="T928">
        <v>6</v>
      </c>
      <c r="U928">
        <v>7</v>
      </c>
      <c r="V928">
        <v>3</v>
      </c>
    </row>
    <row r="929" spans="1:22">
      <c r="A929">
        <v>1990</v>
      </c>
      <c r="B929">
        <v>3</v>
      </c>
      <c r="C929">
        <v>8</v>
      </c>
      <c r="D929" s="14">
        <v>6.2254024101829604</v>
      </c>
      <c r="E929" s="14">
        <v>5.5386090951361197E-2</v>
      </c>
      <c r="F929" s="14">
        <v>5.0497620437764998E-2</v>
      </c>
      <c r="G929" s="14">
        <v>2.3850171824503001</v>
      </c>
      <c r="H929" s="14">
        <v>3.7897491509186199</v>
      </c>
      <c r="I929" s="14">
        <v>7.5215165873536201</v>
      </c>
      <c r="J929" s="14">
        <v>0.22155016565645799</v>
      </c>
      <c r="K929" s="14">
        <v>6.25203835910796</v>
      </c>
      <c r="L929" s="14">
        <v>0.37619387657911602</v>
      </c>
      <c r="M929" s="14">
        <v>0</v>
      </c>
      <c r="N929" s="14">
        <v>5.7741111509374301</v>
      </c>
      <c r="O929" s="14">
        <v>1.8478069155743799</v>
      </c>
      <c r="P929" s="14">
        <v>2.5435157214124802</v>
      </c>
      <c r="R929">
        <v>9</v>
      </c>
      <c r="S929">
        <v>2</v>
      </c>
      <c r="T929">
        <v>6</v>
      </c>
      <c r="U929">
        <v>7</v>
      </c>
      <c r="V929">
        <v>3</v>
      </c>
    </row>
    <row r="930" spans="1:22">
      <c r="A930">
        <v>1990</v>
      </c>
      <c r="B930">
        <v>3</v>
      </c>
      <c r="C930">
        <v>9</v>
      </c>
      <c r="D930" s="14">
        <v>8.1326447902913799</v>
      </c>
      <c r="E930" s="14">
        <v>5.9042370890848898E-2</v>
      </c>
      <c r="F930" s="14">
        <v>6.5681966895823299E-2</v>
      </c>
      <c r="G930" s="14">
        <v>1.7019947339969701</v>
      </c>
      <c r="H930" s="14">
        <v>4.0633704156281798</v>
      </c>
      <c r="I930" s="14">
        <v>7.2048843836730398</v>
      </c>
      <c r="J930" s="14">
        <v>0.16175433671671699</v>
      </c>
      <c r="K930" s="14">
        <v>9.3929695040508197</v>
      </c>
      <c r="L930" s="14">
        <v>0.97775512000699805</v>
      </c>
      <c r="M930" s="14">
        <v>8.6832512831112201E-4</v>
      </c>
      <c r="N930" s="14">
        <v>6.8921932331625602</v>
      </c>
      <c r="O930" s="14">
        <v>2.2054225230388198</v>
      </c>
      <c r="P930" s="14">
        <v>3.11942935956082</v>
      </c>
      <c r="R930">
        <v>9</v>
      </c>
      <c r="S930">
        <v>2</v>
      </c>
      <c r="T930">
        <v>6</v>
      </c>
      <c r="U930">
        <v>4</v>
      </c>
      <c r="V930">
        <v>3</v>
      </c>
    </row>
    <row r="931" spans="1:22">
      <c r="A931">
        <v>1990</v>
      </c>
      <c r="B931">
        <v>3</v>
      </c>
      <c r="C931">
        <v>10</v>
      </c>
      <c r="D931" s="14">
        <v>11.9751876905415</v>
      </c>
      <c r="E931" s="14">
        <v>8.6904739176578896E-3</v>
      </c>
      <c r="F931" s="14">
        <v>1.83376327743866E-2</v>
      </c>
      <c r="G931" s="14">
        <v>0.74246270188586505</v>
      </c>
      <c r="H931" s="14">
        <v>3.6621764245347599</v>
      </c>
      <c r="I931" s="14">
        <v>6.6981297171288796</v>
      </c>
      <c r="J931" s="14">
        <v>0.17111642585787001</v>
      </c>
      <c r="K931" s="14">
        <v>12.049450036509899</v>
      </c>
      <c r="L931" s="14">
        <v>0.67700892244391098</v>
      </c>
      <c r="M931" s="14">
        <v>6.0244371437520497E-4</v>
      </c>
      <c r="N931" s="14">
        <v>5.2962422847978301</v>
      </c>
      <c r="O931" s="14">
        <v>1.1848172744736201</v>
      </c>
      <c r="P931" s="14">
        <v>2.8522600841922201</v>
      </c>
      <c r="R931">
        <v>9</v>
      </c>
      <c r="S931">
        <v>2</v>
      </c>
      <c r="T931">
        <v>6</v>
      </c>
      <c r="U931">
        <v>4</v>
      </c>
      <c r="V931">
        <v>3</v>
      </c>
    </row>
    <row r="932" spans="1:22">
      <c r="A932">
        <v>1990</v>
      </c>
      <c r="B932">
        <v>3</v>
      </c>
      <c r="C932">
        <v>11</v>
      </c>
      <c r="D932" s="14">
        <v>7.0587966103417896</v>
      </c>
      <c r="E932" s="14">
        <v>2.55743387067962E-4</v>
      </c>
      <c r="F932" s="14">
        <v>3.2537333326822203E-2</v>
      </c>
      <c r="G932" s="14">
        <v>0.63069231219472</v>
      </c>
      <c r="H932" s="14">
        <v>1.90634595116067</v>
      </c>
      <c r="I932" s="14">
        <v>8.4208931342671605</v>
      </c>
      <c r="J932" s="14">
        <v>0.49715802858365898</v>
      </c>
      <c r="K932" s="14">
        <v>9.9730098160922793</v>
      </c>
      <c r="L932" s="14">
        <v>1.41848231573218</v>
      </c>
      <c r="M932" s="14">
        <v>5.8321652810586699E-4</v>
      </c>
      <c r="N932" s="14">
        <v>5.3538313079857502</v>
      </c>
      <c r="O932" s="14">
        <v>0.83546207381063797</v>
      </c>
      <c r="P932" s="14">
        <v>2.3552771075522099</v>
      </c>
      <c r="R932">
        <v>8</v>
      </c>
      <c r="S932">
        <v>1</v>
      </c>
      <c r="T932">
        <v>3</v>
      </c>
      <c r="U932">
        <v>4</v>
      </c>
      <c r="V932">
        <v>3</v>
      </c>
    </row>
    <row r="933" spans="1:22">
      <c r="A933">
        <v>1990</v>
      </c>
      <c r="B933">
        <v>3</v>
      </c>
      <c r="C933">
        <v>12</v>
      </c>
      <c r="D933" s="14">
        <v>14.5263836881416</v>
      </c>
      <c r="E933" s="14">
        <v>0</v>
      </c>
      <c r="F933" s="14">
        <v>8.4758099976392595E-2</v>
      </c>
      <c r="G933" s="14">
        <v>1.5447916540665301</v>
      </c>
      <c r="H933" s="14">
        <v>2.6379346215814001</v>
      </c>
      <c r="I933" s="14">
        <v>9.6563347684426102</v>
      </c>
      <c r="J933" s="14">
        <v>0.36377817737628199</v>
      </c>
      <c r="K933" s="14">
        <v>8.7974628677790996</v>
      </c>
      <c r="L933" s="14">
        <v>1.6493235175754399</v>
      </c>
      <c r="M933" s="14">
        <v>1.7736130112051799E-4</v>
      </c>
      <c r="N933" s="14">
        <v>7.5828636379013803</v>
      </c>
      <c r="O933" s="14">
        <v>0.61001023381298103</v>
      </c>
      <c r="P933" s="14">
        <v>2.3872749876847199</v>
      </c>
      <c r="R933">
        <v>9</v>
      </c>
      <c r="S933">
        <v>1</v>
      </c>
      <c r="T933">
        <v>3</v>
      </c>
      <c r="U933">
        <v>4</v>
      </c>
      <c r="V933">
        <v>3</v>
      </c>
    </row>
    <row r="934" spans="1:22">
      <c r="A934">
        <v>1990</v>
      </c>
      <c r="B934">
        <v>3</v>
      </c>
      <c r="C934">
        <v>13</v>
      </c>
      <c r="D934" s="14">
        <v>11.9619831852064</v>
      </c>
      <c r="E934" s="14">
        <v>0.114130291008434</v>
      </c>
      <c r="F934" s="14">
        <v>0.216668910093994</v>
      </c>
      <c r="G934" s="14">
        <v>1.11577431933944</v>
      </c>
      <c r="H934" s="14">
        <v>6.2936609468803999</v>
      </c>
      <c r="I934" s="14">
        <v>8.7538255173006707</v>
      </c>
      <c r="J934" s="14">
        <v>0.20889855708260199</v>
      </c>
      <c r="K934" s="14">
        <v>14.086627393886999</v>
      </c>
      <c r="L934" s="14">
        <v>0.12128123021588701</v>
      </c>
      <c r="M934" s="14">
        <v>3.2235876481124101E-5</v>
      </c>
      <c r="N934" s="14">
        <v>7.06418816401517</v>
      </c>
      <c r="O934" s="14">
        <v>1.30462456649619</v>
      </c>
      <c r="P934" s="14">
        <v>3.5865974509975702</v>
      </c>
      <c r="R934">
        <v>11</v>
      </c>
      <c r="S934">
        <v>1</v>
      </c>
      <c r="T934">
        <v>5</v>
      </c>
      <c r="U934">
        <v>4</v>
      </c>
      <c r="V934">
        <v>3</v>
      </c>
    </row>
    <row r="935" spans="1:22">
      <c r="A935">
        <v>1990</v>
      </c>
      <c r="B935">
        <v>3</v>
      </c>
      <c r="C935">
        <v>14</v>
      </c>
      <c r="D935" s="14">
        <v>11.484164707178399</v>
      </c>
      <c r="E935" s="14">
        <v>0.14982274919942301</v>
      </c>
      <c r="F935" s="14">
        <v>0.25601996510741798</v>
      </c>
      <c r="G935" s="14">
        <v>0.75004325610909806</v>
      </c>
      <c r="H935" s="14">
        <v>10.7322144030305</v>
      </c>
      <c r="I935" s="14">
        <v>13.912710439441399</v>
      </c>
      <c r="J935" s="14">
        <v>0.47286516010649698</v>
      </c>
      <c r="K935" s="14">
        <v>11.059447562626801</v>
      </c>
      <c r="L935" s="14">
        <v>0.81763075387492401</v>
      </c>
      <c r="M935" s="14">
        <v>0</v>
      </c>
      <c r="N935" s="14">
        <v>11.188556048517601</v>
      </c>
      <c r="O935" s="14">
        <v>1.2899037094963901</v>
      </c>
      <c r="P935" s="14">
        <v>3.6766455603006101</v>
      </c>
      <c r="R935">
        <v>11</v>
      </c>
      <c r="S935">
        <v>1</v>
      </c>
      <c r="T935">
        <v>5</v>
      </c>
      <c r="U935">
        <v>4</v>
      </c>
      <c r="V935">
        <v>2</v>
      </c>
    </row>
    <row r="936" spans="1:22">
      <c r="A936">
        <v>1990</v>
      </c>
      <c r="B936">
        <v>3</v>
      </c>
      <c r="C936">
        <v>15</v>
      </c>
      <c r="D936" s="14">
        <v>8.7669861487574998</v>
      </c>
      <c r="E936" s="14">
        <v>7.3975792899050902E-2</v>
      </c>
      <c r="F936" s="14">
        <v>8.9055447428775195E-3</v>
      </c>
      <c r="G936" s="14">
        <v>0.57503586077289104</v>
      </c>
      <c r="H936" s="14">
        <v>6.0107290307090704</v>
      </c>
      <c r="I936" s="14">
        <v>4.1021866561885396</v>
      </c>
      <c r="J936" s="14">
        <v>0.72442210157920595</v>
      </c>
      <c r="K936" s="14">
        <v>10.614022620238799</v>
      </c>
      <c r="L936" s="14">
        <v>0.42029400315325299</v>
      </c>
      <c r="M936" s="14">
        <v>0</v>
      </c>
      <c r="N936" s="14">
        <v>9.8291545319765294</v>
      </c>
      <c r="O936" s="14">
        <v>1.4090521360347701</v>
      </c>
      <c r="P936" s="14">
        <v>3.1041182687991999</v>
      </c>
      <c r="R936">
        <v>8</v>
      </c>
      <c r="S936">
        <v>1</v>
      </c>
      <c r="T936">
        <v>7</v>
      </c>
      <c r="U936">
        <v>4</v>
      </c>
      <c r="V936">
        <v>2</v>
      </c>
    </row>
    <row r="937" spans="1:22">
      <c r="A937">
        <v>1990</v>
      </c>
      <c r="B937">
        <v>3</v>
      </c>
      <c r="C937">
        <v>16</v>
      </c>
      <c r="D937" s="14">
        <v>8.7621801144571094</v>
      </c>
      <c r="E937" s="14">
        <v>4.5081557535244801E-2</v>
      </c>
      <c r="F937" s="14">
        <v>1.63644502818454E-3</v>
      </c>
      <c r="G937" s="14">
        <v>0.57770141180241397</v>
      </c>
      <c r="H937" s="14">
        <v>2.6606479588955101</v>
      </c>
      <c r="I937" s="14">
        <v>4.6707456727986596</v>
      </c>
      <c r="J937" s="14">
        <v>0.825577679851352</v>
      </c>
      <c r="K937" s="14">
        <v>8.6025783595980592</v>
      </c>
      <c r="L937" s="14">
        <v>0.15207813986108701</v>
      </c>
      <c r="M937" s="14">
        <v>0</v>
      </c>
      <c r="N937" s="14">
        <v>3.6467242808386402</v>
      </c>
      <c r="O937" s="14">
        <v>1.9765324915520599</v>
      </c>
      <c r="P937" s="14">
        <v>2.5339999604321202</v>
      </c>
      <c r="R937">
        <v>9</v>
      </c>
      <c r="S937">
        <v>1</v>
      </c>
      <c r="T937">
        <v>5</v>
      </c>
      <c r="U937">
        <v>4</v>
      </c>
      <c r="V937">
        <v>3</v>
      </c>
    </row>
    <row r="938" spans="1:22">
      <c r="A938">
        <v>1990</v>
      </c>
      <c r="B938">
        <v>3</v>
      </c>
      <c r="C938">
        <v>17</v>
      </c>
      <c r="D938" s="14">
        <v>7.0512447801955602</v>
      </c>
      <c r="E938" s="14">
        <v>1.4606902685636299E-2</v>
      </c>
      <c r="F938" s="14">
        <v>0</v>
      </c>
      <c r="G938" s="14">
        <v>1.92279969225104</v>
      </c>
      <c r="H938" s="14">
        <v>4.6937692994270996</v>
      </c>
      <c r="I938" s="14">
        <v>4.8442420974581797</v>
      </c>
      <c r="J938" s="14">
        <v>0.46556950724395202</v>
      </c>
      <c r="K938" s="14">
        <v>4.1965866101868903</v>
      </c>
      <c r="L938" s="14">
        <v>1.24266979180418</v>
      </c>
      <c r="M938" s="14">
        <v>0</v>
      </c>
      <c r="N938" s="14">
        <v>5.6802511650126997</v>
      </c>
      <c r="O938" s="14">
        <v>2.2084448972727002</v>
      </c>
      <c r="P938" s="14">
        <v>2.4802056602650802</v>
      </c>
      <c r="R938">
        <v>7</v>
      </c>
      <c r="S938">
        <v>3</v>
      </c>
      <c r="T938">
        <v>9</v>
      </c>
      <c r="U938">
        <v>4</v>
      </c>
      <c r="V938">
        <v>2</v>
      </c>
    </row>
    <row r="939" spans="1:22">
      <c r="A939">
        <v>1990</v>
      </c>
      <c r="B939">
        <v>3</v>
      </c>
      <c r="C939">
        <v>18</v>
      </c>
      <c r="D939" s="14">
        <v>5.8983822760316702</v>
      </c>
      <c r="E939" s="14">
        <v>1.3587002514956001E-2</v>
      </c>
      <c r="F939" s="14">
        <v>0</v>
      </c>
      <c r="G939" s="14">
        <v>1.6820479335971501</v>
      </c>
      <c r="H939" s="14">
        <v>2.7707155449457899</v>
      </c>
      <c r="I939" s="14">
        <v>2.98816158601598</v>
      </c>
      <c r="J939" s="14">
        <v>0.35595807179247901</v>
      </c>
      <c r="K939" s="14">
        <v>2.3379001612586401</v>
      </c>
      <c r="L939" s="14">
        <v>0.65060134037152195</v>
      </c>
      <c r="M939" s="14">
        <v>0</v>
      </c>
      <c r="N939" s="14">
        <v>7.2303244671346896</v>
      </c>
      <c r="O939" s="14">
        <v>2.5499437880339202</v>
      </c>
      <c r="P939" s="14">
        <v>2.1032719397125001</v>
      </c>
      <c r="R939">
        <v>7</v>
      </c>
      <c r="S939">
        <v>3</v>
      </c>
      <c r="T939">
        <v>7</v>
      </c>
      <c r="U939">
        <v>4</v>
      </c>
      <c r="V939">
        <v>2</v>
      </c>
    </row>
    <row r="940" spans="1:22">
      <c r="A940">
        <v>1990</v>
      </c>
      <c r="B940">
        <v>3</v>
      </c>
      <c r="C940">
        <v>19</v>
      </c>
      <c r="D940" s="14">
        <v>4.7653593441086697</v>
      </c>
      <c r="E940" s="14">
        <v>0.17254147491073099</v>
      </c>
      <c r="F940" s="14">
        <v>2.4244467517469301E-3</v>
      </c>
      <c r="G940" s="14">
        <v>1.84397360320508</v>
      </c>
      <c r="H940" s="14">
        <v>1.45945776778062</v>
      </c>
      <c r="I940" s="14">
        <v>8.6567114239412799</v>
      </c>
      <c r="J940" s="14">
        <v>0.33430277675404402</v>
      </c>
      <c r="K940" s="14">
        <v>1.8484491578844799</v>
      </c>
      <c r="L940" s="14">
        <v>1.37436713777687</v>
      </c>
      <c r="M940" s="14">
        <v>0</v>
      </c>
      <c r="N940" s="14">
        <v>7.43687074338201</v>
      </c>
      <c r="O940" s="14">
        <v>2.20117756873959</v>
      </c>
      <c r="P940" s="14">
        <v>1.9108158758315199</v>
      </c>
      <c r="R940">
        <v>6</v>
      </c>
      <c r="S940">
        <v>1</v>
      </c>
      <c r="T940">
        <v>7</v>
      </c>
      <c r="U940">
        <v>4</v>
      </c>
      <c r="V940">
        <v>4</v>
      </c>
    </row>
    <row r="941" spans="1:22">
      <c r="A941">
        <v>1990</v>
      </c>
      <c r="B941">
        <v>3</v>
      </c>
      <c r="C941">
        <v>20</v>
      </c>
      <c r="D941" s="14">
        <v>0.49547358608212999</v>
      </c>
      <c r="E941" s="14">
        <v>0.68925853445579899</v>
      </c>
      <c r="F941" s="14">
        <v>5.0989853740265101E-2</v>
      </c>
      <c r="G941" s="14">
        <v>1.5814247642766901</v>
      </c>
      <c r="H941" s="14">
        <v>1.22928401255352</v>
      </c>
      <c r="I941" s="14">
        <v>1.0220549250072</v>
      </c>
      <c r="J941" s="14">
        <v>0.30053243137149099</v>
      </c>
      <c r="K941" s="14">
        <v>2.83483646032398</v>
      </c>
      <c r="L941" s="14">
        <v>0.394645365799346</v>
      </c>
      <c r="M941" s="14">
        <v>0</v>
      </c>
      <c r="N941" s="14">
        <v>2.78954101355919</v>
      </c>
      <c r="O941" s="14">
        <v>3.07457395772632</v>
      </c>
      <c r="P941" s="14">
        <v>2.0265884621041002</v>
      </c>
      <c r="R941">
        <v>6</v>
      </c>
      <c r="S941">
        <v>1</v>
      </c>
      <c r="T941">
        <v>9</v>
      </c>
      <c r="U941">
        <v>4</v>
      </c>
      <c r="V941">
        <v>4</v>
      </c>
    </row>
    <row r="942" spans="1:22">
      <c r="A942">
        <v>1990</v>
      </c>
      <c r="B942">
        <v>3</v>
      </c>
      <c r="C942">
        <v>21</v>
      </c>
      <c r="D942" s="14">
        <v>0.63904945273601999</v>
      </c>
      <c r="E942" s="14">
        <v>0.80828103992763201</v>
      </c>
      <c r="F942" s="14">
        <v>0.64918056513010003</v>
      </c>
      <c r="G942" s="14">
        <v>4.5926648723813797</v>
      </c>
      <c r="H942" s="14">
        <v>2.0182362280673898</v>
      </c>
      <c r="I942" s="14">
        <v>1.0585235898862599</v>
      </c>
      <c r="J942" s="14">
        <v>0.86461768842998499</v>
      </c>
      <c r="K942" s="14">
        <v>5.20655255489089</v>
      </c>
      <c r="L942" s="14">
        <v>1.65179275267558</v>
      </c>
      <c r="M942" s="14">
        <v>0</v>
      </c>
      <c r="N942" s="14">
        <v>6.2139883035292902</v>
      </c>
      <c r="O942" s="14">
        <v>1.87197480563509</v>
      </c>
      <c r="P942" s="14">
        <v>2.7847461142977901</v>
      </c>
      <c r="R942">
        <v>1</v>
      </c>
      <c r="S942">
        <v>1</v>
      </c>
      <c r="T942">
        <v>9</v>
      </c>
      <c r="U942">
        <v>4</v>
      </c>
      <c r="V942">
        <v>4</v>
      </c>
    </row>
    <row r="943" spans="1:22">
      <c r="A943">
        <v>1990</v>
      </c>
      <c r="B943">
        <v>3</v>
      </c>
      <c r="C943">
        <v>22</v>
      </c>
      <c r="D943" s="14">
        <v>4.8857268265535296</v>
      </c>
      <c r="E943" s="14">
        <v>0.49599417785449301</v>
      </c>
      <c r="F943" s="14">
        <v>1.50008397914914</v>
      </c>
      <c r="G943" s="14">
        <v>5.1132858894873197</v>
      </c>
      <c r="H943" s="14">
        <v>4.4339146592577103</v>
      </c>
      <c r="I943" s="14">
        <v>3.9678033411287799</v>
      </c>
      <c r="J943" s="14">
        <v>1.73599051076082</v>
      </c>
      <c r="K943" s="14">
        <v>6.6832453134138303</v>
      </c>
      <c r="L943" s="14">
        <v>1.15218804210514</v>
      </c>
      <c r="M943" s="14">
        <v>1.09111301865602E-3</v>
      </c>
      <c r="N943" s="14">
        <v>8.5912825564056998</v>
      </c>
      <c r="O943" s="14">
        <v>1.7831219272241201</v>
      </c>
      <c r="P943" s="14">
        <v>3.4580494846240701</v>
      </c>
      <c r="R943">
        <v>7</v>
      </c>
      <c r="S943">
        <v>1</v>
      </c>
      <c r="T943">
        <v>9</v>
      </c>
      <c r="U943">
        <v>9</v>
      </c>
      <c r="V943">
        <v>2</v>
      </c>
    </row>
    <row r="944" spans="1:22">
      <c r="A944">
        <v>1990</v>
      </c>
      <c r="B944">
        <v>3</v>
      </c>
      <c r="C944">
        <v>23</v>
      </c>
      <c r="D944" s="14">
        <v>3.6472333519207898</v>
      </c>
      <c r="E944" s="14">
        <v>0.19978074573917101</v>
      </c>
      <c r="F944" s="14">
        <v>0.65441751019280503</v>
      </c>
      <c r="G944" s="14">
        <v>3.0832781347531202</v>
      </c>
      <c r="H944" s="14">
        <v>5.4723382343769096</v>
      </c>
      <c r="I944" s="14">
        <v>4.1975232499832398</v>
      </c>
      <c r="J944" s="14">
        <v>1.4496639457887599</v>
      </c>
      <c r="K944" s="14">
        <v>5.2223692693665198</v>
      </c>
      <c r="L944" s="14">
        <v>0.59486779720178795</v>
      </c>
      <c r="M944" s="14">
        <v>0</v>
      </c>
      <c r="N944" s="14">
        <v>7.5790482388474603</v>
      </c>
      <c r="O944" s="14">
        <v>2.1978576161772199</v>
      </c>
      <c r="P944" s="14">
        <v>3.0509634362276898</v>
      </c>
      <c r="R944">
        <v>7</v>
      </c>
      <c r="S944">
        <v>1</v>
      </c>
      <c r="T944">
        <v>7</v>
      </c>
      <c r="U944">
        <v>9</v>
      </c>
      <c r="V944">
        <v>2</v>
      </c>
    </row>
    <row r="945" spans="1:22">
      <c r="A945">
        <v>1990</v>
      </c>
      <c r="B945">
        <v>3</v>
      </c>
      <c r="C945">
        <v>24</v>
      </c>
      <c r="D945" s="14">
        <v>3.2683003247343998</v>
      </c>
      <c r="E945" s="14">
        <v>0.31253961593684698</v>
      </c>
      <c r="F945" s="14">
        <v>0.131941659553416</v>
      </c>
      <c r="G945" s="14">
        <v>1.7712667269665401</v>
      </c>
      <c r="H945" s="14">
        <v>3.5469861772922702</v>
      </c>
      <c r="I945" s="14">
        <v>5.36874412963114</v>
      </c>
      <c r="J945" s="14">
        <v>0.95659409824682595</v>
      </c>
      <c r="K945" s="14">
        <v>4.5710479783377904</v>
      </c>
      <c r="L945" s="14">
        <v>0.39442499206393999</v>
      </c>
      <c r="M945" s="14">
        <v>2.8698367515997099E-5</v>
      </c>
      <c r="N945" s="14">
        <v>4.5921531798763402</v>
      </c>
      <c r="O945" s="14">
        <v>2.3374842416017301</v>
      </c>
      <c r="P945" s="14">
        <v>2.3956680870393798</v>
      </c>
      <c r="R945">
        <v>7</v>
      </c>
      <c r="S945">
        <v>1</v>
      </c>
      <c r="T945">
        <v>5</v>
      </c>
      <c r="U945">
        <v>9</v>
      </c>
      <c r="V945">
        <v>2</v>
      </c>
    </row>
    <row r="946" spans="1:22">
      <c r="A946">
        <v>1990</v>
      </c>
      <c r="B946">
        <v>3</v>
      </c>
      <c r="C946">
        <v>25</v>
      </c>
      <c r="D946" s="14">
        <v>6.2262831351489298</v>
      </c>
      <c r="E946" s="14">
        <v>1.45702628202451E-2</v>
      </c>
      <c r="F946" s="14">
        <v>0.20281067127897601</v>
      </c>
      <c r="G946" s="14">
        <v>1.0606033014542</v>
      </c>
      <c r="H946" s="14">
        <v>1.44060877188006</v>
      </c>
      <c r="I946" s="14">
        <v>2.7201912108070299</v>
      </c>
      <c r="J946" s="14">
        <v>0.28701237323408402</v>
      </c>
      <c r="K946" s="14">
        <v>3.3018981673782601</v>
      </c>
      <c r="L946" s="14">
        <v>0.61066616229133097</v>
      </c>
      <c r="M946" s="14">
        <v>2.62041150622646E-4</v>
      </c>
      <c r="N946" s="14">
        <v>4.3189488022960996</v>
      </c>
      <c r="O946" s="14">
        <v>1.36553400399151</v>
      </c>
      <c r="P946" s="14">
        <v>1.52538555245718</v>
      </c>
      <c r="R946">
        <v>6</v>
      </c>
      <c r="S946">
        <v>1</v>
      </c>
      <c r="T946">
        <v>5</v>
      </c>
      <c r="U946">
        <v>9</v>
      </c>
      <c r="V946">
        <v>3</v>
      </c>
    </row>
    <row r="947" spans="1:22">
      <c r="A947">
        <v>1990</v>
      </c>
      <c r="B947">
        <v>3</v>
      </c>
      <c r="C947">
        <v>26</v>
      </c>
      <c r="D947" s="14">
        <v>12.3838477859685</v>
      </c>
      <c r="E947" s="14">
        <v>2.28472580364085E-2</v>
      </c>
      <c r="F947" s="14">
        <v>0.54066913697996599</v>
      </c>
      <c r="G947" s="14">
        <v>0.78789940647456502</v>
      </c>
      <c r="H947" s="14">
        <v>4.0679949559902404</v>
      </c>
      <c r="I947" s="14">
        <v>8.1249822850818703</v>
      </c>
      <c r="J947" s="14">
        <v>1.4489923511632801</v>
      </c>
      <c r="K947" s="14">
        <v>7.0226098004807396</v>
      </c>
      <c r="L947" s="14">
        <v>0.55470476598123497</v>
      </c>
      <c r="M947" s="14">
        <v>0</v>
      </c>
      <c r="N947" s="14">
        <v>7.9165083741344802</v>
      </c>
      <c r="O947" s="14">
        <v>1.01335060781013</v>
      </c>
      <c r="P947" s="14">
        <v>2.41920970155866</v>
      </c>
      <c r="R947">
        <v>9</v>
      </c>
      <c r="S947">
        <v>1</v>
      </c>
      <c r="T947">
        <v>9</v>
      </c>
      <c r="U947">
        <v>9</v>
      </c>
      <c r="V947">
        <v>2</v>
      </c>
    </row>
    <row r="948" spans="1:22">
      <c r="A948">
        <v>1990</v>
      </c>
      <c r="B948">
        <v>3</v>
      </c>
      <c r="C948">
        <v>27</v>
      </c>
      <c r="D948" s="14">
        <v>6.8033597482474901</v>
      </c>
      <c r="E948" s="14">
        <v>4.0935146652449898E-2</v>
      </c>
      <c r="F948" s="14">
        <v>6.19314620753443E-2</v>
      </c>
      <c r="G948" s="14">
        <v>1.5851032699430401</v>
      </c>
      <c r="H948" s="14">
        <v>4.2933412267912097</v>
      </c>
      <c r="I948" s="14">
        <v>3.9469972611205399</v>
      </c>
      <c r="J948" s="14">
        <v>1.80527334474171</v>
      </c>
      <c r="K948" s="14">
        <v>5.8263485665329098</v>
      </c>
      <c r="L948" s="14">
        <v>0.67539048778211597</v>
      </c>
      <c r="M948" s="14">
        <v>6.4896321205358696E-6</v>
      </c>
      <c r="N948" s="14">
        <v>4.1358264422204201</v>
      </c>
      <c r="O948" s="14">
        <v>1.56010680851314</v>
      </c>
      <c r="P948" s="14">
        <v>2.41971690632161</v>
      </c>
      <c r="R948">
        <v>9</v>
      </c>
      <c r="S948">
        <v>1</v>
      </c>
      <c r="T948">
        <v>9</v>
      </c>
      <c r="U948">
        <v>9</v>
      </c>
      <c r="V948">
        <v>9</v>
      </c>
    </row>
    <row r="949" spans="1:22">
      <c r="A949">
        <v>1990</v>
      </c>
      <c r="B949">
        <v>3</v>
      </c>
      <c r="C949">
        <v>28</v>
      </c>
      <c r="D949" s="14">
        <v>7.4414227240167001</v>
      </c>
      <c r="E949" s="14">
        <v>5.0625461306317003E-2</v>
      </c>
      <c r="F949" s="14">
        <v>0.19255605325190001</v>
      </c>
      <c r="G949" s="14">
        <v>3.4558386338975899</v>
      </c>
      <c r="H949" s="14">
        <v>5.3085331990995899</v>
      </c>
      <c r="I949" s="14">
        <v>3.5998818436982498</v>
      </c>
      <c r="J949" s="14">
        <v>1.91516388209648</v>
      </c>
      <c r="K949" s="14">
        <v>5.9860599326827399</v>
      </c>
      <c r="L949" s="14">
        <v>1.6496116634990601</v>
      </c>
      <c r="M949" s="14">
        <v>1.29792644071351E-5</v>
      </c>
      <c r="N949" s="14">
        <v>4.9695669746938202</v>
      </c>
      <c r="O949" s="14">
        <v>1.3434529465849501</v>
      </c>
      <c r="P949" s="14">
        <v>2.91855436301244</v>
      </c>
      <c r="R949">
        <v>7</v>
      </c>
      <c r="S949">
        <v>1</v>
      </c>
      <c r="T949">
        <v>9</v>
      </c>
      <c r="U949">
        <v>9</v>
      </c>
      <c r="V949">
        <v>4</v>
      </c>
    </row>
    <row r="950" spans="1:22">
      <c r="A950">
        <v>1990</v>
      </c>
      <c r="B950">
        <v>3</v>
      </c>
      <c r="C950">
        <v>29</v>
      </c>
      <c r="D950" s="14">
        <v>9.1479037531218594</v>
      </c>
      <c r="E950" s="14">
        <v>0.25928075468398898</v>
      </c>
      <c r="F950" s="14">
        <v>2.2953409590551199E-3</v>
      </c>
      <c r="G950" s="14">
        <v>3.9594730398529601</v>
      </c>
      <c r="H950" s="14">
        <v>4.4906404963686004</v>
      </c>
      <c r="I950" s="14">
        <v>5.2309777012807199</v>
      </c>
      <c r="J950" s="14">
        <v>1.1240303404504799</v>
      </c>
      <c r="K950" s="14">
        <v>6.0907615369238401</v>
      </c>
      <c r="L950" s="14">
        <v>0.71063287875674797</v>
      </c>
      <c r="M950" s="14">
        <v>4.3156054360696602E-4</v>
      </c>
      <c r="N950" s="14">
        <v>9.2142037192550799</v>
      </c>
      <c r="O950" s="14">
        <v>3.8596617631060699</v>
      </c>
      <c r="P950" s="14">
        <v>3.9008767171111902</v>
      </c>
      <c r="R950">
        <v>7</v>
      </c>
      <c r="S950">
        <v>1</v>
      </c>
      <c r="T950">
        <v>9</v>
      </c>
      <c r="U950">
        <v>9</v>
      </c>
      <c r="V950">
        <v>4</v>
      </c>
    </row>
    <row r="951" spans="1:22">
      <c r="A951">
        <v>1990</v>
      </c>
      <c r="B951">
        <v>3</v>
      </c>
      <c r="C951">
        <v>30</v>
      </c>
      <c r="D951" s="14">
        <v>10.008159304450199</v>
      </c>
      <c r="E951" s="14">
        <v>1.2677661174749899</v>
      </c>
      <c r="F951" s="14">
        <v>4.27555130418878</v>
      </c>
      <c r="G951" s="14">
        <v>5.5155285517115296</v>
      </c>
      <c r="H951" s="14">
        <v>5.9836573871114798</v>
      </c>
      <c r="I951" s="14">
        <v>9.3834058007297507</v>
      </c>
      <c r="J951" s="14">
        <v>1.6542568210094499</v>
      </c>
      <c r="K951" s="14">
        <v>7.0078541459089401</v>
      </c>
      <c r="L951" s="14">
        <v>4.6601734535102297</v>
      </c>
      <c r="M951" s="14">
        <v>3.2409265711888399E-5</v>
      </c>
      <c r="N951" s="14">
        <v>11.596031522969</v>
      </c>
      <c r="O951" s="14">
        <v>6.3348995447546796</v>
      </c>
      <c r="P951" s="14">
        <v>5.6694349403757203</v>
      </c>
      <c r="R951">
        <v>10</v>
      </c>
      <c r="S951">
        <v>8</v>
      </c>
      <c r="T951">
        <v>9</v>
      </c>
      <c r="U951">
        <v>9</v>
      </c>
      <c r="V951">
        <v>4</v>
      </c>
    </row>
    <row r="952" spans="1:22">
      <c r="A952">
        <v>1990</v>
      </c>
      <c r="B952">
        <v>3</v>
      </c>
      <c r="C952">
        <v>31</v>
      </c>
      <c r="D952" s="14">
        <v>12.3748285679065</v>
      </c>
      <c r="E952" s="14">
        <v>1.6654149453590501</v>
      </c>
      <c r="F952" s="14">
        <v>0.59286560984801995</v>
      </c>
      <c r="G952" s="14">
        <v>6.0143042275895802</v>
      </c>
      <c r="H952" s="14">
        <v>6.6214410814892499</v>
      </c>
      <c r="I952" s="14">
        <v>7.4457112593841304</v>
      </c>
      <c r="J952" s="14">
        <v>2.6742700907418402</v>
      </c>
      <c r="K952" s="14">
        <v>5.1142645161671902</v>
      </c>
      <c r="L952" s="14">
        <v>7.1458228344818702</v>
      </c>
      <c r="M952" s="14">
        <v>1.4876506359177999E-2</v>
      </c>
      <c r="N952" s="14">
        <v>12.4599907634692</v>
      </c>
      <c r="O952" s="14">
        <v>9.1140327559242902</v>
      </c>
      <c r="P952" s="14">
        <v>6.73081778155378</v>
      </c>
      <c r="R952">
        <v>3</v>
      </c>
      <c r="S952">
        <v>8</v>
      </c>
      <c r="T952">
        <v>2</v>
      </c>
      <c r="U952">
        <v>9</v>
      </c>
      <c r="V952">
        <v>9</v>
      </c>
    </row>
    <row r="953" spans="1:22">
      <c r="A953">
        <v>1990</v>
      </c>
      <c r="B953">
        <v>4</v>
      </c>
      <c r="C953">
        <v>1</v>
      </c>
      <c r="D953" s="14">
        <v>9.3728452289761304</v>
      </c>
      <c r="E953" s="14">
        <v>4.5209637852776403</v>
      </c>
      <c r="F953" s="14">
        <v>6.5979774806517799</v>
      </c>
      <c r="G953" s="14">
        <v>4.9245179231975298</v>
      </c>
      <c r="H953" s="14">
        <v>7.5441947176269597</v>
      </c>
      <c r="I953" s="14">
        <v>5.4761958107881696</v>
      </c>
      <c r="J953" s="14">
        <v>1.65874100392213</v>
      </c>
      <c r="K953" s="14">
        <v>6.70153221256819</v>
      </c>
      <c r="L953" s="14">
        <v>0.78195077186527295</v>
      </c>
      <c r="M953" s="14">
        <v>6.1621594193294704E-5</v>
      </c>
      <c r="N953" s="14">
        <v>8.5338281328093508</v>
      </c>
      <c r="O953" s="14">
        <v>8.0926970250188202</v>
      </c>
      <c r="P953" s="14">
        <v>5.8545359095329204</v>
      </c>
      <c r="R953">
        <v>3</v>
      </c>
      <c r="S953">
        <v>3</v>
      </c>
      <c r="T953">
        <v>2</v>
      </c>
      <c r="U953">
        <v>9</v>
      </c>
      <c r="V953">
        <v>9</v>
      </c>
    </row>
    <row r="954" spans="1:22">
      <c r="A954">
        <v>1990</v>
      </c>
      <c r="B954">
        <v>4</v>
      </c>
      <c r="C954">
        <v>2</v>
      </c>
      <c r="D954" s="14">
        <v>9.1934462604961293</v>
      </c>
      <c r="E954" s="14">
        <v>2.8460778633324701</v>
      </c>
      <c r="F954" s="14">
        <v>5.84979352660259</v>
      </c>
      <c r="G954" s="14">
        <v>5.05419378545015</v>
      </c>
      <c r="H954" s="14">
        <v>12.637176632063699</v>
      </c>
      <c r="I954" s="14">
        <v>5.2115016542912098</v>
      </c>
      <c r="J954" s="14">
        <v>2.9320054593749498</v>
      </c>
      <c r="K954" s="14">
        <v>9.1055828798814797</v>
      </c>
      <c r="L954" s="14">
        <v>0.930891635588174</v>
      </c>
      <c r="M954" s="14">
        <v>0</v>
      </c>
      <c r="N954" s="14">
        <v>5.0003054036256396</v>
      </c>
      <c r="O954" s="14">
        <v>5.2281492336361204</v>
      </c>
      <c r="P954" s="14">
        <v>5.6891232929336599</v>
      </c>
      <c r="R954">
        <v>11</v>
      </c>
      <c r="S954">
        <v>3</v>
      </c>
      <c r="T954">
        <v>5</v>
      </c>
      <c r="U954">
        <v>9</v>
      </c>
      <c r="V954">
        <v>3</v>
      </c>
    </row>
    <row r="955" spans="1:22">
      <c r="A955">
        <v>1990</v>
      </c>
      <c r="B955">
        <v>4</v>
      </c>
      <c r="C955">
        <v>3</v>
      </c>
      <c r="D955" s="14">
        <v>15.848142871570101</v>
      </c>
      <c r="E955" s="14">
        <v>0.58507121896290903</v>
      </c>
      <c r="F955" s="14">
        <v>4.1636208490646602</v>
      </c>
      <c r="G955" s="14">
        <v>3.9817651373751399</v>
      </c>
      <c r="H955" s="14">
        <v>11.341152823620201</v>
      </c>
      <c r="I955" s="14">
        <v>16.781650187010399</v>
      </c>
      <c r="J955" s="14">
        <v>1.8961886989327099</v>
      </c>
      <c r="K955" s="14">
        <v>9.3129739198994503</v>
      </c>
      <c r="L955" s="14">
        <v>1.8001553403045201</v>
      </c>
      <c r="M955" s="14">
        <v>0</v>
      </c>
      <c r="N955" s="14">
        <v>13.4951481143118</v>
      </c>
      <c r="O955" s="14">
        <v>3.4527362154354999</v>
      </c>
      <c r="P955" s="14">
        <v>5.0886981881496096</v>
      </c>
      <c r="R955">
        <v>11</v>
      </c>
      <c r="S955">
        <v>7</v>
      </c>
      <c r="T955">
        <v>5</v>
      </c>
      <c r="U955">
        <v>9</v>
      </c>
      <c r="V955">
        <v>2</v>
      </c>
    </row>
    <row r="956" spans="1:22">
      <c r="A956">
        <v>1990</v>
      </c>
      <c r="B956">
        <v>4</v>
      </c>
      <c r="C956">
        <v>4</v>
      </c>
      <c r="D956" s="14">
        <v>11.104797554553</v>
      </c>
      <c r="E956" s="14">
        <v>2.0138593937922602</v>
      </c>
      <c r="F956" s="14">
        <v>4.7777614272514102</v>
      </c>
      <c r="G956" s="14">
        <v>4.3396215947099197</v>
      </c>
      <c r="H956" s="14">
        <v>9.7405165825420994</v>
      </c>
      <c r="I956" s="14">
        <v>4.6482854841767498</v>
      </c>
      <c r="J956" s="14">
        <v>3.5686935073952299</v>
      </c>
      <c r="K956" s="14">
        <v>9.0960663840168205</v>
      </c>
      <c r="L956" s="14">
        <v>1.08626005123447</v>
      </c>
      <c r="M956" s="14">
        <v>0</v>
      </c>
      <c r="N956" s="14">
        <v>8.0730853761949692</v>
      </c>
      <c r="O956" s="14">
        <v>5.7320714113415496</v>
      </c>
      <c r="P956" s="14">
        <v>5.6623081927907402</v>
      </c>
      <c r="R956">
        <v>11</v>
      </c>
      <c r="S956">
        <v>1</v>
      </c>
      <c r="T956">
        <v>5</v>
      </c>
      <c r="U956">
        <v>9</v>
      </c>
      <c r="V956">
        <v>3</v>
      </c>
    </row>
    <row r="957" spans="1:22">
      <c r="A957">
        <v>1990</v>
      </c>
      <c r="B957">
        <v>4</v>
      </c>
      <c r="C957">
        <v>5</v>
      </c>
      <c r="D957" s="14">
        <v>10.316283958213999</v>
      </c>
      <c r="E957" s="14">
        <v>5.7513606845504297</v>
      </c>
      <c r="F957" s="14">
        <v>10.88827155055</v>
      </c>
      <c r="G957" s="14">
        <v>5.7837387481326203</v>
      </c>
      <c r="H957" s="14">
        <v>8.3070686797374194</v>
      </c>
      <c r="I957" s="14">
        <v>8.5617528018346896</v>
      </c>
      <c r="J957" s="14">
        <v>1.9236560783682399</v>
      </c>
      <c r="K957" s="14">
        <v>17.210552508658498</v>
      </c>
      <c r="L957" s="14">
        <v>0.75332936401290096</v>
      </c>
      <c r="M957" s="14">
        <v>0</v>
      </c>
      <c r="N957" s="14">
        <v>13.515169880877201</v>
      </c>
      <c r="O957" s="14">
        <v>8.1715485941696908</v>
      </c>
      <c r="P957" s="14">
        <v>7.84808369324616</v>
      </c>
      <c r="R957">
        <v>11</v>
      </c>
      <c r="S957">
        <v>1</v>
      </c>
      <c r="T957">
        <v>2</v>
      </c>
      <c r="U957">
        <v>9</v>
      </c>
      <c r="V957">
        <v>1</v>
      </c>
    </row>
    <row r="958" spans="1:22">
      <c r="A958">
        <v>1990</v>
      </c>
      <c r="B958">
        <v>4</v>
      </c>
      <c r="C958">
        <v>6</v>
      </c>
      <c r="D958" s="14">
        <v>1.7188184212551101</v>
      </c>
      <c r="E958" s="14">
        <v>0.15751703847712001</v>
      </c>
      <c r="F958" s="14">
        <v>8.29096877634522E-3</v>
      </c>
      <c r="G958" s="14">
        <v>4.2892555407890898</v>
      </c>
      <c r="H958" s="14">
        <v>8.5836313732307392</v>
      </c>
      <c r="I958" s="14">
        <v>4.6675543063429297</v>
      </c>
      <c r="J958" s="14">
        <v>2.7312367121610599</v>
      </c>
      <c r="K958" s="14">
        <v>13.843938810777001</v>
      </c>
      <c r="L958" s="14">
        <v>5.3623426170436701E-2</v>
      </c>
      <c r="M958" s="14">
        <v>0</v>
      </c>
      <c r="N958" s="14">
        <v>5.8364799173880098</v>
      </c>
      <c r="O958" s="14">
        <v>6.0258748902240296</v>
      </c>
      <c r="P958" s="14">
        <v>6.03814099254756</v>
      </c>
      <c r="R958">
        <v>11</v>
      </c>
      <c r="S958">
        <v>1</v>
      </c>
      <c r="T958">
        <v>1</v>
      </c>
      <c r="U958">
        <v>9</v>
      </c>
      <c r="V958">
        <v>1</v>
      </c>
    </row>
    <row r="959" spans="1:22">
      <c r="A959">
        <v>1990</v>
      </c>
      <c r="B959">
        <v>4</v>
      </c>
      <c r="C959">
        <v>7</v>
      </c>
      <c r="D959" s="14">
        <v>3.84619862703468</v>
      </c>
      <c r="E959" s="14">
        <v>2.7633112845671902E-3</v>
      </c>
      <c r="F959" s="14">
        <v>0</v>
      </c>
      <c r="G959" s="14">
        <v>7.5849265360718396</v>
      </c>
      <c r="H959" s="14">
        <v>4.4809796664565997</v>
      </c>
      <c r="I959" s="14">
        <v>2.9354932109050398</v>
      </c>
      <c r="J959" s="14">
        <v>7.9809975594158198</v>
      </c>
      <c r="K959" s="14">
        <v>4.9051441659168002</v>
      </c>
      <c r="L959" s="14">
        <v>6.2009821057376499E-2</v>
      </c>
      <c r="M959" s="14">
        <v>0</v>
      </c>
      <c r="N959" s="14">
        <v>2.0388072967253401</v>
      </c>
      <c r="O959" s="14">
        <v>3.7385062787932601</v>
      </c>
      <c r="P959" s="14">
        <v>4.5510895940296301</v>
      </c>
      <c r="R959">
        <v>1</v>
      </c>
      <c r="S959">
        <v>1</v>
      </c>
      <c r="T959">
        <v>2</v>
      </c>
      <c r="U959">
        <v>9</v>
      </c>
      <c r="V959">
        <v>1</v>
      </c>
    </row>
    <row r="960" spans="1:22">
      <c r="A960">
        <v>1990</v>
      </c>
      <c r="B960">
        <v>4</v>
      </c>
      <c r="C960">
        <v>8</v>
      </c>
      <c r="D960" s="14">
        <v>7.2401803471262696</v>
      </c>
      <c r="E960" s="14">
        <v>0.31393367837180303</v>
      </c>
      <c r="F960" s="14">
        <v>9.4040653521378498E-3</v>
      </c>
      <c r="G960" s="14">
        <v>3.2166364629064499</v>
      </c>
      <c r="H960" s="14">
        <v>10.359272478880399</v>
      </c>
      <c r="I960" s="14">
        <v>6.1922272661101898</v>
      </c>
      <c r="J960" s="14">
        <v>4.8357304498826599</v>
      </c>
      <c r="K960" s="14">
        <v>8.8550823690078992</v>
      </c>
      <c r="L960" s="14">
        <v>0.49654461062856797</v>
      </c>
      <c r="M960" s="14">
        <v>0</v>
      </c>
      <c r="N960" s="14">
        <v>6.9779986236151901</v>
      </c>
      <c r="O960" s="14">
        <v>3.76475105597827</v>
      </c>
      <c r="P960" s="14">
        <v>4.79930801556627</v>
      </c>
      <c r="R960">
        <v>11</v>
      </c>
      <c r="S960">
        <v>1</v>
      </c>
      <c r="T960">
        <v>2</v>
      </c>
      <c r="U960">
        <v>9</v>
      </c>
      <c r="V960">
        <v>1</v>
      </c>
    </row>
    <row r="961" spans="1:22">
      <c r="A961">
        <v>1990</v>
      </c>
      <c r="B961">
        <v>4</v>
      </c>
      <c r="C961">
        <v>9</v>
      </c>
      <c r="D961" s="14">
        <v>9.3369959410358305</v>
      </c>
      <c r="E961" s="14">
        <v>0.48650066993332802</v>
      </c>
      <c r="F961" s="14">
        <v>0</v>
      </c>
      <c r="G961" s="14">
        <v>2.9419832856903199</v>
      </c>
      <c r="H961" s="14">
        <v>7.63251661876693</v>
      </c>
      <c r="I961" s="14">
        <v>4.43932126093826</v>
      </c>
      <c r="J961" s="14">
        <v>4.0515513267061998</v>
      </c>
      <c r="K961" s="14">
        <v>10.172008373224999</v>
      </c>
      <c r="L961" s="14">
        <v>0.35967454040630598</v>
      </c>
      <c r="M961" s="14">
        <v>0</v>
      </c>
      <c r="N961" s="14">
        <v>8.0810100007900996</v>
      </c>
      <c r="O961" s="14">
        <v>4.2338122327561196</v>
      </c>
      <c r="P961" s="14">
        <v>4.9381402955369103</v>
      </c>
      <c r="R961">
        <v>11</v>
      </c>
      <c r="S961">
        <v>1</v>
      </c>
      <c r="T961">
        <v>3</v>
      </c>
      <c r="U961">
        <v>9</v>
      </c>
      <c r="V961">
        <v>1</v>
      </c>
    </row>
    <row r="962" spans="1:22">
      <c r="A962">
        <v>1990</v>
      </c>
      <c r="B962">
        <v>4</v>
      </c>
      <c r="C962">
        <v>10</v>
      </c>
      <c r="D962" s="14">
        <v>7.2492777943197604</v>
      </c>
      <c r="E962" s="14">
        <v>7.9368366813553793E-3</v>
      </c>
      <c r="F962" s="14">
        <v>0</v>
      </c>
      <c r="G962" s="14">
        <v>4.7254170456481797</v>
      </c>
      <c r="H962" s="14">
        <v>11.0679904886107</v>
      </c>
      <c r="I962" s="14">
        <v>7.6712230363307299</v>
      </c>
      <c r="J962" s="14">
        <v>7.7550299077014602</v>
      </c>
      <c r="K962" s="14">
        <v>7.7939331414060904</v>
      </c>
      <c r="L962" s="14">
        <v>0.55322169623468398</v>
      </c>
      <c r="M962" s="14">
        <v>0</v>
      </c>
      <c r="N962" s="14">
        <v>10.0839588077122</v>
      </c>
      <c r="O962" s="14">
        <v>6.3829822952873201</v>
      </c>
      <c r="P962" s="14">
        <v>6.4060487275091402</v>
      </c>
      <c r="R962">
        <v>11</v>
      </c>
      <c r="S962">
        <v>1</v>
      </c>
      <c r="T962">
        <v>3</v>
      </c>
      <c r="U962">
        <v>9</v>
      </c>
      <c r="V962">
        <v>1</v>
      </c>
    </row>
    <row r="963" spans="1:22">
      <c r="A963">
        <v>1990</v>
      </c>
      <c r="B963">
        <v>4</v>
      </c>
      <c r="C963">
        <v>11</v>
      </c>
      <c r="D963" s="14">
        <v>10.6042118784419</v>
      </c>
      <c r="E963" s="14">
        <v>0</v>
      </c>
      <c r="F963" s="14">
        <v>0</v>
      </c>
      <c r="G963" s="14">
        <v>2.2488906855060402</v>
      </c>
      <c r="H963" s="14">
        <v>7.2995954098204701</v>
      </c>
      <c r="I963" s="14">
        <v>7.8407374757540502</v>
      </c>
      <c r="J963" s="14">
        <v>6.2177542430836796</v>
      </c>
      <c r="K963" s="14">
        <v>6.5151636510650803</v>
      </c>
      <c r="L963" s="14">
        <v>0.49650566225536102</v>
      </c>
      <c r="M963" s="14">
        <v>0</v>
      </c>
      <c r="N963" s="14">
        <v>4.2743382993992798</v>
      </c>
      <c r="O963" s="14">
        <v>5.6983062620961</v>
      </c>
      <c r="P963" s="14">
        <v>4.88205961245058</v>
      </c>
      <c r="R963">
        <v>11</v>
      </c>
      <c r="S963">
        <v>1</v>
      </c>
      <c r="T963">
        <v>3</v>
      </c>
      <c r="U963">
        <v>9</v>
      </c>
      <c r="V963">
        <v>1</v>
      </c>
    </row>
    <row r="964" spans="1:22">
      <c r="A964">
        <v>1990</v>
      </c>
      <c r="B964">
        <v>4</v>
      </c>
      <c r="C964">
        <v>12</v>
      </c>
      <c r="D964" s="14">
        <v>6.5387562953344496</v>
      </c>
      <c r="E964" s="14">
        <v>6.5971176717242496E-3</v>
      </c>
      <c r="F964" s="14">
        <v>4.4129276520276197E-5</v>
      </c>
      <c r="G964" s="14">
        <v>1.8354182715612799</v>
      </c>
      <c r="H964" s="14">
        <v>3.2454463720094902</v>
      </c>
      <c r="I964" s="14">
        <v>5.0073632910731902</v>
      </c>
      <c r="J964" s="14">
        <v>3.57836370801208</v>
      </c>
      <c r="K964" s="14">
        <v>6.9515817420334702</v>
      </c>
      <c r="L964" s="14">
        <v>0.63328062797921802</v>
      </c>
      <c r="M964" s="14">
        <v>6.4896321205358696E-6</v>
      </c>
      <c r="N964" s="14">
        <v>5.23585107326062</v>
      </c>
      <c r="O964" s="14">
        <v>4.0493682036791601</v>
      </c>
      <c r="P964" s="14">
        <v>3.6822639460522799</v>
      </c>
      <c r="R964">
        <v>9</v>
      </c>
      <c r="S964">
        <v>3</v>
      </c>
      <c r="T964">
        <v>3</v>
      </c>
      <c r="U964">
        <v>9</v>
      </c>
      <c r="V964">
        <v>9</v>
      </c>
    </row>
    <row r="965" spans="1:22">
      <c r="A965">
        <v>1990</v>
      </c>
      <c r="B965">
        <v>4</v>
      </c>
      <c r="C965">
        <v>13</v>
      </c>
      <c r="D965" s="14">
        <v>9.1761773723981701</v>
      </c>
      <c r="E965" s="14">
        <v>5.9607552694656803E-4</v>
      </c>
      <c r="F965" s="14">
        <v>0</v>
      </c>
      <c r="G965" s="14">
        <v>1.6772521250555299</v>
      </c>
      <c r="H965" s="14">
        <v>2.5110422157349999</v>
      </c>
      <c r="I965" s="14">
        <v>4.9048668690417996</v>
      </c>
      <c r="J965" s="14">
        <v>1.1302396715863099</v>
      </c>
      <c r="K965" s="14">
        <v>5.6244869921553997</v>
      </c>
      <c r="L965" s="14">
        <v>0.788182296026818</v>
      </c>
      <c r="M965" s="14">
        <v>3.2267623149457199E-2</v>
      </c>
      <c r="N965" s="14">
        <v>2.9861374590325802</v>
      </c>
      <c r="O965" s="14">
        <v>0.97300173359709796</v>
      </c>
      <c r="P965" s="14">
        <v>2.0723000273277399</v>
      </c>
      <c r="R965">
        <v>9</v>
      </c>
      <c r="S965">
        <v>3</v>
      </c>
      <c r="T965">
        <v>3</v>
      </c>
      <c r="U965">
        <v>9</v>
      </c>
      <c r="V965">
        <v>9</v>
      </c>
    </row>
    <row r="966" spans="1:22">
      <c r="A966">
        <v>1990</v>
      </c>
      <c r="B966">
        <v>4</v>
      </c>
      <c r="C966">
        <v>14</v>
      </c>
      <c r="D966" s="14">
        <v>3.91290537988269</v>
      </c>
      <c r="E966" s="14">
        <v>1.7060788902966599E-4</v>
      </c>
      <c r="F966" s="14">
        <v>0</v>
      </c>
      <c r="G966" s="14">
        <v>1.7603737605543699</v>
      </c>
      <c r="H966" s="14">
        <v>4.3074317167779999</v>
      </c>
      <c r="I966" s="14">
        <v>2.5779874790254098</v>
      </c>
      <c r="J966" s="14">
        <v>1.2825142681419901</v>
      </c>
      <c r="K966" s="14">
        <v>4.5096922154266101</v>
      </c>
      <c r="L966" s="14">
        <v>1.57030460944823</v>
      </c>
      <c r="M966" s="14">
        <v>6.6946563357223099E-2</v>
      </c>
      <c r="N966" s="14">
        <v>3.4146452964797001</v>
      </c>
      <c r="O966" s="14">
        <v>0.413632471059799</v>
      </c>
      <c r="P966" s="14">
        <v>1.80357608016257</v>
      </c>
      <c r="R966">
        <v>8</v>
      </c>
      <c r="S966">
        <v>8</v>
      </c>
      <c r="T966">
        <v>3</v>
      </c>
      <c r="U966">
        <v>9</v>
      </c>
      <c r="V966">
        <v>9</v>
      </c>
    </row>
    <row r="967" spans="1:22">
      <c r="A967">
        <v>1990</v>
      </c>
      <c r="B967">
        <v>4</v>
      </c>
      <c r="C967">
        <v>15</v>
      </c>
      <c r="D967" s="14">
        <v>6.9107061531921401</v>
      </c>
      <c r="E967" s="14">
        <v>3.0267264434806701E-3</v>
      </c>
      <c r="F967" s="14">
        <v>0</v>
      </c>
      <c r="G967" s="14">
        <v>1.26162878558546</v>
      </c>
      <c r="H967" s="14">
        <v>2.7244963665975201</v>
      </c>
      <c r="I967" s="14">
        <v>2.8606785612321799</v>
      </c>
      <c r="J967" s="14">
        <v>1.05990469845666</v>
      </c>
      <c r="K967" s="14">
        <v>4.7508136786012098</v>
      </c>
      <c r="L967" s="14">
        <v>1.4117035741616499</v>
      </c>
      <c r="M967" s="14">
        <v>5.0984918355253097E-3</v>
      </c>
      <c r="N967" s="14">
        <v>1.5423034735298999</v>
      </c>
      <c r="O967" s="14">
        <v>0.38422005466424902</v>
      </c>
      <c r="P967" s="14">
        <v>1.50283793397525</v>
      </c>
      <c r="R967">
        <v>8</v>
      </c>
      <c r="S967">
        <v>8</v>
      </c>
      <c r="T967">
        <v>3</v>
      </c>
      <c r="U967">
        <v>9</v>
      </c>
      <c r="V967">
        <v>1</v>
      </c>
    </row>
    <row r="968" spans="1:22">
      <c r="A968">
        <v>1990</v>
      </c>
      <c r="B968">
        <v>4</v>
      </c>
      <c r="C968">
        <v>16</v>
      </c>
      <c r="D968" s="14">
        <v>9.0317479701896506</v>
      </c>
      <c r="E968" s="14">
        <v>2.81197624274763E-3</v>
      </c>
      <c r="F968" s="14">
        <v>7.5076709639159398E-4</v>
      </c>
      <c r="G968" s="14">
        <v>1.30550060091288</v>
      </c>
      <c r="H968" s="14">
        <v>3.1533731246618801</v>
      </c>
      <c r="I968" s="14">
        <v>4.9061334663279901</v>
      </c>
      <c r="J968" s="14">
        <v>1.3890955861133101</v>
      </c>
      <c r="K968" s="14">
        <v>4.6525826528679897</v>
      </c>
      <c r="L968" s="14">
        <v>2.51660289185571</v>
      </c>
      <c r="M968" s="14">
        <v>6.2520463728131595E-2</v>
      </c>
      <c r="N968" s="14">
        <v>5.8701176338808203</v>
      </c>
      <c r="O968" s="14">
        <v>0.42200041269789501</v>
      </c>
      <c r="P968" s="14">
        <v>1.82078700331557</v>
      </c>
      <c r="R968">
        <v>7</v>
      </c>
      <c r="S968">
        <v>6</v>
      </c>
      <c r="T968">
        <v>3</v>
      </c>
      <c r="U968">
        <v>9</v>
      </c>
      <c r="V968">
        <v>1</v>
      </c>
    </row>
    <row r="969" spans="1:22">
      <c r="A969">
        <v>1990</v>
      </c>
      <c r="B969">
        <v>4</v>
      </c>
      <c r="C969">
        <v>17</v>
      </c>
      <c r="D969" s="14">
        <v>2.0506010667924999</v>
      </c>
      <c r="E969" s="14">
        <v>7.1989391564596704E-3</v>
      </c>
      <c r="F969" s="14">
        <v>1.6846602198331299E-3</v>
      </c>
      <c r="G969" s="14">
        <v>1.9664881725057399</v>
      </c>
      <c r="H969" s="14">
        <v>3.1210737747530999</v>
      </c>
      <c r="I969" s="14">
        <v>5.9827110663896299</v>
      </c>
      <c r="J969" s="14">
        <v>2.2204341713566298</v>
      </c>
      <c r="K969" s="14">
        <v>4.72733100868522</v>
      </c>
      <c r="L969" s="14">
        <v>3.3876525834476601</v>
      </c>
      <c r="M969" s="14">
        <v>6.20421560897245E-2</v>
      </c>
      <c r="N969" s="14">
        <v>5.6796722771846699</v>
      </c>
      <c r="O969" s="14">
        <v>0.69971857597515297</v>
      </c>
      <c r="P969" s="14">
        <v>2.1086057074640001</v>
      </c>
      <c r="R969">
        <v>7</v>
      </c>
      <c r="S969">
        <v>6</v>
      </c>
      <c r="T969">
        <v>2</v>
      </c>
      <c r="U969">
        <v>9</v>
      </c>
      <c r="V969">
        <v>1</v>
      </c>
    </row>
    <row r="970" spans="1:22">
      <c r="A970">
        <v>1990</v>
      </c>
      <c r="B970">
        <v>4</v>
      </c>
      <c r="C970">
        <v>18</v>
      </c>
      <c r="D970" s="14">
        <v>9.3436160089422309</v>
      </c>
      <c r="E970" s="14">
        <v>0.117122371899962</v>
      </c>
      <c r="F970" s="14">
        <v>5.3372043232444303E-3</v>
      </c>
      <c r="G970" s="14">
        <v>4.5327941879674301</v>
      </c>
      <c r="H970" s="14">
        <v>1.6184801709716701</v>
      </c>
      <c r="I970" s="14">
        <v>10.6822150871349</v>
      </c>
      <c r="J970" s="14">
        <v>4.7627879744062396</v>
      </c>
      <c r="K970" s="14">
        <v>6.1214117742821301</v>
      </c>
      <c r="L970" s="14">
        <v>9.9389258596258898</v>
      </c>
      <c r="M970" s="14">
        <v>5.24531979523759E-2</v>
      </c>
      <c r="N970" s="14">
        <v>13.2922022993348</v>
      </c>
      <c r="O970" s="14">
        <v>1.49395972218342</v>
      </c>
      <c r="P970" s="14">
        <v>3.8358056584077298</v>
      </c>
      <c r="R970">
        <v>7</v>
      </c>
      <c r="S970">
        <v>8</v>
      </c>
      <c r="T970">
        <v>9</v>
      </c>
      <c r="U970">
        <v>3</v>
      </c>
      <c r="V970">
        <v>4</v>
      </c>
    </row>
    <row r="971" spans="1:22">
      <c r="A971">
        <v>1990</v>
      </c>
      <c r="B971">
        <v>4</v>
      </c>
      <c r="C971">
        <v>19</v>
      </c>
      <c r="D971" s="14">
        <v>9.8049867073414791</v>
      </c>
      <c r="E971" s="14">
        <v>1.37995995370778</v>
      </c>
      <c r="F971" s="14">
        <v>0.12171459899691101</v>
      </c>
      <c r="G971" s="14">
        <v>5.2610067402504397</v>
      </c>
      <c r="H971" s="14">
        <v>2.3877114216931199</v>
      </c>
      <c r="I971" s="14">
        <v>18.159897105452401</v>
      </c>
      <c r="J971" s="14">
        <v>5.8492199444788904</v>
      </c>
      <c r="K971" s="14">
        <v>5.7995122623325903</v>
      </c>
      <c r="L971" s="14">
        <v>3.8058463571464198</v>
      </c>
      <c r="M971" s="14">
        <v>0.231063140135575</v>
      </c>
      <c r="N971" s="14">
        <v>17.0345025363536</v>
      </c>
      <c r="O971" s="14">
        <v>2.6631962808498599</v>
      </c>
      <c r="P971" s="14">
        <v>4.2580999712486598</v>
      </c>
      <c r="R971">
        <v>7</v>
      </c>
      <c r="S971">
        <v>8</v>
      </c>
      <c r="T971">
        <v>9</v>
      </c>
      <c r="U971">
        <v>3</v>
      </c>
      <c r="V971">
        <v>9</v>
      </c>
    </row>
    <row r="972" spans="1:22">
      <c r="A972">
        <v>1990</v>
      </c>
      <c r="B972">
        <v>4</v>
      </c>
      <c r="C972">
        <v>20</v>
      </c>
      <c r="D972" s="14">
        <v>9.9927860062683909</v>
      </c>
      <c r="E972" s="14">
        <v>0.569669128078506</v>
      </c>
      <c r="F972" s="14">
        <v>0.16926565480342601</v>
      </c>
      <c r="G972" s="14">
        <v>5.4020146728391198</v>
      </c>
      <c r="H972" s="14">
        <v>1.1629591943483899</v>
      </c>
      <c r="I972" s="14">
        <v>2.6079239660312301</v>
      </c>
      <c r="J972" s="14">
        <v>7.9904072682700704</v>
      </c>
      <c r="K972" s="14">
        <v>5.1512320544224002</v>
      </c>
      <c r="L972" s="14">
        <v>3.2171698844467702</v>
      </c>
      <c r="M972" s="14">
        <v>0.277405168268126</v>
      </c>
      <c r="N972" s="14">
        <v>8.4110348529112908</v>
      </c>
      <c r="O972" s="14">
        <v>4.4213162849141003</v>
      </c>
      <c r="P972" s="14">
        <v>4.5439719244201102</v>
      </c>
      <c r="R972">
        <v>7</v>
      </c>
      <c r="S972">
        <v>8</v>
      </c>
      <c r="T972">
        <v>2</v>
      </c>
      <c r="U972">
        <v>3</v>
      </c>
      <c r="V972">
        <v>1</v>
      </c>
    </row>
    <row r="973" spans="1:22">
      <c r="A973">
        <v>1990</v>
      </c>
      <c r="B973">
        <v>4</v>
      </c>
      <c r="C973">
        <v>21</v>
      </c>
      <c r="D973" s="14">
        <v>2.13326870779095</v>
      </c>
      <c r="E973" s="14">
        <v>0.22118535747762599</v>
      </c>
      <c r="F973" s="14">
        <v>6.2678755577187203E-2</v>
      </c>
      <c r="G973" s="14">
        <v>3.4691434472614202</v>
      </c>
      <c r="H973" s="14">
        <v>1.1240269471583599</v>
      </c>
      <c r="I973" s="14">
        <v>3.7768909542501299</v>
      </c>
      <c r="J973" s="14">
        <v>8.8274511098926904</v>
      </c>
      <c r="K973" s="14">
        <v>3.4103400585502999</v>
      </c>
      <c r="L973" s="14">
        <v>0.66138138721032202</v>
      </c>
      <c r="M973" s="14">
        <v>0.180385388989104</v>
      </c>
      <c r="N973" s="14">
        <v>1.7795895435379701</v>
      </c>
      <c r="O973" s="14">
        <v>3.73265383191363</v>
      </c>
      <c r="P973" s="14">
        <v>3.4290273606205299</v>
      </c>
      <c r="R973">
        <v>7</v>
      </c>
      <c r="S973">
        <v>8</v>
      </c>
      <c r="T973">
        <v>2</v>
      </c>
      <c r="U973">
        <v>3</v>
      </c>
      <c r="V973">
        <v>9</v>
      </c>
    </row>
    <row r="974" spans="1:22">
      <c r="A974">
        <v>1990</v>
      </c>
      <c r="B974">
        <v>4</v>
      </c>
      <c r="C974">
        <v>22</v>
      </c>
      <c r="D974" s="14">
        <v>4.9168376481300102</v>
      </c>
      <c r="E974" s="14">
        <v>0.32305915535637802</v>
      </c>
      <c r="F974" s="14">
        <v>0.113520525617261</v>
      </c>
      <c r="G974" s="14">
        <v>3.8782169501172801</v>
      </c>
      <c r="H974" s="14">
        <v>3.7605350676422402</v>
      </c>
      <c r="I974" s="14">
        <v>3.3468282037061301</v>
      </c>
      <c r="J974" s="14">
        <v>6.0831339646574998</v>
      </c>
      <c r="K974" s="14">
        <v>2.7824264922823501</v>
      </c>
      <c r="L974" s="14">
        <v>0.48288193325009299</v>
      </c>
      <c r="M974" s="14">
        <v>9.2266912698865403E-2</v>
      </c>
      <c r="N974" s="14">
        <v>4.4085565769282198</v>
      </c>
      <c r="O974" s="14">
        <v>3.3743017072671799</v>
      </c>
      <c r="P974" s="14">
        <v>3.3440571644875701</v>
      </c>
      <c r="R974">
        <v>7</v>
      </c>
      <c r="S974">
        <v>8</v>
      </c>
      <c r="T974">
        <v>9</v>
      </c>
      <c r="U974">
        <v>3</v>
      </c>
      <c r="V974">
        <v>4</v>
      </c>
    </row>
    <row r="975" spans="1:22">
      <c r="A975">
        <v>1990</v>
      </c>
      <c r="B975">
        <v>4</v>
      </c>
      <c r="C975">
        <v>23</v>
      </c>
      <c r="D975" s="14">
        <v>2.7860400603399702</v>
      </c>
      <c r="E975" s="14">
        <v>1.29579154815665</v>
      </c>
      <c r="F975" s="14">
        <v>0.47391078165827999</v>
      </c>
      <c r="G975" s="14">
        <v>4.1433787397029302</v>
      </c>
      <c r="H975" s="14">
        <v>4.6367064372542801</v>
      </c>
      <c r="I975" s="14">
        <v>5.2326475912380301</v>
      </c>
      <c r="J975" s="14">
        <v>4.3676163672335404</v>
      </c>
      <c r="K975" s="14">
        <v>3.3236431766727002</v>
      </c>
      <c r="L975" s="14">
        <v>0.821951823766775</v>
      </c>
      <c r="M975" s="14">
        <v>0.11579777249946401</v>
      </c>
      <c r="N975" s="14">
        <v>4.8185154649941797</v>
      </c>
      <c r="O975" s="14">
        <v>3.6267185384075402</v>
      </c>
      <c r="P975" s="14">
        <v>3.47457670928855</v>
      </c>
      <c r="R975">
        <v>7</v>
      </c>
      <c r="S975">
        <v>8</v>
      </c>
      <c r="T975">
        <v>9</v>
      </c>
      <c r="U975">
        <v>3</v>
      </c>
      <c r="V975">
        <v>4</v>
      </c>
    </row>
    <row r="976" spans="1:22">
      <c r="A976">
        <v>1990</v>
      </c>
      <c r="B976">
        <v>4</v>
      </c>
      <c r="C976">
        <v>24</v>
      </c>
      <c r="D976" s="14">
        <v>2.0184575886529101</v>
      </c>
      <c r="E976" s="14">
        <v>5.3987053108688796</v>
      </c>
      <c r="F976" s="14">
        <v>3.7666514129109898</v>
      </c>
      <c r="G976" s="14">
        <v>8.1557208826042604</v>
      </c>
      <c r="H976" s="14">
        <v>5.9041478079256997</v>
      </c>
      <c r="I976" s="14">
        <v>7.3781118273420399</v>
      </c>
      <c r="J976" s="14">
        <v>3.8317026290488698</v>
      </c>
      <c r="K976" s="14">
        <v>3.80716190368861</v>
      </c>
      <c r="L976" s="14">
        <v>0.92660732365451504</v>
      </c>
      <c r="M976" s="14">
        <v>3.9648953388635701E-2</v>
      </c>
      <c r="N976" s="14">
        <v>5.7230387635762101</v>
      </c>
      <c r="O976" s="14">
        <v>5.4492650119801702</v>
      </c>
      <c r="P976" s="14">
        <v>4.9830850036049297</v>
      </c>
      <c r="R976">
        <v>1</v>
      </c>
      <c r="S976">
        <v>8</v>
      </c>
      <c r="T976">
        <v>9</v>
      </c>
      <c r="U976">
        <v>3</v>
      </c>
      <c r="V976">
        <v>4</v>
      </c>
    </row>
    <row r="977" spans="1:22">
      <c r="A977">
        <v>1990</v>
      </c>
      <c r="B977">
        <v>4</v>
      </c>
      <c r="C977">
        <v>25</v>
      </c>
      <c r="D977" s="14">
        <v>3.6195202764951002</v>
      </c>
      <c r="E977" s="14">
        <v>5.44924074150126</v>
      </c>
      <c r="F977" s="14">
        <v>2.3492567677735101</v>
      </c>
      <c r="G977" s="14">
        <v>4.4275814067320001</v>
      </c>
      <c r="H977" s="14">
        <v>3.5441301903765101</v>
      </c>
      <c r="I977" s="14">
        <v>3.2261307167353501</v>
      </c>
      <c r="J977" s="14">
        <v>1.9811077969409201</v>
      </c>
      <c r="K977" s="14">
        <v>3.5182671509288799</v>
      </c>
      <c r="L977" s="14">
        <v>0.59942906151519904</v>
      </c>
      <c r="M977" s="14">
        <v>6.3301974635153496E-2</v>
      </c>
      <c r="N977" s="14">
        <v>4.4758303617212203</v>
      </c>
      <c r="O977" s="14">
        <v>5.5655774682713899</v>
      </c>
      <c r="P977" s="14">
        <v>3.9258427949051402</v>
      </c>
      <c r="R977">
        <v>1</v>
      </c>
      <c r="S977">
        <v>3</v>
      </c>
      <c r="T977">
        <v>9</v>
      </c>
      <c r="U977">
        <v>3</v>
      </c>
      <c r="V977">
        <v>4</v>
      </c>
    </row>
    <row r="978" spans="1:22">
      <c r="A978">
        <v>1990</v>
      </c>
      <c r="B978">
        <v>4</v>
      </c>
      <c r="C978">
        <v>26</v>
      </c>
      <c r="D978" s="14">
        <v>5.2600664130167099</v>
      </c>
      <c r="E978" s="14">
        <v>4.7836299982366297</v>
      </c>
      <c r="F978" s="14">
        <v>2.79087555625668</v>
      </c>
      <c r="G978" s="14">
        <v>6.1234058423491797</v>
      </c>
      <c r="H978" s="14">
        <v>4.0770607616893999</v>
      </c>
      <c r="I978" s="14">
        <v>5.6497218112682797</v>
      </c>
      <c r="J978" s="14">
        <v>2.6102294699406601</v>
      </c>
      <c r="K978" s="14">
        <v>3.0789332180445599</v>
      </c>
      <c r="L978" s="14">
        <v>2.4226004207051002</v>
      </c>
      <c r="M978" s="14">
        <v>0.36240123407574099</v>
      </c>
      <c r="N978" s="14">
        <v>6.0161314154763899</v>
      </c>
      <c r="O978" s="14">
        <v>4.0395363128252404</v>
      </c>
      <c r="P978" s="14">
        <v>3.9072589025436502</v>
      </c>
      <c r="R978">
        <v>1</v>
      </c>
      <c r="S978">
        <v>3</v>
      </c>
      <c r="T978">
        <v>9</v>
      </c>
      <c r="U978">
        <v>3</v>
      </c>
      <c r="V978">
        <v>4</v>
      </c>
    </row>
    <row r="979" spans="1:22">
      <c r="A979">
        <v>1990</v>
      </c>
      <c r="B979">
        <v>4</v>
      </c>
      <c r="C979">
        <v>27</v>
      </c>
      <c r="D979" s="14">
        <v>5.69846057868829</v>
      </c>
      <c r="E979" s="14">
        <v>5.7030414699178804</v>
      </c>
      <c r="F979" s="14">
        <v>1.98041131746221</v>
      </c>
      <c r="G979" s="14">
        <v>6.5874502701773201</v>
      </c>
      <c r="H979" s="14">
        <v>2.7657759318268398</v>
      </c>
      <c r="I979" s="14">
        <v>4.1598624016778096</v>
      </c>
      <c r="J979" s="14">
        <v>3.03826444511501</v>
      </c>
      <c r="K979" s="14">
        <v>2.9436378798355598</v>
      </c>
      <c r="L979" s="14">
        <v>5.6390244851406504</v>
      </c>
      <c r="M979" s="14">
        <v>0.302812116551397</v>
      </c>
      <c r="N979" s="14">
        <v>9.2012975843014893</v>
      </c>
      <c r="O979" s="14">
        <v>3.8687486993909199</v>
      </c>
      <c r="P979" s="14">
        <v>4.1544955220965099</v>
      </c>
      <c r="R979">
        <v>1</v>
      </c>
      <c r="S979">
        <v>3</v>
      </c>
      <c r="T979">
        <v>9</v>
      </c>
      <c r="U979">
        <v>3</v>
      </c>
      <c r="V979">
        <v>4</v>
      </c>
    </row>
    <row r="980" spans="1:22">
      <c r="A980">
        <v>1990</v>
      </c>
      <c r="B980">
        <v>4</v>
      </c>
      <c r="C980">
        <v>28</v>
      </c>
      <c r="D980" s="14">
        <v>3.35865151915855</v>
      </c>
      <c r="E980" s="14">
        <v>0.63998686468761001</v>
      </c>
      <c r="F980" s="14">
        <v>0.34982533412504002</v>
      </c>
      <c r="G980" s="14">
        <v>5.0407881113649697</v>
      </c>
      <c r="H980" s="14">
        <v>2.7339911690593999</v>
      </c>
      <c r="I980" s="14">
        <v>3.3560954683737698</v>
      </c>
      <c r="J980" s="14">
        <v>0.65802159470489596</v>
      </c>
      <c r="K980" s="14">
        <v>1.74901352728897</v>
      </c>
      <c r="L980" s="14">
        <v>1.6858034013202201</v>
      </c>
      <c r="M980" s="14">
        <v>8.4315632864271295E-2</v>
      </c>
      <c r="N980" s="14">
        <v>6.2894753687805398</v>
      </c>
      <c r="O980" s="14">
        <v>5.7632794154435603</v>
      </c>
      <c r="P980" s="14">
        <v>3.7944665573966598</v>
      </c>
      <c r="R980">
        <v>3</v>
      </c>
      <c r="S980">
        <v>8</v>
      </c>
      <c r="T980">
        <v>2</v>
      </c>
      <c r="U980">
        <v>3</v>
      </c>
      <c r="V980">
        <v>9</v>
      </c>
    </row>
    <row r="981" spans="1:22">
      <c r="A981">
        <v>1990</v>
      </c>
      <c r="B981">
        <v>4</v>
      </c>
      <c r="C981">
        <v>29</v>
      </c>
      <c r="D981" s="14">
        <v>1.86756875417205</v>
      </c>
      <c r="E981" s="14">
        <v>8.0885994687607599E-2</v>
      </c>
      <c r="F981" s="14">
        <v>0.53795408547122703</v>
      </c>
      <c r="G981" s="14">
        <v>2.3635056085845498</v>
      </c>
      <c r="H981" s="14">
        <v>1.06892094864998</v>
      </c>
      <c r="I981" s="14">
        <v>1.33518839088937</v>
      </c>
      <c r="J981" s="14">
        <v>0.22417605318213399</v>
      </c>
      <c r="K981" s="14">
        <v>1.35324870302057</v>
      </c>
      <c r="L981" s="14">
        <v>0.81986339670863995</v>
      </c>
      <c r="M981" s="14">
        <v>4.15447286946398E-2</v>
      </c>
      <c r="N981" s="14">
        <v>3.7451817468772899</v>
      </c>
      <c r="O981" s="14">
        <v>2.19562699425946</v>
      </c>
      <c r="P981" s="14">
        <v>1.6679824861313099</v>
      </c>
      <c r="R981">
        <v>6</v>
      </c>
      <c r="S981">
        <v>8</v>
      </c>
      <c r="T981">
        <v>2</v>
      </c>
      <c r="U981">
        <v>3</v>
      </c>
      <c r="V981">
        <v>9</v>
      </c>
    </row>
    <row r="982" spans="1:22">
      <c r="A982">
        <v>1990</v>
      </c>
      <c r="B982">
        <v>4</v>
      </c>
      <c r="C982">
        <v>30</v>
      </c>
      <c r="D982" s="14">
        <v>4.2767167440782003</v>
      </c>
      <c r="E982" s="14">
        <v>1.10945093365713E-3</v>
      </c>
      <c r="F982" s="14">
        <v>0.30864784648089499</v>
      </c>
      <c r="G982" s="14">
        <v>1.9977356332937799</v>
      </c>
      <c r="H982" s="14">
        <v>1.9114364881185399</v>
      </c>
      <c r="I982" s="14">
        <v>3.3241496731232401</v>
      </c>
      <c r="J982" s="14">
        <v>0.76485913386503801</v>
      </c>
      <c r="K982" s="14">
        <v>2.1764471278850399</v>
      </c>
      <c r="L982" s="14">
        <v>1.0410952683566701</v>
      </c>
      <c r="M982" s="14">
        <v>2.3173338427414501E-2</v>
      </c>
      <c r="N982" s="14">
        <v>2.16209998119826</v>
      </c>
      <c r="O982" s="14">
        <v>1.31018302498572</v>
      </c>
      <c r="P982" s="14">
        <v>1.48778367945955</v>
      </c>
      <c r="R982">
        <v>6</v>
      </c>
      <c r="S982">
        <v>8</v>
      </c>
      <c r="T982">
        <v>9</v>
      </c>
      <c r="U982">
        <v>3</v>
      </c>
      <c r="V982">
        <v>2</v>
      </c>
    </row>
    <row r="983" spans="1:22">
      <c r="A983">
        <v>1990</v>
      </c>
      <c r="B983">
        <v>5</v>
      </c>
      <c r="C983">
        <v>1</v>
      </c>
      <c r="D983" s="14">
        <v>3.9792799252712201</v>
      </c>
      <c r="E983" s="14">
        <v>6.3991996501113499E-4</v>
      </c>
      <c r="F983" s="14">
        <v>2.82117430855542E-3</v>
      </c>
      <c r="G983" s="14">
        <v>1.84087362484243</v>
      </c>
      <c r="H983" s="14">
        <v>2.0214632504596599</v>
      </c>
      <c r="I983" s="14">
        <v>5.2563011613850001</v>
      </c>
      <c r="J983" s="14">
        <v>0.52249797945502297</v>
      </c>
      <c r="K983" s="14">
        <v>2.0008814760985598</v>
      </c>
      <c r="L983" s="14">
        <v>1.0664993371921301</v>
      </c>
      <c r="M983" s="14">
        <v>7.7726614657809903E-2</v>
      </c>
      <c r="N983" s="14">
        <v>1.9669807738276499</v>
      </c>
      <c r="O983" s="14">
        <v>1.2870143170831601</v>
      </c>
      <c r="P983" s="14">
        <v>1.47409048270067</v>
      </c>
      <c r="R983">
        <v>6</v>
      </c>
      <c r="S983">
        <v>8</v>
      </c>
      <c r="T983">
        <v>9</v>
      </c>
      <c r="U983">
        <v>3</v>
      </c>
      <c r="V983">
        <v>2</v>
      </c>
    </row>
    <row r="984" spans="1:22">
      <c r="A984">
        <v>1990</v>
      </c>
      <c r="B984">
        <v>5</v>
      </c>
      <c r="C984">
        <v>2</v>
      </c>
      <c r="D984" s="14">
        <v>9.9319878974409903</v>
      </c>
      <c r="E984" s="14">
        <v>1.0254538222310599E-2</v>
      </c>
      <c r="F984" s="14">
        <v>4.4080848413532799E-5</v>
      </c>
      <c r="G984" s="14">
        <v>2.43754724267805</v>
      </c>
      <c r="H984" s="14">
        <v>2.6049701092127102</v>
      </c>
      <c r="I984" s="14">
        <v>3.7660492803860799</v>
      </c>
      <c r="J984" s="14">
        <v>0.221913086481376</v>
      </c>
      <c r="K984" s="14">
        <v>4.7356539857190096</v>
      </c>
      <c r="L984" s="14">
        <v>4.5817458242877001</v>
      </c>
      <c r="M984" s="14">
        <v>0.61955572265476</v>
      </c>
      <c r="N984" s="14">
        <v>5.8457139942381504</v>
      </c>
      <c r="O984" s="14">
        <v>1.8084435203517499</v>
      </c>
      <c r="P984" s="14">
        <v>2.5458361690071198</v>
      </c>
      <c r="R984">
        <v>7</v>
      </c>
      <c r="S984">
        <v>8</v>
      </c>
      <c r="T984">
        <v>9</v>
      </c>
      <c r="U984">
        <v>3</v>
      </c>
      <c r="V984">
        <v>9</v>
      </c>
    </row>
    <row r="985" spans="1:22">
      <c r="A985">
        <v>1990</v>
      </c>
      <c r="B985">
        <v>5</v>
      </c>
      <c r="C985">
        <v>3</v>
      </c>
      <c r="D985" s="14">
        <v>9.9663290837150509</v>
      </c>
      <c r="E985" s="14">
        <v>7.8777740790304703E-3</v>
      </c>
      <c r="F985" s="14">
        <v>1.03589996021341E-2</v>
      </c>
      <c r="G985" s="14">
        <v>0.61598632553484001</v>
      </c>
      <c r="H985" s="14">
        <v>1.3640481295632501</v>
      </c>
      <c r="I985" s="14">
        <v>3.59285718309253</v>
      </c>
      <c r="J985" s="14">
        <v>0.31580556031560297</v>
      </c>
      <c r="K985" s="14">
        <v>2.8581449131959298</v>
      </c>
      <c r="L985" s="14">
        <v>0.61892545454274295</v>
      </c>
      <c r="M985" s="14">
        <v>0.53917902584591004</v>
      </c>
      <c r="N985" s="14">
        <v>2.65642036520889</v>
      </c>
      <c r="O985" s="14">
        <v>2.0434510822180898</v>
      </c>
      <c r="P985" s="14">
        <v>1.58855744581109</v>
      </c>
      <c r="R985">
        <v>6</v>
      </c>
      <c r="S985">
        <v>8</v>
      </c>
      <c r="T985">
        <v>9</v>
      </c>
      <c r="U985">
        <v>3</v>
      </c>
      <c r="V985">
        <v>9</v>
      </c>
    </row>
    <row r="986" spans="1:22">
      <c r="A986">
        <v>1990</v>
      </c>
      <c r="B986">
        <v>5</v>
      </c>
      <c r="C986">
        <v>4</v>
      </c>
      <c r="D986" s="14">
        <v>4.5456697318488102</v>
      </c>
      <c r="E986" s="14">
        <v>2.1308124514730399E-4</v>
      </c>
      <c r="F986" s="14">
        <v>0</v>
      </c>
      <c r="G986" s="14">
        <v>0.324325562223782</v>
      </c>
      <c r="H986" s="14">
        <v>1.4383065251188401</v>
      </c>
      <c r="I986" s="14">
        <v>3.3967158727743998</v>
      </c>
      <c r="J986" s="14">
        <v>0.52725405440085604</v>
      </c>
      <c r="K986" s="14">
        <v>1.5907468028987</v>
      </c>
      <c r="L986" s="14">
        <v>0.38615033575934099</v>
      </c>
      <c r="M986" s="14">
        <v>0.44388568614860302</v>
      </c>
      <c r="N986" s="14">
        <v>0.83622342766259705</v>
      </c>
      <c r="O986" s="14">
        <v>2.8252513839709099</v>
      </c>
      <c r="P986" s="14">
        <v>1.5644154671594499</v>
      </c>
      <c r="R986">
        <v>6</v>
      </c>
      <c r="S986">
        <v>8</v>
      </c>
      <c r="T986">
        <v>9</v>
      </c>
      <c r="U986">
        <v>3</v>
      </c>
      <c r="V986">
        <v>7</v>
      </c>
    </row>
    <row r="987" spans="1:22">
      <c r="A987">
        <v>1990</v>
      </c>
      <c r="B987">
        <v>5</v>
      </c>
      <c r="C987">
        <v>5</v>
      </c>
      <c r="D987" s="14">
        <v>4.18866210349284</v>
      </c>
      <c r="E987" s="14">
        <v>2.55743387067962E-4</v>
      </c>
      <c r="F987" s="14">
        <v>2.3891535908174201E-2</v>
      </c>
      <c r="G987" s="14">
        <v>0.61017362443243195</v>
      </c>
      <c r="H987" s="14">
        <v>1.74236183646548</v>
      </c>
      <c r="I987" s="14">
        <v>5.5969303770112102</v>
      </c>
      <c r="J987" s="14">
        <v>0.86670810526548003</v>
      </c>
      <c r="K987" s="14">
        <v>1.5281339594835599</v>
      </c>
      <c r="L987" s="14">
        <v>0.60903472513643597</v>
      </c>
      <c r="M987" s="14">
        <v>1.1130269275850699</v>
      </c>
      <c r="N987" s="14">
        <v>2.7690084611222301</v>
      </c>
      <c r="O987" s="14">
        <v>6.5075641543943599</v>
      </c>
      <c r="P987" s="14">
        <v>3.05292077176837</v>
      </c>
      <c r="R987">
        <v>3</v>
      </c>
      <c r="S987">
        <v>6</v>
      </c>
      <c r="T987">
        <v>4</v>
      </c>
      <c r="U987">
        <v>3</v>
      </c>
      <c r="V987">
        <v>7</v>
      </c>
    </row>
    <row r="988" spans="1:22">
      <c r="A988">
        <v>1990</v>
      </c>
      <c r="B988">
        <v>5</v>
      </c>
      <c r="C988">
        <v>6</v>
      </c>
      <c r="D988" s="14">
        <v>0.31919506938208098</v>
      </c>
      <c r="E988" s="14">
        <v>8.3277406683149903E-3</v>
      </c>
      <c r="F988" s="14">
        <v>0.10424613390818099</v>
      </c>
      <c r="G988" s="14">
        <v>0.89949037028859702</v>
      </c>
      <c r="H988" s="14">
        <v>1.0610336467996</v>
      </c>
      <c r="I988" s="14">
        <v>4.5353403838666999</v>
      </c>
      <c r="J988" s="14">
        <v>0.80803074445637102</v>
      </c>
      <c r="K988" s="14">
        <v>7.7849632618052098</v>
      </c>
      <c r="L988" s="14">
        <v>1.42255552850645</v>
      </c>
      <c r="M988" s="14">
        <v>0.42084108939077502</v>
      </c>
      <c r="N988" s="14">
        <v>4.9948094584512202</v>
      </c>
      <c r="O988" s="14">
        <v>8.9249432769370802</v>
      </c>
      <c r="P988" s="14">
        <v>4.85539916814266</v>
      </c>
      <c r="R988">
        <v>4</v>
      </c>
      <c r="S988">
        <v>6</v>
      </c>
      <c r="T988">
        <v>4</v>
      </c>
      <c r="U988">
        <v>3</v>
      </c>
      <c r="V988">
        <v>7</v>
      </c>
    </row>
    <row r="989" spans="1:22">
      <c r="A989">
        <v>1990</v>
      </c>
      <c r="B989">
        <v>5</v>
      </c>
      <c r="C989">
        <v>7</v>
      </c>
      <c r="D989" s="14">
        <v>3.6463458512885101</v>
      </c>
      <c r="E989" s="14">
        <v>6.7953750739153604E-4</v>
      </c>
      <c r="F989" s="14">
        <v>2.7008755373480998E-2</v>
      </c>
      <c r="G989" s="14">
        <v>3.3398013208769002</v>
      </c>
      <c r="H989" s="14">
        <v>3.0400173154123702</v>
      </c>
      <c r="I989" s="14">
        <v>3.6154659569340502</v>
      </c>
      <c r="J989" s="14">
        <v>1.92453990703606</v>
      </c>
      <c r="K989" s="14">
        <v>7.6149187630489497</v>
      </c>
      <c r="L989" s="14">
        <v>5.3127507334562303</v>
      </c>
      <c r="M989" s="14">
        <v>0.75724282489466699</v>
      </c>
      <c r="N989" s="14">
        <v>6.8462352808476696</v>
      </c>
      <c r="O989" s="14">
        <v>5.9171204067188601</v>
      </c>
      <c r="P989" s="14">
        <v>4.7390007813165997</v>
      </c>
      <c r="R989">
        <v>10</v>
      </c>
      <c r="S989">
        <v>5</v>
      </c>
      <c r="T989">
        <v>4</v>
      </c>
      <c r="U989">
        <v>3</v>
      </c>
      <c r="V989">
        <v>7</v>
      </c>
    </row>
    <row r="990" spans="1:22">
      <c r="A990">
        <v>1990</v>
      </c>
      <c r="B990">
        <v>5</v>
      </c>
      <c r="C990">
        <v>8</v>
      </c>
      <c r="D990" s="14">
        <v>6.2414578586008496</v>
      </c>
      <c r="E990" s="14">
        <v>9.7202322919128101E-2</v>
      </c>
      <c r="F990" s="14">
        <v>5.2678296157480098E-2</v>
      </c>
      <c r="G990" s="14">
        <v>4.2609752108268699</v>
      </c>
      <c r="H990" s="14">
        <v>3.15322396647209</v>
      </c>
      <c r="I990" s="14">
        <v>4.7955040601521697</v>
      </c>
      <c r="J990" s="14">
        <v>3.1561532291437802</v>
      </c>
      <c r="K990" s="14">
        <v>5.3659542026899096</v>
      </c>
      <c r="L990" s="14">
        <v>6.3344254053566198</v>
      </c>
      <c r="M990" s="14">
        <v>1.5186990454305</v>
      </c>
      <c r="N990" s="14">
        <v>6.80488982391301</v>
      </c>
      <c r="O990" s="14">
        <v>2.79289191003229</v>
      </c>
      <c r="P990" s="14">
        <v>3.7386498475147798</v>
      </c>
      <c r="R990">
        <v>7</v>
      </c>
      <c r="S990">
        <v>5</v>
      </c>
      <c r="T990">
        <v>8</v>
      </c>
      <c r="U990">
        <v>2</v>
      </c>
      <c r="V990">
        <v>7</v>
      </c>
    </row>
    <row r="991" spans="1:22">
      <c r="A991">
        <v>1990</v>
      </c>
      <c r="B991">
        <v>5</v>
      </c>
      <c r="C991">
        <v>9</v>
      </c>
      <c r="D991" s="14">
        <v>5.7397518094564397</v>
      </c>
      <c r="E991" s="14">
        <v>4.5939189543711401E-2</v>
      </c>
      <c r="F991" s="14">
        <v>4.1278176741768403E-2</v>
      </c>
      <c r="G991" s="14">
        <v>2.9400567410730201</v>
      </c>
      <c r="H991" s="14">
        <v>1.84444911410176</v>
      </c>
      <c r="I991" s="14">
        <v>3.8290964325014798</v>
      </c>
      <c r="J991" s="14">
        <v>1.35066796365674</v>
      </c>
      <c r="K991" s="14">
        <v>2.6879723092649299</v>
      </c>
      <c r="L991" s="14">
        <v>5.1582093594512903</v>
      </c>
      <c r="M991" s="14">
        <v>1.4246196708660099</v>
      </c>
      <c r="N991" s="14">
        <v>5.53735826605927</v>
      </c>
      <c r="O991" s="14">
        <v>1.61816272721064</v>
      </c>
      <c r="P991" s="14">
        <v>2.3748268764043301</v>
      </c>
      <c r="R991">
        <v>7</v>
      </c>
      <c r="S991">
        <v>5</v>
      </c>
      <c r="T991">
        <v>8</v>
      </c>
      <c r="U991">
        <v>2</v>
      </c>
      <c r="V991">
        <v>7</v>
      </c>
    </row>
    <row r="992" spans="1:22">
      <c r="A992">
        <v>1990</v>
      </c>
      <c r="B992">
        <v>5</v>
      </c>
      <c r="C992">
        <v>10</v>
      </c>
      <c r="D992" s="14">
        <v>9.9598406163287692</v>
      </c>
      <c r="E992" s="14">
        <v>4.6270221396585202E-2</v>
      </c>
      <c r="F992" s="14">
        <v>3.1435624485164002E-2</v>
      </c>
      <c r="G992" s="14">
        <v>3.1454882455784401</v>
      </c>
      <c r="H992" s="14">
        <v>1.8663283690436701</v>
      </c>
      <c r="I992" s="14">
        <v>11.0773526985193</v>
      </c>
      <c r="J992" s="14">
        <v>0.59442549386189902</v>
      </c>
      <c r="K992" s="14">
        <v>3.64235635944077</v>
      </c>
      <c r="L992" s="14">
        <v>7.7856003098300901</v>
      </c>
      <c r="M992" s="14">
        <v>0.65574351084903804</v>
      </c>
      <c r="N992" s="14">
        <v>8.2983251634608202</v>
      </c>
      <c r="O992" s="14">
        <v>1.0139792060389199</v>
      </c>
      <c r="P992" s="14">
        <v>2.4744397560231501</v>
      </c>
      <c r="R992">
        <v>7</v>
      </c>
      <c r="S992">
        <v>5</v>
      </c>
      <c r="T992">
        <v>8</v>
      </c>
      <c r="U992">
        <v>2</v>
      </c>
      <c r="V992">
        <v>7</v>
      </c>
    </row>
    <row r="993" spans="1:22">
      <c r="A993">
        <v>1990</v>
      </c>
      <c r="B993">
        <v>5</v>
      </c>
      <c r="C993">
        <v>11</v>
      </c>
      <c r="D993" s="14">
        <v>8.3212670715000296</v>
      </c>
      <c r="E993" s="14">
        <v>6.68778829162196E-2</v>
      </c>
      <c r="F993" s="14">
        <v>6.91967872352543E-3</v>
      </c>
      <c r="G993" s="14">
        <v>5.5568382729206496</v>
      </c>
      <c r="H993" s="14">
        <v>2.5884824160564799</v>
      </c>
      <c r="I993" s="14">
        <v>6.4775147161369899</v>
      </c>
      <c r="J993" s="14">
        <v>0.56016790115062898</v>
      </c>
      <c r="K993" s="14">
        <v>4.32938997158631</v>
      </c>
      <c r="L993" s="14">
        <v>11.756188410089401</v>
      </c>
      <c r="M993" s="14">
        <v>3.4651660170865202</v>
      </c>
      <c r="N993" s="14">
        <v>17.100121836991601</v>
      </c>
      <c r="O993" s="14">
        <v>1.55446497654896</v>
      </c>
      <c r="P993" s="14">
        <v>3.8107124647009201</v>
      </c>
      <c r="R993">
        <v>7</v>
      </c>
      <c r="S993">
        <v>9</v>
      </c>
      <c r="T993">
        <v>8</v>
      </c>
      <c r="U993">
        <v>2</v>
      </c>
      <c r="V993">
        <v>6</v>
      </c>
    </row>
    <row r="994" spans="1:22">
      <c r="A994">
        <v>1990</v>
      </c>
      <c r="B994">
        <v>5</v>
      </c>
      <c r="C994">
        <v>12</v>
      </c>
      <c r="D994" s="14">
        <v>3.8165957248073599</v>
      </c>
      <c r="E994" s="14">
        <v>1.57527178130111E-3</v>
      </c>
      <c r="F994" s="14">
        <v>0</v>
      </c>
      <c r="G994" s="14">
        <v>4.4886482161946102</v>
      </c>
      <c r="H994" s="14">
        <v>3.41028413601064</v>
      </c>
      <c r="I994" s="14">
        <v>6.1393705253345301</v>
      </c>
      <c r="J994" s="14">
        <v>0.47258615775808799</v>
      </c>
      <c r="K994" s="14">
        <v>3.9469205215847598</v>
      </c>
      <c r="L994" s="14">
        <v>5.0824800743718797</v>
      </c>
      <c r="M994" s="14">
        <v>0.89981328419947804</v>
      </c>
      <c r="N994" s="14">
        <v>9.3360993597308806</v>
      </c>
      <c r="O994" s="14">
        <v>2.65479653052755</v>
      </c>
      <c r="P994" s="14">
        <v>3.3246230680539801</v>
      </c>
      <c r="R994">
        <v>7</v>
      </c>
      <c r="S994">
        <v>9</v>
      </c>
      <c r="T994">
        <v>8</v>
      </c>
      <c r="U994">
        <v>2</v>
      </c>
      <c r="V994">
        <v>6</v>
      </c>
    </row>
    <row r="995" spans="1:22">
      <c r="A995">
        <v>1990</v>
      </c>
      <c r="B995">
        <v>5</v>
      </c>
      <c r="C995">
        <v>13</v>
      </c>
      <c r="D995" s="14">
        <v>3.16939305437056</v>
      </c>
      <c r="E995" s="14">
        <v>8.49321198351532E-5</v>
      </c>
      <c r="F995" s="14">
        <v>1.32530593727875E-4</v>
      </c>
      <c r="G995" s="14">
        <v>2.2031023088830799</v>
      </c>
      <c r="H995" s="14">
        <v>3.8270378447650701</v>
      </c>
      <c r="I995" s="14">
        <v>2.0542641450315902</v>
      </c>
      <c r="J995" s="14">
        <v>1.3026106272687199</v>
      </c>
      <c r="K995" s="14">
        <v>2.3030662363167198</v>
      </c>
      <c r="L995" s="14">
        <v>2.1940970829337099</v>
      </c>
      <c r="M995" s="14">
        <v>0.54067905097920999</v>
      </c>
      <c r="N995" s="14">
        <v>7.2653126844717102</v>
      </c>
      <c r="O995" s="14">
        <v>1.9416842559190399</v>
      </c>
      <c r="P995" s="14">
        <v>2.24476740568055</v>
      </c>
      <c r="R995">
        <v>7</v>
      </c>
      <c r="S995">
        <v>9</v>
      </c>
      <c r="T995">
        <v>8</v>
      </c>
      <c r="U995">
        <v>2</v>
      </c>
      <c r="V995">
        <v>6</v>
      </c>
    </row>
    <row r="996" spans="1:22">
      <c r="A996">
        <v>1990</v>
      </c>
      <c r="B996">
        <v>5</v>
      </c>
      <c r="C996">
        <v>14</v>
      </c>
      <c r="D996" s="14">
        <v>2.35223142238151</v>
      </c>
      <c r="E996" s="14">
        <v>0</v>
      </c>
      <c r="F996" s="14">
        <v>2.6889317896171298E-3</v>
      </c>
      <c r="G996" s="14">
        <v>2.4074402765344098</v>
      </c>
      <c r="H996" s="14">
        <v>2.0250938127906699</v>
      </c>
      <c r="I996" s="14">
        <v>3.6991058811467901</v>
      </c>
      <c r="J996" s="14">
        <v>1.2338523571705999</v>
      </c>
      <c r="K996" s="14">
        <v>1.06170298236658</v>
      </c>
      <c r="L996" s="14">
        <v>1.15694224927017</v>
      </c>
      <c r="M996" s="14">
        <v>0.20826100660205299</v>
      </c>
      <c r="N996" s="14">
        <v>3.9768445800327101</v>
      </c>
      <c r="O996" s="14">
        <v>1.4805514137507301</v>
      </c>
      <c r="P996" s="14">
        <v>1.5878774938359199</v>
      </c>
      <c r="R996">
        <v>2</v>
      </c>
      <c r="S996">
        <v>9</v>
      </c>
      <c r="T996">
        <v>8</v>
      </c>
      <c r="U996">
        <v>1</v>
      </c>
      <c r="V996">
        <v>6</v>
      </c>
    </row>
    <row r="997" spans="1:22">
      <c r="A997">
        <v>1990</v>
      </c>
      <c r="B997">
        <v>5</v>
      </c>
      <c r="C997">
        <v>15</v>
      </c>
      <c r="D997" s="14">
        <v>1.6845931520970201</v>
      </c>
      <c r="E997" s="14">
        <v>9.788451688166101E-4</v>
      </c>
      <c r="F997" s="14">
        <v>0</v>
      </c>
      <c r="G997" s="14">
        <v>1.0570104466322801</v>
      </c>
      <c r="H997" s="14">
        <v>1.21181010251543</v>
      </c>
      <c r="I997" s="14">
        <v>5.0442828524469698</v>
      </c>
      <c r="J997" s="14">
        <v>0.38727024063093402</v>
      </c>
      <c r="K997" s="14">
        <v>1.0587267182239</v>
      </c>
      <c r="L997" s="14">
        <v>0.65130870674896901</v>
      </c>
      <c r="M997" s="14">
        <v>0.14610146383942299</v>
      </c>
      <c r="N997" s="14">
        <v>7.6708872516115596</v>
      </c>
      <c r="O997" s="14">
        <v>1.0490466993490899</v>
      </c>
      <c r="P997" s="14">
        <v>1.1779908810667701</v>
      </c>
      <c r="R997">
        <v>6</v>
      </c>
      <c r="S997">
        <v>9</v>
      </c>
      <c r="T997">
        <v>8</v>
      </c>
      <c r="U997">
        <v>1</v>
      </c>
      <c r="V997">
        <v>7</v>
      </c>
    </row>
    <row r="998" spans="1:22">
      <c r="A998">
        <v>1990</v>
      </c>
      <c r="B998">
        <v>5</v>
      </c>
      <c r="C998">
        <v>16</v>
      </c>
      <c r="D998" s="14">
        <v>1.9398743542310699</v>
      </c>
      <c r="E998" s="14">
        <v>4.2154209808472898E-3</v>
      </c>
      <c r="F998" s="14">
        <v>1.2748424141546101E-2</v>
      </c>
      <c r="G998" s="14">
        <v>1.7230632170074001</v>
      </c>
      <c r="H998" s="14">
        <v>1.4994755814245599</v>
      </c>
      <c r="I998" s="14">
        <v>5.9089223220837601</v>
      </c>
      <c r="J998" s="14">
        <v>0.35954074059151298</v>
      </c>
      <c r="K998" s="14">
        <v>1.13907385221908</v>
      </c>
      <c r="L998" s="14">
        <v>6.2166351696879802</v>
      </c>
      <c r="M998" s="14">
        <v>0.64148944914581896</v>
      </c>
      <c r="N998" s="14">
        <v>10.5947790823605</v>
      </c>
      <c r="O998" s="14">
        <v>0.967411630955199</v>
      </c>
      <c r="P998" s="14">
        <v>1.75849074154439</v>
      </c>
      <c r="R998">
        <v>2</v>
      </c>
      <c r="S998">
        <v>9</v>
      </c>
      <c r="T998">
        <v>1</v>
      </c>
      <c r="U998">
        <v>1</v>
      </c>
      <c r="V998">
        <v>6</v>
      </c>
    </row>
    <row r="999" spans="1:22">
      <c r="A999">
        <v>1990</v>
      </c>
      <c r="B999">
        <v>5</v>
      </c>
      <c r="C999">
        <v>17</v>
      </c>
      <c r="D999" s="14">
        <v>1.8871017538364601</v>
      </c>
      <c r="E999" s="14">
        <v>0</v>
      </c>
      <c r="F999" s="14">
        <v>0</v>
      </c>
      <c r="G999" s="14">
        <v>3.7838531009721001</v>
      </c>
      <c r="H999" s="14">
        <v>3.1518323092859601</v>
      </c>
      <c r="I999" s="14">
        <v>4.3726411647692203</v>
      </c>
      <c r="J999" s="14">
        <v>0.22918287359609099</v>
      </c>
      <c r="K999" s="14">
        <v>1.0049037563442</v>
      </c>
      <c r="L999" s="14">
        <v>5.2867205489746603</v>
      </c>
      <c r="M999" s="14">
        <v>0.548095682909291</v>
      </c>
      <c r="N999" s="14">
        <v>8.74493450821255</v>
      </c>
      <c r="O999" s="14">
        <v>0.74922474166303099</v>
      </c>
      <c r="P999" s="14">
        <v>1.9946465179045301</v>
      </c>
      <c r="R999">
        <v>2</v>
      </c>
      <c r="S999">
        <v>9</v>
      </c>
      <c r="T999">
        <v>1</v>
      </c>
      <c r="U999">
        <v>1</v>
      </c>
      <c r="V999">
        <v>1</v>
      </c>
    </row>
    <row r="1000" spans="1:22">
      <c r="A1000">
        <v>1990</v>
      </c>
      <c r="B1000">
        <v>5</v>
      </c>
      <c r="C1000">
        <v>18</v>
      </c>
      <c r="D1000" s="14">
        <v>0.540787030985315</v>
      </c>
      <c r="E1000" s="14">
        <v>0</v>
      </c>
      <c r="F1000" s="14">
        <v>8.8161696987213602E-5</v>
      </c>
      <c r="G1000" s="14">
        <v>3.6588750531582401</v>
      </c>
      <c r="H1000" s="14">
        <v>4.0852181556209901</v>
      </c>
      <c r="I1000" s="14">
        <v>0.84174566034684595</v>
      </c>
      <c r="J1000" s="14">
        <v>1.0378344112827301E-2</v>
      </c>
      <c r="K1000" s="14">
        <v>0.67522116191489601</v>
      </c>
      <c r="L1000" s="14">
        <v>4.7593299639618696</v>
      </c>
      <c r="M1000" s="14">
        <v>0.36578270108253302</v>
      </c>
      <c r="N1000" s="14">
        <v>5.8668099178759396</v>
      </c>
      <c r="O1000" s="14">
        <v>1.4995262654150101</v>
      </c>
      <c r="P1000" s="14">
        <v>2.1158118675902</v>
      </c>
      <c r="R1000">
        <v>5</v>
      </c>
      <c r="S1000">
        <v>9</v>
      </c>
      <c r="T1000">
        <v>1</v>
      </c>
      <c r="U1000">
        <v>1</v>
      </c>
      <c r="V1000">
        <v>6</v>
      </c>
    </row>
    <row r="1001" spans="1:22">
      <c r="A1001">
        <v>1990</v>
      </c>
      <c r="B1001">
        <v>5</v>
      </c>
      <c r="C1001">
        <v>19</v>
      </c>
      <c r="D1001" s="14">
        <v>4.0840039019467297E-2</v>
      </c>
      <c r="E1001" s="14">
        <v>0</v>
      </c>
      <c r="F1001" s="14">
        <v>0</v>
      </c>
      <c r="G1001" s="14">
        <v>2.2005273734864699</v>
      </c>
      <c r="H1001" s="14">
        <v>4.09575679999881</v>
      </c>
      <c r="I1001" s="14">
        <v>7.4931508706937905E-2</v>
      </c>
      <c r="J1001" s="14">
        <v>3.12277116290792E-2</v>
      </c>
      <c r="K1001" s="14">
        <v>0.29373918619556499</v>
      </c>
      <c r="L1001" s="14">
        <v>4.2978730069448003</v>
      </c>
      <c r="M1001" s="14">
        <v>0.23038953796301501</v>
      </c>
      <c r="N1001" s="14">
        <v>4.5265387423266104</v>
      </c>
      <c r="O1001" s="14">
        <v>2.58383985945478</v>
      </c>
      <c r="P1001" s="14">
        <v>2.1037458636419499</v>
      </c>
      <c r="R1001">
        <v>5</v>
      </c>
      <c r="S1001">
        <v>9</v>
      </c>
      <c r="T1001">
        <v>1</v>
      </c>
      <c r="U1001">
        <v>1</v>
      </c>
      <c r="V1001">
        <v>6</v>
      </c>
    </row>
    <row r="1002" spans="1:22">
      <c r="A1002">
        <v>1990</v>
      </c>
      <c r="B1002">
        <v>5</v>
      </c>
      <c r="C1002">
        <v>20</v>
      </c>
      <c r="D1002" s="14">
        <v>1.79235418680911E-2</v>
      </c>
      <c r="E1002" s="14">
        <v>0</v>
      </c>
      <c r="F1002" s="14">
        <v>0</v>
      </c>
      <c r="G1002" s="14">
        <v>2.0410198665945201</v>
      </c>
      <c r="H1002" s="14">
        <v>3.7897392294913002</v>
      </c>
      <c r="I1002" s="14">
        <v>5.4982991692445499E-2</v>
      </c>
      <c r="J1002" s="14">
        <v>9.7189973616041897E-2</v>
      </c>
      <c r="K1002" s="14">
        <v>0.20595168040346501</v>
      </c>
      <c r="L1002" s="14">
        <v>3.0573244111148701</v>
      </c>
      <c r="M1002" s="14">
        <v>2.7627735416748799E-2</v>
      </c>
      <c r="N1002" s="14">
        <v>3.5169474342295701</v>
      </c>
      <c r="O1002" s="14">
        <v>3.3296781709790402</v>
      </c>
      <c r="P1002" s="14">
        <v>2.20113380648402</v>
      </c>
      <c r="R1002">
        <v>2</v>
      </c>
      <c r="S1002">
        <v>9</v>
      </c>
      <c r="T1002">
        <v>8</v>
      </c>
      <c r="U1002">
        <v>5</v>
      </c>
      <c r="V1002">
        <v>6</v>
      </c>
    </row>
    <row r="1003" spans="1:22">
      <c r="A1003">
        <v>1990</v>
      </c>
      <c r="B1003">
        <v>5</v>
      </c>
      <c r="C1003">
        <v>21</v>
      </c>
      <c r="D1003" s="14">
        <v>2.2997230668683901E-4</v>
      </c>
      <c r="E1003" s="14">
        <v>0</v>
      </c>
      <c r="F1003" s="14">
        <v>0</v>
      </c>
      <c r="G1003" s="14">
        <v>1.24656756191725</v>
      </c>
      <c r="H1003" s="14">
        <v>2.8442226387306699</v>
      </c>
      <c r="I1003" s="14">
        <v>1.9953473472851702E-2</v>
      </c>
      <c r="J1003" s="14">
        <v>0.23772914766925499</v>
      </c>
      <c r="K1003" s="14">
        <v>0.14615799481840699</v>
      </c>
      <c r="L1003" s="14">
        <v>1.0542226516304001</v>
      </c>
      <c r="M1003" s="14">
        <v>7.9145426153240592E-3</v>
      </c>
      <c r="N1003" s="14">
        <v>2.5888487523583898</v>
      </c>
      <c r="O1003" s="14">
        <v>1.7180048068518701</v>
      </c>
      <c r="P1003" s="14">
        <v>1.2766900110194299</v>
      </c>
      <c r="R1003">
        <v>2</v>
      </c>
      <c r="S1003">
        <v>9</v>
      </c>
      <c r="T1003">
        <v>8</v>
      </c>
      <c r="U1003">
        <v>5</v>
      </c>
      <c r="V1003">
        <v>6</v>
      </c>
    </row>
    <row r="1004" spans="1:22">
      <c r="A1004">
        <v>1990</v>
      </c>
      <c r="B1004">
        <v>5</v>
      </c>
      <c r="C1004">
        <v>22</v>
      </c>
      <c r="D1004" s="14">
        <v>2.1271766160285001E-3</v>
      </c>
      <c r="E1004" s="14">
        <v>0</v>
      </c>
      <c r="F1004" s="14">
        <v>0</v>
      </c>
      <c r="G1004" s="14">
        <v>2.4032834473921199</v>
      </c>
      <c r="H1004" s="14">
        <v>2.3642739336381098</v>
      </c>
      <c r="I1004" s="14">
        <v>0.21136632221284901</v>
      </c>
      <c r="J1004" s="14">
        <v>0.41744204818532499</v>
      </c>
      <c r="K1004" s="14">
        <v>0.42016152955284503</v>
      </c>
      <c r="L1004" s="14">
        <v>6.4562359416465904</v>
      </c>
      <c r="M1004" s="14">
        <v>0.22860708064437099</v>
      </c>
      <c r="N1004" s="14">
        <v>8.9346751644426394</v>
      </c>
      <c r="O1004" s="14">
        <v>0.79895244266941401</v>
      </c>
      <c r="P1004" s="14">
        <v>1.7139355264520399</v>
      </c>
      <c r="R1004">
        <v>2</v>
      </c>
      <c r="S1004">
        <v>9</v>
      </c>
      <c r="T1004">
        <v>8</v>
      </c>
      <c r="U1004">
        <v>5</v>
      </c>
      <c r="V1004">
        <v>6</v>
      </c>
    </row>
    <row r="1005" spans="1:22">
      <c r="A1005">
        <v>1990</v>
      </c>
      <c r="B1005">
        <v>5</v>
      </c>
      <c r="C1005">
        <v>23</v>
      </c>
      <c r="D1005" s="14">
        <v>3.1322490591207099E-2</v>
      </c>
      <c r="E1005" s="14">
        <v>0</v>
      </c>
      <c r="F1005" s="14">
        <v>0</v>
      </c>
      <c r="G1005" s="14">
        <v>1.9651143351028999</v>
      </c>
      <c r="H1005" s="14">
        <v>3.6378553245562202</v>
      </c>
      <c r="I1005" s="14">
        <v>0.60681988329719705</v>
      </c>
      <c r="J1005" s="14">
        <v>0.168280523287761</v>
      </c>
      <c r="K1005" s="14">
        <v>1.00933826166778</v>
      </c>
      <c r="L1005" s="14">
        <v>8.6916647065903501</v>
      </c>
      <c r="M1005" s="14">
        <v>1.2707307745904299</v>
      </c>
      <c r="N1005" s="14">
        <v>9.5220761197369299</v>
      </c>
      <c r="O1005" s="14">
        <v>0.778724314511129</v>
      </c>
      <c r="P1005" s="14">
        <v>1.9742462327406201</v>
      </c>
      <c r="R1005">
        <v>2</v>
      </c>
      <c r="S1005">
        <v>9</v>
      </c>
      <c r="T1005">
        <v>8</v>
      </c>
      <c r="U1005">
        <v>5</v>
      </c>
      <c r="V1005">
        <v>6</v>
      </c>
    </row>
    <row r="1006" spans="1:22">
      <c r="A1006">
        <v>1990</v>
      </c>
      <c r="B1006">
        <v>5</v>
      </c>
      <c r="C1006">
        <v>24</v>
      </c>
      <c r="D1006" s="14">
        <v>1.8103637074169902E-2</v>
      </c>
      <c r="E1006" s="14">
        <v>0</v>
      </c>
      <c r="F1006" s="14">
        <v>0</v>
      </c>
      <c r="G1006" s="14">
        <v>2.4085466883134998</v>
      </c>
      <c r="H1006" s="14">
        <v>2.3592153307241799</v>
      </c>
      <c r="I1006" s="14">
        <v>0.56471248578044198</v>
      </c>
      <c r="J1006" s="14">
        <v>0.12903864421150499</v>
      </c>
      <c r="K1006" s="14">
        <v>1.23370422652698</v>
      </c>
      <c r="L1006" s="14">
        <v>4.7566096498099304</v>
      </c>
      <c r="M1006" s="14">
        <v>0.14694019371313799</v>
      </c>
      <c r="N1006" s="14">
        <v>8.9987574265066694</v>
      </c>
      <c r="O1006" s="14">
        <v>0.71845062114104996</v>
      </c>
      <c r="P1006" s="14">
        <v>1.6486225662623799</v>
      </c>
      <c r="R1006">
        <v>2</v>
      </c>
      <c r="S1006">
        <v>9</v>
      </c>
      <c r="T1006">
        <v>8</v>
      </c>
      <c r="U1006">
        <v>5</v>
      </c>
      <c r="V1006">
        <v>6</v>
      </c>
    </row>
    <row r="1007" spans="1:22">
      <c r="A1007">
        <v>1990</v>
      </c>
      <c r="B1007">
        <v>5</v>
      </c>
      <c r="C1007">
        <v>25</v>
      </c>
      <c r="D1007" s="14">
        <v>0.143725568416843</v>
      </c>
      <c r="E1007" s="14">
        <v>0</v>
      </c>
      <c r="F1007" s="14">
        <v>0</v>
      </c>
      <c r="G1007" s="14">
        <v>0.95902977182104898</v>
      </c>
      <c r="H1007" s="14">
        <v>1.2059381486018601</v>
      </c>
      <c r="I1007" s="14">
        <v>0.26126559635572999</v>
      </c>
      <c r="J1007" s="14">
        <v>3.6836360478303798E-2</v>
      </c>
      <c r="K1007" s="14">
        <v>0.60360179620380106</v>
      </c>
      <c r="L1007" s="14">
        <v>0.88142673750490996</v>
      </c>
      <c r="M1007" s="14">
        <v>1.72737488970254E-2</v>
      </c>
      <c r="N1007" s="14">
        <v>4.5970126010606203</v>
      </c>
      <c r="O1007" s="14">
        <v>0.81718198828494903</v>
      </c>
      <c r="P1007" s="14">
        <v>0.86988761005068904</v>
      </c>
      <c r="R1007">
        <v>6</v>
      </c>
      <c r="S1007">
        <v>9</v>
      </c>
      <c r="T1007">
        <v>8</v>
      </c>
      <c r="U1007">
        <v>5</v>
      </c>
      <c r="V1007">
        <v>6</v>
      </c>
    </row>
    <row r="1008" spans="1:22">
      <c r="A1008">
        <v>1990</v>
      </c>
      <c r="B1008">
        <v>5</v>
      </c>
      <c r="C1008">
        <v>26</v>
      </c>
      <c r="D1008" s="14">
        <v>7.5177935467512794E-2</v>
      </c>
      <c r="E1008" s="14">
        <v>0</v>
      </c>
      <c r="F1008" s="14">
        <v>0</v>
      </c>
      <c r="G1008" s="14">
        <v>0.90408078859861396</v>
      </c>
      <c r="H1008" s="14">
        <v>1.2714639883714101</v>
      </c>
      <c r="I1008" s="14">
        <v>7.9528950535390594E-2</v>
      </c>
      <c r="J1008" s="14">
        <v>0.13170318735890299</v>
      </c>
      <c r="K1008" s="14">
        <v>0.43487791863393599</v>
      </c>
      <c r="L1008" s="14">
        <v>1.9881081930076701</v>
      </c>
      <c r="M1008" s="14">
        <v>1.86086789283369E-2</v>
      </c>
      <c r="N1008" s="14">
        <v>5.0473688191889101</v>
      </c>
      <c r="O1008" s="14">
        <v>0.82997021740274202</v>
      </c>
      <c r="P1008" s="14">
        <v>0.92526360740228497</v>
      </c>
      <c r="R1008">
        <v>2</v>
      </c>
      <c r="S1008">
        <v>9</v>
      </c>
      <c r="T1008">
        <v>8</v>
      </c>
      <c r="U1008">
        <v>5</v>
      </c>
      <c r="V1008">
        <v>6</v>
      </c>
    </row>
    <row r="1009" spans="1:22">
      <c r="A1009">
        <v>1990</v>
      </c>
      <c r="B1009">
        <v>5</v>
      </c>
      <c r="C1009">
        <v>27</v>
      </c>
      <c r="D1009" s="14">
        <v>0.34007738100858398</v>
      </c>
      <c r="E1009" s="14">
        <v>3.8264034526389501E-4</v>
      </c>
      <c r="F1009" s="14">
        <v>0</v>
      </c>
      <c r="G1009" s="14">
        <v>1.8501360602235299</v>
      </c>
      <c r="H1009" s="14">
        <v>0.81615142827410203</v>
      </c>
      <c r="I1009" s="14">
        <v>0.62013565788882696</v>
      </c>
      <c r="J1009" s="14">
        <v>0.36463219304719302</v>
      </c>
      <c r="K1009" s="14">
        <v>0.41451632326664101</v>
      </c>
      <c r="L1009" s="14">
        <v>3.3462802107597298</v>
      </c>
      <c r="M1009" s="14">
        <v>0.75180212182974904</v>
      </c>
      <c r="N1009" s="14">
        <v>3.7741500695496901</v>
      </c>
      <c r="O1009" s="14">
        <v>1.0846284564674999</v>
      </c>
      <c r="P1009" s="14">
        <v>1.2193861617872099</v>
      </c>
      <c r="R1009">
        <v>2</v>
      </c>
      <c r="S1009">
        <v>9</v>
      </c>
      <c r="T1009">
        <v>8</v>
      </c>
      <c r="U1009">
        <v>5</v>
      </c>
      <c r="V1009">
        <v>6</v>
      </c>
    </row>
    <row r="1010" spans="1:22">
      <c r="A1010">
        <v>1990</v>
      </c>
      <c r="B1010">
        <v>5</v>
      </c>
      <c r="C1010">
        <v>28</v>
      </c>
      <c r="D1010" s="14">
        <v>0.41660203892383701</v>
      </c>
      <c r="E1010" s="14">
        <v>0.100692306961521</v>
      </c>
      <c r="F1010" s="14">
        <v>2.46276501209533E-2</v>
      </c>
      <c r="G1010" s="14">
        <v>2.51863517053458</v>
      </c>
      <c r="H1010" s="14">
        <v>1.1563474767300399</v>
      </c>
      <c r="I1010" s="14">
        <v>0.68821681407018798</v>
      </c>
      <c r="J1010" s="14">
        <v>0.26204664849064602</v>
      </c>
      <c r="K1010" s="14">
        <v>0.66380413996073595</v>
      </c>
      <c r="L1010" s="14">
        <v>5.8337978086465299</v>
      </c>
      <c r="M1010" s="14">
        <v>0.90478099869363904</v>
      </c>
      <c r="N1010" s="14">
        <v>6.9157254004256297</v>
      </c>
      <c r="O1010" s="14">
        <v>1.2454202323774399</v>
      </c>
      <c r="P1010" s="14">
        <v>1.7227985482449599</v>
      </c>
      <c r="R1010">
        <v>2</v>
      </c>
      <c r="S1010">
        <v>9</v>
      </c>
      <c r="T1010">
        <v>8</v>
      </c>
      <c r="U1010">
        <v>5</v>
      </c>
      <c r="V1010">
        <v>6</v>
      </c>
    </row>
    <row r="1011" spans="1:22">
      <c r="A1011">
        <v>1990</v>
      </c>
      <c r="B1011">
        <v>5</v>
      </c>
      <c r="C1011">
        <v>29</v>
      </c>
      <c r="D1011" s="14">
        <v>0.39746425713040001</v>
      </c>
      <c r="E1011" s="14">
        <v>0.428429350240142</v>
      </c>
      <c r="F1011" s="14">
        <v>0.84922029596071402</v>
      </c>
      <c r="G1011" s="14">
        <v>2.7639303352186699</v>
      </c>
      <c r="H1011" s="14">
        <v>0.98354608897262996</v>
      </c>
      <c r="I1011" s="14">
        <v>0.62966865941142003</v>
      </c>
      <c r="J1011" s="14">
        <v>0.49205581028135098</v>
      </c>
      <c r="K1011" s="14">
        <v>0.49050965112144401</v>
      </c>
      <c r="L1011" s="14">
        <v>2.6005395134320302</v>
      </c>
      <c r="M1011" s="14">
        <v>0.29517935215937102</v>
      </c>
      <c r="N1011" s="14">
        <v>4.5109317527633603</v>
      </c>
      <c r="O1011" s="14">
        <v>1.1234495654065599</v>
      </c>
      <c r="P1011" s="14">
        <v>1.4089542467171201</v>
      </c>
      <c r="R1011">
        <v>2</v>
      </c>
      <c r="S1011">
        <v>9</v>
      </c>
      <c r="T1011">
        <v>8</v>
      </c>
      <c r="U1011">
        <v>5</v>
      </c>
      <c r="V1011">
        <v>6</v>
      </c>
    </row>
    <row r="1012" spans="1:22">
      <c r="A1012">
        <v>1990</v>
      </c>
      <c r="B1012">
        <v>5</v>
      </c>
      <c r="C1012">
        <v>30</v>
      </c>
      <c r="D1012" s="14">
        <v>0.47462779927354398</v>
      </c>
      <c r="E1012" s="14">
        <v>0.115042670844411</v>
      </c>
      <c r="F1012" s="14">
        <v>0.33226531429779699</v>
      </c>
      <c r="G1012" s="14">
        <v>3.6787696750977901</v>
      </c>
      <c r="H1012" s="14">
        <v>0.80184496533649696</v>
      </c>
      <c r="I1012" s="14">
        <v>0.47818343721969497</v>
      </c>
      <c r="J1012" s="14">
        <v>3.5060263244558403E-2</v>
      </c>
      <c r="K1012" s="14">
        <v>0.41691690006689303</v>
      </c>
      <c r="L1012" s="14">
        <v>7.34091388104184</v>
      </c>
      <c r="M1012" s="14">
        <v>0.84797050089679504</v>
      </c>
      <c r="N1012" s="14">
        <v>7.2829121209714103</v>
      </c>
      <c r="O1012" s="14">
        <v>1.10742837057703</v>
      </c>
      <c r="P1012" s="14">
        <v>1.8664967439007401</v>
      </c>
      <c r="R1012">
        <v>2</v>
      </c>
      <c r="S1012">
        <v>9</v>
      </c>
      <c r="T1012">
        <v>8</v>
      </c>
      <c r="U1012">
        <v>5</v>
      </c>
      <c r="V1012">
        <v>6</v>
      </c>
    </row>
    <row r="1013" spans="1:22">
      <c r="A1013">
        <v>1990</v>
      </c>
      <c r="B1013">
        <v>5</v>
      </c>
      <c r="C1013">
        <v>31</v>
      </c>
      <c r="D1013" s="14">
        <v>0.35142829941652098</v>
      </c>
      <c r="E1013" s="14">
        <v>0.136444306582687</v>
      </c>
      <c r="F1013" s="14">
        <v>0.61398767966804702</v>
      </c>
      <c r="G1013" s="14">
        <v>3.8974353602060599</v>
      </c>
      <c r="H1013" s="14">
        <v>1.8876879065869201</v>
      </c>
      <c r="I1013" s="14">
        <v>0.40016873806744901</v>
      </c>
      <c r="J1013" s="14">
        <v>0.221304799018813</v>
      </c>
      <c r="K1013" s="14">
        <v>0.44135595009232098</v>
      </c>
      <c r="L1013" s="14">
        <v>8.1368844267522498</v>
      </c>
      <c r="M1013" s="14">
        <v>1.6502272828591</v>
      </c>
      <c r="N1013" s="14">
        <v>8.9613272273543707</v>
      </c>
      <c r="O1013" s="14">
        <v>1.22429259890634</v>
      </c>
      <c r="P1013" s="14">
        <v>2.2044358432602298</v>
      </c>
      <c r="R1013">
        <v>2</v>
      </c>
      <c r="S1013">
        <v>9</v>
      </c>
      <c r="T1013">
        <v>8</v>
      </c>
      <c r="U1013">
        <v>5</v>
      </c>
      <c r="V1013">
        <v>6</v>
      </c>
    </row>
    <row r="1014" spans="1:22">
      <c r="A1014">
        <v>1991</v>
      </c>
      <c r="B1014">
        <v>3</v>
      </c>
      <c r="C1014">
        <v>1</v>
      </c>
      <c r="D1014" s="14">
        <v>5.35805772810488</v>
      </c>
      <c r="E1014" s="14">
        <v>0.123008360791691</v>
      </c>
      <c r="F1014" s="14">
        <v>9.9174449329419503E-2</v>
      </c>
      <c r="G1014" s="14">
        <v>0.73045009035684605</v>
      </c>
      <c r="H1014" s="14">
        <v>0.44864522002663998</v>
      </c>
      <c r="I1014" s="14">
        <v>6.29009011476687</v>
      </c>
      <c r="J1014" s="14">
        <v>2.4028851400636299E-2</v>
      </c>
      <c r="K1014" s="14">
        <v>4.7160430821199304</v>
      </c>
      <c r="L1014" s="14">
        <v>0.35107382649838798</v>
      </c>
      <c r="M1014" s="14">
        <v>1.66533453693773E-13</v>
      </c>
      <c r="N1014" s="14">
        <v>5.3646693956659499</v>
      </c>
      <c r="O1014" s="14">
        <v>1.7020805944847699</v>
      </c>
      <c r="P1014" s="14">
        <v>1.7448345400785801</v>
      </c>
      <c r="R1014">
        <v>6</v>
      </c>
      <c r="S1014">
        <v>7</v>
      </c>
      <c r="T1014">
        <v>6</v>
      </c>
      <c r="U1014">
        <v>8</v>
      </c>
      <c r="V1014">
        <v>3</v>
      </c>
    </row>
    <row r="1015" spans="1:22">
      <c r="A1015">
        <v>1991</v>
      </c>
      <c r="B1015">
        <v>3</v>
      </c>
      <c r="C1015">
        <v>2</v>
      </c>
      <c r="D1015" s="14">
        <v>1.0047998154575</v>
      </c>
      <c r="E1015" s="14">
        <v>0.28482707849389299</v>
      </c>
      <c r="F1015" s="14">
        <v>0.126723634675455</v>
      </c>
      <c r="G1015" s="14">
        <v>0.95003626236940297</v>
      </c>
      <c r="H1015" s="14">
        <v>0.21237775665981901</v>
      </c>
      <c r="I1015" s="14">
        <v>1.21621057955804</v>
      </c>
      <c r="J1015" s="14">
        <v>5.7022714594165601E-2</v>
      </c>
      <c r="K1015" s="14">
        <v>4.5214757277507003</v>
      </c>
      <c r="L1015" s="14">
        <v>0.39360031854659899</v>
      </c>
      <c r="M1015" s="14">
        <v>1.66533453693773E-13</v>
      </c>
      <c r="N1015" s="14">
        <v>3.0599346213854601</v>
      </c>
      <c r="O1015" s="14">
        <v>3.8344008196255399</v>
      </c>
      <c r="P1015" s="14">
        <v>2.4031708081352998</v>
      </c>
      <c r="R1015">
        <v>8</v>
      </c>
      <c r="S1015">
        <v>7</v>
      </c>
      <c r="T1015">
        <v>6</v>
      </c>
      <c r="U1015">
        <v>8</v>
      </c>
      <c r="V1015">
        <v>3</v>
      </c>
    </row>
    <row r="1016" spans="1:22">
      <c r="A1016">
        <v>1991</v>
      </c>
      <c r="B1016">
        <v>3</v>
      </c>
      <c r="C1016">
        <v>3</v>
      </c>
      <c r="D1016" s="14">
        <v>8.0468925619094094</v>
      </c>
      <c r="E1016" s="14">
        <v>1.7484665240499699</v>
      </c>
      <c r="F1016" s="14">
        <v>0.61610011401711096</v>
      </c>
      <c r="G1016" s="14">
        <v>0.24455221386769799</v>
      </c>
      <c r="H1016" s="14">
        <v>8.2795369418692796E-2</v>
      </c>
      <c r="I1016" s="14">
        <v>3.9393670845942501</v>
      </c>
      <c r="J1016" s="14">
        <v>0.45327274980093202</v>
      </c>
      <c r="K1016" s="14">
        <v>2.5217954579800299</v>
      </c>
      <c r="L1016" s="14">
        <v>4.1960504001149597E-2</v>
      </c>
      <c r="M1016" s="14">
        <v>1.66533453693773E-13</v>
      </c>
      <c r="N1016" s="14">
        <v>0.96894942518075</v>
      </c>
      <c r="O1016" s="14">
        <v>3.8907119879548002</v>
      </c>
      <c r="P1016" s="14">
        <v>1.9605000771649701</v>
      </c>
      <c r="R1016">
        <v>3</v>
      </c>
      <c r="S1016">
        <v>7</v>
      </c>
      <c r="T1016">
        <v>7</v>
      </c>
      <c r="U1016">
        <v>8</v>
      </c>
      <c r="V1016">
        <v>2</v>
      </c>
    </row>
    <row r="1017" spans="1:22">
      <c r="A1017">
        <v>1991</v>
      </c>
      <c r="B1017">
        <v>3</v>
      </c>
      <c r="C1017">
        <v>4</v>
      </c>
      <c r="D1017" s="14">
        <v>5.0886682571884299</v>
      </c>
      <c r="E1017" s="14">
        <v>0.37124232974377303</v>
      </c>
      <c r="F1017" s="14">
        <v>2.8512596248495101E-2</v>
      </c>
      <c r="G1017" s="14">
        <v>0.67993561176908002</v>
      </c>
      <c r="H1017" s="14">
        <v>0.41422504145342798</v>
      </c>
      <c r="I1017" s="14">
        <v>9.26807046292714</v>
      </c>
      <c r="J1017" s="14">
        <v>0.77813979710542003</v>
      </c>
      <c r="K1017" s="14">
        <v>4.9907862374377396</v>
      </c>
      <c r="L1017" s="14">
        <v>0.14220259918758399</v>
      </c>
      <c r="M1017" s="14">
        <v>6.2751975008742498E-3</v>
      </c>
      <c r="N1017" s="14">
        <v>3.1553961582977799</v>
      </c>
      <c r="O1017" s="14">
        <v>4.0702266146145396</v>
      </c>
      <c r="P1017" s="14">
        <v>2.6919366398960101</v>
      </c>
      <c r="R1017">
        <v>3</v>
      </c>
      <c r="S1017">
        <v>7</v>
      </c>
      <c r="T1017">
        <v>7</v>
      </c>
      <c r="U1017">
        <v>8</v>
      </c>
      <c r="V1017">
        <v>2</v>
      </c>
    </row>
    <row r="1018" spans="1:22">
      <c r="A1018">
        <v>1991</v>
      </c>
      <c r="B1018">
        <v>3</v>
      </c>
      <c r="C1018">
        <v>5</v>
      </c>
      <c r="D1018" s="14">
        <v>5.9655336283088101</v>
      </c>
      <c r="E1018" s="14">
        <v>0.67813380460280104</v>
      </c>
      <c r="F1018" s="14">
        <v>0.20161967204324399</v>
      </c>
      <c r="G1018" s="14">
        <v>0.78360608970471402</v>
      </c>
      <c r="H1018" s="14">
        <v>0.40426837758550199</v>
      </c>
      <c r="I1018" s="14">
        <v>5.7512790001368197</v>
      </c>
      <c r="J1018" s="14">
        <v>0.50827399860040501</v>
      </c>
      <c r="K1018" s="14">
        <v>8.6777777862669598</v>
      </c>
      <c r="L1018" s="14">
        <v>4.3268492547756103E-2</v>
      </c>
      <c r="M1018" s="14">
        <v>1.12896434055994E-2</v>
      </c>
      <c r="N1018" s="14">
        <v>2.2069399446002498</v>
      </c>
      <c r="O1018" s="14">
        <v>2.1457966247061901</v>
      </c>
      <c r="P1018" s="14">
        <v>2.41188551464831</v>
      </c>
      <c r="R1018">
        <v>8</v>
      </c>
      <c r="S1018">
        <v>7</v>
      </c>
      <c r="T1018">
        <v>6</v>
      </c>
      <c r="U1018">
        <v>8</v>
      </c>
      <c r="V1018">
        <v>4</v>
      </c>
    </row>
    <row r="1019" spans="1:22">
      <c r="A1019">
        <v>1991</v>
      </c>
      <c r="B1019">
        <v>3</v>
      </c>
      <c r="C1019">
        <v>6</v>
      </c>
      <c r="D1019" s="14">
        <v>2.3808070471950602</v>
      </c>
      <c r="E1019" s="14">
        <v>0.47374907582265002</v>
      </c>
      <c r="F1019" s="14">
        <v>9.4176199559345406</v>
      </c>
      <c r="G1019" s="14">
        <v>3.2247067984159399</v>
      </c>
      <c r="H1019" s="14">
        <v>2.1788342505960001</v>
      </c>
      <c r="I1019" s="14">
        <v>4.2255970738639004</v>
      </c>
      <c r="J1019" s="14">
        <v>9.1158453151705704E-2</v>
      </c>
      <c r="K1019" s="14">
        <v>6.9243972187212801</v>
      </c>
      <c r="L1019" s="14">
        <v>2.1671733422493902</v>
      </c>
      <c r="M1019" s="14">
        <v>3.6291557729054599E-4</v>
      </c>
      <c r="N1019" s="14">
        <v>8.9910021271543297</v>
      </c>
      <c r="O1019" s="14">
        <v>0.72086324606749597</v>
      </c>
      <c r="P1019" s="14">
        <v>2.5252385843891698</v>
      </c>
      <c r="R1019">
        <v>9</v>
      </c>
      <c r="S1019">
        <v>7</v>
      </c>
      <c r="T1019">
        <v>7</v>
      </c>
      <c r="U1019">
        <v>8</v>
      </c>
      <c r="V1019">
        <v>2</v>
      </c>
    </row>
    <row r="1020" spans="1:22">
      <c r="A1020">
        <v>1991</v>
      </c>
      <c r="B1020">
        <v>3</v>
      </c>
      <c r="C1020">
        <v>7</v>
      </c>
      <c r="D1020" s="14">
        <v>10.5434572603695</v>
      </c>
      <c r="E1020" s="14">
        <v>0.79751134202473195</v>
      </c>
      <c r="F1020" s="14">
        <v>0.628905194328645</v>
      </c>
      <c r="G1020" s="14">
        <v>3.0229267818368699</v>
      </c>
      <c r="H1020" s="14">
        <v>0.84528478105313698</v>
      </c>
      <c r="I1020" s="14">
        <v>5.8127495335889696</v>
      </c>
      <c r="J1020" s="14">
        <v>0.31896361322417999</v>
      </c>
      <c r="K1020" s="14">
        <v>9.7054626397011301</v>
      </c>
      <c r="L1020" s="14">
        <v>1.0715240279596101</v>
      </c>
      <c r="M1020" s="14">
        <v>1.66533453693773E-13</v>
      </c>
      <c r="N1020" s="14">
        <v>7.1382437287556204</v>
      </c>
      <c r="O1020" s="14">
        <v>1.1090186807612601</v>
      </c>
      <c r="P1020" s="14">
        <v>2.8548159912016899</v>
      </c>
      <c r="R1020">
        <v>8</v>
      </c>
      <c r="S1020">
        <v>7</v>
      </c>
      <c r="T1020">
        <v>7</v>
      </c>
      <c r="U1020">
        <v>8</v>
      </c>
      <c r="V1020">
        <v>2</v>
      </c>
    </row>
    <row r="1021" spans="1:22">
      <c r="A1021">
        <v>1991</v>
      </c>
      <c r="B1021">
        <v>3</v>
      </c>
      <c r="C1021">
        <v>8</v>
      </c>
      <c r="D1021" s="14">
        <v>3.3949652258456799</v>
      </c>
      <c r="E1021" s="14">
        <v>0.17409059576653099</v>
      </c>
      <c r="F1021" s="14">
        <v>5.1162323763481198E-2</v>
      </c>
      <c r="G1021" s="14">
        <v>2.2739330832326798</v>
      </c>
      <c r="H1021" s="14">
        <v>0.13192851833822999</v>
      </c>
      <c r="I1021" s="14">
        <v>0.68283264229771301</v>
      </c>
      <c r="J1021" s="14">
        <v>0.87991626250558597</v>
      </c>
      <c r="K1021" s="14">
        <v>4.8442153376207697</v>
      </c>
      <c r="L1021" s="14">
        <v>0.14600992451596001</v>
      </c>
      <c r="M1021" s="14">
        <v>1.66533453693773E-13</v>
      </c>
      <c r="N1021" s="14">
        <v>1.7834584937822</v>
      </c>
      <c r="O1021" s="14">
        <v>1.54217335690755</v>
      </c>
      <c r="P1021" s="14">
        <v>1.88847604682075</v>
      </c>
      <c r="R1021">
        <v>6</v>
      </c>
      <c r="S1021">
        <v>7</v>
      </c>
      <c r="T1021">
        <v>7</v>
      </c>
      <c r="U1021">
        <v>8</v>
      </c>
      <c r="V1021">
        <v>2</v>
      </c>
    </row>
    <row r="1022" spans="1:22">
      <c r="A1022">
        <v>1991</v>
      </c>
      <c r="B1022">
        <v>3</v>
      </c>
      <c r="C1022">
        <v>9</v>
      </c>
      <c r="D1022" s="14">
        <v>0.99135415852002395</v>
      </c>
      <c r="E1022" s="14">
        <v>0.84644216456686105</v>
      </c>
      <c r="F1022" s="14">
        <v>0.29613380339448198</v>
      </c>
      <c r="G1022" s="14">
        <v>3.3899505011392099</v>
      </c>
      <c r="H1022" s="14">
        <v>0.527168115808474</v>
      </c>
      <c r="I1022" s="14">
        <v>0.46516856433908899</v>
      </c>
      <c r="J1022" s="14">
        <v>1.21747352798361</v>
      </c>
      <c r="K1022" s="14">
        <v>1.0708478329187801</v>
      </c>
      <c r="L1022" s="14">
        <v>0.111762077766137</v>
      </c>
      <c r="M1022" s="14">
        <v>1.9259211472766799E-3</v>
      </c>
      <c r="N1022" s="14">
        <v>1.1893238305856899</v>
      </c>
      <c r="O1022" s="14">
        <v>1.6959948622671099</v>
      </c>
      <c r="P1022" s="14">
        <v>1.5514711367524501</v>
      </c>
      <c r="R1022">
        <v>6</v>
      </c>
      <c r="S1022">
        <v>3</v>
      </c>
      <c r="T1022">
        <v>7</v>
      </c>
      <c r="U1022">
        <v>7</v>
      </c>
      <c r="V1022">
        <v>2</v>
      </c>
    </row>
    <row r="1023" spans="1:22">
      <c r="A1023">
        <v>1991</v>
      </c>
      <c r="B1023">
        <v>3</v>
      </c>
      <c r="C1023">
        <v>10</v>
      </c>
      <c r="D1023" s="14">
        <v>3.6407213377952701</v>
      </c>
      <c r="E1023" s="14">
        <v>3.0336623284995698</v>
      </c>
      <c r="F1023" s="14">
        <v>1.3894948958376501</v>
      </c>
      <c r="G1023" s="14">
        <v>6.6333793064244597</v>
      </c>
      <c r="H1023" s="14">
        <v>1.1305367759204801</v>
      </c>
      <c r="I1023" s="14">
        <v>1.2646990376124501</v>
      </c>
      <c r="J1023" s="14">
        <v>1.0975902435979801</v>
      </c>
      <c r="K1023" s="14">
        <v>0.93479360254064803</v>
      </c>
      <c r="L1023" s="14">
        <v>0.78198278996044701</v>
      </c>
      <c r="M1023" s="14">
        <v>5.1015646207873099E-3</v>
      </c>
      <c r="N1023" s="14">
        <v>2.0054759144448102</v>
      </c>
      <c r="O1023" s="14">
        <v>1.88142643079991</v>
      </c>
      <c r="P1023" s="14">
        <v>2.2718032186225399</v>
      </c>
      <c r="R1023">
        <v>1</v>
      </c>
      <c r="S1023">
        <v>3</v>
      </c>
      <c r="T1023">
        <v>9</v>
      </c>
      <c r="U1023">
        <v>7</v>
      </c>
      <c r="V1023">
        <v>4</v>
      </c>
    </row>
    <row r="1024" spans="1:22">
      <c r="A1024">
        <v>1991</v>
      </c>
      <c r="B1024">
        <v>3</v>
      </c>
      <c r="C1024">
        <v>11</v>
      </c>
      <c r="D1024" s="14">
        <v>5.6530906184001504</v>
      </c>
      <c r="E1024" s="14">
        <v>2.29913396173631</v>
      </c>
      <c r="F1024" s="14">
        <v>1.7695230367296599</v>
      </c>
      <c r="G1024" s="14">
        <v>3.99681935854148</v>
      </c>
      <c r="H1024" s="14">
        <v>1.1153788901433701</v>
      </c>
      <c r="I1024" s="14">
        <v>2.3336668543567902</v>
      </c>
      <c r="J1024" s="14">
        <v>0.85955094711678703</v>
      </c>
      <c r="K1024" s="14">
        <v>1.0619452564593901</v>
      </c>
      <c r="L1024" s="14">
        <v>0.71859486218704205</v>
      </c>
      <c r="M1024" s="14">
        <v>1.66533453693773E-13</v>
      </c>
      <c r="N1024" s="14">
        <v>3.6426385626089601</v>
      </c>
      <c r="O1024" s="14">
        <v>2.60031611441807</v>
      </c>
      <c r="P1024" s="14">
        <v>2.19851089083165</v>
      </c>
      <c r="R1024">
        <v>6</v>
      </c>
      <c r="S1024">
        <v>3</v>
      </c>
      <c r="T1024">
        <v>9</v>
      </c>
      <c r="U1024">
        <v>7</v>
      </c>
      <c r="V1024">
        <v>2</v>
      </c>
    </row>
    <row r="1025" spans="1:22">
      <c r="A1025">
        <v>1991</v>
      </c>
      <c r="B1025">
        <v>3</v>
      </c>
      <c r="C1025">
        <v>12</v>
      </c>
      <c r="D1025" s="14">
        <v>9.2972867607476601</v>
      </c>
      <c r="E1025" s="14">
        <v>0.29731183787967302</v>
      </c>
      <c r="F1025" s="14">
        <v>3.33927600096166</v>
      </c>
      <c r="G1025" s="14">
        <v>4.4699972458566002</v>
      </c>
      <c r="H1025" s="14">
        <v>2.6344487925047599</v>
      </c>
      <c r="I1025" s="14">
        <v>10.663648276805301</v>
      </c>
      <c r="J1025" s="14">
        <v>0.73631174425573298</v>
      </c>
      <c r="K1025" s="14">
        <v>3.26612626203472</v>
      </c>
      <c r="L1025" s="14">
        <v>2.2588840480492798</v>
      </c>
      <c r="M1025" s="14">
        <v>1.66533453693773E-13</v>
      </c>
      <c r="N1025" s="14">
        <v>9.6056496215880003</v>
      </c>
      <c r="O1025" s="14">
        <v>3.2534830205924301</v>
      </c>
      <c r="P1025" s="14">
        <v>3.2325880757735801</v>
      </c>
      <c r="R1025">
        <v>1</v>
      </c>
      <c r="S1025">
        <v>3</v>
      </c>
      <c r="T1025">
        <v>7</v>
      </c>
      <c r="U1025">
        <v>7</v>
      </c>
      <c r="V1025">
        <v>4</v>
      </c>
    </row>
    <row r="1026" spans="1:22">
      <c r="A1026">
        <v>1991</v>
      </c>
      <c r="B1026">
        <v>3</v>
      </c>
      <c r="C1026">
        <v>13</v>
      </c>
      <c r="D1026" s="14">
        <v>8.6656770720162104</v>
      </c>
      <c r="E1026" s="14">
        <v>0.232430345312995</v>
      </c>
      <c r="F1026" s="14">
        <v>0.67865899456645096</v>
      </c>
      <c r="G1026" s="14">
        <v>2.59825017195219</v>
      </c>
      <c r="H1026" s="14">
        <v>5.0452278868603697</v>
      </c>
      <c r="I1026" s="14">
        <v>5.9572564895426199</v>
      </c>
      <c r="J1026" s="14">
        <v>0.41429135322356297</v>
      </c>
      <c r="K1026" s="14">
        <v>5.54031202503975</v>
      </c>
      <c r="L1026" s="14">
        <v>0.87202367194858799</v>
      </c>
      <c r="M1026" s="14">
        <v>1.66533453693773E-13</v>
      </c>
      <c r="N1026" s="14">
        <v>11.1637595140736</v>
      </c>
      <c r="O1026" s="14">
        <v>2.0338547947730201</v>
      </c>
      <c r="P1026" s="14">
        <v>2.95562325139838</v>
      </c>
      <c r="R1026">
        <v>7</v>
      </c>
      <c r="S1026">
        <v>3</v>
      </c>
      <c r="T1026">
        <v>5</v>
      </c>
      <c r="U1026">
        <v>7</v>
      </c>
      <c r="V1026">
        <v>3</v>
      </c>
    </row>
    <row r="1027" spans="1:22">
      <c r="A1027">
        <v>1991</v>
      </c>
      <c r="B1027">
        <v>3</v>
      </c>
      <c r="C1027">
        <v>14</v>
      </c>
      <c r="D1027" s="14">
        <v>9.5543171709288597</v>
      </c>
      <c r="E1027" s="14">
        <v>0.22325921988901201</v>
      </c>
      <c r="F1027" s="14">
        <v>1.7609391217214501</v>
      </c>
      <c r="G1027" s="14">
        <v>1.05408585144224</v>
      </c>
      <c r="H1027" s="14">
        <v>3.6663692083061301</v>
      </c>
      <c r="I1027" s="14">
        <v>9.08371504199817</v>
      </c>
      <c r="J1027" s="14">
        <v>0.134086338228425</v>
      </c>
      <c r="K1027" s="14">
        <v>5.7202467005293398</v>
      </c>
      <c r="L1027" s="14">
        <v>0.31641800569296102</v>
      </c>
      <c r="M1027" s="14">
        <v>1.66533453693773E-13</v>
      </c>
      <c r="N1027" s="14">
        <v>6.5867767644866602</v>
      </c>
      <c r="O1027" s="14">
        <v>1.1177207797354101</v>
      </c>
      <c r="P1027" s="14">
        <v>2.0240667839358899</v>
      </c>
      <c r="R1027">
        <v>7</v>
      </c>
      <c r="S1027">
        <v>7</v>
      </c>
      <c r="T1027">
        <v>5</v>
      </c>
      <c r="U1027">
        <v>7</v>
      </c>
      <c r="V1027">
        <v>3</v>
      </c>
    </row>
    <row r="1028" spans="1:22">
      <c r="A1028">
        <v>1991</v>
      </c>
      <c r="B1028">
        <v>3</v>
      </c>
      <c r="C1028">
        <v>15</v>
      </c>
      <c r="D1028" s="14">
        <v>1.9570792658112299</v>
      </c>
      <c r="E1028" s="14">
        <v>0.47978289064310797</v>
      </c>
      <c r="F1028" s="14">
        <v>0.97263727099368802</v>
      </c>
      <c r="G1028" s="14">
        <v>1.0145863056193301</v>
      </c>
      <c r="H1028" s="14">
        <v>0.52016469348673</v>
      </c>
      <c r="I1028" s="14">
        <v>0.64085835070506203</v>
      </c>
      <c r="J1028" s="14">
        <v>9.5727717485572905E-2</v>
      </c>
      <c r="K1028" s="14">
        <v>1.53618545814817</v>
      </c>
      <c r="L1028" s="14">
        <v>6.4613616580484895E-2</v>
      </c>
      <c r="M1028" s="14">
        <v>1.66533453693773E-13</v>
      </c>
      <c r="N1028" s="14">
        <v>0.61798589722782604</v>
      </c>
      <c r="O1028" s="14">
        <v>0.51153301632141301</v>
      </c>
      <c r="P1028" s="14">
        <v>0.67363295490129604</v>
      </c>
      <c r="R1028">
        <v>6</v>
      </c>
      <c r="S1028">
        <v>7</v>
      </c>
      <c r="T1028">
        <v>5</v>
      </c>
      <c r="U1028">
        <v>7</v>
      </c>
      <c r="V1028">
        <v>3</v>
      </c>
    </row>
    <row r="1029" spans="1:22">
      <c r="A1029">
        <v>1991</v>
      </c>
      <c r="B1029">
        <v>3</v>
      </c>
      <c r="C1029">
        <v>16</v>
      </c>
      <c r="D1029" s="14">
        <v>1.0808250751394901</v>
      </c>
      <c r="E1029" s="14">
        <v>8.9235948843826698E-2</v>
      </c>
      <c r="F1029" s="14">
        <v>0.146625304941949</v>
      </c>
      <c r="G1029" s="14">
        <v>0.61512163910861695</v>
      </c>
      <c r="H1029" s="14">
        <v>0.28076276809018003</v>
      </c>
      <c r="I1029" s="14">
        <v>0.986968655780739</v>
      </c>
      <c r="J1029" s="14">
        <v>4.6459020755916E-2</v>
      </c>
      <c r="K1029" s="14">
        <v>0.93328115285478097</v>
      </c>
      <c r="L1029" s="14">
        <v>4.3337344539319901E-2</v>
      </c>
      <c r="M1029" s="14">
        <v>1.66533453693773E-13</v>
      </c>
      <c r="N1029" s="14">
        <v>0.54738107413750903</v>
      </c>
      <c r="O1029" s="14">
        <v>0.238569282996308</v>
      </c>
      <c r="P1029" s="14">
        <v>0.379709383917742</v>
      </c>
      <c r="R1029">
        <v>6</v>
      </c>
      <c r="S1029">
        <v>7</v>
      </c>
      <c r="T1029">
        <v>6</v>
      </c>
      <c r="U1029">
        <v>7</v>
      </c>
      <c r="V1029">
        <v>5</v>
      </c>
    </row>
    <row r="1030" spans="1:22">
      <c r="A1030">
        <v>1991</v>
      </c>
      <c r="B1030">
        <v>3</v>
      </c>
      <c r="C1030">
        <v>17</v>
      </c>
      <c r="D1030" s="14">
        <v>0.60418350322748904</v>
      </c>
      <c r="E1030" s="14">
        <v>3.7556147172591099E-2</v>
      </c>
      <c r="F1030" s="14">
        <v>1.0029848496466501E-3</v>
      </c>
      <c r="G1030" s="14">
        <v>0.208637390624376</v>
      </c>
      <c r="H1030" s="14">
        <v>7.4920091597457703E-2</v>
      </c>
      <c r="I1030" s="14">
        <v>1.6936509596454601</v>
      </c>
      <c r="J1030" s="14">
        <v>5.2012777035263899E-2</v>
      </c>
      <c r="K1030" s="14">
        <v>1.6225961911453499</v>
      </c>
      <c r="L1030" s="14">
        <v>5.4593216665560301E-2</v>
      </c>
      <c r="M1030" s="14">
        <v>1.3433216131602599E-4</v>
      </c>
      <c r="N1030" s="14">
        <v>0.51247630933126598</v>
      </c>
      <c r="O1030" s="14">
        <v>0.518072675879789</v>
      </c>
      <c r="P1030" s="14">
        <v>0.52725698281376598</v>
      </c>
      <c r="R1030">
        <v>6</v>
      </c>
      <c r="S1030">
        <v>2</v>
      </c>
      <c r="T1030">
        <v>7</v>
      </c>
      <c r="U1030">
        <v>7</v>
      </c>
      <c r="V1030">
        <v>2</v>
      </c>
    </row>
    <row r="1031" spans="1:22">
      <c r="A1031">
        <v>1991</v>
      </c>
      <c r="B1031">
        <v>3</v>
      </c>
      <c r="C1031">
        <v>18</v>
      </c>
      <c r="D1031" s="14">
        <v>1.4501045025766599</v>
      </c>
      <c r="E1031" s="14">
        <v>7.9850826160806396E-2</v>
      </c>
      <c r="F1031" s="14">
        <v>8.7068014679981E-5</v>
      </c>
      <c r="G1031" s="14">
        <v>0.27963822820316098</v>
      </c>
      <c r="H1031" s="14">
        <v>9.7148956840283698E-2</v>
      </c>
      <c r="I1031" s="14">
        <v>0.40572771250615902</v>
      </c>
      <c r="J1031" s="14">
        <v>4.55616788118932E-2</v>
      </c>
      <c r="K1031" s="14">
        <v>3.9107071304566099</v>
      </c>
      <c r="L1031" s="14">
        <v>0.22854748628156199</v>
      </c>
      <c r="M1031" s="14">
        <v>7.3073013481739696E-2</v>
      </c>
      <c r="N1031" s="14">
        <v>0.988090063146432</v>
      </c>
      <c r="O1031" s="14">
        <v>0.82539630824879795</v>
      </c>
      <c r="P1031" s="14">
        <v>1.0206460814171801</v>
      </c>
      <c r="R1031">
        <v>8</v>
      </c>
      <c r="S1031">
        <v>2</v>
      </c>
      <c r="T1031">
        <v>6</v>
      </c>
      <c r="U1031">
        <v>7</v>
      </c>
      <c r="V1031">
        <v>5</v>
      </c>
    </row>
    <row r="1032" spans="1:22">
      <c r="A1032">
        <v>1991</v>
      </c>
      <c r="B1032">
        <v>3</v>
      </c>
      <c r="C1032">
        <v>19</v>
      </c>
      <c r="D1032" s="14">
        <v>1.00790516775469</v>
      </c>
      <c r="E1032" s="14">
        <v>0.18507222031477699</v>
      </c>
      <c r="F1032" s="14">
        <v>1.66533453693773E-13</v>
      </c>
      <c r="G1032" s="14">
        <v>0.37346443342336799</v>
      </c>
      <c r="H1032" s="14">
        <v>0.14582723210440801</v>
      </c>
      <c r="I1032" s="14">
        <v>9.9769252699114602E-2</v>
      </c>
      <c r="J1032" s="14">
        <v>4.1068092837595001E-2</v>
      </c>
      <c r="K1032" s="14">
        <v>2.2216248403389298</v>
      </c>
      <c r="L1032" s="14">
        <v>0.29355075135177899</v>
      </c>
      <c r="M1032" s="14">
        <v>2.3295873109305702E-2</v>
      </c>
      <c r="N1032" s="14">
        <v>0.39806396944960498</v>
      </c>
      <c r="O1032" s="14">
        <v>0.69296593220053404</v>
      </c>
      <c r="P1032" s="14">
        <v>0.71513345690927999</v>
      </c>
      <c r="R1032">
        <v>6</v>
      </c>
      <c r="S1032">
        <v>2</v>
      </c>
      <c r="T1032">
        <v>6</v>
      </c>
      <c r="U1032">
        <v>4</v>
      </c>
      <c r="V1032">
        <v>5</v>
      </c>
    </row>
    <row r="1033" spans="1:22">
      <c r="A1033">
        <v>1991</v>
      </c>
      <c r="B1033">
        <v>3</v>
      </c>
      <c r="C1033">
        <v>20</v>
      </c>
      <c r="D1033" s="14">
        <v>2.8793657440303</v>
      </c>
      <c r="E1033" s="14">
        <v>0.141225604297466</v>
      </c>
      <c r="F1033" s="14">
        <v>1.66533453693773E-13</v>
      </c>
      <c r="G1033" s="14">
        <v>0.17794228337545401</v>
      </c>
      <c r="H1033" s="14">
        <v>4.6650540816658599E-2</v>
      </c>
      <c r="I1033" s="14">
        <v>0.29951229076705799</v>
      </c>
      <c r="J1033" s="14">
        <v>4.2635917219677397E-2</v>
      </c>
      <c r="K1033" s="14">
        <v>1.2252392991883201</v>
      </c>
      <c r="L1033" s="14">
        <v>0.25884644628613102</v>
      </c>
      <c r="M1033" s="14">
        <v>5.6812978414661703E-3</v>
      </c>
      <c r="N1033" s="14">
        <v>0.216711749419155</v>
      </c>
      <c r="O1033" s="14">
        <v>0.54721318305143196</v>
      </c>
      <c r="P1033" s="14">
        <v>0.50160822567215901</v>
      </c>
      <c r="R1033">
        <v>6</v>
      </c>
      <c r="S1033">
        <v>3</v>
      </c>
      <c r="T1033">
        <v>7</v>
      </c>
      <c r="U1033">
        <v>4</v>
      </c>
      <c r="V1033">
        <v>2</v>
      </c>
    </row>
    <row r="1034" spans="1:22">
      <c r="A1034">
        <v>1991</v>
      </c>
      <c r="B1034">
        <v>3</v>
      </c>
      <c r="C1034">
        <v>21</v>
      </c>
      <c r="D1034" s="14">
        <v>2.9154328899344102</v>
      </c>
      <c r="E1034" s="14">
        <v>5.0481967979279598E-2</v>
      </c>
      <c r="F1034" s="14">
        <v>1.66533453693773E-13</v>
      </c>
      <c r="G1034" s="14">
        <v>0.211026133316847</v>
      </c>
      <c r="H1034" s="14">
        <v>3.4417864913116797E-2</v>
      </c>
      <c r="I1034" s="14">
        <v>1.78410440340965</v>
      </c>
      <c r="J1034" s="14">
        <v>0.167296741161268</v>
      </c>
      <c r="K1034" s="14">
        <v>1.1340996850996401</v>
      </c>
      <c r="L1034" s="14">
        <v>2.3577864229419201</v>
      </c>
      <c r="M1034" s="14">
        <v>6.7651677274666797E-2</v>
      </c>
      <c r="N1034" s="14">
        <v>1.1046550176705501</v>
      </c>
      <c r="O1034" s="14">
        <v>0.98807652337608098</v>
      </c>
      <c r="P1034" s="14">
        <v>0.80727218142171897</v>
      </c>
      <c r="R1034">
        <v>6</v>
      </c>
      <c r="S1034">
        <v>3</v>
      </c>
      <c r="T1034">
        <v>5</v>
      </c>
      <c r="U1034">
        <v>4</v>
      </c>
      <c r="V1034">
        <v>3</v>
      </c>
    </row>
    <row r="1035" spans="1:22">
      <c r="A1035">
        <v>1991</v>
      </c>
      <c r="B1035">
        <v>3</v>
      </c>
      <c r="C1035">
        <v>22</v>
      </c>
      <c r="D1035" s="14">
        <v>3.1986412464668401</v>
      </c>
      <c r="E1035" s="14">
        <v>1.18990324435442E-2</v>
      </c>
      <c r="F1035" s="14">
        <v>2.9734397898352499E-2</v>
      </c>
      <c r="G1035" s="14">
        <v>0.33642793049756797</v>
      </c>
      <c r="H1035" s="14">
        <v>4.8292269711159998E-2</v>
      </c>
      <c r="I1035" s="14">
        <v>1.83967254943656</v>
      </c>
      <c r="J1035" s="14">
        <v>0.22485460168712301</v>
      </c>
      <c r="K1035" s="14">
        <v>1.6686619555270199</v>
      </c>
      <c r="L1035" s="14">
        <v>0.14855547555378301</v>
      </c>
      <c r="M1035" s="14">
        <v>6.5106361978361296E-2</v>
      </c>
      <c r="N1035" s="14">
        <v>0.62988221614998396</v>
      </c>
      <c r="O1035" s="14">
        <v>1.33942171768819</v>
      </c>
      <c r="P1035" s="14">
        <v>0.95319186062278705</v>
      </c>
      <c r="R1035">
        <v>8</v>
      </c>
      <c r="S1035">
        <v>3</v>
      </c>
      <c r="T1035">
        <v>5</v>
      </c>
      <c r="U1035">
        <v>4</v>
      </c>
      <c r="V1035">
        <v>3</v>
      </c>
    </row>
    <row r="1036" spans="1:22">
      <c r="A1036">
        <v>1991</v>
      </c>
      <c r="B1036">
        <v>3</v>
      </c>
      <c r="C1036">
        <v>23</v>
      </c>
      <c r="D1036" s="14">
        <v>1.7381822001679199</v>
      </c>
      <c r="E1036" s="14">
        <v>2.94835102798248E-2</v>
      </c>
      <c r="F1036" s="14">
        <v>7.4806189020166905E-2</v>
      </c>
      <c r="G1036" s="14">
        <v>2.00832966933854</v>
      </c>
      <c r="H1036" s="14">
        <v>4.3539877914302597E-2</v>
      </c>
      <c r="I1036" s="14">
        <v>0.61787517662039004</v>
      </c>
      <c r="J1036" s="14">
        <v>8.1645322468440196E-2</v>
      </c>
      <c r="K1036" s="14">
        <v>1.65445119215923</v>
      </c>
      <c r="L1036" s="14">
        <v>1.72528557273196</v>
      </c>
      <c r="M1036" s="14">
        <v>0.18977838319947099</v>
      </c>
      <c r="N1036" s="14">
        <v>0.94272271520006501</v>
      </c>
      <c r="O1036" s="14">
        <v>2.8128474621749602</v>
      </c>
      <c r="P1036" s="14">
        <v>1.78074433971524</v>
      </c>
      <c r="R1036">
        <v>6</v>
      </c>
      <c r="S1036">
        <v>1</v>
      </c>
      <c r="T1036">
        <v>5</v>
      </c>
      <c r="U1036">
        <v>4</v>
      </c>
      <c r="V1036">
        <v>4</v>
      </c>
    </row>
    <row r="1037" spans="1:22">
      <c r="A1037">
        <v>1991</v>
      </c>
      <c r="B1037">
        <v>3</v>
      </c>
      <c r="C1037">
        <v>24</v>
      </c>
      <c r="D1037" s="14">
        <v>5.2220360142340896</v>
      </c>
      <c r="E1037" s="14">
        <v>0.70098742387901203</v>
      </c>
      <c r="F1037" s="14">
        <v>0.183637917894719</v>
      </c>
      <c r="G1037" s="14">
        <v>5.1885226002938696</v>
      </c>
      <c r="H1037" s="14">
        <v>0.65101961987109802</v>
      </c>
      <c r="I1037" s="14">
        <v>2.3369051145852802</v>
      </c>
      <c r="J1037" s="14">
        <v>0.41455922989067301</v>
      </c>
      <c r="K1037" s="14">
        <v>3.7144531957562998</v>
      </c>
      <c r="L1037" s="14">
        <v>0.173240225083617</v>
      </c>
      <c r="M1037" s="14">
        <v>2.7732542313105998E-2</v>
      </c>
      <c r="N1037" s="14">
        <v>0.950038374083364</v>
      </c>
      <c r="O1037" s="14">
        <v>3.3542690576693999</v>
      </c>
      <c r="P1037" s="14">
        <v>2.7585975514568499</v>
      </c>
      <c r="R1037">
        <v>3</v>
      </c>
      <c r="S1037">
        <v>1</v>
      </c>
      <c r="T1037">
        <v>7</v>
      </c>
      <c r="U1037">
        <v>4</v>
      </c>
      <c r="V1037">
        <v>4</v>
      </c>
    </row>
    <row r="1038" spans="1:22">
      <c r="A1038">
        <v>1991</v>
      </c>
      <c r="B1038">
        <v>3</v>
      </c>
      <c r="C1038">
        <v>25</v>
      </c>
      <c r="D1038" s="14">
        <v>11.984703925047</v>
      </c>
      <c r="E1038" s="14">
        <v>0.189476895853746</v>
      </c>
      <c r="F1038" s="14">
        <v>1.66533453693773E-13</v>
      </c>
      <c r="G1038" s="14">
        <v>5.6261764653152104</v>
      </c>
      <c r="H1038" s="14">
        <v>6.5808212901304897</v>
      </c>
      <c r="I1038" s="14">
        <v>13.2438020714725</v>
      </c>
      <c r="J1038" s="14">
        <v>0.66324205144358395</v>
      </c>
      <c r="K1038" s="14">
        <v>15.8754686821965</v>
      </c>
      <c r="L1038" s="14">
        <v>0.31480608581979902</v>
      </c>
      <c r="M1038" s="14">
        <v>1.66533453693773E-13</v>
      </c>
      <c r="N1038" s="14">
        <v>9.2319091920627798</v>
      </c>
      <c r="O1038" s="14">
        <v>5.0329431520733401</v>
      </c>
      <c r="P1038" s="14">
        <v>6.0744585626407597</v>
      </c>
      <c r="R1038">
        <v>11</v>
      </c>
      <c r="S1038">
        <v>7</v>
      </c>
      <c r="T1038">
        <v>7</v>
      </c>
      <c r="U1038">
        <v>4</v>
      </c>
      <c r="V1038">
        <v>4</v>
      </c>
    </row>
    <row r="1039" spans="1:22">
      <c r="A1039">
        <v>1991</v>
      </c>
      <c r="B1039">
        <v>3</v>
      </c>
      <c r="C1039">
        <v>26</v>
      </c>
      <c r="D1039" s="14">
        <v>5.8946112136781901</v>
      </c>
      <c r="E1039" s="14">
        <v>0.18015989299662799</v>
      </c>
      <c r="F1039" s="14">
        <v>1.66533453693773E-13</v>
      </c>
      <c r="G1039" s="14">
        <v>4.9843276582535196</v>
      </c>
      <c r="H1039" s="14">
        <v>15.527468711143699</v>
      </c>
      <c r="I1039" s="14">
        <v>3.1519848012236702</v>
      </c>
      <c r="J1039" s="14">
        <v>0.75172074714938097</v>
      </c>
      <c r="K1039" s="14">
        <v>18.5640561631418</v>
      </c>
      <c r="L1039" s="14">
        <v>0.52172225196192701</v>
      </c>
      <c r="M1039" s="14">
        <v>1.66533453693773E-13</v>
      </c>
      <c r="N1039" s="14">
        <v>11.7331827156664</v>
      </c>
      <c r="O1039" s="14">
        <v>4.5843861687364198</v>
      </c>
      <c r="P1039" s="14">
        <v>7.1225842963280801</v>
      </c>
      <c r="R1039">
        <v>11</v>
      </c>
      <c r="S1039">
        <v>7</v>
      </c>
      <c r="T1039">
        <v>7</v>
      </c>
      <c r="U1039">
        <v>4</v>
      </c>
      <c r="V1039">
        <v>4</v>
      </c>
    </row>
    <row r="1040" spans="1:22">
      <c r="A1040">
        <v>1991</v>
      </c>
      <c r="B1040">
        <v>3</v>
      </c>
      <c r="C1040">
        <v>27</v>
      </c>
      <c r="D1040" s="14">
        <v>15.3214142403796</v>
      </c>
      <c r="E1040" s="14">
        <v>0.76705677070258604</v>
      </c>
      <c r="F1040" s="14">
        <v>6.5587685719670705E-2</v>
      </c>
      <c r="G1040" s="14">
        <v>5.7206273660068101</v>
      </c>
      <c r="H1040" s="14">
        <v>8.2150570413794597</v>
      </c>
      <c r="I1040" s="14">
        <v>12.0740224306883</v>
      </c>
      <c r="J1040" s="14">
        <v>1.0677625178845001</v>
      </c>
      <c r="K1040" s="14">
        <v>14.0141031707181</v>
      </c>
      <c r="L1040" s="14">
        <v>0.25080244662349799</v>
      </c>
      <c r="M1040" s="14">
        <v>1.66533453693773E-13</v>
      </c>
      <c r="N1040" s="14">
        <v>8.6125559324454795</v>
      </c>
      <c r="O1040" s="14">
        <v>2.5394848394579101</v>
      </c>
      <c r="P1040" s="14">
        <v>5.1519916666985601</v>
      </c>
      <c r="R1040">
        <v>11</v>
      </c>
      <c r="S1040">
        <v>7</v>
      </c>
      <c r="T1040">
        <v>5</v>
      </c>
      <c r="U1040">
        <v>4</v>
      </c>
      <c r="V1040">
        <v>4</v>
      </c>
    </row>
    <row r="1041" spans="1:22">
      <c r="A1041">
        <v>1991</v>
      </c>
      <c r="B1041">
        <v>3</v>
      </c>
      <c r="C1041">
        <v>28</v>
      </c>
      <c r="D1041" s="14">
        <v>13.955813676890299</v>
      </c>
      <c r="E1041" s="14">
        <v>4.00195652870734</v>
      </c>
      <c r="F1041" s="14">
        <v>0.47734707568926699</v>
      </c>
      <c r="G1041" s="14">
        <v>3.2327016509614999</v>
      </c>
      <c r="H1041" s="14">
        <v>6.5174322586281104</v>
      </c>
      <c r="I1041" s="14">
        <v>15.420233428856699</v>
      </c>
      <c r="J1041" s="14">
        <v>3.1042512593567402</v>
      </c>
      <c r="K1041" s="14">
        <v>22.981716347314698</v>
      </c>
      <c r="L1041" s="14">
        <v>0.25098716955449601</v>
      </c>
      <c r="M1041" s="14">
        <v>1.66533453693773E-13</v>
      </c>
      <c r="N1041" s="14">
        <v>15.337417054355999</v>
      </c>
      <c r="O1041" s="14">
        <v>2.4844850206852902</v>
      </c>
      <c r="P1041" s="14">
        <v>6.2683292439315803</v>
      </c>
      <c r="R1041">
        <v>11</v>
      </c>
      <c r="S1041">
        <v>7</v>
      </c>
      <c r="T1041">
        <v>7</v>
      </c>
      <c r="U1041">
        <v>4</v>
      </c>
      <c r="V1041">
        <v>4</v>
      </c>
    </row>
    <row r="1042" spans="1:22">
      <c r="A1042">
        <v>1991</v>
      </c>
      <c r="B1042">
        <v>3</v>
      </c>
      <c r="C1042">
        <v>29</v>
      </c>
      <c r="D1042" s="14">
        <v>14.1858282421795</v>
      </c>
      <c r="E1042" s="14">
        <v>2.80082324575999</v>
      </c>
      <c r="F1042" s="14">
        <v>1.1341437347554599</v>
      </c>
      <c r="G1042" s="14">
        <v>6.5997030130307799</v>
      </c>
      <c r="H1042" s="14">
        <v>7.5286485198360298</v>
      </c>
      <c r="I1042" s="14">
        <v>5.7177268255802502</v>
      </c>
      <c r="J1042" s="14">
        <v>2.74134609495015</v>
      </c>
      <c r="K1042" s="14">
        <v>14.497749806805</v>
      </c>
      <c r="L1042" s="14">
        <v>4.3253161413152101</v>
      </c>
      <c r="M1042" s="14">
        <v>1.66533453693773E-13</v>
      </c>
      <c r="N1042" s="14">
        <v>22.712762970102101</v>
      </c>
      <c r="O1042" s="14">
        <v>3.9491597042099502</v>
      </c>
      <c r="P1042" s="14">
        <v>6.6635888804610399</v>
      </c>
      <c r="R1042">
        <v>11</v>
      </c>
      <c r="S1042">
        <v>3</v>
      </c>
      <c r="T1042">
        <v>7</v>
      </c>
      <c r="U1042">
        <v>4</v>
      </c>
      <c r="V1042">
        <v>4</v>
      </c>
    </row>
    <row r="1043" spans="1:22">
      <c r="A1043">
        <v>1991</v>
      </c>
      <c r="B1043">
        <v>3</v>
      </c>
      <c r="C1043">
        <v>30</v>
      </c>
      <c r="D1043" s="14">
        <v>7.0668328115983003</v>
      </c>
      <c r="E1043" s="14">
        <v>6.3124654847697697</v>
      </c>
      <c r="F1043" s="14">
        <v>3.1174901514818498</v>
      </c>
      <c r="G1043" s="14">
        <v>6.7247170523495798</v>
      </c>
      <c r="H1043" s="14">
        <v>3.5691846856240002</v>
      </c>
      <c r="I1043" s="14">
        <v>4.7569502111659503</v>
      </c>
      <c r="J1043" s="14">
        <v>2.1057120349823801</v>
      </c>
      <c r="K1043" s="14">
        <v>6.2794984360194803</v>
      </c>
      <c r="L1043" s="14">
        <v>1.84765438730047</v>
      </c>
      <c r="M1043" s="14">
        <v>6.9204102410234502E-4</v>
      </c>
      <c r="N1043" s="14">
        <v>8.0704822562482708</v>
      </c>
      <c r="O1043" s="14">
        <v>2.65724586155007</v>
      </c>
      <c r="P1043" s="14">
        <v>3.9785689475053698</v>
      </c>
      <c r="R1043">
        <v>1</v>
      </c>
      <c r="S1043">
        <v>3</v>
      </c>
      <c r="T1043">
        <v>5</v>
      </c>
      <c r="U1043">
        <v>4</v>
      </c>
      <c r="V1043">
        <v>3</v>
      </c>
    </row>
    <row r="1044" spans="1:22">
      <c r="A1044">
        <v>1991</v>
      </c>
      <c r="B1044">
        <v>3</v>
      </c>
      <c r="C1044">
        <v>31</v>
      </c>
      <c r="D1044" s="14">
        <v>5.2319871722919196</v>
      </c>
      <c r="E1044" s="14">
        <v>2.17802067793659</v>
      </c>
      <c r="F1044" s="14">
        <v>3.6187182388713399</v>
      </c>
      <c r="G1044" s="14">
        <v>5.6365935927211099</v>
      </c>
      <c r="H1044" s="14">
        <v>3.2207439879068702</v>
      </c>
      <c r="I1044" s="14">
        <v>4.5802276697279201</v>
      </c>
      <c r="J1044" s="14">
        <v>1.3975911562463399</v>
      </c>
      <c r="K1044" s="14">
        <v>10.7602271267303</v>
      </c>
      <c r="L1044" s="14">
        <v>0.84467602695600696</v>
      </c>
      <c r="M1044" s="14">
        <v>3.2021926386507701E-6</v>
      </c>
      <c r="N1044" s="14">
        <v>2.9915034658393198</v>
      </c>
      <c r="O1044" s="14">
        <v>0.70066533518641105</v>
      </c>
      <c r="P1044" s="14">
        <v>3.35551075460313</v>
      </c>
      <c r="R1044">
        <v>11</v>
      </c>
      <c r="S1044">
        <v>3</v>
      </c>
      <c r="T1044">
        <v>5</v>
      </c>
      <c r="U1044">
        <v>4</v>
      </c>
      <c r="V1044">
        <v>9</v>
      </c>
    </row>
    <row r="1045" spans="1:22">
      <c r="A1045">
        <v>1991</v>
      </c>
      <c r="B1045">
        <v>4</v>
      </c>
      <c r="C1045">
        <v>1</v>
      </c>
      <c r="D1045" s="14">
        <v>6.2157840628521699</v>
      </c>
      <c r="E1045" s="14">
        <v>1.1072426829005699</v>
      </c>
      <c r="F1045" s="14">
        <v>1.45480926044833</v>
      </c>
      <c r="G1045" s="14">
        <v>4.6905235902450597</v>
      </c>
      <c r="H1045" s="14">
        <v>4.8747990663892704</v>
      </c>
      <c r="I1045" s="14">
        <v>4.2787784620342899</v>
      </c>
      <c r="J1045" s="14">
        <v>2.48601645126862</v>
      </c>
      <c r="K1045" s="14">
        <v>9.5672556562468998</v>
      </c>
      <c r="L1045" s="14">
        <v>2.2835910137964799</v>
      </c>
      <c r="M1045" s="14">
        <v>2.71822174170114E-3</v>
      </c>
      <c r="N1045" s="14">
        <v>8.2912973060196897</v>
      </c>
      <c r="O1045" s="14">
        <v>1.05381446096746</v>
      </c>
      <c r="P1045" s="14">
        <v>3.6301214572655902</v>
      </c>
      <c r="R1045">
        <v>11</v>
      </c>
      <c r="S1045">
        <v>3</v>
      </c>
      <c r="T1045">
        <v>5</v>
      </c>
      <c r="U1045">
        <v>4</v>
      </c>
      <c r="V1045">
        <v>9</v>
      </c>
    </row>
    <row r="1046" spans="1:22">
      <c r="A1046">
        <v>1991</v>
      </c>
      <c r="B1046">
        <v>4</v>
      </c>
      <c r="C1046">
        <v>2</v>
      </c>
      <c r="D1046" s="14">
        <v>11.008756196187599</v>
      </c>
      <c r="E1046" s="14">
        <v>0.386356932134447</v>
      </c>
      <c r="F1046" s="14">
        <v>1.66533453693773E-13</v>
      </c>
      <c r="G1046" s="14">
        <v>3.7840505755649301</v>
      </c>
      <c r="H1046" s="14">
        <v>5.0207114575527099</v>
      </c>
      <c r="I1046" s="14">
        <v>6.1448430382664299</v>
      </c>
      <c r="J1046" s="14">
        <v>1.60080093984227</v>
      </c>
      <c r="K1046" s="14">
        <v>9.1985302165656204</v>
      </c>
      <c r="L1046" s="14">
        <v>2.9683724425237701</v>
      </c>
      <c r="M1046" s="14">
        <v>2.5527658075695701E-3</v>
      </c>
      <c r="N1046" s="14">
        <v>8.1231103120981594</v>
      </c>
      <c r="O1046" s="14">
        <v>0.92064615657940196</v>
      </c>
      <c r="P1046" s="14">
        <v>3.4049272450650601</v>
      </c>
      <c r="R1046">
        <v>9</v>
      </c>
      <c r="S1046">
        <v>8</v>
      </c>
      <c r="T1046">
        <v>7</v>
      </c>
      <c r="U1046">
        <v>4</v>
      </c>
      <c r="V1046">
        <v>4</v>
      </c>
    </row>
    <row r="1047" spans="1:22">
      <c r="A1047">
        <v>1991</v>
      </c>
      <c r="B1047">
        <v>4</v>
      </c>
      <c r="C1047">
        <v>3</v>
      </c>
      <c r="D1047" s="14">
        <v>6.8245439346506602</v>
      </c>
      <c r="E1047" s="14">
        <v>0.48601088510303098</v>
      </c>
      <c r="F1047" s="14">
        <v>6.5781390302568198E-3</v>
      </c>
      <c r="G1047" s="14">
        <v>4.0244001390227302</v>
      </c>
      <c r="H1047" s="14">
        <v>5.6338047426842701</v>
      </c>
      <c r="I1047" s="14">
        <v>6.6725938787428802</v>
      </c>
      <c r="J1047" s="14">
        <v>0.98316208174458097</v>
      </c>
      <c r="K1047" s="14">
        <v>10.314788631505699</v>
      </c>
      <c r="L1047" s="14">
        <v>10.8169492720317</v>
      </c>
      <c r="M1047" s="14">
        <v>0.22229050020135799</v>
      </c>
      <c r="N1047" s="14">
        <v>14.7532406976643</v>
      </c>
      <c r="O1047" s="14">
        <v>1.5986422011958199</v>
      </c>
      <c r="P1047" s="14">
        <v>4.5263833077705096</v>
      </c>
      <c r="R1047">
        <v>11</v>
      </c>
      <c r="S1047">
        <v>8</v>
      </c>
      <c r="T1047">
        <v>7</v>
      </c>
      <c r="U1047">
        <v>9</v>
      </c>
      <c r="V1047">
        <v>4</v>
      </c>
    </row>
    <row r="1048" spans="1:22">
      <c r="A1048">
        <v>1991</v>
      </c>
      <c r="B1048">
        <v>4</v>
      </c>
      <c r="C1048">
        <v>4</v>
      </c>
      <c r="D1048" s="14">
        <v>5.5416147182888702</v>
      </c>
      <c r="E1048" s="14">
        <v>0.75421791164257102</v>
      </c>
      <c r="F1048" s="14">
        <v>4.79796816048461E-2</v>
      </c>
      <c r="G1048" s="14">
        <v>5.7900909251491104</v>
      </c>
      <c r="H1048" s="14">
        <v>2.7091452892098098</v>
      </c>
      <c r="I1048" s="14">
        <v>8.2509599111038199</v>
      </c>
      <c r="J1048" s="14">
        <v>0.74615429027391</v>
      </c>
      <c r="K1048" s="14">
        <v>8.5443949262141796</v>
      </c>
      <c r="L1048" s="14">
        <v>16.311791736542499</v>
      </c>
      <c r="M1048" s="14">
        <v>1.22553810185302</v>
      </c>
      <c r="N1048" s="14">
        <v>15.6289822118211</v>
      </c>
      <c r="O1048" s="14">
        <v>1.6314350213814</v>
      </c>
      <c r="P1048" s="14">
        <v>4.7372557043306598</v>
      </c>
      <c r="R1048">
        <v>7</v>
      </c>
      <c r="S1048">
        <v>8</v>
      </c>
      <c r="T1048">
        <v>9</v>
      </c>
      <c r="U1048">
        <v>9</v>
      </c>
      <c r="V1048">
        <v>4</v>
      </c>
    </row>
    <row r="1049" spans="1:22">
      <c r="A1049">
        <v>1991</v>
      </c>
      <c r="B1049">
        <v>4</v>
      </c>
      <c r="C1049">
        <v>5</v>
      </c>
      <c r="D1049" s="14">
        <v>11.145282162467099</v>
      </c>
      <c r="E1049" s="14">
        <v>0.48521604376960098</v>
      </c>
      <c r="F1049" s="14">
        <v>0.13519717844363299</v>
      </c>
      <c r="G1049" s="14">
        <v>5.4949795204853498</v>
      </c>
      <c r="H1049" s="14">
        <v>3.4361403376472501</v>
      </c>
      <c r="I1049" s="14">
        <v>4.0339609978587196</v>
      </c>
      <c r="J1049" s="14">
        <v>0.97464968643537697</v>
      </c>
      <c r="K1049" s="14">
        <v>10.096862257979501</v>
      </c>
      <c r="L1049" s="14">
        <v>7.7939247083021996</v>
      </c>
      <c r="M1049" s="14">
        <v>0.34136498046836899</v>
      </c>
      <c r="N1049" s="14">
        <v>17.301891274040202</v>
      </c>
      <c r="O1049" s="14">
        <v>1.59846251798952</v>
      </c>
      <c r="P1049" s="14">
        <v>4.5231997320881101</v>
      </c>
      <c r="R1049">
        <v>11</v>
      </c>
      <c r="S1049">
        <v>8</v>
      </c>
      <c r="T1049">
        <v>9</v>
      </c>
      <c r="U1049">
        <v>9</v>
      </c>
      <c r="V1049">
        <v>4</v>
      </c>
    </row>
    <row r="1050" spans="1:22">
      <c r="A1050">
        <v>1991</v>
      </c>
      <c r="B1050">
        <v>4</v>
      </c>
      <c r="C1050">
        <v>6</v>
      </c>
      <c r="D1050" s="14">
        <v>3.7373210706607698</v>
      </c>
      <c r="E1050" s="14">
        <v>0.32702031230835399</v>
      </c>
      <c r="F1050" s="14">
        <v>0.684554103683085</v>
      </c>
      <c r="G1050" s="14">
        <v>4.4375975966527301</v>
      </c>
      <c r="H1050" s="14">
        <v>4.4708020472958498</v>
      </c>
      <c r="I1050" s="14">
        <v>2.5906733074394399</v>
      </c>
      <c r="J1050" s="14">
        <v>0.88530582707081695</v>
      </c>
      <c r="K1050" s="14">
        <v>6.1527014830309499</v>
      </c>
      <c r="L1050" s="14">
        <v>2.3642798009405301</v>
      </c>
      <c r="M1050" s="14">
        <v>1.1002514579117899</v>
      </c>
      <c r="N1050" s="14">
        <v>10.2048861069885</v>
      </c>
      <c r="O1050" s="14">
        <v>1.0955805207901399</v>
      </c>
      <c r="P1050" s="14">
        <v>3.1012357062965701</v>
      </c>
      <c r="R1050">
        <v>9</v>
      </c>
      <c r="S1050">
        <v>8</v>
      </c>
      <c r="T1050">
        <v>5</v>
      </c>
      <c r="U1050">
        <v>9</v>
      </c>
      <c r="V1050">
        <v>4</v>
      </c>
    </row>
    <row r="1051" spans="1:22">
      <c r="A1051">
        <v>1991</v>
      </c>
      <c r="B1051">
        <v>4</v>
      </c>
      <c r="C1051">
        <v>7</v>
      </c>
      <c r="D1051" s="14">
        <v>4.3457233672512698</v>
      </c>
      <c r="E1051" s="14">
        <v>3.8749935371015599E-2</v>
      </c>
      <c r="F1051" s="14">
        <v>0.58827687209656199</v>
      </c>
      <c r="G1051" s="14">
        <v>1.86690027921031</v>
      </c>
      <c r="H1051" s="14">
        <v>2.21686923091776</v>
      </c>
      <c r="I1051" s="14">
        <v>2.6261317715654999</v>
      </c>
      <c r="J1051" s="14">
        <v>0.50158251239233498</v>
      </c>
      <c r="K1051" s="14">
        <v>5.4876022173565202</v>
      </c>
      <c r="L1051" s="14">
        <v>1.47524566926114</v>
      </c>
      <c r="M1051" s="14">
        <v>0.92814124677132004</v>
      </c>
      <c r="N1051" s="14">
        <v>3.2076182506049902</v>
      </c>
      <c r="O1051" s="14">
        <v>0.66712664094555496</v>
      </c>
      <c r="P1051" s="14">
        <v>1.8888311704281699</v>
      </c>
      <c r="R1051">
        <v>9</v>
      </c>
      <c r="S1051">
        <v>8</v>
      </c>
      <c r="T1051">
        <v>5</v>
      </c>
      <c r="U1051">
        <v>9</v>
      </c>
      <c r="V1051">
        <v>4</v>
      </c>
    </row>
    <row r="1052" spans="1:22">
      <c r="A1052">
        <v>1991</v>
      </c>
      <c r="B1052">
        <v>4</v>
      </c>
      <c r="C1052">
        <v>8</v>
      </c>
      <c r="D1052" s="14">
        <v>8.1439855860546508</v>
      </c>
      <c r="E1052" s="14">
        <v>1.47291342566185E-2</v>
      </c>
      <c r="F1052" s="14">
        <v>6.7268766354346296E-2</v>
      </c>
      <c r="G1052" s="14">
        <v>3.0555421069462798</v>
      </c>
      <c r="H1052" s="14">
        <v>1.04723291690067</v>
      </c>
      <c r="I1052" s="14">
        <v>6.7414002360923604</v>
      </c>
      <c r="J1052" s="14">
        <v>0.72795908709092805</v>
      </c>
      <c r="K1052" s="14">
        <v>8.0682708862535399</v>
      </c>
      <c r="L1052" s="14">
        <v>2.7946831321180499</v>
      </c>
      <c r="M1052" s="14">
        <v>1.4455899332303599</v>
      </c>
      <c r="N1052" s="14">
        <v>6.3267632443072896</v>
      </c>
      <c r="O1052" s="14">
        <v>2.1525092592209298</v>
      </c>
      <c r="P1052" s="14">
        <v>3.1654084853022102</v>
      </c>
      <c r="R1052">
        <v>9</v>
      </c>
      <c r="S1052">
        <v>8</v>
      </c>
      <c r="T1052">
        <v>5</v>
      </c>
      <c r="U1052">
        <v>9</v>
      </c>
      <c r="V1052">
        <v>4</v>
      </c>
    </row>
    <row r="1053" spans="1:22">
      <c r="A1053">
        <v>1991</v>
      </c>
      <c r="B1053">
        <v>4</v>
      </c>
      <c r="C1053">
        <v>9</v>
      </c>
      <c r="D1053" s="14">
        <v>8.9847760968020598</v>
      </c>
      <c r="E1053" s="14">
        <v>0.145718918481196</v>
      </c>
      <c r="F1053" s="14">
        <v>3.1726166772901299E-2</v>
      </c>
      <c r="G1053" s="14">
        <v>5.8481007581025803</v>
      </c>
      <c r="H1053" s="14">
        <v>2.2676782486861402</v>
      </c>
      <c r="I1053" s="14">
        <v>9.11176363338366</v>
      </c>
      <c r="J1053" s="14">
        <v>1.39748035816132</v>
      </c>
      <c r="K1053" s="14">
        <v>6.9287192147417898</v>
      </c>
      <c r="L1053" s="14">
        <v>14.288132034348999</v>
      </c>
      <c r="M1053" s="14">
        <v>2.2277648829950198</v>
      </c>
      <c r="N1053" s="14">
        <v>13.260673793978</v>
      </c>
      <c r="O1053" s="14">
        <v>2.55595456860565</v>
      </c>
      <c r="P1053" s="14">
        <v>4.63738557872143</v>
      </c>
      <c r="R1053">
        <v>7</v>
      </c>
      <c r="S1053">
        <v>6</v>
      </c>
      <c r="T1053">
        <v>5</v>
      </c>
      <c r="U1053">
        <v>9</v>
      </c>
      <c r="V1053">
        <v>7</v>
      </c>
    </row>
    <row r="1054" spans="1:22">
      <c r="A1054">
        <v>1991</v>
      </c>
      <c r="B1054">
        <v>4</v>
      </c>
      <c r="C1054">
        <v>10</v>
      </c>
      <c r="D1054" s="14">
        <v>5.8770184142854696</v>
      </c>
      <c r="E1054" s="14">
        <v>0.50216567456940397</v>
      </c>
      <c r="F1054" s="14">
        <v>0.86753247669135003</v>
      </c>
      <c r="G1054" s="14">
        <v>6.8024505861931699</v>
      </c>
      <c r="H1054" s="14">
        <v>3.0286201444379599</v>
      </c>
      <c r="I1054" s="14">
        <v>2.9858993993128702</v>
      </c>
      <c r="J1054" s="14">
        <v>2.72135677469478</v>
      </c>
      <c r="K1054" s="14">
        <v>1.77472628560631</v>
      </c>
      <c r="L1054" s="14">
        <v>9.6661446774425297</v>
      </c>
      <c r="M1054" s="14">
        <v>0.36550877190025799</v>
      </c>
      <c r="N1054" s="14">
        <v>9.1396218770939193</v>
      </c>
      <c r="O1054" s="14">
        <v>1.9793322087835199</v>
      </c>
      <c r="P1054" s="14">
        <v>3.52587730846101</v>
      </c>
      <c r="R1054">
        <v>7</v>
      </c>
      <c r="S1054">
        <v>6</v>
      </c>
      <c r="T1054">
        <v>2</v>
      </c>
      <c r="U1054">
        <v>9</v>
      </c>
      <c r="V1054">
        <v>9</v>
      </c>
    </row>
    <row r="1055" spans="1:22">
      <c r="A1055">
        <v>1991</v>
      </c>
      <c r="B1055">
        <v>4</v>
      </c>
      <c r="C1055">
        <v>11</v>
      </c>
      <c r="D1055" s="14">
        <v>4.6106873698420996</v>
      </c>
      <c r="E1055" s="14">
        <v>0.49209107555793902</v>
      </c>
      <c r="F1055" s="14">
        <v>0.48686980723112799</v>
      </c>
      <c r="G1055" s="14">
        <v>2.80399081000794</v>
      </c>
      <c r="H1055" s="14">
        <v>3.42589720720258</v>
      </c>
      <c r="I1055" s="14">
        <v>5.4040835589812204</v>
      </c>
      <c r="J1055" s="14">
        <v>2.10494316822551</v>
      </c>
      <c r="K1055" s="14">
        <v>2.2881262272141099</v>
      </c>
      <c r="L1055" s="14">
        <v>1.8756476173846199</v>
      </c>
      <c r="M1055" s="14">
        <v>7.0419579659572296E-2</v>
      </c>
      <c r="N1055" s="14">
        <v>10.0455759120659</v>
      </c>
      <c r="O1055" s="14">
        <v>2.1626288745941999</v>
      </c>
      <c r="P1055" s="14">
        <v>2.5647141706859098</v>
      </c>
      <c r="R1055">
        <v>7</v>
      </c>
      <c r="S1055">
        <v>1</v>
      </c>
      <c r="T1055">
        <v>2</v>
      </c>
      <c r="U1055">
        <v>9</v>
      </c>
      <c r="V1055">
        <v>7</v>
      </c>
    </row>
    <row r="1056" spans="1:22">
      <c r="A1056">
        <v>1991</v>
      </c>
      <c r="B1056">
        <v>4</v>
      </c>
      <c r="C1056">
        <v>12</v>
      </c>
      <c r="D1056" s="14">
        <v>4.6278801750593903</v>
      </c>
      <c r="E1056" s="14">
        <v>0.16898947820945501</v>
      </c>
      <c r="F1056" s="14">
        <v>4.9712419458601199E-2</v>
      </c>
      <c r="G1056" s="14">
        <v>3.5759273801899001</v>
      </c>
      <c r="H1056" s="14">
        <v>2.0003837211808202</v>
      </c>
      <c r="I1056" s="14">
        <v>4.5957805112284396</v>
      </c>
      <c r="J1056" s="14">
        <v>1.4622288043379399</v>
      </c>
      <c r="K1056" s="14">
        <v>3.01419436519874</v>
      </c>
      <c r="L1056" s="14">
        <v>6.5363959726263996</v>
      </c>
      <c r="M1056" s="14">
        <v>0.217716827870161</v>
      </c>
      <c r="N1056" s="14">
        <v>7.4494966528583202</v>
      </c>
      <c r="O1056" s="14">
        <v>3.1207392524134798</v>
      </c>
      <c r="P1056" s="14">
        <v>3.1077844595945701</v>
      </c>
      <c r="R1056">
        <v>3</v>
      </c>
      <c r="S1056">
        <v>1</v>
      </c>
      <c r="T1056">
        <v>2</v>
      </c>
      <c r="U1056">
        <v>9</v>
      </c>
      <c r="V1056">
        <v>9</v>
      </c>
    </row>
    <row r="1057" spans="1:22">
      <c r="A1057">
        <v>1991</v>
      </c>
      <c r="B1057">
        <v>4</v>
      </c>
      <c r="C1057">
        <v>13</v>
      </c>
      <c r="D1057" s="14">
        <v>1.7326188769825599</v>
      </c>
      <c r="E1057" s="14">
        <v>1.64023243186144E-3</v>
      </c>
      <c r="F1057" s="14">
        <v>7.3583585855208997E-3</v>
      </c>
      <c r="G1057" s="14">
        <v>2.6179591444847801</v>
      </c>
      <c r="H1057" s="14">
        <v>3.0602947574160102</v>
      </c>
      <c r="I1057" s="14">
        <v>2.4979260897176498</v>
      </c>
      <c r="J1057" s="14">
        <v>1.99556027376829</v>
      </c>
      <c r="K1057" s="14">
        <v>7.7153573696819402</v>
      </c>
      <c r="L1057" s="14">
        <v>2.1644469523577698</v>
      </c>
      <c r="M1057" s="14">
        <v>0.21454446623579501</v>
      </c>
      <c r="N1057" s="14">
        <v>8.2582235060156997</v>
      </c>
      <c r="O1057" s="14">
        <v>3.0703106792274899</v>
      </c>
      <c r="P1057" s="14">
        <v>3.514458074742</v>
      </c>
      <c r="R1057">
        <v>3</v>
      </c>
      <c r="S1057">
        <v>8</v>
      </c>
      <c r="T1057">
        <v>5</v>
      </c>
      <c r="U1057">
        <v>9</v>
      </c>
      <c r="V1057">
        <v>9</v>
      </c>
    </row>
    <row r="1058" spans="1:22">
      <c r="A1058">
        <v>1991</v>
      </c>
      <c r="B1058">
        <v>4</v>
      </c>
      <c r="C1058">
        <v>14</v>
      </c>
      <c r="D1058" s="14">
        <v>3.0094134333406499</v>
      </c>
      <c r="E1058" s="14">
        <v>2.8767892229186E-2</v>
      </c>
      <c r="F1058" s="14">
        <v>1.66533453693773E-13</v>
      </c>
      <c r="G1058" s="14">
        <v>1.14017240241722</v>
      </c>
      <c r="H1058" s="14">
        <v>4.1907515759635903</v>
      </c>
      <c r="I1058" s="14">
        <v>2.8934821149716599</v>
      </c>
      <c r="J1058" s="14">
        <v>2.2439651836801402</v>
      </c>
      <c r="K1058" s="14">
        <v>5.8591244395846198</v>
      </c>
      <c r="L1058" s="14">
        <v>1.5507539625673901</v>
      </c>
      <c r="M1058" s="14">
        <v>0.19013044514783001</v>
      </c>
      <c r="N1058" s="14">
        <v>3.4483373439424301</v>
      </c>
      <c r="O1058" s="14">
        <v>1.7985681550636901</v>
      </c>
      <c r="P1058" s="14">
        <v>2.4810693323440902</v>
      </c>
      <c r="R1058">
        <v>9</v>
      </c>
      <c r="S1058">
        <v>8</v>
      </c>
      <c r="T1058">
        <v>5</v>
      </c>
      <c r="U1058">
        <v>9</v>
      </c>
      <c r="V1058">
        <v>3</v>
      </c>
    </row>
    <row r="1059" spans="1:22">
      <c r="A1059">
        <v>1991</v>
      </c>
      <c r="B1059">
        <v>4</v>
      </c>
      <c r="C1059">
        <v>15</v>
      </c>
      <c r="D1059" s="14">
        <v>5.24045382824265</v>
      </c>
      <c r="E1059" s="14">
        <v>6.6764229001897907E-2</v>
      </c>
      <c r="F1059" s="14">
        <v>6.0512268307368602E-3</v>
      </c>
      <c r="G1059" s="14">
        <v>0.47314217159758898</v>
      </c>
      <c r="H1059" s="14">
        <v>3.3437573143472799</v>
      </c>
      <c r="I1059" s="14">
        <v>5.7369637919579404</v>
      </c>
      <c r="J1059" s="14">
        <v>0.66521911265031297</v>
      </c>
      <c r="K1059" s="14">
        <v>6.9199976232128799</v>
      </c>
      <c r="L1059" s="14">
        <v>1.48194389624055</v>
      </c>
      <c r="M1059" s="14">
        <v>0.11470282201080401</v>
      </c>
      <c r="N1059" s="14">
        <v>3.4999552160665202</v>
      </c>
      <c r="O1059" s="14">
        <v>2.17244146960283</v>
      </c>
      <c r="P1059" s="14">
        <v>2.47025998936522</v>
      </c>
      <c r="R1059">
        <v>9</v>
      </c>
      <c r="S1059">
        <v>8</v>
      </c>
      <c r="T1059">
        <v>5</v>
      </c>
      <c r="U1059">
        <v>9</v>
      </c>
      <c r="V1059">
        <v>3</v>
      </c>
    </row>
    <row r="1060" spans="1:22">
      <c r="A1060">
        <v>1991</v>
      </c>
      <c r="B1060">
        <v>4</v>
      </c>
      <c r="C1060">
        <v>16</v>
      </c>
      <c r="D1060" s="14">
        <v>5.0349175723110102</v>
      </c>
      <c r="E1060" s="14">
        <v>0.124046841434491</v>
      </c>
      <c r="F1060" s="14">
        <v>1.2886067577508899E-2</v>
      </c>
      <c r="G1060" s="14">
        <v>1.00790724321227</v>
      </c>
      <c r="H1060" s="14">
        <v>1.24983425347026</v>
      </c>
      <c r="I1060" s="14">
        <v>14.348753898346001</v>
      </c>
      <c r="J1060" s="14">
        <v>0.25545957804756497</v>
      </c>
      <c r="K1060" s="14">
        <v>10.021503527102499</v>
      </c>
      <c r="L1060" s="14">
        <v>4.1218757921326601</v>
      </c>
      <c r="M1060" s="14">
        <v>1.11289481061282</v>
      </c>
      <c r="N1060" s="14">
        <v>5.3199929977490203</v>
      </c>
      <c r="O1060" s="14">
        <v>2.7555753750857401</v>
      </c>
      <c r="P1060" s="14">
        <v>3.2239194230493098</v>
      </c>
      <c r="R1060">
        <v>9</v>
      </c>
      <c r="S1060">
        <v>8</v>
      </c>
      <c r="T1060">
        <v>3</v>
      </c>
      <c r="U1060">
        <v>9</v>
      </c>
      <c r="V1060">
        <v>3</v>
      </c>
    </row>
    <row r="1061" spans="1:22">
      <c r="A1061">
        <v>1991</v>
      </c>
      <c r="B1061">
        <v>4</v>
      </c>
      <c r="C1061">
        <v>17</v>
      </c>
      <c r="D1061" s="14">
        <v>3.7351372682494901</v>
      </c>
      <c r="E1061" s="14">
        <v>8.7809466276994499E-2</v>
      </c>
      <c r="F1061" s="14">
        <v>2.2204832152721302E-2</v>
      </c>
      <c r="G1061" s="14">
        <v>2.0728812728361601</v>
      </c>
      <c r="H1061" s="14">
        <v>2.0582635905910598</v>
      </c>
      <c r="I1061" s="14">
        <v>2.99481240674876</v>
      </c>
      <c r="J1061" s="14">
        <v>0.58756117601954605</v>
      </c>
      <c r="K1061" s="14">
        <v>10.611710355581</v>
      </c>
      <c r="L1061" s="14">
        <v>4.5852187385781704</v>
      </c>
      <c r="M1061" s="14">
        <v>0.584706339170454</v>
      </c>
      <c r="N1061" s="14">
        <v>4.7108777359526401</v>
      </c>
      <c r="O1061" s="14">
        <v>3.46560380849757</v>
      </c>
      <c r="P1061" s="14">
        <v>3.8481650254923401</v>
      </c>
      <c r="R1061">
        <v>9</v>
      </c>
      <c r="S1061">
        <v>8</v>
      </c>
      <c r="T1061">
        <v>3</v>
      </c>
      <c r="U1061">
        <v>9</v>
      </c>
      <c r="V1061">
        <v>3</v>
      </c>
    </row>
    <row r="1062" spans="1:22">
      <c r="A1062">
        <v>1991</v>
      </c>
      <c r="B1062">
        <v>4</v>
      </c>
      <c r="C1062">
        <v>18</v>
      </c>
      <c r="D1062" s="14">
        <v>4.9649643451154502</v>
      </c>
      <c r="E1062" s="14">
        <v>0.16419357128885401</v>
      </c>
      <c r="F1062" s="14">
        <v>1.4888631268679E-2</v>
      </c>
      <c r="G1062" s="14">
        <v>2.2305848044291698</v>
      </c>
      <c r="H1062" s="14">
        <v>3.9745926442795101</v>
      </c>
      <c r="I1062" s="14">
        <v>6.8894993553427497</v>
      </c>
      <c r="J1062" s="14">
        <v>2.4602151231228802</v>
      </c>
      <c r="K1062" s="14">
        <v>6.1800766900753601</v>
      </c>
      <c r="L1062" s="14">
        <v>2.76291843862793</v>
      </c>
      <c r="M1062" s="14">
        <v>0.38002376231243001</v>
      </c>
      <c r="N1062" s="14">
        <v>6.23121900294006</v>
      </c>
      <c r="O1062" s="14">
        <v>3.80366787619865</v>
      </c>
      <c r="P1062" s="14">
        <v>3.6194025825177798</v>
      </c>
      <c r="R1062">
        <v>9</v>
      </c>
      <c r="S1062">
        <v>8</v>
      </c>
      <c r="T1062">
        <v>3</v>
      </c>
      <c r="U1062">
        <v>3</v>
      </c>
      <c r="V1062">
        <v>3</v>
      </c>
    </row>
    <row r="1063" spans="1:22">
      <c r="A1063">
        <v>1991</v>
      </c>
      <c r="B1063">
        <v>4</v>
      </c>
      <c r="C1063">
        <v>19</v>
      </c>
      <c r="D1063" s="14">
        <v>5.2900829422618703</v>
      </c>
      <c r="E1063" s="14">
        <v>0.39167156907194001</v>
      </c>
      <c r="F1063" s="14">
        <v>4.6600496490616497E-2</v>
      </c>
      <c r="G1063" s="14">
        <v>3.3822550766640802</v>
      </c>
      <c r="H1063" s="14">
        <v>5.2171008205259204</v>
      </c>
      <c r="I1063" s="14">
        <v>3.50084733142775</v>
      </c>
      <c r="J1063" s="14">
        <v>2.7299073301968502</v>
      </c>
      <c r="K1063" s="14">
        <v>3.6497061741271999</v>
      </c>
      <c r="L1063" s="14">
        <v>3.22374741823295</v>
      </c>
      <c r="M1063" s="14">
        <v>0.26806959237023698</v>
      </c>
      <c r="N1063" s="14">
        <v>5.4960957676480602</v>
      </c>
      <c r="O1063" s="14">
        <v>3.8367830298271599</v>
      </c>
      <c r="P1063" s="14">
        <v>3.5529902514909502</v>
      </c>
      <c r="R1063">
        <v>7</v>
      </c>
      <c r="S1063">
        <v>8</v>
      </c>
      <c r="T1063">
        <v>3</v>
      </c>
      <c r="U1063">
        <v>3</v>
      </c>
      <c r="V1063">
        <v>9</v>
      </c>
    </row>
    <row r="1064" spans="1:22">
      <c r="A1064">
        <v>1991</v>
      </c>
      <c r="B1064">
        <v>4</v>
      </c>
      <c r="C1064">
        <v>20</v>
      </c>
      <c r="D1064" s="14">
        <v>8.6224952094768099</v>
      </c>
      <c r="E1064" s="14">
        <v>0.24657553446548</v>
      </c>
      <c r="F1064" s="14">
        <v>2.5690554648542798E-3</v>
      </c>
      <c r="G1064" s="14">
        <v>2.2887821708681102</v>
      </c>
      <c r="H1064" s="14">
        <v>1.7474688782513901</v>
      </c>
      <c r="I1064" s="14">
        <v>3.4991879487582001</v>
      </c>
      <c r="J1064" s="14">
        <v>1.60226285176991</v>
      </c>
      <c r="K1064" s="14">
        <v>2.11602990644572</v>
      </c>
      <c r="L1064" s="14">
        <v>1.3671172440999499</v>
      </c>
      <c r="M1064" s="14">
        <v>0.35940045551195998</v>
      </c>
      <c r="N1064" s="14">
        <v>2.3058477937733</v>
      </c>
      <c r="O1064" s="14">
        <v>1.5939947714421601</v>
      </c>
      <c r="P1064" s="14">
        <v>1.75279423581042</v>
      </c>
      <c r="R1064">
        <v>6</v>
      </c>
      <c r="S1064">
        <v>8</v>
      </c>
      <c r="T1064">
        <v>3</v>
      </c>
      <c r="U1064">
        <v>3</v>
      </c>
      <c r="V1064">
        <v>9</v>
      </c>
    </row>
    <row r="1065" spans="1:22">
      <c r="A1065">
        <v>1991</v>
      </c>
      <c r="B1065">
        <v>4</v>
      </c>
      <c r="C1065">
        <v>21</v>
      </c>
      <c r="D1065" s="14">
        <v>10.8914562028703</v>
      </c>
      <c r="E1065" s="14">
        <v>1.22131573309748E-2</v>
      </c>
      <c r="F1065" s="14">
        <v>3.0473807226163198E-3</v>
      </c>
      <c r="G1065" s="14">
        <v>3.06817575942617</v>
      </c>
      <c r="H1065" s="14">
        <v>1.39353855426429</v>
      </c>
      <c r="I1065" s="14">
        <v>4.9351885238384003</v>
      </c>
      <c r="J1065" s="14">
        <v>0.66993131531948402</v>
      </c>
      <c r="K1065" s="14">
        <v>2.2003351773907398</v>
      </c>
      <c r="L1065" s="14">
        <v>2.3112315261572101</v>
      </c>
      <c r="M1065" s="14">
        <v>1.65158292594209</v>
      </c>
      <c r="N1065" s="14">
        <v>5.3056653756802596</v>
      </c>
      <c r="O1065" s="14">
        <v>1.4668051789457099</v>
      </c>
      <c r="P1065" s="14">
        <v>1.9689407556301599</v>
      </c>
      <c r="R1065">
        <v>2</v>
      </c>
      <c r="S1065">
        <v>6</v>
      </c>
      <c r="T1065">
        <v>3</v>
      </c>
      <c r="U1065">
        <v>3</v>
      </c>
      <c r="V1065">
        <v>9</v>
      </c>
    </row>
    <row r="1066" spans="1:22">
      <c r="A1066">
        <v>1991</v>
      </c>
      <c r="B1066">
        <v>4</v>
      </c>
      <c r="C1066">
        <v>22</v>
      </c>
      <c r="D1066" s="14">
        <v>13.2448928349733</v>
      </c>
      <c r="E1066" s="14">
        <v>4.0048280937027801E-3</v>
      </c>
      <c r="F1066" s="14">
        <v>8.8374038667368999E-3</v>
      </c>
      <c r="G1066" s="14">
        <v>4.1620560544198204</v>
      </c>
      <c r="H1066" s="14">
        <v>2.1308057713878399</v>
      </c>
      <c r="I1066" s="14">
        <v>9.8090148832548891</v>
      </c>
      <c r="J1066" s="14">
        <v>0.51191053713610302</v>
      </c>
      <c r="K1066" s="14">
        <v>3.0409051919191898</v>
      </c>
      <c r="L1066" s="14">
        <v>3.94180877420346</v>
      </c>
      <c r="M1066" s="14">
        <v>1.2668948895455601</v>
      </c>
      <c r="N1066" s="14">
        <v>7.2349648948830403</v>
      </c>
      <c r="O1066" s="14">
        <v>3.3493392998237299</v>
      </c>
      <c r="P1066" s="14">
        <v>3.13257639252822</v>
      </c>
      <c r="R1066">
        <v>7</v>
      </c>
      <c r="S1066">
        <v>6</v>
      </c>
      <c r="T1066">
        <v>3</v>
      </c>
      <c r="U1066">
        <v>3</v>
      </c>
      <c r="V1066">
        <v>9</v>
      </c>
    </row>
    <row r="1067" spans="1:22">
      <c r="A1067">
        <v>1991</v>
      </c>
      <c r="B1067">
        <v>4</v>
      </c>
      <c r="C1067">
        <v>23</v>
      </c>
      <c r="D1067" s="14">
        <v>16.476062114146099</v>
      </c>
      <c r="E1067" s="14">
        <v>1.05377266446461E-3</v>
      </c>
      <c r="F1067" s="14">
        <v>3.5624784235184503E-2</v>
      </c>
      <c r="G1067" s="14">
        <v>4.2411701893530802</v>
      </c>
      <c r="H1067" s="14">
        <v>2.0878616908354299</v>
      </c>
      <c r="I1067" s="14">
        <v>13.3996240694206</v>
      </c>
      <c r="J1067" s="14">
        <v>1.10858681510613</v>
      </c>
      <c r="K1067" s="14">
        <v>2.91914486235975</v>
      </c>
      <c r="L1067" s="14">
        <v>5.6532535888466997</v>
      </c>
      <c r="M1067" s="14">
        <v>1.13749880150177</v>
      </c>
      <c r="N1067" s="14">
        <v>8.1864973978202205</v>
      </c>
      <c r="O1067" s="14">
        <v>3.6664891640040902</v>
      </c>
      <c r="P1067" s="14">
        <v>3.4380769165293001</v>
      </c>
      <c r="R1067">
        <v>7</v>
      </c>
      <c r="S1067">
        <v>5</v>
      </c>
      <c r="T1067">
        <v>3</v>
      </c>
      <c r="U1067">
        <v>3</v>
      </c>
      <c r="V1067">
        <v>9</v>
      </c>
    </row>
    <row r="1068" spans="1:22">
      <c r="A1068">
        <v>1991</v>
      </c>
      <c r="B1068">
        <v>4</v>
      </c>
      <c r="C1068">
        <v>24</v>
      </c>
      <c r="D1068" s="14">
        <v>6.6905997037891503</v>
      </c>
      <c r="E1068" s="14">
        <v>1.66533453693773E-13</v>
      </c>
      <c r="F1068" s="14">
        <v>2.32627852142866E-2</v>
      </c>
      <c r="G1068" s="14">
        <v>3.8845628531691401</v>
      </c>
      <c r="H1068" s="14">
        <v>1.9259863688144001</v>
      </c>
      <c r="I1068" s="14">
        <v>5.3303037323403197</v>
      </c>
      <c r="J1068" s="14">
        <v>3.1783809278364998</v>
      </c>
      <c r="K1068" s="14">
        <v>1.14293625211803</v>
      </c>
      <c r="L1068" s="14">
        <v>5.3053685366165704</v>
      </c>
      <c r="M1068" s="14">
        <v>0.79828175098422305</v>
      </c>
      <c r="N1068" s="14">
        <v>8.2493992063439894</v>
      </c>
      <c r="O1068" s="14">
        <v>3.6392669196704901</v>
      </c>
      <c r="P1068" s="14">
        <v>3.2274714498082102</v>
      </c>
      <c r="R1068">
        <v>3</v>
      </c>
      <c r="S1068">
        <v>6</v>
      </c>
      <c r="T1068">
        <v>2</v>
      </c>
      <c r="U1068">
        <v>3</v>
      </c>
      <c r="V1068">
        <v>9</v>
      </c>
    </row>
    <row r="1069" spans="1:22">
      <c r="A1069">
        <v>1991</v>
      </c>
      <c r="B1069">
        <v>4</v>
      </c>
      <c r="C1069">
        <v>25</v>
      </c>
      <c r="D1069" s="14">
        <v>5.4258603276458697</v>
      </c>
      <c r="E1069" s="14">
        <v>0.73136300212246597</v>
      </c>
      <c r="F1069" s="14">
        <v>0.246127084766775</v>
      </c>
      <c r="G1069" s="14">
        <v>2.0383194098061299</v>
      </c>
      <c r="H1069" s="14">
        <v>1.48752240436156</v>
      </c>
      <c r="I1069" s="14">
        <v>6.4239284372150003</v>
      </c>
      <c r="J1069" s="14">
        <v>1.52941531244919</v>
      </c>
      <c r="K1069" s="14">
        <v>1.1748471425612399</v>
      </c>
      <c r="L1069" s="14">
        <v>1.5168293987855901</v>
      </c>
      <c r="M1069" s="14">
        <v>0.75358302226988005</v>
      </c>
      <c r="N1069" s="14">
        <v>4.6827815589316204</v>
      </c>
      <c r="O1069" s="14">
        <v>3.1510587445199598</v>
      </c>
      <c r="P1069" s="14">
        <v>2.2269274095337899</v>
      </c>
      <c r="R1069">
        <v>3</v>
      </c>
      <c r="S1069">
        <v>6</v>
      </c>
      <c r="T1069">
        <v>2</v>
      </c>
      <c r="U1069">
        <v>3</v>
      </c>
      <c r="V1069">
        <v>7</v>
      </c>
    </row>
    <row r="1070" spans="1:22">
      <c r="A1070">
        <v>1991</v>
      </c>
      <c r="B1070">
        <v>4</v>
      </c>
      <c r="C1070">
        <v>26</v>
      </c>
      <c r="D1070" s="14">
        <v>4.0200732481419603</v>
      </c>
      <c r="E1070" s="14">
        <v>0.48797262443085099</v>
      </c>
      <c r="F1070" s="14">
        <v>0.191463131031027</v>
      </c>
      <c r="G1070" s="14">
        <v>2.9797872014156099</v>
      </c>
      <c r="H1070" s="14">
        <v>0.76086858992508799</v>
      </c>
      <c r="I1070" s="14">
        <v>8.0604588580179701</v>
      </c>
      <c r="J1070" s="14">
        <v>1.3875084725403299</v>
      </c>
      <c r="K1070" s="14">
        <v>0.91019642320920802</v>
      </c>
      <c r="L1070" s="14">
        <v>3.2786232650215799</v>
      </c>
      <c r="M1070" s="14">
        <v>0.757656462197005</v>
      </c>
      <c r="N1070" s="14">
        <v>7.8236458460879703</v>
      </c>
      <c r="O1070" s="14">
        <v>2.5942757761313699</v>
      </c>
      <c r="P1070" s="14">
        <v>2.3124700656958401</v>
      </c>
      <c r="R1070">
        <v>7</v>
      </c>
      <c r="S1070">
        <v>6</v>
      </c>
      <c r="T1070">
        <v>2</v>
      </c>
      <c r="U1070">
        <v>3</v>
      </c>
      <c r="V1070">
        <v>7</v>
      </c>
    </row>
    <row r="1071" spans="1:22">
      <c r="A1071">
        <v>1991</v>
      </c>
      <c r="B1071">
        <v>4</v>
      </c>
      <c r="C1071">
        <v>27</v>
      </c>
      <c r="D1071" s="14">
        <v>2.1004250445291501</v>
      </c>
      <c r="E1071" s="14">
        <v>0.35005965230899699</v>
      </c>
      <c r="F1071" s="14">
        <v>4.9078717811116897E-2</v>
      </c>
      <c r="G1071" s="14">
        <v>5.3571171315853698</v>
      </c>
      <c r="H1071" s="14">
        <v>2.3628137925958002</v>
      </c>
      <c r="I1071" s="14">
        <v>5.0222741617020796</v>
      </c>
      <c r="J1071" s="14">
        <v>4.10964270701011</v>
      </c>
      <c r="K1071" s="14">
        <v>1.37608465172286</v>
      </c>
      <c r="L1071" s="14">
        <v>10.9554458029725</v>
      </c>
      <c r="M1071" s="14">
        <v>3.36914211275821</v>
      </c>
      <c r="N1071" s="14">
        <v>9.3553704900634003</v>
      </c>
      <c r="O1071" s="14">
        <v>2.36556469577482</v>
      </c>
      <c r="P1071" s="14">
        <v>3.63017342150258</v>
      </c>
      <c r="R1071">
        <v>7</v>
      </c>
      <c r="S1071">
        <v>5</v>
      </c>
      <c r="T1071">
        <v>2</v>
      </c>
      <c r="U1071">
        <v>3</v>
      </c>
      <c r="V1071">
        <v>7</v>
      </c>
    </row>
    <row r="1072" spans="1:22">
      <c r="A1072">
        <v>1991</v>
      </c>
      <c r="B1072">
        <v>4</v>
      </c>
      <c r="C1072">
        <v>28</v>
      </c>
      <c r="D1072" s="14">
        <v>2.0708102660074101</v>
      </c>
      <c r="E1072" s="14">
        <v>0.22789198387458501</v>
      </c>
      <c r="F1072" s="14">
        <v>0.18603547461738201</v>
      </c>
      <c r="G1072" s="14">
        <v>5.0408386277284896</v>
      </c>
      <c r="H1072" s="14">
        <v>4.7172381956496103</v>
      </c>
      <c r="I1072" s="14">
        <v>4.1901964541575403</v>
      </c>
      <c r="J1072" s="14">
        <v>4.5862632491745696</v>
      </c>
      <c r="K1072" s="14">
        <v>1.5963452918109799</v>
      </c>
      <c r="L1072" s="14">
        <v>3.8674908232918499</v>
      </c>
      <c r="M1072" s="14">
        <v>0.92815133410648598</v>
      </c>
      <c r="N1072" s="14">
        <v>8.7312342743856597</v>
      </c>
      <c r="O1072" s="14">
        <v>1.9515456723891</v>
      </c>
      <c r="P1072" s="14">
        <v>3.1948265140130898</v>
      </c>
      <c r="R1072">
        <v>7</v>
      </c>
      <c r="S1072">
        <v>5</v>
      </c>
      <c r="T1072">
        <v>4</v>
      </c>
      <c r="U1072">
        <v>3</v>
      </c>
      <c r="V1072">
        <v>7</v>
      </c>
    </row>
    <row r="1073" spans="1:22">
      <c r="A1073">
        <v>1991</v>
      </c>
      <c r="B1073">
        <v>4</v>
      </c>
      <c r="C1073">
        <v>29</v>
      </c>
      <c r="D1073" s="14">
        <v>5.95356881479369</v>
      </c>
      <c r="E1073" s="14">
        <v>0.12856763834486401</v>
      </c>
      <c r="F1073" s="14">
        <v>1.33749638176678</v>
      </c>
      <c r="G1073" s="14">
        <v>2.7782896839725399</v>
      </c>
      <c r="H1073" s="14">
        <v>4.5061842381330699</v>
      </c>
      <c r="I1073" s="14">
        <v>6.6200602369158004</v>
      </c>
      <c r="J1073" s="14">
        <v>3.8028604849557301</v>
      </c>
      <c r="K1073" s="14">
        <v>1.5988937195232</v>
      </c>
      <c r="L1073" s="14">
        <v>1.1398417860194301</v>
      </c>
      <c r="M1073" s="14">
        <v>0.364402966547272</v>
      </c>
      <c r="N1073" s="14">
        <v>5.3650630080240296</v>
      </c>
      <c r="O1073" s="14">
        <v>1.9831006360518699</v>
      </c>
      <c r="P1073" s="14">
        <v>2.4321652230045401</v>
      </c>
      <c r="R1073">
        <v>7</v>
      </c>
      <c r="S1073">
        <v>6</v>
      </c>
      <c r="T1073">
        <v>4</v>
      </c>
      <c r="U1073">
        <v>3</v>
      </c>
      <c r="V1073">
        <v>7</v>
      </c>
    </row>
    <row r="1074" spans="1:22">
      <c r="A1074">
        <v>1991</v>
      </c>
      <c r="B1074">
        <v>4</v>
      </c>
      <c r="C1074">
        <v>30</v>
      </c>
      <c r="D1074" s="14">
        <v>4.2656106523607296</v>
      </c>
      <c r="E1074" s="14">
        <v>6.1481205268394601E-3</v>
      </c>
      <c r="F1074" s="14">
        <v>1.66533453693773E-13</v>
      </c>
      <c r="G1074" s="14">
        <v>2.3578643987242298</v>
      </c>
      <c r="H1074" s="14">
        <v>2.8319645374475799</v>
      </c>
      <c r="I1074" s="14">
        <v>5.7714461533175898</v>
      </c>
      <c r="J1074" s="14">
        <v>4.06838290076377</v>
      </c>
      <c r="K1074" s="14">
        <v>1.6758542830118099</v>
      </c>
      <c r="L1074" s="14">
        <v>1.1827804907811299</v>
      </c>
      <c r="M1074" s="14">
        <v>0.48424318630037</v>
      </c>
      <c r="N1074" s="14">
        <v>5.3170880185789997</v>
      </c>
      <c r="O1074" s="14">
        <v>2.6356022844893201</v>
      </c>
      <c r="P1074" s="14">
        <v>2.4813863727213499</v>
      </c>
      <c r="R1074">
        <v>7</v>
      </c>
      <c r="S1074">
        <v>6</v>
      </c>
      <c r="T1074">
        <v>9</v>
      </c>
      <c r="U1074">
        <v>3</v>
      </c>
      <c r="V1074">
        <v>7</v>
      </c>
    </row>
    <row r="1075" spans="1:22">
      <c r="A1075">
        <v>1991</v>
      </c>
      <c r="B1075">
        <v>5</v>
      </c>
      <c r="C1075">
        <v>1</v>
      </c>
      <c r="D1075" s="14">
        <v>4.7762975756648203</v>
      </c>
      <c r="E1075" s="14">
        <v>1.8212293925847101E-2</v>
      </c>
      <c r="F1075" s="14">
        <v>1.66533453693773E-13</v>
      </c>
      <c r="G1075" s="14">
        <v>3.8196329830302602</v>
      </c>
      <c r="H1075" s="14">
        <v>6.3386481204249296</v>
      </c>
      <c r="I1075" s="14">
        <v>8.8586036373659596</v>
      </c>
      <c r="J1075" s="14">
        <v>5.1606124303277996</v>
      </c>
      <c r="K1075" s="14">
        <v>3.6209941513999699</v>
      </c>
      <c r="L1075" s="14">
        <v>5.9693560932013199</v>
      </c>
      <c r="M1075" s="14">
        <v>1.1237099713073999</v>
      </c>
      <c r="N1075" s="14">
        <v>13.549855703755901</v>
      </c>
      <c r="O1075" s="14">
        <v>2.88653188476767</v>
      </c>
      <c r="P1075" s="14">
        <v>4.0925941432341801</v>
      </c>
      <c r="R1075">
        <v>7</v>
      </c>
      <c r="S1075">
        <v>6</v>
      </c>
      <c r="T1075">
        <v>9</v>
      </c>
      <c r="U1075">
        <v>3</v>
      </c>
      <c r="V1075">
        <v>7</v>
      </c>
    </row>
    <row r="1076" spans="1:22">
      <c r="A1076">
        <v>1991</v>
      </c>
      <c r="B1076">
        <v>5</v>
      </c>
      <c r="C1076">
        <v>2</v>
      </c>
      <c r="D1076" s="14">
        <v>12.377407561726599</v>
      </c>
      <c r="E1076" s="14">
        <v>0.122679384206069</v>
      </c>
      <c r="F1076" s="14">
        <v>0.193932754381064</v>
      </c>
      <c r="G1076" s="14">
        <v>2.6978338797635102</v>
      </c>
      <c r="H1076" s="14">
        <v>5.0069306907533599</v>
      </c>
      <c r="I1076" s="14">
        <v>11.0576821778815</v>
      </c>
      <c r="J1076" s="14">
        <v>2.1004281151926998</v>
      </c>
      <c r="K1076" s="14">
        <v>5.0258786677135898</v>
      </c>
      <c r="L1076" s="14">
        <v>5.61844485125786</v>
      </c>
      <c r="M1076" s="14">
        <v>2.0702580852237298</v>
      </c>
      <c r="N1076" s="14">
        <v>12.307181269671201</v>
      </c>
      <c r="O1076" s="14">
        <v>1.69882677157309</v>
      </c>
      <c r="P1076" s="14">
        <v>3.25567712886245</v>
      </c>
      <c r="R1076">
        <v>7</v>
      </c>
      <c r="S1076">
        <v>5</v>
      </c>
      <c r="T1076">
        <v>4</v>
      </c>
      <c r="U1076">
        <v>3</v>
      </c>
      <c r="V1076">
        <v>7</v>
      </c>
    </row>
    <row r="1077" spans="1:22">
      <c r="A1077">
        <v>1991</v>
      </c>
      <c r="B1077">
        <v>5</v>
      </c>
      <c r="C1077">
        <v>3</v>
      </c>
      <c r="D1077" s="14">
        <v>8.8455799064091298</v>
      </c>
      <c r="E1077" s="14">
        <v>0.266053057118814</v>
      </c>
      <c r="F1077" s="14">
        <v>0.30358527972173799</v>
      </c>
      <c r="G1077" s="14">
        <v>2.1702806224986699</v>
      </c>
      <c r="H1077" s="14">
        <v>1.65370968851384</v>
      </c>
      <c r="I1077" s="14">
        <v>6.8682437766888098</v>
      </c>
      <c r="J1077" s="14">
        <v>1.51447332601395</v>
      </c>
      <c r="K1077" s="14">
        <v>4.2227187325736697</v>
      </c>
      <c r="L1077" s="14">
        <v>6.63731563177463</v>
      </c>
      <c r="M1077" s="14">
        <v>0.89314920781473695</v>
      </c>
      <c r="N1077" s="14">
        <v>12.3259591196614</v>
      </c>
      <c r="O1077" s="14">
        <v>2.0342419582016098</v>
      </c>
      <c r="P1077" s="14">
        <v>2.84813150693599</v>
      </c>
      <c r="R1077">
        <v>7</v>
      </c>
      <c r="S1077">
        <v>5</v>
      </c>
      <c r="T1077">
        <v>4</v>
      </c>
      <c r="U1077">
        <v>3</v>
      </c>
      <c r="V1077">
        <v>7</v>
      </c>
    </row>
    <row r="1078" spans="1:22">
      <c r="A1078">
        <v>1991</v>
      </c>
      <c r="B1078">
        <v>5</v>
      </c>
      <c r="C1078">
        <v>4</v>
      </c>
      <c r="D1078" s="14">
        <v>1.6489125303012899</v>
      </c>
      <c r="E1078" s="14">
        <v>0.118299376348698</v>
      </c>
      <c r="F1078" s="14">
        <v>2.22741959163597E-2</v>
      </c>
      <c r="G1078" s="14">
        <v>2.82083093703615</v>
      </c>
      <c r="H1078" s="14">
        <v>1.26808345514695</v>
      </c>
      <c r="I1078" s="14">
        <v>1.4112292136286</v>
      </c>
      <c r="J1078" s="14">
        <v>1.070574219299</v>
      </c>
      <c r="K1078" s="14">
        <v>2.0059791533929201</v>
      </c>
      <c r="L1078" s="14">
        <v>2.0878442152521499</v>
      </c>
      <c r="M1078" s="14">
        <v>0.74487796791557004</v>
      </c>
      <c r="N1078" s="14">
        <v>4.14655487879243</v>
      </c>
      <c r="O1078" s="14">
        <v>4.5712352504593401</v>
      </c>
      <c r="P1078" s="14">
        <v>2.9173352018631098</v>
      </c>
      <c r="R1078">
        <v>2</v>
      </c>
      <c r="S1078">
        <v>5</v>
      </c>
      <c r="T1078">
        <v>4</v>
      </c>
      <c r="U1078">
        <v>3</v>
      </c>
      <c r="V1078">
        <v>7</v>
      </c>
    </row>
    <row r="1079" spans="1:22">
      <c r="A1079">
        <v>1991</v>
      </c>
      <c r="B1079">
        <v>5</v>
      </c>
      <c r="C1079">
        <v>5</v>
      </c>
      <c r="D1079" s="14">
        <v>1.24764123582778</v>
      </c>
      <c r="E1079" s="14">
        <v>0.23414604006455</v>
      </c>
      <c r="F1079" s="14">
        <v>1.40138212115217</v>
      </c>
      <c r="G1079" s="14">
        <v>3.7897005719666099</v>
      </c>
      <c r="H1079" s="14">
        <v>0.82802775877884305</v>
      </c>
      <c r="I1079" s="14">
        <v>1.45765604933796</v>
      </c>
      <c r="J1079" s="14">
        <v>1.4237570580760901</v>
      </c>
      <c r="K1079" s="14">
        <v>1.02713842339837</v>
      </c>
      <c r="L1079" s="14">
        <v>2.5240503855243999</v>
      </c>
      <c r="M1079" s="14">
        <v>0.37965750383091201</v>
      </c>
      <c r="N1079" s="14">
        <v>2.6514315833044302</v>
      </c>
      <c r="O1079" s="14">
        <v>4.97511595747096</v>
      </c>
      <c r="P1079" s="14">
        <v>3.0144327619294899</v>
      </c>
      <c r="R1079">
        <v>10</v>
      </c>
      <c r="S1079">
        <v>5</v>
      </c>
      <c r="T1079">
        <v>4</v>
      </c>
      <c r="U1079">
        <v>3</v>
      </c>
      <c r="V1079">
        <v>7</v>
      </c>
    </row>
    <row r="1080" spans="1:22">
      <c r="A1080">
        <v>1991</v>
      </c>
      <c r="B1080">
        <v>5</v>
      </c>
      <c r="C1080">
        <v>6</v>
      </c>
      <c r="D1080" s="14">
        <v>1.1144592380706699</v>
      </c>
      <c r="E1080" s="14">
        <v>0.207151453033625</v>
      </c>
      <c r="F1080" s="14">
        <v>0.83121867298813701</v>
      </c>
      <c r="G1080" s="14">
        <v>4.35706802164633</v>
      </c>
      <c r="H1080" s="14">
        <v>1.43272463446055</v>
      </c>
      <c r="I1080" s="14">
        <v>1.2236979414512701</v>
      </c>
      <c r="J1080" s="14">
        <v>4.0616687149111801</v>
      </c>
      <c r="K1080" s="14">
        <v>0.85231794295270902</v>
      </c>
      <c r="L1080" s="14">
        <v>1.02004484454536</v>
      </c>
      <c r="M1080" s="14">
        <v>1.27380819788081</v>
      </c>
      <c r="N1080" s="14">
        <v>2.5803237474551999</v>
      </c>
      <c r="O1080" s="14">
        <v>4.1544630651124503</v>
      </c>
      <c r="P1080" s="14">
        <v>3.0341281826912301</v>
      </c>
      <c r="R1080">
        <v>2</v>
      </c>
      <c r="S1080">
        <v>5</v>
      </c>
      <c r="T1080">
        <v>4</v>
      </c>
      <c r="U1080">
        <v>2</v>
      </c>
      <c r="V1080">
        <v>7</v>
      </c>
    </row>
    <row r="1081" spans="1:22">
      <c r="A1081">
        <v>1991</v>
      </c>
      <c r="B1081">
        <v>5</v>
      </c>
      <c r="C1081">
        <v>7</v>
      </c>
      <c r="D1081" s="14">
        <v>2.13966532598893</v>
      </c>
      <c r="E1081" s="14">
        <v>1.11476144391773</v>
      </c>
      <c r="F1081" s="14">
        <v>1.3775853330780199</v>
      </c>
      <c r="G1081" s="14">
        <v>5.1146438213962897</v>
      </c>
      <c r="H1081" s="14">
        <v>3.03545790486094</v>
      </c>
      <c r="I1081" s="14">
        <v>3.5977883939098301</v>
      </c>
      <c r="J1081" s="14">
        <v>3.4276736493857101</v>
      </c>
      <c r="K1081" s="14">
        <v>1.0754924372002801</v>
      </c>
      <c r="L1081" s="14">
        <v>5.1333845603541501</v>
      </c>
      <c r="M1081" s="14">
        <v>2.32182839997395</v>
      </c>
      <c r="N1081" s="14">
        <v>6.0010369992699601</v>
      </c>
      <c r="O1081" s="14">
        <v>5.0287780832147604</v>
      </c>
      <c r="P1081" s="14">
        <v>4.0039780698194596</v>
      </c>
      <c r="R1081">
        <v>10</v>
      </c>
      <c r="S1081">
        <v>6</v>
      </c>
      <c r="T1081">
        <v>4</v>
      </c>
      <c r="U1081">
        <v>2</v>
      </c>
      <c r="V1081">
        <v>7</v>
      </c>
    </row>
    <row r="1082" spans="1:22">
      <c r="A1082">
        <v>1991</v>
      </c>
      <c r="B1082">
        <v>5</v>
      </c>
      <c r="C1082">
        <v>8</v>
      </c>
      <c r="D1082" s="14">
        <v>1.12837374957461</v>
      </c>
      <c r="E1082" s="14">
        <v>2.6015910558016202</v>
      </c>
      <c r="F1082" s="14">
        <v>0.25593434368903101</v>
      </c>
      <c r="G1082" s="14">
        <v>6.9022055735952801</v>
      </c>
      <c r="H1082" s="14">
        <v>1.9444941858098701</v>
      </c>
      <c r="I1082" s="14">
        <v>4.1193455377361303</v>
      </c>
      <c r="J1082" s="14">
        <v>5.1755983810822297</v>
      </c>
      <c r="K1082" s="14">
        <v>0.93501421476229596</v>
      </c>
      <c r="L1082" s="14">
        <v>7.3033080597106004</v>
      </c>
      <c r="M1082" s="14">
        <v>3.61099043469715</v>
      </c>
      <c r="N1082" s="14">
        <v>6.5134358482605004</v>
      </c>
      <c r="O1082" s="14">
        <v>6.36931074913785</v>
      </c>
      <c r="P1082" s="14">
        <v>5.02111931956735</v>
      </c>
      <c r="R1082">
        <v>10</v>
      </c>
      <c r="S1082">
        <v>6</v>
      </c>
      <c r="T1082">
        <v>4</v>
      </c>
      <c r="U1082">
        <v>2</v>
      </c>
      <c r="V1082">
        <v>7</v>
      </c>
    </row>
    <row r="1083" spans="1:22">
      <c r="A1083">
        <v>1991</v>
      </c>
      <c r="B1083">
        <v>5</v>
      </c>
      <c r="C1083">
        <v>9</v>
      </c>
      <c r="D1083" s="14">
        <v>0.59105851703308698</v>
      </c>
      <c r="E1083" s="14">
        <v>0.16944223955590801</v>
      </c>
      <c r="F1083" s="14">
        <v>1.0287586525627099</v>
      </c>
      <c r="G1083" s="14">
        <v>5.2554021540512199</v>
      </c>
      <c r="H1083" s="14">
        <v>2.09718285598374</v>
      </c>
      <c r="I1083" s="14">
        <v>5.0401751395897403</v>
      </c>
      <c r="J1083" s="14">
        <v>4.8170679385315003</v>
      </c>
      <c r="K1083" s="14">
        <v>1.3852478284949601</v>
      </c>
      <c r="L1083" s="14">
        <v>3.679059330906</v>
      </c>
      <c r="M1083" s="14">
        <v>1.38395857545187</v>
      </c>
      <c r="N1083" s="14">
        <v>7.2606317380305097</v>
      </c>
      <c r="O1083" s="14">
        <v>7.94394099221108</v>
      </c>
      <c r="P1083" s="14">
        <v>5.0879214947623197</v>
      </c>
      <c r="R1083">
        <v>4</v>
      </c>
      <c r="S1083">
        <v>6</v>
      </c>
      <c r="T1083">
        <v>4</v>
      </c>
      <c r="U1083">
        <v>2</v>
      </c>
      <c r="V1083">
        <v>7</v>
      </c>
    </row>
    <row r="1084" spans="1:22">
      <c r="A1084">
        <v>1991</v>
      </c>
      <c r="B1084">
        <v>5</v>
      </c>
      <c r="C1084">
        <v>10</v>
      </c>
      <c r="D1084" s="14">
        <v>1.3068034755123199</v>
      </c>
      <c r="E1084" s="14">
        <v>4.2792392918754698E-3</v>
      </c>
      <c r="F1084" s="14">
        <v>0.468123186841163</v>
      </c>
      <c r="G1084" s="14">
        <v>2.5129455279692099</v>
      </c>
      <c r="H1084" s="14">
        <v>1.1629569493199201</v>
      </c>
      <c r="I1084" s="14">
        <v>2.2946091208255699</v>
      </c>
      <c r="J1084" s="14">
        <v>2.7530054813781599</v>
      </c>
      <c r="K1084" s="14">
        <v>2.0537066117697198</v>
      </c>
      <c r="L1084" s="14">
        <v>5.6152772318998601</v>
      </c>
      <c r="M1084" s="14">
        <v>0.42049310228148401</v>
      </c>
      <c r="N1084" s="14">
        <v>5.0128054527678696</v>
      </c>
      <c r="O1084" s="14">
        <v>7.1406758036090903</v>
      </c>
      <c r="P1084" s="14">
        <v>4.1178593538226904</v>
      </c>
      <c r="R1084">
        <v>10</v>
      </c>
      <c r="S1084">
        <v>6</v>
      </c>
      <c r="T1084">
        <v>4</v>
      </c>
      <c r="U1084">
        <v>2</v>
      </c>
      <c r="V1084">
        <v>7</v>
      </c>
    </row>
    <row r="1085" spans="1:22">
      <c r="A1085">
        <v>1991</v>
      </c>
      <c r="B1085">
        <v>5</v>
      </c>
      <c r="C1085">
        <v>11</v>
      </c>
      <c r="D1085" s="14">
        <v>3.0134587391088599</v>
      </c>
      <c r="E1085" s="14">
        <v>8.8298711973280306E-2</v>
      </c>
      <c r="F1085" s="14">
        <v>6.1764905509057701E-2</v>
      </c>
      <c r="G1085" s="14">
        <v>1.96943488937995</v>
      </c>
      <c r="H1085" s="14">
        <v>1.7750099436389399</v>
      </c>
      <c r="I1085" s="14">
        <v>3.0278028874645702</v>
      </c>
      <c r="J1085" s="14">
        <v>1.9219870590928301</v>
      </c>
      <c r="K1085" s="14">
        <v>3.1084383240441298</v>
      </c>
      <c r="L1085" s="14">
        <v>3.4007574559567302</v>
      </c>
      <c r="M1085" s="14">
        <v>9.3315351136814106E-2</v>
      </c>
      <c r="N1085" s="14">
        <v>4.8163599750402399</v>
      </c>
      <c r="O1085" s="14">
        <v>4.8801780710014597</v>
      </c>
      <c r="P1085" s="14">
        <v>3.2282316508460598</v>
      </c>
      <c r="R1085">
        <v>7</v>
      </c>
      <c r="S1085">
        <v>6</v>
      </c>
      <c r="T1085">
        <v>2</v>
      </c>
      <c r="U1085">
        <v>2</v>
      </c>
      <c r="V1085">
        <v>7</v>
      </c>
    </row>
    <row r="1086" spans="1:22">
      <c r="A1086">
        <v>1991</v>
      </c>
      <c r="B1086">
        <v>5</v>
      </c>
      <c r="C1086">
        <v>12</v>
      </c>
      <c r="D1086" s="14">
        <v>7.1347350617541903</v>
      </c>
      <c r="E1086" s="14">
        <v>9.6930809798287498E-2</v>
      </c>
      <c r="F1086" s="14">
        <v>2.5860285663165099E-2</v>
      </c>
      <c r="G1086" s="14">
        <v>3.0910684475336501</v>
      </c>
      <c r="H1086" s="14">
        <v>3.6691371212903601</v>
      </c>
      <c r="I1086" s="14">
        <v>5.3208409059497601</v>
      </c>
      <c r="J1086" s="14">
        <v>2.62501775431685</v>
      </c>
      <c r="K1086" s="14">
        <v>4.8655611218546797</v>
      </c>
      <c r="L1086" s="14">
        <v>11.933576007935001</v>
      </c>
      <c r="M1086" s="14">
        <v>2.95277881714857</v>
      </c>
      <c r="N1086" s="14">
        <v>11.270203836901199</v>
      </c>
      <c r="O1086" s="14">
        <v>5.4557267511499496</v>
      </c>
      <c r="P1086" s="14">
        <v>4.9611558752937901</v>
      </c>
      <c r="R1086">
        <v>7</v>
      </c>
      <c r="S1086">
        <v>6</v>
      </c>
      <c r="T1086">
        <v>2</v>
      </c>
      <c r="U1086">
        <v>2</v>
      </c>
      <c r="V1086">
        <v>7</v>
      </c>
    </row>
    <row r="1087" spans="1:22">
      <c r="A1087">
        <v>1991</v>
      </c>
      <c r="B1087">
        <v>5</v>
      </c>
      <c r="C1087">
        <v>13</v>
      </c>
      <c r="D1087" s="14">
        <v>8.1798942050736994</v>
      </c>
      <c r="E1087" s="14">
        <v>4.3843803198607798E-2</v>
      </c>
      <c r="F1087" s="14">
        <v>0.13874076995982601</v>
      </c>
      <c r="G1087" s="14">
        <v>2.7182531271980199</v>
      </c>
      <c r="H1087" s="14">
        <v>5.1896826406976304</v>
      </c>
      <c r="I1087" s="14">
        <v>8.6045708763910103</v>
      </c>
      <c r="J1087" s="14">
        <v>5.0171262587697703</v>
      </c>
      <c r="K1087" s="14">
        <v>7.7935718005841901</v>
      </c>
      <c r="L1087" s="14">
        <v>7.9558515266111902</v>
      </c>
      <c r="M1087" s="14">
        <v>2.33055833501572</v>
      </c>
      <c r="N1087" s="14">
        <v>14.8249854623828</v>
      </c>
      <c r="O1087" s="14">
        <v>13.0085951461616</v>
      </c>
      <c r="P1087" s="14">
        <v>8.2780355522893601</v>
      </c>
      <c r="R1087">
        <v>4</v>
      </c>
      <c r="S1087">
        <v>6</v>
      </c>
      <c r="T1087">
        <v>2</v>
      </c>
      <c r="U1087">
        <v>2</v>
      </c>
      <c r="V1087">
        <v>1</v>
      </c>
    </row>
    <row r="1088" spans="1:22">
      <c r="A1088">
        <v>1991</v>
      </c>
      <c r="B1088">
        <v>5</v>
      </c>
      <c r="C1088">
        <v>14</v>
      </c>
      <c r="D1088" s="14">
        <v>10.942399078694599</v>
      </c>
      <c r="E1088" s="14">
        <v>3.4869189857824499E-3</v>
      </c>
      <c r="F1088" s="14">
        <v>2.3856637264166501E-2</v>
      </c>
      <c r="G1088" s="14">
        <v>2.49905115831131</v>
      </c>
      <c r="H1088" s="14">
        <v>7.0700429211167002</v>
      </c>
      <c r="I1088" s="14">
        <v>8.8456862032604597</v>
      </c>
      <c r="J1088" s="14">
        <v>3.6903699277134998</v>
      </c>
      <c r="K1088" s="14">
        <v>4.92359156998043</v>
      </c>
      <c r="L1088" s="14">
        <v>2.6988435778799098</v>
      </c>
      <c r="M1088" s="14">
        <v>0.92545678818532495</v>
      </c>
      <c r="N1088" s="14">
        <v>8.4814352700569806</v>
      </c>
      <c r="O1088" s="14">
        <v>12.129336428839499</v>
      </c>
      <c r="P1088" s="14">
        <v>6.9222131203453703</v>
      </c>
      <c r="R1088">
        <v>4</v>
      </c>
      <c r="S1088">
        <v>6</v>
      </c>
      <c r="T1088">
        <v>2</v>
      </c>
      <c r="U1088">
        <v>2</v>
      </c>
      <c r="V1088">
        <v>7</v>
      </c>
    </row>
    <row r="1089" spans="1:22">
      <c r="A1089">
        <v>1991</v>
      </c>
      <c r="B1089">
        <v>5</v>
      </c>
      <c r="C1089">
        <v>15</v>
      </c>
      <c r="D1089" s="14">
        <v>14.018064629040399</v>
      </c>
      <c r="E1089" s="14">
        <v>4.6296529003092801E-4</v>
      </c>
      <c r="F1089" s="14">
        <v>1.66533453693773E-13</v>
      </c>
      <c r="G1089" s="14">
        <v>2.2835584712240098</v>
      </c>
      <c r="H1089" s="14">
        <v>2.0283533686081401</v>
      </c>
      <c r="I1089" s="14">
        <v>11.4927936462239</v>
      </c>
      <c r="J1089" s="14">
        <v>1.3740730375374199</v>
      </c>
      <c r="K1089" s="14">
        <v>2.5328642606629299</v>
      </c>
      <c r="L1089" s="14">
        <v>4.1554884050402396</v>
      </c>
      <c r="M1089" s="14">
        <v>1.32566552486943</v>
      </c>
      <c r="N1089" s="14">
        <v>4.8926541415498503</v>
      </c>
      <c r="O1089" s="14">
        <v>3.7507657207255298</v>
      </c>
      <c r="P1089" s="14">
        <v>2.8713355238292699</v>
      </c>
      <c r="R1089">
        <v>7</v>
      </c>
      <c r="S1089">
        <v>6</v>
      </c>
      <c r="T1089">
        <v>4</v>
      </c>
      <c r="U1089">
        <v>2</v>
      </c>
      <c r="V1089">
        <v>7</v>
      </c>
    </row>
    <row r="1090" spans="1:22">
      <c r="A1090">
        <v>1991</v>
      </c>
      <c r="B1090">
        <v>5</v>
      </c>
      <c r="C1090">
        <v>16</v>
      </c>
      <c r="D1090" s="14">
        <v>5.4462293264205002</v>
      </c>
      <c r="E1090" s="14">
        <v>4.1225339463973904E-3</v>
      </c>
      <c r="F1090" s="14">
        <v>1.3142553190646401E-4</v>
      </c>
      <c r="G1090" s="14">
        <v>1.55047423590431</v>
      </c>
      <c r="H1090" s="14">
        <v>2.8686274341875402</v>
      </c>
      <c r="I1090" s="14">
        <v>11.3597905966349</v>
      </c>
      <c r="J1090" s="14">
        <v>1.43098205553184</v>
      </c>
      <c r="K1090" s="14">
        <v>4.0624673382947796</v>
      </c>
      <c r="L1090" s="14">
        <v>6.8780122454998498</v>
      </c>
      <c r="M1090" s="14">
        <v>1.2001485190994099</v>
      </c>
      <c r="N1090" s="14">
        <v>9.3349201108240702</v>
      </c>
      <c r="O1090" s="14">
        <v>7.0496291150685799</v>
      </c>
      <c r="P1090" s="14">
        <v>4.5414716425110599</v>
      </c>
      <c r="R1090">
        <v>4</v>
      </c>
      <c r="S1090">
        <v>6</v>
      </c>
      <c r="T1090">
        <v>4</v>
      </c>
      <c r="U1090">
        <v>2</v>
      </c>
      <c r="V1090">
        <v>7</v>
      </c>
    </row>
    <row r="1091" spans="1:22">
      <c r="A1091">
        <v>1991</v>
      </c>
      <c r="B1091">
        <v>5</v>
      </c>
      <c r="C1091">
        <v>17</v>
      </c>
      <c r="D1091" s="14">
        <v>7.32757668238742</v>
      </c>
      <c r="E1091" s="14">
        <v>1.3639650669956101E-2</v>
      </c>
      <c r="F1091" s="14">
        <v>9.9419925200195901E-3</v>
      </c>
      <c r="G1091" s="14">
        <v>3.6199541155329702</v>
      </c>
      <c r="H1091" s="14">
        <v>1.3788909787885799</v>
      </c>
      <c r="I1091" s="14">
        <v>4.8424056351943801</v>
      </c>
      <c r="J1091" s="14">
        <v>2.7345185531160099</v>
      </c>
      <c r="K1091" s="14">
        <v>3.5576747079075299</v>
      </c>
      <c r="L1091" s="14">
        <v>5.74839516057175</v>
      </c>
      <c r="M1091" s="14">
        <v>2.33750768577042</v>
      </c>
      <c r="N1091" s="14">
        <v>4.0682753627034698</v>
      </c>
      <c r="O1091" s="14">
        <v>8.8239471056314294</v>
      </c>
      <c r="P1091" s="14">
        <v>5.2129521531738598</v>
      </c>
      <c r="R1091">
        <v>4</v>
      </c>
      <c r="S1091">
        <v>5</v>
      </c>
      <c r="T1091">
        <v>4</v>
      </c>
      <c r="U1091">
        <v>1</v>
      </c>
      <c r="V1091">
        <v>7</v>
      </c>
    </row>
    <row r="1092" spans="1:22">
      <c r="A1092">
        <v>1991</v>
      </c>
      <c r="B1092">
        <v>5</v>
      </c>
      <c r="C1092">
        <v>18</v>
      </c>
      <c r="D1092" s="14">
        <v>4.3642292828098697</v>
      </c>
      <c r="E1092" s="14">
        <v>9.0523951213649298E-2</v>
      </c>
      <c r="F1092" s="14">
        <v>0.14982979991492301</v>
      </c>
      <c r="G1092" s="14">
        <v>2.6568955536818102</v>
      </c>
      <c r="H1092" s="14">
        <v>4.4053322044067702</v>
      </c>
      <c r="I1092" s="14">
        <v>4.8749785848072902</v>
      </c>
      <c r="J1092" s="14">
        <v>3.88711638658472</v>
      </c>
      <c r="K1092" s="14">
        <v>4.0648189793123004</v>
      </c>
      <c r="L1092" s="14">
        <v>9.0025284883811096</v>
      </c>
      <c r="M1092" s="14">
        <v>1.9637242062532601</v>
      </c>
      <c r="N1092" s="14">
        <v>8.0226814741358599</v>
      </c>
      <c r="O1092" s="14">
        <v>8.5076287710539393</v>
      </c>
      <c r="P1092" s="14">
        <v>5.6956299577405201</v>
      </c>
      <c r="R1092">
        <v>4</v>
      </c>
      <c r="S1092">
        <v>5</v>
      </c>
      <c r="T1092">
        <v>4</v>
      </c>
      <c r="U1092">
        <v>1</v>
      </c>
      <c r="V1092">
        <v>7</v>
      </c>
    </row>
    <row r="1093" spans="1:22">
      <c r="A1093">
        <v>1991</v>
      </c>
      <c r="B1093">
        <v>5</v>
      </c>
      <c r="C1093">
        <v>19</v>
      </c>
      <c r="D1093" s="14">
        <v>7.8706331419021502</v>
      </c>
      <c r="E1093" s="14">
        <v>0.41030977644904598</v>
      </c>
      <c r="F1093" s="14">
        <v>0.51343040099162296</v>
      </c>
      <c r="G1093" s="14">
        <v>4.6876665321847497</v>
      </c>
      <c r="H1093" s="14">
        <v>5.7171649080925002</v>
      </c>
      <c r="I1093" s="14">
        <v>7.3017078263927502</v>
      </c>
      <c r="J1093" s="14">
        <v>5.8891156046387003</v>
      </c>
      <c r="K1093" s="14">
        <v>4.8867049663520596</v>
      </c>
      <c r="L1093" s="14">
        <v>10.2150765595999</v>
      </c>
      <c r="M1093" s="14">
        <v>3.95248861101439</v>
      </c>
      <c r="N1093" s="14">
        <v>15.1903269369801</v>
      </c>
      <c r="O1093" s="14">
        <v>7.71920482992358</v>
      </c>
      <c r="P1093" s="14">
        <v>6.6079178585040204</v>
      </c>
      <c r="R1093">
        <v>4</v>
      </c>
      <c r="S1093">
        <v>5</v>
      </c>
      <c r="T1093">
        <v>4</v>
      </c>
      <c r="U1093">
        <v>1</v>
      </c>
      <c r="V1093">
        <v>7</v>
      </c>
    </row>
    <row r="1094" spans="1:22">
      <c r="A1094">
        <v>1991</v>
      </c>
      <c r="B1094">
        <v>5</v>
      </c>
      <c r="C1094">
        <v>20</v>
      </c>
      <c r="D1094" s="14">
        <v>5.4739148785477099</v>
      </c>
      <c r="E1094" s="14">
        <v>0.236647749186642</v>
      </c>
      <c r="F1094" s="14">
        <v>0.31236271218252298</v>
      </c>
      <c r="G1094" s="14">
        <v>5.1925741462404904</v>
      </c>
      <c r="H1094" s="14">
        <v>3.3697772288579402</v>
      </c>
      <c r="I1094" s="14">
        <v>5.1402408311245198</v>
      </c>
      <c r="J1094" s="14">
        <v>9.6895697386367701</v>
      </c>
      <c r="K1094" s="14">
        <v>4.9775472619218197</v>
      </c>
      <c r="L1094" s="14">
        <v>6.61234725095672</v>
      </c>
      <c r="M1094" s="14">
        <v>3.4969850980113999</v>
      </c>
      <c r="N1094" s="14">
        <v>10.505343922559399</v>
      </c>
      <c r="O1094" s="14">
        <v>6.3143002251510998</v>
      </c>
      <c r="P1094" s="14">
        <v>5.91036312654205</v>
      </c>
      <c r="R1094">
        <v>10</v>
      </c>
      <c r="S1094">
        <v>5</v>
      </c>
      <c r="T1094">
        <v>4</v>
      </c>
      <c r="U1094">
        <v>1</v>
      </c>
      <c r="V1094">
        <v>7</v>
      </c>
    </row>
    <row r="1095" spans="1:22">
      <c r="A1095">
        <v>1991</v>
      </c>
      <c r="B1095">
        <v>5</v>
      </c>
      <c r="C1095">
        <v>21</v>
      </c>
      <c r="D1095" s="14">
        <v>7.5189841104810498</v>
      </c>
      <c r="E1095" s="14">
        <v>1.06124747431494</v>
      </c>
      <c r="F1095" s="14">
        <v>1.74107038353045</v>
      </c>
      <c r="G1095" s="14">
        <v>6.1206418376771898</v>
      </c>
      <c r="H1095" s="14">
        <v>4.2998503485929298</v>
      </c>
      <c r="I1095" s="14">
        <v>6.8736543103822001</v>
      </c>
      <c r="J1095" s="14">
        <v>6.8377123666347002</v>
      </c>
      <c r="K1095" s="14">
        <v>4.0075152462980803</v>
      </c>
      <c r="L1095" s="14">
        <v>7.9928929653487399</v>
      </c>
      <c r="M1095" s="14">
        <v>2.8161855616748999</v>
      </c>
      <c r="N1095" s="14">
        <v>10.6069318500405</v>
      </c>
      <c r="O1095" s="14">
        <v>7.6007207382562196</v>
      </c>
      <c r="P1095" s="14">
        <v>6.2677136765039796</v>
      </c>
      <c r="R1095">
        <v>10</v>
      </c>
      <c r="S1095">
        <v>6</v>
      </c>
      <c r="T1095">
        <v>4</v>
      </c>
      <c r="U1095">
        <v>1</v>
      </c>
      <c r="V1095">
        <v>7</v>
      </c>
    </row>
    <row r="1096" spans="1:22">
      <c r="A1096">
        <v>1991</v>
      </c>
      <c r="B1096">
        <v>5</v>
      </c>
      <c r="C1096">
        <v>22</v>
      </c>
      <c r="D1096" s="14">
        <v>7.5538231789185097</v>
      </c>
      <c r="E1096" s="14">
        <v>0.16061456249730399</v>
      </c>
      <c r="F1096" s="14">
        <v>1.89697177231992</v>
      </c>
      <c r="G1096" s="14">
        <v>7.2255638239543698</v>
      </c>
      <c r="H1096" s="14">
        <v>5.3268913868051504</v>
      </c>
      <c r="I1096" s="14">
        <v>7.26458189221231</v>
      </c>
      <c r="J1096" s="14">
        <v>2.7561252465621102</v>
      </c>
      <c r="K1096" s="14">
        <v>4.2489160149487004</v>
      </c>
      <c r="L1096" s="14">
        <v>8.0156750084138899</v>
      </c>
      <c r="M1096" s="14">
        <v>7.4155865000990397</v>
      </c>
      <c r="N1096" s="14">
        <v>10.8523663073788</v>
      </c>
      <c r="O1096" s="14">
        <v>4.8539695051773499</v>
      </c>
      <c r="P1096" s="14">
        <v>5.4388414967823202</v>
      </c>
      <c r="R1096">
        <v>10</v>
      </c>
      <c r="S1096">
        <v>6</v>
      </c>
      <c r="T1096">
        <v>4</v>
      </c>
      <c r="U1096">
        <v>1</v>
      </c>
      <c r="V1096">
        <v>6</v>
      </c>
    </row>
    <row r="1097" spans="1:22">
      <c r="A1097">
        <v>1991</v>
      </c>
      <c r="B1097">
        <v>5</v>
      </c>
      <c r="C1097">
        <v>23</v>
      </c>
      <c r="D1097" s="14">
        <v>8.9776033307222907</v>
      </c>
      <c r="E1097" s="14">
        <v>0.10423356399806</v>
      </c>
      <c r="F1097" s="14">
        <v>0.44481982781013701</v>
      </c>
      <c r="G1097" s="14">
        <v>6.1258686858142104</v>
      </c>
      <c r="H1097" s="14">
        <v>5.28232937286589</v>
      </c>
      <c r="I1097" s="14">
        <v>13.272144785182</v>
      </c>
      <c r="J1097" s="14">
        <v>1.7378194737407</v>
      </c>
      <c r="K1097" s="14">
        <v>5.0604591101846603</v>
      </c>
      <c r="L1097" s="14">
        <v>7.7233057580308797</v>
      </c>
      <c r="M1097" s="14">
        <v>2.51080522728184</v>
      </c>
      <c r="N1097" s="14">
        <v>10.872300118722899</v>
      </c>
      <c r="O1097" s="14">
        <v>4.9231194781405803</v>
      </c>
      <c r="P1097" s="14">
        <v>5.06984204000796</v>
      </c>
      <c r="R1097">
        <v>10</v>
      </c>
      <c r="S1097">
        <v>5</v>
      </c>
      <c r="T1097">
        <v>4</v>
      </c>
      <c r="U1097">
        <v>1</v>
      </c>
      <c r="V1097">
        <v>6</v>
      </c>
    </row>
    <row r="1098" spans="1:22">
      <c r="A1098">
        <v>1991</v>
      </c>
      <c r="B1098">
        <v>5</v>
      </c>
      <c r="C1098">
        <v>24</v>
      </c>
      <c r="D1098" s="14">
        <v>5.7438941229145497</v>
      </c>
      <c r="E1098" s="14">
        <v>4.3223449609676799E-2</v>
      </c>
      <c r="F1098" s="14">
        <v>0.10997485836518001</v>
      </c>
      <c r="G1098" s="14">
        <v>5.7182870626320303</v>
      </c>
      <c r="H1098" s="14">
        <v>5.4536770878629204</v>
      </c>
      <c r="I1098" s="14">
        <v>4.2445861786377002</v>
      </c>
      <c r="J1098" s="14">
        <v>4.9142307841819903</v>
      </c>
      <c r="K1098" s="14">
        <v>3.22023524886737</v>
      </c>
      <c r="L1098" s="14">
        <v>7.2914807438579503</v>
      </c>
      <c r="M1098" s="14">
        <v>2.0637863652584398</v>
      </c>
      <c r="N1098" s="14">
        <v>9.18368224602564</v>
      </c>
      <c r="O1098" s="14">
        <v>4.9130553133686696</v>
      </c>
      <c r="P1098" s="14">
        <v>4.9333135904085896</v>
      </c>
      <c r="R1098">
        <v>5</v>
      </c>
      <c r="S1098">
        <v>5</v>
      </c>
      <c r="T1098">
        <v>4</v>
      </c>
      <c r="U1098">
        <v>1</v>
      </c>
      <c r="V1098">
        <v>7</v>
      </c>
    </row>
    <row r="1099" spans="1:22">
      <c r="A1099">
        <v>1991</v>
      </c>
      <c r="B1099">
        <v>5</v>
      </c>
      <c r="C1099">
        <v>25</v>
      </c>
      <c r="D1099" s="14">
        <v>6.5846930725345398</v>
      </c>
      <c r="E1099" s="14">
        <v>3.8907366642551899E-2</v>
      </c>
      <c r="F1099" s="14">
        <v>0.228668318981776</v>
      </c>
      <c r="G1099" s="14">
        <v>3.9228007885968998</v>
      </c>
      <c r="H1099" s="14">
        <v>2.4582039820539801</v>
      </c>
      <c r="I1099" s="14">
        <v>2.2450517166261901</v>
      </c>
      <c r="J1099" s="14">
        <v>3.8699698267219902</v>
      </c>
      <c r="K1099" s="14">
        <v>2.22190554162606</v>
      </c>
      <c r="L1099" s="14">
        <v>4.4275179062764503</v>
      </c>
      <c r="M1099" s="14">
        <v>1.4713284375015601</v>
      </c>
      <c r="N1099" s="14">
        <v>5.8001357611202504</v>
      </c>
      <c r="O1099" s="14">
        <v>2.4567385427804398</v>
      </c>
      <c r="P1099" s="14">
        <v>2.97451623581098</v>
      </c>
      <c r="R1099">
        <v>7</v>
      </c>
      <c r="S1099">
        <v>5</v>
      </c>
      <c r="T1099">
        <v>4</v>
      </c>
      <c r="U1099">
        <v>1</v>
      </c>
      <c r="V1099">
        <v>7</v>
      </c>
    </row>
    <row r="1100" spans="1:22">
      <c r="A1100">
        <v>1991</v>
      </c>
      <c r="B1100">
        <v>5</v>
      </c>
      <c r="C1100">
        <v>26</v>
      </c>
      <c r="D1100" s="14">
        <v>8.9570486360522992</v>
      </c>
      <c r="E1100" s="14">
        <v>1.66533453693773E-13</v>
      </c>
      <c r="F1100" s="14">
        <v>0.26984892629059498</v>
      </c>
      <c r="G1100" s="14">
        <v>2.55176727238192</v>
      </c>
      <c r="H1100" s="14">
        <v>1.3590984942017701</v>
      </c>
      <c r="I1100" s="14">
        <v>7.3844854756108997</v>
      </c>
      <c r="J1100" s="14">
        <v>1.5763777942186401</v>
      </c>
      <c r="K1100" s="14">
        <v>1.5316951373080301</v>
      </c>
      <c r="L1100" s="14">
        <v>7.7627423729125402</v>
      </c>
      <c r="M1100" s="14">
        <v>2.9321011574669602</v>
      </c>
      <c r="N1100" s="14">
        <v>10.022146170903</v>
      </c>
      <c r="O1100" s="14">
        <v>1.6854176355558701</v>
      </c>
      <c r="P1100" s="14">
        <v>2.4819165356776902</v>
      </c>
      <c r="R1100">
        <v>2</v>
      </c>
      <c r="S1100">
        <v>5</v>
      </c>
      <c r="T1100">
        <v>8</v>
      </c>
      <c r="U1100">
        <v>1</v>
      </c>
      <c r="V1100">
        <v>7</v>
      </c>
    </row>
    <row r="1101" spans="1:22">
      <c r="A1101">
        <v>1991</v>
      </c>
      <c r="B1101">
        <v>5</v>
      </c>
      <c r="C1101">
        <v>27</v>
      </c>
      <c r="D1101" s="14">
        <v>6.5035805606876798</v>
      </c>
      <c r="E1101" s="14">
        <v>4.9076304386189297E-2</v>
      </c>
      <c r="F1101" s="14">
        <v>1.5257402729807799E-3</v>
      </c>
      <c r="G1101" s="14">
        <v>1.69799976364875</v>
      </c>
      <c r="H1101" s="14">
        <v>1.3931618869956399</v>
      </c>
      <c r="I1101" s="14">
        <v>9.4397543989399608</v>
      </c>
      <c r="J1101" s="14">
        <v>0.213741773586795</v>
      </c>
      <c r="K1101" s="14">
        <v>1.4000107693410699</v>
      </c>
      <c r="L1101" s="14">
        <v>5.9674140283969201</v>
      </c>
      <c r="M1101" s="14">
        <v>1.03070239287069</v>
      </c>
      <c r="N1101" s="14">
        <v>9.8928557075407699</v>
      </c>
      <c r="O1101" s="14">
        <v>0.89825893854146099</v>
      </c>
      <c r="P1101" s="14">
        <v>1.73231623785433</v>
      </c>
      <c r="R1101">
        <v>7</v>
      </c>
      <c r="S1101">
        <v>9</v>
      </c>
      <c r="T1101">
        <v>8</v>
      </c>
      <c r="U1101">
        <v>1</v>
      </c>
      <c r="V1101">
        <v>6</v>
      </c>
    </row>
    <row r="1102" spans="1:22">
      <c r="A1102">
        <v>1991</v>
      </c>
      <c r="B1102">
        <v>5</v>
      </c>
      <c r="C1102">
        <v>28</v>
      </c>
      <c r="D1102" s="14">
        <v>4.8931124661703302</v>
      </c>
      <c r="E1102" s="14">
        <v>1.45031249822185E-2</v>
      </c>
      <c r="F1102" s="14">
        <v>2.1273663199489298E-2</v>
      </c>
      <c r="G1102" s="14">
        <v>2.66332259316383</v>
      </c>
      <c r="H1102" s="14">
        <v>2.9935273246900702</v>
      </c>
      <c r="I1102" s="14">
        <v>5.0205334494348701</v>
      </c>
      <c r="J1102" s="14">
        <v>0.35445036879248798</v>
      </c>
      <c r="K1102" s="14">
        <v>1.94005774861598</v>
      </c>
      <c r="L1102" s="14">
        <v>8.1606700387566704</v>
      </c>
      <c r="M1102" s="14">
        <v>3.6200848124226699</v>
      </c>
      <c r="N1102" s="14">
        <v>9.5850348295044299</v>
      </c>
      <c r="O1102" s="14">
        <v>0.88516646601256499</v>
      </c>
      <c r="P1102" s="14">
        <v>2.2949202771906201</v>
      </c>
      <c r="R1102">
        <v>7</v>
      </c>
      <c r="S1102">
        <v>9</v>
      </c>
      <c r="T1102">
        <v>8</v>
      </c>
      <c r="U1102">
        <v>1</v>
      </c>
      <c r="V1102">
        <v>6</v>
      </c>
    </row>
    <row r="1103" spans="1:22">
      <c r="A1103">
        <v>1991</v>
      </c>
      <c r="B1103">
        <v>5</v>
      </c>
      <c r="C1103">
        <v>29</v>
      </c>
      <c r="D1103" s="14">
        <v>8.8080628200373994</v>
      </c>
      <c r="E1103" s="14">
        <v>3.3705680812462399E-4</v>
      </c>
      <c r="F1103" s="14">
        <v>0.211097169011981</v>
      </c>
      <c r="G1103" s="14">
        <v>3.3638272354510499</v>
      </c>
      <c r="H1103" s="14">
        <v>1.41236972443082</v>
      </c>
      <c r="I1103" s="14">
        <v>10.371745810592801</v>
      </c>
      <c r="J1103" s="14">
        <v>0.26543543638175598</v>
      </c>
      <c r="K1103" s="14">
        <v>1.57855550416432</v>
      </c>
      <c r="L1103" s="14">
        <v>9.3117902379292392</v>
      </c>
      <c r="M1103" s="14">
        <v>5.0444044798293701</v>
      </c>
      <c r="N1103" s="14">
        <v>9.9889249118877199</v>
      </c>
      <c r="O1103" s="14">
        <v>0.68267509027949103</v>
      </c>
      <c r="P1103" s="14">
        <v>2.2920001406407802</v>
      </c>
      <c r="R1103">
        <v>2</v>
      </c>
      <c r="S1103">
        <v>9</v>
      </c>
      <c r="T1103">
        <v>1</v>
      </c>
      <c r="U1103">
        <v>5</v>
      </c>
      <c r="V1103">
        <v>6</v>
      </c>
    </row>
    <row r="1104" spans="1:22">
      <c r="A1104">
        <v>1991</v>
      </c>
      <c r="B1104">
        <v>5</v>
      </c>
      <c r="C1104">
        <v>30</v>
      </c>
      <c r="D1104" s="14">
        <v>4.1402776496384401</v>
      </c>
      <c r="E1104" s="14">
        <v>2.5124438237292199E-2</v>
      </c>
      <c r="F1104" s="14">
        <v>5.4428746394054602E-2</v>
      </c>
      <c r="G1104" s="14">
        <v>2.1420262132451402</v>
      </c>
      <c r="H1104" s="14">
        <v>0.81435941643424403</v>
      </c>
      <c r="I1104" s="14">
        <v>6.7293296421147097</v>
      </c>
      <c r="J1104" s="14">
        <v>9.2042507003773394E-2</v>
      </c>
      <c r="K1104" s="14">
        <v>1.29286090567669</v>
      </c>
      <c r="L1104" s="14">
        <v>6.0136538946352003</v>
      </c>
      <c r="M1104" s="14">
        <v>1.96923766183865</v>
      </c>
      <c r="N1104" s="14">
        <v>5.8311543652257303</v>
      </c>
      <c r="O1104" s="14">
        <v>0.56507362635063896</v>
      </c>
      <c r="P1104" s="14">
        <v>1.4768276192759999</v>
      </c>
      <c r="R1104">
        <v>2</v>
      </c>
      <c r="S1104">
        <v>9</v>
      </c>
      <c r="T1104">
        <v>1</v>
      </c>
      <c r="U1104">
        <v>5</v>
      </c>
      <c r="V1104">
        <v>6</v>
      </c>
    </row>
    <row r="1105" spans="1:22">
      <c r="A1105">
        <v>1991</v>
      </c>
      <c r="B1105">
        <v>5</v>
      </c>
      <c r="C1105">
        <v>31</v>
      </c>
      <c r="D1105" s="14">
        <v>2.5474238850597399</v>
      </c>
      <c r="E1105" s="14">
        <v>2.51522839860913E-2</v>
      </c>
      <c r="F1105" s="14">
        <v>3.9482950800434298E-2</v>
      </c>
      <c r="G1105" s="14">
        <v>2.4414975437797</v>
      </c>
      <c r="H1105" s="14">
        <v>1.01715087321123</v>
      </c>
      <c r="I1105" s="14">
        <v>0.770056640597648</v>
      </c>
      <c r="J1105" s="14">
        <v>0.21775723679661099</v>
      </c>
      <c r="K1105" s="14">
        <v>0.59271354534507503</v>
      </c>
      <c r="L1105" s="14">
        <v>3.0043331930845301</v>
      </c>
      <c r="M1105" s="14">
        <v>0.54663648200833403</v>
      </c>
      <c r="N1105" s="14">
        <v>3.9470390021034998</v>
      </c>
      <c r="O1105" s="14">
        <v>0.51911962428400804</v>
      </c>
      <c r="P1105" s="14">
        <v>1.12592787765798</v>
      </c>
      <c r="R1105">
        <v>2</v>
      </c>
      <c r="S1105">
        <v>9</v>
      </c>
      <c r="T1105">
        <v>1</v>
      </c>
      <c r="U1105">
        <v>5</v>
      </c>
      <c r="V1105">
        <v>6</v>
      </c>
    </row>
    <row r="1106" spans="1:22">
      <c r="A1106">
        <v>1992</v>
      </c>
      <c r="B1106">
        <v>3</v>
      </c>
      <c r="C1106">
        <v>1</v>
      </c>
      <c r="D1106" s="14">
        <v>8.9795692014885908</v>
      </c>
      <c r="E1106" s="14">
        <v>1.5799432175736701</v>
      </c>
      <c r="F1106" s="14">
        <v>1.17572711079971</v>
      </c>
      <c r="G1106" s="14">
        <v>0.57641832164602802</v>
      </c>
      <c r="H1106" s="14">
        <v>0.750287110614555</v>
      </c>
      <c r="I1106" s="14">
        <v>1.8614731349599101</v>
      </c>
      <c r="J1106" s="14">
        <v>0.212042521893861</v>
      </c>
      <c r="K1106" s="14">
        <v>6.95151847640828</v>
      </c>
      <c r="L1106" s="14">
        <v>0.12909857659608401</v>
      </c>
      <c r="M1106" s="14">
        <v>1.66533453693773E-13</v>
      </c>
      <c r="N1106" s="14">
        <v>0.77896184815359004</v>
      </c>
      <c r="O1106" s="14">
        <v>0.47492108149719903</v>
      </c>
      <c r="P1106" s="14">
        <v>1.47351350813077</v>
      </c>
      <c r="R1106">
        <v>9</v>
      </c>
      <c r="S1106">
        <v>4</v>
      </c>
      <c r="T1106">
        <v>6</v>
      </c>
      <c r="U1106">
        <v>8</v>
      </c>
      <c r="V1106">
        <v>5</v>
      </c>
    </row>
    <row r="1107" spans="1:22">
      <c r="A1107">
        <v>1992</v>
      </c>
      <c r="B1107">
        <v>3</v>
      </c>
      <c r="C1107">
        <v>2</v>
      </c>
      <c r="D1107" s="14">
        <v>5.3301039052166903</v>
      </c>
      <c r="E1107" s="14">
        <v>0.75017405978408203</v>
      </c>
      <c r="F1107" s="14">
        <v>2.2459670737608501</v>
      </c>
      <c r="G1107" s="14">
        <v>0.59791691592324003</v>
      </c>
      <c r="H1107" s="14">
        <v>0.56064916812101795</v>
      </c>
      <c r="I1107" s="14">
        <v>2.9136275221729102</v>
      </c>
      <c r="J1107" s="14">
        <v>0.10149950995855</v>
      </c>
      <c r="K1107" s="14">
        <v>5.6867429546032398</v>
      </c>
      <c r="L1107" s="14">
        <v>0.19876350934435</v>
      </c>
      <c r="M1107" s="14">
        <v>1.66533453693773E-13</v>
      </c>
      <c r="N1107" s="14">
        <v>2.0949505364098502</v>
      </c>
      <c r="O1107" s="14">
        <v>0.60595265854395897</v>
      </c>
      <c r="P1107" s="14">
        <v>1.29428615461601</v>
      </c>
      <c r="R1107">
        <v>6</v>
      </c>
      <c r="S1107">
        <v>4</v>
      </c>
      <c r="T1107">
        <v>6</v>
      </c>
      <c r="U1107">
        <v>8</v>
      </c>
      <c r="V1107">
        <v>8</v>
      </c>
    </row>
    <row r="1108" spans="1:22">
      <c r="A1108">
        <v>1992</v>
      </c>
      <c r="B1108">
        <v>3</v>
      </c>
      <c r="C1108">
        <v>3</v>
      </c>
      <c r="D1108" s="14">
        <v>11.1125418306551</v>
      </c>
      <c r="E1108" s="14">
        <v>0.755571209366105</v>
      </c>
      <c r="F1108" s="14">
        <v>0.48203206860544301</v>
      </c>
      <c r="G1108" s="14">
        <v>0.55139708322452297</v>
      </c>
      <c r="H1108" s="14">
        <v>0.37108192233179899</v>
      </c>
      <c r="I1108" s="14">
        <v>4.7712705657269501</v>
      </c>
      <c r="J1108" s="14">
        <v>8.04618314028267E-2</v>
      </c>
      <c r="K1108" s="14">
        <v>6.1984216694446204</v>
      </c>
      <c r="L1108" s="14">
        <v>1.11112437328349E-2</v>
      </c>
      <c r="M1108" s="14">
        <v>1.66533453693773E-13</v>
      </c>
      <c r="N1108" s="14">
        <v>1.3185359229387199</v>
      </c>
      <c r="O1108" s="14">
        <v>0.58330159384125602</v>
      </c>
      <c r="P1108" s="14">
        <v>1.33570533596215</v>
      </c>
      <c r="R1108">
        <v>9</v>
      </c>
      <c r="S1108">
        <v>4</v>
      </c>
      <c r="T1108">
        <v>6</v>
      </c>
      <c r="U1108">
        <v>8</v>
      </c>
      <c r="V1108">
        <v>8</v>
      </c>
    </row>
    <row r="1109" spans="1:22">
      <c r="A1109">
        <v>1992</v>
      </c>
      <c r="B1109">
        <v>3</v>
      </c>
      <c r="C1109">
        <v>4</v>
      </c>
      <c r="D1109" s="14">
        <v>3.16689632973236</v>
      </c>
      <c r="E1109" s="14">
        <v>0.36753234234367799</v>
      </c>
      <c r="F1109" s="14">
        <v>9.4704152852426005E-2</v>
      </c>
      <c r="G1109" s="14">
        <v>0.39031526557535901</v>
      </c>
      <c r="H1109" s="14">
        <v>0.169233114807531</v>
      </c>
      <c r="I1109" s="14">
        <v>0.242604345046492</v>
      </c>
      <c r="J1109" s="14">
        <v>0.172870478325718</v>
      </c>
      <c r="K1109" s="14">
        <v>8.3933149291282696</v>
      </c>
      <c r="L1109" s="14">
        <v>3.5362683119768801E-3</v>
      </c>
      <c r="M1109" s="14">
        <v>1.66533453693773E-13</v>
      </c>
      <c r="N1109" s="14">
        <v>0.98869390449747097</v>
      </c>
      <c r="O1109" s="14">
        <v>0.25428017596003599</v>
      </c>
      <c r="P1109" s="14">
        <v>1.5044187884964499</v>
      </c>
      <c r="R1109">
        <v>8</v>
      </c>
      <c r="S1109">
        <v>4</v>
      </c>
      <c r="T1109">
        <v>6</v>
      </c>
      <c r="U1109">
        <v>8</v>
      </c>
      <c r="V1109">
        <v>5</v>
      </c>
    </row>
    <row r="1110" spans="1:22">
      <c r="A1110">
        <v>1992</v>
      </c>
      <c r="B1110">
        <v>3</v>
      </c>
      <c r="C1110">
        <v>5</v>
      </c>
      <c r="D1110" s="14">
        <v>5.18993977091238</v>
      </c>
      <c r="E1110" s="14">
        <v>1.58959136770611</v>
      </c>
      <c r="F1110" s="14">
        <v>0.49182738025816503</v>
      </c>
      <c r="G1110" s="14">
        <v>0.73056980252529702</v>
      </c>
      <c r="H1110" s="14">
        <v>0.33636484171283099</v>
      </c>
      <c r="I1110" s="14">
        <v>3.19396114359414</v>
      </c>
      <c r="J1110" s="14">
        <v>5.3094088589300703E-2</v>
      </c>
      <c r="K1110" s="14">
        <v>9.5605493847694998</v>
      </c>
      <c r="L1110" s="14">
        <v>8.7057691237048592E-3</v>
      </c>
      <c r="M1110" s="14">
        <v>1.66533453693773E-13</v>
      </c>
      <c r="N1110" s="14">
        <v>1.2508811201660199</v>
      </c>
      <c r="O1110" s="14">
        <v>0.34963323990806799</v>
      </c>
      <c r="P1110" s="14">
        <v>1.7647063768769</v>
      </c>
      <c r="R1110">
        <v>9</v>
      </c>
      <c r="S1110">
        <v>4</v>
      </c>
      <c r="T1110">
        <v>6</v>
      </c>
      <c r="U1110">
        <v>8</v>
      </c>
      <c r="V1110">
        <v>5</v>
      </c>
    </row>
    <row r="1111" spans="1:22">
      <c r="A1111">
        <v>1992</v>
      </c>
      <c r="B1111">
        <v>3</v>
      </c>
      <c r="C1111">
        <v>6</v>
      </c>
      <c r="D1111" s="14">
        <v>7.3807321444417804</v>
      </c>
      <c r="E1111" s="14">
        <v>0.76450050792480095</v>
      </c>
      <c r="F1111" s="14">
        <v>0.50007956672762699</v>
      </c>
      <c r="G1111" s="14">
        <v>0.78527674622688004</v>
      </c>
      <c r="H1111" s="14">
        <v>0.14331690404529901</v>
      </c>
      <c r="I1111" s="14">
        <v>4.2513880138033997</v>
      </c>
      <c r="J1111" s="14">
        <v>5.98135374151023E-2</v>
      </c>
      <c r="K1111" s="14">
        <v>5.86767979540517</v>
      </c>
      <c r="L1111" s="14">
        <v>0.13474121241356299</v>
      </c>
      <c r="M1111" s="14">
        <v>1.66533453693773E-13</v>
      </c>
      <c r="N1111" s="14">
        <v>1.6146791187466001</v>
      </c>
      <c r="O1111" s="14">
        <v>0.32672124632694399</v>
      </c>
      <c r="P1111" s="14">
        <v>1.25619597366379</v>
      </c>
      <c r="R1111">
        <v>6</v>
      </c>
      <c r="S1111">
        <v>4</v>
      </c>
      <c r="T1111">
        <v>6</v>
      </c>
      <c r="U1111">
        <v>8</v>
      </c>
      <c r="V1111">
        <v>5</v>
      </c>
    </row>
    <row r="1112" spans="1:22">
      <c r="A1112">
        <v>1992</v>
      </c>
      <c r="B1112">
        <v>3</v>
      </c>
      <c r="C1112">
        <v>7</v>
      </c>
      <c r="D1112" s="14">
        <v>7.3277384449404899</v>
      </c>
      <c r="E1112" s="14">
        <v>0.70393588284721798</v>
      </c>
      <c r="F1112" s="14">
        <v>8.6301190859104703E-4</v>
      </c>
      <c r="G1112" s="14">
        <v>0.40863851683410801</v>
      </c>
      <c r="H1112" s="14">
        <v>0.13973022549758099</v>
      </c>
      <c r="I1112" s="14">
        <v>6.0674426941256403</v>
      </c>
      <c r="J1112" s="14">
        <v>7.2383123087203793E-2</v>
      </c>
      <c r="K1112" s="14">
        <v>3.1108377857737102</v>
      </c>
      <c r="L1112" s="14">
        <v>0.120833948591711</v>
      </c>
      <c r="M1112" s="14">
        <v>4.8149249511787501E-4</v>
      </c>
      <c r="N1112" s="14">
        <v>1.7415602301416999</v>
      </c>
      <c r="O1112" s="14">
        <v>0.41061177984942099</v>
      </c>
      <c r="P1112" s="14">
        <v>0.85767956463940198</v>
      </c>
      <c r="R1112">
        <v>6</v>
      </c>
      <c r="S1112">
        <v>4</v>
      </c>
      <c r="T1112">
        <v>6</v>
      </c>
      <c r="U1112">
        <v>8</v>
      </c>
      <c r="V1112">
        <v>5</v>
      </c>
    </row>
    <row r="1113" spans="1:22">
      <c r="A1113">
        <v>1992</v>
      </c>
      <c r="B1113">
        <v>3</v>
      </c>
      <c r="C1113">
        <v>8</v>
      </c>
      <c r="D1113" s="14">
        <v>2.8155320724475201</v>
      </c>
      <c r="E1113" s="14">
        <v>0.45939630215871702</v>
      </c>
      <c r="F1113" s="14">
        <v>1.2960986848819901E-4</v>
      </c>
      <c r="G1113" s="14">
        <v>0.13545957335603701</v>
      </c>
      <c r="H1113" s="14">
        <v>0.171952944759448</v>
      </c>
      <c r="I1113" s="14">
        <v>2.3837086822936402</v>
      </c>
      <c r="J1113" s="14">
        <v>4.5439302960621597E-2</v>
      </c>
      <c r="K1113" s="14">
        <v>1.8638288527182201</v>
      </c>
      <c r="L1113" s="14">
        <v>4.0511045477237502E-2</v>
      </c>
      <c r="M1113" s="14">
        <v>9.9150660487786401E-4</v>
      </c>
      <c r="N1113" s="14">
        <v>1.7733585215751</v>
      </c>
      <c r="O1113" s="14">
        <v>0.50247338661495899</v>
      </c>
      <c r="P1113" s="14">
        <v>0.59800448575323095</v>
      </c>
      <c r="R1113">
        <v>8</v>
      </c>
      <c r="S1113">
        <v>4</v>
      </c>
      <c r="T1113">
        <v>6</v>
      </c>
      <c r="U1113">
        <v>8</v>
      </c>
      <c r="V1113">
        <v>5</v>
      </c>
    </row>
    <row r="1114" spans="1:22">
      <c r="A1114">
        <v>1992</v>
      </c>
      <c r="B1114">
        <v>3</v>
      </c>
      <c r="C1114">
        <v>9</v>
      </c>
      <c r="D1114" s="14">
        <v>0.25760631962196101</v>
      </c>
      <c r="E1114" s="14">
        <v>7.4769570967154697E-2</v>
      </c>
      <c r="F1114" s="14">
        <v>1.66533453693773E-13</v>
      </c>
      <c r="G1114" s="14">
        <v>2.62584125052161E-2</v>
      </c>
      <c r="H1114" s="14">
        <v>5.3226006311183197E-2</v>
      </c>
      <c r="I1114" s="14">
        <v>0.84504273786534201</v>
      </c>
      <c r="J1114" s="14">
        <v>2.3030125250723399E-2</v>
      </c>
      <c r="K1114" s="14">
        <v>0.211403303454961</v>
      </c>
      <c r="L1114" s="14">
        <v>5.0966619562697003E-3</v>
      </c>
      <c r="M1114" s="14">
        <v>9.4392483123934695E-4</v>
      </c>
      <c r="N1114" s="14">
        <v>0.32361522089267403</v>
      </c>
      <c r="O1114" s="14">
        <v>0.57553651536675299</v>
      </c>
      <c r="P1114" s="14">
        <v>0.279223733381679</v>
      </c>
      <c r="R1114">
        <v>6</v>
      </c>
      <c r="S1114">
        <v>4</v>
      </c>
      <c r="T1114">
        <v>6</v>
      </c>
      <c r="U1114">
        <v>8</v>
      </c>
      <c r="V1114">
        <v>5</v>
      </c>
    </row>
    <row r="1115" spans="1:22">
      <c r="A1115">
        <v>1992</v>
      </c>
      <c r="B1115">
        <v>3</v>
      </c>
      <c r="C1115">
        <v>10</v>
      </c>
      <c r="D1115" s="14">
        <v>8.1170844446649001E-2</v>
      </c>
      <c r="E1115" s="14">
        <v>4.3764523312317498E-2</v>
      </c>
      <c r="F1115" s="14">
        <v>1.66533453693773E-13</v>
      </c>
      <c r="G1115" s="14">
        <v>1.3881790593765E-2</v>
      </c>
      <c r="H1115" s="14">
        <v>0.10150324751088</v>
      </c>
      <c r="I1115" s="14">
        <v>0.22090876630693501</v>
      </c>
      <c r="J1115" s="14">
        <v>1.89093890578379E-2</v>
      </c>
      <c r="K1115" s="14">
        <v>0.115223480187524</v>
      </c>
      <c r="L1115" s="14">
        <v>1.6147326237187499E-5</v>
      </c>
      <c r="M1115" s="14">
        <v>7.5524595232739997E-3</v>
      </c>
      <c r="N1115" s="14">
        <v>0.17075239342597601</v>
      </c>
      <c r="O1115" s="14">
        <v>0.99502766153280497</v>
      </c>
      <c r="P1115" s="14">
        <v>0.40012912606303003</v>
      </c>
      <c r="R1115">
        <v>6</v>
      </c>
      <c r="S1115">
        <v>2</v>
      </c>
      <c r="T1115">
        <v>6</v>
      </c>
      <c r="U1115">
        <v>8</v>
      </c>
      <c r="V1115">
        <v>2</v>
      </c>
    </row>
    <row r="1116" spans="1:22">
      <c r="A1116">
        <v>1992</v>
      </c>
      <c r="B1116">
        <v>3</v>
      </c>
      <c r="C1116">
        <v>11</v>
      </c>
      <c r="D1116" s="14">
        <v>0.20012478557669999</v>
      </c>
      <c r="E1116" s="14">
        <v>0.152732747672881</v>
      </c>
      <c r="F1116" s="14">
        <v>1.66533453693773E-13</v>
      </c>
      <c r="G1116" s="14">
        <v>4.6517440488400001E-2</v>
      </c>
      <c r="H1116" s="14">
        <v>0.15821578947748799</v>
      </c>
      <c r="I1116" s="14">
        <v>0.35494094738395598</v>
      </c>
      <c r="J1116" s="14">
        <v>4.5758898004984498E-2</v>
      </c>
      <c r="K1116" s="14">
        <v>0.112653615763915</v>
      </c>
      <c r="L1116" s="14">
        <v>2.7719151603512899E-5</v>
      </c>
      <c r="M1116" s="14">
        <v>1.7018553676685099E-2</v>
      </c>
      <c r="N1116" s="14">
        <v>0.31635049297741602</v>
      </c>
      <c r="O1116" s="14">
        <v>1.5513732516092</v>
      </c>
      <c r="P1116" s="14">
        <v>0.60943136586102897</v>
      </c>
      <c r="R1116">
        <v>6</v>
      </c>
      <c r="S1116">
        <v>2</v>
      </c>
      <c r="T1116">
        <v>6</v>
      </c>
      <c r="U1116">
        <v>8</v>
      </c>
      <c r="V1116">
        <v>2</v>
      </c>
    </row>
    <row r="1117" spans="1:22">
      <c r="A1117">
        <v>1992</v>
      </c>
      <c r="B1117">
        <v>3</v>
      </c>
      <c r="C1117">
        <v>12</v>
      </c>
      <c r="D1117" s="14">
        <v>2.0146394477162901E-2</v>
      </c>
      <c r="E1117" s="14">
        <v>0.26964084551333001</v>
      </c>
      <c r="F1117" s="14">
        <v>1.66533453693773E-13</v>
      </c>
      <c r="G1117" s="14">
        <v>6.6676353065368094E-2</v>
      </c>
      <c r="H1117" s="14">
        <v>0.14686231294194901</v>
      </c>
      <c r="I1117" s="14">
        <v>5.52663050714262E-2</v>
      </c>
      <c r="J1117" s="14">
        <v>5.2315686392698797E-2</v>
      </c>
      <c r="K1117" s="14">
        <v>0.15608731217816399</v>
      </c>
      <c r="L1117" s="14">
        <v>4.15514736464176E-3</v>
      </c>
      <c r="M1117" s="14">
        <v>3.3757516713399198E-4</v>
      </c>
      <c r="N1117" s="14">
        <v>0.19207012502121901</v>
      </c>
      <c r="O1117" s="14">
        <v>1.20582545629075</v>
      </c>
      <c r="P1117" s="14">
        <v>0.48877806574315902</v>
      </c>
      <c r="R1117">
        <v>6</v>
      </c>
      <c r="S1117">
        <v>2</v>
      </c>
      <c r="T1117">
        <v>7</v>
      </c>
      <c r="U1117">
        <v>8</v>
      </c>
      <c r="V1117">
        <v>2</v>
      </c>
    </row>
    <row r="1118" spans="1:22">
      <c r="A1118">
        <v>1992</v>
      </c>
      <c r="B1118">
        <v>3</v>
      </c>
      <c r="C1118">
        <v>13</v>
      </c>
      <c r="D1118" s="14">
        <v>0.15351749572602899</v>
      </c>
      <c r="E1118" s="14">
        <v>0.169543630022367</v>
      </c>
      <c r="F1118" s="14">
        <v>1.66533453693773E-13</v>
      </c>
      <c r="G1118" s="14">
        <v>0.11075926667022599</v>
      </c>
      <c r="H1118" s="14">
        <v>4.3085362473245799E-2</v>
      </c>
      <c r="I1118" s="14">
        <v>0.105308223657888</v>
      </c>
      <c r="J1118" s="14">
        <v>7.5989934617581398E-2</v>
      </c>
      <c r="K1118" s="14">
        <v>1.8156819683096801</v>
      </c>
      <c r="L1118" s="14">
        <v>2.71429680411703E-2</v>
      </c>
      <c r="M1118" s="14">
        <v>1.4347090739033499E-2</v>
      </c>
      <c r="N1118" s="14">
        <v>0.27249587690905003</v>
      </c>
      <c r="O1118" s="14">
        <v>2.3522067642694502</v>
      </c>
      <c r="P1118" s="14">
        <v>1.1319847807491299</v>
      </c>
      <c r="R1118">
        <v>6</v>
      </c>
      <c r="S1118">
        <v>3</v>
      </c>
      <c r="T1118">
        <v>7</v>
      </c>
      <c r="U1118">
        <v>8</v>
      </c>
      <c r="V1118">
        <v>2</v>
      </c>
    </row>
    <row r="1119" spans="1:22">
      <c r="A1119">
        <v>1992</v>
      </c>
      <c r="B1119">
        <v>3</v>
      </c>
      <c r="C1119">
        <v>14</v>
      </c>
      <c r="D1119" s="14">
        <v>4.02499360165086E-2</v>
      </c>
      <c r="E1119" s="14">
        <v>0.20726548297983199</v>
      </c>
      <c r="F1119" s="14">
        <v>1.66533453693773E-13</v>
      </c>
      <c r="G1119" s="14">
        <v>0.50604997081890102</v>
      </c>
      <c r="H1119" s="14">
        <v>8.9048808421518605E-2</v>
      </c>
      <c r="I1119" s="14">
        <v>2.6671063722413201E-2</v>
      </c>
      <c r="J1119" s="14">
        <v>0.29421953485573399</v>
      </c>
      <c r="K1119" s="14">
        <v>1.21981400258296</v>
      </c>
      <c r="L1119" s="14">
        <v>2.5522384077521301E-2</v>
      </c>
      <c r="M1119" s="14">
        <v>3.3748109821545302E-2</v>
      </c>
      <c r="N1119" s="14">
        <v>0.16469316673401699</v>
      </c>
      <c r="O1119" s="14">
        <v>2.2219873959633998</v>
      </c>
      <c r="P1119" s="14">
        <v>1.11026698895815</v>
      </c>
      <c r="R1119">
        <v>6</v>
      </c>
      <c r="S1119">
        <v>3</v>
      </c>
      <c r="T1119">
        <v>7</v>
      </c>
      <c r="U1119">
        <v>8</v>
      </c>
      <c r="V1119">
        <v>2</v>
      </c>
    </row>
    <row r="1120" spans="1:22">
      <c r="A1120">
        <v>1992</v>
      </c>
      <c r="B1120">
        <v>3</v>
      </c>
      <c r="C1120">
        <v>15</v>
      </c>
      <c r="D1120" s="14">
        <v>0.12599417997243001</v>
      </c>
      <c r="E1120" s="14">
        <v>0.28386469254327401</v>
      </c>
      <c r="F1120" s="14">
        <v>3.44272321975253E-4</v>
      </c>
      <c r="G1120" s="14">
        <v>1.4045204988368201</v>
      </c>
      <c r="H1120" s="14">
        <v>0.30103995393118199</v>
      </c>
      <c r="I1120" s="14">
        <v>7.0113485932331701E-2</v>
      </c>
      <c r="J1120" s="14">
        <v>0.178890895673398</v>
      </c>
      <c r="K1120" s="14">
        <v>1.4105217049135901</v>
      </c>
      <c r="L1120" s="14">
        <v>3.3542411895205702E-2</v>
      </c>
      <c r="M1120" s="14">
        <v>1.84726236684341E-2</v>
      </c>
      <c r="N1120" s="14">
        <v>0.13368849641345101</v>
      </c>
      <c r="O1120" s="14">
        <v>1.35672700458879</v>
      </c>
      <c r="P1120" s="14">
        <v>0.96654817585196995</v>
      </c>
      <c r="R1120">
        <v>6</v>
      </c>
      <c r="S1120">
        <v>2</v>
      </c>
      <c r="T1120">
        <v>7</v>
      </c>
      <c r="U1120">
        <v>8</v>
      </c>
      <c r="V1120">
        <v>2</v>
      </c>
    </row>
    <row r="1121" spans="1:22">
      <c r="A1121">
        <v>1992</v>
      </c>
      <c r="B1121">
        <v>3</v>
      </c>
      <c r="C1121">
        <v>16</v>
      </c>
      <c r="D1121" s="14">
        <v>0.30434506712391401</v>
      </c>
      <c r="E1121" s="14">
        <v>0.168448773997081</v>
      </c>
      <c r="F1121" s="14">
        <v>7.3157869739585199E-4</v>
      </c>
      <c r="G1121" s="14">
        <v>1.4979011881195601</v>
      </c>
      <c r="H1121" s="14">
        <v>0.63205497021310897</v>
      </c>
      <c r="I1121" s="14">
        <v>0.34391766583725603</v>
      </c>
      <c r="J1121" s="14">
        <v>0.105634605987035</v>
      </c>
      <c r="K1121" s="14">
        <v>3.6141028020301702</v>
      </c>
      <c r="L1121" s="14">
        <v>0.12589276307657599</v>
      </c>
      <c r="M1121" s="14">
        <v>1.6009380849458601E-2</v>
      </c>
      <c r="N1121" s="14">
        <v>0.84902223669093202</v>
      </c>
      <c r="O1121" s="14">
        <v>4.6916351269304597</v>
      </c>
      <c r="P1121" s="14">
        <v>2.5647503674949501</v>
      </c>
      <c r="R1121">
        <v>8</v>
      </c>
      <c r="S1121">
        <v>2</v>
      </c>
      <c r="T1121">
        <v>7</v>
      </c>
      <c r="U1121">
        <v>8</v>
      </c>
      <c r="V1121">
        <v>2</v>
      </c>
    </row>
    <row r="1122" spans="1:22">
      <c r="A1122">
        <v>1992</v>
      </c>
      <c r="B1122">
        <v>3</v>
      </c>
      <c r="C1122">
        <v>17</v>
      </c>
      <c r="D1122" s="14">
        <v>6.4606115694609398</v>
      </c>
      <c r="E1122" s="14">
        <v>0.244555546695819</v>
      </c>
      <c r="F1122" s="14">
        <v>0.44963237171167503</v>
      </c>
      <c r="G1122" s="14">
        <v>3.7913799552907301</v>
      </c>
      <c r="H1122" s="14">
        <v>1.0377934582964401</v>
      </c>
      <c r="I1122" s="14">
        <v>5.1528120566912303</v>
      </c>
      <c r="J1122" s="14">
        <v>0.12786181582605</v>
      </c>
      <c r="K1122" s="14">
        <v>4.49517137205605</v>
      </c>
      <c r="L1122" s="14">
        <v>1.7324871841595899</v>
      </c>
      <c r="M1122" s="14">
        <v>7.3774288041490799E-3</v>
      </c>
      <c r="N1122" s="14">
        <v>6.3957865430711003</v>
      </c>
      <c r="O1122" s="14">
        <v>6.2511780397764101</v>
      </c>
      <c r="P1122" s="14">
        <v>4.0888670033307903</v>
      </c>
      <c r="R1122">
        <v>3</v>
      </c>
      <c r="S1122">
        <v>2</v>
      </c>
      <c r="T1122">
        <v>7</v>
      </c>
      <c r="U1122">
        <v>8</v>
      </c>
      <c r="V1122">
        <v>2</v>
      </c>
    </row>
    <row r="1123" spans="1:22">
      <c r="A1123">
        <v>1992</v>
      </c>
      <c r="B1123">
        <v>3</v>
      </c>
      <c r="C1123">
        <v>18</v>
      </c>
      <c r="D1123" s="14">
        <v>7.1071966142862397</v>
      </c>
      <c r="E1123" s="14">
        <v>0.14345644013398501</v>
      </c>
      <c r="F1123" s="14">
        <v>0.83494674552658399</v>
      </c>
      <c r="G1123" s="14">
        <v>2.6642168801944299</v>
      </c>
      <c r="H1123" s="14">
        <v>1.3279813916939001</v>
      </c>
      <c r="I1123" s="14">
        <v>7.0310877333196098</v>
      </c>
      <c r="J1123" s="14">
        <v>5.7348791295287499E-2</v>
      </c>
      <c r="K1123" s="14">
        <v>6.8829918616639398</v>
      </c>
      <c r="L1123" s="14">
        <v>2.9597526281120601</v>
      </c>
      <c r="M1123" s="14">
        <v>1.46843616119699E-2</v>
      </c>
      <c r="N1123" s="14">
        <v>8.0405063932682399</v>
      </c>
      <c r="O1123" s="14">
        <v>10.713860356961</v>
      </c>
      <c r="P1123" s="14">
        <v>5.9168449511391898</v>
      </c>
      <c r="R1123">
        <v>3</v>
      </c>
      <c r="S1123">
        <v>2</v>
      </c>
      <c r="T1123">
        <v>7</v>
      </c>
      <c r="U1123">
        <v>8</v>
      </c>
      <c r="V1123">
        <v>2</v>
      </c>
    </row>
    <row r="1124" spans="1:22">
      <c r="A1124">
        <v>1992</v>
      </c>
      <c r="B1124">
        <v>3</v>
      </c>
      <c r="C1124">
        <v>19</v>
      </c>
      <c r="D1124" s="14">
        <v>6.32108481116361</v>
      </c>
      <c r="E1124" s="14">
        <v>5.1547038617751603E-2</v>
      </c>
      <c r="F1124" s="14">
        <v>0.12176719588111699</v>
      </c>
      <c r="G1124" s="14">
        <v>1.8072023006836899</v>
      </c>
      <c r="H1124" s="14">
        <v>1.1047629771832399</v>
      </c>
      <c r="I1124" s="14">
        <v>5.0787422311635302</v>
      </c>
      <c r="J1124" s="14">
        <v>4.8942920340913E-2</v>
      </c>
      <c r="K1124" s="14">
        <v>6.0131073148637304</v>
      </c>
      <c r="L1124" s="14">
        <v>3.3124958540309799</v>
      </c>
      <c r="M1124" s="14">
        <v>1.66533453693773E-13</v>
      </c>
      <c r="N1124" s="14">
        <v>5.7370681199395399</v>
      </c>
      <c r="O1124" s="14">
        <v>3.5840324475506402</v>
      </c>
      <c r="P1124" s="14">
        <v>3.0030622889810101</v>
      </c>
      <c r="R1124">
        <v>8</v>
      </c>
      <c r="S1124">
        <v>7</v>
      </c>
      <c r="T1124">
        <v>7</v>
      </c>
      <c r="U1124">
        <v>8</v>
      </c>
      <c r="V1124">
        <v>2</v>
      </c>
    </row>
    <row r="1125" spans="1:22">
      <c r="A1125">
        <v>1992</v>
      </c>
      <c r="B1125">
        <v>3</v>
      </c>
      <c r="C1125">
        <v>20</v>
      </c>
      <c r="D1125" s="14">
        <v>7.6519751353871897</v>
      </c>
      <c r="E1125" s="14">
        <v>0.18446001247528801</v>
      </c>
      <c r="F1125" s="14">
        <v>0.27092289902406302</v>
      </c>
      <c r="G1125" s="14">
        <v>0.50139196640438899</v>
      </c>
      <c r="H1125" s="14">
        <v>0.494380852273413</v>
      </c>
      <c r="I1125" s="14">
        <v>3.8551302705806698</v>
      </c>
      <c r="J1125" s="14">
        <v>3.3433800570617497E-2</v>
      </c>
      <c r="K1125" s="14">
        <v>6.0955626550759501</v>
      </c>
      <c r="L1125" s="14">
        <v>0.46540657208592101</v>
      </c>
      <c r="M1125" s="14">
        <v>1.66533453693773E-13</v>
      </c>
      <c r="N1125" s="14">
        <v>3.2678300866907901</v>
      </c>
      <c r="O1125" s="14">
        <v>1.94573483074945</v>
      </c>
      <c r="P1125" s="14">
        <v>1.94084572154379</v>
      </c>
      <c r="R1125">
        <v>9</v>
      </c>
      <c r="S1125">
        <v>7</v>
      </c>
      <c r="T1125">
        <v>7</v>
      </c>
      <c r="U1125">
        <v>8</v>
      </c>
      <c r="V1125">
        <v>2</v>
      </c>
    </row>
    <row r="1126" spans="1:22">
      <c r="A1126">
        <v>1992</v>
      </c>
      <c r="B1126">
        <v>3</v>
      </c>
      <c r="C1126">
        <v>21</v>
      </c>
      <c r="D1126" s="14">
        <v>4.7274033909970399</v>
      </c>
      <c r="E1126" s="14">
        <v>0.136316034606076</v>
      </c>
      <c r="F1126" s="14">
        <v>5.6283478156983805E-4</v>
      </c>
      <c r="G1126" s="14">
        <v>0.282149443803281</v>
      </c>
      <c r="H1126" s="14">
        <v>0.34026606332947901</v>
      </c>
      <c r="I1126" s="14">
        <v>3.2745178600684102</v>
      </c>
      <c r="J1126" s="14">
        <v>5.1461217475964799E-2</v>
      </c>
      <c r="K1126" s="14">
        <v>2.1722679281046</v>
      </c>
      <c r="L1126" s="14">
        <v>4.1956373991705202E-2</v>
      </c>
      <c r="M1126" s="14">
        <v>1.66533453693773E-13</v>
      </c>
      <c r="N1126" s="14">
        <v>1.44151458870178</v>
      </c>
      <c r="O1126" s="14">
        <v>3.5738184988942301</v>
      </c>
      <c r="P1126" s="14">
        <v>1.8069153840746099</v>
      </c>
      <c r="R1126">
        <v>6</v>
      </c>
      <c r="S1126">
        <v>1</v>
      </c>
      <c r="T1126">
        <v>7</v>
      </c>
      <c r="U1126">
        <v>7</v>
      </c>
      <c r="V1126">
        <v>2</v>
      </c>
    </row>
    <row r="1127" spans="1:22">
      <c r="A1127">
        <v>1992</v>
      </c>
      <c r="B1127">
        <v>3</v>
      </c>
      <c r="C1127">
        <v>22</v>
      </c>
      <c r="D1127" s="14">
        <v>1.3494586073641599</v>
      </c>
      <c r="E1127" s="14">
        <v>2.96354207088779E-2</v>
      </c>
      <c r="F1127" s="14">
        <v>1.66533453693773E-13</v>
      </c>
      <c r="G1127" s="14">
        <v>0.360955604227989</v>
      </c>
      <c r="H1127" s="14">
        <v>0.29193428732436</v>
      </c>
      <c r="I1127" s="14">
        <v>1.80347180573238</v>
      </c>
      <c r="J1127" s="14">
        <v>0.17297552025440199</v>
      </c>
      <c r="K1127" s="14">
        <v>1.93599589630649</v>
      </c>
      <c r="L1127" s="14">
        <v>2.7317832401417899E-2</v>
      </c>
      <c r="M1127" s="14">
        <v>1.66533453693773E-13</v>
      </c>
      <c r="N1127" s="14">
        <v>1.92227592637976</v>
      </c>
      <c r="O1127" s="14">
        <v>5.5073673903404199</v>
      </c>
      <c r="P1127" s="14">
        <v>2.45498558805168</v>
      </c>
      <c r="R1127">
        <v>3</v>
      </c>
      <c r="S1127">
        <v>7</v>
      </c>
      <c r="T1127">
        <v>7</v>
      </c>
      <c r="U1127">
        <v>7</v>
      </c>
      <c r="V1127">
        <v>2</v>
      </c>
    </row>
    <row r="1128" spans="1:22">
      <c r="A1128">
        <v>1992</v>
      </c>
      <c r="B1128">
        <v>3</v>
      </c>
      <c r="C1128">
        <v>23</v>
      </c>
      <c r="D1128" s="14">
        <v>4.2953446709046101</v>
      </c>
      <c r="E1128" s="14">
        <v>6.5258544882627898E-3</v>
      </c>
      <c r="F1128" s="14">
        <v>1.66533453693773E-13</v>
      </c>
      <c r="G1128" s="14">
        <v>0.76621047037286305</v>
      </c>
      <c r="H1128" s="14">
        <v>1.1879251469854</v>
      </c>
      <c r="I1128" s="14">
        <v>0.91312809984174204</v>
      </c>
      <c r="J1128" s="14">
        <v>0.183842519022686</v>
      </c>
      <c r="K1128" s="14">
        <v>2.8457434118935701</v>
      </c>
      <c r="L1128" s="14">
        <v>0.32861101101344098</v>
      </c>
      <c r="M1128" s="14">
        <v>1.66533453693773E-13</v>
      </c>
      <c r="N1128" s="14">
        <v>2.3463860704227502</v>
      </c>
      <c r="O1128" s="14">
        <v>2.3679644295947702</v>
      </c>
      <c r="P1128" s="14">
        <v>1.64395333533807</v>
      </c>
      <c r="R1128">
        <v>6</v>
      </c>
      <c r="S1128">
        <v>7</v>
      </c>
      <c r="T1128">
        <v>7</v>
      </c>
      <c r="U1128">
        <v>7</v>
      </c>
      <c r="V1128">
        <v>2</v>
      </c>
    </row>
    <row r="1129" spans="1:22">
      <c r="A1129">
        <v>1992</v>
      </c>
      <c r="B1129">
        <v>3</v>
      </c>
      <c r="C1129">
        <v>24</v>
      </c>
      <c r="D1129" s="14">
        <v>8.7756047934161803</v>
      </c>
      <c r="E1129" s="14">
        <v>9.2331933510994297E-3</v>
      </c>
      <c r="F1129" s="14">
        <v>1.66533453693773E-13</v>
      </c>
      <c r="G1129" s="14">
        <v>0.45439827607243499</v>
      </c>
      <c r="H1129" s="14">
        <v>1.0987786953288901</v>
      </c>
      <c r="I1129" s="14">
        <v>11.4389900086883</v>
      </c>
      <c r="J1129" s="14">
        <v>5.4787614843935802E-2</v>
      </c>
      <c r="K1129" s="14">
        <v>5.5361631332660801</v>
      </c>
      <c r="L1129" s="14">
        <v>0.85313590610817702</v>
      </c>
      <c r="M1129" s="14">
        <v>1.66533453693773E-13</v>
      </c>
      <c r="N1129" s="14">
        <v>6.2734549144222198</v>
      </c>
      <c r="O1129" s="14">
        <v>0.62009170173531003</v>
      </c>
      <c r="P1129" s="14">
        <v>1.6555115242170899</v>
      </c>
      <c r="R1129">
        <v>9</v>
      </c>
      <c r="S1129">
        <v>1</v>
      </c>
      <c r="T1129">
        <v>7</v>
      </c>
      <c r="U1129">
        <v>4</v>
      </c>
      <c r="V1129">
        <v>2</v>
      </c>
    </row>
    <row r="1130" spans="1:22">
      <c r="A1130">
        <v>1992</v>
      </c>
      <c r="B1130">
        <v>3</v>
      </c>
      <c r="C1130">
        <v>25</v>
      </c>
      <c r="D1130" s="14">
        <v>5.8470870863450104</v>
      </c>
      <c r="E1130" s="14">
        <v>1.2342285107313699E-2</v>
      </c>
      <c r="F1130" s="14">
        <v>6.4940812956600796E-4</v>
      </c>
      <c r="G1130" s="14">
        <v>0.94022798281478404</v>
      </c>
      <c r="H1130" s="14">
        <v>0.81141600237297495</v>
      </c>
      <c r="I1130" s="14">
        <v>6.1235569359494999</v>
      </c>
      <c r="J1130" s="14">
        <v>4.5482089924261997E-2</v>
      </c>
      <c r="K1130" s="14">
        <v>3.4908645032761298</v>
      </c>
      <c r="L1130" s="14">
        <v>1.04651730148474</v>
      </c>
      <c r="M1130" s="14">
        <v>1.20372547480725E-4</v>
      </c>
      <c r="N1130" s="14">
        <v>5.9929740691806996</v>
      </c>
      <c r="O1130" s="14">
        <v>1.1257804174361601</v>
      </c>
      <c r="P1130" s="14">
        <v>1.56310458454669</v>
      </c>
      <c r="R1130">
        <v>6</v>
      </c>
      <c r="S1130">
        <v>1</v>
      </c>
      <c r="T1130">
        <v>5</v>
      </c>
      <c r="U1130">
        <v>4</v>
      </c>
      <c r="V1130">
        <v>4</v>
      </c>
    </row>
    <row r="1131" spans="1:22">
      <c r="A1131">
        <v>1992</v>
      </c>
      <c r="B1131">
        <v>3</v>
      </c>
      <c r="C1131">
        <v>26</v>
      </c>
      <c r="D1131" s="14">
        <v>0.79302917470441003</v>
      </c>
      <c r="E1131" s="14">
        <v>0.17186301030276899</v>
      </c>
      <c r="F1131" s="14">
        <v>7.0198696741953198E-2</v>
      </c>
      <c r="G1131" s="14">
        <v>0.15026037254267</v>
      </c>
      <c r="H1131" s="14">
        <v>6.7498291804745397E-2</v>
      </c>
      <c r="I1131" s="14">
        <v>0.94362806759922602</v>
      </c>
      <c r="J1131" s="14">
        <v>3.9966846173632303E-2</v>
      </c>
      <c r="K1131" s="14">
        <v>0.93513926706638195</v>
      </c>
      <c r="L1131" s="14">
        <v>4.9018250152588899E-2</v>
      </c>
      <c r="M1131" s="14">
        <v>1.66533453693773E-13</v>
      </c>
      <c r="N1131" s="14">
        <v>1.1431821691323101</v>
      </c>
      <c r="O1131" s="14">
        <v>1.1553001163644301</v>
      </c>
      <c r="P1131" s="14">
        <v>0.6318306236915</v>
      </c>
      <c r="R1131">
        <v>6</v>
      </c>
      <c r="S1131">
        <v>1</v>
      </c>
      <c r="T1131">
        <v>5</v>
      </c>
      <c r="U1131">
        <v>4</v>
      </c>
      <c r="V1131">
        <v>9</v>
      </c>
    </row>
    <row r="1132" spans="1:22">
      <c r="A1132">
        <v>1992</v>
      </c>
      <c r="B1132">
        <v>3</v>
      </c>
      <c r="C1132">
        <v>27</v>
      </c>
      <c r="D1132" s="14">
        <v>0.57569603427122096</v>
      </c>
      <c r="E1132" s="14">
        <v>0.44400109347870698</v>
      </c>
      <c r="F1132" s="14">
        <v>0.42740371569900298</v>
      </c>
      <c r="G1132" s="14">
        <v>0.47234788879731499</v>
      </c>
      <c r="H1132" s="14">
        <v>8.1127493534067105E-2</v>
      </c>
      <c r="I1132" s="14">
        <v>0.508093648110577</v>
      </c>
      <c r="J1132" s="14">
        <v>0.16074881282932699</v>
      </c>
      <c r="K1132" s="14">
        <v>0.19885326916861801</v>
      </c>
      <c r="L1132" s="14">
        <v>9.62628025053264E-2</v>
      </c>
      <c r="M1132" s="14">
        <v>1.66533453693773E-13</v>
      </c>
      <c r="N1132" s="14">
        <v>0.44414341154367598</v>
      </c>
      <c r="O1132" s="14">
        <v>0.89374797659476102</v>
      </c>
      <c r="P1132" s="14">
        <v>0.48838218034623698</v>
      </c>
      <c r="R1132">
        <v>6</v>
      </c>
      <c r="S1132">
        <v>1</v>
      </c>
      <c r="T1132">
        <v>7</v>
      </c>
      <c r="U1132">
        <v>4</v>
      </c>
      <c r="V1132">
        <v>4</v>
      </c>
    </row>
    <row r="1133" spans="1:22">
      <c r="A1133">
        <v>1992</v>
      </c>
      <c r="B1133">
        <v>3</v>
      </c>
      <c r="C1133">
        <v>28</v>
      </c>
      <c r="D1133" s="14">
        <v>1.1478556080970399</v>
      </c>
      <c r="E1133" s="14">
        <v>1.14585584835373</v>
      </c>
      <c r="F1133" s="14">
        <v>0.13583436843735</v>
      </c>
      <c r="G1133" s="14">
        <v>0.79633170339815096</v>
      </c>
      <c r="H1133" s="14">
        <v>0.118497547801106</v>
      </c>
      <c r="I1133" s="14">
        <v>2.0424298143784001</v>
      </c>
      <c r="J1133" s="14">
        <v>0.27755430738367998</v>
      </c>
      <c r="K1133" s="14">
        <v>0.71121574911774899</v>
      </c>
      <c r="L1133" s="14">
        <v>0.51444111485556898</v>
      </c>
      <c r="M1133" s="14">
        <v>1.66533453693773E-13</v>
      </c>
      <c r="N1133" s="14">
        <v>1.06240144127618</v>
      </c>
      <c r="O1133" s="14">
        <v>0.92168537290891395</v>
      </c>
      <c r="P1133" s="14">
        <v>0.700337596583537</v>
      </c>
      <c r="R1133">
        <v>6</v>
      </c>
      <c r="S1133">
        <v>2</v>
      </c>
      <c r="T1133">
        <v>7</v>
      </c>
      <c r="U1133">
        <v>4</v>
      </c>
      <c r="V1133">
        <v>4</v>
      </c>
    </row>
    <row r="1134" spans="1:22">
      <c r="A1134">
        <v>1992</v>
      </c>
      <c r="B1134">
        <v>3</v>
      </c>
      <c r="C1134">
        <v>29</v>
      </c>
      <c r="D1134" s="14">
        <v>0.95062439395040799</v>
      </c>
      <c r="E1134" s="14">
        <v>0.28092171826504803</v>
      </c>
      <c r="F1134" s="14">
        <v>1.2256027758217301E-2</v>
      </c>
      <c r="G1134" s="14">
        <v>2.35766312244031</v>
      </c>
      <c r="H1134" s="14">
        <v>2.6775039171667601</v>
      </c>
      <c r="I1134" s="14">
        <v>4.5258595300770903</v>
      </c>
      <c r="J1134" s="14">
        <v>0.49336713662064502</v>
      </c>
      <c r="K1134" s="14">
        <v>1.4151535591526601</v>
      </c>
      <c r="L1134" s="14">
        <v>0.87690197841127404</v>
      </c>
      <c r="M1134" s="14">
        <v>4.70430792658625E-3</v>
      </c>
      <c r="N1134" s="14">
        <v>6.6416545363771498</v>
      </c>
      <c r="O1134" s="14">
        <v>2.0538977229625299</v>
      </c>
      <c r="P1134" s="14">
        <v>1.9784239805902899</v>
      </c>
      <c r="R1134">
        <v>2</v>
      </c>
      <c r="S1134">
        <v>3</v>
      </c>
      <c r="T1134">
        <v>6</v>
      </c>
      <c r="U1134">
        <v>4</v>
      </c>
      <c r="V1134">
        <v>5</v>
      </c>
    </row>
    <row r="1135" spans="1:22">
      <c r="A1135">
        <v>1992</v>
      </c>
      <c r="B1135">
        <v>3</v>
      </c>
      <c r="C1135">
        <v>30</v>
      </c>
      <c r="D1135" s="14">
        <v>12.5355786596873</v>
      </c>
      <c r="E1135" s="14">
        <v>0.51149942506941604</v>
      </c>
      <c r="F1135" s="14">
        <v>1.2956505368261E-4</v>
      </c>
      <c r="G1135" s="14">
        <v>2.5067577199132498</v>
      </c>
      <c r="H1135" s="14">
        <v>6.9085968577158097</v>
      </c>
      <c r="I1135" s="14">
        <v>11.286955355380099</v>
      </c>
      <c r="J1135" s="14">
        <v>0.20064598453257501</v>
      </c>
      <c r="K1135" s="14">
        <v>7.8691938410386202</v>
      </c>
      <c r="L1135" s="14">
        <v>5.7221245439550898</v>
      </c>
      <c r="M1135" s="14">
        <v>1.5736023002429201E-3</v>
      </c>
      <c r="N1135" s="14">
        <v>15.4923872337249</v>
      </c>
      <c r="O1135" s="14">
        <v>0.74526742912878197</v>
      </c>
      <c r="P1135" s="14">
        <v>3.3798131937599898</v>
      </c>
      <c r="R1135">
        <v>11</v>
      </c>
      <c r="S1135">
        <v>3</v>
      </c>
      <c r="T1135">
        <v>6</v>
      </c>
      <c r="U1135">
        <v>4</v>
      </c>
      <c r="V1135">
        <v>8</v>
      </c>
    </row>
    <row r="1136" spans="1:22">
      <c r="A1136">
        <v>1992</v>
      </c>
      <c r="B1136">
        <v>3</v>
      </c>
      <c r="C1136">
        <v>31</v>
      </c>
      <c r="D1136" s="14">
        <v>2.0492162060926198</v>
      </c>
      <c r="E1136" s="14">
        <v>0.36508530005339201</v>
      </c>
      <c r="F1136" s="14">
        <v>0.50913241398423104</v>
      </c>
      <c r="G1136" s="14">
        <v>2.6707034565506098</v>
      </c>
      <c r="H1136" s="14">
        <v>4.9584718914676396</v>
      </c>
      <c r="I1136" s="14">
        <v>2.2828406028838102</v>
      </c>
      <c r="J1136" s="14">
        <v>0.11589259749223201</v>
      </c>
      <c r="K1136" s="14">
        <v>5.2818520307105201</v>
      </c>
      <c r="L1136" s="14">
        <v>3.3821447246542302</v>
      </c>
      <c r="M1136" s="14">
        <v>0.91841397935152402</v>
      </c>
      <c r="N1136" s="14">
        <v>6.3986415270994401</v>
      </c>
      <c r="O1136" s="14">
        <v>0.40357238731528799</v>
      </c>
      <c r="P1136" s="14">
        <v>2.30519681238518</v>
      </c>
      <c r="R1136">
        <v>7</v>
      </c>
      <c r="S1136">
        <v>3</v>
      </c>
      <c r="T1136">
        <v>6</v>
      </c>
      <c r="U1136">
        <v>4</v>
      </c>
      <c r="V1136">
        <v>8</v>
      </c>
    </row>
    <row r="1137" spans="1:22">
      <c r="A1137">
        <v>1992</v>
      </c>
      <c r="B1137">
        <v>4</v>
      </c>
      <c r="C1137">
        <v>1</v>
      </c>
      <c r="D1137" s="14">
        <v>2.9492696930491502</v>
      </c>
      <c r="E1137" s="14">
        <v>0.32285521960536201</v>
      </c>
      <c r="F1137" s="14">
        <v>0.18789684386898101</v>
      </c>
      <c r="G1137" s="14">
        <v>4.7838873670382203</v>
      </c>
      <c r="H1137" s="14">
        <v>2.6448212651662599</v>
      </c>
      <c r="I1137" s="14">
        <v>3.27887459209335</v>
      </c>
      <c r="J1137" s="14">
        <v>0.26382114775153098</v>
      </c>
      <c r="K1137" s="14">
        <v>5.1881314785569597</v>
      </c>
      <c r="L1137" s="14">
        <v>3.42845302338652</v>
      </c>
      <c r="M1137" s="14">
        <v>0.16997849134020099</v>
      </c>
      <c r="N1137" s="14">
        <v>3.1995311675175002</v>
      </c>
      <c r="O1137" s="14">
        <v>0.528214337000111</v>
      </c>
      <c r="P1137" s="14">
        <v>2.3581858342503401</v>
      </c>
      <c r="R1137">
        <v>7</v>
      </c>
      <c r="S1137">
        <v>3</v>
      </c>
      <c r="T1137">
        <v>6</v>
      </c>
      <c r="U1137">
        <v>4</v>
      </c>
      <c r="V1137">
        <v>8</v>
      </c>
    </row>
    <row r="1138" spans="1:22">
      <c r="A1138">
        <v>1992</v>
      </c>
      <c r="B1138">
        <v>4</v>
      </c>
      <c r="C1138">
        <v>2</v>
      </c>
      <c r="D1138" s="14">
        <v>4.2274634142833101</v>
      </c>
      <c r="E1138" s="14">
        <v>5.4693041185046302E-2</v>
      </c>
      <c r="F1138" s="14">
        <v>0.19245062142639099</v>
      </c>
      <c r="G1138" s="14">
        <v>2.5741017499049601</v>
      </c>
      <c r="H1138" s="14">
        <v>2.7597073810382899</v>
      </c>
      <c r="I1138" s="14">
        <v>4.7505268568346803</v>
      </c>
      <c r="J1138" s="14">
        <v>0.20008762803910099</v>
      </c>
      <c r="K1138" s="14">
        <v>8.4047061554544698</v>
      </c>
      <c r="L1138" s="14">
        <v>1.9679268318223999</v>
      </c>
      <c r="M1138" s="14">
        <v>1.29795839763523E-2</v>
      </c>
      <c r="N1138" s="14">
        <v>4.33480235823657</v>
      </c>
      <c r="O1138" s="14">
        <v>0.910113453089893</v>
      </c>
      <c r="P1138" s="14">
        <v>2.53023067923416</v>
      </c>
      <c r="R1138">
        <v>9</v>
      </c>
      <c r="S1138">
        <v>1</v>
      </c>
      <c r="T1138">
        <v>7</v>
      </c>
      <c r="U1138">
        <v>4</v>
      </c>
      <c r="V1138">
        <v>4</v>
      </c>
    </row>
    <row r="1139" spans="1:22">
      <c r="A1139">
        <v>1992</v>
      </c>
      <c r="B1139">
        <v>4</v>
      </c>
      <c r="C1139">
        <v>3</v>
      </c>
      <c r="D1139" s="14">
        <v>12.503388389607199</v>
      </c>
      <c r="E1139" s="14">
        <v>0.23833965215965899</v>
      </c>
      <c r="F1139" s="14">
        <v>0.61087190122479795</v>
      </c>
      <c r="G1139" s="14">
        <v>2.3845136227144001</v>
      </c>
      <c r="H1139" s="14">
        <v>2.7208553453336801</v>
      </c>
      <c r="I1139" s="14">
        <v>7.7555283297846298</v>
      </c>
      <c r="J1139" s="14">
        <v>0.119816033031257</v>
      </c>
      <c r="K1139" s="14">
        <v>10.522423392637901</v>
      </c>
      <c r="L1139" s="14">
        <v>2.95363024059511</v>
      </c>
      <c r="M1139" s="14">
        <v>1.66533453693773E-13</v>
      </c>
      <c r="N1139" s="14">
        <v>11.1450334011802</v>
      </c>
      <c r="O1139" s="14">
        <v>1.40772502214575</v>
      </c>
      <c r="P1139" s="14">
        <v>3.2384759614774201</v>
      </c>
      <c r="R1139">
        <v>8</v>
      </c>
      <c r="S1139">
        <v>1</v>
      </c>
      <c r="T1139">
        <v>7</v>
      </c>
      <c r="U1139">
        <v>4</v>
      </c>
      <c r="V1139">
        <v>4</v>
      </c>
    </row>
    <row r="1140" spans="1:22">
      <c r="A1140">
        <v>1992</v>
      </c>
      <c r="B1140">
        <v>4</v>
      </c>
      <c r="C1140">
        <v>4</v>
      </c>
      <c r="D1140" s="14">
        <v>5.5148340611024098</v>
      </c>
      <c r="E1140" s="14">
        <v>2.9656635264725302</v>
      </c>
      <c r="F1140" s="14">
        <v>1.1881143876231799</v>
      </c>
      <c r="G1140" s="14">
        <v>4.6523126802670003</v>
      </c>
      <c r="H1140" s="14">
        <v>1.74848406458681</v>
      </c>
      <c r="I1140" s="14">
        <v>3.24585376790959</v>
      </c>
      <c r="J1140" s="14">
        <v>0.24195900702405701</v>
      </c>
      <c r="K1140" s="14">
        <v>5.5505817424978003</v>
      </c>
      <c r="L1140" s="14">
        <v>2.2466793448384399</v>
      </c>
      <c r="M1140" s="14">
        <v>7.6019211132839393E-5</v>
      </c>
      <c r="N1140" s="14">
        <v>8.4340685656009597</v>
      </c>
      <c r="O1140" s="14">
        <v>2.9878726974651602</v>
      </c>
      <c r="P1140" s="14">
        <v>3.3100420370381198</v>
      </c>
      <c r="R1140">
        <v>1</v>
      </c>
      <c r="S1140">
        <v>1</v>
      </c>
      <c r="T1140">
        <v>9</v>
      </c>
      <c r="U1140">
        <v>4</v>
      </c>
      <c r="V1140">
        <v>4</v>
      </c>
    </row>
    <row r="1141" spans="1:22">
      <c r="A1141">
        <v>1992</v>
      </c>
      <c r="B1141">
        <v>4</v>
      </c>
      <c r="C1141">
        <v>5</v>
      </c>
      <c r="D1141" s="14">
        <v>9.0616171885991506</v>
      </c>
      <c r="E1141" s="14">
        <v>2.4237343669568898</v>
      </c>
      <c r="F1141" s="14">
        <v>3.5581933206321299</v>
      </c>
      <c r="G1141" s="14">
        <v>3.06921244572671</v>
      </c>
      <c r="H1141" s="14">
        <v>2.8658271496837</v>
      </c>
      <c r="I1141" s="14">
        <v>15.325025454984599</v>
      </c>
      <c r="J1141" s="14">
        <v>0.249367985704356</v>
      </c>
      <c r="K1141" s="14">
        <v>10.887006145932199</v>
      </c>
      <c r="L1141" s="14">
        <v>2.3414546022570901</v>
      </c>
      <c r="M1141" s="14">
        <v>1.66533453693773E-13</v>
      </c>
      <c r="N1141" s="14">
        <v>13.302288387286399</v>
      </c>
      <c r="O1141" s="14">
        <v>8.0004411131240296</v>
      </c>
      <c r="P1141" s="14">
        <v>5.8458693564430098</v>
      </c>
      <c r="R1141">
        <v>4</v>
      </c>
      <c r="S1141">
        <v>1</v>
      </c>
      <c r="T1141">
        <v>9</v>
      </c>
      <c r="U1141">
        <v>4</v>
      </c>
      <c r="V1141">
        <v>4</v>
      </c>
    </row>
    <row r="1142" spans="1:22">
      <c r="A1142">
        <v>1992</v>
      </c>
      <c r="B1142">
        <v>4</v>
      </c>
      <c r="C1142">
        <v>6</v>
      </c>
      <c r="D1142" s="14">
        <v>1.94021102483883</v>
      </c>
      <c r="E1142" s="14">
        <v>9.5902211567825209</v>
      </c>
      <c r="F1142" s="14">
        <v>13.455761206450701</v>
      </c>
      <c r="G1142" s="14">
        <v>2.9434019785026999</v>
      </c>
      <c r="H1142" s="14">
        <v>5.7486477166870102</v>
      </c>
      <c r="I1142" s="14">
        <v>4.9876521800604303</v>
      </c>
      <c r="J1142" s="14">
        <v>0.80204533558431101</v>
      </c>
      <c r="K1142" s="14">
        <v>10.138859499200899</v>
      </c>
      <c r="L1142" s="14">
        <v>1.00115258484756</v>
      </c>
      <c r="M1142" s="14">
        <v>6.33083384543557E-6</v>
      </c>
      <c r="N1142" s="14">
        <v>6.1233524828445596</v>
      </c>
      <c r="O1142" s="14">
        <v>6.7750541177613401</v>
      </c>
      <c r="P1142" s="14">
        <v>5.2120692574977996</v>
      </c>
      <c r="R1142">
        <v>11</v>
      </c>
      <c r="S1142">
        <v>1</v>
      </c>
      <c r="T1142">
        <v>9</v>
      </c>
      <c r="U1142">
        <v>4</v>
      </c>
      <c r="V1142">
        <v>4</v>
      </c>
    </row>
    <row r="1143" spans="1:22">
      <c r="A1143">
        <v>1992</v>
      </c>
      <c r="B1143">
        <v>4</v>
      </c>
      <c r="C1143">
        <v>7</v>
      </c>
      <c r="D1143" s="14">
        <v>6.19965791334951</v>
      </c>
      <c r="E1143" s="14">
        <v>13.660221622648001</v>
      </c>
      <c r="F1143" s="14">
        <v>3.8427258754284299</v>
      </c>
      <c r="G1143" s="14">
        <v>7.4458798150351901</v>
      </c>
      <c r="H1143" s="14">
        <v>7.18649476470486</v>
      </c>
      <c r="I1143" s="14">
        <v>7.5430312661896304</v>
      </c>
      <c r="J1143" s="14">
        <v>10.979148469144899</v>
      </c>
      <c r="K1143" s="14">
        <v>9.4607031494123497</v>
      </c>
      <c r="L1143" s="14">
        <v>4.3893040972685</v>
      </c>
      <c r="M1143" s="14">
        <v>3.1542714076043198E-3</v>
      </c>
      <c r="N1143" s="14">
        <v>8.1513390144620903</v>
      </c>
      <c r="O1143" s="14">
        <v>8.1927426950535196</v>
      </c>
      <c r="P1143" s="14">
        <v>7.7564133910014101</v>
      </c>
      <c r="R1143">
        <v>4</v>
      </c>
      <c r="S1143">
        <v>6</v>
      </c>
      <c r="T1143">
        <v>9</v>
      </c>
      <c r="U1143">
        <v>6</v>
      </c>
      <c r="V1143">
        <v>4</v>
      </c>
    </row>
    <row r="1144" spans="1:22">
      <c r="A1144">
        <v>1992</v>
      </c>
      <c r="B1144">
        <v>4</v>
      </c>
      <c r="C1144">
        <v>8</v>
      </c>
      <c r="D1144" s="14">
        <v>10.361616446163101</v>
      </c>
      <c r="E1144" s="14">
        <v>1.1109982608037601</v>
      </c>
      <c r="F1144" s="14">
        <v>0.67476776140619499</v>
      </c>
      <c r="G1144" s="14">
        <v>11.3022427828012</v>
      </c>
      <c r="H1144" s="14">
        <v>16.5937093615922</v>
      </c>
      <c r="I1144" s="14">
        <v>13.080169284088701</v>
      </c>
      <c r="J1144" s="14">
        <v>5.21475427784587</v>
      </c>
      <c r="K1144" s="14">
        <v>13.254758347160299</v>
      </c>
      <c r="L1144" s="14">
        <v>5.6620790896926696</v>
      </c>
      <c r="M1144" s="14">
        <v>2.9354718440264401E-3</v>
      </c>
      <c r="N1144" s="14">
        <v>13.5328257737663</v>
      </c>
      <c r="O1144" s="14">
        <v>6.4231185643590196</v>
      </c>
      <c r="P1144" s="14">
        <v>8.7481738466668393</v>
      </c>
      <c r="R1144">
        <v>4</v>
      </c>
      <c r="S1144">
        <v>3</v>
      </c>
      <c r="T1144">
        <v>7</v>
      </c>
      <c r="U1144">
        <v>6</v>
      </c>
      <c r="V1144">
        <v>4</v>
      </c>
    </row>
    <row r="1145" spans="1:22">
      <c r="A1145">
        <v>1992</v>
      </c>
      <c r="B1145">
        <v>4</v>
      </c>
      <c r="C1145">
        <v>9</v>
      </c>
      <c r="D1145" s="14">
        <v>10.7608104354597</v>
      </c>
      <c r="E1145" s="14">
        <v>0.44349445139982202</v>
      </c>
      <c r="F1145" s="14">
        <v>3.1751251326928097E-2</v>
      </c>
      <c r="G1145" s="14">
        <v>4.0673733094147098</v>
      </c>
      <c r="H1145" s="14">
        <v>11.2871174428437</v>
      </c>
      <c r="I1145" s="14">
        <v>11.157238497439099</v>
      </c>
      <c r="J1145" s="14">
        <v>4.6314793070780897</v>
      </c>
      <c r="K1145" s="14">
        <v>12.682181444638699</v>
      </c>
      <c r="L1145" s="14">
        <v>4.4557531262202099</v>
      </c>
      <c r="M1145" s="14">
        <v>3.4980784699478198E-2</v>
      </c>
      <c r="N1145" s="14">
        <v>11.970143696617299</v>
      </c>
      <c r="O1145" s="14">
        <v>3.6516494184332999</v>
      </c>
      <c r="P1145" s="14">
        <v>5.8879261191210599</v>
      </c>
      <c r="R1145">
        <v>11</v>
      </c>
      <c r="S1145">
        <v>3</v>
      </c>
      <c r="T1145">
        <v>5</v>
      </c>
      <c r="U1145">
        <v>6</v>
      </c>
      <c r="V1145">
        <v>8</v>
      </c>
    </row>
    <row r="1146" spans="1:22">
      <c r="A1146">
        <v>1992</v>
      </c>
      <c r="B1146">
        <v>4</v>
      </c>
      <c r="C1146">
        <v>10</v>
      </c>
      <c r="D1146" s="14">
        <v>7.4214825579132304</v>
      </c>
      <c r="E1146" s="14">
        <v>4.1435402667686097E-2</v>
      </c>
      <c r="F1146" s="14">
        <v>2.48977743020296E-2</v>
      </c>
      <c r="G1146" s="14">
        <v>2.8340896579569899</v>
      </c>
      <c r="H1146" s="14">
        <v>12.043533673544299</v>
      </c>
      <c r="I1146" s="14">
        <v>2.66062690471992</v>
      </c>
      <c r="J1146" s="14">
        <v>3.90455824457832</v>
      </c>
      <c r="K1146" s="14">
        <v>9.3782403327512593</v>
      </c>
      <c r="L1146" s="14">
        <v>1.44413422681102</v>
      </c>
      <c r="M1146" s="14">
        <v>4.00006799197447E-3</v>
      </c>
      <c r="N1146" s="14">
        <v>7.1773473753875399</v>
      </c>
      <c r="O1146" s="14">
        <v>1.9870413584212701</v>
      </c>
      <c r="P1146" s="14">
        <v>4.2466280313850504</v>
      </c>
      <c r="R1146">
        <v>11</v>
      </c>
      <c r="S1146">
        <v>3</v>
      </c>
      <c r="T1146">
        <v>6</v>
      </c>
      <c r="U1146">
        <v>4</v>
      </c>
      <c r="V1146">
        <v>3</v>
      </c>
    </row>
    <row r="1147" spans="1:22">
      <c r="A1147">
        <v>1992</v>
      </c>
      <c r="B1147">
        <v>4</v>
      </c>
      <c r="C1147">
        <v>11</v>
      </c>
      <c r="D1147" s="14">
        <v>10.9621883536689</v>
      </c>
      <c r="E1147" s="14">
        <v>1.2267871361975701E-2</v>
      </c>
      <c r="F1147" s="14">
        <v>1.66533453693773E-13</v>
      </c>
      <c r="G1147" s="14">
        <v>0.78987400669946295</v>
      </c>
      <c r="H1147" s="14">
        <v>8.0655556489848106</v>
      </c>
      <c r="I1147" s="14">
        <v>10.1289927367374</v>
      </c>
      <c r="J1147" s="14">
        <v>1.70975207304141</v>
      </c>
      <c r="K1147" s="14">
        <v>7.8990478336593402</v>
      </c>
      <c r="L1147" s="14">
        <v>0.64835218482733503</v>
      </c>
      <c r="M1147" s="14">
        <v>4.44823598600841E-2</v>
      </c>
      <c r="N1147" s="14">
        <v>4.53585084416809</v>
      </c>
      <c r="O1147" s="14">
        <v>1.4831403824450899</v>
      </c>
      <c r="P1147" s="14">
        <v>2.8456180738211798</v>
      </c>
      <c r="R1147">
        <v>8</v>
      </c>
      <c r="S1147">
        <v>3</v>
      </c>
      <c r="T1147">
        <v>6</v>
      </c>
      <c r="U1147">
        <v>4</v>
      </c>
      <c r="V1147">
        <v>5</v>
      </c>
    </row>
    <row r="1148" spans="1:22">
      <c r="A1148">
        <v>1992</v>
      </c>
      <c r="B1148">
        <v>4</v>
      </c>
      <c r="C1148">
        <v>12</v>
      </c>
      <c r="D1148" s="14">
        <v>8.0818823644006308</v>
      </c>
      <c r="E1148" s="14">
        <v>2.7050731767279498E-2</v>
      </c>
      <c r="F1148" s="14">
        <v>1.66533453693773E-13</v>
      </c>
      <c r="G1148" s="14">
        <v>0.57295324920094104</v>
      </c>
      <c r="H1148" s="14">
        <v>2.4822937764251098</v>
      </c>
      <c r="I1148" s="14">
        <v>2.9626493423314</v>
      </c>
      <c r="J1148" s="14">
        <v>0.56355473130389699</v>
      </c>
      <c r="K1148" s="14">
        <v>5.1138537971059801</v>
      </c>
      <c r="L1148" s="14">
        <v>0.38046929608687102</v>
      </c>
      <c r="M1148" s="14">
        <v>0.101740465771644</v>
      </c>
      <c r="N1148" s="14">
        <v>2.9392546889876598</v>
      </c>
      <c r="O1148" s="14">
        <v>1.2782042355101799</v>
      </c>
      <c r="P1148" s="14">
        <v>1.6833666129354901</v>
      </c>
      <c r="R1148">
        <v>6</v>
      </c>
      <c r="S1148">
        <v>3</v>
      </c>
      <c r="T1148">
        <v>6</v>
      </c>
      <c r="U1148">
        <v>4</v>
      </c>
      <c r="V1148">
        <v>5</v>
      </c>
    </row>
    <row r="1149" spans="1:22">
      <c r="A1149">
        <v>1992</v>
      </c>
      <c r="B1149">
        <v>4</v>
      </c>
      <c r="C1149">
        <v>13</v>
      </c>
      <c r="D1149" s="14">
        <v>5.09689689596002</v>
      </c>
      <c r="E1149" s="14">
        <v>6.7653898240209495E-2</v>
      </c>
      <c r="F1149" s="14">
        <v>1.66533453693773E-13</v>
      </c>
      <c r="G1149" s="14">
        <v>0.50803487024948801</v>
      </c>
      <c r="H1149" s="14">
        <v>1.0058841484691401</v>
      </c>
      <c r="I1149" s="14">
        <v>1.8202581877820301</v>
      </c>
      <c r="J1149" s="14">
        <v>0.41577303027083201</v>
      </c>
      <c r="K1149" s="14">
        <v>5.03094695173532</v>
      </c>
      <c r="L1149" s="14">
        <v>0.47253988470546998</v>
      </c>
      <c r="M1149" s="14">
        <v>0.54966408423134006</v>
      </c>
      <c r="N1149" s="14">
        <v>0.95588798337610903</v>
      </c>
      <c r="O1149" s="14">
        <v>1.1662392335492799</v>
      </c>
      <c r="P1149" s="14">
        <v>1.43627839134633</v>
      </c>
      <c r="R1149">
        <v>6</v>
      </c>
      <c r="S1149">
        <v>3</v>
      </c>
      <c r="T1149">
        <v>6</v>
      </c>
      <c r="U1149">
        <v>4</v>
      </c>
      <c r="V1149">
        <v>5</v>
      </c>
    </row>
    <row r="1150" spans="1:22">
      <c r="A1150">
        <v>1992</v>
      </c>
      <c r="B1150">
        <v>4</v>
      </c>
      <c r="C1150">
        <v>14</v>
      </c>
      <c r="D1150" s="14">
        <v>2.0995773661805002</v>
      </c>
      <c r="E1150" s="14">
        <v>9.0680106039850203E-2</v>
      </c>
      <c r="F1150" s="14">
        <v>4.3034040387036097E-5</v>
      </c>
      <c r="G1150" s="14">
        <v>0.64809924508674699</v>
      </c>
      <c r="H1150" s="14">
        <v>0.93586013979560301</v>
      </c>
      <c r="I1150" s="14">
        <v>1.36799777291686</v>
      </c>
      <c r="J1150" s="14">
        <v>0.34923889133521901</v>
      </c>
      <c r="K1150" s="14">
        <v>5.21538524314506</v>
      </c>
      <c r="L1150" s="14">
        <v>0.25895270967034201</v>
      </c>
      <c r="M1150" s="14">
        <v>3.2432511691442199E-2</v>
      </c>
      <c r="N1150" s="14">
        <v>0.37386590758952998</v>
      </c>
      <c r="O1150" s="14">
        <v>1.7542527086744399</v>
      </c>
      <c r="P1150" s="14">
        <v>1.65702384650394</v>
      </c>
      <c r="R1150">
        <v>8</v>
      </c>
      <c r="S1150">
        <v>3</v>
      </c>
      <c r="T1150">
        <v>6</v>
      </c>
      <c r="U1150">
        <v>4</v>
      </c>
      <c r="V1150">
        <v>3</v>
      </c>
    </row>
    <row r="1151" spans="1:22">
      <c r="A1151">
        <v>1992</v>
      </c>
      <c r="B1151">
        <v>4</v>
      </c>
      <c r="C1151">
        <v>15</v>
      </c>
      <c r="D1151" s="14">
        <v>1.80437866461582</v>
      </c>
      <c r="E1151" s="14">
        <v>0.30737377416626099</v>
      </c>
      <c r="F1151" s="14">
        <v>1.2991616880465899E-4</v>
      </c>
      <c r="G1151" s="14">
        <v>0.85397596699088196</v>
      </c>
      <c r="H1151" s="14">
        <v>0.91639430371825004</v>
      </c>
      <c r="I1151" s="14">
        <v>0.86466610379639297</v>
      </c>
      <c r="J1151" s="14">
        <v>0.216909409081985</v>
      </c>
      <c r="K1151" s="14">
        <v>3.63740473890106</v>
      </c>
      <c r="L1151" s="14">
        <v>0.67128768195158295</v>
      </c>
      <c r="M1151" s="14">
        <v>0.247232857782858</v>
      </c>
      <c r="N1151" s="14">
        <v>0.43675333969740399</v>
      </c>
      <c r="O1151" s="14">
        <v>3.85493596337616</v>
      </c>
      <c r="P1151" s="14">
        <v>2.2818194423336302</v>
      </c>
      <c r="R1151">
        <v>3</v>
      </c>
      <c r="S1151">
        <v>3</v>
      </c>
      <c r="T1151">
        <v>5</v>
      </c>
      <c r="U1151">
        <v>4</v>
      </c>
      <c r="V1151">
        <v>3</v>
      </c>
    </row>
    <row r="1152" spans="1:22">
      <c r="A1152">
        <v>1992</v>
      </c>
      <c r="B1152">
        <v>4</v>
      </c>
      <c r="C1152">
        <v>16</v>
      </c>
      <c r="D1152" s="14">
        <v>1.4687237918304299</v>
      </c>
      <c r="E1152" s="14">
        <v>0.13837216911677799</v>
      </c>
      <c r="F1152" s="14">
        <v>4.2734776660419298E-2</v>
      </c>
      <c r="G1152" s="14">
        <v>1.9976377513668</v>
      </c>
      <c r="H1152" s="14">
        <v>1.0277118893694299</v>
      </c>
      <c r="I1152" s="14">
        <v>0.93568007790153995</v>
      </c>
      <c r="J1152" s="14">
        <v>9.3750266940778995E-2</v>
      </c>
      <c r="K1152" s="14">
        <v>4.1060097852526196</v>
      </c>
      <c r="L1152" s="14">
        <v>1.4465403396852301</v>
      </c>
      <c r="M1152" s="14">
        <v>0.57884941545061197</v>
      </c>
      <c r="N1152" s="14">
        <v>1.68322192066955</v>
      </c>
      <c r="O1152" s="14">
        <v>7.5059317704010704</v>
      </c>
      <c r="P1152" s="14">
        <v>3.9054620234403599</v>
      </c>
      <c r="R1152">
        <v>3</v>
      </c>
      <c r="S1152">
        <v>3</v>
      </c>
      <c r="T1152">
        <v>5</v>
      </c>
      <c r="U1152">
        <v>4</v>
      </c>
      <c r="V1152">
        <v>3</v>
      </c>
    </row>
    <row r="1153" spans="1:22">
      <c r="A1153">
        <v>1992</v>
      </c>
      <c r="B1153">
        <v>4</v>
      </c>
      <c r="C1153">
        <v>17</v>
      </c>
      <c r="D1153" s="14">
        <v>4.3120396537266998</v>
      </c>
      <c r="E1153" s="14">
        <v>1.5615503322693699E-2</v>
      </c>
      <c r="F1153" s="14">
        <v>0.13888687181846099</v>
      </c>
      <c r="G1153" s="14">
        <v>1.8047753376073701</v>
      </c>
      <c r="H1153" s="14">
        <v>1.4499802047503001</v>
      </c>
      <c r="I1153" s="14">
        <v>1.06310300518104</v>
      </c>
      <c r="J1153" s="14">
        <v>8.7063488359505795E-2</v>
      </c>
      <c r="K1153" s="14">
        <v>3.9435930927627698</v>
      </c>
      <c r="L1153" s="14">
        <v>0.74591421531136104</v>
      </c>
      <c r="M1153" s="14">
        <v>0.35450808482781598</v>
      </c>
      <c r="N1153" s="14">
        <v>0.66199624877345897</v>
      </c>
      <c r="O1153" s="14">
        <v>5.0217148053024303</v>
      </c>
      <c r="P1153" s="14">
        <v>2.8673489330381798</v>
      </c>
      <c r="R1153">
        <v>3</v>
      </c>
      <c r="S1153">
        <v>8</v>
      </c>
      <c r="T1153">
        <v>9</v>
      </c>
      <c r="U1153">
        <v>4</v>
      </c>
      <c r="V1153">
        <v>9</v>
      </c>
    </row>
    <row r="1154" spans="1:22">
      <c r="A1154">
        <v>1992</v>
      </c>
      <c r="B1154">
        <v>4</v>
      </c>
      <c r="C1154">
        <v>18</v>
      </c>
      <c r="D1154" s="14">
        <v>11.267182369735099</v>
      </c>
      <c r="E1154" s="14">
        <v>1.8490699518738E-2</v>
      </c>
      <c r="F1154" s="14">
        <v>2.82379577077632E-2</v>
      </c>
      <c r="G1154" s="14">
        <v>1.64931718880747</v>
      </c>
      <c r="H1154" s="14">
        <v>1.8004840912215001</v>
      </c>
      <c r="I1154" s="14">
        <v>3.5663729237871098</v>
      </c>
      <c r="J1154" s="14">
        <v>0.26786161843195899</v>
      </c>
      <c r="K1154" s="14">
        <v>3.0631683416965001</v>
      </c>
      <c r="L1154" s="14">
        <v>2.1537370703510401</v>
      </c>
      <c r="M1154" s="14">
        <v>0.57598597505496896</v>
      </c>
      <c r="N1154" s="14">
        <v>3.58610740329364</v>
      </c>
      <c r="O1154" s="14">
        <v>3.8904101493168799</v>
      </c>
      <c r="P1154" s="14">
        <v>2.57729508523586</v>
      </c>
      <c r="R1154">
        <v>3</v>
      </c>
      <c r="S1154">
        <v>6</v>
      </c>
      <c r="T1154">
        <v>9</v>
      </c>
      <c r="U1154">
        <v>6</v>
      </c>
      <c r="V1154">
        <v>7</v>
      </c>
    </row>
    <row r="1155" spans="1:22">
      <c r="A1155">
        <v>1992</v>
      </c>
      <c r="B1155">
        <v>4</v>
      </c>
      <c r="C1155">
        <v>19</v>
      </c>
      <c r="D1155" s="14">
        <v>7.8965167903869098</v>
      </c>
      <c r="E1155" s="14">
        <v>4.2278008538728797E-2</v>
      </c>
      <c r="F1155" s="14">
        <v>1.7278508981563499E-2</v>
      </c>
      <c r="G1155" s="14">
        <v>3.1953220706863399</v>
      </c>
      <c r="H1155" s="14">
        <v>1.7618446429767101</v>
      </c>
      <c r="I1155" s="14">
        <v>6.3610580468655504</v>
      </c>
      <c r="J1155" s="14">
        <v>0.24917846553790701</v>
      </c>
      <c r="K1155" s="14">
        <v>3.0427050327386098</v>
      </c>
      <c r="L1155" s="14">
        <v>4.9606081073872996</v>
      </c>
      <c r="M1155" s="14">
        <v>0.71220685166250797</v>
      </c>
      <c r="N1155" s="14">
        <v>6.9555861462425996</v>
      </c>
      <c r="O1155" s="14">
        <v>4.2525055415049602</v>
      </c>
      <c r="P1155" s="14">
        <v>3.2610681068705598</v>
      </c>
      <c r="R1155">
        <v>3</v>
      </c>
      <c r="S1155">
        <v>8</v>
      </c>
      <c r="T1155">
        <v>9</v>
      </c>
      <c r="U1155">
        <v>6</v>
      </c>
      <c r="V1155">
        <v>4</v>
      </c>
    </row>
    <row r="1156" spans="1:22">
      <c r="A1156">
        <v>1992</v>
      </c>
      <c r="B1156">
        <v>4</v>
      </c>
      <c r="C1156">
        <v>20</v>
      </c>
      <c r="D1156" s="14">
        <v>4.0501417712903098</v>
      </c>
      <c r="E1156" s="14">
        <v>0.274244138927417</v>
      </c>
      <c r="F1156" s="14">
        <v>1.2548534976253099E-2</v>
      </c>
      <c r="G1156" s="14">
        <v>3.14451812586907</v>
      </c>
      <c r="H1156" s="14">
        <v>2.2509765364132499</v>
      </c>
      <c r="I1156" s="14">
        <v>5.4214241393161497</v>
      </c>
      <c r="J1156" s="14">
        <v>0.330713765685269</v>
      </c>
      <c r="K1156" s="14">
        <v>2.7095468346758702</v>
      </c>
      <c r="L1156" s="14">
        <v>5.7314610120214402</v>
      </c>
      <c r="M1156" s="14">
        <v>0.93830575920686499</v>
      </c>
      <c r="N1156" s="14">
        <v>6.0192302802778199</v>
      </c>
      <c r="O1156" s="14">
        <v>7.5165097036389197</v>
      </c>
      <c r="P1156" s="14">
        <v>4.4280214808280398</v>
      </c>
      <c r="R1156">
        <v>3</v>
      </c>
      <c r="S1156">
        <v>3</v>
      </c>
      <c r="T1156">
        <v>7</v>
      </c>
      <c r="U1156">
        <v>6</v>
      </c>
      <c r="V1156">
        <v>2</v>
      </c>
    </row>
    <row r="1157" spans="1:22">
      <c r="A1157">
        <v>1992</v>
      </c>
      <c r="B1157">
        <v>4</v>
      </c>
      <c r="C1157">
        <v>21</v>
      </c>
      <c r="D1157" s="14">
        <v>4.9724151613938998</v>
      </c>
      <c r="E1157" s="14">
        <v>0.111490756769673</v>
      </c>
      <c r="F1157" s="14">
        <v>4.1398749956994801E-2</v>
      </c>
      <c r="G1157" s="14">
        <v>2.3250558611999699</v>
      </c>
      <c r="H1157" s="14">
        <v>3.1918358504392801</v>
      </c>
      <c r="I1157" s="14">
        <v>4.4005684093106998</v>
      </c>
      <c r="J1157" s="14">
        <v>0.138463398368149</v>
      </c>
      <c r="K1157" s="14">
        <v>3.8516971603777699</v>
      </c>
      <c r="L1157" s="14">
        <v>4.8780624474955196</v>
      </c>
      <c r="M1157" s="14">
        <v>1.39315372443124</v>
      </c>
      <c r="N1157" s="14">
        <v>4.8225238765724097</v>
      </c>
      <c r="O1157" s="14">
        <v>4.8267968301803199</v>
      </c>
      <c r="P1157" s="14">
        <v>3.4367536066707798</v>
      </c>
      <c r="R1157">
        <v>3</v>
      </c>
      <c r="S1157">
        <v>3</v>
      </c>
      <c r="T1157">
        <v>5</v>
      </c>
      <c r="U1157">
        <v>6</v>
      </c>
      <c r="V1157">
        <v>3</v>
      </c>
    </row>
    <row r="1158" spans="1:22">
      <c r="A1158">
        <v>1992</v>
      </c>
      <c r="B1158">
        <v>4</v>
      </c>
      <c r="C1158">
        <v>22</v>
      </c>
      <c r="D1158" s="14">
        <v>10.973606497466999</v>
      </c>
      <c r="E1158" s="14">
        <v>6.9013324043601706E-2</v>
      </c>
      <c r="F1158" s="14">
        <v>9.897829744802899E-4</v>
      </c>
      <c r="G1158" s="14">
        <v>1.2909977705775599</v>
      </c>
      <c r="H1158" s="14">
        <v>2.5224049041680301</v>
      </c>
      <c r="I1158" s="14">
        <v>9.3651698408664501</v>
      </c>
      <c r="J1158" s="14">
        <v>3.2962885872227898E-2</v>
      </c>
      <c r="K1158" s="14">
        <v>4.8996155727649198</v>
      </c>
      <c r="L1158" s="14">
        <v>2.4861452123426999</v>
      </c>
      <c r="M1158" s="14">
        <v>0.61333965501825105</v>
      </c>
      <c r="N1158" s="14">
        <v>2.4783216807412698</v>
      </c>
      <c r="O1158" s="14">
        <v>3.2578650713704</v>
      </c>
      <c r="P1158" s="14">
        <v>2.5387305800776501</v>
      </c>
      <c r="R1158">
        <v>3</v>
      </c>
      <c r="S1158">
        <v>8</v>
      </c>
      <c r="T1158">
        <v>5</v>
      </c>
      <c r="U1158">
        <v>6</v>
      </c>
      <c r="V1158">
        <v>3</v>
      </c>
    </row>
    <row r="1159" spans="1:22">
      <c r="A1159">
        <v>1992</v>
      </c>
      <c r="B1159">
        <v>4</v>
      </c>
      <c r="C1159">
        <v>23</v>
      </c>
      <c r="D1159" s="14">
        <v>13.508747193338699</v>
      </c>
      <c r="E1159" s="14">
        <v>1.83616474683043E-2</v>
      </c>
      <c r="F1159" s="14">
        <v>1.05433403021205E-2</v>
      </c>
      <c r="G1159" s="14">
        <v>1.50689694452284</v>
      </c>
      <c r="H1159" s="14">
        <v>0.71825222096875996</v>
      </c>
      <c r="I1159" s="14">
        <v>5.1120778517338801</v>
      </c>
      <c r="J1159" s="14">
        <v>3.6779189924589201E-2</v>
      </c>
      <c r="K1159" s="14">
        <v>5.2405503692444597</v>
      </c>
      <c r="L1159" s="14">
        <v>4.5903778340049</v>
      </c>
      <c r="M1159" s="14">
        <v>0.98692795428981395</v>
      </c>
      <c r="N1159" s="14">
        <v>5.6863916510497399</v>
      </c>
      <c r="O1159" s="14">
        <v>2.0865896379350999</v>
      </c>
      <c r="P1159" s="14">
        <v>2.3406816673048998</v>
      </c>
      <c r="R1159">
        <v>8</v>
      </c>
      <c r="S1159">
        <v>6</v>
      </c>
      <c r="T1159">
        <v>2</v>
      </c>
      <c r="U1159">
        <v>6</v>
      </c>
      <c r="V1159">
        <v>7</v>
      </c>
    </row>
    <row r="1160" spans="1:22">
      <c r="A1160">
        <v>1992</v>
      </c>
      <c r="B1160">
        <v>4</v>
      </c>
      <c r="C1160">
        <v>24</v>
      </c>
      <c r="D1160" s="14">
        <v>13.5268233790227</v>
      </c>
      <c r="E1160" s="14">
        <v>2.4238275085890101E-2</v>
      </c>
      <c r="F1160" s="14">
        <v>0.32534592007385599</v>
      </c>
      <c r="G1160" s="14">
        <v>3.90147030000632</v>
      </c>
      <c r="H1160" s="14">
        <v>0.64833170394399198</v>
      </c>
      <c r="I1160" s="14">
        <v>4.4027629971203304</v>
      </c>
      <c r="J1160" s="14">
        <v>0.136961415781475</v>
      </c>
      <c r="K1160" s="14">
        <v>3.2099338703808198</v>
      </c>
      <c r="L1160" s="14">
        <v>2.6424483048726302</v>
      </c>
      <c r="M1160" s="14">
        <v>0.222559471567567</v>
      </c>
      <c r="N1160" s="14">
        <v>3.1664305572727698</v>
      </c>
      <c r="O1160" s="14">
        <v>3.6471556797050102</v>
      </c>
      <c r="P1160" s="14">
        <v>2.8139074197662701</v>
      </c>
      <c r="R1160">
        <v>3</v>
      </c>
      <c r="S1160">
        <v>6</v>
      </c>
      <c r="T1160">
        <v>2</v>
      </c>
      <c r="U1160">
        <v>6</v>
      </c>
      <c r="V1160">
        <v>1</v>
      </c>
    </row>
    <row r="1161" spans="1:22">
      <c r="A1161">
        <v>1992</v>
      </c>
      <c r="B1161">
        <v>4</v>
      </c>
      <c r="C1161">
        <v>25</v>
      </c>
      <c r="D1161" s="14">
        <v>3.59415810899623</v>
      </c>
      <c r="E1161" s="14">
        <v>4.7162959394143097E-2</v>
      </c>
      <c r="F1161" s="14">
        <v>0.14553899565724299</v>
      </c>
      <c r="G1161" s="14">
        <v>3.4517883770965598</v>
      </c>
      <c r="H1161" s="14">
        <v>1.45344737280351</v>
      </c>
      <c r="I1161" s="14">
        <v>2.7893965410299799</v>
      </c>
      <c r="J1161" s="14">
        <v>0.410782990038975</v>
      </c>
      <c r="K1161" s="14">
        <v>2.3314017018562398</v>
      </c>
      <c r="L1161" s="14">
        <v>1.1803239828966601</v>
      </c>
      <c r="M1161" s="14">
        <v>9.3914126717685398E-2</v>
      </c>
      <c r="N1161" s="14">
        <v>3.58313500532386</v>
      </c>
      <c r="O1161" s="14">
        <v>4.0287689009527403</v>
      </c>
      <c r="P1161" s="14">
        <v>2.7224796978468002</v>
      </c>
      <c r="R1161">
        <v>3</v>
      </c>
      <c r="S1161">
        <v>1</v>
      </c>
      <c r="T1161">
        <v>2</v>
      </c>
      <c r="U1161">
        <v>6</v>
      </c>
      <c r="V1161">
        <v>9</v>
      </c>
    </row>
    <row r="1162" spans="1:22">
      <c r="A1162">
        <v>1992</v>
      </c>
      <c r="B1162">
        <v>4</v>
      </c>
      <c r="C1162">
        <v>26</v>
      </c>
      <c r="D1162" s="14">
        <v>3.28785935779747</v>
      </c>
      <c r="E1162" s="14">
        <v>0.35243981019782</v>
      </c>
      <c r="F1162" s="14">
        <v>0.13834816492245899</v>
      </c>
      <c r="G1162" s="14">
        <v>4.2825019192593299</v>
      </c>
      <c r="H1162" s="14">
        <v>1.3125018567230999</v>
      </c>
      <c r="I1162" s="14">
        <v>2.6183900452144302</v>
      </c>
      <c r="J1162" s="14">
        <v>1.1868274842413999</v>
      </c>
      <c r="K1162" s="14">
        <v>2.1850077765908802</v>
      </c>
      <c r="L1162" s="14">
        <v>0.97137883230037003</v>
      </c>
      <c r="M1162" s="14">
        <v>1.3196337828546199E-2</v>
      </c>
      <c r="N1162" s="14">
        <v>2.3376679835138998</v>
      </c>
      <c r="O1162" s="14">
        <v>2.4898494724384999</v>
      </c>
      <c r="P1162" s="14">
        <v>2.30252717781224</v>
      </c>
      <c r="R1162">
        <v>6</v>
      </c>
      <c r="S1162">
        <v>1</v>
      </c>
      <c r="T1162">
        <v>5</v>
      </c>
      <c r="U1162">
        <v>6</v>
      </c>
      <c r="V1162">
        <v>3</v>
      </c>
    </row>
    <row r="1163" spans="1:22">
      <c r="A1163">
        <v>1992</v>
      </c>
      <c r="B1163">
        <v>4</v>
      </c>
      <c r="C1163">
        <v>27</v>
      </c>
      <c r="D1163" s="14">
        <v>6.1015051681036203</v>
      </c>
      <c r="E1163" s="14">
        <v>7.6984893697796902E-2</v>
      </c>
      <c r="F1163" s="14">
        <v>1.66533453693773E-13</v>
      </c>
      <c r="G1163" s="14">
        <v>8.4024246931805902</v>
      </c>
      <c r="H1163" s="14">
        <v>3.2110368725631</v>
      </c>
      <c r="I1163" s="14">
        <v>3.0707422768745198</v>
      </c>
      <c r="J1163" s="14">
        <v>2.0283597815199101</v>
      </c>
      <c r="K1163" s="14">
        <v>3.4121967643589199</v>
      </c>
      <c r="L1163" s="14">
        <v>2.5326619462863098</v>
      </c>
      <c r="M1163" s="14">
        <v>1.7563723710042601E-2</v>
      </c>
      <c r="N1163" s="14">
        <v>11.9575340654782</v>
      </c>
      <c r="O1163" s="14">
        <v>2.8083677199051098</v>
      </c>
      <c r="P1163" s="14">
        <v>3.97913490546786</v>
      </c>
      <c r="R1163">
        <v>1</v>
      </c>
      <c r="S1163">
        <v>1</v>
      </c>
      <c r="T1163">
        <v>5</v>
      </c>
      <c r="U1163">
        <v>6</v>
      </c>
      <c r="V1163">
        <v>4</v>
      </c>
    </row>
    <row r="1164" spans="1:22">
      <c r="A1164">
        <v>1992</v>
      </c>
      <c r="B1164">
        <v>4</v>
      </c>
      <c r="C1164">
        <v>28</v>
      </c>
      <c r="D1164" s="14">
        <v>8.2685200608209204</v>
      </c>
      <c r="E1164" s="14">
        <v>2.1693218464792E-2</v>
      </c>
      <c r="F1164" s="14">
        <v>3.7968639048728901E-2</v>
      </c>
      <c r="G1164" s="14">
        <v>7.0871774674704398</v>
      </c>
      <c r="H1164" s="14">
        <v>8.4315957685440903</v>
      </c>
      <c r="I1164" s="14">
        <v>9.0194833565406896</v>
      </c>
      <c r="J1164" s="14">
        <v>2.1259802491234598</v>
      </c>
      <c r="K1164" s="14">
        <v>4.6396823439474497</v>
      </c>
      <c r="L1164" s="14">
        <v>3.82228010404152</v>
      </c>
      <c r="M1164" s="14">
        <v>4.7472958998571698E-5</v>
      </c>
      <c r="N1164" s="14">
        <v>10.8643427769889</v>
      </c>
      <c r="O1164" s="14">
        <v>2.7807915984537099</v>
      </c>
      <c r="P1164" s="14">
        <v>4.3858496964683704</v>
      </c>
      <c r="R1164">
        <v>5</v>
      </c>
      <c r="S1164">
        <v>1</v>
      </c>
      <c r="T1164">
        <v>9</v>
      </c>
      <c r="U1164">
        <v>6</v>
      </c>
      <c r="V1164">
        <v>4</v>
      </c>
    </row>
    <row r="1165" spans="1:22">
      <c r="A1165">
        <v>1992</v>
      </c>
      <c r="B1165">
        <v>4</v>
      </c>
      <c r="C1165">
        <v>29</v>
      </c>
      <c r="D1165" s="14">
        <v>10.5073544962837</v>
      </c>
      <c r="E1165" s="14">
        <v>0.32820762368473699</v>
      </c>
      <c r="F1165" s="14">
        <v>3.8613803637505398E-2</v>
      </c>
      <c r="G1165" s="14">
        <v>4.4321672459393202</v>
      </c>
      <c r="H1165" s="14">
        <v>7.8250818128671202</v>
      </c>
      <c r="I1165" s="14">
        <v>9.0634067503588795</v>
      </c>
      <c r="J1165" s="14">
        <v>1.1799366281716199</v>
      </c>
      <c r="K1165" s="14">
        <v>5.6628651320927998</v>
      </c>
      <c r="L1165" s="14">
        <v>1.7586211067308399</v>
      </c>
      <c r="M1165" s="14">
        <v>3.1630135904018401E-6</v>
      </c>
      <c r="N1165" s="14">
        <v>9.9848594479388897</v>
      </c>
      <c r="O1165" s="14">
        <v>2.3689970871445598</v>
      </c>
      <c r="P1165" s="14">
        <v>3.6662968453070901</v>
      </c>
      <c r="R1165">
        <v>5</v>
      </c>
      <c r="S1165">
        <v>1</v>
      </c>
      <c r="T1165">
        <v>9</v>
      </c>
      <c r="U1165">
        <v>6</v>
      </c>
      <c r="V1165">
        <v>4</v>
      </c>
    </row>
    <row r="1166" spans="1:22">
      <c r="A1166">
        <v>1992</v>
      </c>
      <c r="B1166">
        <v>4</v>
      </c>
      <c r="C1166">
        <v>30</v>
      </c>
      <c r="D1166" s="14">
        <v>14.2544899286905</v>
      </c>
      <c r="E1166" s="14">
        <v>0.456087654861761</v>
      </c>
      <c r="F1166" s="14">
        <v>5.8286866211667801E-2</v>
      </c>
      <c r="G1166" s="14">
        <v>2.53616992364767</v>
      </c>
      <c r="H1166" s="14">
        <v>12.2885576504012</v>
      </c>
      <c r="I1166" s="14">
        <v>13.279904313442399</v>
      </c>
      <c r="J1166" s="14">
        <v>0.60541439714299505</v>
      </c>
      <c r="K1166" s="14">
        <v>11.188973016596099</v>
      </c>
      <c r="L1166" s="14">
        <v>2.7156020855774101</v>
      </c>
      <c r="M1166" s="14">
        <v>1.66533453693773E-13</v>
      </c>
      <c r="N1166" s="14">
        <v>15.853723648136</v>
      </c>
      <c r="O1166" s="14">
        <v>3.4289263757509598</v>
      </c>
      <c r="P1166" s="14">
        <v>5.1152759104712899</v>
      </c>
      <c r="R1166">
        <v>11</v>
      </c>
      <c r="S1166">
        <v>8</v>
      </c>
      <c r="T1166">
        <v>5</v>
      </c>
      <c r="U1166">
        <v>6</v>
      </c>
      <c r="V1166">
        <v>4</v>
      </c>
    </row>
    <row r="1167" spans="1:22">
      <c r="A1167">
        <v>1992</v>
      </c>
      <c r="B1167">
        <v>5</v>
      </c>
      <c r="C1167">
        <v>1</v>
      </c>
      <c r="D1167" s="14">
        <v>11.397515506411199</v>
      </c>
      <c r="E1167" s="14">
        <v>0.342432040701247</v>
      </c>
      <c r="F1167" s="14">
        <v>6.1828980697134099E-2</v>
      </c>
      <c r="G1167" s="14">
        <v>1.7950418390326199</v>
      </c>
      <c r="H1167" s="14">
        <v>10.2733432095742</v>
      </c>
      <c r="I1167" s="14">
        <v>16.182664949200898</v>
      </c>
      <c r="J1167" s="14">
        <v>0.43864667330956097</v>
      </c>
      <c r="K1167" s="14">
        <v>11.1872103411248</v>
      </c>
      <c r="L1167" s="14">
        <v>3.9028597627602601</v>
      </c>
      <c r="M1167" s="14">
        <v>2.71871558237029E-3</v>
      </c>
      <c r="N1167" s="14">
        <v>12.276592975503201</v>
      </c>
      <c r="O1167" s="14">
        <v>1.8639330540619099</v>
      </c>
      <c r="P1167" s="14">
        <v>4.2511919903034601</v>
      </c>
      <c r="R1167">
        <v>11</v>
      </c>
      <c r="S1167">
        <v>8</v>
      </c>
      <c r="T1167">
        <v>9</v>
      </c>
      <c r="U1167">
        <v>6</v>
      </c>
      <c r="V1167">
        <v>9</v>
      </c>
    </row>
    <row r="1168" spans="1:22">
      <c r="A1168">
        <v>1992</v>
      </c>
      <c r="B1168">
        <v>5</v>
      </c>
      <c r="C1168">
        <v>2</v>
      </c>
      <c r="D1168" s="14">
        <v>8.5457836571406993</v>
      </c>
      <c r="E1168" s="14">
        <v>0.12965922838983099</v>
      </c>
      <c r="F1168" s="14">
        <v>4.7066496179890997E-2</v>
      </c>
      <c r="G1168" s="14">
        <v>1.3980917979593701</v>
      </c>
      <c r="H1168" s="14">
        <v>5.6428508930021497</v>
      </c>
      <c r="I1168" s="14">
        <v>12.950050350933999</v>
      </c>
      <c r="J1168" s="14">
        <v>0.558854650792867</v>
      </c>
      <c r="K1168" s="14">
        <v>6.7184020044962303</v>
      </c>
      <c r="L1168" s="14">
        <v>1.1745209807567301</v>
      </c>
      <c r="M1168" s="14">
        <v>2.00797857774917E-4</v>
      </c>
      <c r="N1168" s="14">
        <v>6.9404844325281596</v>
      </c>
      <c r="O1168" s="14">
        <v>1.1685289818813001</v>
      </c>
      <c r="P1168" s="14">
        <v>2.5701148539248</v>
      </c>
      <c r="R1168">
        <v>7</v>
      </c>
      <c r="S1168">
        <v>6</v>
      </c>
      <c r="T1168">
        <v>2</v>
      </c>
      <c r="U1168">
        <v>6</v>
      </c>
      <c r="V1168">
        <v>9</v>
      </c>
    </row>
    <row r="1169" spans="1:22">
      <c r="A1169">
        <v>1992</v>
      </c>
      <c r="B1169">
        <v>5</v>
      </c>
      <c r="C1169">
        <v>3</v>
      </c>
      <c r="D1169" s="14">
        <v>11.7181252862782</v>
      </c>
      <c r="E1169" s="14">
        <v>9.3365262833440807E-2</v>
      </c>
      <c r="F1169" s="14">
        <v>0.100753327812986</v>
      </c>
      <c r="G1169" s="14">
        <v>1.5675832366707001</v>
      </c>
      <c r="H1169" s="14">
        <v>4.1709427216507198</v>
      </c>
      <c r="I1169" s="14">
        <v>14.694227924214401</v>
      </c>
      <c r="J1169" s="14">
        <v>0.62698687430965305</v>
      </c>
      <c r="K1169" s="14">
        <v>5.9941094836791304</v>
      </c>
      <c r="L1169" s="14">
        <v>3.66510531183157</v>
      </c>
      <c r="M1169" s="14">
        <v>1.2661306447254701E-5</v>
      </c>
      <c r="N1169" s="14">
        <v>10.1953166307839</v>
      </c>
      <c r="O1169" s="14">
        <v>0.51269770488108901</v>
      </c>
      <c r="P1169" s="14">
        <v>2.36809550632029</v>
      </c>
      <c r="R1169">
        <v>7</v>
      </c>
      <c r="S1169">
        <v>6</v>
      </c>
      <c r="T1169">
        <v>2</v>
      </c>
      <c r="U1169">
        <v>6</v>
      </c>
      <c r="V1169">
        <v>1</v>
      </c>
    </row>
    <row r="1170" spans="1:22">
      <c r="A1170">
        <v>1992</v>
      </c>
      <c r="B1170">
        <v>5</v>
      </c>
      <c r="C1170">
        <v>4</v>
      </c>
      <c r="D1170" s="14">
        <v>6.27656907883628</v>
      </c>
      <c r="E1170" s="14">
        <v>4.7040168727391599E-2</v>
      </c>
      <c r="F1170" s="14">
        <v>7.6539574174019395E-2</v>
      </c>
      <c r="G1170" s="14">
        <v>1.5820137885244401</v>
      </c>
      <c r="H1170" s="14">
        <v>1.3765870179035899</v>
      </c>
      <c r="I1170" s="14">
        <v>6.6952521841265398</v>
      </c>
      <c r="J1170" s="14">
        <v>0.81019471286718503</v>
      </c>
      <c r="K1170" s="14">
        <v>5.0714027177561896</v>
      </c>
      <c r="L1170" s="14">
        <v>3.6991204378993801</v>
      </c>
      <c r="M1170" s="14">
        <v>4.1209741733012901E-2</v>
      </c>
      <c r="N1170" s="14">
        <v>4.1820037644920198</v>
      </c>
      <c r="O1170" s="14">
        <v>0.32525791424398898</v>
      </c>
      <c r="P1170" s="14">
        <v>1.7895875225359501</v>
      </c>
      <c r="R1170">
        <v>9</v>
      </c>
      <c r="S1170">
        <v>6</v>
      </c>
      <c r="T1170">
        <v>2</v>
      </c>
      <c r="U1170">
        <v>6</v>
      </c>
      <c r="V1170">
        <v>1</v>
      </c>
    </row>
    <row r="1171" spans="1:22">
      <c r="A1171">
        <v>1992</v>
      </c>
      <c r="B1171">
        <v>5</v>
      </c>
      <c r="C1171">
        <v>5</v>
      </c>
      <c r="D1171" s="14">
        <v>5.1951604199521402</v>
      </c>
      <c r="E1171" s="14">
        <v>2.9453425573461402E-2</v>
      </c>
      <c r="F1171" s="14">
        <v>0.46433529293668901</v>
      </c>
      <c r="G1171" s="14">
        <v>3.6001295866985399</v>
      </c>
      <c r="H1171" s="14">
        <v>1.88857742700743</v>
      </c>
      <c r="I1171" s="14">
        <v>3.30068754751247</v>
      </c>
      <c r="J1171" s="14">
        <v>1.73974030756993</v>
      </c>
      <c r="K1171" s="14">
        <v>3.6702030288071201</v>
      </c>
      <c r="L1171" s="14">
        <v>5.3538041766515496</v>
      </c>
      <c r="M1171" s="14">
        <v>5.8541896598149699E-2</v>
      </c>
      <c r="N1171" s="14">
        <v>4.1807006553409298</v>
      </c>
      <c r="O1171" s="14">
        <v>0.49811397946498898</v>
      </c>
      <c r="P1171" s="14">
        <v>2.1090077075399001</v>
      </c>
      <c r="R1171">
        <v>8</v>
      </c>
      <c r="S1171">
        <v>6</v>
      </c>
      <c r="T1171">
        <v>5</v>
      </c>
      <c r="U1171">
        <v>6</v>
      </c>
      <c r="V1171">
        <v>7</v>
      </c>
    </row>
    <row r="1172" spans="1:22">
      <c r="A1172">
        <v>1992</v>
      </c>
      <c r="B1172">
        <v>5</v>
      </c>
      <c r="C1172">
        <v>6</v>
      </c>
      <c r="D1172" s="14">
        <v>5.2176798927665198</v>
      </c>
      <c r="E1172" s="14">
        <v>0.172743200071695</v>
      </c>
      <c r="F1172" s="14">
        <v>7.9385072363844997E-2</v>
      </c>
      <c r="G1172" s="14">
        <v>2.51902303202644</v>
      </c>
      <c r="H1172" s="14">
        <v>1.47552929568098</v>
      </c>
      <c r="I1172" s="14">
        <v>6.7577661214312599</v>
      </c>
      <c r="J1172" s="14">
        <v>1.19339512934641</v>
      </c>
      <c r="K1172" s="14">
        <v>3.3475018594101802</v>
      </c>
      <c r="L1172" s="14">
        <v>2.3116840870151001</v>
      </c>
      <c r="M1172" s="14">
        <v>8.6473035996223704E-2</v>
      </c>
      <c r="N1172" s="14">
        <v>5.1858917371697304</v>
      </c>
      <c r="O1172" s="14">
        <v>1.0589553672571901</v>
      </c>
      <c r="P1172" s="14">
        <v>1.90569926467083</v>
      </c>
      <c r="R1172">
        <v>8</v>
      </c>
      <c r="S1172">
        <v>6</v>
      </c>
      <c r="T1172">
        <v>9</v>
      </c>
      <c r="U1172">
        <v>6</v>
      </c>
      <c r="V1172">
        <v>9</v>
      </c>
    </row>
    <row r="1173" spans="1:22">
      <c r="A1173">
        <v>1992</v>
      </c>
      <c r="B1173">
        <v>5</v>
      </c>
      <c r="C1173">
        <v>7</v>
      </c>
      <c r="D1173" s="14">
        <v>1.42410071040596</v>
      </c>
      <c r="E1173" s="14">
        <v>0.14258448583073899</v>
      </c>
      <c r="F1173" s="14">
        <v>0.17875684034816899</v>
      </c>
      <c r="G1173" s="14">
        <v>3.3999969037170801</v>
      </c>
      <c r="H1173" s="14">
        <v>1.5496252908758399</v>
      </c>
      <c r="I1173" s="14">
        <v>1.1179271535759101</v>
      </c>
      <c r="J1173" s="14">
        <v>1.9291959904559599</v>
      </c>
      <c r="K1173" s="14">
        <v>1.6031764592759401</v>
      </c>
      <c r="L1173" s="14">
        <v>2.1332417544852502</v>
      </c>
      <c r="M1173" s="14">
        <v>0.75608699674740998</v>
      </c>
      <c r="N1173" s="14">
        <v>4.60450404775289</v>
      </c>
      <c r="O1173" s="14">
        <v>2.28229719968843</v>
      </c>
      <c r="P1173" s="14">
        <v>2.2748741641229602</v>
      </c>
      <c r="R1173">
        <v>2</v>
      </c>
      <c r="S1173">
        <v>6</v>
      </c>
      <c r="T1173">
        <v>9</v>
      </c>
      <c r="U1173">
        <v>6</v>
      </c>
      <c r="V1173">
        <v>7</v>
      </c>
    </row>
    <row r="1174" spans="1:22">
      <c r="A1174">
        <v>1992</v>
      </c>
      <c r="B1174">
        <v>5</v>
      </c>
      <c r="C1174">
        <v>8</v>
      </c>
      <c r="D1174" s="14">
        <v>0.29375536351761</v>
      </c>
      <c r="E1174" s="14">
        <v>0.31046419137313203</v>
      </c>
      <c r="F1174" s="14">
        <v>0.56421073285441004</v>
      </c>
      <c r="G1174" s="14">
        <v>4.5687188620491002</v>
      </c>
      <c r="H1174" s="14">
        <v>0.70620330311541801</v>
      </c>
      <c r="I1174" s="14">
        <v>0.31933205086296501</v>
      </c>
      <c r="J1174" s="14">
        <v>0.94988667323155096</v>
      </c>
      <c r="K1174" s="14">
        <v>3.4033914202511202</v>
      </c>
      <c r="L1174" s="14">
        <v>3.3495628097951302</v>
      </c>
      <c r="M1174" s="14">
        <v>0.91403320977484304</v>
      </c>
      <c r="N1174" s="14">
        <v>2.4499685896938299</v>
      </c>
      <c r="O1174" s="14">
        <v>3.6948830838400801</v>
      </c>
      <c r="P1174" s="14">
        <v>3.0012748655328099</v>
      </c>
      <c r="R1174">
        <v>3</v>
      </c>
      <c r="S1174">
        <v>6</v>
      </c>
      <c r="T1174">
        <v>9</v>
      </c>
      <c r="U1174">
        <v>2</v>
      </c>
      <c r="V1174">
        <v>7</v>
      </c>
    </row>
    <row r="1175" spans="1:22">
      <c r="A1175">
        <v>1992</v>
      </c>
      <c r="B1175">
        <v>5</v>
      </c>
      <c r="C1175">
        <v>9</v>
      </c>
      <c r="D1175" s="14">
        <v>3.44087858071723</v>
      </c>
      <c r="E1175" s="14">
        <v>0.19380478971367199</v>
      </c>
      <c r="F1175" s="14">
        <v>0.41343754719445902</v>
      </c>
      <c r="G1175" s="14">
        <v>7.4714017379964499</v>
      </c>
      <c r="H1175" s="14">
        <v>2.99465114635235</v>
      </c>
      <c r="I1175" s="14">
        <v>2.1875172010593902</v>
      </c>
      <c r="J1175" s="14">
        <v>2.1870824987100201</v>
      </c>
      <c r="K1175" s="14">
        <v>5.0699757743016196</v>
      </c>
      <c r="L1175" s="14">
        <v>11.5124175518933</v>
      </c>
      <c r="M1175" s="14">
        <v>2.6653307154198602</v>
      </c>
      <c r="N1175" s="14">
        <v>7.6429213340879496</v>
      </c>
      <c r="O1175" s="14">
        <v>1.43466401229949</v>
      </c>
      <c r="P1175" s="14">
        <v>3.9559514633018198</v>
      </c>
      <c r="R1175">
        <v>2</v>
      </c>
      <c r="S1175">
        <v>5</v>
      </c>
      <c r="T1175">
        <v>4</v>
      </c>
      <c r="U1175">
        <v>2</v>
      </c>
      <c r="V1175">
        <v>7</v>
      </c>
    </row>
    <row r="1176" spans="1:22">
      <c r="A1176">
        <v>1992</v>
      </c>
      <c r="B1176">
        <v>5</v>
      </c>
      <c r="C1176">
        <v>10</v>
      </c>
      <c r="D1176" s="14">
        <v>4.2193909648570296</v>
      </c>
      <c r="E1176" s="14">
        <v>0.18531423871653999</v>
      </c>
      <c r="F1176" s="14">
        <v>1.0928434574166801</v>
      </c>
      <c r="G1176" s="14">
        <v>5.5474164867572897</v>
      </c>
      <c r="H1176" s="14">
        <v>1.8115369181063701</v>
      </c>
      <c r="I1176" s="14">
        <v>4.4244090800472602</v>
      </c>
      <c r="J1176" s="14">
        <v>1.28770555854577</v>
      </c>
      <c r="K1176" s="14">
        <v>2.5760187832833399</v>
      </c>
      <c r="L1176" s="14">
        <v>7.0015549488863202</v>
      </c>
      <c r="M1176" s="14">
        <v>0.27765426594193998</v>
      </c>
      <c r="N1176" s="14">
        <v>11.6752336272455</v>
      </c>
      <c r="O1176" s="14">
        <v>3.88100060639134</v>
      </c>
      <c r="P1176" s="14">
        <v>3.84198888363226</v>
      </c>
      <c r="R1176">
        <v>2</v>
      </c>
      <c r="S1176">
        <v>5</v>
      </c>
      <c r="T1176">
        <v>4</v>
      </c>
      <c r="U1176">
        <v>2</v>
      </c>
      <c r="V1176">
        <v>7</v>
      </c>
    </row>
    <row r="1177" spans="1:22">
      <c r="A1177">
        <v>1992</v>
      </c>
      <c r="B1177">
        <v>5</v>
      </c>
      <c r="C1177">
        <v>11</v>
      </c>
      <c r="D1177" s="14">
        <v>4.5529690111098802</v>
      </c>
      <c r="E1177" s="14">
        <v>1.99462532232845</v>
      </c>
      <c r="F1177" s="14">
        <v>0.53783351288182701</v>
      </c>
      <c r="G1177" s="14">
        <v>7.3416124840422299</v>
      </c>
      <c r="H1177" s="14">
        <v>1.9837985625794801</v>
      </c>
      <c r="I1177" s="14">
        <v>4.5577263045220704</v>
      </c>
      <c r="J1177" s="14">
        <v>0.428925742365241</v>
      </c>
      <c r="K1177" s="14">
        <v>1.13876720495214</v>
      </c>
      <c r="L1177" s="14">
        <v>6.5750061880243598</v>
      </c>
      <c r="M1177" s="14">
        <v>0.362579492595001</v>
      </c>
      <c r="N1177" s="14">
        <v>12.6304313801812</v>
      </c>
      <c r="O1177" s="14">
        <v>5.9732599695508597</v>
      </c>
      <c r="P1177" s="14">
        <v>4.6309563820667803</v>
      </c>
      <c r="R1177">
        <v>10</v>
      </c>
      <c r="S1177">
        <v>5</v>
      </c>
      <c r="T1177">
        <v>8</v>
      </c>
      <c r="U1177">
        <v>2</v>
      </c>
      <c r="V1177">
        <v>6</v>
      </c>
    </row>
    <row r="1178" spans="1:22">
      <c r="A1178">
        <v>1992</v>
      </c>
      <c r="B1178">
        <v>5</v>
      </c>
      <c r="C1178">
        <v>12</v>
      </c>
      <c r="D1178" s="14">
        <v>0.74160929602088699</v>
      </c>
      <c r="E1178" s="14">
        <v>0.11045880647726</v>
      </c>
      <c r="F1178" s="14">
        <v>1.66533453693773E-13</v>
      </c>
      <c r="G1178" s="14">
        <v>4.7580938579709597</v>
      </c>
      <c r="H1178" s="14">
        <v>2.22668132071832</v>
      </c>
      <c r="I1178" s="14">
        <v>0.85087448695994605</v>
      </c>
      <c r="J1178" s="14">
        <v>1.4891506842370501</v>
      </c>
      <c r="K1178" s="14">
        <v>0.85546604913412105</v>
      </c>
      <c r="L1178" s="14">
        <v>4.5491321034435801</v>
      </c>
      <c r="M1178" s="14">
        <v>4.7726868919615299E-2</v>
      </c>
      <c r="N1178" s="14">
        <v>5.9558131308035902</v>
      </c>
      <c r="O1178" s="14">
        <v>3.3238163540594101</v>
      </c>
      <c r="P1178" s="14">
        <v>2.9329026066426902</v>
      </c>
      <c r="R1178">
        <v>2</v>
      </c>
      <c r="S1178">
        <v>9</v>
      </c>
      <c r="T1178">
        <v>8</v>
      </c>
      <c r="U1178">
        <v>2</v>
      </c>
      <c r="V1178">
        <v>6</v>
      </c>
    </row>
    <row r="1179" spans="1:22">
      <c r="A1179">
        <v>1992</v>
      </c>
      <c r="B1179">
        <v>5</v>
      </c>
      <c r="C1179">
        <v>13</v>
      </c>
      <c r="D1179" s="14">
        <v>0.16148906916199501</v>
      </c>
      <c r="E1179" s="14">
        <v>0.30027017529231598</v>
      </c>
      <c r="F1179" s="14">
        <v>6.2363130084388896E-3</v>
      </c>
      <c r="G1179" s="14">
        <v>4.7003298525322599</v>
      </c>
      <c r="H1179" s="14">
        <v>1.64676810981308</v>
      </c>
      <c r="I1179" s="14">
        <v>0.110710135967652</v>
      </c>
      <c r="J1179" s="14">
        <v>6.0002787772856996</v>
      </c>
      <c r="K1179" s="14">
        <v>0.55022555150108599</v>
      </c>
      <c r="L1179" s="14">
        <v>4.0088560074790998</v>
      </c>
      <c r="M1179" s="14">
        <v>0.106937412095245</v>
      </c>
      <c r="N1179" s="14">
        <v>3.9143120536068801</v>
      </c>
      <c r="O1179" s="14">
        <v>4.1651148930151898</v>
      </c>
      <c r="P1179" s="14">
        <v>3.4147187231627698</v>
      </c>
      <c r="R1179">
        <v>2</v>
      </c>
      <c r="S1179">
        <v>5</v>
      </c>
      <c r="T1179">
        <v>4</v>
      </c>
      <c r="U1179">
        <v>2</v>
      </c>
      <c r="V1179">
        <v>7</v>
      </c>
    </row>
    <row r="1180" spans="1:22">
      <c r="A1180">
        <v>1992</v>
      </c>
      <c r="B1180">
        <v>5</v>
      </c>
      <c r="C1180">
        <v>14</v>
      </c>
      <c r="D1180" s="14">
        <v>1.39628474111038</v>
      </c>
      <c r="E1180" s="14">
        <v>2.2518955352164101</v>
      </c>
      <c r="F1180" s="14">
        <v>0.844382930587109</v>
      </c>
      <c r="G1180" s="14">
        <v>3.8929858386377498</v>
      </c>
      <c r="H1180" s="14">
        <v>1.86205878346502</v>
      </c>
      <c r="I1180" s="14">
        <v>2.2747431557186899</v>
      </c>
      <c r="J1180" s="14">
        <v>4.4099424928810897</v>
      </c>
      <c r="K1180" s="14">
        <v>1.20482920573487</v>
      </c>
      <c r="L1180" s="14">
        <v>1.8190687827430301</v>
      </c>
      <c r="M1180" s="14">
        <v>1.5986692486630701E-2</v>
      </c>
      <c r="N1180" s="14">
        <v>8.9299868147001398</v>
      </c>
      <c r="O1180" s="14">
        <v>4.1412600127355104</v>
      </c>
      <c r="P1180" s="14">
        <v>3.3190998948044301</v>
      </c>
      <c r="R1180">
        <v>10</v>
      </c>
      <c r="S1180">
        <v>5</v>
      </c>
      <c r="T1180">
        <v>4</v>
      </c>
      <c r="U1180">
        <v>2</v>
      </c>
      <c r="V1180">
        <v>7</v>
      </c>
    </row>
    <row r="1181" spans="1:22">
      <c r="A1181">
        <v>1992</v>
      </c>
      <c r="B1181">
        <v>5</v>
      </c>
      <c r="C1181">
        <v>15</v>
      </c>
      <c r="D1181" s="14">
        <v>3.3277808717348401</v>
      </c>
      <c r="E1181" s="14">
        <v>0.120809588546891</v>
      </c>
      <c r="F1181" s="14">
        <v>2.21540411173572E-2</v>
      </c>
      <c r="G1181" s="14">
        <v>3.7450471017658802</v>
      </c>
      <c r="H1181" s="14">
        <v>1.59300890299394</v>
      </c>
      <c r="I1181" s="14">
        <v>4.3193853452195397</v>
      </c>
      <c r="J1181" s="14">
        <v>1.4781758800590601</v>
      </c>
      <c r="K1181" s="14">
        <v>0.83910557501834204</v>
      </c>
      <c r="L1181" s="14">
        <v>2.0683831218081901</v>
      </c>
      <c r="M1181" s="14">
        <v>4.0704310393648899E-2</v>
      </c>
      <c r="N1181" s="14">
        <v>7.0170842538891396</v>
      </c>
      <c r="O1181" s="14">
        <v>2.28730467229986</v>
      </c>
      <c r="P1181" s="14">
        <v>2.2421258908211601</v>
      </c>
      <c r="R1181">
        <v>2</v>
      </c>
      <c r="S1181">
        <v>5</v>
      </c>
      <c r="T1181">
        <v>2</v>
      </c>
      <c r="U1181">
        <v>2</v>
      </c>
      <c r="V1181">
        <v>7</v>
      </c>
    </row>
    <row r="1182" spans="1:22">
      <c r="A1182">
        <v>1992</v>
      </c>
      <c r="B1182">
        <v>5</v>
      </c>
      <c r="C1182">
        <v>16</v>
      </c>
      <c r="D1182" s="14">
        <v>1.52619485074473</v>
      </c>
      <c r="E1182" s="14">
        <v>0.10385530018236901</v>
      </c>
      <c r="F1182" s="14">
        <v>1.3277238027844199E-2</v>
      </c>
      <c r="G1182" s="14">
        <v>3.4071606494418099</v>
      </c>
      <c r="H1182" s="14">
        <v>2.46314182144762</v>
      </c>
      <c r="I1182" s="14">
        <v>2.8062238757097102</v>
      </c>
      <c r="J1182" s="14">
        <v>0.89336379909264296</v>
      </c>
      <c r="K1182" s="14">
        <v>1.2260703609635499</v>
      </c>
      <c r="L1182" s="14">
        <v>0.88610043193677202</v>
      </c>
      <c r="M1182" s="14">
        <v>0.24144713501264001</v>
      </c>
      <c r="N1182" s="14">
        <v>6.4891710413755899</v>
      </c>
      <c r="O1182" s="14">
        <v>1.7775169673304301</v>
      </c>
      <c r="P1182" s="14">
        <v>1.9684078813535399</v>
      </c>
      <c r="R1182">
        <v>2</v>
      </c>
      <c r="S1182">
        <v>5</v>
      </c>
      <c r="T1182">
        <v>4</v>
      </c>
      <c r="U1182">
        <v>1</v>
      </c>
      <c r="V1182">
        <v>7</v>
      </c>
    </row>
    <row r="1183" spans="1:22">
      <c r="A1183">
        <v>1992</v>
      </c>
      <c r="B1183">
        <v>5</v>
      </c>
      <c r="C1183">
        <v>17</v>
      </c>
      <c r="D1183" s="14">
        <v>0.57810363279927302</v>
      </c>
      <c r="E1183" s="14">
        <v>0.31859824577148499</v>
      </c>
      <c r="F1183" s="14">
        <v>1.59656298840509E-2</v>
      </c>
      <c r="G1183" s="14">
        <v>1.8899680418382301</v>
      </c>
      <c r="H1183" s="14">
        <v>0.84222084548362297</v>
      </c>
      <c r="I1183" s="14">
        <v>0.743281055065251</v>
      </c>
      <c r="J1183" s="14">
        <v>0.57537711699721605</v>
      </c>
      <c r="K1183" s="14">
        <v>0.99842383771451004</v>
      </c>
      <c r="L1183" s="14">
        <v>0.61146283859731898</v>
      </c>
      <c r="M1183" s="14">
        <v>0.66681267290544299</v>
      </c>
      <c r="N1183" s="14">
        <v>4.6971896336198302</v>
      </c>
      <c r="O1183" s="14">
        <v>2.3685171346161402</v>
      </c>
      <c r="P1183" s="14">
        <v>1.6585700764908999</v>
      </c>
      <c r="R1183">
        <v>2</v>
      </c>
      <c r="S1183">
        <v>5</v>
      </c>
      <c r="T1183">
        <v>4</v>
      </c>
      <c r="U1183">
        <v>1</v>
      </c>
      <c r="V1183">
        <v>7</v>
      </c>
    </row>
    <row r="1184" spans="1:22">
      <c r="A1184">
        <v>1992</v>
      </c>
      <c r="B1184">
        <v>5</v>
      </c>
      <c r="C1184">
        <v>18</v>
      </c>
      <c r="D1184" s="14">
        <v>2.1050732159850601E-2</v>
      </c>
      <c r="E1184" s="14">
        <v>0.11439675296740601</v>
      </c>
      <c r="F1184" s="14">
        <v>1.66533453693773E-13</v>
      </c>
      <c r="G1184" s="14">
        <v>1.6718071905874801</v>
      </c>
      <c r="H1184" s="14">
        <v>0.57292545682754104</v>
      </c>
      <c r="I1184" s="14">
        <v>0.12591028672278501</v>
      </c>
      <c r="J1184" s="14">
        <v>0.49645805236323798</v>
      </c>
      <c r="K1184" s="14">
        <v>0.63195229079003801</v>
      </c>
      <c r="L1184" s="14">
        <v>1.06415424348084</v>
      </c>
      <c r="M1184" s="14">
        <v>1.1325877120315</v>
      </c>
      <c r="N1184" s="14">
        <v>1.94050331146425</v>
      </c>
      <c r="O1184" s="14">
        <v>1.01791298822605</v>
      </c>
      <c r="P1184" s="14">
        <v>0.99936403291268705</v>
      </c>
      <c r="R1184">
        <v>6</v>
      </c>
      <c r="S1184">
        <v>5</v>
      </c>
      <c r="T1184">
        <v>4</v>
      </c>
      <c r="U1184">
        <v>1</v>
      </c>
      <c r="V1184">
        <v>7</v>
      </c>
    </row>
    <row r="1185" spans="1:22">
      <c r="A1185">
        <v>1992</v>
      </c>
      <c r="B1185">
        <v>5</v>
      </c>
      <c r="C1185">
        <v>19</v>
      </c>
      <c r="D1185" s="14">
        <v>1.2571357093086599E-2</v>
      </c>
      <c r="E1185" s="14">
        <v>4.0221249918357203E-2</v>
      </c>
      <c r="F1185" s="14">
        <v>3.6064999867541199E-2</v>
      </c>
      <c r="G1185" s="14">
        <v>3.6326849417516098</v>
      </c>
      <c r="H1185" s="14">
        <v>0.54914927333962504</v>
      </c>
      <c r="I1185" s="14">
        <v>9.44790178088252E-2</v>
      </c>
      <c r="J1185" s="14">
        <v>0.480113511302586</v>
      </c>
      <c r="K1185" s="14">
        <v>0.69153678368409699</v>
      </c>
      <c r="L1185" s="14">
        <v>1.87463617753415</v>
      </c>
      <c r="M1185" s="14">
        <v>3.04408465823095</v>
      </c>
      <c r="N1185" s="14">
        <v>2.6617630267010601</v>
      </c>
      <c r="O1185" s="14">
        <v>3.2204807293888398</v>
      </c>
      <c r="P1185" s="14">
        <v>2.2687137813814902</v>
      </c>
      <c r="R1185">
        <v>2</v>
      </c>
      <c r="S1185">
        <v>9</v>
      </c>
      <c r="T1185">
        <v>8</v>
      </c>
      <c r="U1185">
        <v>1</v>
      </c>
      <c r="V1185">
        <v>7</v>
      </c>
    </row>
    <row r="1186" spans="1:22">
      <c r="A1186">
        <v>1992</v>
      </c>
      <c r="B1186">
        <v>5</v>
      </c>
      <c r="C1186">
        <v>20</v>
      </c>
      <c r="D1186" s="14">
        <v>1.3472480120439801E-3</v>
      </c>
      <c r="E1186" s="14">
        <v>1.66533453693773E-13</v>
      </c>
      <c r="F1186" s="14">
        <v>9.5762109979348004E-2</v>
      </c>
      <c r="G1186" s="14">
        <v>3.3046923452519898</v>
      </c>
      <c r="H1186" s="14">
        <v>0.63510753152474697</v>
      </c>
      <c r="I1186" s="14">
        <v>1.5780307725866E-2</v>
      </c>
      <c r="J1186" s="14">
        <v>0.27610833414764702</v>
      </c>
      <c r="K1186" s="14">
        <v>0.99203457639141401</v>
      </c>
      <c r="L1186" s="14">
        <v>2.0473940897161298</v>
      </c>
      <c r="M1186" s="14">
        <v>1.9103705592392499</v>
      </c>
      <c r="N1186" s="14">
        <v>1.58535963218147</v>
      </c>
      <c r="O1186" s="14">
        <v>4.2895667004021796</v>
      </c>
      <c r="P1186" s="14">
        <v>2.5426363885913701</v>
      </c>
      <c r="R1186">
        <v>2</v>
      </c>
      <c r="S1186">
        <v>5</v>
      </c>
      <c r="T1186">
        <v>8</v>
      </c>
      <c r="U1186">
        <v>1</v>
      </c>
      <c r="V1186">
        <v>7</v>
      </c>
    </row>
    <row r="1187" spans="1:22">
      <c r="A1187">
        <v>1992</v>
      </c>
      <c r="B1187">
        <v>5</v>
      </c>
      <c r="C1187">
        <v>21</v>
      </c>
      <c r="D1187" s="14">
        <v>0.142838316645822</v>
      </c>
      <c r="E1187" s="14">
        <v>2.6654868509729001E-3</v>
      </c>
      <c r="F1187" s="14">
        <v>5.4161045182409898E-2</v>
      </c>
      <c r="G1187" s="14">
        <v>1.9759436758726601</v>
      </c>
      <c r="H1187" s="14">
        <v>0.85540398656049099</v>
      </c>
      <c r="I1187" s="14">
        <v>0.14696197253446899</v>
      </c>
      <c r="J1187" s="14">
        <v>0.231629659892024</v>
      </c>
      <c r="K1187" s="14">
        <v>0.45950521867775201</v>
      </c>
      <c r="L1187" s="14">
        <v>3.1022398416150101</v>
      </c>
      <c r="M1187" s="14">
        <v>2.50726393655119</v>
      </c>
      <c r="N1187" s="14">
        <v>1.4874178465669099</v>
      </c>
      <c r="O1187" s="14">
        <v>4.4931647622307498</v>
      </c>
      <c r="P1187" s="14">
        <v>2.4140994698381602</v>
      </c>
      <c r="R1187">
        <v>2</v>
      </c>
      <c r="S1187">
        <v>5</v>
      </c>
      <c r="T1187">
        <v>4</v>
      </c>
      <c r="U1187">
        <v>1</v>
      </c>
      <c r="V1187">
        <v>6</v>
      </c>
    </row>
    <row r="1188" spans="1:22">
      <c r="A1188">
        <v>1992</v>
      </c>
      <c r="B1188">
        <v>5</v>
      </c>
      <c r="C1188">
        <v>22</v>
      </c>
      <c r="D1188" s="14">
        <v>4.51855526288149E-2</v>
      </c>
      <c r="E1188" s="14">
        <v>7.1002953274706196E-3</v>
      </c>
      <c r="F1188" s="14">
        <v>7.3178069666920203E-3</v>
      </c>
      <c r="G1188" s="14">
        <v>1.9855465130608101</v>
      </c>
      <c r="H1188" s="14">
        <v>9.5588376227286993</v>
      </c>
      <c r="I1188" s="14">
        <v>0.100752060695076</v>
      </c>
      <c r="J1188" s="14">
        <v>0.31376547644189101</v>
      </c>
      <c r="K1188" s="14">
        <v>4.2174479024684901</v>
      </c>
      <c r="L1188" s="14">
        <v>5.4830909745441696</v>
      </c>
      <c r="M1188" s="14">
        <v>0.35535192649920999</v>
      </c>
      <c r="N1188" s="14">
        <v>2.3510858782279298</v>
      </c>
      <c r="O1188" s="14">
        <v>5.2816889012482804</v>
      </c>
      <c r="P1188" s="14">
        <v>4.0308700652544598</v>
      </c>
      <c r="R1188">
        <v>4</v>
      </c>
      <c r="S1188">
        <v>5</v>
      </c>
      <c r="T1188">
        <v>4</v>
      </c>
      <c r="U1188">
        <v>1</v>
      </c>
      <c r="V1188">
        <v>7</v>
      </c>
    </row>
    <row r="1189" spans="1:22">
      <c r="A1189">
        <v>1992</v>
      </c>
      <c r="B1189">
        <v>5</v>
      </c>
      <c r="C1189">
        <v>23</v>
      </c>
      <c r="D1189" s="14">
        <v>1.34431936946853</v>
      </c>
      <c r="E1189" s="14">
        <v>3.0011876419857701E-2</v>
      </c>
      <c r="F1189" s="14">
        <v>3.1610220878434199E-3</v>
      </c>
      <c r="G1189" s="14">
        <v>4.5450588781499501</v>
      </c>
      <c r="H1189" s="14">
        <v>2.0909625918459298</v>
      </c>
      <c r="I1189" s="14">
        <v>1.71098649972433</v>
      </c>
      <c r="J1189" s="14">
        <v>1.0154399543432899</v>
      </c>
      <c r="K1189" s="14">
        <v>2.4858404414580999</v>
      </c>
      <c r="L1189" s="14">
        <v>11.408394174321</v>
      </c>
      <c r="M1189" s="14">
        <v>0.14431025789479701</v>
      </c>
      <c r="N1189" s="14">
        <v>11.7843951032776</v>
      </c>
      <c r="O1189" s="14">
        <v>1.71283917742477</v>
      </c>
      <c r="P1189" s="14">
        <v>3.0861154474664798</v>
      </c>
      <c r="R1189">
        <v>2</v>
      </c>
      <c r="S1189">
        <v>9</v>
      </c>
      <c r="T1189">
        <v>4</v>
      </c>
      <c r="U1189">
        <v>1</v>
      </c>
      <c r="V1189">
        <v>1</v>
      </c>
    </row>
    <row r="1190" spans="1:22">
      <c r="A1190">
        <v>1992</v>
      </c>
      <c r="B1190">
        <v>5</v>
      </c>
      <c r="C1190">
        <v>24</v>
      </c>
      <c r="D1190" s="14">
        <v>4.6780824194331796</v>
      </c>
      <c r="E1190" s="14">
        <v>3.2997311374416999E-2</v>
      </c>
      <c r="F1190" s="14">
        <v>0.16608182475251401</v>
      </c>
      <c r="G1190" s="14">
        <v>4.5193246631622799</v>
      </c>
      <c r="H1190" s="14">
        <v>1.7459513429357301</v>
      </c>
      <c r="I1190" s="14">
        <v>5.6290539946301896</v>
      </c>
      <c r="J1190" s="14">
        <v>1.61555544171475</v>
      </c>
      <c r="K1190" s="14">
        <v>1.5206045637223899</v>
      </c>
      <c r="L1190" s="14">
        <v>4.7406348407503502</v>
      </c>
      <c r="M1190" s="14">
        <v>1.0823755443925401E-2</v>
      </c>
      <c r="N1190" s="14">
        <v>8.8341369558904006</v>
      </c>
      <c r="O1190" s="14">
        <v>1.11573335260332</v>
      </c>
      <c r="P1190" s="14">
        <v>2.2841933622174699</v>
      </c>
      <c r="R1190">
        <v>1</v>
      </c>
      <c r="S1190">
        <v>9</v>
      </c>
      <c r="T1190">
        <v>4</v>
      </c>
      <c r="U1190">
        <v>1</v>
      </c>
      <c r="V1190">
        <v>1</v>
      </c>
    </row>
    <row r="1191" spans="1:22">
      <c r="A1191">
        <v>1992</v>
      </c>
      <c r="B1191">
        <v>5</v>
      </c>
      <c r="C1191">
        <v>25</v>
      </c>
      <c r="D1191" s="14">
        <v>8.6553058993126299</v>
      </c>
      <c r="E1191" s="14">
        <v>0.22097483775120499</v>
      </c>
      <c r="F1191" s="14">
        <v>0.18370424613712999</v>
      </c>
      <c r="G1191" s="14">
        <v>2.7075529758810601</v>
      </c>
      <c r="H1191" s="14">
        <v>1.3212096205361299</v>
      </c>
      <c r="I1191" s="14">
        <v>7.7547358400070197</v>
      </c>
      <c r="J1191" s="14">
        <v>1.01911675100371</v>
      </c>
      <c r="K1191" s="14">
        <v>0.54923649054144197</v>
      </c>
      <c r="L1191" s="14">
        <v>5.5290084912837303</v>
      </c>
      <c r="M1191" s="14">
        <v>0.15151392183343099</v>
      </c>
      <c r="N1191" s="14">
        <v>9.2854827456245594</v>
      </c>
      <c r="O1191" s="14">
        <v>1.4099478580718701</v>
      </c>
      <c r="P1191" s="14">
        <v>1.95951134406813</v>
      </c>
      <c r="R1191">
        <v>2</v>
      </c>
      <c r="S1191">
        <v>5</v>
      </c>
      <c r="T1191">
        <v>8</v>
      </c>
      <c r="U1191">
        <v>1</v>
      </c>
      <c r="V1191">
        <v>6</v>
      </c>
    </row>
    <row r="1192" spans="1:22">
      <c r="A1192">
        <v>1992</v>
      </c>
      <c r="B1192">
        <v>5</v>
      </c>
      <c r="C1192">
        <v>26</v>
      </c>
      <c r="D1192" s="14">
        <v>0.28876997803361898</v>
      </c>
      <c r="E1192" s="14">
        <v>5.8617386166841196E-3</v>
      </c>
      <c r="F1192" s="14">
        <v>0.169154779727931</v>
      </c>
      <c r="G1192" s="14">
        <v>2.4066645005185499</v>
      </c>
      <c r="H1192" s="14">
        <v>0.38679672023474498</v>
      </c>
      <c r="I1192" s="14">
        <v>0.37400693739509799</v>
      </c>
      <c r="J1192" s="14">
        <v>0.31136488663721701</v>
      </c>
      <c r="K1192" s="14">
        <v>0.280315709469383</v>
      </c>
      <c r="L1192" s="14">
        <v>0.81595956529674296</v>
      </c>
      <c r="M1192" s="14">
        <v>0.170418926121777</v>
      </c>
      <c r="N1192" s="14">
        <v>2.1823410134697601</v>
      </c>
      <c r="O1192" s="14">
        <v>2.3207587896358102</v>
      </c>
      <c r="P1192" s="14">
        <v>1.46969639121454</v>
      </c>
      <c r="R1192">
        <v>2</v>
      </c>
      <c r="S1192">
        <v>5</v>
      </c>
      <c r="T1192">
        <v>8</v>
      </c>
      <c r="U1192">
        <v>1</v>
      </c>
      <c r="V1192">
        <v>7</v>
      </c>
    </row>
    <row r="1193" spans="1:22">
      <c r="A1193">
        <v>1992</v>
      </c>
      <c r="B1193">
        <v>5</v>
      </c>
      <c r="C1193">
        <v>27</v>
      </c>
      <c r="D1193" s="14">
        <v>4.5455428891657199E-2</v>
      </c>
      <c r="E1193" s="14">
        <v>8.3186041108754001E-5</v>
      </c>
      <c r="F1193" s="14">
        <v>2.5884807230729199E-4</v>
      </c>
      <c r="G1193" s="14">
        <v>0.90743807550114597</v>
      </c>
      <c r="H1193" s="14">
        <v>0.34450287014442699</v>
      </c>
      <c r="I1193" s="14">
        <v>0.92878779343665896</v>
      </c>
      <c r="J1193" s="14">
        <v>0.42912097138696997</v>
      </c>
      <c r="K1193" s="14">
        <v>0.405094626438953</v>
      </c>
      <c r="L1193" s="14">
        <v>0.595298207626894</v>
      </c>
      <c r="M1193" s="14">
        <v>7.7096009705925296E-3</v>
      </c>
      <c r="N1193" s="14">
        <v>2.7815015531004899</v>
      </c>
      <c r="O1193" s="14">
        <v>2.0008504134154399</v>
      </c>
      <c r="P1193" s="14">
        <v>1.1503980368931701</v>
      </c>
      <c r="R1193">
        <v>6</v>
      </c>
      <c r="S1193">
        <v>5</v>
      </c>
      <c r="T1193">
        <v>8</v>
      </c>
      <c r="U1193">
        <v>1</v>
      </c>
      <c r="V1193">
        <v>7</v>
      </c>
    </row>
    <row r="1194" spans="1:22">
      <c r="A1194">
        <v>1992</v>
      </c>
      <c r="B1194">
        <v>5</v>
      </c>
      <c r="C1194">
        <v>28</v>
      </c>
      <c r="D1194" s="14">
        <v>6.7033386736053205E-2</v>
      </c>
      <c r="E1194" s="14">
        <v>1.66533453693773E-13</v>
      </c>
      <c r="F1194" s="14">
        <v>1.66533453693773E-13</v>
      </c>
      <c r="G1194" s="14">
        <v>0.87243105504486296</v>
      </c>
      <c r="H1194" s="14">
        <v>1.8957415233233601</v>
      </c>
      <c r="I1194" s="14">
        <v>0.36393336089466699</v>
      </c>
      <c r="J1194" s="14">
        <v>0.91500798387797</v>
      </c>
      <c r="K1194" s="14">
        <v>0.86944706060929899</v>
      </c>
      <c r="L1194" s="14">
        <v>1.27688881697537</v>
      </c>
      <c r="M1194" s="14">
        <v>0.54512293816959001</v>
      </c>
      <c r="N1194" s="14">
        <v>1.57214117977665</v>
      </c>
      <c r="O1194" s="14">
        <v>2.40342700323728</v>
      </c>
      <c r="P1194" s="14">
        <v>1.5466470669293999</v>
      </c>
      <c r="R1194">
        <v>6</v>
      </c>
      <c r="S1194">
        <v>5</v>
      </c>
      <c r="T1194">
        <v>4</v>
      </c>
      <c r="U1194">
        <v>1</v>
      </c>
      <c r="V1194">
        <v>7</v>
      </c>
    </row>
    <row r="1195" spans="1:22">
      <c r="A1195">
        <v>1992</v>
      </c>
      <c r="B1195">
        <v>5</v>
      </c>
      <c r="C1195">
        <v>29</v>
      </c>
      <c r="D1195" s="14">
        <v>8.6372281388347696E-2</v>
      </c>
      <c r="E1195" s="14">
        <v>4.2959561214075397E-2</v>
      </c>
      <c r="F1195" s="14">
        <v>2.9091013853956599E-2</v>
      </c>
      <c r="G1195" s="14">
        <v>0.99869325226000505</v>
      </c>
      <c r="H1195" s="14">
        <v>1.7309429582143501</v>
      </c>
      <c r="I1195" s="14">
        <v>7.5202915569102205E-2</v>
      </c>
      <c r="J1195" s="14">
        <v>0.85574671167251104</v>
      </c>
      <c r="K1195" s="14">
        <v>1.5748661026411399</v>
      </c>
      <c r="L1195" s="14">
        <v>2.57010968115938</v>
      </c>
      <c r="M1195" s="14">
        <v>1.2557311652585099</v>
      </c>
      <c r="N1195" s="14">
        <v>2.5383981239956301</v>
      </c>
      <c r="O1195" s="14">
        <v>1.0723283564974899</v>
      </c>
      <c r="P1195" s="14">
        <v>1.28788258002083</v>
      </c>
      <c r="R1195">
        <v>6</v>
      </c>
      <c r="S1195">
        <v>5</v>
      </c>
      <c r="T1195">
        <v>4</v>
      </c>
      <c r="U1195">
        <v>1</v>
      </c>
      <c r="V1195">
        <v>7</v>
      </c>
    </row>
    <row r="1196" spans="1:22">
      <c r="A1196">
        <v>1992</v>
      </c>
      <c r="B1196">
        <v>5</v>
      </c>
      <c r="C1196">
        <v>30</v>
      </c>
      <c r="D1196" s="14">
        <v>2.1923139152695401</v>
      </c>
      <c r="E1196" s="14">
        <v>2.82904517552517E-3</v>
      </c>
      <c r="F1196" s="14">
        <v>5.1876839488597401E-3</v>
      </c>
      <c r="G1196" s="14">
        <v>1.63302432490512</v>
      </c>
      <c r="H1196" s="14">
        <v>1.18579494878463</v>
      </c>
      <c r="I1196" s="14">
        <v>3.4293707888877201</v>
      </c>
      <c r="J1196" s="14">
        <v>0.45152255661887197</v>
      </c>
      <c r="K1196" s="14">
        <v>0.930821362981745</v>
      </c>
      <c r="L1196" s="14">
        <v>4.2191337218278999</v>
      </c>
      <c r="M1196" s="14">
        <v>2.6956392366228901</v>
      </c>
      <c r="N1196" s="14">
        <v>4.6943671341315003</v>
      </c>
      <c r="O1196" s="14">
        <v>1.30326611533445</v>
      </c>
      <c r="P1196" s="14">
        <v>1.5445996112930001</v>
      </c>
      <c r="R1196">
        <v>2</v>
      </c>
      <c r="S1196">
        <v>9</v>
      </c>
      <c r="T1196">
        <v>4</v>
      </c>
      <c r="U1196">
        <v>1</v>
      </c>
      <c r="V1196">
        <v>7</v>
      </c>
    </row>
    <row r="1197" spans="1:22">
      <c r="A1197">
        <v>1992</v>
      </c>
      <c r="B1197">
        <v>5</v>
      </c>
      <c r="C1197">
        <v>31</v>
      </c>
      <c r="D1197" s="14">
        <v>0.447238455713872</v>
      </c>
      <c r="E1197" s="14">
        <v>4.2953089472219201E-2</v>
      </c>
      <c r="F1197" s="14">
        <v>1.7213616106770001E-4</v>
      </c>
      <c r="G1197" s="14">
        <v>2.1980368242665498</v>
      </c>
      <c r="H1197" s="14">
        <v>0.89998798706507399</v>
      </c>
      <c r="I1197" s="14">
        <v>1.68299800756498</v>
      </c>
      <c r="J1197" s="14">
        <v>0.27346471657952298</v>
      </c>
      <c r="K1197" s="14">
        <v>0.27188730153027202</v>
      </c>
      <c r="L1197" s="14">
        <v>4.7734564629194498</v>
      </c>
      <c r="M1197" s="14">
        <v>3.6823245697306599</v>
      </c>
      <c r="N1197" s="14">
        <v>4.2058211329367996</v>
      </c>
      <c r="O1197" s="14">
        <v>1.1011546919914099</v>
      </c>
      <c r="P1197" s="14">
        <v>1.47970520859216</v>
      </c>
      <c r="R1197">
        <v>2</v>
      </c>
      <c r="S1197">
        <v>9</v>
      </c>
      <c r="T1197">
        <v>8</v>
      </c>
      <c r="U1197">
        <v>1</v>
      </c>
      <c r="V1197">
        <v>7</v>
      </c>
    </row>
    <row r="1198" spans="1:22">
      <c r="A1198">
        <v>1993</v>
      </c>
      <c r="B1198">
        <v>3</v>
      </c>
      <c r="C1198">
        <v>1</v>
      </c>
      <c r="D1198" s="14">
        <v>10.933370250047499</v>
      </c>
      <c r="E1198" s="14">
        <v>4.2318733528588E-4</v>
      </c>
      <c r="F1198" s="14">
        <v>0</v>
      </c>
      <c r="G1198" s="14">
        <v>0.181476388899906</v>
      </c>
      <c r="H1198" s="14">
        <v>1.5027919576601201</v>
      </c>
      <c r="I1198" s="14">
        <v>3.9780414970539399</v>
      </c>
      <c r="J1198" s="14">
        <v>5.1512870723998197E-3</v>
      </c>
      <c r="K1198" s="14">
        <v>9.4183647461085709</v>
      </c>
      <c r="L1198" s="14">
        <v>1.1019425316675999</v>
      </c>
      <c r="M1198" s="14">
        <v>0</v>
      </c>
      <c r="N1198" s="14">
        <v>12.170291867600801</v>
      </c>
      <c r="O1198" s="14">
        <v>0.58963188652404996</v>
      </c>
      <c r="P1198" s="14">
        <v>2.2375940601741302</v>
      </c>
      <c r="R1198">
        <v>9</v>
      </c>
      <c r="S1198">
        <v>4</v>
      </c>
      <c r="T1198">
        <v>6</v>
      </c>
      <c r="U1198">
        <v>8</v>
      </c>
      <c r="V1198">
        <v>5</v>
      </c>
    </row>
    <row r="1199" spans="1:22">
      <c r="A1199">
        <v>1993</v>
      </c>
      <c r="B1199">
        <v>3</v>
      </c>
      <c r="C1199">
        <v>2</v>
      </c>
      <c r="D1199" s="14">
        <v>4.2780283100073104</v>
      </c>
      <c r="E1199" s="14">
        <v>8.4831013109153494E-5</v>
      </c>
      <c r="F1199" s="14">
        <v>0</v>
      </c>
      <c r="G1199" s="14">
        <v>8.6981674715210094E-2</v>
      </c>
      <c r="H1199" s="14">
        <v>0.239301352129099</v>
      </c>
      <c r="I1199" s="14">
        <v>1.4216585091096301</v>
      </c>
      <c r="J1199" s="14">
        <v>3.0848893267449102E-3</v>
      </c>
      <c r="K1199" s="14">
        <v>7.0728866045519698</v>
      </c>
      <c r="L1199" s="14">
        <v>0.13966239253261301</v>
      </c>
      <c r="M1199" s="14">
        <v>3.4684217300379799E-3</v>
      </c>
      <c r="N1199" s="14">
        <v>1.71885168029421</v>
      </c>
      <c r="O1199" s="14">
        <v>0.79786490473554506</v>
      </c>
      <c r="P1199" s="14">
        <v>1.46750676060764</v>
      </c>
      <c r="R1199">
        <v>9</v>
      </c>
      <c r="S1199">
        <v>4</v>
      </c>
      <c r="T1199">
        <v>6</v>
      </c>
      <c r="U1199">
        <v>8</v>
      </c>
      <c r="V1199">
        <v>8</v>
      </c>
    </row>
    <row r="1200" spans="1:22">
      <c r="A1200">
        <v>1993</v>
      </c>
      <c r="B1200">
        <v>3</v>
      </c>
      <c r="C1200">
        <v>3</v>
      </c>
      <c r="D1200" s="14">
        <v>0.24396467624909199</v>
      </c>
      <c r="E1200" s="14">
        <v>3.8921298355222302E-3</v>
      </c>
      <c r="F1200" s="14">
        <v>0</v>
      </c>
      <c r="G1200" s="14">
        <v>2.7347693686034898E-2</v>
      </c>
      <c r="H1200" s="14">
        <v>9.9990371235690496E-3</v>
      </c>
      <c r="I1200" s="14">
        <v>2.6783798004257401E-2</v>
      </c>
      <c r="J1200" s="14">
        <v>8.9430137002260001E-3</v>
      </c>
      <c r="K1200" s="14">
        <v>4.2579538391645997</v>
      </c>
      <c r="L1200" s="14">
        <v>7.7397631027089199E-4</v>
      </c>
      <c r="M1200" s="14">
        <v>0</v>
      </c>
      <c r="N1200" s="14">
        <v>0.24303765707192601</v>
      </c>
      <c r="O1200" s="14">
        <v>0.49788712284118197</v>
      </c>
      <c r="P1200" s="14">
        <v>0.84359473727157497</v>
      </c>
      <c r="R1200">
        <v>6</v>
      </c>
      <c r="S1200">
        <v>4</v>
      </c>
      <c r="T1200">
        <v>6</v>
      </c>
      <c r="U1200">
        <v>8</v>
      </c>
      <c r="V1200">
        <v>5</v>
      </c>
    </row>
    <row r="1201" spans="1:22">
      <c r="A1201">
        <v>1993</v>
      </c>
      <c r="B1201">
        <v>3</v>
      </c>
      <c r="C1201">
        <v>4</v>
      </c>
      <c r="D1201" s="14">
        <v>2.8094393003771501</v>
      </c>
      <c r="E1201" s="14">
        <v>3.2656098512927098E-2</v>
      </c>
      <c r="F1201" s="14">
        <v>0</v>
      </c>
      <c r="G1201" s="14">
        <v>7.63921230285451E-3</v>
      </c>
      <c r="H1201" s="14">
        <v>3.7381902738943998E-2</v>
      </c>
      <c r="I1201" s="14">
        <v>0.22941670815691401</v>
      </c>
      <c r="J1201" s="14">
        <v>2.0104376913362101E-2</v>
      </c>
      <c r="K1201" s="14">
        <v>2.7534462018871002</v>
      </c>
      <c r="L1201" s="14">
        <v>2.3657498193848599E-2</v>
      </c>
      <c r="M1201" s="14">
        <v>0</v>
      </c>
      <c r="N1201" s="14">
        <v>0.50272933164966704</v>
      </c>
      <c r="O1201" s="14">
        <v>0.39740001743720099</v>
      </c>
      <c r="P1201" s="14">
        <v>0.56565295668790805</v>
      </c>
      <c r="R1201">
        <v>6</v>
      </c>
      <c r="S1201">
        <v>4</v>
      </c>
      <c r="T1201">
        <v>6</v>
      </c>
      <c r="U1201">
        <v>8</v>
      </c>
      <c r="V1201">
        <v>5</v>
      </c>
    </row>
    <row r="1202" spans="1:22">
      <c r="A1202">
        <v>1993</v>
      </c>
      <c r="B1202">
        <v>3</v>
      </c>
      <c r="C1202">
        <v>5</v>
      </c>
      <c r="D1202" s="14">
        <v>6.7710140901389497</v>
      </c>
      <c r="E1202" s="14">
        <v>0.27511598522909297</v>
      </c>
      <c r="F1202" s="14">
        <v>0</v>
      </c>
      <c r="G1202" s="14">
        <v>3.1330333890441299E-2</v>
      </c>
      <c r="H1202" s="14">
        <v>0.137794371299549</v>
      </c>
      <c r="I1202" s="14">
        <v>1.45005791792687</v>
      </c>
      <c r="J1202" s="14">
        <v>6.43506915894929E-2</v>
      </c>
      <c r="K1202" s="14">
        <v>2.7167717297660201</v>
      </c>
      <c r="L1202" s="14">
        <v>8.7470013076526901E-4</v>
      </c>
      <c r="M1202" s="14">
        <v>0</v>
      </c>
      <c r="N1202" s="14">
        <v>0.64954214431854995</v>
      </c>
      <c r="O1202" s="14">
        <v>0.61666058676101299</v>
      </c>
      <c r="P1202" s="14">
        <v>0.73720288629541797</v>
      </c>
      <c r="R1202">
        <v>6</v>
      </c>
      <c r="S1202">
        <v>4</v>
      </c>
      <c r="T1202">
        <v>6</v>
      </c>
      <c r="U1202">
        <v>8</v>
      </c>
      <c r="V1202">
        <v>5</v>
      </c>
    </row>
    <row r="1203" spans="1:22">
      <c r="A1203">
        <v>1993</v>
      </c>
      <c r="B1203">
        <v>3</v>
      </c>
      <c r="C1203">
        <v>6</v>
      </c>
      <c r="D1203" s="14">
        <v>3.2725663071819899</v>
      </c>
      <c r="E1203" s="14">
        <v>0.53161473124770098</v>
      </c>
      <c r="F1203" s="14">
        <v>8.80945788382964E-5</v>
      </c>
      <c r="G1203" s="14">
        <v>0.11919762194768201</v>
      </c>
      <c r="H1203" s="14">
        <v>0.174631452662907</v>
      </c>
      <c r="I1203" s="14">
        <v>0.899227849835465</v>
      </c>
      <c r="J1203" s="14">
        <v>0.15407945275819601</v>
      </c>
      <c r="K1203" s="14">
        <v>3.5226425650390198</v>
      </c>
      <c r="L1203" s="14">
        <v>0.385285381173192</v>
      </c>
      <c r="M1203" s="14">
        <v>0</v>
      </c>
      <c r="N1203" s="14">
        <v>1.2949629195675101</v>
      </c>
      <c r="O1203" s="14">
        <v>0.401677957898331</v>
      </c>
      <c r="P1203" s="14">
        <v>0.81918866020983305</v>
      </c>
      <c r="R1203">
        <v>6</v>
      </c>
      <c r="S1203">
        <v>4</v>
      </c>
      <c r="T1203">
        <v>6</v>
      </c>
      <c r="U1203">
        <v>8</v>
      </c>
      <c r="V1203">
        <v>5</v>
      </c>
    </row>
    <row r="1204" spans="1:22">
      <c r="A1204">
        <v>1993</v>
      </c>
      <c r="B1204">
        <v>3</v>
      </c>
      <c r="C1204">
        <v>7</v>
      </c>
      <c r="D1204" s="14">
        <v>9.1682491662425303</v>
      </c>
      <c r="E1204" s="14">
        <v>0.536375566240755</v>
      </c>
      <c r="F1204" s="14">
        <v>3.09846903902424E-3</v>
      </c>
      <c r="G1204" s="14">
        <v>0.24374139974230699</v>
      </c>
      <c r="H1204" s="14">
        <v>0.42968166460412499</v>
      </c>
      <c r="I1204" s="14">
        <v>3.5791975338894999</v>
      </c>
      <c r="J1204" s="14">
        <v>0.30001092276404001</v>
      </c>
      <c r="K1204" s="14">
        <v>5.0502748186147102</v>
      </c>
      <c r="L1204" s="14">
        <v>2.6192566324578601E-2</v>
      </c>
      <c r="M1204" s="14">
        <v>0</v>
      </c>
      <c r="N1204" s="14">
        <v>2.23009944608213</v>
      </c>
      <c r="O1204" s="14">
        <v>0.192038469341859</v>
      </c>
      <c r="P1204" s="14">
        <v>1.06889122221305</v>
      </c>
      <c r="R1204">
        <v>6</v>
      </c>
      <c r="S1204">
        <v>4</v>
      </c>
      <c r="T1204">
        <v>6</v>
      </c>
      <c r="U1204">
        <v>8</v>
      </c>
      <c r="V1204">
        <v>5</v>
      </c>
    </row>
    <row r="1205" spans="1:22">
      <c r="A1205">
        <v>1993</v>
      </c>
      <c r="B1205">
        <v>3</v>
      </c>
      <c r="C1205">
        <v>8</v>
      </c>
      <c r="D1205" s="14">
        <v>2.0971631773062702</v>
      </c>
      <c r="E1205" s="14">
        <v>0.71345037316818005</v>
      </c>
      <c r="F1205" s="14">
        <v>1.7627701725948401E-4</v>
      </c>
      <c r="G1205" s="14">
        <v>1.40883394076347</v>
      </c>
      <c r="H1205" s="14">
        <v>1.77325026695872</v>
      </c>
      <c r="I1205" s="14">
        <v>1.1670242482695601</v>
      </c>
      <c r="J1205" s="14">
        <v>0.214450490053752</v>
      </c>
      <c r="K1205" s="14">
        <v>2.0937778426445801</v>
      </c>
      <c r="L1205" s="14">
        <v>1.2218779733445699</v>
      </c>
      <c r="M1205" s="14">
        <v>0</v>
      </c>
      <c r="N1205" s="14">
        <v>5.7673785822958896</v>
      </c>
      <c r="O1205" s="14">
        <v>0.29165259161491303</v>
      </c>
      <c r="P1205" s="14">
        <v>1.1152217859386</v>
      </c>
      <c r="R1205">
        <v>6</v>
      </c>
      <c r="S1205">
        <v>2</v>
      </c>
      <c r="T1205">
        <v>6</v>
      </c>
      <c r="U1205">
        <v>8</v>
      </c>
      <c r="V1205">
        <v>5</v>
      </c>
    </row>
    <row r="1206" spans="1:22">
      <c r="A1206">
        <v>1993</v>
      </c>
      <c r="B1206">
        <v>3</v>
      </c>
      <c r="C1206">
        <v>9</v>
      </c>
      <c r="D1206" s="14">
        <v>7.9325056010572101</v>
      </c>
      <c r="E1206" s="14">
        <v>0.37224167626439397</v>
      </c>
      <c r="F1206" s="14">
        <v>2.56151897329586E-2</v>
      </c>
      <c r="G1206" s="14">
        <v>0.65229214554250103</v>
      </c>
      <c r="H1206" s="14">
        <v>1.1641875311866099</v>
      </c>
      <c r="I1206" s="14">
        <v>3.6293385965149101</v>
      </c>
      <c r="J1206" s="14">
        <v>6.9663823128374602E-2</v>
      </c>
      <c r="K1206" s="14">
        <v>2.5017111805129799</v>
      </c>
      <c r="L1206" s="14">
        <v>1.8809569664799299</v>
      </c>
      <c r="M1206" s="14">
        <v>1.2272021343261501E-5</v>
      </c>
      <c r="N1206" s="14">
        <v>6.1931979325765099</v>
      </c>
      <c r="O1206" s="14">
        <v>0.48542641430147998</v>
      </c>
      <c r="P1206" s="14">
        <v>1.1166965613183399</v>
      </c>
      <c r="R1206">
        <v>6</v>
      </c>
      <c r="S1206">
        <v>2</v>
      </c>
      <c r="T1206">
        <v>6</v>
      </c>
      <c r="U1206">
        <v>8</v>
      </c>
      <c r="V1206">
        <v>5</v>
      </c>
    </row>
    <row r="1207" spans="1:22">
      <c r="A1207">
        <v>1993</v>
      </c>
      <c r="B1207">
        <v>3</v>
      </c>
      <c r="C1207">
        <v>10</v>
      </c>
      <c r="D1207" s="14">
        <v>9.7836607723256392</v>
      </c>
      <c r="E1207" s="14">
        <v>4.6387449009378003E-2</v>
      </c>
      <c r="F1207" s="14">
        <v>3.5423622516748902E-2</v>
      </c>
      <c r="G1207" s="14">
        <v>0.61714909849375399</v>
      </c>
      <c r="H1207" s="14">
        <v>0.22002042620335499</v>
      </c>
      <c r="I1207" s="14">
        <v>5.0538694549935501</v>
      </c>
      <c r="J1207" s="14">
        <v>2.56630436271717E-2</v>
      </c>
      <c r="K1207" s="14">
        <v>3.08084971685722</v>
      </c>
      <c r="L1207" s="14">
        <v>2.8863241095244798</v>
      </c>
      <c r="M1207" s="14">
        <v>5.8805683582961602E-3</v>
      </c>
      <c r="N1207" s="14">
        <v>5.3060163680150101</v>
      </c>
      <c r="O1207" s="14">
        <v>3.2792749519276301</v>
      </c>
      <c r="P1207" s="14">
        <v>1.9891185721893501</v>
      </c>
      <c r="R1207">
        <v>6</v>
      </c>
      <c r="S1207">
        <v>7</v>
      </c>
      <c r="T1207">
        <v>3</v>
      </c>
      <c r="U1207">
        <v>8</v>
      </c>
      <c r="V1207">
        <v>8</v>
      </c>
    </row>
    <row r="1208" spans="1:22">
      <c r="A1208">
        <v>1993</v>
      </c>
      <c r="B1208">
        <v>3</v>
      </c>
      <c r="C1208">
        <v>11</v>
      </c>
      <c r="D1208" s="14">
        <v>4.4803282408821499</v>
      </c>
      <c r="E1208" s="14">
        <v>1.81271607753855E-3</v>
      </c>
      <c r="F1208" s="14">
        <v>4.7045458886820204E-3</v>
      </c>
      <c r="G1208" s="14">
        <v>0.92099806608661405</v>
      </c>
      <c r="H1208" s="14">
        <v>0.35505813142397402</v>
      </c>
      <c r="I1208" s="14">
        <v>1.5189640504714901</v>
      </c>
      <c r="J1208" s="14">
        <v>5.77498080172162E-2</v>
      </c>
      <c r="K1208" s="14">
        <v>6.6299476091950797</v>
      </c>
      <c r="L1208" s="14">
        <v>2.0556823818295702</v>
      </c>
      <c r="M1208" s="14">
        <v>3.96740897369093E-2</v>
      </c>
      <c r="N1208" s="14">
        <v>2.09424281200261</v>
      </c>
      <c r="O1208" s="14">
        <v>2.8857278444908001</v>
      </c>
      <c r="P1208" s="14">
        <v>2.2864208020353001</v>
      </c>
      <c r="R1208">
        <v>9</v>
      </c>
      <c r="S1208">
        <v>7</v>
      </c>
      <c r="T1208">
        <v>6</v>
      </c>
      <c r="U1208">
        <v>8</v>
      </c>
      <c r="V1208">
        <v>8</v>
      </c>
    </row>
    <row r="1209" spans="1:22">
      <c r="A1209">
        <v>1993</v>
      </c>
      <c r="B1209">
        <v>3</v>
      </c>
      <c r="C1209">
        <v>12</v>
      </c>
      <c r="D1209" s="14">
        <v>3.2145783164325299</v>
      </c>
      <c r="E1209" s="14">
        <v>4.3525455636575696E-3</v>
      </c>
      <c r="F1209" s="14">
        <v>3.39969254055731E-2</v>
      </c>
      <c r="G1209" s="14">
        <v>0.725173654602982</v>
      </c>
      <c r="H1209" s="14">
        <v>0.686679087228799</v>
      </c>
      <c r="I1209" s="14">
        <v>1.3382712674555901</v>
      </c>
      <c r="J1209" s="14">
        <v>6.3089909697723004E-2</v>
      </c>
      <c r="K1209" s="14">
        <v>6.28761747342568</v>
      </c>
      <c r="L1209" s="14">
        <v>1.8140275640863299</v>
      </c>
      <c r="M1209" s="14">
        <v>4.89791431409422E-3</v>
      </c>
      <c r="N1209" s="14">
        <v>3.7082516596737798</v>
      </c>
      <c r="O1209" s="14">
        <v>1.3849797163896</v>
      </c>
      <c r="P1209" s="14">
        <v>1.80535150139991</v>
      </c>
      <c r="R1209">
        <v>9</v>
      </c>
      <c r="S1209">
        <v>7</v>
      </c>
      <c r="T1209">
        <v>6</v>
      </c>
      <c r="U1209">
        <v>7</v>
      </c>
      <c r="V1209">
        <v>8</v>
      </c>
    </row>
    <row r="1210" spans="1:22">
      <c r="A1210">
        <v>1993</v>
      </c>
      <c r="B1210">
        <v>3</v>
      </c>
      <c r="C1210">
        <v>13</v>
      </c>
      <c r="D1210" s="14">
        <v>1.1445403310572599</v>
      </c>
      <c r="E1210" s="14">
        <v>3.5825370510739897E-2</v>
      </c>
      <c r="F1210" s="14">
        <v>7.9479242658756204E-3</v>
      </c>
      <c r="G1210" s="14">
        <v>0.53098961489167595</v>
      </c>
      <c r="H1210" s="14">
        <v>0.63573451807079395</v>
      </c>
      <c r="I1210" s="14">
        <v>0.25526405469955799</v>
      </c>
      <c r="J1210" s="14">
        <v>2.5015363659771899E-2</v>
      </c>
      <c r="K1210" s="14">
        <v>4.31560217806362</v>
      </c>
      <c r="L1210" s="14">
        <v>0.73235819728694995</v>
      </c>
      <c r="M1210" s="14">
        <v>3.3519726247603701E-2</v>
      </c>
      <c r="N1210" s="14">
        <v>1.1112306134169001</v>
      </c>
      <c r="O1210" s="14">
        <v>0.96124430169216801</v>
      </c>
      <c r="P1210" s="14">
        <v>1.13178091313784</v>
      </c>
      <c r="R1210">
        <v>6</v>
      </c>
      <c r="S1210">
        <v>7</v>
      </c>
      <c r="T1210">
        <v>6</v>
      </c>
      <c r="U1210">
        <v>7</v>
      </c>
      <c r="V1210">
        <v>8</v>
      </c>
    </row>
    <row r="1211" spans="1:22">
      <c r="A1211">
        <v>1993</v>
      </c>
      <c r="B1211">
        <v>3</v>
      </c>
      <c r="C1211">
        <v>14</v>
      </c>
      <c r="D1211" s="14">
        <v>3.2062548465263498</v>
      </c>
      <c r="E1211" s="14">
        <v>8.3676363135296999E-3</v>
      </c>
      <c r="F1211" s="14">
        <v>9.6385878229873594E-3</v>
      </c>
      <c r="G1211" s="14">
        <v>0.46335536455253801</v>
      </c>
      <c r="H1211" s="14">
        <v>9.3720822511771607E-2</v>
      </c>
      <c r="I1211" s="14">
        <v>0.26148206137573399</v>
      </c>
      <c r="J1211" s="14">
        <v>5.2145035933088398E-2</v>
      </c>
      <c r="K1211" s="14">
        <v>5.3628781966451804</v>
      </c>
      <c r="L1211" s="14">
        <v>0.28569199448122101</v>
      </c>
      <c r="M1211" s="14">
        <v>0</v>
      </c>
      <c r="N1211" s="14">
        <v>0.20806068108969999</v>
      </c>
      <c r="O1211" s="14">
        <v>1.28154005523333</v>
      </c>
      <c r="P1211" s="14">
        <v>1.3128105212874901</v>
      </c>
      <c r="R1211">
        <v>6</v>
      </c>
      <c r="S1211">
        <v>7</v>
      </c>
      <c r="T1211">
        <v>6</v>
      </c>
      <c r="U1211">
        <v>7</v>
      </c>
      <c r="V1211">
        <v>5</v>
      </c>
    </row>
    <row r="1212" spans="1:22">
      <c r="A1212">
        <v>1993</v>
      </c>
      <c r="B1212">
        <v>3</v>
      </c>
      <c r="C1212">
        <v>15</v>
      </c>
      <c r="D1212" s="14">
        <v>2.3344054184193701</v>
      </c>
      <c r="E1212" s="14">
        <v>5.9554197467415601E-3</v>
      </c>
      <c r="F1212" s="14">
        <v>3.78000487272128E-2</v>
      </c>
      <c r="G1212" s="14">
        <v>0.38660558839175402</v>
      </c>
      <c r="H1212" s="14">
        <v>0.29023811459876597</v>
      </c>
      <c r="I1212" s="14">
        <v>1.72026533572548</v>
      </c>
      <c r="J1212" s="14">
        <v>6.2638747969729194E-2</v>
      </c>
      <c r="K1212" s="14">
        <v>5.7501491971119796</v>
      </c>
      <c r="L1212" s="14">
        <v>7.1630870854199002E-2</v>
      </c>
      <c r="M1212" s="14">
        <v>0</v>
      </c>
      <c r="N1212" s="14">
        <v>1.17391604717761</v>
      </c>
      <c r="O1212" s="14">
        <v>1.85220107147459</v>
      </c>
      <c r="P1212" s="14">
        <v>1.5774250597569299</v>
      </c>
      <c r="R1212">
        <v>8</v>
      </c>
      <c r="S1212">
        <v>7</v>
      </c>
      <c r="T1212">
        <v>7</v>
      </c>
      <c r="U1212">
        <v>7</v>
      </c>
      <c r="V1212">
        <v>5</v>
      </c>
    </row>
    <row r="1213" spans="1:22">
      <c r="A1213">
        <v>1993</v>
      </c>
      <c r="B1213">
        <v>3</v>
      </c>
      <c r="C1213">
        <v>16</v>
      </c>
      <c r="D1213" s="14">
        <v>2.1722070159674098</v>
      </c>
      <c r="E1213" s="14">
        <v>5.1620858171841401E-3</v>
      </c>
      <c r="F1213" s="14">
        <v>0.167386143588413</v>
      </c>
      <c r="G1213" s="14">
        <v>0.36971249748991603</v>
      </c>
      <c r="H1213" s="14">
        <v>0.27862126201909798</v>
      </c>
      <c r="I1213" s="14">
        <v>0.21755237227309501</v>
      </c>
      <c r="J1213" s="14">
        <v>7.1787409832843596E-2</v>
      </c>
      <c r="K1213" s="14">
        <v>5.6903370686604902</v>
      </c>
      <c r="L1213" s="14">
        <v>7.1983206627754797E-3</v>
      </c>
      <c r="M1213" s="14">
        <v>0</v>
      </c>
      <c r="N1213" s="14">
        <v>0.216988968261867</v>
      </c>
      <c r="O1213" s="14">
        <v>2.20436336969001</v>
      </c>
      <c r="P1213" s="14">
        <v>1.6662808574849099</v>
      </c>
      <c r="R1213">
        <v>6</v>
      </c>
      <c r="S1213">
        <v>1</v>
      </c>
      <c r="T1213">
        <v>5</v>
      </c>
      <c r="U1213">
        <v>8</v>
      </c>
      <c r="V1213">
        <v>3</v>
      </c>
    </row>
    <row r="1214" spans="1:22">
      <c r="A1214">
        <v>1993</v>
      </c>
      <c r="B1214">
        <v>3</v>
      </c>
      <c r="C1214">
        <v>17</v>
      </c>
      <c r="D1214" s="14">
        <v>3.1636841163999301</v>
      </c>
      <c r="E1214" s="14">
        <v>0.153613159310483</v>
      </c>
      <c r="F1214" s="14">
        <v>0.178614481272832</v>
      </c>
      <c r="G1214" s="14">
        <v>0.79862631219476099</v>
      </c>
      <c r="H1214" s="14">
        <v>0.77141942290613397</v>
      </c>
      <c r="I1214" s="14">
        <v>3.1288651586331402</v>
      </c>
      <c r="J1214" s="14">
        <v>0.100911485329041</v>
      </c>
      <c r="K1214" s="14">
        <v>7.4601820945149697</v>
      </c>
      <c r="L1214" s="14">
        <v>1.3743592638067599E-2</v>
      </c>
      <c r="M1214" s="14">
        <v>0</v>
      </c>
      <c r="N1214" s="14">
        <v>1.4684470097884199</v>
      </c>
      <c r="O1214" s="14">
        <v>2.9372841117310502</v>
      </c>
      <c r="P1214" s="14">
        <v>2.3311066778454501</v>
      </c>
      <c r="R1214">
        <v>9</v>
      </c>
      <c r="S1214">
        <v>3</v>
      </c>
      <c r="T1214">
        <v>5</v>
      </c>
      <c r="U1214">
        <v>8</v>
      </c>
      <c r="V1214">
        <v>9</v>
      </c>
    </row>
    <row r="1215" spans="1:22">
      <c r="A1215">
        <v>1993</v>
      </c>
      <c r="B1215">
        <v>3</v>
      </c>
      <c r="C1215">
        <v>18</v>
      </c>
      <c r="D1215" s="14">
        <v>7.2635899429805697</v>
      </c>
      <c r="E1215" s="14">
        <v>0.64337392061044296</v>
      </c>
      <c r="F1215" s="14">
        <v>3.4086436480681201E-2</v>
      </c>
      <c r="G1215" s="14">
        <v>1.24537995898089</v>
      </c>
      <c r="H1215" s="14">
        <v>1.7705615791271001</v>
      </c>
      <c r="I1215" s="14">
        <v>2.0974010342966301</v>
      </c>
      <c r="J1215" s="14">
        <v>0.17877372356471599</v>
      </c>
      <c r="K1215" s="14">
        <v>8.0262148647550209</v>
      </c>
      <c r="L1215" s="14">
        <v>0.87170093217774203</v>
      </c>
      <c r="M1215" s="14">
        <v>2.09344191733245E-2</v>
      </c>
      <c r="N1215" s="14">
        <v>5.1254897384208498</v>
      </c>
      <c r="O1215" s="14">
        <v>2.3512024559926998</v>
      </c>
      <c r="P1215" s="14">
        <v>2.5394657415930402</v>
      </c>
      <c r="R1215">
        <v>9</v>
      </c>
      <c r="S1215">
        <v>3</v>
      </c>
      <c r="T1215">
        <v>5</v>
      </c>
      <c r="U1215">
        <v>8</v>
      </c>
      <c r="V1215">
        <v>3</v>
      </c>
    </row>
    <row r="1216" spans="1:22">
      <c r="A1216">
        <v>1993</v>
      </c>
      <c r="B1216">
        <v>3</v>
      </c>
      <c r="C1216">
        <v>19</v>
      </c>
      <c r="D1216" s="14">
        <v>7.6522026351443397</v>
      </c>
      <c r="E1216" s="14">
        <v>0.38649330189858</v>
      </c>
      <c r="F1216" s="14">
        <v>1.53021312161246E-3</v>
      </c>
      <c r="G1216" s="14">
        <v>1.3980786915257599</v>
      </c>
      <c r="H1216" s="14">
        <v>2.0455067361813102</v>
      </c>
      <c r="I1216" s="14">
        <v>9.1711603395095391</v>
      </c>
      <c r="J1216" s="14">
        <v>0.18554022865429101</v>
      </c>
      <c r="K1216" s="14">
        <v>7.8470356271342796</v>
      </c>
      <c r="L1216" s="14">
        <v>2.7673319854160798</v>
      </c>
      <c r="M1216" s="14">
        <v>0.17422590635750601</v>
      </c>
      <c r="N1216" s="14">
        <v>9.9397282446474797</v>
      </c>
      <c r="O1216" s="14">
        <v>2.9620708048231101</v>
      </c>
      <c r="P1216" s="14">
        <v>3.0926171771772402</v>
      </c>
      <c r="R1216">
        <v>9</v>
      </c>
      <c r="S1216">
        <v>3</v>
      </c>
      <c r="T1216">
        <v>7</v>
      </c>
      <c r="U1216">
        <v>8</v>
      </c>
      <c r="V1216">
        <v>3</v>
      </c>
    </row>
    <row r="1217" spans="1:22">
      <c r="A1217">
        <v>1993</v>
      </c>
      <c r="B1217">
        <v>3</v>
      </c>
      <c r="C1217">
        <v>20</v>
      </c>
      <c r="D1217" s="14">
        <v>6.6148315270103701</v>
      </c>
      <c r="E1217" s="14">
        <v>0.11872947311638</v>
      </c>
      <c r="F1217" s="14">
        <v>4.9323053328552101E-3</v>
      </c>
      <c r="G1217" s="14">
        <v>1.20108418724838</v>
      </c>
      <c r="H1217" s="14">
        <v>1.2572589959388201</v>
      </c>
      <c r="I1217" s="14">
        <v>2.88224839114145</v>
      </c>
      <c r="J1217" s="14">
        <v>0.25595750253392302</v>
      </c>
      <c r="K1217" s="14">
        <v>7.7208405347474098</v>
      </c>
      <c r="L1217" s="14">
        <v>6.0688548301009897</v>
      </c>
      <c r="M1217" s="14">
        <v>0.158248454421104</v>
      </c>
      <c r="N1217" s="14">
        <v>5.1377338324424002</v>
      </c>
      <c r="O1217" s="14">
        <v>5.2278541994005598</v>
      </c>
      <c r="P1217" s="14">
        <v>3.5956473414521501</v>
      </c>
      <c r="R1217">
        <v>3</v>
      </c>
      <c r="S1217">
        <v>3</v>
      </c>
      <c r="T1217">
        <v>5</v>
      </c>
      <c r="U1217">
        <v>8</v>
      </c>
      <c r="V1217">
        <v>3</v>
      </c>
    </row>
    <row r="1218" spans="1:22">
      <c r="A1218">
        <v>1993</v>
      </c>
      <c r="B1218">
        <v>3</v>
      </c>
      <c r="C1218">
        <v>21</v>
      </c>
      <c r="D1218" s="14">
        <v>7.3552306479828697</v>
      </c>
      <c r="E1218" s="14">
        <v>1.9410031287323399E-2</v>
      </c>
      <c r="F1218" s="14">
        <v>0.86546640829392096</v>
      </c>
      <c r="G1218" s="14">
        <v>1.3877134047522901</v>
      </c>
      <c r="H1218" s="14">
        <v>1.28196565372967</v>
      </c>
      <c r="I1218" s="14">
        <v>3.2314550649848601</v>
      </c>
      <c r="J1218" s="14">
        <v>0.138750974462545</v>
      </c>
      <c r="K1218" s="14">
        <v>7.2539238885332598</v>
      </c>
      <c r="L1218" s="14">
        <v>4.2463944586808404</v>
      </c>
      <c r="M1218" s="14">
        <v>2.6360623933226698E-3</v>
      </c>
      <c r="N1218" s="14">
        <v>8.1158488029551901</v>
      </c>
      <c r="O1218" s="14">
        <v>7.8325236860246701</v>
      </c>
      <c r="P1218" s="14">
        <v>4.3448312405313301</v>
      </c>
      <c r="R1218">
        <v>3</v>
      </c>
      <c r="S1218">
        <v>7</v>
      </c>
      <c r="T1218">
        <v>5</v>
      </c>
      <c r="U1218">
        <v>7</v>
      </c>
      <c r="V1218">
        <v>3</v>
      </c>
    </row>
    <row r="1219" spans="1:22">
      <c r="A1219">
        <v>1993</v>
      </c>
      <c r="B1219">
        <v>3</v>
      </c>
      <c r="C1219">
        <v>22</v>
      </c>
      <c r="D1219" s="14">
        <v>3.14237077788811</v>
      </c>
      <c r="E1219" s="14">
        <v>7.5831259312149193E-2</v>
      </c>
      <c r="F1219" s="14">
        <v>0.164966951181993</v>
      </c>
      <c r="G1219" s="14">
        <v>1.2745448463232001</v>
      </c>
      <c r="H1219" s="14">
        <v>1.32331451737112</v>
      </c>
      <c r="I1219" s="14">
        <v>1.61422009805147</v>
      </c>
      <c r="J1219" s="14">
        <v>0.106885488245113</v>
      </c>
      <c r="K1219" s="14">
        <v>7.56143414319512</v>
      </c>
      <c r="L1219" s="14">
        <v>0.31082478635815802</v>
      </c>
      <c r="M1219" s="14">
        <v>0</v>
      </c>
      <c r="N1219" s="14">
        <v>3.0587734474759598</v>
      </c>
      <c r="O1219" s="14">
        <v>4.1656823719118403</v>
      </c>
      <c r="P1219" s="14">
        <v>2.6700222346367801</v>
      </c>
      <c r="R1219">
        <v>9</v>
      </c>
      <c r="S1219">
        <v>7</v>
      </c>
      <c r="T1219">
        <v>5</v>
      </c>
      <c r="U1219">
        <v>7</v>
      </c>
      <c r="V1219">
        <v>3</v>
      </c>
    </row>
    <row r="1220" spans="1:22">
      <c r="A1220">
        <v>1993</v>
      </c>
      <c r="B1220">
        <v>3</v>
      </c>
      <c r="C1220">
        <v>23</v>
      </c>
      <c r="D1220" s="14">
        <v>7.9879874867318801</v>
      </c>
      <c r="E1220" s="14">
        <v>4.1392853814035097E-2</v>
      </c>
      <c r="F1220" s="14">
        <v>1.2296620395434599E-2</v>
      </c>
      <c r="G1220" s="14">
        <v>0.79376103796966901</v>
      </c>
      <c r="H1220" s="14">
        <v>2.3002153937190499</v>
      </c>
      <c r="I1220" s="14">
        <v>5.8508591947113704</v>
      </c>
      <c r="J1220" s="14">
        <v>3.8986525594159799E-2</v>
      </c>
      <c r="K1220" s="14">
        <v>9.7812220471595701</v>
      </c>
      <c r="L1220" s="14">
        <v>0.53670268815150501</v>
      </c>
      <c r="M1220" s="14">
        <v>3.0191196293070399E-3</v>
      </c>
      <c r="N1220" s="14">
        <v>4.6110090201120704</v>
      </c>
      <c r="O1220" s="14">
        <v>2.1639934684858599</v>
      </c>
      <c r="P1220" s="14">
        <v>2.6360478430562502</v>
      </c>
      <c r="R1220">
        <v>9</v>
      </c>
      <c r="S1220">
        <v>7</v>
      </c>
      <c r="T1220">
        <v>7</v>
      </c>
      <c r="U1220">
        <v>7</v>
      </c>
      <c r="V1220">
        <v>2</v>
      </c>
    </row>
    <row r="1221" spans="1:22">
      <c r="A1221">
        <v>1993</v>
      </c>
      <c r="B1221">
        <v>3</v>
      </c>
      <c r="C1221">
        <v>24</v>
      </c>
      <c r="D1221" s="14">
        <v>5.2350887642684896</v>
      </c>
      <c r="E1221" s="14">
        <v>6.5074972947218895E-2</v>
      </c>
      <c r="F1221" s="14">
        <v>1.09047631295211E-2</v>
      </c>
      <c r="G1221" s="14">
        <v>1.3678989901642</v>
      </c>
      <c r="H1221" s="14">
        <v>1.15764729881194</v>
      </c>
      <c r="I1221" s="14">
        <v>4.5432388018669103</v>
      </c>
      <c r="J1221" s="14">
        <v>5.1141215389617897E-2</v>
      </c>
      <c r="K1221" s="14">
        <v>9.8391066097529603</v>
      </c>
      <c r="L1221" s="14">
        <v>2.2553753896022299</v>
      </c>
      <c r="M1221" s="14">
        <v>1.21131746716195E-2</v>
      </c>
      <c r="N1221" s="14">
        <v>8.6825253188581204</v>
      </c>
      <c r="O1221" s="14">
        <v>1.3638857840598599</v>
      </c>
      <c r="P1221" s="14">
        <v>2.60856514371357</v>
      </c>
      <c r="R1221">
        <v>9</v>
      </c>
      <c r="S1221">
        <v>2</v>
      </c>
      <c r="T1221">
        <v>7</v>
      </c>
      <c r="U1221">
        <v>7</v>
      </c>
      <c r="V1221">
        <v>4</v>
      </c>
    </row>
    <row r="1222" spans="1:22">
      <c r="A1222">
        <v>1993</v>
      </c>
      <c r="B1222">
        <v>3</v>
      </c>
      <c r="C1222">
        <v>25</v>
      </c>
      <c r="D1222" s="14">
        <v>0.38013315251521601</v>
      </c>
      <c r="E1222" s="14">
        <v>5.9796820049017797E-2</v>
      </c>
      <c r="F1222" s="14">
        <v>0</v>
      </c>
      <c r="G1222" s="14">
        <v>1.45050566139399</v>
      </c>
      <c r="H1222" s="14">
        <v>0.21357707105009799</v>
      </c>
      <c r="I1222" s="14">
        <v>0.69981808617706098</v>
      </c>
      <c r="J1222" s="14">
        <v>3.9149746266536702E-2</v>
      </c>
      <c r="K1222" s="14">
        <v>2.8681583818809</v>
      </c>
      <c r="L1222" s="14">
        <v>0.52309318833648999</v>
      </c>
      <c r="M1222" s="14">
        <v>5.4018329313549303E-3</v>
      </c>
      <c r="N1222" s="14">
        <v>1.7461952780797501</v>
      </c>
      <c r="O1222" s="14">
        <v>1.0806407829086599</v>
      </c>
      <c r="P1222" s="14">
        <v>1.09012697554475</v>
      </c>
      <c r="R1222">
        <v>6</v>
      </c>
      <c r="S1222">
        <v>3</v>
      </c>
      <c r="T1222">
        <v>5</v>
      </c>
      <c r="U1222">
        <v>4</v>
      </c>
      <c r="V1222">
        <v>9</v>
      </c>
    </row>
    <row r="1223" spans="1:22">
      <c r="A1223">
        <v>1993</v>
      </c>
      <c r="B1223">
        <v>3</v>
      </c>
      <c r="C1223">
        <v>26</v>
      </c>
      <c r="D1223" s="14">
        <v>1.2573023373058501</v>
      </c>
      <c r="E1223" s="14">
        <v>3.9555740598038902E-2</v>
      </c>
      <c r="F1223" s="14">
        <v>6.6482394568174702E-2</v>
      </c>
      <c r="G1223" s="14">
        <v>0.75635107382067102</v>
      </c>
      <c r="H1223" s="14">
        <v>0.383604250696024</v>
      </c>
      <c r="I1223" s="14">
        <v>0.417038081094877</v>
      </c>
      <c r="J1223" s="14">
        <v>7.4799808325379899E-2</v>
      </c>
      <c r="K1223" s="14">
        <v>3.2059690379971801</v>
      </c>
      <c r="L1223" s="14">
        <v>3.8582047927872502E-2</v>
      </c>
      <c r="M1223" s="14">
        <v>0</v>
      </c>
      <c r="N1223" s="14">
        <v>1.0382487844274999</v>
      </c>
      <c r="O1223" s="14">
        <v>0.53438666039774696</v>
      </c>
      <c r="P1223" s="14">
        <v>0.87635403531850697</v>
      </c>
      <c r="R1223">
        <v>6</v>
      </c>
      <c r="S1223">
        <v>7</v>
      </c>
      <c r="T1223">
        <v>5</v>
      </c>
      <c r="U1223">
        <v>4</v>
      </c>
      <c r="V1223">
        <v>5</v>
      </c>
    </row>
    <row r="1224" spans="1:22">
      <c r="A1224">
        <v>1993</v>
      </c>
      <c r="B1224">
        <v>3</v>
      </c>
      <c r="C1224">
        <v>27</v>
      </c>
      <c r="D1224" s="14">
        <v>2.3305660203508798</v>
      </c>
      <c r="E1224" s="14">
        <v>3.4374602608684801E-2</v>
      </c>
      <c r="F1224" s="14">
        <v>5.5933230815264096E-3</v>
      </c>
      <c r="G1224" s="14">
        <v>1.2046733497530999</v>
      </c>
      <c r="H1224" s="14">
        <v>0.424975147058749</v>
      </c>
      <c r="I1224" s="14">
        <v>0.55266670203384105</v>
      </c>
      <c r="J1224" s="14">
        <v>8.7337268626909506E-2</v>
      </c>
      <c r="K1224" s="14">
        <v>2.06464969459606</v>
      </c>
      <c r="L1224" s="14">
        <v>0.13739663459587101</v>
      </c>
      <c r="M1224" s="14">
        <v>1.6400023537735199E-5</v>
      </c>
      <c r="N1224" s="14">
        <v>1.76317042731657</v>
      </c>
      <c r="O1224" s="14">
        <v>0.453678034181354</v>
      </c>
      <c r="P1224" s="14">
        <v>0.73609758080041698</v>
      </c>
      <c r="R1224">
        <v>6</v>
      </c>
      <c r="S1224">
        <v>7</v>
      </c>
      <c r="T1224">
        <v>7</v>
      </c>
      <c r="U1224">
        <v>4</v>
      </c>
      <c r="V1224">
        <v>5</v>
      </c>
    </row>
    <row r="1225" spans="1:22">
      <c r="A1225">
        <v>1993</v>
      </c>
      <c r="B1225">
        <v>3</v>
      </c>
      <c r="C1225">
        <v>28</v>
      </c>
      <c r="D1225" s="14">
        <v>2.7725390717785601</v>
      </c>
      <c r="E1225" s="14">
        <v>8.6688642971216603E-2</v>
      </c>
      <c r="F1225" s="14">
        <v>1.1824142537175601E-3</v>
      </c>
      <c r="G1225" s="14">
        <v>2.0954040758211101</v>
      </c>
      <c r="H1225" s="14">
        <v>0.47279178767165603</v>
      </c>
      <c r="I1225" s="14">
        <v>2.7184213617128901</v>
      </c>
      <c r="J1225" s="14">
        <v>0.115935570652017</v>
      </c>
      <c r="K1225" s="14">
        <v>1.54624559337548</v>
      </c>
      <c r="L1225" s="14">
        <v>0.75375340256803403</v>
      </c>
      <c r="M1225" s="14">
        <v>0</v>
      </c>
      <c r="N1225" s="14">
        <v>2.2547419310989398</v>
      </c>
      <c r="O1225" s="14">
        <v>0.72061394408615898</v>
      </c>
      <c r="P1225" s="14">
        <v>0.931911900671611</v>
      </c>
      <c r="R1225">
        <v>6</v>
      </c>
      <c r="S1225">
        <v>7</v>
      </c>
      <c r="T1225">
        <v>6</v>
      </c>
      <c r="U1225">
        <v>4</v>
      </c>
      <c r="V1225">
        <v>5</v>
      </c>
    </row>
    <row r="1226" spans="1:22">
      <c r="A1226">
        <v>1993</v>
      </c>
      <c r="B1226">
        <v>3</v>
      </c>
      <c r="C1226">
        <v>29</v>
      </c>
      <c r="D1226" s="14">
        <v>9.7416905765290291</v>
      </c>
      <c r="E1226" s="14">
        <v>0.14086229005876799</v>
      </c>
      <c r="F1226" s="14">
        <v>7.4448307022119701E-4</v>
      </c>
      <c r="G1226" s="14">
        <v>1.29690380953039</v>
      </c>
      <c r="H1226" s="14">
        <v>0.83279776178432596</v>
      </c>
      <c r="I1226" s="14">
        <v>5.33957256196366</v>
      </c>
      <c r="J1226" s="14">
        <v>0.22891059703359101</v>
      </c>
      <c r="K1226" s="14">
        <v>5.7594524156668099</v>
      </c>
      <c r="L1226" s="14">
        <v>0.19870808079184099</v>
      </c>
      <c r="M1226" s="14">
        <v>0</v>
      </c>
      <c r="N1226" s="14">
        <v>2.56670581581638</v>
      </c>
      <c r="O1226" s="14">
        <v>1.63841521341729</v>
      </c>
      <c r="P1226" s="14">
        <v>1.7557587269183199</v>
      </c>
      <c r="R1226">
        <v>8</v>
      </c>
      <c r="S1226">
        <v>7</v>
      </c>
      <c r="T1226">
        <v>6</v>
      </c>
      <c r="U1226">
        <v>4</v>
      </c>
      <c r="V1226">
        <v>5</v>
      </c>
    </row>
    <row r="1227" spans="1:22">
      <c r="A1227">
        <v>1993</v>
      </c>
      <c r="B1227">
        <v>3</v>
      </c>
      <c r="C1227">
        <v>30</v>
      </c>
      <c r="D1227" s="14">
        <v>3.64241479270685</v>
      </c>
      <c r="E1227" s="14">
        <v>0.15896012462715101</v>
      </c>
      <c r="F1227" s="14">
        <v>3.2332946918221901E-3</v>
      </c>
      <c r="G1227" s="14">
        <v>1.11015600536517</v>
      </c>
      <c r="H1227" s="14">
        <v>0.51800642959101495</v>
      </c>
      <c r="I1227" s="14">
        <v>2.18627719927838</v>
      </c>
      <c r="J1227" s="14">
        <v>0.65808432863476496</v>
      </c>
      <c r="K1227" s="14">
        <v>3.7572997111170499</v>
      </c>
      <c r="L1227" s="14">
        <v>0.10314648026504999</v>
      </c>
      <c r="M1227" s="14">
        <v>0</v>
      </c>
      <c r="N1227" s="14">
        <v>2.4162005883522002</v>
      </c>
      <c r="O1227" s="14">
        <v>2.0200153345566898</v>
      </c>
      <c r="P1227" s="14">
        <v>1.5319199083033199</v>
      </c>
      <c r="R1227">
        <v>6</v>
      </c>
      <c r="S1227">
        <v>7</v>
      </c>
      <c r="T1227">
        <v>6</v>
      </c>
      <c r="U1227">
        <v>4</v>
      </c>
      <c r="V1227">
        <v>5</v>
      </c>
    </row>
    <row r="1228" spans="1:22">
      <c r="A1228">
        <v>1993</v>
      </c>
      <c r="B1228">
        <v>3</v>
      </c>
      <c r="C1228">
        <v>31</v>
      </c>
      <c r="D1228" s="14">
        <v>2.1236712779588398</v>
      </c>
      <c r="E1228" s="14">
        <v>0.21029939393365699</v>
      </c>
      <c r="F1228" s="14">
        <v>0</v>
      </c>
      <c r="G1228" s="14">
        <v>1.5279904704722</v>
      </c>
      <c r="H1228" s="14">
        <v>1.3943119683930001</v>
      </c>
      <c r="I1228" s="14">
        <v>0.13312040692650201</v>
      </c>
      <c r="J1228" s="14">
        <v>0.79872330729839502</v>
      </c>
      <c r="K1228" s="14">
        <v>3.72386273571166</v>
      </c>
      <c r="L1228" s="14">
        <v>5.47088919922947E-2</v>
      </c>
      <c r="M1228" s="14">
        <v>0</v>
      </c>
      <c r="N1228" s="14">
        <v>0.72263279682572501</v>
      </c>
      <c r="O1228" s="14">
        <v>1.25443764733708</v>
      </c>
      <c r="P1228" s="14">
        <v>1.4335779488226501</v>
      </c>
      <c r="R1228">
        <v>6</v>
      </c>
      <c r="S1228">
        <v>7</v>
      </c>
      <c r="T1228">
        <v>6</v>
      </c>
      <c r="U1228">
        <v>4</v>
      </c>
      <c r="V1228">
        <v>5</v>
      </c>
    </row>
    <row r="1229" spans="1:22">
      <c r="A1229">
        <v>1993</v>
      </c>
      <c r="B1229">
        <v>4</v>
      </c>
      <c r="C1229">
        <v>1</v>
      </c>
      <c r="D1229" s="14">
        <v>4.4971063982014403</v>
      </c>
      <c r="E1229" s="14">
        <v>0.38927745191002799</v>
      </c>
      <c r="F1229" s="14">
        <v>0</v>
      </c>
      <c r="G1229" s="14">
        <v>1.80549960176136</v>
      </c>
      <c r="H1229" s="14">
        <v>1.88235048863384</v>
      </c>
      <c r="I1229" s="14">
        <v>3.4588046822842302</v>
      </c>
      <c r="J1229" s="14">
        <v>0.912899279893718</v>
      </c>
      <c r="K1229" s="14">
        <v>3.2425482589252801</v>
      </c>
      <c r="L1229" s="14">
        <v>0.79850363219383902</v>
      </c>
      <c r="M1229" s="14">
        <v>1.0309143962524199E-3</v>
      </c>
      <c r="N1229" s="14">
        <v>2.9181868246538101</v>
      </c>
      <c r="O1229" s="14">
        <v>0.961462092928559</v>
      </c>
      <c r="P1229" s="14">
        <v>1.47932786208903</v>
      </c>
      <c r="R1229">
        <v>6</v>
      </c>
      <c r="S1229">
        <v>7</v>
      </c>
      <c r="T1229">
        <v>6</v>
      </c>
      <c r="U1229">
        <v>4</v>
      </c>
      <c r="V1229">
        <v>2</v>
      </c>
    </row>
    <row r="1230" spans="1:22">
      <c r="A1230">
        <v>1993</v>
      </c>
      <c r="B1230">
        <v>4</v>
      </c>
      <c r="C1230">
        <v>2</v>
      </c>
      <c r="D1230" s="14">
        <v>12.3708980757372</v>
      </c>
      <c r="E1230" s="14">
        <v>0.81979746160089095</v>
      </c>
      <c r="F1230" s="14">
        <v>3.3668486863061703E-2</v>
      </c>
      <c r="G1230" s="14">
        <v>2.4921557481283898</v>
      </c>
      <c r="H1230" s="14">
        <v>1.31825384475732</v>
      </c>
      <c r="I1230" s="14">
        <v>9.0136493692456696</v>
      </c>
      <c r="J1230" s="14">
        <v>0.82880200861768305</v>
      </c>
      <c r="K1230" s="14">
        <v>2.4465621376690998</v>
      </c>
      <c r="L1230" s="14">
        <v>0.54472726151554596</v>
      </c>
      <c r="M1230" s="14">
        <v>2.0247630060118802E-5</v>
      </c>
      <c r="N1230" s="14">
        <v>3.12404585394831</v>
      </c>
      <c r="O1230" s="14">
        <v>1.5446651186314999</v>
      </c>
      <c r="P1230" s="14">
        <v>1.7352714214610701</v>
      </c>
      <c r="R1230">
        <v>6</v>
      </c>
      <c r="S1230">
        <v>3</v>
      </c>
      <c r="T1230">
        <v>7</v>
      </c>
      <c r="U1230">
        <v>4</v>
      </c>
      <c r="V1230">
        <v>2</v>
      </c>
    </row>
    <row r="1231" spans="1:22">
      <c r="A1231">
        <v>1993</v>
      </c>
      <c r="B1231">
        <v>4</v>
      </c>
      <c r="C1231">
        <v>3</v>
      </c>
      <c r="D1231" s="14">
        <v>2.3724213315212799</v>
      </c>
      <c r="E1231" s="14">
        <v>0.78425366086860404</v>
      </c>
      <c r="F1231" s="14">
        <v>1.23406292376634E-2</v>
      </c>
      <c r="G1231" s="14">
        <v>4.1370216978356797</v>
      </c>
      <c r="H1231" s="14">
        <v>1.12262794011685</v>
      </c>
      <c r="I1231" s="14">
        <v>2.60431173332266</v>
      </c>
      <c r="J1231" s="14">
        <v>1.2557332920375399</v>
      </c>
      <c r="K1231" s="14">
        <v>3.0526612191135598</v>
      </c>
      <c r="L1231" s="14">
        <v>0.94657903033374402</v>
      </c>
      <c r="M1231" s="14">
        <v>5.0433149773865997E-4</v>
      </c>
      <c r="N1231" s="14">
        <v>3.86546795497072</v>
      </c>
      <c r="O1231" s="14">
        <v>2.2614079396131599</v>
      </c>
      <c r="P1231" s="14">
        <v>2.2716046539252401</v>
      </c>
      <c r="R1231">
        <v>6</v>
      </c>
      <c r="S1231">
        <v>3</v>
      </c>
      <c r="T1231">
        <v>7</v>
      </c>
      <c r="U1231">
        <v>4</v>
      </c>
      <c r="V1231">
        <v>2</v>
      </c>
    </row>
    <row r="1232" spans="1:22">
      <c r="A1232">
        <v>1993</v>
      </c>
      <c r="B1232">
        <v>4</v>
      </c>
      <c r="C1232">
        <v>4</v>
      </c>
      <c r="D1232" s="14">
        <v>0.48497985718188003</v>
      </c>
      <c r="E1232" s="14">
        <v>0.51947983489491201</v>
      </c>
      <c r="F1232" s="14">
        <v>0.24825340370435101</v>
      </c>
      <c r="G1232" s="14">
        <v>2.6219757263080798</v>
      </c>
      <c r="H1232" s="14">
        <v>0.91107003215344895</v>
      </c>
      <c r="I1232" s="14">
        <v>0.76052502011064105</v>
      </c>
      <c r="J1232" s="14">
        <v>0.52935562754955701</v>
      </c>
      <c r="K1232" s="14">
        <v>2.0433837747456498</v>
      </c>
      <c r="L1232" s="14">
        <v>0.20845071897509199</v>
      </c>
      <c r="M1232" s="14">
        <v>2.2661507261988499E-3</v>
      </c>
      <c r="N1232" s="14">
        <v>1.23716005001332</v>
      </c>
      <c r="O1232" s="14">
        <v>2.84133723547491</v>
      </c>
      <c r="P1232" s="14">
        <v>1.8319769783947899</v>
      </c>
      <c r="R1232">
        <v>6</v>
      </c>
      <c r="S1232">
        <v>3</v>
      </c>
      <c r="T1232">
        <v>7</v>
      </c>
      <c r="U1232">
        <v>4</v>
      </c>
      <c r="V1232">
        <v>4</v>
      </c>
    </row>
    <row r="1233" spans="1:22">
      <c r="A1233">
        <v>1993</v>
      </c>
      <c r="B1233">
        <v>4</v>
      </c>
      <c r="C1233">
        <v>5</v>
      </c>
      <c r="D1233" s="14">
        <v>6.52863768624358</v>
      </c>
      <c r="E1233" s="14">
        <v>0.23627749530661801</v>
      </c>
      <c r="F1233" s="14">
        <v>0.58945400097947798</v>
      </c>
      <c r="G1233" s="14">
        <v>3.53291354633705</v>
      </c>
      <c r="H1233" s="14">
        <v>1.2570854137596501</v>
      </c>
      <c r="I1233" s="14">
        <v>1.8142963552317</v>
      </c>
      <c r="J1233" s="14">
        <v>0.57496215291361596</v>
      </c>
      <c r="K1233" s="14">
        <v>1.97369077912972</v>
      </c>
      <c r="L1233" s="14">
        <v>0.35550680615316799</v>
      </c>
      <c r="M1233" s="14">
        <v>1.34377802086351E-3</v>
      </c>
      <c r="N1233" s="14">
        <v>2.94809786853684</v>
      </c>
      <c r="O1233" s="14">
        <v>4.3028696188429398</v>
      </c>
      <c r="P1233" s="14">
        <v>2.4894172635066401</v>
      </c>
      <c r="R1233">
        <v>3</v>
      </c>
      <c r="S1233">
        <v>8</v>
      </c>
      <c r="T1233">
        <v>5</v>
      </c>
      <c r="U1233">
        <v>4</v>
      </c>
      <c r="V1233">
        <v>3</v>
      </c>
    </row>
    <row r="1234" spans="1:22">
      <c r="A1234">
        <v>1993</v>
      </c>
      <c r="B1234">
        <v>4</v>
      </c>
      <c r="C1234">
        <v>6</v>
      </c>
      <c r="D1234" s="14">
        <v>1.28533769028829</v>
      </c>
      <c r="E1234" s="14">
        <v>0.11118721440705601</v>
      </c>
      <c r="F1234" s="14">
        <v>3.9410334421003599E-4</v>
      </c>
      <c r="G1234" s="14">
        <v>2.8290851740781999</v>
      </c>
      <c r="H1234" s="14">
        <v>1.4006018305554899</v>
      </c>
      <c r="I1234" s="14">
        <v>1.2009196279529999</v>
      </c>
      <c r="J1234" s="14">
        <v>0.32911840516677099</v>
      </c>
      <c r="K1234" s="14">
        <v>2.3925774945208</v>
      </c>
      <c r="L1234" s="14">
        <v>1.41687500406115</v>
      </c>
      <c r="M1234" s="14">
        <v>0.10906055082419901</v>
      </c>
      <c r="N1234" s="14">
        <v>2.3981865889652201</v>
      </c>
      <c r="O1234" s="14">
        <v>3.3522092955318401</v>
      </c>
      <c r="P1234" s="14">
        <v>2.0979150947493599</v>
      </c>
      <c r="R1234">
        <v>6</v>
      </c>
      <c r="S1234">
        <v>8</v>
      </c>
      <c r="T1234">
        <v>5</v>
      </c>
      <c r="U1234">
        <v>4</v>
      </c>
      <c r="V1234">
        <v>3</v>
      </c>
    </row>
    <row r="1235" spans="1:22">
      <c r="A1235">
        <v>1993</v>
      </c>
      <c r="B1235">
        <v>4</v>
      </c>
      <c r="C1235">
        <v>7</v>
      </c>
      <c r="D1235" s="14">
        <v>0.63497100190679301</v>
      </c>
      <c r="E1235" s="14">
        <v>0.24962554623026101</v>
      </c>
      <c r="F1235" s="14">
        <v>5.2595500861256199E-4</v>
      </c>
      <c r="G1235" s="14">
        <v>2.2506054359167802</v>
      </c>
      <c r="H1235" s="14">
        <v>1.24374243302332</v>
      </c>
      <c r="I1235" s="14">
        <v>0.29984668664436298</v>
      </c>
      <c r="J1235" s="14">
        <v>0.24721854135004201</v>
      </c>
      <c r="K1235" s="14">
        <v>2.1941705280382999</v>
      </c>
      <c r="L1235" s="14">
        <v>3.1504742556984202</v>
      </c>
      <c r="M1235" s="14">
        <v>0.63050486808436401</v>
      </c>
      <c r="N1235" s="14">
        <v>3.4342600899829798</v>
      </c>
      <c r="O1235" s="14">
        <v>1.8466355202706</v>
      </c>
      <c r="P1235" s="14">
        <v>1.67323112577925</v>
      </c>
      <c r="R1235">
        <v>6</v>
      </c>
      <c r="S1235">
        <v>3</v>
      </c>
      <c r="T1235">
        <v>7</v>
      </c>
      <c r="U1235">
        <v>4</v>
      </c>
      <c r="V1235">
        <v>2</v>
      </c>
    </row>
    <row r="1236" spans="1:22">
      <c r="A1236">
        <v>1993</v>
      </c>
      <c r="B1236">
        <v>4</v>
      </c>
      <c r="C1236">
        <v>8</v>
      </c>
      <c r="D1236" s="14">
        <v>11.7604419162544</v>
      </c>
      <c r="E1236" s="14">
        <v>0.28416241777794099</v>
      </c>
      <c r="F1236" s="14">
        <v>4.3019920622900498E-2</v>
      </c>
      <c r="G1236" s="14">
        <v>3.1559052124508802</v>
      </c>
      <c r="H1236" s="14">
        <v>1.98865650295281</v>
      </c>
      <c r="I1236" s="14">
        <v>9.2686650845072798</v>
      </c>
      <c r="J1236" s="14">
        <v>0.124926357545383</v>
      </c>
      <c r="K1236" s="14">
        <v>4.13750720643863</v>
      </c>
      <c r="L1236" s="14">
        <v>4.0757771490246801</v>
      </c>
      <c r="M1236" s="14">
        <v>7.4762648482234295E-2</v>
      </c>
      <c r="N1236" s="14">
        <v>4.87436307813228</v>
      </c>
      <c r="O1236" s="14">
        <v>3.5446469750912901</v>
      </c>
      <c r="P1236" s="14">
        <v>2.7459271136298802</v>
      </c>
      <c r="R1236">
        <v>7</v>
      </c>
      <c r="S1236">
        <v>3</v>
      </c>
      <c r="T1236">
        <v>5</v>
      </c>
      <c r="U1236">
        <v>4</v>
      </c>
      <c r="V1236">
        <v>3</v>
      </c>
    </row>
    <row r="1237" spans="1:22">
      <c r="A1237">
        <v>1993</v>
      </c>
      <c r="B1237">
        <v>4</v>
      </c>
      <c r="C1237">
        <v>9</v>
      </c>
      <c r="D1237" s="14">
        <v>7.8017969662578599</v>
      </c>
      <c r="E1237" s="14">
        <v>0.21426966894781499</v>
      </c>
      <c r="F1237" s="14">
        <v>3.7235394228751897E-2</v>
      </c>
      <c r="G1237" s="14">
        <v>3.6143728180802799</v>
      </c>
      <c r="H1237" s="14">
        <v>1.20998780128835</v>
      </c>
      <c r="I1237" s="14">
        <v>6.9439331510778297</v>
      </c>
      <c r="J1237" s="14">
        <v>0.106259319839049</v>
      </c>
      <c r="K1237" s="14">
        <v>2.9692214699798201</v>
      </c>
      <c r="L1237" s="14">
        <v>4.2491811292048904</v>
      </c>
      <c r="M1237" s="14">
        <v>0.16895928932493601</v>
      </c>
      <c r="N1237" s="14">
        <v>5.8678112013185402</v>
      </c>
      <c r="O1237" s="14">
        <v>2.9031879118192401</v>
      </c>
      <c r="P1237" s="14">
        <v>2.34880975300586</v>
      </c>
      <c r="R1237">
        <v>8</v>
      </c>
      <c r="S1237">
        <v>3</v>
      </c>
      <c r="T1237">
        <v>5</v>
      </c>
      <c r="U1237">
        <v>4</v>
      </c>
      <c r="V1237">
        <v>3</v>
      </c>
    </row>
    <row r="1238" spans="1:22">
      <c r="A1238">
        <v>1993</v>
      </c>
      <c r="B1238">
        <v>4</v>
      </c>
      <c r="C1238">
        <v>10</v>
      </c>
      <c r="D1238" s="14">
        <v>7.5849456053533704</v>
      </c>
      <c r="E1238" s="14">
        <v>6.9466401936393599E-2</v>
      </c>
      <c r="F1238" s="14">
        <v>0.39167261605468801</v>
      </c>
      <c r="G1238" s="14">
        <v>2.15484379766295</v>
      </c>
      <c r="H1238" s="14">
        <v>0.90221033891582603</v>
      </c>
      <c r="I1238" s="14">
        <v>2.1210280441086899</v>
      </c>
      <c r="J1238" s="14">
        <v>9.2613400652339598E-2</v>
      </c>
      <c r="K1238" s="14">
        <v>3.3216266678829598</v>
      </c>
      <c r="L1238" s="14">
        <v>0.24825212461146201</v>
      </c>
      <c r="M1238" s="14">
        <v>0.21676865848902499</v>
      </c>
      <c r="N1238" s="14">
        <v>1.1167898864233601</v>
      </c>
      <c r="O1238" s="14">
        <v>2.0500343698581198</v>
      </c>
      <c r="P1238" s="14">
        <v>1.5755492998230201</v>
      </c>
      <c r="R1238">
        <v>6</v>
      </c>
      <c r="S1238">
        <v>1</v>
      </c>
      <c r="T1238">
        <v>7</v>
      </c>
      <c r="U1238">
        <v>4</v>
      </c>
      <c r="V1238">
        <v>2</v>
      </c>
    </row>
    <row r="1239" spans="1:22">
      <c r="A1239">
        <v>1993</v>
      </c>
      <c r="B1239">
        <v>4</v>
      </c>
      <c r="C1239">
        <v>11</v>
      </c>
      <c r="D1239" s="14">
        <v>2.9654168411387798</v>
      </c>
      <c r="E1239" s="14">
        <v>0.12799285478911601</v>
      </c>
      <c r="F1239" s="14">
        <v>0.24356662200475099</v>
      </c>
      <c r="G1239" s="14">
        <v>3.1547415626021098</v>
      </c>
      <c r="H1239" s="14">
        <v>0.87406087251473097</v>
      </c>
      <c r="I1239" s="14">
        <v>1.9214619679881599</v>
      </c>
      <c r="J1239" s="14">
        <v>0.14124866597045399</v>
      </c>
      <c r="K1239" s="14">
        <v>3.3349440884886601</v>
      </c>
      <c r="L1239" s="14">
        <v>0.20186126499177701</v>
      </c>
      <c r="M1239" s="14">
        <v>1.3145351950435201E-2</v>
      </c>
      <c r="N1239" s="14">
        <v>3.6738308053751698</v>
      </c>
      <c r="O1239" s="14">
        <v>3.2493576923072101</v>
      </c>
      <c r="P1239" s="14">
        <v>2.2210692976805899</v>
      </c>
      <c r="R1239">
        <v>6</v>
      </c>
      <c r="S1239">
        <v>1</v>
      </c>
      <c r="T1239">
        <v>9</v>
      </c>
      <c r="U1239">
        <v>6</v>
      </c>
      <c r="V1239">
        <v>2</v>
      </c>
    </row>
    <row r="1240" spans="1:22">
      <c r="A1240">
        <v>1993</v>
      </c>
      <c r="B1240">
        <v>4</v>
      </c>
      <c r="C1240">
        <v>12</v>
      </c>
      <c r="D1240" s="14">
        <v>3.50306254505294</v>
      </c>
      <c r="E1240" s="14">
        <v>0.52375322902183596</v>
      </c>
      <c r="F1240" s="14">
        <v>1.46703879575861</v>
      </c>
      <c r="G1240" s="14">
        <v>4.39218181274037</v>
      </c>
      <c r="H1240" s="14">
        <v>0.399946544371792</v>
      </c>
      <c r="I1240" s="14">
        <v>2.3474458863373799</v>
      </c>
      <c r="J1240" s="14">
        <v>0.23245501777762501</v>
      </c>
      <c r="K1240" s="14">
        <v>2.20375530712134</v>
      </c>
      <c r="L1240" s="14">
        <v>0.60875714327681996</v>
      </c>
      <c r="M1240" s="14">
        <v>1.9290172779925702E-2</v>
      </c>
      <c r="N1240" s="14">
        <v>1.4479200828287899</v>
      </c>
      <c r="O1240" s="14">
        <v>1.8565021021721899</v>
      </c>
      <c r="P1240" s="14">
        <v>1.8063322050522601</v>
      </c>
      <c r="R1240">
        <v>6</v>
      </c>
      <c r="S1240">
        <v>1</v>
      </c>
      <c r="T1240">
        <v>9</v>
      </c>
      <c r="U1240">
        <v>6</v>
      </c>
      <c r="V1240">
        <v>2</v>
      </c>
    </row>
    <row r="1241" spans="1:22">
      <c r="A1241">
        <v>1993</v>
      </c>
      <c r="B1241">
        <v>4</v>
      </c>
      <c r="C1241">
        <v>13</v>
      </c>
      <c r="D1241" s="14">
        <v>5.2954595583313298</v>
      </c>
      <c r="E1241" s="14">
        <v>3.0836594461795701</v>
      </c>
      <c r="F1241" s="14">
        <v>3.1648042427122398</v>
      </c>
      <c r="G1241" s="14">
        <v>6.4141027819848402</v>
      </c>
      <c r="H1241" s="14">
        <v>0.95659270581051503</v>
      </c>
      <c r="I1241" s="14">
        <v>2.6725126248133599</v>
      </c>
      <c r="J1241" s="14">
        <v>0.65325203568847001</v>
      </c>
      <c r="K1241" s="14">
        <v>2.8618798964650201</v>
      </c>
      <c r="L1241" s="14">
        <v>1.4001991588357701</v>
      </c>
      <c r="M1241" s="14">
        <v>2.0408611361990199E-5</v>
      </c>
      <c r="N1241" s="14">
        <v>3.3482372307937101</v>
      </c>
      <c r="O1241" s="14">
        <v>3.11707359492235</v>
      </c>
      <c r="P1241" s="14">
        <v>2.8289864397304898</v>
      </c>
      <c r="R1241">
        <v>1</v>
      </c>
      <c r="S1241">
        <v>1</v>
      </c>
      <c r="T1241">
        <v>9</v>
      </c>
      <c r="U1241">
        <v>6</v>
      </c>
      <c r="V1241">
        <v>4</v>
      </c>
    </row>
    <row r="1242" spans="1:22">
      <c r="A1242">
        <v>1993</v>
      </c>
      <c r="B1242">
        <v>4</v>
      </c>
      <c r="C1242">
        <v>14</v>
      </c>
      <c r="D1242" s="14">
        <v>4.2154080133390002</v>
      </c>
      <c r="E1242" s="14">
        <v>2.59857714535277</v>
      </c>
      <c r="F1242" s="14">
        <v>2.8433617853522</v>
      </c>
      <c r="G1242" s="14">
        <v>6.0964162725518598</v>
      </c>
      <c r="H1242" s="14">
        <v>1.32018719185206</v>
      </c>
      <c r="I1242" s="14">
        <v>3.31383136723514</v>
      </c>
      <c r="J1242" s="14">
        <v>0.96812483875215705</v>
      </c>
      <c r="K1242" s="14">
        <v>2.6629436576921002</v>
      </c>
      <c r="L1242" s="14">
        <v>1.95586565375287</v>
      </c>
      <c r="M1242" s="14">
        <v>3.8896439552288999E-4</v>
      </c>
      <c r="N1242" s="14">
        <v>7.0379055569928104</v>
      </c>
      <c r="O1242" s="14">
        <v>4.4253678554542102</v>
      </c>
      <c r="P1242" s="14">
        <v>3.4664870899686</v>
      </c>
      <c r="R1242">
        <v>1</v>
      </c>
      <c r="S1242">
        <v>3</v>
      </c>
      <c r="T1242">
        <v>7</v>
      </c>
      <c r="U1242">
        <v>6</v>
      </c>
      <c r="V1242">
        <v>4</v>
      </c>
    </row>
    <row r="1243" spans="1:22">
      <c r="A1243">
        <v>1993</v>
      </c>
      <c r="B1243">
        <v>4</v>
      </c>
      <c r="C1243">
        <v>15</v>
      </c>
      <c r="D1243" s="14">
        <v>5.3546805342826103</v>
      </c>
      <c r="E1243" s="14">
        <v>10.1979513999645</v>
      </c>
      <c r="F1243" s="14">
        <v>0.94358709229706395</v>
      </c>
      <c r="G1243" s="14">
        <v>5.9844637779528496</v>
      </c>
      <c r="H1243" s="14">
        <v>2.5288877119313198</v>
      </c>
      <c r="I1243" s="14">
        <v>3.1318819229733101</v>
      </c>
      <c r="J1243" s="14">
        <v>1.9343189641482801</v>
      </c>
      <c r="K1243" s="14">
        <v>4.4353599902943497</v>
      </c>
      <c r="L1243" s="14">
        <v>1.5323464368242901</v>
      </c>
      <c r="M1243" s="14">
        <v>3.4751827672160701E-2</v>
      </c>
      <c r="N1243" s="14">
        <v>6.2691920292617702</v>
      </c>
      <c r="O1243" s="14">
        <v>5.3265980262433903</v>
      </c>
      <c r="P1243" s="14">
        <v>4.2358232373412203</v>
      </c>
      <c r="R1243">
        <v>1</v>
      </c>
      <c r="S1243">
        <v>3</v>
      </c>
      <c r="T1243">
        <v>7</v>
      </c>
      <c r="U1243">
        <v>6</v>
      </c>
      <c r="V1243">
        <v>4</v>
      </c>
    </row>
    <row r="1244" spans="1:22">
      <c r="A1244">
        <v>1993</v>
      </c>
      <c r="B1244">
        <v>4</v>
      </c>
      <c r="C1244">
        <v>16</v>
      </c>
      <c r="D1244" s="14">
        <v>5.5942012675056496</v>
      </c>
      <c r="E1244" s="14">
        <v>2.0454775988059701</v>
      </c>
      <c r="F1244" s="14">
        <v>0.21613785657693599</v>
      </c>
      <c r="G1244" s="14">
        <v>6.9052083808505804</v>
      </c>
      <c r="H1244" s="14">
        <v>2.5721568902289298</v>
      </c>
      <c r="I1244" s="14">
        <v>5.0404149037005297</v>
      </c>
      <c r="J1244" s="14">
        <v>1.77197157173276</v>
      </c>
      <c r="K1244" s="14">
        <v>3.5956532094204001</v>
      </c>
      <c r="L1244" s="14">
        <v>0.78840183242148998</v>
      </c>
      <c r="M1244" s="14">
        <v>0.17539806031976499</v>
      </c>
      <c r="N1244" s="14">
        <v>8.5010010443524493</v>
      </c>
      <c r="O1244" s="14">
        <v>4.3764640598486899</v>
      </c>
      <c r="P1244" s="14">
        <v>3.85156281631083</v>
      </c>
      <c r="R1244">
        <v>1</v>
      </c>
      <c r="S1244">
        <v>3</v>
      </c>
      <c r="T1244">
        <v>7</v>
      </c>
      <c r="U1244">
        <v>6</v>
      </c>
      <c r="V1244">
        <v>4</v>
      </c>
    </row>
    <row r="1245" spans="1:22">
      <c r="A1245">
        <v>1993</v>
      </c>
      <c r="B1245">
        <v>4</v>
      </c>
      <c r="C1245">
        <v>17</v>
      </c>
      <c r="D1245" s="14">
        <v>7.4541259207288801</v>
      </c>
      <c r="E1245" s="14">
        <v>3.7397673750388898</v>
      </c>
      <c r="F1245" s="14">
        <v>0.32453970702311302</v>
      </c>
      <c r="G1245" s="14">
        <v>6.2668240496208396</v>
      </c>
      <c r="H1245" s="14">
        <v>4.4382578401075898</v>
      </c>
      <c r="I1245" s="14">
        <v>7.76312443924974</v>
      </c>
      <c r="J1245" s="14">
        <v>2.4347435683183898</v>
      </c>
      <c r="K1245" s="14">
        <v>3.6229936667182701</v>
      </c>
      <c r="L1245" s="14">
        <v>0.77595515922562497</v>
      </c>
      <c r="M1245" s="14">
        <v>0.16529920539006701</v>
      </c>
      <c r="N1245" s="14">
        <v>5.5960795037639404</v>
      </c>
      <c r="O1245" s="14">
        <v>4.9047402544105303</v>
      </c>
      <c r="P1245" s="14">
        <v>4.0038786999781397</v>
      </c>
      <c r="R1245">
        <v>1</v>
      </c>
      <c r="S1245">
        <v>8</v>
      </c>
      <c r="T1245">
        <v>7</v>
      </c>
      <c r="U1245">
        <v>6</v>
      </c>
      <c r="V1245">
        <v>4</v>
      </c>
    </row>
    <row r="1246" spans="1:22">
      <c r="A1246">
        <v>1993</v>
      </c>
      <c r="B1246">
        <v>4</v>
      </c>
      <c r="C1246">
        <v>18</v>
      </c>
      <c r="D1246" s="14">
        <v>10.222680521662101</v>
      </c>
      <c r="E1246" s="14">
        <v>0.81871399426105396</v>
      </c>
      <c r="F1246" s="14">
        <v>1.4979599752372501</v>
      </c>
      <c r="G1246" s="14">
        <v>4.9390355537398598</v>
      </c>
      <c r="H1246" s="14">
        <v>4.6638710697037302</v>
      </c>
      <c r="I1246" s="14">
        <v>9.2665138718244808</v>
      </c>
      <c r="J1246" s="14">
        <v>2.9039050146138399</v>
      </c>
      <c r="K1246" s="14">
        <v>5.0742942853503701</v>
      </c>
      <c r="L1246" s="14">
        <v>2.3894973068624501</v>
      </c>
      <c r="M1246" s="14">
        <v>8.1180882244907104E-2</v>
      </c>
      <c r="N1246" s="14">
        <v>9.47436255121257</v>
      </c>
      <c r="O1246" s="14">
        <v>5.4568166395583999</v>
      </c>
      <c r="P1246" s="14">
        <v>4.6467052782435703</v>
      </c>
      <c r="R1246">
        <v>3</v>
      </c>
      <c r="S1246">
        <v>8</v>
      </c>
      <c r="T1246">
        <v>9</v>
      </c>
      <c r="U1246">
        <v>6</v>
      </c>
      <c r="V1246">
        <v>4</v>
      </c>
    </row>
    <row r="1247" spans="1:22">
      <c r="A1247">
        <v>1993</v>
      </c>
      <c r="B1247">
        <v>4</v>
      </c>
      <c r="C1247">
        <v>19</v>
      </c>
      <c r="D1247" s="14">
        <v>8.5244620649496401</v>
      </c>
      <c r="E1247" s="14">
        <v>0.33200620302683997</v>
      </c>
      <c r="F1247" s="14">
        <v>6.9793443522875795E-2</v>
      </c>
      <c r="G1247" s="14">
        <v>5.3753225279905701</v>
      </c>
      <c r="H1247" s="14">
        <v>3.2483770038317998</v>
      </c>
      <c r="I1247" s="14">
        <v>4.57806621374566</v>
      </c>
      <c r="J1247" s="14">
        <v>2.4423505432145398</v>
      </c>
      <c r="K1247" s="14">
        <v>3.6644381885852</v>
      </c>
      <c r="L1247" s="14">
        <v>0.76245235152060697</v>
      </c>
      <c r="M1247" s="14">
        <v>7.9131014828218594E-3</v>
      </c>
      <c r="N1247" s="14">
        <v>5.3337387437711099</v>
      </c>
      <c r="O1247" s="14">
        <v>6.2157212222710996</v>
      </c>
      <c r="P1247" s="14">
        <v>4.2992315567820496</v>
      </c>
      <c r="R1247">
        <v>3</v>
      </c>
      <c r="S1247">
        <v>8</v>
      </c>
      <c r="T1247">
        <v>9</v>
      </c>
      <c r="U1247">
        <v>6</v>
      </c>
      <c r="V1247">
        <v>9</v>
      </c>
    </row>
    <row r="1248" spans="1:22">
      <c r="A1248">
        <v>1993</v>
      </c>
      <c r="B1248">
        <v>4</v>
      </c>
      <c r="C1248">
        <v>20</v>
      </c>
      <c r="D1248" s="14">
        <v>0.91402208343580205</v>
      </c>
      <c r="E1248" s="14">
        <v>5.9372921177939103E-2</v>
      </c>
      <c r="F1248" s="14">
        <v>1.0079267828036001E-3</v>
      </c>
      <c r="G1248" s="14">
        <v>5.7677076553966504</v>
      </c>
      <c r="H1248" s="14">
        <v>2.1587171255359698</v>
      </c>
      <c r="I1248" s="14">
        <v>1.27746166826628</v>
      </c>
      <c r="J1248" s="14">
        <v>1.1857817962341699</v>
      </c>
      <c r="K1248" s="14">
        <v>3.8158616304436399</v>
      </c>
      <c r="L1248" s="14">
        <v>0.68831935823642698</v>
      </c>
      <c r="M1248" s="14">
        <v>0.104621749348166</v>
      </c>
      <c r="N1248" s="14">
        <v>4.1564617634676102</v>
      </c>
      <c r="O1248" s="14">
        <v>5.7028064000846603</v>
      </c>
      <c r="P1248" s="14">
        <v>3.69342172540295</v>
      </c>
      <c r="R1248">
        <v>1</v>
      </c>
      <c r="S1248">
        <v>8</v>
      </c>
      <c r="T1248">
        <v>9</v>
      </c>
      <c r="U1248">
        <v>6</v>
      </c>
      <c r="V1248">
        <v>9</v>
      </c>
    </row>
    <row r="1249" spans="1:22">
      <c r="A1249">
        <v>1993</v>
      </c>
      <c r="B1249">
        <v>4</v>
      </c>
      <c r="C1249">
        <v>21</v>
      </c>
      <c r="D1249" s="14">
        <v>1.38610892412473</v>
      </c>
      <c r="E1249" s="14">
        <v>7.3857019904115806E-2</v>
      </c>
      <c r="F1249" s="14">
        <v>4.3366071823812899E-2</v>
      </c>
      <c r="G1249" s="14">
        <v>3.3480559237749099</v>
      </c>
      <c r="H1249" s="14">
        <v>1.6551744184022199</v>
      </c>
      <c r="I1249" s="14">
        <v>1.30553927966368</v>
      </c>
      <c r="J1249" s="14">
        <v>0.76137653993924304</v>
      </c>
      <c r="K1249" s="14">
        <v>3.95018234433374</v>
      </c>
      <c r="L1249" s="14">
        <v>1.3344851032159999</v>
      </c>
      <c r="M1249" s="14">
        <v>0.37442373273546198</v>
      </c>
      <c r="N1249" s="14">
        <v>2.9511240848809699</v>
      </c>
      <c r="O1249" s="14">
        <v>4.5724256330409503</v>
      </c>
      <c r="P1249" s="14">
        <v>2.87723144610078</v>
      </c>
      <c r="R1249">
        <v>3</v>
      </c>
      <c r="S1249">
        <v>8</v>
      </c>
      <c r="T1249">
        <v>9</v>
      </c>
      <c r="U1249">
        <v>6</v>
      </c>
      <c r="V1249">
        <v>4</v>
      </c>
    </row>
    <row r="1250" spans="1:22">
      <c r="A1250">
        <v>1993</v>
      </c>
      <c r="B1250">
        <v>4</v>
      </c>
      <c r="C1250">
        <v>22</v>
      </c>
      <c r="D1250" s="14">
        <v>2.3547200601826201</v>
      </c>
      <c r="E1250" s="14">
        <v>0.188663278312902</v>
      </c>
      <c r="F1250" s="14">
        <v>1.5991273147495998E-2</v>
      </c>
      <c r="G1250" s="14">
        <v>3.6667760564585699</v>
      </c>
      <c r="H1250" s="14">
        <v>2.1646673397512499</v>
      </c>
      <c r="I1250" s="14">
        <v>4.54084349875186</v>
      </c>
      <c r="J1250" s="14">
        <v>0.38521029880029201</v>
      </c>
      <c r="K1250" s="14">
        <v>3.6079350678649198</v>
      </c>
      <c r="L1250" s="14">
        <v>3.0818474041820498</v>
      </c>
      <c r="M1250" s="14">
        <v>1.2124123040556001</v>
      </c>
      <c r="N1250" s="14">
        <v>4.7991014514381698</v>
      </c>
      <c r="O1250" s="14">
        <v>4.8030803042548103</v>
      </c>
      <c r="P1250" s="14">
        <v>3.2397799760300399</v>
      </c>
      <c r="R1250">
        <v>3</v>
      </c>
      <c r="S1250">
        <v>8</v>
      </c>
      <c r="T1250">
        <v>9</v>
      </c>
      <c r="U1250">
        <v>6</v>
      </c>
      <c r="V1250">
        <v>4</v>
      </c>
    </row>
    <row r="1251" spans="1:22">
      <c r="A1251">
        <v>1993</v>
      </c>
      <c r="B1251">
        <v>4</v>
      </c>
      <c r="C1251">
        <v>23</v>
      </c>
      <c r="D1251" s="14">
        <v>6.0281001210800103</v>
      </c>
      <c r="E1251" s="14">
        <v>8.3894409736613607E-2</v>
      </c>
      <c r="F1251" s="14">
        <v>1.71159942861966E-2</v>
      </c>
      <c r="G1251" s="14">
        <v>4.4738066148937099</v>
      </c>
      <c r="H1251" s="14">
        <v>1.5178926374487101</v>
      </c>
      <c r="I1251" s="14">
        <v>5.1556783105537898</v>
      </c>
      <c r="J1251" s="14">
        <v>0.34833452173143697</v>
      </c>
      <c r="K1251" s="14">
        <v>3.65258837866724</v>
      </c>
      <c r="L1251" s="14">
        <v>5.0319852438498298</v>
      </c>
      <c r="M1251" s="14">
        <v>0.67450046871257696</v>
      </c>
      <c r="N1251" s="14">
        <v>7.8325535859686903</v>
      </c>
      <c r="O1251" s="14">
        <v>5.3711133627392504</v>
      </c>
      <c r="P1251" s="14">
        <v>3.7277956278254898</v>
      </c>
      <c r="R1251">
        <v>3</v>
      </c>
      <c r="S1251">
        <v>8</v>
      </c>
      <c r="T1251">
        <v>9</v>
      </c>
      <c r="U1251">
        <v>6</v>
      </c>
      <c r="V1251">
        <v>4</v>
      </c>
    </row>
    <row r="1252" spans="1:22">
      <c r="A1252">
        <v>1993</v>
      </c>
      <c r="B1252">
        <v>4</v>
      </c>
      <c r="C1252">
        <v>24</v>
      </c>
      <c r="D1252" s="14">
        <v>11.931083725906401</v>
      </c>
      <c r="E1252" s="14">
        <v>5.3066199727562401E-2</v>
      </c>
      <c r="F1252" s="14">
        <v>2.01691764497878E-3</v>
      </c>
      <c r="G1252" s="14">
        <v>4.2486794225014801</v>
      </c>
      <c r="H1252" s="14">
        <v>2.4256806613403401</v>
      </c>
      <c r="I1252" s="14">
        <v>9.2160241533491902</v>
      </c>
      <c r="J1252" s="14">
        <v>0.33993255164244202</v>
      </c>
      <c r="K1252" s="14">
        <v>3.0357998546841101</v>
      </c>
      <c r="L1252" s="14">
        <v>16.2573387148359</v>
      </c>
      <c r="M1252" s="14">
        <v>2.3353055794618598</v>
      </c>
      <c r="N1252" s="14">
        <v>13.556024936095801</v>
      </c>
      <c r="O1252" s="14">
        <v>4.6139499593381297</v>
      </c>
      <c r="P1252" s="14">
        <v>4.2855628194320898</v>
      </c>
      <c r="R1252">
        <v>7</v>
      </c>
      <c r="S1252">
        <v>8</v>
      </c>
      <c r="T1252">
        <v>9</v>
      </c>
      <c r="U1252">
        <v>6</v>
      </c>
      <c r="V1252">
        <v>4</v>
      </c>
    </row>
    <row r="1253" spans="1:22">
      <c r="A1253">
        <v>1993</v>
      </c>
      <c r="B1253">
        <v>4</v>
      </c>
      <c r="C1253">
        <v>25</v>
      </c>
      <c r="D1253" s="14">
        <v>11.8164945205886</v>
      </c>
      <c r="E1253" s="14">
        <v>5.25009496142975E-2</v>
      </c>
      <c r="F1253" s="14">
        <v>0.12684460612798401</v>
      </c>
      <c r="G1253" s="14">
        <v>4.8147954527976902</v>
      </c>
      <c r="H1253" s="14">
        <v>3.5723288186146198</v>
      </c>
      <c r="I1253" s="14">
        <v>9.0669164386908498</v>
      </c>
      <c r="J1253" s="14">
        <v>0.212898543004337</v>
      </c>
      <c r="K1253" s="14">
        <v>3.97523137366918</v>
      </c>
      <c r="L1253" s="14">
        <v>15.217501701253701</v>
      </c>
      <c r="M1253" s="14">
        <v>5.1251182051801498</v>
      </c>
      <c r="N1253" s="14">
        <v>19.592208382907199</v>
      </c>
      <c r="O1253" s="14">
        <v>2.8357797813640699</v>
      </c>
      <c r="P1253" s="14">
        <v>4.3010187704376701</v>
      </c>
      <c r="R1253">
        <v>7</v>
      </c>
      <c r="S1253">
        <v>8</v>
      </c>
      <c r="T1253">
        <v>9</v>
      </c>
      <c r="U1253">
        <v>6</v>
      </c>
      <c r="V1253">
        <v>4</v>
      </c>
    </row>
    <row r="1254" spans="1:22">
      <c r="A1254">
        <v>1993</v>
      </c>
      <c r="B1254">
        <v>4</v>
      </c>
      <c r="C1254">
        <v>26</v>
      </c>
      <c r="D1254" s="14">
        <v>5.5001306996192199</v>
      </c>
      <c r="E1254" s="14">
        <v>5.0453527988860498E-2</v>
      </c>
      <c r="F1254" s="14">
        <v>3.4975449659258899</v>
      </c>
      <c r="G1254" s="14">
        <v>6.9178127332967598</v>
      </c>
      <c r="H1254" s="14">
        <v>4.2720848265258997</v>
      </c>
      <c r="I1254" s="14">
        <v>11.083971493765601</v>
      </c>
      <c r="J1254" s="14">
        <v>9.4205729667799304E-2</v>
      </c>
      <c r="K1254" s="14">
        <v>7.1727349011458701</v>
      </c>
      <c r="L1254" s="14">
        <v>10.8675669274051</v>
      </c>
      <c r="M1254" s="14">
        <v>5.01118487120117</v>
      </c>
      <c r="N1254" s="14">
        <v>13.1556479955476</v>
      </c>
      <c r="O1254" s="14">
        <v>3.6523203101271502</v>
      </c>
      <c r="P1254" s="14">
        <v>4.9240603212098399</v>
      </c>
      <c r="R1254">
        <v>5</v>
      </c>
      <c r="S1254">
        <v>6</v>
      </c>
      <c r="T1254">
        <v>9</v>
      </c>
      <c r="U1254">
        <v>6</v>
      </c>
      <c r="V1254">
        <v>1</v>
      </c>
    </row>
    <row r="1255" spans="1:22">
      <c r="A1255">
        <v>1993</v>
      </c>
      <c r="B1255">
        <v>4</v>
      </c>
      <c r="C1255">
        <v>27</v>
      </c>
      <c r="D1255" s="14">
        <v>3.9602591923941999</v>
      </c>
      <c r="E1255" s="14">
        <v>2.68401964363016</v>
      </c>
      <c r="F1255" s="14">
        <v>5.3472752264504804</v>
      </c>
      <c r="G1255" s="14">
        <v>7.0047262527580898</v>
      </c>
      <c r="H1255" s="14">
        <v>3.4256511333996502</v>
      </c>
      <c r="I1255" s="14">
        <v>2.3321331032497401</v>
      </c>
      <c r="J1255" s="14">
        <v>0.33734764240657</v>
      </c>
      <c r="K1255" s="14">
        <v>5.7901007584610902</v>
      </c>
      <c r="L1255" s="14">
        <v>4.90915220533559</v>
      </c>
      <c r="M1255" s="14">
        <v>1.4744982801561901</v>
      </c>
      <c r="N1255" s="14">
        <v>5.7280025210540799</v>
      </c>
      <c r="O1255" s="14">
        <v>2.8705874328249101</v>
      </c>
      <c r="P1255" s="14">
        <v>3.7926038183086099</v>
      </c>
      <c r="R1255">
        <v>1</v>
      </c>
      <c r="S1255">
        <v>6</v>
      </c>
      <c r="T1255">
        <v>2</v>
      </c>
      <c r="U1255">
        <v>6</v>
      </c>
      <c r="V1255">
        <v>1</v>
      </c>
    </row>
    <row r="1256" spans="1:22">
      <c r="A1256">
        <v>1993</v>
      </c>
      <c r="B1256">
        <v>4</v>
      </c>
      <c r="C1256">
        <v>28</v>
      </c>
      <c r="D1256" s="14">
        <v>8.6299500404783807</v>
      </c>
      <c r="E1256" s="14">
        <v>6.6046764178498698</v>
      </c>
      <c r="F1256" s="14">
        <v>8.7774273730570709</v>
      </c>
      <c r="G1256" s="14">
        <v>5.7681079055246398</v>
      </c>
      <c r="H1256" s="14">
        <v>0.88426783038843604</v>
      </c>
      <c r="I1256" s="14">
        <v>3.9775521339959101</v>
      </c>
      <c r="J1256" s="14">
        <v>1.27152504135098</v>
      </c>
      <c r="K1256" s="14">
        <v>1.8697457042591099</v>
      </c>
      <c r="L1256" s="14">
        <v>0.62596670672933397</v>
      </c>
      <c r="M1256" s="14">
        <v>4.5995657515883297E-2</v>
      </c>
      <c r="N1256" s="14">
        <v>2.6120326259889501</v>
      </c>
      <c r="O1256" s="14">
        <v>1.5029945097347599</v>
      </c>
      <c r="P1256" s="14">
        <v>2.0925582615053901</v>
      </c>
      <c r="R1256">
        <v>1</v>
      </c>
      <c r="S1256">
        <v>6</v>
      </c>
      <c r="T1256">
        <v>2</v>
      </c>
      <c r="U1256">
        <v>6</v>
      </c>
      <c r="V1256">
        <v>7</v>
      </c>
    </row>
    <row r="1257" spans="1:22">
      <c r="A1257">
        <v>1993</v>
      </c>
      <c r="B1257">
        <v>4</v>
      </c>
      <c r="C1257">
        <v>29</v>
      </c>
      <c r="D1257" s="14">
        <v>9.3317115109910294</v>
      </c>
      <c r="E1257" s="14">
        <v>6.0312825129273202</v>
      </c>
      <c r="F1257" s="14">
        <v>1.80007957334542</v>
      </c>
      <c r="G1257" s="14">
        <v>5.6940233316429598</v>
      </c>
      <c r="H1257" s="14">
        <v>1.34499033918309</v>
      </c>
      <c r="I1257" s="14">
        <v>10.9122761258946</v>
      </c>
      <c r="J1257" s="14">
        <v>3.2327852191079902</v>
      </c>
      <c r="K1257" s="14">
        <v>2.5559625601700602</v>
      </c>
      <c r="L1257" s="14">
        <v>2.1866444365461701</v>
      </c>
      <c r="M1257" s="14">
        <v>7.79001092467181E-5</v>
      </c>
      <c r="N1257" s="14">
        <v>7.0082494913966</v>
      </c>
      <c r="O1257" s="14">
        <v>1.1337856348822699</v>
      </c>
      <c r="P1257" s="14">
        <v>2.56648645539613</v>
      </c>
      <c r="R1257">
        <v>1</v>
      </c>
      <c r="S1257">
        <v>6</v>
      </c>
      <c r="T1257">
        <v>9</v>
      </c>
      <c r="U1257">
        <v>6</v>
      </c>
      <c r="V1257">
        <v>7</v>
      </c>
    </row>
    <row r="1258" spans="1:22">
      <c r="A1258">
        <v>1993</v>
      </c>
      <c r="B1258">
        <v>4</v>
      </c>
      <c r="C1258">
        <v>30</v>
      </c>
      <c r="D1258" s="14">
        <v>8.2543955144599206</v>
      </c>
      <c r="E1258" s="14">
        <v>1.68642496485695</v>
      </c>
      <c r="F1258" s="14">
        <v>1.3297500194084499</v>
      </c>
      <c r="G1258" s="14">
        <v>10.9080620543343</v>
      </c>
      <c r="H1258" s="14">
        <v>4.0432814638941501</v>
      </c>
      <c r="I1258" s="14">
        <v>9.7648576398612601</v>
      </c>
      <c r="J1258" s="14">
        <v>8.6096362533422806</v>
      </c>
      <c r="K1258" s="14">
        <v>5.1371383764939003</v>
      </c>
      <c r="L1258" s="14">
        <v>2.6577066424437099</v>
      </c>
      <c r="M1258" s="14">
        <v>0</v>
      </c>
      <c r="N1258" s="14">
        <v>12.192891898417599</v>
      </c>
      <c r="O1258" s="14">
        <v>1.2420464452553399</v>
      </c>
      <c r="P1258" s="14">
        <v>4.61561970803813</v>
      </c>
      <c r="R1258">
        <v>1</v>
      </c>
      <c r="S1258">
        <v>8</v>
      </c>
      <c r="T1258">
        <v>9</v>
      </c>
      <c r="U1258">
        <v>2</v>
      </c>
      <c r="V1258">
        <v>7</v>
      </c>
    </row>
    <row r="1259" spans="1:22">
      <c r="A1259">
        <v>1993</v>
      </c>
      <c r="B1259">
        <v>5</v>
      </c>
      <c r="C1259">
        <v>1</v>
      </c>
      <c r="D1259" s="14">
        <v>6.0826333448569496</v>
      </c>
      <c r="E1259" s="14">
        <v>1.1839025372957701</v>
      </c>
      <c r="F1259" s="14">
        <v>0.19911969323074799</v>
      </c>
      <c r="G1259" s="14">
        <v>7.7707042489994897</v>
      </c>
      <c r="H1259" s="14">
        <v>7.7303472278190597</v>
      </c>
      <c r="I1259" s="14">
        <v>9.66459166254484</v>
      </c>
      <c r="J1259" s="14">
        <v>6.8541507055139199</v>
      </c>
      <c r="K1259" s="14">
        <v>6.1710216155489297</v>
      </c>
      <c r="L1259" s="14">
        <v>1.0156114008441</v>
      </c>
      <c r="M1259" s="14">
        <v>7.6183058469614304E-3</v>
      </c>
      <c r="N1259" s="14">
        <v>10.1398438120651</v>
      </c>
      <c r="O1259" s="14">
        <v>1.5955065305799401</v>
      </c>
      <c r="P1259" s="14">
        <v>4.2933950940790604</v>
      </c>
      <c r="R1259">
        <v>5</v>
      </c>
      <c r="S1259">
        <v>6</v>
      </c>
      <c r="T1259">
        <v>9</v>
      </c>
      <c r="U1259">
        <v>2</v>
      </c>
      <c r="V1259">
        <v>1</v>
      </c>
    </row>
    <row r="1260" spans="1:22">
      <c r="A1260">
        <v>1993</v>
      </c>
      <c r="B1260">
        <v>5</v>
      </c>
      <c r="C1260">
        <v>2</v>
      </c>
      <c r="D1260" s="14">
        <v>3.3247175758862899</v>
      </c>
      <c r="E1260" s="14">
        <v>0.99210403761192201</v>
      </c>
      <c r="F1260" s="14">
        <v>0.34951843194946403</v>
      </c>
      <c r="G1260" s="14">
        <v>5.2536613891712998</v>
      </c>
      <c r="H1260" s="14">
        <v>5.6214057831266899</v>
      </c>
      <c r="I1260" s="14">
        <v>5.0048337106048404</v>
      </c>
      <c r="J1260" s="14">
        <v>5.3660260519026997</v>
      </c>
      <c r="K1260" s="14">
        <v>3.73791871722067</v>
      </c>
      <c r="L1260" s="14">
        <v>0.56183784992810404</v>
      </c>
      <c r="M1260" s="14">
        <v>3.1227262669954799E-2</v>
      </c>
      <c r="N1260" s="14">
        <v>5.0995226914566096</v>
      </c>
      <c r="O1260" s="14">
        <v>1.98105111169336</v>
      </c>
      <c r="P1260" s="14">
        <v>3.1877829073474802</v>
      </c>
      <c r="R1260">
        <v>7</v>
      </c>
      <c r="S1260">
        <v>6</v>
      </c>
      <c r="T1260">
        <v>9</v>
      </c>
      <c r="U1260">
        <v>2</v>
      </c>
      <c r="V1260">
        <v>7</v>
      </c>
    </row>
    <row r="1261" spans="1:22">
      <c r="A1261">
        <v>1993</v>
      </c>
      <c r="B1261">
        <v>5</v>
      </c>
      <c r="C1261">
        <v>3</v>
      </c>
      <c r="D1261" s="14">
        <v>10.5072380461962</v>
      </c>
      <c r="E1261" s="14">
        <v>0.51039451709676698</v>
      </c>
      <c r="F1261" s="14">
        <v>0.87776822986132597</v>
      </c>
      <c r="G1261" s="14">
        <v>2.8398503421573702</v>
      </c>
      <c r="H1261" s="14">
        <v>2.7930406042615901</v>
      </c>
      <c r="I1261" s="14">
        <v>7.1102461830600197</v>
      </c>
      <c r="J1261" s="14">
        <v>2.5635477642380899</v>
      </c>
      <c r="K1261" s="14">
        <v>2.7395916914476501</v>
      </c>
      <c r="L1261" s="14">
        <v>2.2753324261732799</v>
      </c>
      <c r="M1261" s="14">
        <v>3.5304883615238397E-2</v>
      </c>
      <c r="N1261" s="14">
        <v>7.5481828102043798</v>
      </c>
      <c r="O1261" s="14">
        <v>2.3489338727371201</v>
      </c>
      <c r="P1261" s="14">
        <v>2.5306968071897198</v>
      </c>
      <c r="R1261">
        <v>7</v>
      </c>
      <c r="S1261">
        <v>6</v>
      </c>
      <c r="T1261">
        <v>4</v>
      </c>
      <c r="U1261">
        <v>2</v>
      </c>
      <c r="V1261">
        <v>7</v>
      </c>
    </row>
    <row r="1262" spans="1:22">
      <c r="A1262">
        <v>1993</v>
      </c>
      <c r="B1262">
        <v>5</v>
      </c>
      <c r="C1262">
        <v>4</v>
      </c>
      <c r="D1262" s="14">
        <v>4.6961054171955796</v>
      </c>
      <c r="E1262" s="14">
        <v>3.4876664759417801E-2</v>
      </c>
      <c r="F1262" s="14">
        <v>0</v>
      </c>
      <c r="G1262" s="14">
        <v>3.3315582079817498</v>
      </c>
      <c r="H1262" s="14">
        <v>3.7032480817741802</v>
      </c>
      <c r="I1262" s="14">
        <v>4.2170095241133199</v>
      </c>
      <c r="J1262" s="14">
        <v>3.3755171974612699</v>
      </c>
      <c r="K1262" s="14">
        <v>4.7978252142397002</v>
      </c>
      <c r="L1262" s="14">
        <v>2.27339318421929</v>
      </c>
      <c r="M1262" s="14">
        <v>0.32503819066169498</v>
      </c>
      <c r="N1262" s="14">
        <v>8.1589070936891304</v>
      </c>
      <c r="O1262" s="14">
        <v>2.1022500228254</v>
      </c>
      <c r="P1262" s="14">
        <v>2.9737940931127702</v>
      </c>
      <c r="R1262">
        <v>7</v>
      </c>
      <c r="S1262">
        <v>6</v>
      </c>
      <c r="T1262">
        <v>4</v>
      </c>
      <c r="U1262">
        <v>2</v>
      </c>
      <c r="V1262">
        <v>7</v>
      </c>
    </row>
    <row r="1263" spans="1:22">
      <c r="A1263">
        <v>1993</v>
      </c>
      <c r="B1263">
        <v>5</v>
      </c>
      <c r="C1263">
        <v>5</v>
      </c>
      <c r="D1263" s="14">
        <v>5.1352537387965302</v>
      </c>
      <c r="E1263" s="14">
        <v>3.0659110162104999E-2</v>
      </c>
      <c r="F1263" s="14">
        <v>1.1762306214193699E-2</v>
      </c>
      <c r="G1263" s="14">
        <v>5.0022287667030403</v>
      </c>
      <c r="H1263" s="14">
        <v>6.5129266908480501</v>
      </c>
      <c r="I1263" s="14">
        <v>6.5810278839464598</v>
      </c>
      <c r="J1263" s="14">
        <v>3.0557004376334498</v>
      </c>
      <c r="K1263" s="14">
        <v>4.1566472740374198</v>
      </c>
      <c r="L1263" s="14">
        <v>10.8563283059155</v>
      </c>
      <c r="M1263" s="14">
        <v>2.0656031435458102</v>
      </c>
      <c r="N1263" s="14">
        <v>14.433958628230499</v>
      </c>
      <c r="O1263" s="14">
        <v>2.0206339904115298</v>
      </c>
      <c r="P1263" s="14">
        <v>4.1044856114261199</v>
      </c>
      <c r="R1263">
        <v>5</v>
      </c>
      <c r="S1263">
        <v>5</v>
      </c>
      <c r="T1263">
        <v>4</v>
      </c>
      <c r="U1263">
        <v>2</v>
      </c>
      <c r="V1263">
        <v>1</v>
      </c>
    </row>
    <row r="1264" spans="1:22">
      <c r="A1264">
        <v>1993</v>
      </c>
      <c r="B1264">
        <v>5</v>
      </c>
      <c r="C1264">
        <v>6</v>
      </c>
      <c r="D1264" s="14">
        <v>11.4962312436753</v>
      </c>
      <c r="E1264" s="14">
        <v>0.200680303959763</v>
      </c>
      <c r="F1264" s="14">
        <v>0.15153762971314499</v>
      </c>
      <c r="G1264" s="14">
        <v>5.1206605240742098</v>
      </c>
      <c r="H1264" s="14">
        <v>5.0180870290719701</v>
      </c>
      <c r="I1264" s="14">
        <v>9.3021330794773593</v>
      </c>
      <c r="J1264" s="14">
        <v>1.3046769275927701</v>
      </c>
      <c r="K1264" s="14">
        <v>3.2178053590342199</v>
      </c>
      <c r="L1264" s="14">
        <v>7.71486329780749</v>
      </c>
      <c r="M1264" s="14">
        <v>1.78051170292852</v>
      </c>
      <c r="N1264" s="14">
        <v>10.872960147698301</v>
      </c>
      <c r="O1264" s="14">
        <v>1.92077235113369</v>
      </c>
      <c r="P1264" s="14">
        <v>3.3940472319253501</v>
      </c>
      <c r="R1264">
        <v>5</v>
      </c>
      <c r="S1264">
        <v>5</v>
      </c>
      <c r="T1264">
        <v>4</v>
      </c>
      <c r="U1264">
        <v>2</v>
      </c>
      <c r="V1264">
        <v>6</v>
      </c>
    </row>
    <row r="1265" spans="1:22">
      <c r="A1265">
        <v>1993</v>
      </c>
      <c r="B1265">
        <v>5</v>
      </c>
      <c r="C1265">
        <v>7</v>
      </c>
      <c r="D1265" s="14">
        <v>4.4243164914905</v>
      </c>
      <c r="E1265" s="14">
        <v>0.88158735173768699</v>
      </c>
      <c r="F1265" s="14">
        <v>0.28949579882406801</v>
      </c>
      <c r="G1265" s="14">
        <v>4.9544872710494996</v>
      </c>
      <c r="H1265" s="14">
        <v>2.58446170668797</v>
      </c>
      <c r="I1265" s="14">
        <v>3.16135090785495</v>
      </c>
      <c r="J1265" s="14">
        <v>1.8808182440391099</v>
      </c>
      <c r="K1265" s="14">
        <v>1.2059590456915299</v>
      </c>
      <c r="L1265" s="14">
        <v>2.5774740328080101</v>
      </c>
      <c r="M1265" s="14">
        <v>0.33557588246201803</v>
      </c>
      <c r="N1265" s="14">
        <v>2.20899682160894</v>
      </c>
      <c r="O1265" s="14">
        <v>2.1281719565889801</v>
      </c>
      <c r="P1265" s="14">
        <v>2.3570101917024702</v>
      </c>
      <c r="R1265">
        <v>2</v>
      </c>
      <c r="S1265">
        <v>5</v>
      </c>
      <c r="T1265">
        <v>4</v>
      </c>
      <c r="U1265">
        <v>2</v>
      </c>
      <c r="V1265">
        <v>6</v>
      </c>
    </row>
    <row r="1266" spans="1:22">
      <c r="A1266">
        <v>1993</v>
      </c>
      <c r="B1266">
        <v>5</v>
      </c>
      <c r="C1266">
        <v>8</v>
      </c>
      <c r="D1266" s="14">
        <v>8.7148099469556808</v>
      </c>
      <c r="E1266" s="14">
        <v>0.99363100083408296</v>
      </c>
      <c r="F1266" s="14">
        <v>0.38653997578913502</v>
      </c>
      <c r="G1266" s="14">
        <v>4.5293220791300497</v>
      </c>
      <c r="H1266" s="14">
        <v>4.6273314486556796</v>
      </c>
      <c r="I1266" s="14">
        <v>4.28605686082693</v>
      </c>
      <c r="J1266" s="14">
        <v>4.8687349246261498</v>
      </c>
      <c r="K1266" s="14">
        <v>1.56080824857186</v>
      </c>
      <c r="L1266" s="14">
        <v>1.1138197052372201</v>
      </c>
      <c r="M1266" s="14">
        <v>6.0915818248891002E-2</v>
      </c>
      <c r="N1266" s="14">
        <v>4.5385426089260497</v>
      </c>
      <c r="O1266" s="14">
        <v>2.27866839534718</v>
      </c>
      <c r="P1266" s="14">
        <v>2.8614700061148102</v>
      </c>
      <c r="R1266">
        <v>5</v>
      </c>
      <c r="S1266">
        <v>6</v>
      </c>
      <c r="T1266">
        <v>4</v>
      </c>
      <c r="U1266">
        <v>2</v>
      </c>
      <c r="V1266">
        <v>7</v>
      </c>
    </row>
    <row r="1267" spans="1:22">
      <c r="A1267">
        <v>1993</v>
      </c>
      <c r="B1267">
        <v>5</v>
      </c>
      <c r="C1267">
        <v>9</v>
      </c>
      <c r="D1267" s="14">
        <v>4.2672251855844499</v>
      </c>
      <c r="E1267" s="14">
        <v>0.60759136522046697</v>
      </c>
      <c r="F1267" s="14">
        <v>0.85282242866256297</v>
      </c>
      <c r="G1267" s="14">
        <v>3.1412774707539999</v>
      </c>
      <c r="H1267" s="14">
        <v>4.2931975060128202</v>
      </c>
      <c r="I1267" s="14">
        <v>4.3938520315057801</v>
      </c>
      <c r="J1267" s="14">
        <v>7.0048333828198697</v>
      </c>
      <c r="K1267" s="14">
        <v>1.66610992741028</v>
      </c>
      <c r="L1267" s="14">
        <v>0.69403217418812702</v>
      </c>
      <c r="M1267" s="14">
        <v>2.2098182752342099E-2</v>
      </c>
      <c r="N1267" s="14">
        <v>6.2488501301821202</v>
      </c>
      <c r="O1267" s="14">
        <v>2.3979224439192599</v>
      </c>
      <c r="P1267" s="14">
        <v>2.89037187114742</v>
      </c>
      <c r="R1267">
        <v>7</v>
      </c>
      <c r="S1267">
        <v>8</v>
      </c>
      <c r="T1267">
        <v>9</v>
      </c>
      <c r="U1267">
        <v>2</v>
      </c>
      <c r="V1267">
        <v>7</v>
      </c>
    </row>
    <row r="1268" spans="1:22">
      <c r="A1268">
        <v>1993</v>
      </c>
      <c r="B1268">
        <v>5</v>
      </c>
      <c r="C1268">
        <v>10</v>
      </c>
      <c r="D1268" s="14">
        <v>5.3523901851592797</v>
      </c>
      <c r="E1268" s="14">
        <v>0.78104948713412103</v>
      </c>
      <c r="F1268" s="14">
        <v>6.6034259219432598E-4</v>
      </c>
      <c r="G1268" s="14">
        <v>3.8268478114646198</v>
      </c>
      <c r="H1268" s="14">
        <v>1.43799188525642</v>
      </c>
      <c r="I1268" s="14">
        <v>7.5752183091155398</v>
      </c>
      <c r="J1268" s="14">
        <v>3.08907096327105</v>
      </c>
      <c r="K1268" s="14">
        <v>1.40755510228292</v>
      </c>
      <c r="L1268" s="14">
        <v>2.5105703152449399</v>
      </c>
      <c r="M1268" s="14">
        <v>0.62731213544664599</v>
      </c>
      <c r="N1268" s="14">
        <v>6.5396291262743702</v>
      </c>
      <c r="O1268" s="14">
        <v>2.1870398778028299</v>
      </c>
      <c r="P1268" s="14">
        <v>2.3972427473540701</v>
      </c>
      <c r="R1268">
        <v>2</v>
      </c>
      <c r="S1268">
        <v>8</v>
      </c>
      <c r="T1268">
        <v>9</v>
      </c>
      <c r="U1268">
        <v>2</v>
      </c>
      <c r="V1268">
        <v>4</v>
      </c>
    </row>
    <row r="1269" spans="1:22">
      <c r="A1269">
        <v>1993</v>
      </c>
      <c r="B1269">
        <v>5</v>
      </c>
      <c r="C1269">
        <v>11</v>
      </c>
      <c r="D1269" s="14">
        <v>3.7485257132436201</v>
      </c>
      <c r="E1269" s="14">
        <v>1.0991870160953501</v>
      </c>
      <c r="F1269" s="14">
        <v>3.9441968043074302E-2</v>
      </c>
      <c r="G1269" s="14">
        <v>8.0561834311320997</v>
      </c>
      <c r="H1269" s="14">
        <v>4.4992693429623296</v>
      </c>
      <c r="I1269" s="14">
        <v>4.9754804762774301</v>
      </c>
      <c r="J1269" s="14">
        <v>4.8868388697662599</v>
      </c>
      <c r="K1269" s="14">
        <v>1.6490990684510201</v>
      </c>
      <c r="L1269" s="14">
        <v>6.39997757488372</v>
      </c>
      <c r="M1269" s="14">
        <v>1.0168806398510899</v>
      </c>
      <c r="N1269" s="14">
        <v>13.9346052614043</v>
      </c>
      <c r="O1269" s="14">
        <v>3.2946743426560401</v>
      </c>
      <c r="P1269" s="14">
        <v>4.4496050282818</v>
      </c>
      <c r="R1269">
        <v>5</v>
      </c>
      <c r="S1269">
        <v>8</v>
      </c>
      <c r="T1269">
        <v>9</v>
      </c>
      <c r="U1269">
        <v>2</v>
      </c>
      <c r="V1269">
        <v>4</v>
      </c>
    </row>
    <row r="1270" spans="1:22">
      <c r="A1270">
        <v>1993</v>
      </c>
      <c r="B1270">
        <v>5</v>
      </c>
      <c r="C1270">
        <v>12</v>
      </c>
      <c r="D1270" s="14">
        <v>5.2029316142055499</v>
      </c>
      <c r="E1270" s="14">
        <v>1.77652665989833</v>
      </c>
      <c r="F1270" s="14">
        <v>3.1766347538197302</v>
      </c>
      <c r="G1270" s="14">
        <v>10.4110420188999</v>
      </c>
      <c r="H1270" s="14">
        <v>5.1398583543990997</v>
      </c>
      <c r="I1270" s="14">
        <v>6.1512848356269298</v>
      </c>
      <c r="J1270" s="14">
        <v>5.4764619171914299</v>
      </c>
      <c r="K1270" s="14">
        <v>3.0010817775916001</v>
      </c>
      <c r="L1270" s="14">
        <v>13.548992384039799</v>
      </c>
      <c r="M1270" s="14">
        <v>1.20476430083051</v>
      </c>
      <c r="N1270" s="14">
        <v>9.8770559077998605</v>
      </c>
      <c r="O1270" s="14">
        <v>3.4185317621121301</v>
      </c>
      <c r="P1270" s="14">
        <v>5.4688317590865898</v>
      </c>
      <c r="R1270">
        <v>5</v>
      </c>
      <c r="S1270">
        <v>8</v>
      </c>
      <c r="T1270">
        <v>2</v>
      </c>
      <c r="U1270">
        <v>2</v>
      </c>
      <c r="V1270">
        <v>4</v>
      </c>
    </row>
    <row r="1271" spans="1:22">
      <c r="A1271">
        <v>1993</v>
      </c>
      <c r="B1271">
        <v>5</v>
      </c>
      <c r="C1271">
        <v>13</v>
      </c>
      <c r="D1271" s="14">
        <v>6.8459899669699604</v>
      </c>
      <c r="E1271" s="14">
        <v>9.0404538707640398</v>
      </c>
      <c r="F1271" s="14">
        <v>9.0334863386008397</v>
      </c>
      <c r="G1271" s="14">
        <v>11.735071906677399</v>
      </c>
      <c r="H1271" s="14">
        <v>7.1952302602610301</v>
      </c>
      <c r="I1271" s="14">
        <v>11.0023944662201</v>
      </c>
      <c r="J1271" s="14">
        <v>4.9762586033598604</v>
      </c>
      <c r="K1271" s="14">
        <v>1.74844983913171</v>
      </c>
      <c r="L1271" s="14">
        <v>3.3378339323494202</v>
      </c>
      <c r="M1271" s="14">
        <v>1.48797325085471E-2</v>
      </c>
      <c r="N1271" s="14">
        <v>7.8072149097363202</v>
      </c>
      <c r="O1271" s="14">
        <v>4.8963219842908501</v>
      </c>
      <c r="P1271" s="14">
        <v>5.5279906548592104</v>
      </c>
      <c r="R1271">
        <v>5</v>
      </c>
      <c r="S1271">
        <v>8</v>
      </c>
      <c r="T1271">
        <v>2</v>
      </c>
      <c r="U1271">
        <v>2</v>
      </c>
      <c r="V1271">
        <v>4</v>
      </c>
    </row>
    <row r="1272" spans="1:22">
      <c r="A1272">
        <v>1993</v>
      </c>
      <c r="B1272">
        <v>5</v>
      </c>
      <c r="C1272">
        <v>14</v>
      </c>
      <c r="D1272" s="14">
        <v>3.4091401768126199</v>
      </c>
      <c r="E1272" s="14">
        <v>2.8544811099880101</v>
      </c>
      <c r="F1272" s="14">
        <v>6.4667189203017799</v>
      </c>
      <c r="G1272" s="14">
        <v>6.9958287942644803</v>
      </c>
      <c r="H1272" s="14">
        <v>7.6537323782205302</v>
      </c>
      <c r="I1272" s="14">
        <v>2.62664475001008</v>
      </c>
      <c r="J1272" s="14">
        <v>2.0073538334795602</v>
      </c>
      <c r="K1272" s="14">
        <v>2.5802572866674498</v>
      </c>
      <c r="L1272" s="14">
        <v>2.0858098683322601</v>
      </c>
      <c r="M1272" s="14">
        <v>1.46542534060628E-2</v>
      </c>
      <c r="N1272" s="14">
        <v>9.8403405107462092</v>
      </c>
      <c r="O1272" s="14">
        <v>4.7606018590211603</v>
      </c>
      <c r="P1272" s="14">
        <v>4.4844551975532001</v>
      </c>
      <c r="R1272">
        <v>1</v>
      </c>
      <c r="S1272">
        <v>8</v>
      </c>
      <c r="T1272">
        <v>9</v>
      </c>
      <c r="U1272">
        <v>2</v>
      </c>
      <c r="V1272">
        <v>2</v>
      </c>
    </row>
    <row r="1273" spans="1:22">
      <c r="A1273">
        <v>1993</v>
      </c>
      <c r="B1273">
        <v>5</v>
      </c>
      <c r="C1273">
        <v>15</v>
      </c>
      <c r="D1273" s="14">
        <v>7.0460667099110399</v>
      </c>
      <c r="E1273" s="14">
        <v>0.79116356223252204</v>
      </c>
      <c r="F1273" s="14">
        <v>0.81208577437195995</v>
      </c>
      <c r="G1273" s="14">
        <v>3.98304043234657</v>
      </c>
      <c r="H1273" s="14">
        <v>3.88224146965314</v>
      </c>
      <c r="I1273" s="14">
        <v>7.8006735856676102</v>
      </c>
      <c r="J1273" s="14">
        <v>1.66184633677206</v>
      </c>
      <c r="K1273" s="14">
        <v>2.8047594833203799</v>
      </c>
      <c r="L1273" s="14">
        <v>1.27450461612106</v>
      </c>
      <c r="M1273" s="14">
        <v>3.0742103851941802E-2</v>
      </c>
      <c r="N1273" s="14">
        <v>5.9977414867266203</v>
      </c>
      <c r="O1273" s="14">
        <v>7.8617650484780297</v>
      </c>
      <c r="P1273" s="14">
        <v>4.5071192949624903</v>
      </c>
      <c r="R1273">
        <v>3</v>
      </c>
      <c r="S1273">
        <v>8</v>
      </c>
      <c r="T1273">
        <v>2</v>
      </c>
      <c r="U1273">
        <v>2</v>
      </c>
      <c r="V1273">
        <v>9</v>
      </c>
    </row>
    <row r="1274" spans="1:22">
      <c r="A1274">
        <v>1993</v>
      </c>
      <c r="B1274">
        <v>5</v>
      </c>
      <c r="C1274">
        <v>16</v>
      </c>
      <c r="D1274" s="14">
        <v>6.1275872817057797</v>
      </c>
      <c r="E1274" s="14">
        <v>0.386662361989425</v>
      </c>
      <c r="F1274" s="14">
        <v>0.39256359152093201</v>
      </c>
      <c r="G1274" s="14">
        <v>3.1354368997716899</v>
      </c>
      <c r="H1274" s="14">
        <v>4.2126539435383403</v>
      </c>
      <c r="I1274" s="14">
        <v>8.0539883521019</v>
      </c>
      <c r="J1274" s="14">
        <v>3.3437300329103601</v>
      </c>
      <c r="K1274" s="14">
        <v>2.02726657207536</v>
      </c>
      <c r="L1274" s="14">
        <v>2.2622128241126802</v>
      </c>
      <c r="M1274" s="14">
        <v>0.207267752178069</v>
      </c>
      <c r="N1274" s="14">
        <v>6.6045140876480302</v>
      </c>
      <c r="O1274" s="14">
        <v>9.0565479104359099</v>
      </c>
      <c r="P1274" s="14">
        <v>4.8322761986923997</v>
      </c>
      <c r="R1274">
        <v>3</v>
      </c>
      <c r="S1274">
        <v>6</v>
      </c>
      <c r="T1274">
        <v>2</v>
      </c>
      <c r="U1274">
        <v>2</v>
      </c>
      <c r="V1274">
        <v>9</v>
      </c>
    </row>
    <row r="1275" spans="1:22">
      <c r="A1275">
        <v>1993</v>
      </c>
      <c r="B1275">
        <v>5</v>
      </c>
      <c r="C1275">
        <v>17</v>
      </c>
      <c r="D1275" s="14">
        <v>9.1554020346291605</v>
      </c>
      <c r="E1275" s="14">
        <v>0.59041325761857699</v>
      </c>
      <c r="F1275" s="14">
        <v>1.47868637601991</v>
      </c>
      <c r="G1275" s="14">
        <v>4.2538163101801203</v>
      </c>
      <c r="H1275" s="14">
        <v>2.4204103645523798</v>
      </c>
      <c r="I1275" s="14">
        <v>4.8877023783754199</v>
      </c>
      <c r="J1275" s="14">
        <v>1.2530603733618999</v>
      </c>
      <c r="K1275" s="14">
        <v>2.3226737664117301</v>
      </c>
      <c r="L1275" s="14">
        <v>8.3112184143438501</v>
      </c>
      <c r="M1275" s="14">
        <v>2.4367333192554099</v>
      </c>
      <c r="N1275" s="14">
        <v>9.3069106683404197</v>
      </c>
      <c r="O1275" s="14">
        <v>3.2369471913087899</v>
      </c>
      <c r="P1275" s="14">
        <v>3.2765937242722498</v>
      </c>
      <c r="R1275">
        <v>2</v>
      </c>
      <c r="S1275">
        <v>5</v>
      </c>
      <c r="T1275">
        <v>1</v>
      </c>
      <c r="U1275">
        <v>2</v>
      </c>
      <c r="V1275">
        <v>1</v>
      </c>
    </row>
    <row r="1276" spans="1:22">
      <c r="A1276">
        <v>1993</v>
      </c>
      <c r="B1276">
        <v>5</v>
      </c>
      <c r="C1276">
        <v>18</v>
      </c>
      <c r="D1276" s="14">
        <v>2.4885441212876902</v>
      </c>
      <c r="E1276" s="14">
        <v>1.75382525436264</v>
      </c>
      <c r="F1276" s="14">
        <v>1.1006582826114999</v>
      </c>
      <c r="G1276" s="14">
        <v>3.3799942744040599</v>
      </c>
      <c r="H1276" s="14">
        <v>3.0334123487777198</v>
      </c>
      <c r="I1276" s="14">
        <v>6.5897565104990798</v>
      </c>
      <c r="J1276" s="14">
        <v>1.86083300360258</v>
      </c>
      <c r="K1276" s="14">
        <v>1.1010817551224801</v>
      </c>
      <c r="L1276" s="14">
        <v>6.2960250493226804</v>
      </c>
      <c r="M1276" s="14">
        <v>1.1355533045508199</v>
      </c>
      <c r="N1276" s="14">
        <v>7.3706880090679601</v>
      </c>
      <c r="O1276" s="14">
        <v>6.0717343342200998</v>
      </c>
      <c r="P1276" s="14">
        <v>3.7699797365937102</v>
      </c>
      <c r="R1276">
        <v>5</v>
      </c>
      <c r="S1276">
        <v>5</v>
      </c>
      <c r="T1276">
        <v>4</v>
      </c>
      <c r="U1276">
        <v>2</v>
      </c>
      <c r="V1276">
        <v>6</v>
      </c>
    </row>
    <row r="1277" spans="1:22">
      <c r="A1277">
        <v>1993</v>
      </c>
      <c r="B1277">
        <v>5</v>
      </c>
      <c r="C1277">
        <v>19</v>
      </c>
      <c r="D1277" s="14">
        <v>0.83420682397032098</v>
      </c>
      <c r="E1277" s="14">
        <v>0.86081145507467005</v>
      </c>
      <c r="F1277" s="14">
        <v>0.75777329157085804</v>
      </c>
      <c r="G1277" s="14">
        <v>3.9577837152178899</v>
      </c>
      <c r="H1277" s="14">
        <v>1.3652058787123</v>
      </c>
      <c r="I1277" s="14">
        <v>1.7839292472702799</v>
      </c>
      <c r="J1277" s="14">
        <v>1.78628887653442</v>
      </c>
      <c r="K1277" s="14">
        <v>1.2553543381901999</v>
      </c>
      <c r="L1277" s="14">
        <v>1.6636659943630301</v>
      </c>
      <c r="M1277" s="14">
        <v>3.1714129862432201</v>
      </c>
      <c r="N1277" s="14">
        <v>5.0941699705483101</v>
      </c>
      <c r="O1277" s="14">
        <v>5.9579968102418199</v>
      </c>
      <c r="P1277" s="14">
        <v>3.4210346812805499</v>
      </c>
      <c r="R1277">
        <v>10</v>
      </c>
      <c r="S1277">
        <v>5</v>
      </c>
      <c r="T1277">
        <v>4</v>
      </c>
      <c r="U1277">
        <v>2</v>
      </c>
      <c r="V1277">
        <v>6</v>
      </c>
    </row>
    <row r="1278" spans="1:22">
      <c r="A1278">
        <v>1993</v>
      </c>
      <c r="B1278">
        <v>5</v>
      </c>
      <c r="C1278">
        <v>20</v>
      </c>
      <c r="D1278" s="14">
        <v>0.47962684115825499</v>
      </c>
      <c r="E1278" s="14">
        <v>0.266848265806919</v>
      </c>
      <c r="F1278" s="14">
        <v>1.45346837180793</v>
      </c>
      <c r="G1278" s="14">
        <v>4.6109213531410598</v>
      </c>
      <c r="H1278" s="14">
        <v>1.2749824094</v>
      </c>
      <c r="I1278" s="14">
        <v>1.52566713365838</v>
      </c>
      <c r="J1278" s="14">
        <v>1.0344598010227</v>
      </c>
      <c r="K1278" s="14">
        <v>1.5184765459488401</v>
      </c>
      <c r="L1278" s="14">
        <v>4.3355692575005804</v>
      </c>
      <c r="M1278" s="14">
        <v>7.5924628499074904</v>
      </c>
      <c r="N1278" s="14">
        <v>3.4584709897294101</v>
      </c>
      <c r="O1278" s="14">
        <v>5.2847572733073598</v>
      </c>
      <c r="P1278" s="14">
        <v>3.5136757209844598</v>
      </c>
      <c r="R1278">
        <v>2</v>
      </c>
      <c r="S1278">
        <v>5</v>
      </c>
      <c r="T1278">
        <v>4</v>
      </c>
      <c r="U1278">
        <v>2</v>
      </c>
      <c r="V1278">
        <v>6</v>
      </c>
    </row>
    <row r="1279" spans="1:22">
      <c r="A1279">
        <v>1993</v>
      </c>
      <c r="B1279">
        <v>5</v>
      </c>
      <c r="C1279">
        <v>21</v>
      </c>
      <c r="D1279" s="14">
        <v>0.309263106159826</v>
      </c>
      <c r="E1279" s="14">
        <v>0.21419051349225399</v>
      </c>
      <c r="F1279" s="14">
        <v>0.249435814058174</v>
      </c>
      <c r="G1279" s="14">
        <v>2.9190027213731198</v>
      </c>
      <c r="H1279" s="14">
        <v>3.3216989582211398</v>
      </c>
      <c r="I1279" s="14">
        <v>0.524251019178957</v>
      </c>
      <c r="J1279" s="14">
        <v>1.1077945980217001</v>
      </c>
      <c r="K1279" s="14">
        <v>2.83827957939548</v>
      </c>
      <c r="L1279" s="14">
        <v>1.3894135000193499</v>
      </c>
      <c r="M1279" s="14">
        <v>1.6933766818529301</v>
      </c>
      <c r="N1279" s="14">
        <v>4.3019868662532401</v>
      </c>
      <c r="O1279" s="14">
        <v>3.0151712342347601</v>
      </c>
      <c r="P1279" s="14">
        <v>2.56843713261381</v>
      </c>
      <c r="R1279">
        <v>2</v>
      </c>
      <c r="S1279">
        <v>5</v>
      </c>
      <c r="T1279">
        <v>4</v>
      </c>
      <c r="U1279">
        <v>2</v>
      </c>
      <c r="V1279">
        <v>6</v>
      </c>
    </row>
    <row r="1280" spans="1:22">
      <c r="A1280">
        <v>1993</v>
      </c>
      <c r="B1280">
        <v>5</v>
      </c>
      <c r="C1280">
        <v>22</v>
      </c>
      <c r="D1280" s="14">
        <v>3.98100644286697</v>
      </c>
      <c r="E1280" s="14">
        <v>0.38586710104356797</v>
      </c>
      <c r="F1280" s="14">
        <v>0.22354492345812901</v>
      </c>
      <c r="G1280" s="14">
        <v>7.9729512339157198</v>
      </c>
      <c r="H1280" s="14">
        <v>1.45185901012411</v>
      </c>
      <c r="I1280" s="14">
        <v>4.7089356208084396</v>
      </c>
      <c r="J1280" s="14">
        <v>2.9080847237365601</v>
      </c>
      <c r="K1280" s="14">
        <v>1.77926459528069</v>
      </c>
      <c r="L1280" s="14">
        <v>5.1118549067421801</v>
      </c>
      <c r="M1280" s="14">
        <v>5.1125824217706697</v>
      </c>
      <c r="N1280" s="14">
        <v>8.8434684500949299</v>
      </c>
      <c r="O1280" s="14">
        <v>4.2173975394366696</v>
      </c>
      <c r="P1280" s="14">
        <v>4.2764664953360798</v>
      </c>
      <c r="R1280">
        <v>1</v>
      </c>
      <c r="S1280">
        <v>5</v>
      </c>
      <c r="T1280">
        <v>4</v>
      </c>
      <c r="U1280">
        <v>2</v>
      </c>
      <c r="V1280">
        <v>6</v>
      </c>
    </row>
    <row r="1281" spans="1:22">
      <c r="A1281">
        <v>1993</v>
      </c>
      <c r="B1281">
        <v>5</v>
      </c>
      <c r="C1281">
        <v>23</v>
      </c>
      <c r="D1281" s="14">
        <v>2.0011110249984698</v>
      </c>
      <c r="E1281" s="14">
        <v>0.70696184291349595</v>
      </c>
      <c r="F1281" s="14">
        <v>1.7477071885194199E-2</v>
      </c>
      <c r="G1281" s="14">
        <v>7.8731810273167797</v>
      </c>
      <c r="H1281" s="14">
        <v>2.11223269084888</v>
      </c>
      <c r="I1281" s="14">
        <v>3.4114137969669698</v>
      </c>
      <c r="J1281" s="14">
        <v>3.7021814356495599</v>
      </c>
      <c r="K1281" s="14">
        <v>2.3107097667038698</v>
      </c>
      <c r="L1281" s="14">
        <v>7.4543730453491399</v>
      </c>
      <c r="M1281" s="14">
        <v>3.7283254772151802</v>
      </c>
      <c r="N1281" s="14">
        <v>6.7283890272559903</v>
      </c>
      <c r="O1281" s="14">
        <v>2.97953785174409</v>
      </c>
      <c r="P1281" s="14">
        <v>4.008470163128</v>
      </c>
      <c r="R1281">
        <v>5</v>
      </c>
      <c r="S1281">
        <v>5</v>
      </c>
      <c r="T1281">
        <v>4</v>
      </c>
      <c r="U1281">
        <v>1</v>
      </c>
      <c r="V1281">
        <v>7</v>
      </c>
    </row>
    <row r="1282" spans="1:22">
      <c r="A1282">
        <v>1993</v>
      </c>
      <c r="B1282">
        <v>5</v>
      </c>
      <c r="C1282">
        <v>24</v>
      </c>
      <c r="D1282" s="14">
        <v>0.37236306340291297</v>
      </c>
      <c r="E1282" s="14">
        <v>0.99285184369304802</v>
      </c>
      <c r="F1282" s="14">
        <v>7.9223189390366197E-2</v>
      </c>
      <c r="G1282" s="14">
        <v>3.0354072909697698</v>
      </c>
      <c r="H1282" s="14">
        <v>0.69960093672693502</v>
      </c>
      <c r="I1282" s="14">
        <v>1.22121930448967</v>
      </c>
      <c r="J1282" s="14">
        <v>2.12474165869904</v>
      </c>
      <c r="K1282" s="14">
        <v>1.26028001223771</v>
      </c>
      <c r="L1282" s="14">
        <v>3.32663696128723</v>
      </c>
      <c r="M1282" s="14">
        <v>2.0407434477931901</v>
      </c>
      <c r="N1282" s="14">
        <v>1.4767898446700101</v>
      </c>
      <c r="O1282" s="14">
        <v>1.83870815704737</v>
      </c>
      <c r="P1282" s="14">
        <v>1.8878319139125801</v>
      </c>
      <c r="R1282">
        <v>2</v>
      </c>
      <c r="S1282">
        <v>6</v>
      </c>
      <c r="T1282">
        <v>4</v>
      </c>
      <c r="U1282">
        <v>1</v>
      </c>
      <c r="V1282">
        <v>7</v>
      </c>
    </row>
    <row r="1283" spans="1:22">
      <c r="A1283">
        <v>1993</v>
      </c>
      <c r="B1283">
        <v>5</v>
      </c>
      <c r="C1283">
        <v>25</v>
      </c>
      <c r="D1283" s="14">
        <v>0.618194907345473</v>
      </c>
      <c r="E1283" s="14">
        <v>1.0503601986311399</v>
      </c>
      <c r="F1283" s="14">
        <v>0.20715289662189501</v>
      </c>
      <c r="G1283" s="14">
        <v>3.0009642153261402</v>
      </c>
      <c r="H1283" s="14">
        <v>0.79769817273698695</v>
      </c>
      <c r="I1283" s="14">
        <v>0.70041883116651105</v>
      </c>
      <c r="J1283" s="14">
        <v>0.95669376493084501</v>
      </c>
      <c r="K1283" s="14">
        <v>0.70947860175820299</v>
      </c>
      <c r="L1283" s="14">
        <v>2.48940282710271</v>
      </c>
      <c r="M1283" s="14">
        <v>2.3373758523731398</v>
      </c>
      <c r="N1283" s="14">
        <v>4.9623445715060104</v>
      </c>
      <c r="O1283" s="14">
        <v>1.2783219634576799</v>
      </c>
      <c r="P1283" s="14">
        <v>1.62133618510238</v>
      </c>
      <c r="R1283">
        <v>2</v>
      </c>
      <c r="S1283">
        <v>5</v>
      </c>
      <c r="T1283">
        <v>4</v>
      </c>
      <c r="U1283">
        <v>1</v>
      </c>
      <c r="V1283">
        <v>7</v>
      </c>
    </row>
    <row r="1284" spans="1:22">
      <c r="A1284">
        <v>1993</v>
      </c>
      <c r="B1284">
        <v>5</v>
      </c>
      <c r="C1284">
        <v>26</v>
      </c>
      <c r="D1284" s="14">
        <v>0.21444211596756499</v>
      </c>
      <c r="E1284" s="14">
        <v>0.10172974995520501</v>
      </c>
      <c r="F1284" s="14">
        <v>5.0295702865106699E-2</v>
      </c>
      <c r="G1284" s="14">
        <v>5.6420539462981401</v>
      </c>
      <c r="H1284" s="14">
        <v>1.60664071110893</v>
      </c>
      <c r="I1284" s="14">
        <v>0.92935482408780401</v>
      </c>
      <c r="J1284" s="14">
        <v>0.81728246606502897</v>
      </c>
      <c r="K1284" s="14">
        <v>0.99616473937575101</v>
      </c>
      <c r="L1284" s="14">
        <v>7.4589414419575997</v>
      </c>
      <c r="M1284" s="14">
        <v>4.9984808814662998</v>
      </c>
      <c r="N1284" s="14">
        <v>5.8448263079390399</v>
      </c>
      <c r="O1284" s="14">
        <v>1.23362790870991</v>
      </c>
      <c r="P1284" s="14">
        <v>2.50365764204449</v>
      </c>
      <c r="R1284">
        <v>2</v>
      </c>
      <c r="S1284">
        <v>5</v>
      </c>
      <c r="T1284">
        <v>4</v>
      </c>
      <c r="U1284">
        <v>1</v>
      </c>
      <c r="V1284">
        <v>7</v>
      </c>
    </row>
    <row r="1285" spans="1:22">
      <c r="A1285">
        <v>1993</v>
      </c>
      <c r="B1285">
        <v>5</v>
      </c>
      <c r="C1285">
        <v>27</v>
      </c>
      <c r="D1285" s="14">
        <v>0.45272862318041401</v>
      </c>
      <c r="E1285" s="14">
        <v>0</v>
      </c>
      <c r="F1285" s="14">
        <v>1.9749694233791699E-2</v>
      </c>
      <c r="G1285" s="14">
        <v>6.1108240354353303</v>
      </c>
      <c r="H1285" s="14">
        <v>0.81144885708214798</v>
      </c>
      <c r="I1285" s="14">
        <v>0.639093760446244</v>
      </c>
      <c r="J1285" s="14">
        <v>0.41640790516595499</v>
      </c>
      <c r="K1285" s="14">
        <v>0.63306318932250905</v>
      </c>
      <c r="L1285" s="14">
        <v>11.942833685989401</v>
      </c>
      <c r="M1285" s="14">
        <v>6.5013983722684996</v>
      </c>
      <c r="N1285" s="14">
        <v>6.2780953768635097</v>
      </c>
      <c r="O1285" s="14">
        <v>1.1759265816276701</v>
      </c>
      <c r="P1285" s="14">
        <v>2.6887137860997901</v>
      </c>
      <c r="R1285">
        <v>2</v>
      </c>
      <c r="S1285">
        <v>9</v>
      </c>
      <c r="T1285">
        <v>8</v>
      </c>
      <c r="U1285">
        <v>1</v>
      </c>
      <c r="V1285">
        <v>6</v>
      </c>
    </row>
    <row r="1286" spans="1:22">
      <c r="A1286">
        <v>1993</v>
      </c>
      <c r="B1286">
        <v>5</v>
      </c>
      <c r="C1286">
        <v>28</v>
      </c>
      <c r="D1286" s="14">
        <v>7.7200303148021204E-2</v>
      </c>
      <c r="E1286" s="14">
        <v>4.7377582535592398E-2</v>
      </c>
      <c r="F1286" s="14">
        <v>0.89752829484061403</v>
      </c>
      <c r="G1286" s="14">
        <v>3.9416877980062801</v>
      </c>
      <c r="H1286" s="14">
        <v>1.5312837762581</v>
      </c>
      <c r="I1286" s="14">
        <v>0.35162015805594499</v>
      </c>
      <c r="J1286" s="14">
        <v>0.57867979194172003</v>
      </c>
      <c r="K1286" s="14">
        <v>0.43083667261660602</v>
      </c>
      <c r="L1286" s="14">
        <v>7.2016958082998599</v>
      </c>
      <c r="M1286" s="14">
        <v>3.19213672160729</v>
      </c>
      <c r="N1286" s="14">
        <v>2.6869195158256498</v>
      </c>
      <c r="O1286" s="14">
        <v>0.91257404188001501</v>
      </c>
      <c r="P1286" s="14">
        <v>1.79657295857435</v>
      </c>
      <c r="R1286">
        <v>2</v>
      </c>
      <c r="S1286">
        <v>9</v>
      </c>
      <c r="T1286">
        <v>8</v>
      </c>
      <c r="U1286">
        <v>1</v>
      </c>
      <c r="V1286">
        <v>6</v>
      </c>
    </row>
    <row r="1287" spans="1:22">
      <c r="A1287">
        <v>1993</v>
      </c>
      <c r="B1287">
        <v>5</v>
      </c>
      <c r="C1287">
        <v>29</v>
      </c>
      <c r="D1287" s="14">
        <v>0.118191344906228</v>
      </c>
      <c r="E1287" s="14">
        <v>8.9234371369418503E-2</v>
      </c>
      <c r="F1287" s="14">
        <v>0.53381971385844895</v>
      </c>
      <c r="G1287" s="14">
        <v>3.3503129845847202</v>
      </c>
      <c r="H1287" s="14">
        <v>0.49081078753665902</v>
      </c>
      <c r="I1287" s="14">
        <v>0.27386715980931298</v>
      </c>
      <c r="J1287" s="14">
        <v>0.157792356764129</v>
      </c>
      <c r="K1287" s="14">
        <v>0.28836465461497202</v>
      </c>
      <c r="L1287" s="14">
        <v>0.62547245901735105</v>
      </c>
      <c r="M1287" s="14">
        <v>1.8868225574361399</v>
      </c>
      <c r="N1287" s="14">
        <v>1.1383348549446</v>
      </c>
      <c r="O1287" s="14">
        <v>1.32836968907867</v>
      </c>
      <c r="P1287" s="14">
        <v>1.2270036522922501</v>
      </c>
      <c r="R1287">
        <v>2</v>
      </c>
      <c r="S1287">
        <v>9</v>
      </c>
      <c r="T1287">
        <v>8</v>
      </c>
      <c r="U1287">
        <v>1</v>
      </c>
      <c r="V1287">
        <v>6</v>
      </c>
    </row>
    <row r="1288" spans="1:22">
      <c r="A1288">
        <v>1993</v>
      </c>
      <c r="B1288">
        <v>5</v>
      </c>
      <c r="C1288">
        <v>30</v>
      </c>
      <c r="D1288" s="14">
        <v>6.9815265839257207E-2</v>
      </c>
      <c r="E1288" s="14">
        <v>7.2483924395440897E-3</v>
      </c>
      <c r="F1288" s="14">
        <v>0.27185534928042299</v>
      </c>
      <c r="G1288" s="14">
        <v>3.7881788624619501</v>
      </c>
      <c r="H1288" s="14">
        <v>2.3620726374505399</v>
      </c>
      <c r="I1288" s="14">
        <v>0.50288217512997901</v>
      </c>
      <c r="J1288" s="14">
        <v>0.248912494694849</v>
      </c>
      <c r="K1288" s="14">
        <v>0.75868424091278097</v>
      </c>
      <c r="L1288" s="14">
        <v>5.3877187145726904</v>
      </c>
      <c r="M1288" s="14">
        <v>6.9898391749449598</v>
      </c>
      <c r="N1288" s="14">
        <v>5.4655816799472703</v>
      </c>
      <c r="O1288" s="14">
        <v>1.19137946790815</v>
      </c>
      <c r="P1288" s="14">
        <v>2.0515577425191802</v>
      </c>
      <c r="R1288">
        <v>2</v>
      </c>
      <c r="S1288">
        <v>9</v>
      </c>
      <c r="T1288">
        <v>8</v>
      </c>
      <c r="U1288">
        <v>1</v>
      </c>
      <c r="V1288">
        <v>6</v>
      </c>
    </row>
    <row r="1289" spans="1:22">
      <c r="A1289">
        <v>1993</v>
      </c>
      <c r="B1289">
        <v>5</v>
      </c>
      <c r="C1289">
        <v>31</v>
      </c>
      <c r="D1289" s="14">
        <v>9.2020036545574502E-2</v>
      </c>
      <c r="E1289" s="14">
        <v>1.6308732406659799E-2</v>
      </c>
      <c r="F1289" s="14">
        <v>6.6906142410848704E-2</v>
      </c>
      <c r="G1289" s="14">
        <v>5.821869184593</v>
      </c>
      <c r="H1289" s="14">
        <v>1.1697570494052101</v>
      </c>
      <c r="I1289" s="14">
        <v>0.77041704029934199</v>
      </c>
      <c r="J1289" s="14">
        <v>0.37552753526675697</v>
      </c>
      <c r="K1289" s="14">
        <v>0.98341027835758099</v>
      </c>
      <c r="L1289" s="14">
        <v>4.8607378331970397</v>
      </c>
      <c r="M1289" s="14">
        <v>6.7241246590863497</v>
      </c>
      <c r="N1289" s="14">
        <v>4.9537590427397404</v>
      </c>
      <c r="O1289" s="14">
        <v>1.11403356994735</v>
      </c>
      <c r="P1289" s="14">
        <v>2.22847547230666</v>
      </c>
      <c r="R1289">
        <v>2</v>
      </c>
      <c r="S1289">
        <v>9</v>
      </c>
      <c r="T1289">
        <v>8</v>
      </c>
      <c r="U1289">
        <v>1</v>
      </c>
      <c r="V1289">
        <v>6</v>
      </c>
    </row>
    <row r="1290" spans="1:22">
      <c r="A1290">
        <v>1994</v>
      </c>
      <c r="B1290">
        <v>3</v>
      </c>
      <c r="C1290">
        <v>1</v>
      </c>
      <c r="D1290" s="14">
        <v>6.2541604088502201</v>
      </c>
      <c r="E1290" s="14">
        <v>3.0559545408149699E-2</v>
      </c>
      <c r="F1290" s="14">
        <v>0.29392297484030999</v>
      </c>
      <c r="G1290" s="14">
        <v>0.58063504276475197</v>
      </c>
      <c r="H1290" s="14">
        <v>0.36124097771583502</v>
      </c>
      <c r="I1290" s="14">
        <v>2.23642199307506</v>
      </c>
      <c r="J1290" s="14">
        <v>4.7129846352254298E-2</v>
      </c>
      <c r="K1290" s="14">
        <v>4.5513513895429396</v>
      </c>
      <c r="L1290" s="14">
        <v>2.8859859533951399E-2</v>
      </c>
      <c r="M1290" s="14">
        <v>0</v>
      </c>
      <c r="N1290" s="14">
        <v>1.7275089693121599</v>
      </c>
      <c r="O1290" s="14">
        <v>2.0130526285137198</v>
      </c>
      <c r="P1290" s="14">
        <v>1.55131858959512</v>
      </c>
      <c r="R1290">
        <v>6</v>
      </c>
      <c r="S1290">
        <v>4</v>
      </c>
      <c r="T1290">
        <v>6</v>
      </c>
      <c r="U1290">
        <v>8</v>
      </c>
      <c r="V1290">
        <v>5</v>
      </c>
    </row>
    <row r="1291" spans="1:22">
      <c r="A1291">
        <v>1994</v>
      </c>
      <c r="B1291">
        <v>3</v>
      </c>
      <c r="C1291">
        <v>2</v>
      </c>
      <c r="D1291" s="14">
        <v>11.087436213954501</v>
      </c>
      <c r="E1291" s="14">
        <v>3.73341418920701E-2</v>
      </c>
      <c r="F1291" s="14">
        <v>7.2428840083765701E-3</v>
      </c>
      <c r="G1291" s="14">
        <v>0.67285793718981002</v>
      </c>
      <c r="H1291" s="14">
        <v>0.48037231062343999</v>
      </c>
      <c r="I1291" s="14">
        <v>11.200251456642</v>
      </c>
      <c r="J1291" s="14">
        <v>5.4633661116728002E-2</v>
      </c>
      <c r="K1291" s="14">
        <v>7.9620101655048199</v>
      </c>
      <c r="L1291" s="14">
        <v>6.8329441309060601E-2</v>
      </c>
      <c r="M1291" s="14">
        <v>0</v>
      </c>
      <c r="N1291" s="14">
        <v>3.9041271759795899</v>
      </c>
      <c r="O1291" s="14">
        <v>2.5369654204236798</v>
      </c>
      <c r="P1291" s="14">
        <v>2.3104837466685901</v>
      </c>
      <c r="R1291">
        <v>8</v>
      </c>
      <c r="S1291">
        <v>4</v>
      </c>
      <c r="T1291">
        <v>6</v>
      </c>
      <c r="U1291">
        <v>8</v>
      </c>
      <c r="V1291">
        <v>5</v>
      </c>
    </row>
    <row r="1292" spans="1:22">
      <c r="A1292">
        <v>1994</v>
      </c>
      <c r="B1292">
        <v>3</v>
      </c>
      <c r="C1292">
        <v>3</v>
      </c>
      <c r="D1292" s="14">
        <v>7.3518034937965799</v>
      </c>
      <c r="E1292" s="14">
        <v>3.0214153031461102E-2</v>
      </c>
      <c r="F1292" s="14">
        <v>8.1936808571123496E-2</v>
      </c>
      <c r="G1292" s="14">
        <v>2.0696922791751202</v>
      </c>
      <c r="H1292" s="14">
        <v>1.26260856483953</v>
      </c>
      <c r="I1292" s="14">
        <v>7.3232927662864098</v>
      </c>
      <c r="J1292" s="14">
        <v>2.60968075539359E-2</v>
      </c>
      <c r="K1292" s="14">
        <v>11.4610839514697</v>
      </c>
      <c r="L1292" s="14">
        <v>0.382854048703336</v>
      </c>
      <c r="M1292" s="14">
        <v>1.2014416773788E-4</v>
      </c>
      <c r="N1292" s="14">
        <v>9.0902050560955399</v>
      </c>
      <c r="O1292" s="14">
        <v>2.7297587368939098</v>
      </c>
      <c r="P1292" s="14">
        <v>3.3267616935764202</v>
      </c>
      <c r="R1292">
        <v>9</v>
      </c>
      <c r="S1292">
        <v>4</v>
      </c>
      <c r="T1292">
        <v>6</v>
      </c>
      <c r="U1292">
        <v>8</v>
      </c>
      <c r="V1292">
        <v>8</v>
      </c>
    </row>
    <row r="1293" spans="1:22">
      <c r="A1293">
        <v>1994</v>
      </c>
      <c r="B1293">
        <v>3</v>
      </c>
      <c r="C1293">
        <v>4</v>
      </c>
      <c r="D1293" s="14">
        <v>6.3528246492173199</v>
      </c>
      <c r="E1293" s="14">
        <v>0.118359790631857</v>
      </c>
      <c r="F1293" s="14">
        <v>0</v>
      </c>
      <c r="G1293" s="14">
        <v>1.09398701597727</v>
      </c>
      <c r="H1293" s="14">
        <v>3.0910715049444302</v>
      </c>
      <c r="I1293" s="14">
        <v>7.0410187660610397</v>
      </c>
      <c r="J1293" s="14">
        <v>3.61689892283827E-2</v>
      </c>
      <c r="K1293" s="14">
        <v>12.825038374493801</v>
      </c>
      <c r="L1293" s="14">
        <v>0.21162219147137301</v>
      </c>
      <c r="M1293" s="14">
        <v>0</v>
      </c>
      <c r="N1293" s="14">
        <v>13.117721659378599</v>
      </c>
      <c r="O1293" s="14">
        <v>3.42770060062348</v>
      </c>
      <c r="P1293" s="14">
        <v>3.8562910325069102</v>
      </c>
      <c r="R1293">
        <v>9</v>
      </c>
      <c r="S1293">
        <v>4</v>
      </c>
      <c r="T1293">
        <v>6</v>
      </c>
      <c r="U1293">
        <v>8</v>
      </c>
      <c r="V1293">
        <v>8</v>
      </c>
    </row>
    <row r="1294" spans="1:22">
      <c r="A1294">
        <v>1994</v>
      </c>
      <c r="B1294">
        <v>3</v>
      </c>
      <c r="C1294">
        <v>5</v>
      </c>
      <c r="D1294" s="14">
        <v>11.2160574275679</v>
      </c>
      <c r="E1294" s="14">
        <v>0.21226138072651299</v>
      </c>
      <c r="F1294" s="14">
        <v>0</v>
      </c>
      <c r="G1294" s="14">
        <v>1.0610690628278501</v>
      </c>
      <c r="H1294" s="14">
        <v>2.58999159088685</v>
      </c>
      <c r="I1294" s="14">
        <v>12.368127836633899</v>
      </c>
      <c r="J1294" s="14">
        <v>5.61947937952667E-2</v>
      </c>
      <c r="K1294" s="14">
        <v>12.5397853381619</v>
      </c>
      <c r="L1294" s="14">
        <v>8.4434359973912396E-2</v>
      </c>
      <c r="M1294" s="14">
        <v>0</v>
      </c>
      <c r="N1294" s="14">
        <v>4.0951217020356703</v>
      </c>
      <c r="O1294" s="14">
        <v>3.4973747451235502</v>
      </c>
      <c r="P1294" s="14">
        <v>3.54221374277166</v>
      </c>
      <c r="R1294">
        <v>9</v>
      </c>
      <c r="S1294">
        <v>4</v>
      </c>
      <c r="T1294">
        <v>6</v>
      </c>
      <c r="U1294">
        <v>8</v>
      </c>
      <c r="V1294">
        <v>8</v>
      </c>
    </row>
    <row r="1295" spans="1:22">
      <c r="A1295">
        <v>1994</v>
      </c>
      <c r="B1295">
        <v>3</v>
      </c>
      <c r="C1295">
        <v>6</v>
      </c>
      <c r="D1295" s="14">
        <v>8.4968337850485902</v>
      </c>
      <c r="E1295" s="14">
        <v>0.116860625908037</v>
      </c>
      <c r="F1295" s="14">
        <v>0</v>
      </c>
      <c r="G1295" s="14">
        <v>0.76378639414818705</v>
      </c>
      <c r="H1295" s="14">
        <v>1.80724715493281</v>
      </c>
      <c r="I1295" s="14">
        <v>5.9490956740026597</v>
      </c>
      <c r="J1295" s="14">
        <v>4.5711650445577498E-2</v>
      </c>
      <c r="K1295" s="14">
        <v>7.8506315768984196</v>
      </c>
      <c r="L1295" s="14">
        <v>0.12342021926435801</v>
      </c>
      <c r="M1295" s="14">
        <v>0</v>
      </c>
      <c r="N1295" s="14">
        <v>6.8233247158571002</v>
      </c>
      <c r="O1295" s="14">
        <v>1.9845895734502501</v>
      </c>
      <c r="P1295" s="14">
        <v>2.3363914261675198</v>
      </c>
      <c r="R1295">
        <v>9</v>
      </c>
      <c r="S1295">
        <v>4</v>
      </c>
      <c r="T1295">
        <v>6</v>
      </c>
      <c r="U1295">
        <v>8</v>
      </c>
      <c r="V1295">
        <v>8</v>
      </c>
    </row>
    <row r="1296" spans="1:22">
      <c r="A1296">
        <v>1994</v>
      </c>
      <c r="B1296">
        <v>3</v>
      </c>
      <c r="C1296">
        <v>7</v>
      </c>
      <c r="D1296" s="14">
        <v>3.6959274665763102</v>
      </c>
      <c r="E1296" s="14">
        <v>0.22980599607226199</v>
      </c>
      <c r="F1296" s="14">
        <v>0</v>
      </c>
      <c r="G1296" s="14">
        <v>0.28702982444713798</v>
      </c>
      <c r="H1296" s="14">
        <v>0.41290460774241</v>
      </c>
      <c r="I1296" s="14">
        <v>1.25691244411598</v>
      </c>
      <c r="J1296" s="14">
        <v>4.2168041225953599E-2</v>
      </c>
      <c r="K1296" s="14">
        <v>7.9658485764240003</v>
      </c>
      <c r="L1296" s="14">
        <v>1.2507995570941901E-2</v>
      </c>
      <c r="M1296" s="14">
        <v>0</v>
      </c>
      <c r="N1296" s="14">
        <v>1.35572108137583</v>
      </c>
      <c r="O1296" s="14">
        <v>1.1498138784096199</v>
      </c>
      <c r="P1296" s="14">
        <v>1.7028089038568199</v>
      </c>
      <c r="R1296">
        <v>9</v>
      </c>
      <c r="S1296">
        <v>4</v>
      </c>
      <c r="T1296">
        <v>6</v>
      </c>
      <c r="U1296">
        <v>8</v>
      </c>
      <c r="V1296">
        <v>5</v>
      </c>
    </row>
    <row r="1297" spans="1:22">
      <c r="A1297">
        <v>1994</v>
      </c>
      <c r="B1297">
        <v>3</v>
      </c>
      <c r="C1297">
        <v>8</v>
      </c>
      <c r="D1297" s="14">
        <v>8.0633100448786408</v>
      </c>
      <c r="E1297" s="14">
        <v>0.283801226960812</v>
      </c>
      <c r="F1297" s="14">
        <v>1.22787364363936E-2</v>
      </c>
      <c r="G1297" s="14">
        <v>0.44585291946891398</v>
      </c>
      <c r="H1297" s="14">
        <v>0.25219145366503398</v>
      </c>
      <c r="I1297" s="14">
        <v>3.8529342981207502</v>
      </c>
      <c r="J1297" s="14">
        <v>3.0329976683149299E-2</v>
      </c>
      <c r="K1297" s="14">
        <v>4.3964450955240002</v>
      </c>
      <c r="L1297" s="14">
        <v>6.4987917283927693E-2</v>
      </c>
      <c r="M1297" s="14">
        <v>0</v>
      </c>
      <c r="N1297" s="14">
        <v>1.94752790482366</v>
      </c>
      <c r="O1297" s="14">
        <v>1.7445988342590499</v>
      </c>
      <c r="P1297" s="14">
        <v>1.47000953733944</v>
      </c>
      <c r="R1297">
        <v>6</v>
      </c>
      <c r="S1297">
        <v>7</v>
      </c>
      <c r="T1297">
        <v>6</v>
      </c>
      <c r="U1297">
        <v>8</v>
      </c>
      <c r="V1297">
        <v>5</v>
      </c>
    </row>
    <row r="1298" spans="1:22">
      <c r="A1298">
        <v>1994</v>
      </c>
      <c r="B1298">
        <v>3</v>
      </c>
      <c r="C1298">
        <v>9</v>
      </c>
      <c r="D1298" s="14">
        <v>5.1547507003700197</v>
      </c>
      <c r="E1298" s="14">
        <v>7.0679447619745595E-2</v>
      </c>
      <c r="F1298" s="14">
        <v>8.0061133488285897E-4</v>
      </c>
      <c r="G1298" s="14">
        <v>1.3530070460877699</v>
      </c>
      <c r="H1298" s="14">
        <v>0.183558553343137</v>
      </c>
      <c r="I1298" s="14">
        <v>1.66087479645377</v>
      </c>
      <c r="J1298" s="14">
        <v>2.15284062928481E-2</v>
      </c>
      <c r="K1298" s="14">
        <v>3.9207753148451299</v>
      </c>
      <c r="L1298" s="14">
        <v>0.57192211819239902</v>
      </c>
      <c r="M1298" s="14">
        <v>0</v>
      </c>
      <c r="N1298" s="14">
        <v>3.5547257822739202</v>
      </c>
      <c r="O1298" s="14">
        <v>2.0415372753001102</v>
      </c>
      <c r="P1298" s="14">
        <v>1.64982605415253</v>
      </c>
      <c r="R1298">
        <v>8</v>
      </c>
      <c r="S1298">
        <v>7</v>
      </c>
      <c r="T1298">
        <v>6</v>
      </c>
      <c r="U1298">
        <v>8</v>
      </c>
      <c r="V1298">
        <v>5</v>
      </c>
    </row>
    <row r="1299" spans="1:22">
      <c r="A1299">
        <v>1994</v>
      </c>
      <c r="B1299">
        <v>3</v>
      </c>
      <c r="C1299">
        <v>10</v>
      </c>
      <c r="D1299" s="14">
        <v>10.975855572879</v>
      </c>
      <c r="E1299" s="14">
        <v>0.143238269636034</v>
      </c>
      <c r="F1299" s="14">
        <v>6.5278462490122299E-2</v>
      </c>
      <c r="G1299" s="14">
        <v>1.17085213740566</v>
      </c>
      <c r="H1299" s="14">
        <v>0.27936295816808598</v>
      </c>
      <c r="I1299" s="14">
        <v>3.1755306896040101</v>
      </c>
      <c r="J1299" s="14">
        <v>6.2435211597046902E-2</v>
      </c>
      <c r="K1299" s="14">
        <v>2.9676485188934798</v>
      </c>
      <c r="L1299" s="14">
        <v>1.44226307470371</v>
      </c>
      <c r="M1299" s="14">
        <v>2.0837991639667499E-5</v>
      </c>
      <c r="N1299" s="14">
        <v>3.6423377008338602</v>
      </c>
      <c r="O1299" s="14">
        <v>1.5848125135451401</v>
      </c>
      <c r="P1299" s="14">
        <v>1.4860539500430501</v>
      </c>
      <c r="R1299">
        <v>6</v>
      </c>
      <c r="S1299">
        <v>7</v>
      </c>
      <c r="T1299">
        <v>7</v>
      </c>
      <c r="U1299">
        <v>8</v>
      </c>
      <c r="V1299">
        <v>4</v>
      </c>
    </row>
    <row r="1300" spans="1:22">
      <c r="A1300">
        <v>1994</v>
      </c>
      <c r="B1300">
        <v>3</v>
      </c>
      <c r="C1300">
        <v>11</v>
      </c>
      <c r="D1300" s="14">
        <v>3.2837965355500298</v>
      </c>
      <c r="E1300" s="14">
        <v>0.29243551838468002</v>
      </c>
      <c r="F1300" s="14">
        <v>2.7713866936301901E-2</v>
      </c>
      <c r="G1300" s="14">
        <v>1.0633521132029999</v>
      </c>
      <c r="H1300" s="14">
        <v>0.28708533340756398</v>
      </c>
      <c r="I1300" s="14">
        <v>3.89562592867457</v>
      </c>
      <c r="J1300" s="14">
        <v>8.2909066040606702E-2</v>
      </c>
      <c r="K1300" s="14">
        <v>2.6916641294243902</v>
      </c>
      <c r="L1300" s="14">
        <v>1.8548091383900001</v>
      </c>
      <c r="M1300" s="14">
        <v>7.1045676034243999E-4</v>
      </c>
      <c r="N1300" s="14">
        <v>3.5729792056871799</v>
      </c>
      <c r="O1300" s="14">
        <v>2.20273900405097</v>
      </c>
      <c r="P1300" s="14">
        <v>1.60487386669248</v>
      </c>
      <c r="R1300">
        <v>6</v>
      </c>
      <c r="S1300">
        <v>7</v>
      </c>
      <c r="T1300">
        <v>7</v>
      </c>
      <c r="U1300">
        <v>8</v>
      </c>
      <c r="V1300">
        <v>4</v>
      </c>
    </row>
    <row r="1301" spans="1:22">
      <c r="A1301">
        <v>1994</v>
      </c>
      <c r="B1301">
        <v>3</v>
      </c>
      <c r="C1301">
        <v>12</v>
      </c>
      <c r="D1301" s="14">
        <v>4.4052245115817801</v>
      </c>
      <c r="E1301" s="14">
        <v>0.14163473565576901</v>
      </c>
      <c r="F1301" s="14">
        <v>2.30395327855758</v>
      </c>
      <c r="G1301" s="14">
        <v>2.4126200506348301</v>
      </c>
      <c r="H1301" s="14">
        <v>0.58157011363815603</v>
      </c>
      <c r="I1301" s="14">
        <v>2.2819113042493</v>
      </c>
      <c r="J1301" s="14">
        <v>0.10405807209321399</v>
      </c>
      <c r="K1301" s="14">
        <v>3.1339463980457398</v>
      </c>
      <c r="L1301" s="14">
        <v>2.9716261241330102</v>
      </c>
      <c r="M1301" s="14">
        <v>0</v>
      </c>
      <c r="N1301" s="14">
        <v>6.1463306733808603</v>
      </c>
      <c r="O1301" s="14">
        <v>1.3884612833422001</v>
      </c>
      <c r="P1301" s="14">
        <v>1.76944733855091</v>
      </c>
      <c r="R1301">
        <v>6</v>
      </c>
      <c r="S1301">
        <v>1</v>
      </c>
      <c r="T1301">
        <v>5</v>
      </c>
      <c r="U1301">
        <v>8</v>
      </c>
      <c r="V1301">
        <v>4</v>
      </c>
    </row>
    <row r="1302" spans="1:22">
      <c r="A1302">
        <v>1994</v>
      </c>
      <c r="B1302">
        <v>3</v>
      </c>
      <c r="C1302">
        <v>13</v>
      </c>
      <c r="D1302" s="14">
        <v>3.9297372154594301</v>
      </c>
      <c r="E1302" s="14">
        <v>0.81212442123459305</v>
      </c>
      <c r="F1302" s="14">
        <v>0.40984461818399898</v>
      </c>
      <c r="G1302" s="14">
        <v>2.1693710173184302</v>
      </c>
      <c r="H1302" s="14">
        <v>0.86996691007384996</v>
      </c>
      <c r="I1302" s="14">
        <v>3.8098479493355999</v>
      </c>
      <c r="J1302" s="14">
        <v>0.14036694867298499</v>
      </c>
      <c r="K1302" s="14">
        <v>4.2683534935243399</v>
      </c>
      <c r="L1302" s="14">
        <v>0.98658867753282797</v>
      </c>
      <c r="M1302" s="14">
        <v>0</v>
      </c>
      <c r="N1302" s="14">
        <v>4.8994594739548196</v>
      </c>
      <c r="O1302" s="14">
        <v>0.90438939320327905</v>
      </c>
      <c r="P1302" s="14">
        <v>1.6372673671194899</v>
      </c>
      <c r="R1302">
        <v>6</v>
      </c>
      <c r="S1302">
        <v>7</v>
      </c>
      <c r="T1302">
        <v>5</v>
      </c>
      <c r="U1302">
        <v>7</v>
      </c>
      <c r="V1302">
        <v>2</v>
      </c>
    </row>
    <row r="1303" spans="1:22">
      <c r="A1303">
        <v>1994</v>
      </c>
      <c r="B1303">
        <v>3</v>
      </c>
      <c r="C1303">
        <v>14</v>
      </c>
      <c r="D1303" s="14">
        <v>1.32485271308615</v>
      </c>
      <c r="E1303" s="14">
        <v>0.36879655765563302</v>
      </c>
      <c r="F1303" s="14">
        <v>0.31961022228748498</v>
      </c>
      <c r="G1303" s="14">
        <v>1.3605489949401599</v>
      </c>
      <c r="H1303" s="14">
        <v>1.1079999895183399</v>
      </c>
      <c r="I1303" s="14">
        <v>0.97167564775959003</v>
      </c>
      <c r="J1303" s="14">
        <v>0.142903810063949</v>
      </c>
      <c r="K1303" s="14">
        <v>3.57482968809716</v>
      </c>
      <c r="L1303" s="14">
        <v>0.90179601504447404</v>
      </c>
      <c r="M1303" s="14">
        <v>0</v>
      </c>
      <c r="N1303" s="14">
        <v>5.4778727205879196</v>
      </c>
      <c r="O1303" s="14">
        <v>0.52725773619710004</v>
      </c>
      <c r="P1303" s="14">
        <v>1.3246553547272899</v>
      </c>
      <c r="R1303">
        <v>8</v>
      </c>
      <c r="S1303">
        <v>7</v>
      </c>
      <c r="T1303">
        <v>5</v>
      </c>
      <c r="U1303">
        <v>7</v>
      </c>
      <c r="V1303">
        <v>3</v>
      </c>
    </row>
    <row r="1304" spans="1:22">
      <c r="A1304">
        <v>1994</v>
      </c>
      <c r="B1304">
        <v>3</v>
      </c>
      <c r="C1304">
        <v>15</v>
      </c>
      <c r="D1304" s="14">
        <v>2.9066259908981</v>
      </c>
      <c r="E1304" s="14">
        <v>0.30388370154806399</v>
      </c>
      <c r="F1304" s="14">
        <v>0.103149977749373</v>
      </c>
      <c r="G1304" s="14">
        <v>1.7348104032926499</v>
      </c>
      <c r="H1304" s="14">
        <v>2.4666884313124</v>
      </c>
      <c r="I1304" s="14">
        <v>2.4724798342127099</v>
      </c>
      <c r="J1304" s="14">
        <v>4.6871407198124999E-2</v>
      </c>
      <c r="K1304" s="14">
        <v>4.6362361297701904</v>
      </c>
      <c r="L1304" s="14">
        <v>1.98033890872039</v>
      </c>
      <c r="M1304" s="14">
        <v>0</v>
      </c>
      <c r="N1304" s="14">
        <v>4.4043478862099699</v>
      </c>
      <c r="O1304" s="14">
        <v>0.50161859225108496</v>
      </c>
      <c r="P1304" s="14">
        <v>1.56268064275323</v>
      </c>
      <c r="R1304">
        <v>8</v>
      </c>
      <c r="S1304">
        <v>7</v>
      </c>
      <c r="T1304">
        <v>6</v>
      </c>
      <c r="U1304">
        <v>7</v>
      </c>
      <c r="V1304">
        <v>3</v>
      </c>
    </row>
    <row r="1305" spans="1:22">
      <c r="A1305">
        <v>1994</v>
      </c>
      <c r="B1305">
        <v>3</v>
      </c>
      <c r="C1305">
        <v>16</v>
      </c>
      <c r="D1305" s="14">
        <v>6.2625585366307002</v>
      </c>
      <c r="E1305" s="14">
        <v>0.60642127824250702</v>
      </c>
      <c r="F1305" s="14">
        <v>0.91693606230976998</v>
      </c>
      <c r="G1305" s="14">
        <v>0.80803769108398504</v>
      </c>
      <c r="H1305" s="14">
        <v>2.7536895668360599</v>
      </c>
      <c r="I1305" s="14">
        <v>6.6309110361242398</v>
      </c>
      <c r="J1305" s="14">
        <v>6.4246924758602497E-2</v>
      </c>
      <c r="K1305" s="14">
        <v>9.30829583458409</v>
      </c>
      <c r="L1305" s="14">
        <v>0.37837958367690799</v>
      </c>
      <c r="M1305" s="14">
        <v>0</v>
      </c>
      <c r="N1305" s="14">
        <v>6.0793733277679101</v>
      </c>
      <c r="O1305" s="14">
        <v>0.56240535724371499</v>
      </c>
      <c r="P1305" s="14">
        <v>2.15989999209107</v>
      </c>
      <c r="R1305">
        <v>8</v>
      </c>
      <c r="S1305">
        <v>7</v>
      </c>
      <c r="T1305">
        <v>6</v>
      </c>
      <c r="U1305">
        <v>7</v>
      </c>
      <c r="V1305">
        <v>8</v>
      </c>
    </row>
    <row r="1306" spans="1:22">
      <c r="A1306">
        <v>1994</v>
      </c>
      <c r="B1306">
        <v>3</v>
      </c>
      <c r="C1306">
        <v>17</v>
      </c>
      <c r="D1306" s="14">
        <v>7.9311991440725897</v>
      </c>
      <c r="E1306" s="14">
        <v>0.43406443568990599</v>
      </c>
      <c r="F1306" s="14">
        <v>0.108688171473003</v>
      </c>
      <c r="G1306" s="14">
        <v>0.88094528320513599</v>
      </c>
      <c r="H1306" s="14">
        <v>1.6551170400814801</v>
      </c>
      <c r="I1306" s="14">
        <v>5.6243871403308896</v>
      </c>
      <c r="J1306" s="14">
        <v>0.16028032713871801</v>
      </c>
      <c r="K1306" s="14">
        <v>10.158862947130601</v>
      </c>
      <c r="L1306" s="14">
        <v>0.465188688928314</v>
      </c>
      <c r="M1306" s="14">
        <v>0</v>
      </c>
      <c r="N1306" s="14">
        <v>5.4234821231324002</v>
      </c>
      <c r="O1306" s="14">
        <v>0.65668201456471098</v>
      </c>
      <c r="P1306" s="14">
        <v>2.1549044015731198</v>
      </c>
      <c r="R1306">
        <v>9</v>
      </c>
      <c r="S1306">
        <v>7</v>
      </c>
      <c r="T1306">
        <v>6</v>
      </c>
      <c r="U1306">
        <v>7</v>
      </c>
      <c r="V1306">
        <v>8</v>
      </c>
    </row>
    <row r="1307" spans="1:22">
      <c r="A1307">
        <v>1994</v>
      </c>
      <c r="B1307">
        <v>3</v>
      </c>
      <c r="C1307">
        <v>18</v>
      </c>
      <c r="D1307" s="14">
        <v>8.0099555011885695</v>
      </c>
      <c r="E1307" s="14">
        <v>1.47608123035543E-2</v>
      </c>
      <c r="F1307" s="14">
        <v>1.2932200396001401E-3</v>
      </c>
      <c r="G1307" s="14">
        <v>1.5253854746895401</v>
      </c>
      <c r="H1307" s="14">
        <v>2.1414738341038602</v>
      </c>
      <c r="I1307" s="14">
        <v>10.776799112495601</v>
      </c>
      <c r="J1307" s="14">
        <v>0.15285885100590099</v>
      </c>
      <c r="K1307" s="14">
        <v>11.5454798408624</v>
      </c>
      <c r="L1307" s="14">
        <v>0.96083328352619202</v>
      </c>
      <c r="M1307" s="14">
        <v>0</v>
      </c>
      <c r="N1307" s="14">
        <v>5.4848359390444497</v>
      </c>
      <c r="O1307" s="14">
        <v>0.98349396273689904</v>
      </c>
      <c r="P1307" s="14">
        <v>2.6088841339308102</v>
      </c>
      <c r="R1307">
        <v>9</v>
      </c>
      <c r="S1307">
        <v>2</v>
      </c>
      <c r="T1307">
        <v>6</v>
      </c>
      <c r="U1307">
        <v>7</v>
      </c>
      <c r="V1307">
        <v>5</v>
      </c>
    </row>
    <row r="1308" spans="1:22">
      <c r="A1308">
        <v>1994</v>
      </c>
      <c r="B1308">
        <v>3</v>
      </c>
      <c r="C1308">
        <v>19</v>
      </c>
      <c r="D1308" s="14">
        <v>7.5771643767638102</v>
      </c>
      <c r="E1308" s="14">
        <v>3.4305218726079598E-2</v>
      </c>
      <c r="F1308" s="14">
        <v>0</v>
      </c>
      <c r="G1308" s="14">
        <v>0.68977821973533604</v>
      </c>
      <c r="H1308" s="14">
        <v>1.39070001183819</v>
      </c>
      <c r="I1308" s="14">
        <v>1.8682117998574601</v>
      </c>
      <c r="J1308" s="14">
        <v>8.0519637378934306E-2</v>
      </c>
      <c r="K1308" s="14">
        <v>9.4789694846986503</v>
      </c>
      <c r="L1308" s="14">
        <v>0.59692068665472997</v>
      </c>
      <c r="M1308" s="14">
        <v>0</v>
      </c>
      <c r="N1308" s="14">
        <v>3.45337960682473</v>
      </c>
      <c r="O1308" s="14">
        <v>1.1574650548943199</v>
      </c>
      <c r="P1308" s="14">
        <v>2.0580491136747399</v>
      </c>
      <c r="R1308">
        <v>9</v>
      </c>
      <c r="S1308">
        <v>2</v>
      </c>
      <c r="T1308">
        <v>6</v>
      </c>
      <c r="U1308">
        <v>7</v>
      </c>
      <c r="V1308">
        <v>5</v>
      </c>
    </row>
    <row r="1309" spans="1:22">
      <c r="A1309">
        <v>1994</v>
      </c>
      <c r="B1309">
        <v>3</v>
      </c>
      <c r="C1309">
        <v>20</v>
      </c>
      <c r="D1309" s="14">
        <v>4.0426339182584803</v>
      </c>
      <c r="E1309" s="14">
        <v>3.7551872989112403E-2</v>
      </c>
      <c r="F1309" s="14">
        <v>0</v>
      </c>
      <c r="G1309" s="14">
        <v>0.26913655202189002</v>
      </c>
      <c r="H1309" s="14">
        <v>0.26007514726220898</v>
      </c>
      <c r="I1309" s="14">
        <v>2.9366456845895299</v>
      </c>
      <c r="J1309" s="14">
        <v>3.0482917766305101E-2</v>
      </c>
      <c r="K1309" s="14">
        <v>5.5309505072221503</v>
      </c>
      <c r="L1309" s="14">
        <v>0.13806913890351999</v>
      </c>
      <c r="M1309" s="14">
        <v>0</v>
      </c>
      <c r="N1309" s="14">
        <v>2.03649914944946</v>
      </c>
      <c r="O1309" s="14">
        <v>0.99722015420955101</v>
      </c>
      <c r="P1309" s="14">
        <v>1.2775589380128101</v>
      </c>
      <c r="R1309">
        <v>6</v>
      </c>
      <c r="S1309">
        <v>3</v>
      </c>
      <c r="T1309">
        <v>3</v>
      </c>
      <c r="U1309">
        <v>7</v>
      </c>
      <c r="V1309">
        <v>3</v>
      </c>
    </row>
    <row r="1310" spans="1:22">
      <c r="A1310">
        <v>1994</v>
      </c>
      <c r="B1310">
        <v>3</v>
      </c>
      <c r="C1310">
        <v>21</v>
      </c>
      <c r="D1310" s="14">
        <v>4.2848521586038997</v>
      </c>
      <c r="E1310" s="14">
        <v>2.1378165573319601E-2</v>
      </c>
      <c r="F1310" s="14">
        <v>0</v>
      </c>
      <c r="G1310" s="14">
        <v>0.41392410645609701</v>
      </c>
      <c r="H1310" s="14">
        <v>0.60521319748678803</v>
      </c>
      <c r="I1310" s="14">
        <v>2.2867206846638402</v>
      </c>
      <c r="J1310" s="14">
        <v>5.26276895810803E-2</v>
      </c>
      <c r="K1310" s="14">
        <v>6.5163991703662196</v>
      </c>
      <c r="L1310" s="14">
        <v>0.14397271174930201</v>
      </c>
      <c r="M1310" s="14">
        <v>0</v>
      </c>
      <c r="N1310" s="14">
        <v>1.8302202702994399</v>
      </c>
      <c r="O1310" s="14">
        <v>1.0211697759243299</v>
      </c>
      <c r="P1310" s="14">
        <v>1.5081616284213299</v>
      </c>
      <c r="R1310">
        <v>9</v>
      </c>
      <c r="S1310">
        <v>1</v>
      </c>
      <c r="T1310">
        <v>3</v>
      </c>
      <c r="U1310">
        <v>7</v>
      </c>
      <c r="V1310">
        <v>9</v>
      </c>
    </row>
    <row r="1311" spans="1:22">
      <c r="A1311">
        <v>1994</v>
      </c>
      <c r="B1311">
        <v>3</v>
      </c>
      <c r="C1311">
        <v>22</v>
      </c>
      <c r="D1311" s="14">
        <v>2.48350839474847</v>
      </c>
      <c r="E1311" s="14">
        <v>5.87168972341177E-3</v>
      </c>
      <c r="F1311" s="14">
        <v>4.1474275775190597E-2</v>
      </c>
      <c r="G1311" s="14">
        <v>0.97974513272198605</v>
      </c>
      <c r="H1311" s="14">
        <v>1.0065013539876</v>
      </c>
      <c r="I1311" s="14">
        <v>1.0058309967869701</v>
      </c>
      <c r="J1311" s="14">
        <v>6.5364251265340303E-2</v>
      </c>
      <c r="K1311" s="14">
        <v>5.5209429638277197</v>
      </c>
      <c r="L1311" s="14">
        <v>1.2797434285765601</v>
      </c>
      <c r="M1311" s="14">
        <v>0</v>
      </c>
      <c r="N1311" s="14">
        <v>6.1819044451230596</v>
      </c>
      <c r="O1311" s="14">
        <v>0.92077973177246697</v>
      </c>
      <c r="P1311" s="14">
        <v>1.65210830138577</v>
      </c>
      <c r="R1311">
        <v>9</v>
      </c>
      <c r="S1311">
        <v>1</v>
      </c>
      <c r="T1311">
        <v>3</v>
      </c>
      <c r="U1311">
        <v>7</v>
      </c>
      <c r="V1311">
        <v>3</v>
      </c>
    </row>
    <row r="1312" spans="1:22">
      <c r="A1312">
        <v>1994</v>
      </c>
      <c r="B1312">
        <v>3</v>
      </c>
      <c r="C1312">
        <v>23</v>
      </c>
      <c r="D1312" s="14">
        <v>5.3182181520317302</v>
      </c>
      <c r="E1312" s="14">
        <v>5.3116537210211902E-2</v>
      </c>
      <c r="F1312" s="14">
        <v>0.210418827352783</v>
      </c>
      <c r="G1312" s="14">
        <v>1.80161718772053</v>
      </c>
      <c r="H1312" s="14">
        <v>2.9385975599499301</v>
      </c>
      <c r="I1312" s="14">
        <v>6.5981764991137801</v>
      </c>
      <c r="J1312" s="14">
        <v>0.29312412497434998</v>
      </c>
      <c r="K1312" s="14">
        <v>6.2203218003792697</v>
      </c>
      <c r="L1312" s="14">
        <v>0.78487147893092402</v>
      </c>
      <c r="M1312" s="14">
        <v>0</v>
      </c>
      <c r="N1312" s="14">
        <v>11.6977842143709</v>
      </c>
      <c r="O1312" s="14">
        <v>0.70826331109513396</v>
      </c>
      <c r="P1312" s="14">
        <v>2.1778823608260298</v>
      </c>
      <c r="R1312">
        <v>8</v>
      </c>
      <c r="S1312">
        <v>1</v>
      </c>
      <c r="T1312">
        <v>3</v>
      </c>
      <c r="U1312">
        <v>7</v>
      </c>
      <c r="V1312">
        <v>3</v>
      </c>
    </row>
    <row r="1313" spans="1:22">
      <c r="A1313">
        <v>1994</v>
      </c>
      <c r="B1313">
        <v>3</v>
      </c>
      <c r="C1313">
        <v>24</v>
      </c>
      <c r="D1313" s="14">
        <v>5.0991360033936699</v>
      </c>
      <c r="E1313" s="14">
        <v>5.91558059649573E-2</v>
      </c>
      <c r="F1313" s="14">
        <v>0.119040447181452</v>
      </c>
      <c r="G1313" s="14">
        <v>2.5053026285281099</v>
      </c>
      <c r="H1313" s="14">
        <v>4.4531357160885099</v>
      </c>
      <c r="I1313" s="14">
        <v>2.7221557696597598</v>
      </c>
      <c r="J1313" s="14">
        <v>0.28524168842372999</v>
      </c>
      <c r="K1313" s="14">
        <v>6.3403338495963499</v>
      </c>
      <c r="L1313" s="14">
        <v>0.92765966707745995</v>
      </c>
      <c r="M1313" s="14">
        <v>0</v>
      </c>
      <c r="N1313" s="14">
        <v>7.0111672056810903</v>
      </c>
      <c r="O1313" s="14">
        <v>0.544589675659506</v>
      </c>
      <c r="P1313" s="14">
        <v>2.11689239829265</v>
      </c>
      <c r="R1313">
        <v>9</v>
      </c>
      <c r="S1313">
        <v>7</v>
      </c>
      <c r="T1313">
        <v>5</v>
      </c>
      <c r="U1313">
        <v>4</v>
      </c>
      <c r="V1313">
        <v>8</v>
      </c>
    </row>
    <row r="1314" spans="1:22">
      <c r="A1314">
        <v>1994</v>
      </c>
      <c r="B1314">
        <v>3</v>
      </c>
      <c r="C1314">
        <v>25</v>
      </c>
      <c r="D1314" s="14">
        <v>8.8684822133329604</v>
      </c>
      <c r="E1314" s="14">
        <v>2.5255723713737699</v>
      </c>
      <c r="F1314" s="14">
        <v>1.93511831615284</v>
      </c>
      <c r="G1314" s="14">
        <v>3.1487392483233401</v>
      </c>
      <c r="H1314" s="14">
        <v>3.3249902469896502</v>
      </c>
      <c r="I1314" s="14">
        <v>8.8305663815657702</v>
      </c>
      <c r="J1314" s="14">
        <v>0.17164478579982101</v>
      </c>
      <c r="K1314" s="14">
        <v>7.7257794035666398</v>
      </c>
      <c r="L1314" s="14">
        <v>0.79551121918379497</v>
      </c>
      <c r="M1314" s="14">
        <v>0</v>
      </c>
      <c r="N1314" s="14">
        <v>4.7712680593336403</v>
      </c>
      <c r="O1314" s="14">
        <v>1.21599238666854</v>
      </c>
      <c r="P1314" s="14">
        <v>2.4630385364324301</v>
      </c>
      <c r="R1314">
        <v>9</v>
      </c>
      <c r="S1314">
        <v>7</v>
      </c>
      <c r="T1314">
        <v>7</v>
      </c>
      <c r="U1314">
        <v>4</v>
      </c>
      <c r="V1314">
        <v>4</v>
      </c>
    </row>
    <row r="1315" spans="1:22">
      <c r="A1315">
        <v>1994</v>
      </c>
      <c r="B1315">
        <v>3</v>
      </c>
      <c r="C1315">
        <v>26</v>
      </c>
      <c r="D1315" s="14">
        <v>6.5558438918727102</v>
      </c>
      <c r="E1315" s="14">
        <v>13.1660589571082</v>
      </c>
      <c r="F1315" s="14">
        <v>13.895545532695101</v>
      </c>
      <c r="G1315" s="14">
        <v>5.7896436894346799</v>
      </c>
      <c r="H1315" s="14">
        <v>7.1176077399375197</v>
      </c>
      <c r="I1315" s="14">
        <v>6.3315919812279802</v>
      </c>
      <c r="J1315" s="14">
        <v>0.24789998571267599</v>
      </c>
      <c r="K1315" s="14">
        <v>10.2560140697287</v>
      </c>
      <c r="L1315" s="14">
        <v>0.94941693881474498</v>
      </c>
      <c r="M1315" s="14">
        <v>0</v>
      </c>
      <c r="N1315" s="14">
        <v>7.75445828496904</v>
      </c>
      <c r="O1315" s="14">
        <v>1.8657659754034099</v>
      </c>
      <c r="P1315" s="14">
        <v>3.8577411414882699</v>
      </c>
      <c r="R1315">
        <v>11</v>
      </c>
      <c r="S1315">
        <v>7</v>
      </c>
      <c r="T1315">
        <v>7</v>
      </c>
      <c r="U1315">
        <v>4</v>
      </c>
      <c r="V1315">
        <v>4</v>
      </c>
    </row>
    <row r="1316" spans="1:22">
      <c r="A1316">
        <v>1994</v>
      </c>
      <c r="B1316">
        <v>3</v>
      </c>
      <c r="C1316">
        <v>27</v>
      </c>
      <c r="D1316" s="14">
        <v>8.0085210864641407</v>
      </c>
      <c r="E1316" s="14">
        <v>3.8583731870692302</v>
      </c>
      <c r="F1316" s="14">
        <v>14.0684041979803</v>
      </c>
      <c r="G1316" s="14">
        <v>5.1083172764773597</v>
      </c>
      <c r="H1316" s="14">
        <v>3.0514403367504599</v>
      </c>
      <c r="I1316" s="14">
        <v>6.9274680686791896</v>
      </c>
      <c r="J1316" s="14">
        <v>0.12088038589578801</v>
      </c>
      <c r="K1316" s="14">
        <v>5.1263361787239203</v>
      </c>
      <c r="L1316" s="14">
        <v>2.1991464597966299</v>
      </c>
      <c r="M1316" s="14">
        <v>0</v>
      </c>
      <c r="N1316" s="14">
        <v>7.6376246922778499</v>
      </c>
      <c r="O1316" s="14">
        <v>3.63223766139944</v>
      </c>
      <c r="P1316" s="14">
        <v>3.4178722189456798</v>
      </c>
      <c r="R1316">
        <v>1</v>
      </c>
      <c r="S1316">
        <v>7</v>
      </c>
      <c r="T1316">
        <v>7</v>
      </c>
      <c r="U1316">
        <v>4</v>
      </c>
      <c r="V1316">
        <v>4</v>
      </c>
    </row>
    <row r="1317" spans="1:22">
      <c r="A1317">
        <v>1994</v>
      </c>
      <c r="B1317">
        <v>3</v>
      </c>
      <c r="C1317">
        <v>28</v>
      </c>
      <c r="D1317" s="14">
        <v>9.2538939830999905</v>
      </c>
      <c r="E1317" s="14">
        <v>0.44518442385234502</v>
      </c>
      <c r="F1317" s="14">
        <v>0.92098046764221897</v>
      </c>
      <c r="G1317" s="14">
        <v>4.2168507343009498</v>
      </c>
      <c r="H1317" s="14">
        <v>3.7638152133194498</v>
      </c>
      <c r="I1317" s="14">
        <v>8.0764282340299491</v>
      </c>
      <c r="J1317" s="14">
        <v>0.104653533184102</v>
      </c>
      <c r="K1317" s="14">
        <v>7.0459561656089402</v>
      </c>
      <c r="L1317" s="14">
        <v>2.9750530490013798</v>
      </c>
      <c r="M1317" s="14">
        <v>0</v>
      </c>
      <c r="N1317" s="14">
        <v>16.548512740420001</v>
      </c>
      <c r="O1317" s="14">
        <v>3.1673355909952701</v>
      </c>
      <c r="P1317" s="14">
        <v>3.7855443392880401</v>
      </c>
      <c r="R1317">
        <v>11</v>
      </c>
      <c r="S1317">
        <v>7</v>
      </c>
      <c r="T1317">
        <v>7</v>
      </c>
      <c r="U1317">
        <v>4</v>
      </c>
      <c r="V1317">
        <v>2</v>
      </c>
    </row>
    <row r="1318" spans="1:22">
      <c r="A1318">
        <v>1994</v>
      </c>
      <c r="B1318">
        <v>3</v>
      </c>
      <c r="C1318">
        <v>29</v>
      </c>
      <c r="D1318" s="14">
        <v>4.2733627428755696</v>
      </c>
      <c r="E1318" s="14">
        <v>0.101281672159619</v>
      </c>
      <c r="F1318" s="14">
        <v>3.8817478169113698E-2</v>
      </c>
      <c r="G1318" s="14">
        <v>1.3174386003144301</v>
      </c>
      <c r="H1318" s="14">
        <v>0.52853678593299103</v>
      </c>
      <c r="I1318" s="14">
        <v>0.95669316934274296</v>
      </c>
      <c r="J1318" s="14">
        <v>7.7407353017824199E-2</v>
      </c>
      <c r="K1318" s="14">
        <v>4.8235878257528402</v>
      </c>
      <c r="L1318" s="14">
        <v>0.51973406548228895</v>
      </c>
      <c r="M1318" s="14">
        <v>0</v>
      </c>
      <c r="N1318" s="14">
        <v>3.8202308301496499</v>
      </c>
      <c r="O1318" s="14">
        <v>1.6236996889372699</v>
      </c>
      <c r="P1318" s="14">
        <v>1.7851547671447301</v>
      </c>
      <c r="R1318">
        <v>9</v>
      </c>
      <c r="S1318">
        <v>7</v>
      </c>
      <c r="T1318">
        <v>7</v>
      </c>
      <c r="U1318">
        <v>4</v>
      </c>
      <c r="V1318">
        <v>2</v>
      </c>
    </row>
    <row r="1319" spans="1:22">
      <c r="A1319">
        <v>1994</v>
      </c>
      <c r="B1319">
        <v>3</v>
      </c>
      <c r="C1319">
        <v>30</v>
      </c>
      <c r="D1319" s="14">
        <v>1.90057778751118</v>
      </c>
      <c r="E1319" s="14">
        <v>0.15181608561905599</v>
      </c>
      <c r="F1319" s="14">
        <v>0</v>
      </c>
      <c r="G1319" s="14">
        <v>0.69994680489493999</v>
      </c>
      <c r="H1319" s="14">
        <v>0.319611238154549</v>
      </c>
      <c r="I1319" s="14">
        <v>0.48597326683690201</v>
      </c>
      <c r="J1319" s="14">
        <v>0.26458636132309998</v>
      </c>
      <c r="K1319" s="14">
        <v>4.2584731277666004</v>
      </c>
      <c r="L1319" s="14">
        <v>0.116026259539442</v>
      </c>
      <c r="M1319" s="14">
        <v>0</v>
      </c>
      <c r="N1319" s="14">
        <v>1.0445036102722001</v>
      </c>
      <c r="O1319" s="14">
        <v>0.64581694630638398</v>
      </c>
      <c r="P1319" s="14">
        <v>1.0291433721632799</v>
      </c>
      <c r="R1319">
        <v>6</v>
      </c>
      <c r="S1319">
        <v>7</v>
      </c>
      <c r="T1319">
        <v>7</v>
      </c>
      <c r="U1319">
        <v>4</v>
      </c>
      <c r="V1319">
        <v>2</v>
      </c>
    </row>
    <row r="1320" spans="1:22">
      <c r="A1320">
        <v>1994</v>
      </c>
      <c r="B1320">
        <v>3</v>
      </c>
      <c r="C1320">
        <v>31</v>
      </c>
      <c r="D1320" s="14">
        <v>4.1311380619432603</v>
      </c>
      <c r="E1320" s="14">
        <v>8.2192261956693005E-2</v>
      </c>
      <c r="F1320" s="14">
        <v>0</v>
      </c>
      <c r="G1320" s="14">
        <v>0.35537407136846899</v>
      </c>
      <c r="H1320" s="14">
        <v>0.38000140683688099</v>
      </c>
      <c r="I1320" s="14">
        <v>1.9401917064365899</v>
      </c>
      <c r="J1320" s="14">
        <v>0.35462066652262803</v>
      </c>
      <c r="K1320" s="14">
        <v>4.0149390781800003</v>
      </c>
      <c r="L1320" s="14">
        <v>8.9636207067219208E-3</v>
      </c>
      <c r="M1320" s="14">
        <v>0</v>
      </c>
      <c r="N1320" s="14">
        <v>1.37369774028353</v>
      </c>
      <c r="O1320" s="14">
        <v>0.57603673990704396</v>
      </c>
      <c r="P1320" s="14">
        <v>1.0149106712434499</v>
      </c>
      <c r="R1320">
        <v>8</v>
      </c>
      <c r="S1320">
        <v>7</v>
      </c>
      <c r="T1320">
        <v>7</v>
      </c>
      <c r="U1320">
        <v>4</v>
      </c>
      <c r="V1320">
        <v>2</v>
      </c>
    </row>
    <row r="1321" spans="1:22">
      <c r="A1321">
        <v>1994</v>
      </c>
      <c r="B1321">
        <v>4</v>
      </c>
      <c r="C1321">
        <v>1</v>
      </c>
      <c r="D1321" s="14">
        <v>2.4750959338762901</v>
      </c>
      <c r="E1321" s="14">
        <v>5.1841481818867803E-3</v>
      </c>
      <c r="F1321" s="14">
        <v>3.56628281506228E-4</v>
      </c>
      <c r="G1321" s="14">
        <v>1.7360102456078701</v>
      </c>
      <c r="H1321" s="14">
        <v>0.78522120773159199</v>
      </c>
      <c r="I1321" s="14">
        <v>1.0031297648315201</v>
      </c>
      <c r="J1321" s="14">
        <v>0.73357619231452698</v>
      </c>
      <c r="K1321" s="14">
        <v>1.4283126945189399</v>
      </c>
      <c r="L1321" s="14">
        <v>7.8558481437453698E-2</v>
      </c>
      <c r="M1321" s="14">
        <v>0</v>
      </c>
      <c r="N1321" s="14">
        <v>0.75329399837630695</v>
      </c>
      <c r="O1321" s="14">
        <v>1.74794005008224</v>
      </c>
      <c r="P1321" s="14">
        <v>1.18238044428987</v>
      </c>
      <c r="R1321">
        <v>6</v>
      </c>
      <c r="S1321">
        <v>1</v>
      </c>
      <c r="T1321">
        <v>9</v>
      </c>
      <c r="U1321">
        <v>4</v>
      </c>
      <c r="V1321">
        <v>2</v>
      </c>
    </row>
    <row r="1322" spans="1:22">
      <c r="A1322">
        <v>1994</v>
      </c>
      <c r="B1322">
        <v>4</v>
      </c>
      <c r="C1322">
        <v>2</v>
      </c>
      <c r="D1322" s="14">
        <v>7.2163605644116599E-2</v>
      </c>
      <c r="E1322" s="14">
        <v>0</v>
      </c>
      <c r="F1322" s="14">
        <v>2.30789644164806E-2</v>
      </c>
      <c r="G1322" s="14">
        <v>0.50006090898528899</v>
      </c>
      <c r="H1322" s="14">
        <v>0.10982477913064601</v>
      </c>
      <c r="I1322" s="14">
        <v>0.16058664591659599</v>
      </c>
      <c r="J1322" s="14">
        <v>0.109208635808349</v>
      </c>
      <c r="K1322" s="14">
        <v>0.78124003574532896</v>
      </c>
      <c r="L1322" s="14">
        <v>2.3650083525392399E-2</v>
      </c>
      <c r="M1322" s="14">
        <v>0</v>
      </c>
      <c r="N1322" s="14">
        <v>0.24519053342618899</v>
      </c>
      <c r="O1322" s="14">
        <v>1.76071536499145</v>
      </c>
      <c r="P1322" s="14">
        <v>0.72912572854205504</v>
      </c>
      <c r="R1322">
        <v>6</v>
      </c>
      <c r="S1322">
        <v>1</v>
      </c>
      <c r="T1322">
        <v>2</v>
      </c>
      <c r="U1322">
        <v>4</v>
      </c>
      <c r="V1322">
        <v>7</v>
      </c>
    </row>
    <row r="1323" spans="1:22">
      <c r="A1323">
        <v>1994</v>
      </c>
      <c r="B1323">
        <v>4</v>
      </c>
      <c r="C1323">
        <v>3</v>
      </c>
      <c r="D1323" s="14">
        <v>0.15576657711984801</v>
      </c>
      <c r="E1323" s="14">
        <v>0</v>
      </c>
      <c r="F1323" s="14">
        <v>8.9710920510750001E-3</v>
      </c>
      <c r="G1323" s="14">
        <v>1.19559854712578</v>
      </c>
      <c r="H1323" s="14">
        <v>0.784318797203294</v>
      </c>
      <c r="I1323" s="14">
        <v>0.12253862699220799</v>
      </c>
      <c r="J1323" s="14">
        <v>6.9988739501154001E-2</v>
      </c>
      <c r="K1323" s="14">
        <v>1.3877897786308899</v>
      </c>
      <c r="L1323" s="14">
        <v>0.52521271429813698</v>
      </c>
      <c r="M1323" s="14">
        <v>7.3862285598274397E-4</v>
      </c>
      <c r="N1323" s="14">
        <v>2.5176978128671599</v>
      </c>
      <c r="O1323" s="14">
        <v>0.94345242291979003</v>
      </c>
      <c r="P1323" s="14">
        <v>0.87378611048548405</v>
      </c>
      <c r="R1323">
        <v>6</v>
      </c>
      <c r="S1323">
        <v>6</v>
      </c>
      <c r="T1323">
        <v>2</v>
      </c>
      <c r="U1323">
        <v>4</v>
      </c>
      <c r="V1323">
        <v>7</v>
      </c>
    </row>
    <row r="1324" spans="1:22">
      <c r="A1324">
        <v>1994</v>
      </c>
      <c r="B1324">
        <v>4</v>
      </c>
      <c r="C1324">
        <v>4</v>
      </c>
      <c r="D1324" s="14">
        <v>1.1760295600395401</v>
      </c>
      <c r="E1324" s="14">
        <v>2.2039404130325098E-3</v>
      </c>
      <c r="F1324" s="14">
        <v>0</v>
      </c>
      <c r="G1324" s="14">
        <v>2.1213809669894399</v>
      </c>
      <c r="H1324" s="14">
        <v>0.64903050539060303</v>
      </c>
      <c r="I1324" s="14">
        <v>1.71415158560139</v>
      </c>
      <c r="J1324" s="14">
        <v>0.19551217943986901</v>
      </c>
      <c r="K1324" s="14">
        <v>4.3011950164483697</v>
      </c>
      <c r="L1324" s="14">
        <v>1.87818363974166</v>
      </c>
      <c r="M1324" s="14">
        <v>5.3857947893768803E-5</v>
      </c>
      <c r="N1324" s="14">
        <v>3.9250231345138999</v>
      </c>
      <c r="O1324" s="14">
        <v>2.3048811618468998</v>
      </c>
      <c r="P1324" s="14">
        <v>2.08479305438716</v>
      </c>
      <c r="R1324">
        <v>8</v>
      </c>
      <c r="S1324">
        <v>6</v>
      </c>
      <c r="T1324">
        <v>2</v>
      </c>
      <c r="U1324">
        <v>4</v>
      </c>
      <c r="V1324">
        <v>9</v>
      </c>
    </row>
    <row r="1325" spans="1:22">
      <c r="A1325">
        <v>1994</v>
      </c>
      <c r="B1325">
        <v>4</v>
      </c>
      <c r="C1325">
        <v>5</v>
      </c>
      <c r="D1325" s="14">
        <v>10.6354296166863</v>
      </c>
      <c r="E1325" s="14">
        <v>4.77884316605897E-3</v>
      </c>
      <c r="F1325" s="14">
        <v>0</v>
      </c>
      <c r="G1325" s="14">
        <v>2.9322775978426798</v>
      </c>
      <c r="H1325" s="14">
        <v>1.90917197905317</v>
      </c>
      <c r="I1325" s="14">
        <v>4.4913676716009698</v>
      </c>
      <c r="J1325" s="14">
        <v>0.76526831183406097</v>
      </c>
      <c r="K1325" s="14">
        <v>5.5227344050431899</v>
      </c>
      <c r="L1325" s="14">
        <v>2.63502731208757</v>
      </c>
      <c r="M1325" s="14">
        <v>1.6628384433408702E-5</v>
      </c>
      <c r="N1325" s="14">
        <v>7.6793174526781396</v>
      </c>
      <c r="O1325" s="14">
        <v>2.8903340725933102</v>
      </c>
      <c r="P1325" s="14">
        <v>2.9353455174099898</v>
      </c>
      <c r="R1325">
        <v>7</v>
      </c>
      <c r="S1325">
        <v>6</v>
      </c>
      <c r="T1325">
        <v>9</v>
      </c>
      <c r="U1325">
        <v>4</v>
      </c>
      <c r="V1325">
        <v>9</v>
      </c>
    </row>
    <row r="1326" spans="1:22">
      <c r="A1326">
        <v>1994</v>
      </c>
      <c r="B1326">
        <v>4</v>
      </c>
      <c r="C1326">
        <v>6</v>
      </c>
      <c r="D1326" s="14">
        <v>2.9784824625979698</v>
      </c>
      <c r="E1326" s="14">
        <v>1.6641137645328302E-2</v>
      </c>
      <c r="F1326" s="14">
        <v>0</v>
      </c>
      <c r="G1326" s="14">
        <v>2.45940040193353</v>
      </c>
      <c r="H1326" s="14">
        <v>4.3891805927988496</v>
      </c>
      <c r="I1326" s="14">
        <v>2.0624040315676302</v>
      </c>
      <c r="J1326" s="14">
        <v>1.44662573923652</v>
      </c>
      <c r="K1326" s="14">
        <v>3.98769348309319</v>
      </c>
      <c r="L1326" s="14">
        <v>2.0996113051184602</v>
      </c>
      <c r="M1326" s="14">
        <v>8.6714084494444397E-5</v>
      </c>
      <c r="N1326" s="14">
        <v>8.6529870603963701</v>
      </c>
      <c r="O1326" s="14">
        <v>3.5410497799582901</v>
      </c>
      <c r="P1326" s="14">
        <v>3.0436827619311502</v>
      </c>
      <c r="R1326">
        <v>7</v>
      </c>
      <c r="S1326">
        <v>8</v>
      </c>
      <c r="T1326">
        <v>9</v>
      </c>
      <c r="U1326">
        <v>4</v>
      </c>
      <c r="V1326">
        <v>9</v>
      </c>
    </row>
    <row r="1327" spans="1:22">
      <c r="A1327">
        <v>1994</v>
      </c>
      <c r="B1327">
        <v>4</v>
      </c>
      <c r="C1327">
        <v>7</v>
      </c>
      <c r="D1327" s="14">
        <v>6.8455132523829096</v>
      </c>
      <c r="E1327" s="14">
        <v>7.1092025747878998E-2</v>
      </c>
      <c r="F1327" s="14">
        <v>0</v>
      </c>
      <c r="G1327" s="14">
        <v>1.66823174375038</v>
      </c>
      <c r="H1327" s="14">
        <v>1.09843599086014</v>
      </c>
      <c r="I1327" s="14">
        <v>1.9069290195159401</v>
      </c>
      <c r="J1327" s="14">
        <v>0.816399481228825</v>
      </c>
      <c r="K1327" s="14">
        <v>3.9122639568689901</v>
      </c>
      <c r="L1327" s="14">
        <v>0.58811160960240005</v>
      </c>
      <c r="M1327" s="14">
        <v>3.8880124376513702E-4</v>
      </c>
      <c r="N1327" s="14">
        <v>3.1430973949905798</v>
      </c>
      <c r="O1327" s="14">
        <v>2.3703310225043501</v>
      </c>
      <c r="P1327" s="14">
        <v>1.92595061202703</v>
      </c>
      <c r="R1327">
        <v>8</v>
      </c>
      <c r="S1327">
        <v>8</v>
      </c>
      <c r="T1327">
        <v>9</v>
      </c>
      <c r="U1327">
        <v>6</v>
      </c>
      <c r="V1327">
        <v>9</v>
      </c>
    </row>
    <row r="1328" spans="1:22">
      <c r="A1328">
        <v>1994</v>
      </c>
      <c r="B1328">
        <v>4</v>
      </c>
      <c r="C1328">
        <v>8</v>
      </c>
      <c r="D1328" s="14">
        <v>10.545411838150301</v>
      </c>
      <c r="E1328" s="14">
        <v>6.5235145618102494E-2</v>
      </c>
      <c r="F1328" s="14">
        <v>0</v>
      </c>
      <c r="G1328" s="14">
        <v>1.29839306682315</v>
      </c>
      <c r="H1328" s="14">
        <v>1.6402617428383499</v>
      </c>
      <c r="I1328" s="14">
        <v>8.8549203040688909</v>
      </c>
      <c r="J1328" s="14">
        <v>0.49368009474708502</v>
      </c>
      <c r="K1328" s="14">
        <v>5.6099688495976396</v>
      </c>
      <c r="L1328" s="14">
        <v>1.6603132431357599</v>
      </c>
      <c r="M1328" s="14">
        <v>9.44614515032134E-3</v>
      </c>
      <c r="N1328" s="14">
        <v>5.4829543532256304</v>
      </c>
      <c r="O1328" s="14">
        <v>3.7920783020726199</v>
      </c>
      <c r="P1328" s="14">
        <v>2.8616341687342501</v>
      </c>
      <c r="R1328">
        <v>8</v>
      </c>
      <c r="S1328">
        <v>8</v>
      </c>
      <c r="T1328">
        <v>9</v>
      </c>
      <c r="U1328">
        <v>6</v>
      </c>
      <c r="V1328">
        <v>9</v>
      </c>
    </row>
    <row r="1329" spans="1:22">
      <c r="A1329">
        <v>1994</v>
      </c>
      <c r="B1329">
        <v>4</v>
      </c>
      <c r="C1329">
        <v>9</v>
      </c>
      <c r="D1329" s="14">
        <v>6.96532542488956</v>
      </c>
      <c r="E1329" s="14">
        <v>6.8822280376139494E-2</v>
      </c>
      <c r="F1329" s="14">
        <v>4.13377182439554E-2</v>
      </c>
      <c r="G1329" s="14">
        <v>2.8556656602056401</v>
      </c>
      <c r="H1329" s="14">
        <v>2.4090341762652199</v>
      </c>
      <c r="I1329" s="14">
        <v>3.39156156031388</v>
      </c>
      <c r="J1329" s="14">
        <v>1.28081587864883</v>
      </c>
      <c r="K1329" s="14">
        <v>4.4534384790029398</v>
      </c>
      <c r="L1329" s="14">
        <v>2.64113144528043</v>
      </c>
      <c r="M1329" s="14">
        <v>0.223313024438894</v>
      </c>
      <c r="N1329" s="14">
        <v>6.4814365049139901</v>
      </c>
      <c r="O1329" s="14">
        <v>2.90806517069508</v>
      </c>
      <c r="P1329" s="14">
        <v>2.8018935467445698</v>
      </c>
      <c r="R1329">
        <v>7</v>
      </c>
      <c r="S1329">
        <v>6</v>
      </c>
      <c r="T1329">
        <v>2</v>
      </c>
      <c r="U1329">
        <v>6</v>
      </c>
      <c r="V1329">
        <v>9</v>
      </c>
    </row>
    <row r="1330" spans="1:22">
      <c r="A1330">
        <v>1994</v>
      </c>
      <c r="B1330">
        <v>4</v>
      </c>
      <c r="C1330">
        <v>10</v>
      </c>
      <c r="D1330" s="14">
        <v>4.8148888668857603</v>
      </c>
      <c r="E1330" s="14">
        <v>4.90489392898893E-2</v>
      </c>
      <c r="F1330" s="14">
        <v>7.3519207752131999E-2</v>
      </c>
      <c r="G1330" s="14">
        <v>2.4816835516716802</v>
      </c>
      <c r="H1330" s="14">
        <v>1.46817207073403</v>
      </c>
      <c r="I1330" s="14">
        <v>2.8816016138973102</v>
      </c>
      <c r="J1330" s="14">
        <v>1.19668812683002</v>
      </c>
      <c r="K1330" s="14">
        <v>2.3807050907743701</v>
      </c>
      <c r="L1330" s="14">
        <v>1.72957064329057</v>
      </c>
      <c r="M1330" s="14">
        <v>0.50009661276469997</v>
      </c>
      <c r="N1330" s="14">
        <v>4.0760026988047597</v>
      </c>
      <c r="O1330" s="14">
        <v>1.4055294281759001</v>
      </c>
      <c r="P1330" s="14">
        <v>1.68244236860399</v>
      </c>
      <c r="R1330">
        <v>6</v>
      </c>
      <c r="S1330">
        <v>6</v>
      </c>
      <c r="T1330">
        <v>2</v>
      </c>
      <c r="U1330">
        <v>6</v>
      </c>
      <c r="V1330">
        <v>9</v>
      </c>
    </row>
    <row r="1331" spans="1:22">
      <c r="A1331">
        <v>1994</v>
      </c>
      <c r="B1331">
        <v>4</v>
      </c>
      <c r="C1331">
        <v>11</v>
      </c>
      <c r="D1331" s="14">
        <v>7.6225311665933999</v>
      </c>
      <c r="E1331" s="14">
        <v>3.00919193245665E-2</v>
      </c>
      <c r="F1331" s="14">
        <v>2.23078274293732E-4</v>
      </c>
      <c r="G1331" s="14">
        <v>2.7862626349383302</v>
      </c>
      <c r="H1331" s="14">
        <v>2.8699567608363998</v>
      </c>
      <c r="I1331" s="14">
        <v>3.29087010075534</v>
      </c>
      <c r="J1331" s="14">
        <v>1.6850144216949401</v>
      </c>
      <c r="K1331" s="14">
        <v>4.0661518152526002</v>
      </c>
      <c r="L1331" s="14">
        <v>1.3889057325719201</v>
      </c>
      <c r="M1331" s="14">
        <v>0.19206669058617801</v>
      </c>
      <c r="N1331" s="14">
        <v>3.8892740317689101</v>
      </c>
      <c r="O1331" s="14">
        <v>0.90235246950568204</v>
      </c>
      <c r="P1331" s="14">
        <v>1.9073652183320999</v>
      </c>
      <c r="R1331">
        <v>8</v>
      </c>
      <c r="S1331">
        <v>8</v>
      </c>
      <c r="T1331">
        <v>5</v>
      </c>
      <c r="U1331">
        <v>6</v>
      </c>
      <c r="V1331">
        <v>9</v>
      </c>
    </row>
    <row r="1332" spans="1:22">
      <c r="A1332">
        <v>1994</v>
      </c>
      <c r="B1332">
        <v>4</v>
      </c>
      <c r="C1332">
        <v>12</v>
      </c>
      <c r="D1332" s="14">
        <v>9.0647367128181209</v>
      </c>
      <c r="E1332" s="14">
        <v>1.0774121040854499E-3</v>
      </c>
      <c r="F1332" s="14">
        <v>3.25694289946806E-3</v>
      </c>
      <c r="G1332" s="14">
        <v>1.1325595594728799</v>
      </c>
      <c r="H1332" s="14">
        <v>1.3830851119880501</v>
      </c>
      <c r="I1332" s="14">
        <v>4.6292368894980704</v>
      </c>
      <c r="J1332" s="14">
        <v>0.56561875269524098</v>
      </c>
      <c r="K1332" s="14">
        <v>3.13053692922283</v>
      </c>
      <c r="L1332" s="14">
        <v>1.91921819474884</v>
      </c>
      <c r="M1332" s="14">
        <v>0.312190138462347</v>
      </c>
      <c r="N1332" s="14">
        <v>2.0509236861649298</v>
      </c>
      <c r="O1332" s="14">
        <v>0.49607786281637001</v>
      </c>
      <c r="P1332" s="14">
        <v>1.1268947590621301</v>
      </c>
      <c r="R1332">
        <v>6</v>
      </c>
      <c r="S1332">
        <v>8</v>
      </c>
      <c r="T1332">
        <v>5</v>
      </c>
      <c r="U1332">
        <v>6</v>
      </c>
      <c r="V1332">
        <v>9</v>
      </c>
    </row>
    <row r="1333" spans="1:22">
      <c r="A1333">
        <v>1994</v>
      </c>
      <c r="B1333">
        <v>4</v>
      </c>
      <c r="C1333">
        <v>13</v>
      </c>
      <c r="D1333" s="14">
        <v>10.0152839362097</v>
      </c>
      <c r="E1333" s="14">
        <v>6.9568312043632599E-3</v>
      </c>
      <c r="F1333" s="14">
        <v>6.9600415455425696E-3</v>
      </c>
      <c r="G1333" s="14">
        <v>2.34076169609573</v>
      </c>
      <c r="H1333" s="14">
        <v>1.2619393341437199</v>
      </c>
      <c r="I1333" s="14">
        <v>7.9138653573936697</v>
      </c>
      <c r="J1333" s="14">
        <v>0.67735167624696202</v>
      </c>
      <c r="K1333" s="14">
        <v>2.8210430147991299</v>
      </c>
      <c r="L1333" s="14">
        <v>4.8952091463135501</v>
      </c>
      <c r="M1333" s="14">
        <v>0.10592052606022501</v>
      </c>
      <c r="N1333" s="14">
        <v>5.8258567296424397</v>
      </c>
      <c r="O1333" s="14">
        <v>0.55947738925854096</v>
      </c>
      <c r="P1333" s="14">
        <v>1.6360764497765099</v>
      </c>
      <c r="R1333">
        <v>7</v>
      </c>
      <c r="S1333">
        <v>8</v>
      </c>
      <c r="T1333">
        <v>5</v>
      </c>
      <c r="U1333">
        <v>6</v>
      </c>
      <c r="V1333">
        <v>9</v>
      </c>
    </row>
    <row r="1334" spans="1:22">
      <c r="A1334">
        <v>1994</v>
      </c>
      <c r="B1334">
        <v>4</v>
      </c>
      <c r="C1334">
        <v>14</v>
      </c>
      <c r="D1334" s="14">
        <v>10.375687805302899</v>
      </c>
      <c r="E1334" s="14">
        <v>4.5143639333096799E-2</v>
      </c>
      <c r="F1334" s="14">
        <v>0</v>
      </c>
      <c r="G1334" s="14">
        <v>3.9951926302882699</v>
      </c>
      <c r="H1334" s="14">
        <v>2.2612842894624801</v>
      </c>
      <c r="I1334" s="14">
        <v>5.4963366165512104</v>
      </c>
      <c r="J1334" s="14">
        <v>0.64099770318728699</v>
      </c>
      <c r="K1334" s="14">
        <v>4.2412140051432097</v>
      </c>
      <c r="L1334" s="14">
        <v>5.8111443486771002</v>
      </c>
      <c r="M1334" s="14">
        <v>0.41428669857600697</v>
      </c>
      <c r="N1334" s="14">
        <v>10.310342935485799</v>
      </c>
      <c r="O1334" s="14">
        <v>0.79035277490320199</v>
      </c>
      <c r="P1334" s="14">
        <v>2.4872451213062998</v>
      </c>
      <c r="R1334">
        <v>7</v>
      </c>
      <c r="S1334">
        <v>8</v>
      </c>
      <c r="T1334">
        <v>5</v>
      </c>
      <c r="U1334">
        <v>6</v>
      </c>
      <c r="V1334">
        <v>4</v>
      </c>
    </row>
    <row r="1335" spans="1:22">
      <c r="A1335">
        <v>1994</v>
      </c>
      <c r="B1335">
        <v>4</v>
      </c>
      <c r="C1335">
        <v>15</v>
      </c>
      <c r="D1335" s="14">
        <v>7.0273079467493504</v>
      </c>
      <c r="E1335" s="14">
        <v>0.12544338793436</v>
      </c>
      <c r="F1335" s="14">
        <v>4.7263044642545503E-3</v>
      </c>
      <c r="G1335" s="14">
        <v>1.97126245407242</v>
      </c>
      <c r="H1335" s="14">
        <v>2.7228900024767602</v>
      </c>
      <c r="I1335" s="14">
        <v>4.1259087247346002</v>
      </c>
      <c r="J1335" s="14">
        <v>1.2632061115704101</v>
      </c>
      <c r="K1335" s="14">
        <v>5.7064350393553003</v>
      </c>
      <c r="L1335" s="14">
        <v>3.4836844758893299</v>
      </c>
      <c r="M1335" s="14">
        <v>6.6189142351054404E-3</v>
      </c>
      <c r="N1335" s="14">
        <v>4.9625153510506896</v>
      </c>
      <c r="O1335" s="14">
        <v>1.42350747736899</v>
      </c>
      <c r="P1335" s="14">
        <v>2.3851905197566001</v>
      </c>
      <c r="R1335">
        <v>7</v>
      </c>
      <c r="S1335">
        <v>8</v>
      </c>
      <c r="T1335">
        <v>5</v>
      </c>
      <c r="U1335">
        <v>6</v>
      </c>
      <c r="V1335">
        <v>4</v>
      </c>
    </row>
    <row r="1336" spans="1:22">
      <c r="A1336">
        <v>1994</v>
      </c>
      <c r="B1336">
        <v>4</v>
      </c>
      <c r="C1336">
        <v>16</v>
      </c>
      <c r="D1336" s="14">
        <v>3.0018408346479002</v>
      </c>
      <c r="E1336" s="14">
        <v>0.54448818064297599</v>
      </c>
      <c r="F1336" s="14">
        <v>4.77273019378434E-2</v>
      </c>
      <c r="G1336" s="14">
        <v>2.0792453040180701</v>
      </c>
      <c r="H1336" s="14">
        <v>1.65072299676489</v>
      </c>
      <c r="I1336" s="14">
        <v>3.6457509859086401</v>
      </c>
      <c r="J1336" s="14">
        <v>1.8779901175934499</v>
      </c>
      <c r="K1336" s="14">
        <v>3.7135784560101799</v>
      </c>
      <c r="L1336" s="14">
        <v>1.2044033473482301</v>
      </c>
      <c r="M1336" s="14">
        <v>1.7569114790461901E-2</v>
      </c>
      <c r="N1336" s="14">
        <v>4.40257162499688</v>
      </c>
      <c r="O1336" s="14">
        <v>1.1670270651442101</v>
      </c>
      <c r="P1336" s="14">
        <v>1.82348876927318</v>
      </c>
      <c r="R1336">
        <v>6</v>
      </c>
      <c r="S1336">
        <v>8</v>
      </c>
      <c r="T1336">
        <v>5</v>
      </c>
      <c r="U1336">
        <v>9</v>
      </c>
      <c r="V1336">
        <v>9</v>
      </c>
    </row>
    <row r="1337" spans="1:22">
      <c r="A1337">
        <v>1994</v>
      </c>
      <c r="B1337">
        <v>4</v>
      </c>
      <c r="C1337">
        <v>17</v>
      </c>
      <c r="D1337" s="14">
        <v>4.2689268772771296</v>
      </c>
      <c r="E1337" s="14">
        <v>0.84388140859571004</v>
      </c>
      <c r="F1337" s="14">
        <v>0.975272832866245</v>
      </c>
      <c r="G1337" s="14">
        <v>4.1493952397132601</v>
      </c>
      <c r="H1337" s="14">
        <v>2.5600029905864901</v>
      </c>
      <c r="I1337" s="14">
        <v>2.6714365649015201</v>
      </c>
      <c r="J1337" s="14">
        <v>2.2091730070451399</v>
      </c>
      <c r="K1337" s="14">
        <v>2.5214255788503999</v>
      </c>
      <c r="L1337" s="14">
        <v>1.5671469481936799</v>
      </c>
      <c r="M1337" s="14">
        <v>7.2115820336266998E-2</v>
      </c>
      <c r="N1337" s="14">
        <v>3.0708746285662598</v>
      </c>
      <c r="O1337" s="14">
        <v>1.1418274708837499</v>
      </c>
      <c r="P1337" s="14">
        <v>2.0727968788004998</v>
      </c>
      <c r="R1337">
        <v>1</v>
      </c>
      <c r="S1337">
        <v>8</v>
      </c>
      <c r="T1337">
        <v>9</v>
      </c>
      <c r="U1337">
        <v>9</v>
      </c>
      <c r="V1337">
        <v>4</v>
      </c>
    </row>
    <row r="1338" spans="1:22">
      <c r="A1338">
        <v>1994</v>
      </c>
      <c r="B1338">
        <v>4</v>
      </c>
      <c r="C1338">
        <v>18</v>
      </c>
      <c r="D1338" s="14">
        <v>6.9420835825099703</v>
      </c>
      <c r="E1338" s="14">
        <v>1.14139370038625</v>
      </c>
      <c r="F1338" s="14">
        <v>4.9704580372195499</v>
      </c>
      <c r="G1338" s="14">
        <v>6.2135584697654096</v>
      </c>
      <c r="H1338" s="14">
        <v>3.3147606046769602</v>
      </c>
      <c r="I1338" s="14">
        <v>4.1835751639740701</v>
      </c>
      <c r="J1338" s="14">
        <v>4.0856699415521902</v>
      </c>
      <c r="K1338" s="14">
        <v>1.95620796635865</v>
      </c>
      <c r="L1338" s="14">
        <v>1.89405779125318</v>
      </c>
      <c r="M1338" s="14">
        <v>3.1430882828628499E-2</v>
      </c>
      <c r="N1338" s="14">
        <v>8.4938453527388198</v>
      </c>
      <c r="O1338" s="14">
        <v>1.6785843092641599</v>
      </c>
      <c r="P1338" s="14">
        <v>2.9786028545411898</v>
      </c>
      <c r="R1338">
        <v>1</v>
      </c>
      <c r="S1338">
        <v>8</v>
      </c>
      <c r="T1338">
        <v>9</v>
      </c>
      <c r="U1338">
        <v>9</v>
      </c>
      <c r="V1338">
        <v>4</v>
      </c>
    </row>
    <row r="1339" spans="1:22">
      <c r="A1339">
        <v>1994</v>
      </c>
      <c r="B1339">
        <v>4</v>
      </c>
      <c r="C1339">
        <v>19</v>
      </c>
      <c r="D1339" s="14">
        <v>7.8246059125320802</v>
      </c>
      <c r="E1339" s="14">
        <v>0.88214404108675604</v>
      </c>
      <c r="F1339" s="14">
        <v>3.1903501075960699</v>
      </c>
      <c r="G1339" s="14">
        <v>6.5509040329935599</v>
      </c>
      <c r="H1339" s="14">
        <v>3.0876112577644301</v>
      </c>
      <c r="I1339" s="14">
        <v>8.6201972571511494</v>
      </c>
      <c r="J1339" s="14">
        <v>4.0455283612409101</v>
      </c>
      <c r="K1339" s="14">
        <v>2.65966701702258</v>
      </c>
      <c r="L1339" s="14">
        <v>2.44729418031427</v>
      </c>
      <c r="M1339" s="14">
        <v>8.1053656103018498E-2</v>
      </c>
      <c r="N1339" s="14">
        <v>7.6386759070629804</v>
      </c>
      <c r="O1339" s="14">
        <v>4.3669105066559304</v>
      </c>
      <c r="P1339" s="14">
        <v>4.0355246004134004</v>
      </c>
      <c r="R1339">
        <v>1</v>
      </c>
      <c r="S1339">
        <v>8</v>
      </c>
      <c r="T1339">
        <v>9</v>
      </c>
      <c r="U1339">
        <v>9</v>
      </c>
      <c r="V1339">
        <v>4</v>
      </c>
    </row>
    <row r="1340" spans="1:22">
      <c r="A1340">
        <v>1994</v>
      </c>
      <c r="B1340">
        <v>4</v>
      </c>
      <c r="C1340">
        <v>20</v>
      </c>
      <c r="D1340" s="14">
        <v>7.0028711278373201</v>
      </c>
      <c r="E1340" s="14">
        <v>0.37903091535896699</v>
      </c>
      <c r="F1340" s="14">
        <v>2.7186921028600799</v>
      </c>
      <c r="G1340" s="14">
        <v>8.5423715129270992</v>
      </c>
      <c r="H1340" s="14">
        <v>4.5653337802828702</v>
      </c>
      <c r="I1340" s="14">
        <v>5.5962084800330798</v>
      </c>
      <c r="J1340" s="14">
        <v>10.3895231875685</v>
      </c>
      <c r="K1340" s="14">
        <v>5.4447692035175601</v>
      </c>
      <c r="L1340" s="14">
        <v>3.3779112124309898</v>
      </c>
      <c r="M1340" s="14">
        <v>2.2904320286418201E-2</v>
      </c>
      <c r="N1340" s="14">
        <v>10.3080803651902</v>
      </c>
      <c r="O1340" s="14">
        <v>6.95569409203787</v>
      </c>
      <c r="P1340" s="14">
        <v>6.4658756411906797</v>
      </c>
      <c r="R1340">
        <v>4</v>
      </c>
      <c r="S1340">
        <v>8</v>
      </c>
      <c r="T1340">
        <v>9</v>
      </c>
      <c r="U1340">
        <v>9</v>
      </c>
      <c r="V1340">
        <v>4</v>
      </c>
    </row>
    <row r="1341" spans="1:22">
      <c r="A1341">
        <v>1994</v>
      </c>
      <c r="B1341">
        <v>4</v>
      </c>
      <c r="C1341">
        <v>21</v>
      </c>
      <c r="D1341" s="14">
        <v>7.5034867566756498</v>
      </c>
      <c r="E1341" s="14">
        <v>0.40176803153047702</v>
      </c>
      <c r="F1341" s="14">
        <v>1.2061208549464699</v>
      </c>
      <c r="G1341" s="14">
        <v>9.9943319039782406</v>
      </c>
      <c r="H1341" s="14">
        <v>8.6986271966942397</v>
      </c>
      <c r="I1341" s="14">
        <v>6.5654299808299097</v>
      </c>
      <c r="J1341" s="14">
        <v>9.7561513834573699</v>
      </c>
      <c r="K1341" s="14">
        <v>6.3934209991390496</v>
      </c>
      <c r="L1341" s="14">
        <v>5.3278367896148398</v>
      </c>
      <c r="M1341" s="14">
        <v>0.16958373365396601</v>
      </c>
      <c r="N1341" s="14">
        <v>7.4181808876408901</v>
      </c>
      <c r="O1341" s="14">
        <v>7.9387940736718496</v>
      </c>
      <c r="P1341" s="14">
        <v>7.5389431959266204</v>
      </c>
      <c r="R1341">
        <v>4</v>
      </c>
      <c r="S1341">
        <v>8</v>
      </c>
      <c r="T1341">
        <v>4</v>
      </c>
      <c r="U1341">
        <v>3</v>
      </c>
      <c r="V1341">
        <v>1</v>
      </c>
    </row>
    <row r="1342" spans="1:22">
      <c r="A1342">
        <v>1994</v>
      </c>
      <c r="B1342">
        <v>4</v>
      </c>
      <c r="C1342">
        <v>22</v>
      </c>
      <c r="D1342" s="14">
        <v>4.0056157605590297</v>
      </c>
      <c r="E1342" s="14">
        <v>0.21617950119253199</v>
      </c>
      <c r="F1342" s="14">
        <v>0.28857539817557498</v>
      </c>
      <c r="G1342" s="14">
        <v>3.3810315160697102</v>
      </c>
      <c r="H1342" s="14">
        <v>7.1533508710906597</v>
      </c>
      <c r="I1342" s="14">
        <v>2.7624902035837202</v>
      </c>
      <c r="J1342" s="14">
        <v>3.9539281198051599</v>
      </c>
      <c r="K1342" s="14">
        <v>5.1749465107750403</v>
      </c>
      <c r="L1342" s="14">
        <v>0.339861734124495</v>
      </c>
      <c r="M1342" s="14">
        <v>3.1719706911538499E-3</v>
      </c>
      <c r="N1342" s="14">
        <v>3.6885389630512599</v>
      </c>
      <c r="O1342" s="14">
        <v>7.7809138873910904</v>
      </c>
      <c r="P1342" s="14">
        <v>5.1118910118602701</v>
      </c>
      <c r="R1342">
        <v>10</v>
      </c>
      <c r="S1342">
        <v>8</v>
      </c>
      <c r="T1342">
        <v>4</v>
      </c>
      <c r="U1342">
        <v>3</v>
      </c>
      <c r="V1342">
        <v>1</v>
      </c>
    </row>
    <row r="1343" spans="1:22">
      <c r="A1343">
        <v>1994</v>
      </c>
      <c r="B1343">
        <v>4</v>
      </c>
      <c r="C1343">
        <v>23</v>
      </c>
      <c r="D1343" s="14">
        <v>9.1553701616817804</v>
      </c>
      <c r="E1343" s="14">
        <v>0.181622008745913</v>
      </c>
      <c r="F1343" s="14">
        <v>0</v>
      </c>
      <c r="G1343" s="14">
        <v>4.8289028908601601</v>
      </c>
      <c r="H1343" s="14">
        <v>6.1910257945996596</v>
      </c>
      <c r="I1343" s="14">
        <v>6.317515722145</v>
      </c>
      <c r="J1343" s="14">
        <v>4.8562484777461501</v>
      </c>
      <c r="K1343" s="14">
        <v>2.9281726375488799</v>
      </c>
      <c r="L1343" s="14">
        <v>0.18234393205670199</v>
      </c>
      <c r="M1343" s="14">
        <v>1.75112166445307E-4</v>
      </c>
      <c r="N1343" s="14">
        <v>2.5666227250167499</v>
      </c>
      <c r="O1343" s="14">
        <v>5.66777587549758</v>
      </c>
      <c r="P1343" s="14">
        <v>4.1915237253461797</v>
      </c>
      <c r="R1343">
        <v>10</v>
      </c>
      <c r="S1343">
        <v>8</v>
      </c>
      <c r="T1343">
        <v>4</v>
      </c>
      <c r="U1343">
        <v>3</v>
      </c>
      <c r="V1343">
        <v>9</v>
      </c>
    </row>
    <row r="1344" spans="1:22">
      <c r="A1344">
        <v>1994</v>
      </c>
      <c r="B1344">
        <v>4</v>
      </c>
      <c r="C1344">
        <v>24</v>
      </c>
      <c r="D1344" s="14">
        <v>9.3597287636598097</v>
      </c>
      <c r="E1344" s="14">
        <v>0.21246547656582199</v>
      </c>
      <c r="F1344" s="14">
        <v>3.8161198444567897E-2</v>
      </c>
      <c r="G1344" s="14">
        <v>4.26423809084545</v>
      </c>
      <c r="H1344" s="14">
        <v>7.3098800161981003</v>
      </c>
      <c r="I1344" s="14">
        <v>4.5060253131368304</v>
      </c>
      <c r="J1344" s="14">
        <v>4.7219482717044601</v>
      </c>
      <c r="K1344" s="14">
        <v>4.6999477825378797</v>
      </c>
      <c r="L1344" s="14">
        <v>2.99457749575076</v>
      </c>
      <c r="M1344" s="14">
        <v>3.8618906897611199E-3</v>
      </c>
      <c r="N1344" s="14">
        <v>8.9509306070893597</v>
      </c>
      <c r="O1344" s="14">
        <v>7.4558282510374001</v>
      </c>
      <c r="P1344" s="14">
        <v>5.4130766165378104</v>
      </c>
      <c r="R1344">
        <v>4</v>
      </c>
      <c r="S1344">
        <v>8</v>
      </c>
      <c r="T1344">
        <v>9</v>
      </c>
      <c r="U1344">
        <v>3</v>
      </c>
      <c r="V1344">
        <v>4</v>
      </c>
    </row>
    <row r="1345" spans="1:22">
      <c r="A1345">
        <v>1994</v>
      </c>
      <c r="B1345">
        <v>4</v>
      </c>
      <c r="C1345">
        <v>25</v>
      </c>
      <c r="D1345" s="14">
        <v>12.6434074664375</v>
      </c>
      <c r="E1345" s="14">
        <v>0.48609205740914102</v>
      </c>
      <c r="F1345" s="14">
        <v>3.5991563130585699E-2</v>
      </c>
      <c r="G1345" s="14">
        <v>7.2946535049966101</v>
      </c>
      <c r="H1345" s="14">
        <v>11.615532268276301</v>
      </c>
      <c r="I1345" s="14">
        <v>10.549661728240499</v>
      </c>
      <c r="J1345" s="14">
        <v>7.8854708539237102</v>
      </c>
      <c r="K1345" s="14">
        <v>4.99304649387929</v>
      </c>
      <c r="L1345" s="14">
        <v>7.1343722889389998</v>
      </c>
      <c r="M1345" s="14">
        <v>0.103658572392029</v>
      </c>
      <c r="N1345" s="14">
        <v>9.8681929386979803</v>
      </c>
      <c r="O1345" s="14">
        <v>11.1373835648788</v>
      </c>
      <c r="P1345" s="14">
        <v>8.1817549044610498</v>
      </c>
      <c r="R1345">
        <v>10</v>
      </c>
      <c r="S1345">
        <v>6</v>
      </c>
      <c r="T1345">
        <v>2</v>
      </c>
      <c r="U1345">
        <v>6</v>
      </c>
      <c r="V1345">
        <v>9</v>
      </c>
    </row>
    <row r="1346" spans="1:22">
      <c r="A1346">
        <v>1994</v>
      </c>
      <c r="B1346">
        <v>4</v>
      </c>
      <c r="C1346">
        <v>26</v>
      </c>
      <c r="D1346" s="14">
        <v>2.1221831941978402</v>
      </c>
      <c r="E1346" s="14">
        <v>0.42448543907708602</v>
      </c>
      <c r="F1346" s="14">
        <v>8.0187189876755896E-2</v>
      </c>
      <c r="G1346" s="14">
        <v>8.9664765565701696</v>
      </c>
      <c r="H1346" s="14">
        <v>6.3005534163825097</v>
      </c>
      <c r="I1346" s="14">
        <v>3.5128200260582898</v>
      </c>
      <c r="J1346" s="14">
        <v>6.0357070141434903</v>
      </c>
      <c r="K1346" s="14">
        <v>1.59679957397362</v>
      </c>
      <c r="L1346" s="14">
        <v>6.7291467499749196</v>
      </c>
      <c r="M1346" s="14">
        <v>0.74722251586190502</v>
      </c>
      <c r="N1346" s="14">
        <v>8.58861226879052</v>
      </c>
      <c r="O1346" s="14">
        <v>8.5817458570450693</v>
      </c>
      <c r="P1346" s="14">
        <v>6.4694621021703096</v>
      </c>
      <c r="R1346">
        <v>10</v>
      </c>
      <c r="S1346">
        <v>6</v>
      </c>
      <c r="T1346">
        <v>1</v>
      </c>
      <c r="U1346">
        <v>6</v>
      </c>
      <c r="V1346">
        <v>1</v>
      </c>
    </row>
    <row r="1347" spans="1:22">
      <c r="A1347">
        <v>1994</v>
      </c>
      <c r="B1347">
        <v>4</v>
      </c>
      <c r="C1347">
        <v>27</v>
      </c>
      <c r="D1347" s="14">
        <v>2.0288188766654902</v>
      </c>
      <c r="E1347" s="14">
        <v>0.75680073197360798</v>
      </c>
      <c r="F1347" s="14">
        <v>0.46246799688041101</v>
      </c>
      <c r="G1347" s="14">
        <v>3.9087542837432299</v>
      </c>
      <c r="H1347" s="14">
        <v>2.8951140827531798</v>
      </c>
      <c r="I1347" s="14">
        <v>1.83435778317753</v>
      </c>
      <c r="J1347" s="14">
        <v>5.2799667078502797</v>
      </c>
      <c r="K1347" s="14">
        <v>0.62898682476758005</v>
      </c>
      <c r="L1347" s="14">
        <v>0.56866833132943495</v>
      </c>
      <c r="M1347" s="14">
        <v>0.124844419962438</v>
      </c>
      <c r="N1347" s="14">
        <v>1.4664992570231501</v>
      </c>
      <c r="O1347" s="14">
        <v>7.8576600900249396</v>
      </c>
      <c r="P1347" s="14">
        <v>4.2643189714791303</v>
      </c>
      <c r="R1347">
        <v>10</v>
      </c>
      <c r="S1347">
        <v>6</v>
      </c>
      <c r="T1347">
        <v>1</v>
      </c>
      <c r="U1347">
        <v>6</v>
      </c>
      <c r="V1347">
        <v>1</v>
      </c>
    </row>
    <row r="1348" spans="1:22">
      <c r="A1348">
        <v>1994</v>
      </c>
      <c r="B1348">
        <v>4</v>
      </c>
      <c r="C1348">
        <v>28</v>
      </c>
      <c r="D1348" s="14">
        <v>0.65011114107908896</v>
      </c>
      <c r="E1348" s="14">
        <v>0.30228011589541898</v>
      </c>
      <c r="F1348" s="14">
        <v>8.7489898986339701E-2</v>
      </c>
      <c r="G1348" s="14">
        <v>4.5046542200570903</v>
      </c>
      <c r="H1348" s="14">
        <v>2.7473674930926499</v>
      </c>
      <c r="I1348" s="14">
        <v>0.72215915656257301</v>
      </c>
      <c r="J1348" s="14">
        <v>4.7169811917326303</v>
      </c>
      <c r="K1348" s="14">
        <v>0.47434845258840103</v>
      </c>
      <c r="L1348" s="14">
        <v>0.978517777602956</v>
      </c>
      <c r="M1348" s="14">
        <v>0.16055039865745699</v>
      </c>
      <c r="N1348" s="14">
        <v>4.5119699236057702</v>
      </c>
      <c r="O1348" s="14">
        <v>10.0751501018859</v>
      </c>
      <c r="P1348" s="14">
        <v>5.1550630927996401</v>
      </c>
      <c r="R1348">
        <v>10</v>
      </c>
      <c r="S1348">
        <v>6</v>
      </c>
      <c r="T1348">
        <v>4</v>
      </c>
      <c r="U1348">
        <v>6</v>
      </c>
      <c r="V1348">
        <v>7</v>
      </c>
    </row>
    <row r="1349" spans="1:22">
      <c r="A1349">
        <v>1994</v>
      </c>
      <c r="B1349">
        <v>4</v>
      </c>
      <c r="C1349">
        <v>29</v>
      </c>
      <c r="D1349" s="14">
        <v>1.34919259505463</v>
      </c>
      <c r="E1349" s="14">
        <v>0.46179356016803202</v>
      </c>
      <c r="F1349" s="14">
        <v>1.9738387355166E-2</v>
      </c>
      <c r="G1349" s="14">
        <v>3.28213866535638</v>
      </c>
      <c r="H1349" s="14">
        <v>1.11821523541656</v>
      </c>
      <c r="I1349" s="14">
        <v>4.2854724350519202</v>
      </c>
      <c r="J1349" s="14">
        <v>4.3219043126093002</v>
      </c>
      <c r="K1349" s="14">
        <v>1.57566893211466</v>
      </c>
      <c r="L1349" s="14">
        <v>0.966454219510126</v>
      </c>
      <c r="M1349" s="14">
        <v>0.19889748033262999</v>
      </c>
      <c r="N1349" s="14">
        <v>3.9202197185651899</v>
      </c>
      <c r="O1349" s="14">
        <v>9.6376297106125595</v>
      </c>
      <c r="P1349" s="14">
        <v>4.7478176073162404</v>
      </c>
      <c r="R1349">
        <v>4</v>
      </c>
      <c r="S1349">
        <v>6</v>
      </c>
      <c r="T1349">
        <v>4</v>
      </c>
      <c r="U1349">
        <v>6</v>
      </c>
      <c r="V1349">
        <v>7</v>
      </c>
    </row>
    <row r="1350" spans="1:22">
      <c r="A1350">
        <v>1994</v>
      </c>
      <c r="B1350">
        <v>4</v>
      </c>
      <c r="C1350">
        <v>30</v>
      </c>
      <c r="D1350" s="14">
        <v>2.2601360587856099</v>
      </c>
      <c r="E1350" s="14">
        <v>0.116085636448705</v>
      </c>
      <c r="F1350" s="14">
        <v>7.6967867611275401E-2</v>
      </c>
      <c r="G1350" s="14">
        <v>8.1406247571380206</v>
      </c>
      <c r="H1350" s="14">
        <v>9.1545601335798708</v>
      </c>
      <c r="I1350" s="14">
        <v>3.3257800589203699</v>
      </c>
      <c r="J1350" s="14">
        <v>6.9745249642784897</v>
      </c>
      <c r="K1350" s="14">
        <v>8.2070249124314305</v>
      </c>
      <c r="L1350" s="14">
        <v>14.228519132936199</v>
      </c>
      <c r="M1350" s="14">
        <v>0.55784758280985802</v>
      </c>
      <c r="N1350" s="14">
        <v>18.040082027054499</v>
      </c>
      <c r="O1350" s="14">
        <v>10.9776342226415</v>
      </c>
      <c r="P1350" s="14">
        <v>9.0110597385068196</v>
      </c>
      <c r="R1350">
        <v>4</v>
      </c>
      <c r="S1350">
        <v>6</v>
      </c>
      <c r="T1350">
        <v>4</v>
      </c>
      <c r="U1350">
        <v>6</v>
      </c>
      <c r="V1350">
        <v>7</v>
      </c>
    </row>
    <row r="1351" spans="1:22">
      <c r="A1351">
        <v>1994</v>
      </c>
      <c r="B1351">
        <v>5</v>
      </c>
      <c r="C1351">
        <v>1</v>
      </c>
      <c r="D1351" s="14">
        <v>9.6828224328028707</v>
      </c>
      <c r="E1351" s="14">
        <v>3.5091146960070901E-2</v>
      </c>
      <c r="F1351" s="14">
        <v>0.39415775803820502</v>
      </c>
      <c r="G1351" s="14">
        <v>7.3847006765899197</v>
      </c>
      <c r="H1351" s="14">
        <v>12.440619367451699</v>
      </c>
      <c r="I1351" s="14">
        <v>13.839782219008701</v>
      </c>
      <c r="J1351" s="14">
        <v>3.9928959760281</v>
      </c>
      <c r="K1351" s="14">
        <v>6.0255751014521</v>
      </c>
      <c r="L1351" s="14">
        <v>15.3598766306638</v>
      </c>
      <c r="M1351" s="14">
        <v>2.0546163858439299</v>
      </c>
      <c r="N1351" s="14">
        <v>24.3664258325262</v>
      </c>
      <c r="O1351" s="14">
        <v>4.8374386710101804</v>
      </c>
      <c r="P1351" s="14">
        <v>6.9390858906186796</v>
      </c>
      <c r="R1351">
        <v>5</v>
      </c>
      <c r="S1351">
        <v>5</v>
      </c>
      <c r="T1351">
        <v>4</v>
      </c>
      <c r="U1351">
        <v>2</v>
      </c>
      <c r="V1351">
        <v>7</v>
      </c>
    </row>
    <row r="1352" spans="1:22">
      <c r="A1352">
        <v>1994</v>
      </c>
      <c r="B1352">
        <v>5</v>
      </c>
      <c r="C1352">
        <v>2</v>
      </c>
      <c r="D1352" s="14">
        <v>9.7724712802261102</v>
      </c>
      <c r="E1352" s="14">
        <v>3.4414729489200101E-4</v>
      </c>
      <c r="F1352" s="14">
        <v>0.100008529390252</v>
      </c>
      <c r="G1352" s="14">
        <v>5.1920832439374998</v>
      </c>
      <c r="H1352" s="14">
        <v>6.2762765769111697</v>
      </c>
      <c r="I1352" s="14">
        <v>3.88068948110288</v>
      </c>
      <c r="J1352" s="14">
        <v>1.8147918653248201</v>
      </c>
      <c r="K1352" s="14">
        <v>3.04780473532638</v>
      </c>
      <c r="L1352" s="14">
        <v>1.150244129794</v>
      </c>
      <c r="M1352" s="14">
        <v>0.30792981687354698</v>
      </c>
      <c r="N1352" s="14">
        <v>8.7062199474646107</v>
      </c>
      <c r="O1352" s="14">
        <v>5.4025045078223597</v>
      </c>
      <c r="P1352" s="14">
        <v>4.1462810587106604</v>
      </c>
      <c r="R1352">
        <v>5</v>
      </c>
      <c r="S1352">
        <v>5</v>
      </c>
      <c r="T1352">
        <v>8</v>
      </c>
      <c r="U1352">
        <v>2</v>
      </c>
      <c r="V1352">
        <v>7</v>
      </c>
    </row>
    <row r="1353" spans="1:22">
      <c r="A1353">
        <v>1994</v>
      </c>
      <c r="B1353">
        <v>5</v>
      </c>
      <c r="C1353">
        <v>3</v>
      </c>
      <c r="D1353" s="14">
        <v>8.8079415642589396</v>
      </c>
      <c r="E1353" s="14">
        <v>1.2891660768599199E-3</v>
      </c>
      <c r="F1353" s="14">
        <v>1.8451384215267898E-2</v>
      </c>
      <c r="G1353" s="14">
        <v>1.8933420871870701</v>
      </c>
      <c r="H1353" s="14">
        <v>4.8981035709852696</v>
      </c>
      <c r="I1353" s="14">
        <v>3.3698821215934802</v>
      </c>
      <c r="J1353" s="14">
        <v>0.75009314159093998</v>
      </c>
      <c r="K1353" s="14">
        <v>2.5773450979944199</v>
      </c>
      <c r="L1353" s="14">
        <v>2.1944466319713598</v>
      </c>
      <c r="M1353" s="14">
        <v>1.52567518894112</v>
      </c>
      <c r="N1353" s="14">
        <v>7.5279608353830598</v>
      </c>
      <c r="O1353" s="14">
        <v>4.62500524711509</v>
      </c>
      <c r="P1353" s="14">
        <v>3.1441909292130301</v>
      </c>
      <c r="R1353">
        <v>5</v>
      </c>
      <c r="S1353">
        <v>5</v>
      </c>
      <c r="T1353">
        <v>4</v>
      </c>
      <c r="U1353">
        <v>2</v>
      </c>
      <c r="V1353">
        <v>7</v>
      </c>
    </row>
    <row r="1354" spans="1:22">
      <c r="A1354">
        <v>1994</v>
      </c>
      <c r="B1354">
        <v>5</v>
      </c>
      <c r="C1354">
        <v>4</v>
      </c>
      <c r="D1354" s="14">
        <v>11.3705090962291</v>
      </c>
      <c r="E1354" s="14">
        <v>3.7325514742697199E-2</v>
      </c>
      <c r="F1354" s="14">
        <v>3.1230959859269801E-4</v>
      </c>
      <c r="G1354" s="14">
        <v>2.4726531074252098</v>
      </c>
      <c r="H1354" s="14">
        <v>1.2282126965396201</v>
      </c>
      <c r="I1354" s="14">
        <v>9.3182962419533197</v>
      </c>
      <c r="J1354" s="14">
        <v>1.0418526269010799</v>
      </c>
      <c r="K1354" s="14">
        <v>1.9258609728813101</v>
      </c>
      <c r="L1354" s="14">
        <v>10.0610309178726</v>
      </c>
      <c r="M1354" s="14">
        <v>6.74503596748165</v>
      </c>
      <c r="N1354" s="14">
        <v>7.2072906377397699</v>
      </c>
      <c r="O1354" s="14">
        <v>2.1471966953700399</v>
      </c>
      <c r="P1354" s="14">
        <v>2.81570383840798</v>
      </c>
      <c r="R1354">
        <v>2</v>
      </c>
      <c r="S1354">
        <v>5</v>
      </c>
      <c r="T1354">
        <v>4</v>
      </c>
      <c r="U1354">
        <v>2</v>
      </c>
      <c r="V1354">
        <v>7</v>
      </c>
    </row>
    <row r="1355" spans="1:22">
      <c r="A1355">
        <v>1994</v>
      </c>
      <c r="B1355">
        <v>5</v>
      </c>
      <c r="C1355">
        <v>5</v>
      </c>
      <c r="D1355" s="14">
        <v>9.0626572498497193</v>
      </c>
      <c r="E1355" s="14">
        <v>0.203900438894837</v>
      </c>
      <c r="F1355" s="14">
        <v>0.17699682513101</v>
      </c>
      <c r="G1355" s="14">
        <v>9.7914881630878501</v>
      </c>
      <c r="H1355" s="14">
        <v>2.5299353508890299</v>
      </c>
      <c r="I1355" s="14">
        <v>6.5028706160581198</v>
      </c>
      <c r="J1355" s="14">
        <v>2.75115310124712</v>
      </c>
      <c r="K1355" s="14">
        <v>3.32763440653263</v>
      </c>
      <c r="L1355" s="14">
        <v>23.7776472081087</v>
      </c>
      <c r="M1355" s="14">
        <v>10.131166909528</v>
      </c>
      <c r="N1355" s="14">
        <v>9.4455879521167994</v>
      </c>
      <c r="O1355" s="14">
        <v>2.0339008608027598</v>
      </c>
      <c r="P1355" s="14">
        <v>5.3194370573618004</v>
      </c>
      <c r="R1355">
        <v>5</v>
      </c>
      <c r="S1355">
        <v>5</v>
      </c>
      <c r="T1355">
        <v>4</v>
      </c>
      <c r="U1355">
        <v>2</v>
      </c>
      <c r="V1355">
        <v>1</v>
      </c>
    </row>
    <row r="1356" spans="1:22">
      <c r="A1356">
        <v>1994</v>
      </c>
      <c r="B1356">
        <v>5</v>
      </c>
      <c r="C1356">
        <v>6</v>
      </c>
      <c r="D1356" s="14">
        <v>10.1814417979292</v>
      </c>
      <c r="E1356" s="14">
        <v>0.67241600525536904</v>
      </c>
      <c r="F1356" s="14">
        <v>1.1226653730757301</v>
      </c>
      <c r="G1356" s="14">
        <v>5.9356216055103701</v>
      </c>
      <c r="H1356" s="14">
        <v>4.2763285445168702</v>
      </c>
      <c r="I1356" s="14">
        <v>8.1049830795202098</v>
      </c>
      <c r="J1356" s="14">
        <v>1.96822667879892</v>
      </c>
      <c r="K1356" s="14">
        <v>3.02112630410091</v>
      </c>
      <c r="L1356" s="14">
        <v>3.8158814013714402</v>
      </c>
      <c r="M1356" s="14">
        <v>0.19445015137903901</v>
      </c>
      <c r="N1356" s="14">
        <v>9.5001164089210608</v>
      </c>
      <c r="O1356" s="14">
        <v>2.0782405195908402</v>
      </c>
      <c r="P1356" s="14">
        <v>3.2978027301097401</v>
      </c>
      <c r="R1356">
        <v>7</v>
      </c>
      <c r="S1356">
        <v>5</v>
      </c>
      <c r="T1356">
        <v>4</v>
      </c>
      <c r="U1356">
        <v>2</v>
      </c>
      <c r="V1356">
        <v>6</v>
      </c>
    </row>
    <row r="1357" spans="1:22">
      <c r="A1357">
        <v>1994</v>
      </c>
      <c r="B1357">
        <v>5</v>
      </c>
      <c r="C1357">
        <v>7</v>
      </c>
      <c r="D1357" s="14">
        <v>2.6007841240228</v>
      </c>
      <c r="E1357" s="14">
        <v>0.55916929557848905</v>
      </c>
      <c r="F1357" s="14">
        <v>2.88337676707216E-2</v>
      </c>
      <c r="G1357" s="14">
        <v>6.3684429302467498</v>
      </c>
      <c r="H1357" s="14">
        <v>3.12758371996535</v>
      </c>
      <c r="I1357" s="14">
        <v>2.18953029887812</v>
      </c>
      <c r="J1357" s="14">
        <v>3.3357228149006501</v>
      </c>
      <c r="K1357" s="14">
        <v>1.81866069367449</v>
      </c>
      <c r="L1357" s="14">
        <v>1.5369738459007001</v>
      </c>
      <c r="M1357" s="14">
        <v>0.118838419104055</v>
      </c>
      <c r="N1357" s="14">
        <v>3.8298156537004999</v>
      </c>
      <c r="O1357" s="14">
        <v>2.3302996812158598</v>
      </c>
      <c r="P1357" s="14">
        <v>2.91791850928213</v>
      </c>
      <c r="R1357">
        <v>2</v>
      </c>
      <c r="S1357">
        <v>5</v>
      </c>
      <c r="T1357">
        <v>4</v>
      </c>
      <c r="U1357">
        <v>1</v>
      </c>
      <c r="V1357">
        <v>6</v>
      </c>
    </row>
    <row r="1358" spans="1:22">
      <c r="A1358">
        <v>1994</v>
      </c>
      <c r="B1358">
        <v>5</v>
      </c>
      <c r="C1358">
        <v>8</v>
      </c>
      <c r="D1358" s="14">
        <v>0.95423136369875705</v>
      </c>
      <c r="E1358" s="14">
        <v>0.36251693022438403</v>
      </c>
      <c r="F1358" s="14">
        <v>0.21524379383112199</v>
      </c>
      <c r="G1358" s="14">
        <v>4.1370649383615898</v>
      </c>
      <c r="H1358" s="14">
        <v>0.97388876792948798</v>
      </c>
      <c r="I1358" s="14">
        <v>1.01425332278187</v>
      </c>
      <c r="J1358" s="14">
        <v>2.5373133817924098</v>
      </c>
      <c r="K1358" s="14">
        <v>1.6039731343136101</v>
      </c>
      <c r="L1358" s="14">
        <v>0.86478622461613897</v>
      </c>
      <c r="M1358" s="14">
        <v>0.50268025443152897</v>
      </c>
      <c r="N1358" s="14">
        <v>3.15181194558807</v>
      </c>
      <c r="O1358" s="14">
        <v>2.9010490223434999</v>
      </c>
      <c r="P1358" s="14">
        <v>2.4051818732989898</v>
      </c>
      <c r="R1358">
        <v>2</v>
      </c>
      <c r="S1358">
        <v>6</v>
      </c>
      <c r="T1358">
        <v>4</v>
      </c>
      <c r="U1358">
        <v>1</v>
      </c>
      <c r="V1358">
        <v>7</v>
      </c>
    </row>
    <row r="1359" spans="1:22">
      <c r="A1359">
        <v>1994</v>
      </c>
      <c r="B1359">
        <v>5</v>
      </c>
      <c r="C1359">
        <v>9</v>
      </c>
      <c r="D1359" s="14">
        <v>0.66625764425886902</v>
      </c>
      <c r="E1359" s="14">
        <v>0.46555180370411797</v>
      </c>
      <c r="F1359" s="14">
        <v>0.67275467997695704</v>
      </c>
      <c r="G1359" s="14">
        <v>3.6474643332466399</v>
      </c>
      <c r="H1359" s="14">
        <v>1.29343595651555</v>
      </c>
      <c r="I1359" s="14">
        <v>1.7670737490727499</v>
      </c>
      <c r="J1359" s="14">
        <v>3.00726920949353</v>
      </c>
      <c r="K1359" s="14">
        <v>1.4272105597824301</v>
      </c>
      <c r="L1359" s="14">
        <v>1.1299764510500701</v>
      </c>
      <c r="M1359" s="14">
        <v>0.26792212534537502</v>
      </c>
      <c r="N1359" s="14">
        <v>3.1162118878094498</v>
      </c>
      <c r="O1359" s="14">
        <v>3.8146539565183999</v>
      </c>
      <c r="P1359" s="14">
        <v>2.7072993955008302</v>
      </c>
      <c r="R1359">
        <v>2</v>
      </c>
      <c r="S1359">
        <v>6</v>
      </c>
      <c r="T1359">
        <v>4</v>
      </c>
      <c r="U1359">
        <v>1</v>
      </c>
      <c r="V1359">
        <v>7</v>
      </c>
    </row>
    <row r="1360" spans="1:22">
      <c r="A1360">
        <v>1994</v>
      </c>
      <c r="B1360">
        <v>5</v>
      </c>
      <c r="C1360">
        <v>10</v>
      </c>
      <c r="D1360" s="14">
        <v>0.43615923865363698</v>
      </c>
      <c r="E1360" s="14">
        <v>0.54548463764130595</v>
      </c>
      <c r="F1360" s="14">
        <v>0.14934428939409</v>
      </c>
      <c r="G1360" s="14">
        <v>5.3444657728460996</v>
      </c>
      <c r="H1360" s="14">
        <v>1.8181392210996301</v>
      </c>
      <c r="I1360" s="14">
        <v>1.10150572509555</v>
      </c>
      <c r="J1360" s="14">
        <v>2.2656425915540499</v>
      </c>
      <c r="K1360" s="14">
        <v>2.4393227764891798</v>
      </c>
      <c r="L1360" s="14">
        <v>1.28833252875917</v>
      </c>
      <c r="M1360" s="14">
        <v>0.428854433627675</v>
      </c>
      <c r="N1360" s="14">
        <v>3.2392382203298702</v>
      </c>
      <c r="O1360" s="14">
        <v>5.5131064782029302</v>
      </c>
      <c r="P1360" s="14">
        <v>3.6964115890945002</v>
      </c>
      <c r="R1360">
        <v>2</v>
      </c>
      <c r="S1360">
        <v>6</v>
      </c>
      <c r="T1360">
        <v>4</v>
      </c>
      <c r="U1360">
        <v>1</v>
      </c>
      <c r="V1360">
        <v>7</v>
      </c>
    </row>
    <row r="1361" spans="1:22">
      <c r="A1361">
        <v>1994</v>
      </c>
      <c r="B1361">
        <v>5</v>
      </c>
      <c r="C1361">
        <v>11</v>
      </c>
      <c r="D1361" s="14">
        <v>1.07880715064872</v>
      </c>
      <c r="E1361" s="14">
        <v>0.454551224067682</v>
      </c>
      <c r="F1361" s="14">
        <v>0.72851487631735601</v>
      </c>
      <c r="G1361" s="14">
        <v>7.0364608122962</v>
      </c>
      <c r="H1361" s="14">
        <v>4.0868171195591803</v>
      </c>
      <c r="I1361" s="14">
        <v>1.69255940468925</v>
      </c>
      <c r="J1361" s="14">
        <v>4.6610648404697903</v>
      </c>
      <c r="K1361" s="14">
        <v>3.9466096825689498</v>
      </c>
      <c r="L1361" s="14">
        <v>1.3967029241856601</v>
      </c>
      <c r="M1361" s="14">
        <v>8.2649661879090897E-2</v>
      </c>
      <c r="N1361" s="14">
        <v>8.5113636957845902</v>
      </c>
      <c r="O1361" s="14">
        <v>5.7151292051842901</v>
      </c>
      <c r="P1361" s="14">
        <v>4.8628727536085696</v>
      </c>
      <c r="R1361">
        <v>1</v>
      </c>
      <c r="S1361">
        <v>5</v>
      </c>
      <c r="T1361">
        <v>4</v>
      </c>
      <c r="U1361">
        <v>1</v>
      </c>
      <c r="V1361">
        <v>7</v>
      </c>
    </row>
    <row r="1362" spans="1:22">
      <c r="A1362">
        <v>1994</v>
      </c>
      <c r="B1362">
        <v>5</v>
      </c>
      <c r="C1362">
        <v>12</v>
      </c>
      <c r="D1362" s="14">
        <v>3.72819524611708</v>
      </c>
      <c r="E1362" s="14">
        <v>0.18477380071810701</v>
      </c>
      <c r="F1362" s="14">
        <v>0.32243422945845601</v>
      </c>
      <c r="G1362" s="14">
        <v>4.6639011480838199</v>
      </c>
      <c r="H1362" s="14">
        <v>4.4973193309224104</v>
      </c>
      <c r="I1362" s="14">
        <v>2.9340669941341999</v>
      </c>
      <c r="J1362" s="14">
        <v>4.4257794582019603</v>
      </c>
      <c r="K1362" s="14">
        <v>3.7673646948104298</v>
      </c>
      <c r="L1362" s="14">
        <v>3.3475819403818998</v>
      </c>
      <c r="M1362" s="14">
        <v>0.15635200254946699</v>
      </c>
      <c r="N1362" s="14">
        <v>6.49065054920767</v>
      </c>
      <c r="O1362" s="14">
        <v>5.2815657857327301</v>
      </c>
      <c r="P1362" s="14">
        <v>4.2943030593323801</v>
      </c>
      <c r="R1362">
        <v>5</v>
      </c>
      <c r="S1362">
        <v>6</v>
      </c>
      <c r="T1362">
        <v>4</v>
      </c>
      <c r="U1362">
        <v>2</v>
      </c>
      <c r="V1362">
        <v>7</v>
      </c>
    </row>
    <row r="1363" spans="1:22">
      <c r="A1363">
        <v>1994</v>
      </c>
      <c r="B1363">
        <v>5</v>
      </c>
      <c r="C1363">
        <v>13</v>
      </c>
      <c r="D1363" s="14">
        <v>5.1115666966975004</v>
      </c>
      <c r="E1363" s="14">
        <v>0.179919550998729</v>
      </c>
      <c r="F1363" s="14">
        <v>0.26897653334044103</v>
      </c>
      <c r="G1363" s="14">
        <v>2.59523827161301</v>
      </c>
      <c r="H1363" s="14">
        <v>3.99955925614556</v>
      </c>
      <c r="I1363" s="14">
        <v>4.2485240445689998</v>
      </c>
      <c r="J1363" s="14">
        <v>2.9803679029980601</v>
      </c>
      <c r="K1363" s="14">
        <v>3.6116393266576798</v>
      </c>
      <c r="L1363" s="14">
        <v>1.3868251633236399</v>
      </c>
      <c r="M1363" s="14">
        <v>0.127015312531194</v>
      </c>
      <c r="N1363" s="14">
        <v>6.7252924931855098</v>
      </c>
      <c r="O1363" s="14">
        <v>4.1034904465364503</v>
      </c>
      <c r="P1363" s="14">
        <v>3.2502594430549299</v>
      </c>
      <c r="R1363">
        <v>5</v>
      </c>
      <c r="S1363">
        <v>6</v>
      </c>
      <c r="T1363">
        <v>4</v>
      </c>
      <c r="U1363">
        <v>2</v>
      </c>
      <c r="V1363">
        <v>7</v>
      </c>
    </row>
    <row r="1364" spans="1:22">
      <c r="A1364">
        <v>1994</v>
      </c>
      <c r="B1364">
        <v>5</v>
      </c>
      <c r="C1364">
        <v>14</v>
      </c>
      <c r="D1364" s="14">
        <v>1.3712958205521699</v>
      </c>
      <c r="E1364" s="14">
        <v>0.66925529916331905</v>
      </c>
      <c r="F1364" s="14">
        <v>2.7059535013618401E-2</v>
      </c>
      <c r="G1364" s="14">
        <v>3.6645857250503102</v>
      </c>
      <c r="H1364" s="14">
        <v>3.0059088054576</v>
      </c>
      <c r="I1364" s="14">
        <v>3.9691421592685798</v>
      </c>
      <c r="J1364" s="14">
        <v>5.1129022126846202</v>
      </c>
      <c r="K1364" s="14">
        <v>2.0488927592759998</v>
      </c>
      <c r="L1364" s="14">
        <v>2.23110116691501</v>
      </c>
      <c r="M1364" s="14">
        <v>0.40498208155205501</v>
      </c>
      <c r="N1364" s="14">
        <v>9.5818446909742807</v>
      </c>
      <c r="O1364" s="14">
        <v>4.50178390156875</v>
      </c>
      <c r="P1364" s="14">
        <v>3.6407700597202899</v>
      </c>
      <c r="R1364">
        <v>7</v>
      </c>
      <c r="S1364">
        <v>6</v>
      </c>
      <c r="T1364">
        <v>9</v>
      </c>
      <c r="U1364">
        <v>2</v>
      </c>
      <c r="V1364">
        <v>7</v>
      </c>
    </row>
    <row r="1365" spans="1:22">
      <c r="A1365">
        <v>1994</v>
      </c>
      <c r="B1365">
        <v>5</v>
      </c>
      <c r="C1365">
        <v>15</v>
      </c>
      <c r="D1365" s="14">
        <v>1.73366236030145</v>
      </c>
      <c r="E1365" s="14">
        <v>1.2220911971302699</v>
      </c>
      <c r="F1365" s="14">
        <v>8.4843760013872893E-2</v>
      </c>
      <c r="G1365" s="14">
        <v>5.90334991146129</v>
      </c>
      <c r="H1365" s="14">
        <v>7.1680562775916199</v>
      </c>
      <c r="I1365" s="14">
        <v>5.37915229887534</v>
      </c>
      <c r="J1365" s="14">
        <v>6.8531460845260099</v>
      </c>
      <c r="K1365" s="14">
        <v>2.1454037270338602</v>
      </c>
      <c r="L1365" s="14">
        <v>8.9077198937203708</v>
      </c>
      <c r="M1365" s="14">
        <v>2.1385903880919401</v>
      </c>
      <c r="N1365" s="14">
        <v>12.117717009877801</v>
      </c>
      <c r="O1365" s="14">
        <v>4.4794761356778396</v>
      </c>
      <c r="P1365" s="14">
        <v>5.0780597202560402</v>
      </c>
      <c r="R1365">
        <v>5</v>
      </c>
      <c r="S1365">
        <v>6</v>
      </c>
      <c r="T1365">
        <v>4</v>
      </c>
      <c r="U1365">
        <v>1</v>
      </c>
      <c r="V1365">
        <v>7</v>
      </c>
    </row>
    <row r="1366" spans="1:22">
      <c r="A1366">
        <v>1994</v>
      </c>
      <c r="B1366">
        <v>5</v>
      </c>
      <c r="C1366">
        <v>16</v>
      </c>
      <c r="D1366" s="14">
        <v>8.5759876706526903</v>
      </c>
      <c r="E1366" s="14">
        <v>0.87732460563493597</v>
      </c>
      <c r="F1366" s="14">
        <v>0.29324586511815398</v>
      </c>
      <c r="G1366" s="14">
        <v>5.4960333769841698</v>
      </c>
      <c r="H1366" s="14">
        <v>6.0681384631090998</v>
      </c>
      <c r="I1366" s="14">
        <v>9.8877406625410593</v>
      </c>
      <c r="J1366" s="14">
        <v>3.4096477607349001</v>
      </c>
      <c r="K1366" s="14">
        <v>2.6514089420219999</v>
      </c>
      <c r="L1366" s="14">
        <v>5.7055607287795098</v>
      </c>
      <c r="M1366" s="14">
        <v>2.0744867346867402</v>
      </c>
      <c r="N1366" s="14">
        <v>12.307427192677601</v>
      </c>
      <c r="O1366" s="14">
        <v>5.8384016446212899</v>
      </c>
      <c r="P1366" s="14">
        <v>4.9795150932972696</v>
      </c>
      <c r="R1366">
        <v>5</v>
      </c>
      <c r="S1366">
        <v>6</v>
      </c>
      <c r="T1366">
        <v>4</v>
      </c>
      <c r="U1366">
        <v>1</v>
      </c>
      <c r="V1366">
        <v>7</v>
      </c>
    </row>
    <row r="1367" spans="1:22">
      <c r="A1367">
        <v>1994</v>
      </c>
      <c r="B1367">
        <v>5</v>
      </c>
      <c r="C1367">
        <v>17</v>
      </c>
      <c r="D1367" s="14">
        <v>1.4321636197080201</v>
      </c>
      <c r="E1367" s="14">
        <v>0.40214752512605001</v>
      </c>
      <c r="F1367" s="14">
        <v>0.48774950735462602</v>
      </c>
      <c r="G1367" s="14">
        <v>5.3841676880139104</v>
      </c>
      <c r="H1367" s="14">
        <v>3.0079412138475701</v>
      </c>
      <c r="I1367" s="14">
        <v>2.3452074132321501</v>
      </c>
      <c r="J1367" s="14">
        <v>3.0602062124528602</v>
      </c>
      <c r="K1367" s="14">
        <v>2.0267255097086001</v>
      </c>
      <c r="L1367" s="14">
        <v>4.1867571618558497</v>
      </c>
      <c r="M1367" s="14">
        <v>1.0009848421415699</v>
      </c>
      <c r="N1367" s="14">
        <v>7.0005504249141</v>
      </c>
      <c r="O1367" s="14">
        <v>4.0460214715240399</v>
      </c>
      <c r="P1367" s="14">
        <v>3.5950482290623902</v>
      </c>
      <c r="R1367">
        <v>2</v>
      </c>
      <c r="S1367">
        <v>5</v>
      </c>
      <c r="T1367">
        <v>4</v>
      </c>
      <c r="U1367">
        <v>1</v>
      </c>
      <c r="V1367">
        <v>7</v>
      </c>
    </row>
    <row r="1368" spans="1:22">
      <c r="A1368">
        <v>1994</v>
      </c>
      <c r="B1368">
        <v>5</v>
      </c>
      <c r="C1368">
        <v>18</v>
      </c>
      <c r="D1368" s="14">
        <v>0.805042792065228</v>
      </c>
      <c r="E1368" s="14">
        <v>0.120378773734612</v>
      </c>
      <c r="F1368" s="14">
        <v>0.100249888306864</v>
      </c>
      <c r="G1368" s="14">
        <v>6.9822616095603296</v>
      </c>
      <c r="H1368" s="14">
        <v>1.72046810561863</v>
      </c>
      <c r="I1368" s="14">
        <v>1.3854326219491</v>
      </c>
      <c r="J1368" s="14">
        <v>4.0437189555061703</v>
      </c>
      <c r="K1368" s="14">
        <v>1.0966813660996799</v>
      </c>
      <c r="L1368" s="14">
        <v>4.27859812536754</v>
      </c>
      <c r="M1368" s="14">
        <v>1.72438814551983</v>
      </c>
      <c r="N1368" s="14">
        <v>7.5027306764718098</v>
      </c>
      <c r="O1368" s="14">
        <v>5.6284821261238402</v>
      </c>
      <c r="P1368" s="14">
        <v>4.22863994141023</v>
      </c>
      <c r="R1368">
        <v>2</v>
      </c>
      <c r="S1368">
        <v>5</v>
      </c>
      <c r="T1368">
        <v>4</v>
      </c>
      <c r="U1368">
        <v>1</v>
      </c>
      <c r="V1368">
        <v>7</v>
      </c>
    </row>
    <row r="1369" spans="1:22">
      <c r="A1369">
        <v>1994</v>
      </c>
      <c r="B1369">
        <v>5</v>
      </c>
      <c r="C1369">
        <v>19</v>
      </c>
      <c r="D1369" s="14">
        <v>1.9439080064934802E-2</v>
      </c>
      <c r="E1369" s="14">
        <v>1.6321280086296799E-3</v>
      </c>
      <c r="F1369" s="14">
        <v>6.2015757264455504E-3</v>
      </c>
      <c r="G1369" s="14">
        <v>4.1378538676531402</v>
      </c>
      <c r="H1369" s="14">
        <v>4.2003853053567504</v>
      </c>
      <c r="I1369" s="14">
        <v>0.300071618227156</v>
      </c>
      <c r="J1369" s="14">
        <v>3.8968696446275999</v>
      </c>
      <c r="K1369" s="14">
        <v>2.35418002645598</v>
      </c>
      <c r="L1369" s="14">
        <v>1.46662145112557</v>
      </c>
      <c r="M1369" s="14">
        <v>0.35302168934899703</v>
      </c>
      <c r="N1369" s="14">
        <v>5.5895662340472798</v>
      </c>
      <c r="O1369" s="14">
        <v>5.5975119974835996</v>
      </c>
      <c r="P1369" s="14">
        <v>3.7298238137774802</v>
      </c>
      <c r="R1369">
        <v>10</v>
      </c>
      <c r="S1369">
        <v>5</v>
      </c>
      <c r="T1369">
        <v>4</v>
      </c>
      <c r="U1369">
        <v>1</v>
      </c>
      <c r="V1369">
        <v>7</v>
      </c>
    </row>
    <row r="1370" spans="1:22">
      <c r="A1370">
        <v>1994</v>
      </c>
      <c r="B1370">
        <v>5</v>
      </c>
      <c r="C1370">
        <v>20</v>
      </c>
      <c r="D1370" s="14">
        <v>0.62053419143635602</v>
      </c>
      <c r="E1370" s="14">
        <v>2.8617508288094701E-2</v>
      </c>
      <c r="F1370" s="14">
        <v>0</v>
      </c>
      <c r="G1370" s="14">
        <v>2.2949321424566498</v>
      </c>
      <c r="H1370" s="14">
        <v>2.76576225126496</v>
      </c>
      <c r="I1370" s="14">
        <v>1.2605609252196399</v>
      </c>
      <c r="J1370" s="14">
        <v>1.6476959244714</v>
      </c>
      <c r="K1370" s="14">
        <v>1.17499499692967</v>
      </c>
      <c r="L1370" s="14">
        <v>1.6926031115970299</v>
      </c>
      <c r="M1370" s="14">
        <v>0.68182311554669495</v>
      </c>
      <c r="N1370" s="14">
        <v>6.6758761657485399</v>
      </c>
      <c r="O1370" s="14">
        <v>3.45880200075224</v>
      </c>
      <c r="P1370" s="14">
        <v>2.3419514443298</v>
      </c>
      <c r="R1370">
        <v>2</v>
      </c>
      <c r="S1370">
        <v>5</v>
      </c>
      <c r="T1370">
        <v>4</v>
      </c>
      <c r="U1370">
        <v>1</v>
      </c>
      <c r="V1370">
        <v>7</v>
      </c>
    </row>
    <row r="1371" spans="1:22">
      <c r="A1371">
        <v>1994</v>
      </c>
      <c r="B1371">
        <v>5</v>
      </c>
      <c r="C1371">
        <v>21</v>
      </c>
      <c r="D1371" s="14">
        <v>0.33223582814312602</v>
      </c>
      <c r="E1371" s="14">
        <v>8.6277303138177999E-5</v>
      </c>
      <c r="F1371" s="14">
        <v>0</v>
      </c>
      <c r="G1371" s="14">
        <v>3.6932712866136002</v>
      </c>
      <c r="H1371" s="14">
        <v>2.03657694310865</v>
      </c>
      <c r="I1371" s="14">
        <v>0.986354522979493</v>
      </c>
      <c r="J1371" s="14">
        <v>2.1387943506075899</v>
      </c>
      <c r="K1371" s="14">
        <v>0.59429097038122403</v>
      </c>
      <c r="L1371" s="14">
        <v>1.1836735093711399</v>
      </c>
      <c r="M1371" s="14">
        <v>0.70490853340464898</v>
      </c>
      <c r="N1371" s="14">
        <v>7.4855465085002804</v>
      </c>
      <c r="O1371" s="14">
        <v>5.4333598058465702</v>
      </c>
      <c r="P1371" s="14">
        <v>3.1100442147887102</v>
      </c>
      <c r="R1371">
        <v>10</v>
      </c>
      <c r="S1371">
        <v>5</v>
      </c>
      <c r="T1371">
        <v>4</v>
      </c>
      <c r="U1371">
        <v>1</v>
      </c>
      <c r="V1371">
        <v>7</v>
      </c>
    </row>
    <row r="1372" spans="1:22">
      <c r="A1372">
        <v>1994</v>
      </c>
      <c r="B1372">
        <v>5</v>
      </c>
      <c r="C1372">
        <v>22</v>
      </c>
      <c r="D1372" s="14">
        <v>7.7799219822791204E-3</v>
      </c>
      <c r="E1372" s="14">
        <v>0</v>
      </c>
      <c r="F1372" s="14">
        <v>4.4615653036062297E-5</v>
      </c>
      <c r="G1372" s="14">
        <v>3.20597872955573</v>
      </c>
      <c r="H1372" s="14">
        <v>1.0766718877541399</v>
      </c>
      <c r="I1372" s="14">
        <v>0.11936438460625599</v>
      </c>
      <c r="J1372" s="14">
        <v>0.73814881528745302</v>
      </c>
      <c r="K1372" s="14">
        <v>0.34967650697154701</v>
      </c>
      <c r="L1372" s="14">
        <v>2.4996814446384001</v>
      </c>
      <c r="M1372" s="14">
        <v>1.02398187336771</v>
      </c>
      <c r="N1372" s="14">
        <v>3.7069760131579801</v>
      </c>
      <c r="O1372" s="14">
        <v>4.9843330783425799</v>
      </c>
      <c r="P1372" s="14">
        <v>2.58273266582062</v>
      </c>
      <c r="R1372">
        <v>2</v>
      </c>
      <c r="S1372">
        <v>5</v>
      </c>
      <c r="T1372">
        <v>8</v>
      </c>
      <c r="U1372">
        <v>1</v>
      </c>
      <c r="V1372">
        <v>7</v>
      </c>
    </row>
    <row r="1373" spans="1:22">
      <c r="A1373">
        <v>1994</v>
      </c>
      <c r="B1373">
        <v>5</v>
      </c>
      <c r="C1373">
        <v>23</v>
      </c>
      <c r="D1373" s="14">
        <v>0.107197117067239</v>
      </c>
      <c r="E1373" s="14">
        <v>0</v>
      </c>
      <c r="F1373" s="14">
        <v>1.57047095770644E-2</v>
      </c>
      <c r="G1373" s="14">
        <v>2.16808097306984</v>
      </c>
      <c r="H1373" s="14">
        <v>3.2522299636370802</v>
      </c>
      <c r="I1373" s="14">
        <v>0.106145402522143</v>
      </c>
      <c r="J1373" s="14">
        <v>0.86393084764630101</v>
      </c>
      <c r="K1373" s="14">
        <v>0.33616795018277601</v>
      </c>
      <c r="L1373" s="14">
        <v>3.69722928076663</v>
      </c>
      <c r="M1373" s="14">
        <v>2.0476639808754999</v>
      </c>
      <c r="N1373" s="14">
        <v>3.7592128325514498</v>
      </c>
      <c r="O1373" s="14">
        <v>6.1755823001903298</v>
      </c>
      <c r="P1373" s="14">
        <v>3.1062679133655302</v>
      </c>
      <c r="R1373">
        <v>10</v>
      </c>
      <c r="S1373">
        <v>6</v>
      </c>
      <c r="T1373">
        <v>4</v>
      </c>
      <c r="U1373">
        <v>1</v>
      </c>
      <c r="V1373">
        <v>7</v>
      </c>
    </row>
    <row r="1374" spans="1:22">
      <c r="A1374">
        <v>1994</v>
      </c>
      <c r="B1374">
        <v>5</v>
      </c>
      <c r="C1374">
        <v>24</v>
      </c>
      <c r="D1374" s="14">
        <v>0.31866082954340402</v>
      </c>
      <c r="E1374" s="14">
        <v>1.7620328242757301E-3</v>
      </c>
      <c r="F1374" s="14">
        <v>1.20462258640657E-3</v>
      </c>
      <c r="G1374" s="14">
        <v>3.16286742543859</v>
      </c>
      <c r="H1374" s="14">
        <v>2.0816187816624399</v>
      </c>
      <c r="I1374" s="14">
        <v>0.25300312548351001</v>
      </c>
      <c r="J1374" s="14">
        <v>3.0951607559648502</v>
      </c>
      <c r="K1374" s="14">
        <v>1.01702279676675</v>
      </c>
      <c r="L1374" s="14">
        <v>11.892129787487301</v>
      </c>
      <c r="M1374" s="14">
        <v>6.9578945775677301</v>
      </c>
      <c r="N1374" s="14">
        <v>7.6501070676271103</v>
      </c>
      <c r="O1374" s="14">
        <v>8.3705980073412398</v>
      </c>
      <c r="P1374" s="14">
        <v>5.0904436158045696</v>
      </c>
      <c r="R1374">
        <v>10</v>
      </c>
      <c r="S1374">
        <v>5</v>
      </c>
      <c r="T1374">
        <v>4</v>
      </c>
      <c r="U1374">
        <v>1</v>
      </c>
      <c r="V1374">
        <v>7</v>
      </c>
    </row>
    <row r="1375" spans="1:22">
      <c r="A1375">
        <v>1994</v>
      </c>
      <c r="B1375">
        <v>5</v>
      </c>
      <c r="C1375">
        <v>25</v>
      </c>
      <c r="D1375" s="14">
        <v>0.48248022619432601</v>
      </c>
      <c r="E1375" s="14">
        <v>2.07279912853316E-2</v>
      </c>
      <c r="F1375" s="14">
        <v>5.3550025617534304E-4</v>
      </c>
      <c r="G1375" s="14">
        <v>2.9856380499451101</v>
      </c>
      <c r="H1375" s="14">
        <v>3.4908630481988898</v>
      </c>
      <c r="I1375" s="14">
        <v>0.73062788063824702</v>
      </c>
      <c r="J1375" s="14">
        <v>2.53464253164957</v>
      </c>
      <c r="K1375" s="14">
        <v>1.0907238962327901</v>
      </c>
      <c r="L1375" s="14">
        <v>8.6701100290783693</v>
      </c>
      <c r="M1375" s="14">
        <v>3.8678814283284599</v>
      </c>
      <c r="N1375" s="14">
        <v>8.9706513803024794</v>
      </c>
      <c r="O1375" s="14">
        <v>7.5066863663936996</v>
      </c>
      <c r="P1375" s="14">
        <v>4.5531321536056097</v>
      </c>
      <c r="R1375">
        <v>10</v>
      </c>
      <c r="S1375">
        <v>5</v>
      </c>
      <c r="T1375">
        <v>8</v>
      </c>
      <c r="U1375">
        <v>1</v>
      </c>
      <c r="V1375">
        <v>7</v>
      </c>
    </row>
    <row r="1376" spans="1:22">
      <c r="A1376">
        <v>1994</v>
      </c>
      <c r="B1376">
        <v>5</v>
      </c>
      <c r="C1376">
        <v>26</v>
      </c>
      <c r="D1376" s="14">
        <v>0.42626817482311002</v>
      </c>
      <c r="E1376" s="14">
        <v>0.20510294430335599</v>
      </c>
      <c r="F1376" s="14">
        <v>8.8583972856401006E-3</v>
      </c>
      <c r="G1376" s="14">
        <v>4.1008755932637397</v>
      </c>
      <c r="H1376" s="14">
        <v>2.5791107888157701</v>
      </c>
      <c r="I1376" s="14">
        <v>0.84473284329921206</v>
      </c>
      <c r="J1376" s="14">
        <v>1.8341067875572199</v>
      </c>
      <c r="K1376" s="14">
        <v>1.0571149081045901</v>
      </c>
      <c r="L1376" s="14">
        <v>1.0498248985740799</v>
      </c>
      <c r="M1376" s="14">
        <v>1.7694748884975799</v>
      </c>
      <c r="N1376" s="14">
        <v>3.1934655317680298</v>
      </c>
      <c r="O1376" s="14">
        <v>4.85919932501207</v>
      </c>
      <c r="P1376" s="14">
        <v>2.9505141179823098</v>
      </c>
      <c r="R1376">
        <v>10</v>
      </c>
      <c r="S1376">
        <v>5</v>
      </c>
      <c r="T1376">
        <v>1</v>
      </c>
      <c r="U1376">
        <v>1</v>
      </c>
      <c r="V1376">
        <v>7</v>
      </c>
    </row>
    <row r="1377" spans="1:22">
      <c r="A1377">
        <v>1994</v>
      </c>
      <c r="B1377">
        <v>5</v>
      </c>
      <c r="C1377">
        <v>27</v>
      </c>
      <c r="D1377" s="14">
        <v>0.50650005835004897</v>
      </c>
      <c r="E1377" s="14">
        <v>0.210639618560474</v>
      </c>
      <c r="F1377" s="14">
        <v>6.8273745415147302E-2</v>
      </c>
      <c r="G1377" s="14">
        <v>2.9774576538592301</v>
      </c>
      <c r="H1377" s="14">
        <v>1.7084921537287601</v>
      </c>
      <c r="I1377" s="14">
        <v>2.49713993736041</v>
      </c>
      <c r="J1377" s="14">
        <v>0.87484308999861604</v>
      </c>
      <c r="K1377" s="14">
        <v>1.0251051745825901</v>
      </c>
      <c r="L1377" s="14">
        <v>4.8009386199433699</v>
      </c>
      <c r="M1377" s="14">
        <v>3.01991344557459</v>
      </c>
      <c r="N1377" s="14">
        <v>4.3429636005751302</v>
      </c>
      <c r="O1377" s="14">
        <v>2.3756330680184701</v>
      </c>
      <c r="P1377" s="14">
        <v>2.1287289628788399</v>
      </c>
      <c r="R1377">
        <v>2</v>
      </c>
      <c r="S1377">
        <v>9</v>
      </c>
      <c r="T1377">
        <v>1</v>
      </c>
      <c r="U1377">
        <v>1</v>
      </c>
      <c r="V1377">
        <v>7</v>
      </c>
    </row>
    <row r="1378" spans="1:22">
      <c r="A1378">
        <v>1994</v>
      </c>
      <c r="B1378">
        <v>5</v>
      </c>
      <c r="C1378">
        <v>28</v>
      </c>
      <c r="D1378" s="14">
        <v>0.353234384113774</v>
      </c>
      <c r="E1378" s="14">
        <v>7.0370373203563503E-3</v>
      </c>
      <c r="F1378" s="14">
        <v>1.15237353081705E-2</v>
      </c>
      <c r="G1378" s="14">
        <v>3.3311359301928398</v>
      </c>
      <c r="H1378" s="14">
        <v>2.8773843406125299</v>
      </c>
      <c r="I1378" s="14">
        <v>3.84299515921108</v>
      </c>
      <c r="J1378" s="14">
        <v>0.34738970837995098</v>
      </c>
      <c r="K1378" s="14">
        <v>1.55158317150133</v>
      </c>
      <c r="L1378" s="14">
        <v>10.1130892792848</v>
      </c>
      <c r="M1378" s="14">
        <v>4.9898908056504201</v>
      </c>
      <c r="N1378" s="14">
        <v>9.0826432926980907</v>
      </c>
      <c r="O1378" s="14">
        <v>1.6552636682885999</v>
      </c>
      <c r="P1378" s="14">
        <v>2.5820603409896901</v>
      </c>
      <c r="R1378">
        <v>2</v>
      </c>
      <c r="S1378">
        <v>5</v>
      </c>
      <c r="T1378">
        <v>1</v>
      </c>
      <c r="U1378">
        <v>1</v>
      </c>
      <c r="V1378">
        <v>1</v>
      </c>
    </row>
    <row r="1379" spans="1:22">
      <c r="A1379">
        <v>1994</v>
      </c>
      <c r="B1379">
        <v>5</v>
      </c>
      <c r="C1379">
        <v>29</v>
      </c>
      <c r="D1379" s="14">
        <v>5.3019666270643997</v>
      </c>
      <c r="E1379" s="14">
        <v>8.3359534683626502E-2</v>
      </c>
      <c r="F1379" s="14">
        <v>0.36792240646287599</v>
      </c>
      <c r="G1379" s="14">
        <v>3.1995946154112902</v>
      </c>
      <c r="H1379" s="14">
        <v>1.8421628556723699</v>
      </c>
      <c r="I1379" s="14">
        <v>6.7123645504139997</v>
      </c>
      <c r="J1379" s="14">
        <v>0.49619111710356001</v>
      </c>
      <c r="K1379" s="14">
        <v>2.97831938584681</v>
      </c>
      <c r="L1379" s="14">
        <v>5.78342956682524</v>
      </c>
      <c r="M1379" s="14">
        <v>2.9077882026495501</v>
      </c>
      <c r="N1379" s="14">
        <v>6.94914797765444</v>
      </c>
      <c r="O1379" s="14">
        <v>1.8065768251804999</v>
      </c>
      <c r="P1379" s="14">
        <v>2.3394575614215598</v>
      </c>
      <c r="R1379">
        <v>2</v>
      </c>
      <c r="S1379">
        <v>9</v>
      </c>
      <c r="T1379">
        <v>8</v>
      </c>
      <c r="U1379">
        <v>1</v>
      </c>
      <c r="V1379">
        <v>6</v>
      </c>
    </row>
    <row r="1380" spans="1:22">
      <c r="A1380">
        <v>1994</v>
      </c>
      <c r="B1380">
        <v>5</v>
      </c>
      <c r="C1380">
        <v>30</v>
      </c>
      <c r="D1380" s="14">
        <v>6.1963389253127401</v>
      </c>
      <c r="E1380" s="14">
        <v>0.15660356089615499</v>
      </c>
      <c r="F1380" s="14">
        <v>0.15432815297209601</v>
      </c>
      <c r="G1380" s="14">
        <v>4.05916639878434</v>
      </c>
      <c r="H1380" s="14">
        <v>0.81365909771987399</v>
      </c>
      <c r="I1380" s="14">
        <v>2.4307114108566799</v>
      </c>
      <c r="J1380" s="14">
        <v>0.45593524179049999</v>
      </c>
      <c r="K1380" s="14">
        <v>1.28831852445522</v>
      </c>
      <c r="L1380" s="14">
        <v>7.7522162549533196</v>
      </c>
      <c r="M1380" s="14">
        <v>4.8295621692946504</v>
      </c>
      <c r="N1380" s="14">
        <v>5.4035670938931899</v>
      </c>
      <c r="O1380" s="14">
        <v>2.13354358472552</v>
      </c>
      <c r="P1380" s="14">
        <v>2.4131172728957799</v>
      </c>
      <c r="R1380">
        <v>2</v>
      </c>
      <c r="S1380">
        <v>9</v>
      </c>
      <c r="T1380">
        <v>1</v>
      </c>
      <c r="U1380">
        <v>1</v>
      </c>
      <c r="V1380">
        <v>6</v>
      </c>
    </row>
    <row r="1381" spans="1:22">
      <c r="A1381">
        <v>1994</v>
      </c>
      <c r="B1381">
        <v>5</v>
      </c>
      <c r="C1381">
        <v>31</v>
      </c>
      <c r="D1381" s="14">
        <v>1.5662894455791401</v>
      </c>
      <c r="E1381" s="14">
        <v>2.1417222935312002E-3</v>
      </c>
      <c r="F1381" s="14">
        <v>8.93651588911622E-2</v>
      </c>
      <c r="G1381" s="14">
        <v>2.8394133691639798</v>
      </c>
      <c r="H1381" s="14">
        <v>0.42777416744909003</v>
      </c>
      <c r="I1381" s="14">
        <v>5.0881528033649097</v>
      </c>
      <c r="J1381" s="14">
        <v>0.19112726504994401</v>
      </c>
      <c r="K1381" s="14">
        <v>0.40446768340806499</v>
      </c>
      <c r="L1381" s="14">
        <v>1.37228480990247</v>
      </c>
      <c r="M1381" s="14">
        <v>5.1807062253032203</v>
      </c>
      <c r="N1381" s="14">
        <v>3.0810190741501202</v>
      </c>
      <c r="O1381" s="14">
        <v>1.74467250290478</v>
      </c>
      <c r="P1381" s="14">
        <v>1.49112606642959</v>
      </c>
      <c r="R1381">
        <v>2</v>
      </c>
      <c r="S1381">
        <v>9</v>
      </c>
      <c r="T1381">
        <v>1</v>
      </c>
      <c r="U1381">
        <v>1</v>
      </c>
      <c r="V1381">
        <v>6</v>
      </c>
    </row>
    <row r="1382" spans="1:22">
      <c r="A1382">
        <v>1995</v>
      </c>
      <c r="B1382">
        <v>3</v>
      </c>
      <c r="C1382">
        <v>1</v>
      </c>
      <c r="D1382" s="14">
        <v>2.7134178147476802</v>
      </c>
      <c r="E1382" s="14">
        <v>1.69712786029386</v>
      </c>
      <c r="F1382" s="14">
        <v>0.75654001508007496</v>
      </c>
      <c r="G1382" s="14">
        <v>1.0765570457801801</v>
      </c>
      <c r="H1382" s="14">
        <v>0.94700223999467104</v>
      </c>
      <c r="I1382" s="14">
        <v>1.9375951340122799</v>
      </c>
      <c r="J1382" s="14">
        <v>0.18426215951214001</v>
      </c>
      <c r="K1382" s="14">
        <v>5.7529068796399798</v>
      </c>
      <c r="L1382" s="14">
        <v>9.0662165904210196E-2</v>
      </c>
      <c r="M1382" s="14">
        <v>0</v>
      </c>
      <c r="N1382" s="14">
        <v>3.76376639318568</v>
      </c>
      <c r="O1382" s="14">
        <v>1.6688398700464899</v>
      </c>
      <c r="P1382" s="14">
        <v>1.82266393812284</v>
      </c>
      <c r="R1382">
        <v>9</v>
      </c>
      <c r="S1382">
        <v>7</v>
      </c>
      <c r="T1382">
        <v>6</v>
      </c>
      <c r="U1382">
        <v>7</v>
      </c>
      <c r="V1382">
        <v>8</v>
      </c>
    </row>
    <row r="1383" spans="1:22">
      <c r="A1383">
        <v>1995</v>
      </c>
      <c r="B1383">
        <v>3</v>
      </c>
      <c r="C1383">
        <v>2</v>
      </c>
      <c r="D1383" s="14">
        <v>13.820286331431401</v>
      </c>
      <c r="E1383" s="14">
        <v>3.1735001342382301</v>
      </c>
      <c r="F1383" s="14">
        <v>3.2854297610310099</v>
      </c>
      <c r="G1383" s="14">
        <v>1.47587858033988</v>
      </c>
      <c r="H1383" s="14">
        <v>8.9030663492975393</v>
      </c>
      <c r="I1383" s="14">
        <v>13.922271844737599</v>
      </c>
      <c r="J1383" s="14">
        <v>0.42004023759449699</v>
      </c>
      <c r="K1383" s="14">
        <v>15.9186428735134</v>
      </c>
      <c r="L1383" s="14">
        <v>0.22182822125533799</v>
      </c>
      <c r="M1383" s="14">
        <v>0</v>
      </c>
      <c r="N1383" s="14">
        <v>5.7641027621708902</v>
      </c>
      <c r="O1383" s="14">
        <v>2.2621690418602198</v>
      </c>
      <c r="P1383" s="14">
        <v>4.3232188282306696</v>
      </c>
      <c r="R1383">
        <v>11</v>
      </c>
      <c r="S1383">
        <v>7</v>
      </c>
      <c r="T1383">
        <v>6</v>
      </c>
      <c r="U1383">
        <v>7</v>
      </c>
      <c r="V1383">
        <v>8</v>
      </c>
    </row>
    <row r="1384" spans="1:22">
      <c r="A1384">
        <v>1995</v>
      </c>
      <c r="B1384">
        <v>3</v>
      </c>
      <c r="C1384">
        <v>3</v>
      </c>
      <c r="D1384" s="14">
        <v>3.36568559709941</v>
      </c>
      <c r="E1384" s="14">
        <v>6.19420952082036</v>
      </c>
      <c r="F1384" s="14">
        <v>4.8613713192528003</v>
      </c>
      <c r="G1384" s="14">
        <v>5.4139586191237603</v>
      </c>
      <c r="H1384" s="14">
        <v>9.7750770749826206</v>
      </c>
      <c r="I1384" s="14">
        <v>6.6917883031054997</v>
      </c>
      <c r="J1384" s="14">
        <v>0.603819731763372</v>
      </c>
      <c r="K1384" s="14">
        <v>13.7215800856815</v>
      </c>
      <c r="L1384" s="14">
        <v>0.18399504539466199</v>
      </c>
      <c r="M1384" s="14">
        <v>0</v>
      </c>
      <c r="N1384" s="14">
        <v>6.9663346780456399</v>
      </c>
      <c r="O1384" s="14">
        <v>2.8489108111358101</v>
      </c>
      <c r="P1384" s="14">
        <v>4.9204832152495799</v>
      </c>
      <c r="R1384">
        <v>11</v>
      </c>
      <c r="S1384">
        <v>7</v>
      </c>
      <c r="T1384">
        <v>6</v>
      </c>
      <c r="U1384">
        <v>7</v>
      </c>
      <c r="V1384">
        <v>8</v>
      </c>
    </row>
    <row r="1385" spans="1:22">
      <c r="A1385">
        <v>1995</v>
      </c>
      <c r="B1385">
        <v>3</v>
      </c>
      <c r="C1385">
        <v>4</v>
      </c>
      <c r="D1385" s="14">
        <v>9.3454692809800193</v>
      </c>
      <c r="E1385" s="14">
        <v>3.3312227222911899</v>
      </c>
      <c r="F1385" s="14">
        <v>7.0653142025392004</v>
      </c>
      <c r="G1385" s="14">
        <v>2.1646276384135801</v>
      </c>
      <c r="H1385" s="14">
        <v>4.27174275788275</v>
      </c>
      <c r="I1385" s="14">
        <v>6.4259983956775599</v>
      </c>
      <c r="J1385" s="14">
        <v>1.2022083240419901</v>
      </c>
      <c r="K1385" s="14">
        <v>6.14397718037951</v>
      </c>
      <c r="L1385" s="14">
        <v>2.34697196423003E-2</v>
      </c>
      <c r="M1385" s="14">
        <v>0</v>
      </c>
      <c r="N1385" s="14">
        <v>3.44307952295549</v>
      </c>
      <c r="O1385" s="14">
        <v>3.5415300830653802</v>
      </c>
      <c r="P1385" s="14">
        <v>3.1084096103760799</v>
      </c>
      <c r="R1385">
        <v>9</v>
      </c>
      <c r="S1385">
        <v>7</v>
      </c>
      <c r="T1385">
        <v>6</v>
      </c>
      <c r="U1385">
        <v>7</v>
      </c>
      <c r="V1385">
        <v>8</v>
      </c>
    </row>
    <row r="1386" spans="1:22">
      <c r="A1386">
        <v>1995</v>
      </c>
      <c r="B1386">
        <v>3</v>
      </c>
      <c r="C1386">
        <v>5</v>
      </c>
      <c r="D1386" s="14">
        <v>2.4052503564221701</v>
      </c>
      <c r="E1386" s="14">
        <v>3.28389590429633</v>
      </c>
      <c r="F1386" s="14">
        <v>6.4111178448834796</v>
      </c>
      <c r="G1386" s="14">
        <v>4.1658400910189304</v>
      </c>
      <c r="H1386" s="14">
        <v>1.81778926867236</v>
      </c>
      <c r="I1386" s="14">
        <v>0.118318680663262</v>
      </c>
      <c r="J1386" s="14">
        <v>2.5783409439924201</v>
      </c>
      <c r="K1386" s="14">
        <v>5.4473607653158496</v>
      </c>
      <c r="L1386" s="14">
        <v>0.23168089226262401</v>
      </c>
      <c r="M1386" s="14">
        <v>0</v>
      </c>
      <c r="N1386" s="14">
        <v>1.39052721725865</v>
      </c>
      <c r="O1386" s="14">
        <v>2.6831126771810299</v>
      </c>
      <c r="P1386" s="14">
        <v>2.7799335542955799</v>
      </c>
      <c r="R1386">
        <v>9</v>
      </c>
      <c r="S1386">
        <v>7</v>
      </c>
      <c r="T1386">
        <v>6</v>
      </c>
      <c r="U1386">
        <v>7</v>
      </c>
      <c r="V1386">
        <v>8</v>
      </c>
    </row>
    <row r="1387" spans="1:22">
      <c r="A1387">
        <v>1995</v>
      </c>
      <c r="B1387">
        <v>3</v>
      </c>
      <c r="C1387">
        <v>6</v>
      </c>
      <c r="D1387" s="14">
        <v>10.115405496564501</v>
      </c>
      <c r="E1387" s="14">
        <v>3.75863352967724</v>
      </c>
      <c r="F1387" s="14">
        <v>2.3613552400659699</v>
      </c>
      <c r="G1387" s="14">
        <v>6.0950666303392804</v>
      </c>
      <c r="H1387" s="14">
        <v>1.79911647102147</v>
      </c>
      <c r="I1387" s="14">
        <v>9.6915647332955004</v>
      </c>
      <c r="J1387" s="14">
        <v>3.0794941215762202</v>
      </c>
      <c r="K1387" s="14">
        <v>11.470003572087499</v>
      </c>
      <c r="L1387" s="14">
        <v>0.32407261643365398</v>
      </c>
      <c r="M1387" s="14">
        <v>0</v>
      </c>
      <c r="N1387" s="14">
        <v>6.0866283060314297</v>
      </c>
      <c r="O1387" s="14">
        <v>1.94956305431336</v>
      </c>
      <c r="P1387" s="14">
        <v>3.9730565572554499</v>
      </c>
      <c r="R1387">
        <v>9</v>
      </c>
      <c r="S1387">
        <v>4</v>
      </c>
      <c r="T1387">
        <v>6</v>
      </c>
      <c r="U1387">
        <v>7</v>
      </c>
      <c r="V1387">
        <v>5</v>
      </c>
    </row>
    <row r="1388" spans="1:22">
      <c r="A1388">
        <v>1995</v>
      </c>
      <c r="B1388">
        <v>3</v>
      </c>
      <c r="C1388">
        <v>7</v>
      </c>
      <c r="D1388" s="14">
        <v>5.8955816858323198</v>
      </c>
      <c r="E1388" s="14">
        <v>2.2068774172419698</v>
      </c>
      <c r="F1388" s="14">
        <v>1.6629027923973201</v>
      </c>
      <c r="G1388" s="14">
        <v>4.7555906793545599</v>
      </c>
      <c r="H1388" s="14">
        <v>3.6801695003880499</v>
      </c>
      <c r="I1388" s="14">
        <v>3.4149551134232699</v>
      </c>
      <c r="J1388" s="14">
        <v>2.5249646131519001</v>
      </c>
      <c r="K1388" s="14">
        <v>11.707202366611799</v>
      </c>
      <c r="L1388" s="14">
        <v>0.42719457642397601</v>
      </c>
      <c r="M1388" s="14">
        <v>0</v>
      </c>
      <c r="N1388" s="14">
        <v>5.32749765124675</v>
      </c>
      <c r="O1388" s="14">
        <v>1.874484981258</v>
      </c>
      <c r="P1388" s="14">
        <v>3.8933980245231199</v>
      </c>
      <c r="R1388">
        <v>9</v>
      </c>
      <c r="S1388">
        <v>4</v>
      </c>
      <c r="T1388">
        <v>6</v>
      </c>
      <c r="U1388">
        <v>7</v>
      </c>
      <c r="V1388">
        <v>8</v>
      </c>
    </row>
    <row r="1389" spans="1:22">
      <c r="A1389">
        <v>1995</v>
      </c>
      <c r="B1389">
        <v>3</v>
      </c>
      <c r="C1389">
        <v>8</v>
      </c>
      <c r="D1389" s="14">
        <v>3.3608472169982599</v>
      </c>
      <c r="E1389" s="14">
        <v>1.7983927554908501</v>
      </c>
      <c r="F1389" s="14">
        <v>1.9607285872054101</v>
      </c>
      <c r="G1389" s="14">
        <v>3.7551928167436599</v>
      </c>
      <c r="H1389" s="14">
        <v>3.6365848155164899</v>
      </c>
      <c r="I1389" s="14">
        <v>2.87966891386667</v>
      </c>
      <c r="J1389" s="14">
        <v>1.80571246702301</v>
      </c>
      <c r="K1389" s="14">
        <v>4.7779960063081104</v>
      </c>
      <c r="L1389" s="14">
        <v>0.46281545010754799</v>
      </c>
      <c r="M1389" s="14">
        <v>0</v>
      </c>
      <c r="N1389" s="14">
        <v>5.1162035488839201</v>
      </c>
      <c r="O1389" s="14">
        <v>1.1115269937363501</v>
      </c>
      <c r="P1389" s="14">
        <v>2.3590705886601402</v>
      </c>
      <c r="R1389">
        <v>9</v>
      </c>
      <c r="S1389">
        <v>4</v>
      </c>
      <c r="T1389">
        <v>6</v>
      </c>
      <c r="U1389">
        <v>7</v>
      </c>
      <c r="V1389">
        <v>5</v>
      </c>
    </row>
    <row r="1390" spans="1:22">
      <c r="A1390">
        <v>1995</v>
      </c>
      <c r="B1390">
        <v>3</v>
      </c>
      <c r="C1390">
        <v>9</v>
      </c>
      <c r="D1390" s="14">
        <v>2.1135529682719798</v>
      </c>
      <c r="E1390" s="14">
        <v>2.4728660235615898</v>
      </c>
      <c r="F1390" s="14">
        <v>2.3747773305800401</v>
      </c>
      <c r="G1390" s="14">
        <v>2.5210601608833501</v>
      </c>
      <c r="H1390" s="14">
        <v>3.5526606407386798</v>
      </c>
      <c r="I1390" s="14">
        <v>0.58191681330691203</v>
      </c>
      <c r="J1390" s="14">
        <v>0.79370244305659798</v>
      </c>
      <c r="K1390" s="14">
        <v>4.7511917272887398</v>
      </c>
      <c r="L1390" s="14">
        <v>0.18097217002649199</v>
      </c>
      <c r="M1390" s="14">
        <v>0</v>
      </c>
      <c r="N1390" s="14">
        <v>3.3968447811260698</v>
      </c>
      <c r="O1390" s="14">
        <v>1.07168458094111</v>
      </c>
      <c r="P1390" s="14">
        <v>1.9519409075735701</v>
      </c>
      <c r="R1390">
        <v>9</v>
      </c>
      <c r="S1390">
        <v>4</v>
      </c>
      <c r="T1390">
        <v>6</v>
      </c>
      <c r="U1390">
        <v>7</v>
      </c>
      <c r="V1390">
        <v>5</v>
      </c>
    </row>
    <row r="1391" spans="1:22">
      <c r="A1391">
        <v>1995</v>
      </c>
      <c r="B1391">
        <v>3</v>
      </c>
      <c r="C1391">
        <v>10</v>
      </c>
      <c r="D1391" s="14">
        <v>5.0071582442929703</v>
      </c>
      <c r="E1391" s="14">
        <v>2.4927379263372802</v>
      </c>
      <c r="F1391" s="14">
        <v>0.82159165363822395</v>
      </c>
      <c r="G1391" s="14">
        <v>1.5110444721812699</v>
      </c>
      <c r="H1391" s="14">
        <v>1.4943830107057099</v>
      </c>
      <c r="I1391" s="14">
        <v>0.49386002792807199</v>
      </c>
      <c r="J1391" s="14">
        <v>0.369360652644808</v>
      </c>
      <c r="K1391" s="14">
        <v>7.1231516337272902</v>
      </c>
      <c r="L1391" s="14">
        <v>2.5072777949004799E-2</v>
      </c>
      <c r="M1391" s="14">
        <v>0</v>
      </c>
      <c r="N1391" s="14">
        <v>2.1538799906305801</v>
      </c>
      <c r="O1391" s="14">
        <v>1.0823836554766399</v>
      </c>
      <c r="P1391" s="14">
        <v>1.85736127333025</v>
      </c>
      <c r="R1391">
        <v>9</v>
      </c>
      <c r="S1391">
        <v>4</v>
      </c>
      <c r="T1391">
        <v>6</v>
      </c>
      <c r="U1391">
        <v>7</v>
      </c>
      <c r="V1391">
        <v>5</v>
      </c>
    </row>
    <row r="1392" spans="1:22">
      <c r="A1392">
        <v>1995</v>
      </c>
      <c r="B1392">
        <v>3</v>
      </c>
      <c r="C1392">
        <v>11</v>
      </c>
      <c r="D1392" s="14">
        <v>7.4367477564180602</v>
      </c>
      <c r="E1392" s="14">
        <v>2.5065504658889601</v>
      </c>
      <c r="F1392" s="14">
        <v>0.93241279337918803</v>
      </c>
      <c r="G1392" s="14">
        <v>1.5862237249309801</v>
      </c>
      <c r="H1392" s="14">
        <v>1.99969034868746</v>
      </c>
      <c r="I1392" s="14">
        <v>10.3139211259959</v>
      </c>
      <c r="J1392" s="14">
        <v>0.21277092469487199</v>
      </c>
      <c r="K1392" s="14">
        <v>9.5138804379910997</v>
      </c>
      <c r="L1392" s="14">
        <v>0.364883363016345</v>
      </c>
      <c r="M1392" s="14">
        <v>0</v>
      </c>
      <c r="N1392" s="14">
        <v>9.0524642316323902</v>
      </c>
      <c r="O1392" s="14">
        <v>0.87007932344841898</v>
      </c>
      <c r="P1392" s="14">
        <v>2.5555117028206298</v>
      </c>
      <c r="R1392">
        <v>8</v>
      </c>
      <c r="S1392">
        <v>4</v>
      </c>
      <c r="T1392">
        <v>6</v>
      </c>
      <c r="U1392">
        <v>7</v>
      </c>
      <c r="V1392">
        <v>5</v>
      </c>
    </row>
    <row r="1393" spans="1:22">
      <c r="A1393">
        <v>1995</v>
      </c>
      <c r="B1393">
        <v>3</v>
      </c>
      <c r="C1393">
        <v>12</v>
      </c>
      <c r="D1393" s="14">
        <v>11.6839200335071</v>
      </c>
      <c r="E1393" s="14">
        <v>1.3056931509760099</v>
      </c>
      <c r="F1393" s="14">
        <v>1.90293766744</v>
      </c>
      <c r="G1393" s="14">
        <v>2.1336875362099601</v>
      </c>
      <c r="H1393" s="14">
        <v>1.5373757752198201</v>
      </c>
      <c r="I1393" s="14">
        <v>13.628239156167901</v>
      </c>
      <c r="J1393" s="14">
        <v>0.20247902564523201</v>
      </c>
      <c r="K1393" s="14">
        <v>10.9935831918276</v>
      </c>
      <c r="L1393" s="14">
        <v>0.32789296946103802</v>
      </c>
      <c r="M1393" s="14">
        <v>0</v>
      </c>
      <c r="N1393" s="14">
        <v>12.8746637662938</v>
      </c>
      <c r="O1393" s="14">
        <v>0.909062054211906</v>
      </c>
      <c r="P1393" s="14">
        <v>2.9566222316947202</v>
      </c>
      <c r="R1393">
        <v>9</v>
      </c>
      <c r="S1393">
        <v>7</v>
      </c>
      <c r="T1393">
        <v>6</v>
      </c>
      <c r="U1393">
        <v>7</v>
      </c>
      <c r="V1393">
        <v>8</v>
      </c>
    </row>
    <row r="1394" spans="1:22">
      <c r="A1394">
        <v>1995</v>
      </c>
      <c r="B1394">
        <v>3</v>
      </c>
      <c r="C1394">
        <v>13</v>
      </c>
      <c r="D1394" s="14">
        <v>4.0807312481514204</v>
      </c>
      <c r="E1394" s="14">
        <v>2.3956869098106699</v>
      </c>
      <c r="F1394" s="14">
        <v>4.1423358992529904</v>
      </c>
      <c r="G1394" s="14">
        <v>3.2769162040790598</v>
      </c>
      <c r="H1394" s="14">
        <v>3.27493412915585</v>
      </c>
      <c r="I1394" s="14">
        <v>11.9580700964891</v>
      </c>
      <c r="J1394" s="14">
        <v>0.14606713659697701</v>
      </c>
      <c r="K1394" s="14">
        <v>6.8605911890220304</v>
      </c>
      <c r="L1394" s="14">
        <v>0.25321371773386098</v>
      </c>
      <c r="M1394" s="14">
        <v>0</v>
      </c>
      <c r="N1394" s="14">
        <v>9.7049719930758496</v>
      </c>
      <c r="O1394" s="14">
        <v>0.87341047620674594</v>
      </c>
      <c r="P1394" s="14">
        <v>2.4184369085469499</v>
      </c>
      <c r="R1394">
        <v>9</v>
      </c>
      <c r="S1394">
        <v>7</v>
      </c>
      <c r="T1394">
        <v>6</v>
      </c>
      <c r="U1394">
        <v>7</v>
      </c>
      <c r="V1394">
        <v>8</v>
      </c>
    </row>
    <row r="1395" spans="1:22">
      <c r="A1395">
        <v>1995</v>
      </c>
      <c r="B1395">
        <v>3</v>
      </c>
      <c r="C1395">
        <v>14</v>
      </c>
      <c r="D1395" s="14">
        <v>3.6996223727205702</v>
      </c>
      <c r="E1395" s="14">
        <v>1.6956796521278901</v>
      </c>
      <c r="F1395" s="14">
        <v>7.2174383383086405E-2</v>
      </c>
      <c r="G1395" s="14">
        <v>2.4022286951791298</v>
      </c>
      <c r="H1395" s="14">
        <v>5.05643323676028</v>
      </c>
      <c r="I1395" s="14">
        <v>2.6260291209258702</v>
      </c>
      <c r="J1395" s="14">
        <v>0.76349833064624795</v>
      </c>
      <c r="K1395" s="14">
        <v>7.9816748081879503</v>
      </c>
      <c r="L1395" s="14">
        <v>0.17552774367037099</v>
      </c>
      <c r="M1395" s="14">
        <v>0</v>
      </c>
      <c r="N1395" s="14">
        <v>6.1826053013308204</v>
      </c>
      <c r="O1395" s="14">
        <v>0.929550728187162</v>
      </c>
      <c r="P1395" s="14">
        <v>2.5367532454569601</v>
      </c>
      <c r="R1395">
        <v>9</v>
      </c>
      <c r="S1395">
        <v>7</v>
      </c>
      <c r="T1395">
        <v>6</v>
      </c>
      <c r="U1395">
        <v>7</v>
      </c>
      <c r="V1395">
        <v>8</v>
      </c>
    </row>
    <row r="1396" spans="1:22">
      <c r="A1396">
        <v>1995</v>
      </c>
      <c r="B1396">
        <v>3</v>
      </c>
      <c r="C1396">
        <v>15</v>
      </c>
      <c r="D1396" s="14">
        <v>9.4450239766306403</v>
      </c>
      <c r="E1396" s="14">
        <v>0.53873966576828802</v>
      </c>
      <c r="F1396" s="14">
        <v>4.3899931746226702E-2</v>
      </c>
      <c r="G1396" s="14">
        <v>3.8559366797961099</v>
      </c>
      <c r="H1396" s="14">
        <v>1.19312794403895</v>
      </c>
      <c r="I1396" s="14">
        <v>2.1667415932024698</v>
      </c>
      <c r="J1396" s="14">
        <v>0.66958679814755995</v>
      </c>
      <c r="K1396" s="14">
        <v>4.7032034858165703</v>
      </c>
      <c r="L1396" s="14">
        <v>0.48571146444408297</v>
      </c>
      <c r="M1396" s="14">
        <v>0</v>
      </c>
      <c r="N1396" s="14">
        <v>1.4623315145415601</v>
      </c>
      <c r="O1396" s="14">
        <v>0.686373222419281</v>
      </c>
      <c r="P1396" s="14">
        <v>1.7552074942693301</v>
      </c>
      <c r="R1396">
        <v>8</v>
      </c>
      <c r="S1396">
        <v>7</v>
      </c>
      <c r="T1396">
        <v>6</v>
      </c>
      <c r="U1396">
        <v>7</v>
      </c>
      <c r="V1396">
        <v>5</v>
      </c>
    </row>
    <row r="1397" spans="1:22">
      <c r="A1397">
        <v>1995</v>
      </c>
      <c r="B1397">
        <v>3</v>
      </c>
      <c r="C1397">
        <v>16</v>
      </c>
      <c r="D1397" s="14">
        <v>6.3967419441611799</v>
      </c>
      <c r="E1397" s="14">
        <v>1.9659216515012801</v>
      </c>
      <c r="F1397" s="14">
        <v>8.3491417233631404E-2</v>
      </c>
      <c r="G1397" s="14">
        <v>2.9270472304214001</v>
      </c>
      <c r="H1397" s="14">
        <v>1.31869897600905</v>
      </c>
      <c r="I1397" s="14">
        <v>3.8933388280682899</v>
      </c>
      <c r="J1397" s="14">
        <v>0.65755623585310996</v>
      </c>
      <c r="K1397" s="14">
        <v>4.8295988265426599</v>
      </c>
      <c r="L1397" s="14">
        <v>0.20617630349945101</v>
      </c>
      <c r="M1397" s="14">
        <v>0</v>
      </c>
      <c r="N1397" s="14">
        <v>2.7078454907994698</v>
      </c>
      <c r="O1397" s="14">
        <v>0.85293095944077102</v>
      </c>
      <c r="P1397" s="14">
        <v>1.76204885008967</v>
      </c>
      <c r="R1397">
        <v>6</v>
      </c>
      <c r="S1397">
        <v>2</v>
      </c>
      <c r="T1397">
        <v>7</v>
      </c>
      <c r="U1397">
        <v>4</v>
      </c>
      <c r="V1397">
        <v>2</v>
      </c>
    </row>
    <row r="1398" spans="1:22">
      <c r="A1398">
        <v>1995</v>
      </c>
      <c r="B1398">
        <v>3</v>
      </c>
      <c r="C1398">
        <v>17</v>
      </c>
      <c r="D1398" s="14">
        <v>1.0407150561110701</v>
      </c>
      <c r="E1398" s="14">
        <v>1.2702970092660399</v>
      </c>
      <c r="F1398" s="14">
        <v>5.0749559990949399E-2</v>
      </c>
      <c r="G1398" s="14">
        <v>0.58878019075089005</v>
      </c>
      <c r="H1398" s="14">
        <v>0.17865348168824399</v>
      </c>
      <c r="I1398" s="14">
        <v>0.75970027096996995</v>
      </c>
      <c r="J1398" s="14">
        <v>0.22382206620371101</v>
      </c>
      <c r="K1398" s="14">
        <v>1.61709395039545</v>
      </c>
      <c r="L1398" s="14">
        <v>8.5849245319248896E-2</v>
      </c>
      <c r="M1398" s="14">
        <v>8.2016554823783296E-6</v>
      </c>
      <c r="N1398" s="14">
        <v>0.59358204160146699</v>
      </c>
      <c r="O1398" s="14">
        <v>1.8439118121036899</v>
      </c>
      <c r="P1398" s="14">
        <v>1.00622389271968</v>
      </c>
      <c r="R1398">
        <v>6</v>
      </c>
      <c r="S1398">
        <v>3</v>
      </c>
      <c r="T1398">
        <v>7</v>
      </c>
      <c r="U1398">
        <v>4</v>
      </c>
      <c r="V1398">
        <v>2</v>
      </c>
    </row>
    <row r="1399" spans="1:22">
      <c r="A1399">
        <v>1995</v>
      </c>
      <c r="B1399">
        <v>3</v>
      </c>
      <c r="C1399">
        <v>18</v>
      </c>
      <c r="D1399" s="14">
        <v>0.241630651373299</v>
      </c>
      <c r="E1399" s="14">
        <v>0.61665064526156199</v>
      </c>
      <c r="F1399" s="14">
        <v>3.67609928575496E-2</v>
      </c>
      <c r="G1399" s="14">
        <v>0.63136825784761696</v>
      </c>
      <c r="H1399" s="14">
        <v>0.19928769577629399</v>
      </c>
      <c r="I1399" s="14">
        <v>0.249936328071693</v>
      </c>
      <c r="J1399" s="14">
        <v>0.33044646622694201</v>
      </c>
      <c r="K1399" s="14">
        <v>1.48174582703903</v>
      </c>
      <c r="L1399" s="14">
        <v>0.182686097200745</v>
      </c>
      <c r="M1399" s="14">
        <v>6.3684805890208197E-4</v>
      </c>
      <c r="N1399" s="14">
        <v>0.81109833379166696</v>
      </c>
      <c r="O1399" s="14">
        <v>1.23722073174406</v>
      </c>
      <c r="P1399" s="14">
        <v>0.79621443282542104</v>
      </c>
      <c r="R1399">
        <v>6</v>
      </c>
      <c r="S1399">
        <v>8</v>
      </c>
      <c r="T1399">
        <v>5</v>
      </c>
      <c r="U1399">
        <v>4</v>
      </c>
      <c r="V1399">
        <v>2</v>
      </c>
    </row>
    <row r="1400" spans="1:22">
      <c r="A1400">
        <v>1995</v>
      </c>
      <c r="B1400">
        <v>3</v>
      </c>
      <c r="C1400">
        <v>19</v>
      </c>
      <c r="D1400" s="14">
        <v>0.23369866679874601</v>
      </c>
      <c r="E1400" s="14">
        <v>0.41146419706813098</v>
      </c>
      <c r="F1400" s="14">
        <v>0.116679569632174</v>
      </c>
      <c r="G1400" s="14">
        <v>0.98937976888530599</v>
      </c>
      <c r="H1400" s="14">
        <v>0.135159347693871</v>
      </c>
      <c r="I1400" s="14">
        <v>0.15350084146328399</v>
      </c>
      <c r="J1400" s="14">
        <v>0.247292601659682</v>
      </c>
      <c r="K1400" s="14">
        <v>2.4023288714381099</v>
      </c>
      <c r="L1400" s="14">
        <v>0.29952145692986598</v>
      </c>
      <c r="M1400" s="14">
        <v>0.120910486605913</v>
      </c>
      <c r="N1400" s="14">
        <v>0.52501528482897497</v>
      </c>
      <c r="O1400" s="14">
        <v>1.5713950060486599</v>
      </c>
      <c r="P1400" s="14">
        <v>1.09309869357417</v>
      </c>
      <c r="R1400">
        <v>6</v>
      </c>
      <c r="S1400">
        <v>8</v>
      </c>
      <c r="T1400">
        <v>5</v>
      </c>
      <c r="U1400">
        <v>4</v>
      </c>
      <c r="V1400">
        <v>4</v>
      </c>
    </row>
    <row r="1401" spans="1:22">
      <c r="A1401">
        <v>1995</v>
      </c>
      <c r="B1401">
        <v>3</v>
      </c>
      <c r="C1401">
        <v>20</v>
      </c>
      <c r="D1401" s="14">
        <v>0.27206977353282202</v>
      </c>
      <c r="E1401" s="14">
        <v>0.94443312367782095</v>
      </c>
      <c r="F1401" s="14">
        <v>0.124027553241505</v>
      </c>
      <c r="G1401" s="14">
        <v>1.41594929330519</v>
      </c>
      <c r="H1401" s="14">
        <v>0.19352243131514399</v>
      </c>
      <c r="I1401" s="14">
        <v>0.18587570613962101</v>
      </c>
      <c r="J1401" s="14">
        <v>0.30839811705151099</v>
      </c>
      <c r="K1401" s="14">
        <v>2.1919474270381598</v>
      </c>
      <c r="L1401" s="14">
        <v>0.67095137454814502</v>
      </c>
      <c r="M1401" s="14">
        <v>0.77605375762750495</v>
      </c>
      <c r="N1401" s="14">
        <v>0.55898526023592898</v>
      </c>
      <c r="O1401" s="14">
        <v>1.97131665425442</v>
      </c>
      <c r="P1401" s="14">
        <v>1.4217773193404899</v>
      </c>
      <c r="R1401">
        <v>6</v>
      </c>
      <c r="S1401">
        <v>3</v>
      </c>
      <c r="T1401">
        <v>5</v>
      </c>
      <c r="U1401">
        <v>4</v>
      </c>
      <c r="V1401">
        <v>3</v>
      </c>
    </row>
    <row r="1402" spans="1:22">
      <c r="A1402">
        <v>1995</v>
      </c>
      <c r="B1402">
        <v>3</v>
      </c>
      <c r="C1402">
        <v>21</v>
      </c>
      <c r="D1402" s="14">
        <v>1.2695493097913</v>
      </c>
      <c r="E1402" s="14">
        <v>0.98096105904448505</v>
      </c>
      <c r="F1402" s="14">
        <v>1.0556931079126</v>
      </c>
      <c r="G1402" s="14">
        <v>4.3984707325972296</v>
      </c>
      <c r="H1402" s="14">
        <v>0.52776573281546202</v>
      </c>
      <c r="I1402" s="14">
        <v>0.46186702613505398</v>
      </c>
      <c r="J1402" s="14">
        <v>0.45579441370260898</v>
      </c>
      <c r="K1402" s="14">
        <v>2.4014921775152498</v>
      </c>
      <c r="L1402" s="14">
        <v>1.9456619438204901</v>
      </c>
      <c r="M1402" s="14">
        <v>1.2083819574592201</v>
      </c>
      <c r="N1402" s="14">
        <v>1.2393564547082001</v>
      </c>
      <c r="O1402" s="14">
        <v>1.1412106782711</v>
      </c>
      <c r="P1402" s="14">
        <v>1.8378402652927801</v>
      </c>
      <c r="R1402">
        <v>6</v>
      </c>
      <c r="S1402">
        <v>3</v>
      </c>
      <c r="T1402">
        <v>6</v>
      </c>
      <c r="U1402">
        <v>4</v>
      </c>
      <c r="V1402">
        <v>3</v>
      </c>
    </row>
    <row r="1403" spans="1:22">
      <c r="A1403">
        <v>1995</v>
      </c>
      <c r="B1403">
        <v>3</v>
      </c>
      <c r="C1403">
        <v>22</v>
      </c>
      <c r="D1403" s="14">
        <v>3.2518046451898299</v>
      </c>
      <c r="E1403" s="14">
        <v>1.07120405552864</v>
      </c>
      <c r="F1403" s="14">
        <v>3.4356991122366298</v>
      </c>
      <c r="G1403" s="14">
        <v>6.5021828216312798</v>
      </c>
      <c r="H1403" s="14">
        <v>1.63023236363804</v>
      </c>
      <c r="I1403" s="14">
        <v>1.00949681924338</v>
      </c>
      <c r="J1403" s="14">
        <v>1.9679084899767001</v>
      </c>
      <c r="K1403" s="14">
        <v>3.7881364553849299</v>
      </c>
      <c r="L1403" s="14">
        <v>5.8352504974116002</v>
      </c>
      <c r="M1403" s="14">
        <v>1.19720716790955</v>
      </c>
      <c r="N1403" s="14">
        <v>4.5757741932711697</v>
      </c>
      <c r="O1403" s="14">
        <v>1.08158156637845</v>
      </c>
      <c r="P1403" s="14">
        <v>2.8570750240015101</v>
      </c>
      <c r="R1403">
        <v>8</v>
      </c>
      <c r="S1403">
        <v>3</v>
      </c>
      <c r="T1403">
        <v>6</v>
      </c>
      <c r="U1403">
        <v>4</v>
      </c>
      <c r="V1403">
        <v>5</v>
      </c>
    </row>
    <row r="1404" spans="1:22">
      <c r="A1404">
        <v>1995</v>
      </c>
      <c r="B1404">
        <v>3</v>
      </c>
      <c r="C1404">
        <v>23</v>
      </c>
      <c r="D1404" s="14">
        <v>9.0242162966748207</v>
      </c>
      <c r="E1404" s="14">
        <v>0.50670807739575296</v>
      </c>
      <c r="F1404" s="14">
        <v>4.1878717093546696</v>
      </c>
      <c r="G1404" s="14">
        <v>3.11245713339334</v>
      </c>
      <c r="H1404" s="14">
        <v>4.09490321944177</v>
      </c>
      <c r="I1404" s="14">
        <v>3.7668929826127999</v>
      </c>
      <c r="J1404" s="14">
        <v>1.1034236132248001</v>
      </c>
      <c r="K1404" s="14">
        <v>5.76005491090093</v>
      </c>
      <c r="L1404" s="14">
        <v>4.1176367084296199</v>
      </c>
      <c r="M1404" s="14">
        <v>0.17508666815704099</v>
      </c>
      <c r="N1404" s="14">
        <v>6.1690623008310501</v>
      </c>
      <c r="O1404" s="14">
        <v>1.4155069110993399</v>
      </c>
      <c r="P1404" s="14">
        <v>2.88740812191205</v>
      </c>
      <c r="R1404">
        <v>8</v>
      </c>
      <c r="S1404">
        <v>2</v>
      </c>
      <c r="T1404">
        <v>7</v>
      </c>
      <c r="U1404">
        <v>4</v>
      </c>
      <c r="V1404">
        <v>2</v>
      </c>
    </row>
    <row r="1405" spans="1:22">
      <c r="A1405">
        <v>1995</v>
      </c>
      <c r="B1405">
        <v>3</v>
      </c>
      <c r="C1405">
        <v>24</v>
      </c>
      <c r="D1405" s="14">
        <v>5.8718254248402397</v>
      </c>
      <c r="E1405" s="14">
        <v>7.5000058295419295E-2</v>
      </c>
      <c r="F1405" s="14">
        <v>1.90512954497923</v>
      </c>
      <c r="G1405" s="14">
        <v>2.10213409508594</v>
      </c>
      <c r="H1405" s="14">
        <v>5.1611329798384098</v>
      </c>
      <c r="I1405" s="14">
        <v>9.4053130142061203</v>
      </c>
      <c r="J1405" s="14">
        <v>0.72652451575003896</v>
      </c>
      <c r="K1405" s="14">
        <v>5.6215488152822699</v>
      </c>
      <c r="L1405" s="14">
        <v>8.2998962634974198</v>
      </c>
      <c r="M1405" s="14">
        <v>5.7880039520583799E-2</v>
      </c>
      <c r="N1405" s="14">
        <v>13.5117508579877</v>
      </c>
      <c r="O1405" s="14">
        <v>2.83796270820925</v>
      </c>
      <c r="P1405" s="14">
        <v>3.7248704487224198</v>
      </c>
      <c r="R1405">
        <v>7</v>
      </c>
      <c r="S1405">
        <v>2</v>
      </c>
      <c r="T1405">
        <v>7</v>
      </c>
      <c r="U1405">
        <v>4</v>
      </c>
      <c r="V1405">
        <v>2</v>
      </c>
    </row>
    <row r="1406" spans="1:22">
      <c r="A1406">
        <v>1995</v>
      </c>
      <c r="B1406">
        <v>3</v>
      </c>
      <c r="C1406">
        <v>25</v>
      </c>
      <c r="D1406" s="14">
        <v>5.1966977026894803</v>
      </c>
      <c r="E1406" s="14">
        <v>1.5203853657210701E-2</v>
      </c>
      <c r="F1406" s="14">
        <v>3.0723772482344998E-4</v>
      </c>
      <c r="G1406" s="14">
        <v>1.25902539694529</v>
      </c>
      <c r="H1406" s="14">
        <v>2.5538438619614801</v>
      </c>
      <c r="I1406" s="14">
        <v>4.1264543097148003</v>
      </c>
      <c r="J1406" s="14">
        <v>0.24012396781449499</v>
      </c>
      <c r="K1406" s="14">
        <v>4.96852072291796</v>
      </c>
      <c r="L1406" s="14">
        <v>2.6538971447361002</v>
      </c>
      <c r="M1406" s="14">
        <v>0.291482006527225</v>
      </c>
      <c r="N1406" s="14">
        <v>9.0322460797024</v>
      </c>
      <c r="O1406" s="14">
        <v>5.6763580130670501</v>
      </c>
      <c r="P1406" s="14">
        <v>3.48164800060019</v>
      </c>
      <c r="R1406">
        <v>3</v>
      </c>
      <c r="S1406">
        <v>3</v>
      </c>
      <c r="T1406">
        <v>7</v>
      </c>
      <c r="U1406">
        <v>4</v>
      </c>
      <c r="V1406">
        <v>2</v>
      </c>
    </row>
    <row r="1407" spans="1:22">
      <c r="A1407">
        <v>1995</v>
      </c>
      <c r="B1407">
        <v>3</v>
      </c>
      <c r="C1407">
        <v>26</v>
      </c>
      <c r="D1407" s="14">
        <v>7.14209589833776</v>
      </c>
      <c r="E1407" s="14">
        <v>1.1398132987881101E-3</v>
      </c>
      <c r="F1407" s="14">
        <v>0.25791970281767002</v>
      </c>
      <c r="G1407" s="14">
        <v>1.10970235664988</v>
      </c>
      <c r="H1407" s="14">
        <v>1.1318240082803399</v>
      </c>
      <c r="I1407" s="14">
        <v>6.6909023205530103</v>
      </c>
      <c r="J1407" s="14">
        <v>8.0230958911535602E-2</v>
      </c>
      <c r="K1407" s="14">
        <v>5.1236199747722404</v>
      </c>
      <c r="L1407" s="14">
        <v>2.2814076480669101</v>
      </c>
      <c r="M1407" s="14">
        <v>0.19068800316946199</v>
      </c>
      <c r="N1407" s="14">
        <v>3.3350310398066201</v>
      </c>
      <c r="O1407" s="14">
        <v>6.0680417869575001</v>
      </c>
      <c r="P1407" s="14">
        <v>3.10820232009891</v>
      </c>
      <c r="R1407">
        <v>3</v>
      </c>
      <c r="S1407">
        <v>1</v>
      </c>
      <c r="T1407">
        <v>5</v>
      </c>
      <c r="U1407">
        <v>4</v>
      </c>
      <c r="V1407">
        <v>3</v>
      </c>
    </row>
    <row r="1408" spans="1:22">
      <c r="A1408">
        <v>1995</v>
      </c>
      <c r="B1408">
        <v>3</v>
      </c>
      <c r="C1408">
        <v>27</v>
      </c>
      <c r="D1408" s="14">
        <v>6.4470197854300801</v>
      </c>
      <c r="E1408" s="14">
        <v>3.7934702757953701E-2</v>
      </c>
      <c r="F1408" s="14">
        <v>1.03029164247393E-2</v>
      </c>
      <c r="G1408" s="14">
        <v>0.70359359771195995</v>
      </c>
      <c r="H1408" s="14">
        <v>1.7700901274788901</v>
      </c>
      <c r="I1408" s="14">
        <v>1.53855498504088</v>
      </c>
      <c r="J1408" s="14">
        <v>0.169586236439283</v>
      </c>
      <c r="K1408" s="14">
        <v>7.0272185054970704</v>
      </c>
      <c r="L1408" s="14">
        <v>1.0541679828138399</v>
      </c>
      <c r="M1408" s="14">
        <v>9.3956642471792508E-3</v>
      </c>
      <c r="N1408" s="14">
        <v>3.1012381270096498</v>
      </c>
      <c r="O1408" s="14">
        <v>1.9055717685490401</v>
      </c>
      <c r="P1408" s="14">
        <v>2.1177382759207002</v>
      </c>
      <c r="R1408">
        <v>8</v>
      </c>
      <c r="S1408">
        <v>1</v>
      </c>
      <c r="T1408">
        <v>9</v>
      </c>
      <c r="U1408">
        <v>4</v>
      </c>
      <c r="V1408">
        <v>9</v>
      </c>
    </row>
    <row r="1409" spans="1:22">
      <c r="A1409">
        <v>1995</v>
      </c>
      <c r="B1409">
        <v>3</v>
      </c>
      <c r="C1409">
        <v>28</v>
      </c>
      <c r="D1409" s="14">
        <v>10.235570695386601</v>
      </c>
      <c r="E1409" s="14">
        <v>0.162911575092067</v>
      </c>
      <c r="F1409" s="14">
        <v>1.75478193512184E-3</v>
      </c>
      <c r="G1409" s="14">
        <v>0.64628034387411804</v>
      </c>
      <c r="H1409" s="14">
        <v>2.2760552076029601</v>
      </c>
      <c r="I1409" s="14">
        <v>4.7131404545949698</v>
      </c>
      <c r="J1409" s="14">
        <v>0.22945742992997401</v>
      </c>
      <c r="K1409" s="14">
        <v>9.3901310570609198</v>
      </c>
      <c r="L1409" s="14">
        <v>2.0657046106544401</v>
      </c>
      <c r="M1409" s="14">
        <v>1.5525366350516399E-2</v>
      </c>
      <c r="N1409" s="14">
        <v>5.4110048600816798</v>
      </c>
      <c r="O1409" s="14">
        <v>1.94339511628427</v>
      </c>
      <c r="P1409" s="14">
        <v>2.6807937466232299</v>
      </c>
      <c r="R1409">
        <v>9</v>
      </c>
      <c r="S1409">
        <v>1</v>
      </c>
      <c r="T1409">
        <v>9</v>
      </c>
      <c r="U1409">
        <v>6</v>
      </c>
      <c r="V1409">
        <v>9</v>
      </c>
    </row>
    <row r="1410" spans="1:22">
      <c r="A1410">
        <v>1995</v>
      </c>
      <c r="B1410">
        <v>3</v>
      </c>
      <c r="C1410">
        <v>29</v>
      </c>
      <c r="D1410" s="14">
        <v>3.3576082229907001</v>
      </c>
      <c r="E1410" s="14">
        <v>1.6293924268906499E-2</v>
      </c>
      <c r="F1410" s="14">
        <v>4.7297388630369698E-3</v>
      </c>
      <c r="G1410" s="14">
        <v>0.72698356230948302</v>
      </c>
      <c r="H1410" s="14">
        <v>2.57384250715379</v>
      </c>
      <c r="I1410" s="14">
        <v>1.2806558475559899</v>
      </c>
      <c r="J1410" s="14">
        <v>0.22907095697753399</v>
      </c>
      <c r="K1410" s="14">
        <v>6.4720662553919999</v>
      </c>
      <c r="L1410" s="14">
        <v>2.6100876798802402</v>
      </c>
      <c r="M1410" s="14">
        <v>1.83108177724286E-2</v>
      </c>
      <c r="N1410" s="14">
        <v>7.0156775454377502</v>
      </c>
      <c r="O1410" s="14">
        <v>1.7495592603713499</v>
      </c>
      <c r="P1410" s="14">
        <v>2.18463405459226</v>
      </c>
      <c r="R1410">
        <v>8</v>
      </c>
      <c r="S1410">
        <v>1</v>
      </c>
      <c r="T1410">
        <v>9</v>
      </c>
      <c r="U1410">
        <v>6</v>
      </c>
      <c r="V1410">
        <v>9</v>
      </c>
    </row>
    <row r="1411" spans="1:22">
      <c r="A1411">
        <v>1995</v>
      </c>
      <c r="B1411">
        <v>3</v>
      </c>
      <c r="C1411">
        <v>30</v>
      </c>
      <c r="D1411" s="14">
        <v>12.716867522893899</v>
      </c>
      <c r="E1411" s="14">
        <v>5.0812132473558298E-4</v>
      </c>
      <c r="F1411" s="14">
        <v>2.75502718409852E-3</v>
      </c>
      <c r="G1411" s="14">
        <v>1.2400826828488201</v>
      </c>
      <c r="H1411" s="14">
        <v>1.2064147024015699</v>
      </c>
      <c r="I1411" s="14">
        <v>6.96503560353697</v>
      </c>
      <c r="J1411" s="14">
        <v>0.35652935776042899</v>
      </c>
      <c r="K1411" s="14">
        <v>2.8278456428472101</v>
      </c>
      <c r="L1411" s="14">
        <v>1.1178236337313301</v>
      </c>
      <c r="M1411" s="14">
        <v>3.4283102198524001E-3</v>
      </c>
      <c r="N1411" s="14">
        <v>2.8976373605911898</v>
      </c>
      <c r="O1411" s="14">
        <v>0.67675207582798902</v>
      </c>
      <c r="P1411" s="14">
        <v>1.1266239148232799</v>
      </c>
      <c r="R1411">
        <v>6</v>
      </c>
      <c r="S1411">
        <v>1</v>
      </c>
      <c r="T1411">
        <v>5</v>
      </c>
      <c r="U1411">
        <v>9</v>
      </c>
      <c r="V1411">
        <v>9</v>
      </c>
    </row>
    <row r="1412" spans="1:22">
      <c r="A1412">
        <v>1995</v>
      </c>
      <c r="B1412">
        <v>3</v>
      </c>
      <c r="C1412">
        <v>31</v>
      </c>
      <c r="D1412" s="14">
        <v>7.9068295097986097</v>
      </c>
      <c r="E1412" s="14">
        <v>2.0720949737091398E-3</v>
      </c>
      <c r="F1412" s="14">
        <v>1.6233607473086799E-2</v>
      </c>
      <c r="G1412" s="14">
        <v>0.98585008674645502</v>
      </c>
      <c r="H1412" s="14">
        <v>1.36551935316559</v>
      </c>
      <c r="I1412" s="14">
        <v>3.52761993408035</v>
      </c>
      <c r="J1412" s="14">
        <v>0.28778512899652797</v>
      </c>
      <c r="K1412" s="14">
        <v>2.8368970973994698</v>
      </c>
      <c r="L1412" s="14">
        <v>0.51822606373661995</v>
      </c>
      <c r="M1412" s="14">
        <v>1.27151448974027E-4</v>
      </c>
      <c r="N1412" s="14">
        <v>1.99423538559686</v>
      </c>
      <c r="O1412" s="14">
        <v>0.29768326721171501</v>
      </c>
      <c r="P1412" s="14">
        <v>0.88006540076886697</v>
      </c>
      <c r="R1412">
        <v>6</v>
      </c>
      <c r="S1412">
        <v>1</v>
      </c>
      <c r="T1412">
        <v>5</v>
      </c>
      <c r="U1412">
        <v>9</v>
      </c>
      <c r="V1412">
        <v>9</v>
      </c>
    </row>
    <row r="1413" spans="1:22">
      <c r="A1413">
        <v>1995</v>
      </c>
      <c r="B1413">
        <v>4</v>
      </c>
      <c r="C1413">
        <v>1</v>
      </c>
      <c r="D1413" s="14">
        <v>2.5807590138038101</v>
      </c>
      <c r="E1413" s="14">
        <v>9.1539714650831494E-2</v>
      </c>
      <c r="F1413" s="14">
        <v>8.3119216161844803E-4</v>
      </c>
      <c r="G1413" s="14">
        <v>1.08598979348062</v>
      </c>
      <c r="H1413" s="14">
        <v>0.74220215351583996</v>
      </c>
      <c r="I1413" s="14">
        <v>2.0028672215114498</v>
      </c>
      <c r="J1413" s="14">
        <v>0.18289028360677601</v>
      </c>
      <c r="K1413" s="14">
        <v>1.11596593313948</v>
      </c>
      <c r="L1413" s="14">
        <v>0.72146898510221802</v>
      </c>
      <c r="M1413" s="14">
        <v>1.5935816769666901E-4</v>
      </c>
      <c r="N1413" s="14">
        <v>1.2690785609549899</v>
      </c>
      <c r="O1413" s="14">
        <v>0.35607059777371303</v>
      </c>
      <c r="P1413" s="14">
        <v>0.58791178302162495</v>
      </c>
      <c r="R1413">
        <v>6</v>
      </c>
      <c r="S1413">
        <v>8</v>
      </c>
      <c r="T1413">
        <v>5</v>
      </c>
      <c r="U1413">
        <v>9</v>
      </c>
      <c r="V1413">
        <v>9</v>
      </c>
    </row>
    <row r="1414" spans="1:22">
      <c r="A1414">
        <v>1995</v>
      </c>
      <c r="B1414">
        <v>4</v>
      </c>
      <c r="C1414">
        <v>2</v>
      </c>
      <c r="D1414" s="14">
        <v>0.49235937738921998</v>
      </c>
      <c r="E1414" s="14">
        <v>0.100014865726596</v>
      </c>
      <c r="F1414" s="14">
        <v>0</v>
      </c>
      <c r="G1414" s="14">
        <v>0.60336188795132994</v>
      </c>
      <c r="H1414" s="14">
        <v>0.33823770533362701</v>
      </c>
      <c r="I1414" s="14">
        <v>0.86300356914593401</v>
      </c>
      <c r="J1414" s="14">
        <v>7.8720095784660493E-2</v>
      </c>
      <c r="K1414" s="14">
        <v>1.70298451394382</v>
      </c>
      <c r="L1414" s="14">
        <v>0.13917257040057099</v>
      </c>
      <c r="M1414" s="14">
        <v>7.7919343121836496E-5</v>
      </c>
      <c r="N1414" s="14">
        <v>0.95375221842441404</v>
      </c>
      <c r="O1414" s="14">
        <v>0.61210251600393495</v>
      </c>
      <c r="P1414" s="14">
        <v>0.60343403870900503</v>
      </c>
      <c r="R1414">
        <v>6</v>
      </c>
      <c r="S1414">
        <v>8</v>
      </c>
      <c r="T1414">
        <v>3</v>
      </c>
      <c r="U1414">
        <v>9</v>
      </c>
      <c r="V1414">
        <v>3</v>
      </c>
    </row>
    <row r="1415" spans="1:22">
      <c r="A1415">
        <v>1995</v>
      </c>
      <c r="B1415">
        <v>4</v>
      </c>
      <c r="C1415">
        <v>3</v>
      </c>
      <c r="D1415" s="14">
        <v>1.87112611737889</v>
      </c>
      <c r="E1415" s="14">
        <v>0.24525828652911</v>
      </c>
      <c r="F1415" s="14">
        <v>1.7473543040517601E-2</v>
      </c>
      <c r="G1415" s="14">
        <v>1.12035087545476</v>
      </c>
      <c r="H1415" s="14">
        <v>0.53094167392802205</v>
      </c>
      <c r="I1415" s="14">
        <v>1.4735548565752601</v>
      </c>
      <c r="J1415" s="14">
        <v>0.129842203407353</v>
      </c>
      <c r="K1415" s="14">
        <v>1.8670609534204801</v>
      </c>
      <c r="L1415" s="14">
        <v>0.53017645899725596</v>
      </c>
      <c r="M1415" s="14">
        <v>0</v>
      </c>
      <c r="N1415" s="14">
        <v>1.6718194822289401</v>
      </c>
      <c r="O1415" s="14">
        <v>0.65513049825612202</v>
      </c>
      <c r="P1415" s="14">
        <v>0.85633360507771195</v>
      </c>
      <c r="R1415">
        <v>6</v>
      </c>
      <c r="S1415">
        <v>8</v>
      </c>
      <c r="T1415">
        <v>5</v>
      </c>
      <c r="U1415">
        <v>4</v>
      </c>
      <c r="V1415">
        <v>3</v>
      </c>
    </row>
    <row r="1416" spans="1:22">
      <c r="A1416">
        <v>1995</v>
      </c>
      <c r="B1416">
        <v>4</v>
      </c>
      <c r="C1416">
        <v>4</v>
      </c>
      <c r="D1416" s="14">
        <v>5.0104642004092801</v>
      </c>
      <c r="E1416" s="14">
        <v>0.34424056192124203</v>
      </c>
      <c r="F1416" s="14">
        <v>1.92235676253883</v>
      </c>
      <c r="G1416" s="14">
        <v>3.5864444123875998</v>
      </c>
      <c r="H1416" s="14">
        <v>1.22786914950499</v>
      </c>
      <c r="I1416" s="14">
        <v>4.3090381138143501</v>
      </c>
      <c r="J1416" s="14">
        <v>0.31490426638118602</v>
      </c>
      <c r="K1416" s="14">
        <v>1.59175062055917</v>
      </c>
      <c r="L1416" s="14">
        <v>1.5883801258554699</v>
      </c>
      <c r="M1416" s="14">
        <v>0</v>
      </c>
      <c r="N1416" s="14">
        <v>6.1694022280387699</v>
      </c>
      <c r="O1416" s="14">
        <v>0.54881402477635999</v>
      </c>
      <c r="P1416" s="14">
        <v>1.5224584050207699</v>
      </c>
      <c r="R1416">
        <v>6</v>
      </c>
      <c r="S1416">
        <v>1</v>
      </c>
      <c r="T1416">
        <v>5</v>
      </c>
      <c r="U1416">
        <v>4</v>
      </c>
      <c r="V1416">
        <v>9</v>
      </c>
    </row>
    <row r="1417" spans="1:22">
      <c r="A1417">
        <v>1995</v>
      </c>
      <c r="B1417">
        <v>4</v>
      </c>
      <c r="C1417">
        <v>5</v>
      </c>
      <c r="D1417" s="14">
        <v>15.877369965695101</v>
      </c>
      <c r="E1417" s="14">
        <v>0.39578858369234199</v>
      </c>
      <c r="F1417" s="14">
        <v>0.91987116880434205</v>
      </c>
      <c r="G1417" s="14">
        <v>5.5980795515699402</v>
      </c>
      <c r="H1417" s="14">
        <v>3.43901038308289</v>
      </c>
      <c r="I1417" s="14">
        <v>5.15708904735693</v>
      </c>
      <c r="J1417" s="14">
        <v>0.55418499052417303</v>
      </c>
      <c r="K1417" s="14">
        <v>4.1208370827971903</v>
      </c>
      <c r="L1417" s="14">
        <v>1.26439175258659</v>
      </c>
      <c r="M1417" s="14">
        <v>0</v>
      </c>
      <c r="N1417" s="14">
        <v>10.716617149210199</v>
      </c>
      <c r="O1417" s="14">
        <v>0.89538120850759195</v>
      </c>
      <c r="P1417" s="14">
        <v>2.5760067359857399</v>
      </c>
      <c r="R1417">
        <v>1</v>
      </c>
      <c r="S1417">
        <v>1</v>
      </c>
      <c r="T1417">
        <v>5</v>
      </c>
      <c r="U1417">
        <v>4</v>
      </c>
      <c r="V1417">
        <v>9</v>
      </c>
    </row>
    <row r="1418" spans="1:22">
      <c r="A1418">
        <v>1995</v>
      </c>
      <c r="B1418">
        <v>4</v>
      </c>
      <c r="C1418">
        <v>6</v>
      </c>
      <c r="D1418" s="14">
        <v>7.6036281537771604</v>
      </c>
      <c r="E1418" s="14">
        <v>2.1024360278277499</v>
      </c>
      <c r="F1418" s="14">
        <v>1.2873805240732701</v>
      </c>
      <c r="G1418" s="14">
        <v>4.4608977084768897</v>
      </c>
      <c r="H1418" s="14">
        <v>2.8471110267720201</v>
      </c>
      <c r="I1418" s="14">
        <v>3.8518299318457401</v>
      </c>
      <c r="J1418" s="14">
        <v>0.79111726918762204</v>
      </c>
      <c r="K1418" s="14">
        <v>5.5862776980240598</v>
      </c>
      <c r="L1418" s="14">
        <v>0.843693705791008</v>
      </c>
      <c r="M1418" s="14">
        <v>0</v>
      </c>
      <c r="N1418" s="14">
        <v>8.0542028185411194</v>
      </c>
      <c r="O1418" s="14">
        <v>1.1542576872232799</v>
      </c>
      <c r="P1418" s="14">
        <v>2.5450508496352202</v>
      </c>
      <c r="R1418">
        <v>7</v>
      </c>
      <c r="S1418">
        <v>1</v>
      </c>
      <c r="T1418">
        <v>5</v>
      </c>
      <c r="U1418">
        <v>4</v>
      </c>
      <c r="V1418">
        <v>4</v>
      </c>
    </row>
    <row r="1419" spans="1:22">
      <c r="A1419">
        <v>1995</v>
      </c>
      <c r="B1419">
        <v>4</v>
      </c>
      <c r="C1419">
        <v>7</v>
      </c>
      <c r="D1419" s="14">
        <v>10.7038879262252</v>
      </c>
      <c r="E1419" s="14">
        <v>2.1615487243887599</v>
      </c>
      <c r="F1419" s="14">
        <v>3.1439631856711001</v>
      </c>
      <c r="G1419" s="14">
        <v>9.5425660077694197</v>
      </c>
      <c r="H1419" s="14">
        <v>2.5438605145411799</v>
      </c>
      <c r="I1419" s="14">
        <v>6.8323512372111299</v>
      </c>
      <c r="J1419" s="14">
        <v>1.43188103499356</v>
      </c>
      <c r="K1419" s="14">
        <v>4.7178493804929102</v>
      </c>
      <c r="L1419" s="14">
        <v>1.4601621438035499</v>
      </c>
      <c r="M1419" s="14">
        <v>0</v>
      </c>
      <c r="N1419" s="14">
        <v>14.714927716031101</v>
      </c>
      <c r="O1419" s="14">
        <v>1.9678536857336799</v>
      </c>
      <c r="P1419" s="14">
        <v>3.83874011563974</v>
      </c>
      <c r="R1419">
        <v>1</v>
      </c>
      <c r="S1419">
        <v>1</v>
      </c>
      <c r="T1419">
        <v>9</v>
      </c>
      <c r="U1419">
        <v>4</v>
      </c>
      <c r="V1419">
        <v>9</v>
      </c>
    </row>
    <row r="1420" spans="1:22">
      <c r="A1420">
        <v>1995</v>
      </c>
      <c r="B1420">
        <v>4</v>
      </c>
      <c r="C1420">
        <v>8</v>
      </c>
      <c r="D1420" s="14">
        <v>3.8025588892114901</v>
      </c>
      <c r="E1420" s="14">
        <v>0.27304540996746002</v>
      </c>
      <c r="F1420" s="14">
        <v>0.32208610307725399</v>
      </c>
      <c r="G1420" s="14">
        <v>6.40714225351699</v>
      </c>
      <c r="H1420" s="14">
        <v>2.8036224952429198</v>
      </c>
      <c r="I1420" s="14">
        <v>4.5761713372679598</v>
      </c>
      <c r="J1420" s="14">
        <v>0.73898254250796402</v>
      </c>
      <c r="K1420" s="14">
        <v>4.0600296508371096</v>
      </c>
      <c r="L1420" s="14">
        <v>0.76881779928444005</v>
      </c>
      <c r="M1420" s="14">
        <v>0</v>
      </c>
      <c r="N1420" s="14">
        <v>9.5577500566421492</v>
      </c>
      <c r="O1420" s="14">
        <v>2.9639287573177202</v>
      </c>
      <c r="P1420" s="14">
        <v>3.2054811145904298</v>
      </c>
      <c r="R1420">
        <v>1</v>
      </c>
      <c r="S1420">
        <v>3</v>
      </c>
      <c r="T1420">
        <v>5</v>
      </c>
      <c r="U1420">
        <v>6</v>
      </c>
      <c r="V1420">
        <v>9</v>
      </c>
    </row>
    <row r="1421" spans="1:22">
      <c r="A1421">
        <v>1995</v>
      </c>
      <c r="B1421">
        <v>4</v>
      </c>
      <c r="C1421">
        <v>9</v>
      </c>
      <c r="D1421" s="14">
        <v>2.6802304800259198</v>
      </c>
      <c r="E1421" s="14">
        <v>0.37132289252841599</v>
      </c>
      <c r="F1421" s="14">
        <v>1.13701553279999E-3</v>
      </c>
      <c r="G1421" s="14">
        <v>4.3803261131969196</v>
      </c>
      <c r="H1421" s="14">
        <v>1.9806734670733701</v>
      </c>
      <c r="I1421" s="14">
        <v>2.02644246116223</v>
      </c>
      <c r="J1421" s="14">
        <v>1.8838719787111999</v>
      </c>
      <c r="K1421" s="14">
        <v>2.58727192738665</v>
      </c>
      <c r="L1421" s="14">
        <v>0.26149514468155899</v>
      </c>
      <c r="M1421" s="14">
        <v>0</v>
      </c>
      <c r="N1421" s="14">
        <v>1.37775052470579</v>
      </c>
      <c r="O1421" s="14">
        <v>1.3639331387032101</v>
      </c>
      <c r="P1421" s="14">
        <v>1.8184085405114701</v>
      </c>
      <c r="R1421">
        <v>6</v>
      </c>
      <c r="S1421">
        <v>3</v>
      </c>
      <c r="T1421">
        <v>5</v>
      </c>
      <c r="U1421">
        <v>6</v>
      </c>
      <c r="V1421">
        <v>9</v>
      </c>
    </row>
    <row r="1422" spans="1:22">
      <c r="A1422">
        <v>1995</v>
      </c>
      <c r="B1422">
        <v>4</v>
      </c>
      <c r="C1422">
        <v>10</v>
      </c>
      <c r="D1422" s="14">
        <v>13.087761318005899</v>
      </c>
      <c r="E1422" s="14">
        <v>0.48805427270615398</v>
      </c>
      <c r="F1422" s="14">
        <v>1.49846253523679E-2</v>
      </c>
      <c r="G1422" s="14">
        <v>3.1182136875026298</v>
      </c>
      <c r="H1422" s="14">
        <v>7.1135336277874801</v>
      </c>
      <c r="I1422" s="14">
        <v>7.6510046836786199</v>
      </c>
      <c r="J1422" s="14">
        <v>1.0338690502596799</v>
      </c>
      <c r="K1422" s="14">
        <v>8.2535759380858895</v>
      </c>
      <c r="L1422" s="14">
        <v>1.1330401363206599</v>
      </c>
      <c r="M1422" s="14">
        <v>0</v>
      </c>
      <c r="N1422" s="14">
        <v>13.5637576249567</v>
      </c>
      <c r="O1422" s="14">
        <v>1.4216476077398701</v>
      </c>
      <c r="P1422" s="14">
        <v>3.4482700817546998</v>
      </c>
      <c r="R1422">
        <v>7</v>
      </c>
      <c r="S1422">
        <v>3</v>
      </c>
      <c r="T1422">
        <v>7</v>
      </c>
      <c r="U1422">
        <v>6</v>
      </c>
      <c r="V1422">
        <v>3</v>
      </c>
    </row>
    <row r="1423" spans="1:22">
      <c r="A1423">
        <v>1995</v>
      </c>
      <c r="B1423">
        <v>4</v>
      </c>
      <c r="C1423">
        <v>11</v>
      </c>
      <c r="D1423" s="14">
        <v>10.8259728339335</v>
      </c>
      <c r="E1423" s="14">
        <v>0.16630693266994101</v>
      </c>
      <c r="F1423" s="14">
        <v>0</v>
      </c>
      <c r="G1423" s="14">
        <v>1.5325347173680099</v>
      </c>
      <c r="H1423" s="14">
        <v>5.3407329874552198</v>
      </c>
      <c r="I1423" s="14">
        <v>6.4843185993361496</v>
      </c>
      <c r="J1423" s="14">
        <v>0.58106908171623595</v>
      </c>
      <c r="K1423" s="14">
        <v>8.1360730061028104</v>
      </c>
      <c r="L1423" s="14">
        <v>1.15067895719309</v>
      </c>
      <c r="M1423" s="14">
        <v>4.1027237636218497E-6</v>
      </c>
      <c r="N1423" s="14">
        <v>17.472852736612602</v>
      </c>
      <c r="O1423" s="14">
        <v>1.9222790595893999</v>
      </c>
      <c r="P1423" s="14">
        <v>3.2963894195402901</v>
      </c>
      <c r="R1423">
        <v>7</v>
      </c>
      <c r="S1423">
        <v>3</v>
      </c>
      <c r="T1423">
        <v>3</v>
      </c>
      <c r="U1423">
        <v>6</v>
      </c>
      <c r="V1423">
        <v>3</v>
      </c>
    </row>
    <row r="1424" spans="1:22">
      <c r="A1424">
        <v>1995</v>
      </c>
      <c r="B1424">
        <v>4</v>
      </c>
      <c r="C1424">
        <v>12</v>
      </c>
      <c r="D1424" s="14">
        <v>9.2875952074795993</v>
      </c>
      <c r="E1424" s="14">
        <v>0.23413428982839901</v>
      </c>
      <c r="F1424" s="14">
        <v>3.8871866134808702E-3</v>
      </c>
      <c r="G1424" s="14">
        <v>1.6847914978331</v>
      </c>
      <c r="H1424" s="14">
        <v>5.4481967337334201</v>
      </c>
      <c r="I1424" s="14">
        <v>6.3389336436119796</v>
      </c>
      <c r="J1424" s="14">
        <v>2.686588743143</v>
      </c>
      <c r="K1424" s="14">
        <v>5.1394689683506201</v>
      </c>
      <c r="L1424" s="14">
        <v>1.3063634806003099</v>
      </c>
      <c r="M1424" s="14">
        <v>0</v>
      </c>
      <c r="N1424" s="14">
        <v>6.7332333285219104</v>
      </c>
      <c r="O1424" s="14">
        <v>3.91913515877975</v>
      </c>
      <c r="P1424" s="14">
        <v>3.3860017031184602</v>
      </c>
      <c r="R1424">
        <v>7</v>
      </c>
      <c r="S1424">
        <v>8</v>
      </c>
      <c r="T1424">
        <v>3</v>
      </c>
      <c r="U1424">
        <v>6</v>
      </c>
      <c r="V1424">
        <v>9</v>
      </c>
    </row>
    <row r="1425" spans="1:22">
      <c r="A1425">
        <v>1995</v>
      </c>
      <c r="B1425">
        <v>4</v>
      </c>
      <c r="C1425">
        <v>13</v>
      </c>
      <c r="D1425" s="14">
        <v>4.1355902779660401</v>
      </c>
      <c r="E1425" s="14">
        <v>0.33008506478557997</v>
      </c>
      <c r="F1425" s="14">
        <v>1.31531790681445E-3</v>
      </c>
      <c r="G1425" s="14">
        <v>1.9805133806787301</v>
      </c>
      <c r="H1425" s="14">
        <v>3.66502800784995</v>
      </c>
      <c r="I1425" s="14">
        <v>5.5698912092609802</v>
      </c>
      <c r="J1425" s="14">
        <v>3.9418783705884599</v>
      </c>
      <c r="K1425" s="14">
        <v>2.6567171074817302</v>
      </c>
      <c r="L1425" s="14">
        <v>1.9706169756223599</v>
      </c>
      <c r="M1425" s="14">
        <v>1.22355210572861E-2</v>
      </c>
      <c r="N1425" s="14">
        <v>8.7209540605782401</v>
      </c>
      <c r="O1425" s="14">
        <v>2.9454811965582302</v>
      </c>
      <c r="P1425" s="14">
        <v>2.8803665920341102</v>
      </c>
      <c r="R1425">
        <v>7</v>
      </c>
      <c r="S1425">
        <v>8</v>
      </c>
      <c r="T1425">
        <v>5</v>
      </c>
      <c r="U1425">
        <v>6</v>
      </c>
      <c r="V1425">
        <v>9</v>
      </c>
    </row>
    <row r="1426" spans="1:22">
      <c r="A1426">
        <v>1995</v>
      </c>
      <c r="B1426">
        <v>4</v>
      </c>
      <c r="C1426">
        <v>14</v>
      </c>
      <c r="D1426" s="14">
        <v>7.0441791350416096</v>
      </c>
      <c r="E1426" s="14">
        <v>0.30725951895037001</v>
      </c>
      <c r="F1426" s="14">
        <v>0.178338430678747</v>
      </c>
      <c r="G1426" s="14">
        <v>2.6196036249434198</v>
      </c>
      <c r="H1426" s="14">
        <v>3.1454254921472402</v>
      </c>
      <c r="I1426" s="14">
        <v>8.4217666590340503</v>
      </c>
      <c r="J1426" s="14">
        <v>2.4007237076083001</v>
      </c>
      <c r="K1426" s="14">
        <v>1.48783555353564</v>
      </c>
      <c r="L1426" s="14">
        <v>0.30069678570928499</v>
      </c>
      <c r="M1426" s="14">
        <v>8.2115214816134996E-6</v>
      </c>
      <c r="N1426" s="14">
        <v>5.7411215819372998</v>
      </c>
      <c r="O1426" s="14">
        <v>3.4697479930451198</v>
      </c>
      <c r="P1426" s="14">
        <v>2.5514283590642099</v>
      </c>
      <c r="R1426">
        <v>7</v>
      </c>
      <c r="S1426">
        <v>1</v>
      </c>
      <c r="T1426">
        <v>2</v>
      </c>
      <c r="U1426">
        <v>6</v>
      </c>
      <c r="V1426">
        <v>4</v>
      </c>
    </row>
    <row r="1427" spans="1:22">
      <c r="A1427">
        <v>1995</v>
      </c>
      <c r="B1427">
        <v>4</v>
      </c>
      <c r="C1427">
        <v>15</v>
      </c>
      <c r="D1427" s="14">
        <v>9.4680546113961199</v>
      </c>
      <c r="E1427" s="14">
        <v>0.222670092089743</v>
      </c>
      <c r="F1427" s="14">
        <v>0.34681734957391402</v>
      </c>
      <c r="G1427" s="14">
        <v>5.9567097461669398</v>
      </c>
      <c r="H1427" s="14">
        <v>1.9795158141418601</v>
      </c>
      <c r="I1427" s="14">
        <v>7.6042093285913301</v>
      </c>
      <c r="J1427" s="14">
        <v>2.6255814333654302</v>
      </c>
      <c r="K1427" s="14">
        <v>2.1613717296469299</v>
      </c>
      <c r="L1427" s="14">
        <v>0.93966957943139595</v>
      </c>
      <c r="M1427" s="14">
        <v>4.1057607408067498E-6</v>
      </c>
      <c r="N1427" s="14">
        <v>6.9583742217074596</v>
      </c>
      <c r="O1427" s="14">
        <v>2.8514719781892799</v>
      </c>
      <c r="P1427" s="14">
        <v>2.9735504011942702</v>
      </c>
      <c r="R1427">
        <v>1</v>
      </c>
      <c r="S1427">
        <v>1</v>
      </c>
      <c r="T1427">
        <v>9</v>
      </c>
      <c r="U1427">
        <v>6</v>
      </c>
      <c r="V1427">
        <v>4</v>
      </c>
    </row>
    <row r="1428" spans="1:22">
      <c r="A1428">
        <v>1995</v>
      </c>
      <c r="B1428">
        <v>4</v>
      </c>
      <c r="C1428">
        <v>16</v>
      </c>
      <c r="D1428" s="14">
        <v>2.4210366686002298</v>
      </c>
      <c r="E1428" s="14">
        <v>1.17672406655178</v>
      </c>
      <c r="F1428" s="14">
        <v>1.27223135984735</v>
      </c>
      <c r="G1428" s="14">
        <v>5.9585533459869504</v>
      </c>
      <c r="H1428" s="14">
        <v>1.1049640632690501</v>
      </c>
      <c r="I1428" s="14">
        <v>0.95135834911839301</v>
      </c>
      <c r="J1428" s="14">
        <v>4.3039581138351597</v>
      </c>
      <c r="K1428" s="14">
        <v>1.47048791295189</v>
      </c>
      <c r="L1428" s="14">
        <v>0.384066676271896</v>
      </c>
      <c r="M1428" s="14">
        <v>0</v>
      </c>
      <c r="N1428" s="14">
        <v>2.4582980983426799</v>
      </c>
      <c r="O1428" s="14">
        <v>2.7343288824112801</v>
      </c>
      <c r="P1428" s="14">
        <v>2.6777877400290899</v>
      </c>
      <c r="R1428">
        <v>1</v>
      </c>
      <c r="S1428">
        <v>6</v>
      </c>
      <c r="T1428">
        <v>9</v>
      </c>
      <c r="U1428">
        <v>6</v>
      </c>
      <c r="V1428">
        <v>7</v>
      </c>
    </row>
    <row r="1429" spans="1:22">
      <c r="A1429">
        <v>1995</v>
      </c>
      <c r="B1429">
        <v>4</v>
      </c>
      <c r="C1429">
        <v>17</v>
      </c>
      <c r="D1429" s="14">
        <v>0.53572966003907696</v>
      </c>
      <c r="E1429" s="14">
        <v>2.98132453818002</v>
      </c>
      <c r="F1429" s="14">
        <v>2.2235550286303498</v>
      </c>
      <c r="G1429" s="14">
        <v>7.3643373191091701</v>
      </c>
      <c r="H1429" s="14">
        <v>0.65368167597032101</v>
      </c>
      <c r="I1429" s="14">
        <v>0.70296986826637997</v>
      </c>
      <c r="J1429" s="14">
        <v>6.4973436247571899</v>
      </c>
      <c r="K1429" s="14">
        <v>2.8997451645438699</v>
      </c>
      <c r="L1429" s="14">
        <v>0.62448237695743702</v>
      </c>
      <c r="M1429" s="14">
        <v>3.3777634066655998E-4</v>
      </c>
      <c r="N1429" s="14">
        <v>1.77573662793437</v>
      </c>
      <c r="O1429" s="14">
        <v>5.5290685227875196</v>
      </c>
      <c r="P1429" s="14">
        <v>4.2132740655501797</v>
      </c>
      <c r="R1429">
        <v>1</v>
      </c>
      <c r="S1429">
        <v>6</v>
      </c>
      <c r="T1429">
        <v>9</v>
      </c>
      <c r="U1429">
        <v>6</v>
      </c>
      <c r="V1429">
        <v>7</v>
      </c>
    </row>
    <row r="1430" spans="1:22">
      <c r="A1430">
        <v>1995</v>
      </c>
      <c r="B1430">
        <v>4</v>
      </c>
      <c r="C1430">
        <v>18</v>
      </c>
      <c r="D1430" s="14">
        <v>0.29517085016587502</v>
      </c>
      <c r="E1430" s="14">
        <v>2.6216708731109901</v>
      </c>
      <c r="F1430" s="14">
        <v>0.218387582399824</v>
      </c>
      <c r="G1430" s="14">
        <v>6.4538282474656796</v>
      </c>
      <c r="H1430" s="14">
        <v>1.5785142294202299</v>
      </c>
      <c r="I1430" s="14">
        <v>0.103691280306559</v>
      </c>
      <c r="J1430" s="14">
        <v>2.7092261529563699</v>
      </c>
      <c r="K1430" s="14">
        <v>4.4193934120761504</v>
      </c>
      <c r="L1430" s="14">
        <v>1.5584746291293201</v>
      </c>
      <c r="M1430" s="14">
        <v>7.3203583943468997E-3</v>
      </c>
      <c r="N1430" s="14">
        <v>4.5816589445510703</v>
      </c>
      <c r="O1430" s="14">
        <v>5.4318251172218304</v>
      </c>
      <c r="P1430" s="14">
        <v>4.1549478145806198</v>
      </c>
      <c r="R1430">
        <v>4</v>
      </c>
      <c r="S1430">
        <v>8</v>
      </c>
      <c r="T1430">
        <v>9</v>
      </c>
      <c r="U1430">
        <v>6</v>
      </c>
      <c r="V1430">
        <v>4</v>
      </c>
    </row>
    <row r="1431" spans="1:22">
      <c r="A1431">
        <v>1995</v>
      </c>
      <c r="B1431">
        <v>4</v>
      </c>
      <c r="C1431">
        <v>19</v>
      </c>
      <c r="D1431" s="14">
        <v>1.7167412138247</v>
      </c>
      <c r="E1431" s="14">
        <v>1.26177503676727</v>
      </c>
      <c r="F1431" s="14">
        <v>4.2190571672381598E-2</v>
      </c>
      <c r="G1431" s="14">
        <v>5.3773401947957398</v>
      </c>
      <c r="H1431" s="14">
        <v>3.5973848415564</v>
      </c>
      <c r="I1431" s="14">
        <v>1.1474818665292701</v>
      </c>
      <c r="J1431" s="14">
        <v>3.22624447556099</v>
      </c>
      <c r="K1431" s="14">
        <v>7.7453755688630599</v>
      </c>
      <c r="L1431" s="14">
        <v>0.90714812155119495</v>
      </c>
      <c r="M1431" s="14">
        <v>0.41658137186084598</v>
      </c>
      <c r="N1431" s="14">
        <v>3.2912483736148999</v>
      </c>
      <c r="O1431" s="14">
        <v>4.7037251273317899</v>
      </c>
      <c r="P1431" s="14">
        <v>4.3156877423511402</v>
      </c>
      <c r="R1431">
        <v>4</v>
      </c>
      <c r="S1431">
        <v>8</v>
      </c>
      <c r="T1431">
        <v>9</v>
      </c>
      <c r="U1431">
        <v>6</v>
      </c>
      <c r="V1431">
        <v>4</v>
      </c>
    </row>
    <row r="1432" spans="1:22">
      <c r="A1432">
        <v>1995</v>
      </c>
      <c r="B1432">
        <v>4</v>
      </c>
      <c r="C1432">
        <v>20</v>
      </c>
      <c r="D1432" s="14">
        <v>8.4794843832052198</v>
      </c>
      <c r="E1432" s="14">
        <v>1.8767384129712601</v>
      </c>
      <c r="F1432" s="14">
        <v>0.108339109256135</v>
      </c>
      <c r="G1432" s="14">
        <v>4.5794526395232804</v>
      </c>
      <c r="H1432" s="14">
        <v>4.5747573224551896</v>
      </c>
      <c r="I1432" s="14">
        <v>8.5143097499766593</v>
      </c>
      <c r="J1432" s="14">
        <v>3.6224955072199898</v>
      </c>
      <c r="K1432" s="14">
        <v>5.5535158020964399</v>
      </c>
      <c r="L1432" s="14">
        <v>6.22480862545014</v>
      </c>
      <c r="M1432" s="14">
        <v>0.26579453933285901</v>
      </c>
      <c r="N1432" s="14">
        <v>12.6469266858066</v>
      </c>
      <c r="O1432" s="14">
        <v>2.6132102106406498</v>
      </c>
      <c r="P1432" s="14">
        <v>4.0007117456257504</v>
      </c>
      <c r="R1432">
        <v>7</v>
      </c>
      <c r="S1432">
        <v>8</v>
      </c>
      <c r="T1432">
        <v>7</v>
      </c>
      <c r="U1432">
        <v>6</v>
      </c>
      <c r="V1432">
        <v>2</v>
      </c>
    </row>
    <row r="1433" spans="1:22">
      <c r="A1433">
        <v>1995</v>
      </c>
      <c r="B1433">
        <v>4</v>
      </c>
      <c r="C1433">
        <v>21</v>
      </c>
      <c r="D1433" s="14">
        <v>14.512880500817699</v>
      </c>
      <c r="E1433" s="14">
        <v>0.95400341936285504</v>
      </c>
      <c r="F1433" s="14">
        <v>0.18975079307793599</v>
      </c>
      <c r="G1433" s="14">
        <v>5.2076614035754103</v>
      </c>
      <c r="H1433" s="14">
        <v>4.18259701279597</v>
      </c>
      <c r="I1433" s="14">
        <v>6.0171738481581398</v>
      </c>
      <c r="J1433" s="14">
        <v>1.56893914311773</v>
      </c>
      <c r="K1433" s="14">
        <v>2.4751314863709499</v>
      </c>
      <c r="L1433" s="14">
        <v>10.812666249333599</v>
      </c>
      <c r="M1433" s="14">
        <v>2.8111043342115201</v>
      </c>
      <c r="N1433" s="14">
        <v>12.376249873285399</v>
      </c>
      <c r="O1433" s="14">
        <v>2.4847244694397199</v>
      </c>
      <c r="P1433" s="14">
        <v>3.7892889761008699</v>
      </c>
      <c r="R1433">
        <v>7</v>
      </c>
      <c r="S1433">
        <v>8</v>
      </c>
      <c r="T1433">
        <v>9</v>
      </c>
      <c r="U1433">
        <v>6</v>
      </c>
      <c r="V1433">
        <v>4</v>
      </c>
    </row>
    <row r="1434" spans="1:22">
      <c r="A1434">
        <v>1995</v>
      </c>
      <c r="B1434">
        <v>4</v>
      </c>
      <c r="C1434">
        <v>22</v>
      </c>
      <c r="D1434" s="14">
        <v>7.4048399940705503</v>
      </c>
      <c r="E1434" s="14">
        <v>0.45684708363042498</v>
      </c>
      <c r="F1434" s="14">
        <v>2.2302447095742601</v>
      </c>
      <c r="G1434" s="14">
        <v>4.4539993499881598</v>
      </c>
      <c r="H1434" s="14">
        <v>1.3983699848222499</v>
      </c>
      <c r="I1434" s="14">
        <v>4.97714383643053</v>
      </c>
      <c r="J1434" s="14">
        <v>2.6854007571055201</v>
      </c>
      <c r="K1434" s="14">
        <v>4.7590359899111698</v>
      </c>
      <c r="L1434" s="14">
        <v>3.8679090636281899</v>
      </c>
      <c r="M1434" s="14">
        <v>0.97143309680148104</v>
      </c>
      <c r="N1434" s="14">
        <v>4.2225004821916299</v>
      </c>
      <c r="O1434" s="14">
        <v>5.5736109512410099</v>
      </c>
      <c r="P1434" s="14">
        <v>4.0684057480961702</v>
      </c>
      <c r="R1434">
        <v>3</v>
      </c>
      <c r="S1434">
        <v>8</v>
      </c>
      <c r="T1434">
        <v>9</v>
      </c>
      <c r="U1434">
        <v>3</v>
      </c>
      <c r="V1434">
        <v>9</v>
      </c>
    </row>
    <row r="1435" spans="1:22">
      <c r="A1435">
        <v>1995</v>
      </c>
      <c r="B1435">
        <v>4</v>
      </c>
      <c r="C1435">
        <v>23</v>
      </c>
      <c r="D1435" s="14">
        <v>1.31560955978937</v>
      </c>
      <c r="E1435" s="14">
        <v>0.810499836729342</v>
      </c>
      <c r="F1435" s="14">
        <v>0.97274329378381796</v>
      </c>
      <c r="G1435" s="14">
        <v>3.55862776624453</v>
      </c>
      <c r="H1435" s="14">
        <v>1.8310502407811999</v>
      </c>
      <c r="I1435" s="14">
        <v>1.3740370148305501</v>
      </c>
      <c r="J1435" s="14">
        <v>3.2083085679062</v>
      </c>
      <c r="K1435" s="14">
        <v>5.9555470499960199</v>
      </c>
      <c r="L1435" s="14">
        <v>3.12836663654006</v>
      </c>
      <c r="M1435" s="14">
        <v>0.30104986519326798</v>
      </c>
      <c r="N1435" s="14">
        <v>3.2472030070331601</v>
      </c>
      <c r="O1435" s="14">
        <v>4.5945040417854202</v>
      </c>
      <c r="P1435" s="14">
        <v>3.63819261333779</v>
      </c>
      <c r="R1435">
        <v>8</v>
      </c>
      <c r="S1435">
        <v>6</v>
      </c>
      <c r="T1435">
        <v>2</v>
      </c>
      <c r="U1435">
        <v>3</v>
      </c>
      <c r="V1435">
        <v>9</v>
      </c>
    </row>
    <row r="1436" spans="1:22">
      <c r="A1436">
        <v>1995</v>
      </c>
      <c r="B1436">
        <v>4</v>
      </c>
      <c r="C1436">
        <v>24</v>
      </c>
      <c r="D1436" s="14">
        <v>5.1179473526996997</v>
      </c>
      <c r="E1436" s="14">
        <v>3.2293628526050502</v>
      </c>
      <c r="F1436" s="14">
        <v>2.70814756789746</v>
      </c>
      <c r="G1436" s="14">
        <v>8.7163850037225394</v>
      </c>
      <c r="H1436" s="14">
        <v>1.8006546982614</v>
      </c>
      <c r="I1436" s="14">
        <v>4.9649491620585904</v>
      </c>
      <c r="J1436" s="14">
        <v>2.07167610839182</v>
      </c>
      <c r="K1436" s="14">
        <v>2.5070155689831499</v>
      </c>
      <c r="L1436" s="14">
        <v>11.8856307003498</v>
      </c>
      <c r="M1436" s="14">
        <v>0.35964184121224602</v>
      </c>
      <c r="N1436" s="14">
        <v>6.58465376808606</v>
      </c>
      <c r="O1436" s="14">
        <v>2.9189336059894901</v>
      </c>
      <c r="P1436" s="14">
        <v>4.0688287478969496</v>
      </c>
      <c r="R1436">
        <v>1</v>
      </c>
      <c r="S1436">
        <v>6</v>
      </c>
      <c r="T1436">
        <v>9</v>
      </c>
      <c r="U1436">
        <v>3</v>
      </c>
      <c r="V1436">
        <v>1</v>
      </c>
    </row>
    <row r="1437" spans="1:22">
      <c r="A1437">
        <v>1995</v>
      </c>
      <c r="B1437">
        <v>4</v>
      </c>
      <c r="C1437">
        <v>25</v>
      </c>
      <c r="D1437" s="14">
        <v>8.9842276492038398</v>
      </c>
      <c r="E1437" s="14">
        <v>0.57567218905505602</v>
      </c>
      <c r="F1437" s="14">
        <v>0.89313845431537298</v>
      </c>
      <c r="G1437" s="14">
        <v>5.6422494030047199</v>
      </c>
      <c r="H1437" s="14">
        <v>4.4514245956189997</v>
      </c>
      <c r="I1437" s="14">
        <v>6.3618425769643601</v>
      </c>
      <c r="J1437" s="14">
        <v>2.4316152972093001</v>
      </c>
      <c r="K1437" s="14">
        <v>5.8805248450152501</v>
      </c>
      <c r="L1437" s="14">
        <v>3.3173252671086302</v>
      </c>
      <c r="M1437" s="14">
        <v>1.62848780921766E-3</v>
      </c>
      <c r="N1437" s="14">
        <v>14.627003713168699</v>
      </c>
      <c r="O1437" s="14">
        <v>5.7857844530380298</v>
      </c>
      <c r="P1437" s="14">
        <v>4.9780840864457296</v>
      </c>
      <c r="R1437">
        <v>4</v>
      </c>
      <c r="S1437">
        <v>1</v>
      </c>
      <c r="T1437">
        <v>9</v>
      </c>
      <c r="U1437">
        <v>3</v>
      </c>
      <c r="V1437">
        <v>4</v>
      </c>
    </row>
    <row r="1438" spans="1:22">
      <c r="A1438">
        <v>1995</v>
      </c>
      <c r="B1438">
        <v>4</v>
      </c>
      <c r="C1438">
        <v>26</v>
      </c>
      <c r="D1438" s="14">
        <v>11.431987669342799</v>
      </c>
      <c r="E1438" s="14">
        <v>1.50260575095715</v>
      </c>
      <c r="F1438" s="14">
        <v>0.78690717999839599</v>
      </c>
      <c r="G1438" s="14">
        <v>5.7553013234354999</v>
      </c>
      <c r="H1438" s="14">
        <v>4.6268289161608198</v>
      </c>
      <c r="I1438" s="14">
        <v>2.3810167681237502</v>
      </c>
      <c r="J1438" s="14">
        <v>3.3666138027755301</v>
      </c>
      <c r="K1438" s="14">
        <v>5.5066619501660501</v>
      </c>
      <c r="L1438" s="14">
        <v>4.9352274027826297</v>
      </c>
      <c r="M1438" s="14">
        <v>6.01113752275843E-2</v>
      </c>
      <c r="N1438" s="14">
        <v>10.7099621462507</v>
      </c>
      <c r="O1438" s="14">
        <v>6.7475751354051399</v>
      </c>
      <c r="P1438" s="14">
        <v>5.4025298532588897</v>
      </c>
      <c r="R1438">
        <v>4</v>
      </c>
      <c r="S1438">
        <v>8</v>
      </c>
      <c r="T1438">
        <v>9</v>
      </c>
      <c r="U1438">
        <v>3</v>
      </c>
      <c r="V1438">
        <v>9</v>
      </c>
    </row>
    <row r="1439" spans="1:22">
      <c r="A1439">
        <v>1995</v>
      </c>
      <c r="B1439">
        <v>4</v>
      </c>
      <c r="C1439">
        <v>27</v>
      </c>
      <c r="D1439" s="14">
        <v>12.600162652552299</v>
      </c>
      <c r="E1439" s="14">
        <v>1.78936632289063</v>
      </c>
      <c r="F1439" s="14">
        <v>1.8017056606189501</v>
      </c>
      <c r="G1439" s="14">
        <v>7.0384350700110101</v>
      </c>
      <c r="H1439" s="14">
        <v>12.8040525271461</v>
      </c>
      <c r="I1439" s="14">
        <v>10.010270353700299</v>
      </c>
      <c r="J1439" s="14">
        <v>10.003624117775599</v>
      </c>
      <c r="K1439" s="14">
        <v>8.2232631936836995</v>
      </c>
      <c r="L1439" s="14">
        <v>4.2614619928749704</v>
      </c>
      <c r="M1439" s="14">
        <v>3.6705557677981199E-2</v>
      </c>
      <c r="N1439" s="14">
        <v>11.431683076094</v>
      </c>
      <c r="O1439" s="14">
        <v>5.4691640397490699</v>
      </c>
      <c r="P1439" s="14">
        <v>6.84901496830261</v>
      </c>
      <c r="R1439">
        <v>11</v>
      </c>
      <c r="S1439">
        <v>8</v>
      </c>
      <c r="T1439">
        <v>9</v>
      </c>
      <c r="U1439">
        <v>3</v>
      </c>
      <c r="V1439">
        <v>9</v>
      </c>
    </row>
    <row r="1440" spans="1:22">
      <c r="A1440">
        <v>1995</v>
      </c>
      <c r="B1440">
        <v>4</v>
      </c>
      <c r="C1440">
        <v>28</v>
      </c>
      <c r="D1440" s="14">
        <v>8.8174577494570201</v>
      </c>
      <c r="E1440" s="14">
        <v>1.3155437259723399</v>
      </c>
      <c r="F1440" s="14">
        <v>0.46441212492878797</v>
      </c>
      <c r="G1440" s="14">
        <v>6.6422255212890402</v>
      </c>
      <c r="H1440" s="14">
        <v>10.941231267295001</v>
      </c>
      <c r="I1440" s="14">
        <v>4.5525667936011498</v>
      </c>
      <c r="J1440" s="14">
        <v>6.0853580220930201</v>
      </c>
      <c r="K1440" s="14">
        <v>5.8113772131567396</v>
      </c>
      <c r="L1440" s="14">
        <v>0.434041597695486</v>
      </c>
      <c r="M1440" s="14">
        <v>2.03737787391489E-3</v>
      </c>
      <c r="N1440" s="14">
        <v>5.6331718685419103</v>
      </c>
      <c r="O1440" s="14">
        <v>5.9256686942755197</v>
      </c>
      <c r="P1440" s="14">
        <v>5.6346159336202897</v>
      </c>
      <c r="R1440">
        <v>4</v>
      </c>
      <c r="S1440">
        <v>8</v>
      </c>
      <c r="T1440">
        <v>9</v>
      </c>
      <c r="U1440">
        <v>3</v>
      </c>
      <c r="V1440">
        <v>9</v>
      </c>
    </row>
    <row r="1441" spans="1:22">
      <c r="A1441">
        <v>1995</v>
      </c>
      <c r="B1441">
        <v>4</v>
      </c>
      <c r="C1441">
        <v>29</v>
      </c>
      <c r="D1441" s="14">
        <v>10.9473742471544</v>
      </c>
      <c r="E1441" s="14">
        <v>1.0017248341706599</v>
      </c>
      <c r="F1441" s="14">
        <v>0.204701008113266</v>
      </c>
      <c r="G1441" s="14">
        <v>2.77505446163681</v>
      </c>
      <c r="H1441" s="14">
        <v>7.2668460950986802</v>
      </c>
      <c r="I1441" s="14">
        <v>7.3100728126609802</v>
      </c>
      <c r="J1441" s="14">
        <v>4.1725578034558897</v>
      </c>
      <c r="K1441" s="14">
        <v>3.5041842533065601</v>
      </c>
      <c r="L1441" s="14">
        <v>0.56645740236166697</v>
      </c>
      <c r="M1441" s="14">
        <v>1.45953161550673E-2</v>
      </c>
      <c r="N1441" s="14">
        <v>5.6000066427322297</v>
      </c>
      <c r="O1441" s="14">
        <v>6.9685594801108603</v>
      </c>
      <c r="P1441" s="14">
        <v>4.54417468920074</v>
      </c>
      <c r="R1441">
        <v>10</v>
      </c>
      <c r="S1441">
        <v>8</v>
      </c>
      <c r="T1441">
        <v>9</v>
      </c>
      <c r="U1441">
        <v>3</v>
      </c>
      <c r="V1441">
        <v>9</v>
      </c>
    </row>
    <row r="1442" spans="1:22">
      <c r="A1442">
        <v>1995</v>
      </c>
      <c r="B1442">
        <v>4</v>
      </c>
      <c r="C1442">
        <v>30</v>
      </c>
      <c r="D1442" s="14">
        <v>16.6463798222692</v>
      </c>
      <c r="E1442" s="14">
        <v>0.57935420914094105</v>
      </c>
      <c r="F1442" s="14">
        <v>0.113892828177317</v>
      </c>
      <c r="G1442" s="14">
        <v>5.1297053924937401</v>
      </c>
      <c r="H1442" s="14">
        <v>11.7403510059443</v>
      </c>
      <c r="I1442" s="14">
        <v>14.4678227458979</v>
      </c>
      <c r="J1442" s="14">
        <v>3.3276030092614399</v>
      </c>
      <c r="K1442" s="14">
        <v>4.0044334386301301</v>
      </c>
      <c r="L1442" s="14">
        <v>8.7034409461839797</v>
      </c>
      <c r="M1442" s="14">
        <v>0.47764071455602802</v>
      </c>
      <c r="N1442" s="14">
        <v>21.3356116798623</v>
      </c>
      <c r="O1442" s="14">
        <v>4.7106882307825604</v>
      </c>
      <c r="P1442" s="14">
        <v>5.5686320254891202</v>
      </c>
      <c r="R1442">
        <v>5</v>
      </c>
      <c r="S1442">
        <v>8</v>
      </c>
      <c r="T1442">
        <v>9</v>
      </c>
      <c r="U1442">
        <v>3</v>
      </c>
      <c r="V1442">
        <v>9</v>
      </c>
    </row>
    <row r="1443" spans="1:22">
      <c r="A1443">
        <v>1995</v>
      </c>
      <c r="B1443">
        <v>5</v>
      </c>
      <c r="C1443">
        <v>1</v>
      </c>
      <c r="D1443" s="14">
        <v>9.4066735042199294</v>
      </c>
      <c r="E1443" s="14">
        <v>0.147540393798158</v>
      </c>
      <c r="F1443" s="14">
        <v>3.5876039179297001E-3</v>
      </c>
      <c r="G1443" s="14">
        <v>3.01340766921781</v>
      </c>
      <c r="H1443" s="14">
        <v>6.3019441624360404</v>
      </c>
      <c r="I1443" s="14">
        <v>13.2337248709885</v>
      </c>
      <c r="J1443" s="14">
        <v>1.72918255579976</v>
      </c>
      <c r="K1443" s="14">
        <v>2.0132232971517601</v>
      </c>
      <c r="L1443" s="14">
        <v>5.2676077317786101</v>
      </c>
      <c r="M1443" s="14">
        <v>0.75331476102777595</v>
      </c>
      <c r="N1443" s="14">
        <v>15.041170916877901</v>
      </c>
      <c r="O1443" s="14">
        <v>5.4074746427504801</v>
      </c>
      <c r="P1443" s="14">
        <v>4.0715105205684301</v>
      </c>
      <c r="R1443">
        <v>10</v>
      </c>
      <c r="S1443">
        <v>6</v>
      </c>
      <c r="T1443">
        <v>2</v>
      </c>
      <c r="U1443">
        <v>3</v>
      </c>
      <c r="V1443">
        <v>9</v>
      </c>
    </row>
    <row r="1444" spans="1:22">
      <c r="A1444">
        <v>1995</v>
      </c>
      <c r="B1444">
        <v>5</v>
      </c>
      <c r="C1444">
        <v>2</v>
      </c>
      <c r="D1444" s="14">
        <v>1.0819939334955999</v>
      </c>
      <c r="E1444" s="14">
        <v>7.9390271179670305E-2</v>
      </c>
      <c r="F1444" s="14">
        <v>4.7562222081524601E-2</v>
      </c>
      <c r="G1444" s="14">
        <v>2.4400018758156601</v>
      </c>
      <c r="H1444" s="14">
        <v>1.9857583216253401</v>
      </c>
      <c r="I1444" s="14">
        <v>2.39803859603319</v>
      </c>
      <c r="J1444" s="14">
        <v>1.336568948332</v>
      </c>
      <c r="K1444" s="14">
        <v>1.5107196082705301</v>
      </c>
      <c r="L1444" s="14">
        <v>1.2666910869795001</v>
      </c>
      <c r="M1444" s="14">
        <v>0.660451653532516</v>
      </c>
      <c r="N1444" s="14">
        <v>2.3634811258253299</v>
      </c>
      <c r="O1444" s="14">
        <v>2.6119405612969402</v>
      </c>
      <c r="P1444" s="14">
        <v>1.8979566055020201</v>
      </c>
      <c r="R1444">
        <v>2</v>
      </c>
      <c r="S1444">
        <v>6</v>
      </c>
      <c r="T1444">
        <v>2</v>
      </c>
      <c r="U1444">
        <v>3</v>
      </c>
      <c r="V1444">
        <v>7</v>
      </c>
    </row>
    <row r="1445" spans="1:22">
      <c r="A1445">
        <v>1995</v>
      </c>
      <c r="B1445">
        <v>5</v>
      </c>
      <c r="C1445">
        <v>3</v>
      </c>
      <c r="D1445" s="14">
        <v>3.86130975879168</v>
      </c>
      <c r="E1445" s="14">
        <v>6.8985050204882201E-2</v>
      </c>
      <c r="F1445" s="14">
        <v>5.3783237914208498E-3</v>
      </c>
      <c r="G1445" s="14">
        <v>3.1107463413872698</v>
      </c>
      <c r="H1445" s="14">
        <v>1.3715046778741</v>
      </c>
      <c r="I1445" s="14">
        <v>6.7519666410155503</v>
      </c>
      <c r="J1445" s="14">
        <v>1.5677151723112099</v>
      </c>
      <c r="K1445" s="14">
        <v>1.7913472089464599</v>
      </c>
      <c r="L1445" s="14">
        <v>4.0127382877397597</v>
      </c>
      <c r="M1445" s="14">
        <v>7.0818474994636196</v>
      </c>
      <c r="N1445" s="14">
        <v>3.8446441322115801</v>
      </c>
      <c r="O1445" s="14">
        <v>1.9515284545712901</v>
      </c>
      <c r="P1445" s="14">
        <v>2.2934683940769398</v>
      </c>
      <c r="R1445">
        <v>2</v>
      </c>
      <c r="S1445">
        <v>6</v>
      </c>
      <c r="T1445">
        <v>2</v>
      </c>
      <c r="U1445">
        <v>3</v>
      </c>
      <c r="V1445">
        <v>7</v>
      </c>
    </row>
    <row r="1446" spans="1:22">
      <c r="A1446">
        <v>1995</v>
      </c>
      <c r="B1446">
        <v>5</v>
      </c>
      <c r="C1446">
        <v>4</v>
      </c>
      <c r="D1446" s="14">
        <v>9.2634332082153108</v>
      </c>
      <c r="E1446" s="14">
        <v>3.8374339510456899E-2</v>
      </c>
      <c r="F1446" s="14">
        <v>2.9087487407882799E-2</v>
      </c>
      <c r="G1446" s="14">
        <v>4.7358061701690897</v>
      </c>
      <c r="H1446" s="14">
        <v>2.5449024220923202</v>
      </c>
      <c r="I1446" s="14">
        <v>6.9979896925331104</v>
      </c>
      <c r="J1446" s="14">
        <v>1.8876436342301699</v>
      </c>
      <c r="K1446" s="14">
        <v>1.95325399914555</v>
      </c>
      <c r="L1446" s="14">
        <v>4.8304138333545197</v>
      </c>
      <c r="M1446" s="14">
        <v>4.1956246322176298</v>
      </c>
      <c r="N1446" s="14">
        <v>7.0581829183783098</v>
      </c>
      <c r="O1446" s="14">
        <v>1.5869881687218701</v>
      </c>
      <c r="P1446" s="14">
        <v>2.7663027873397601</v>
      </c>
      <c r="R1446">
        <v>2</v>
      </c>
      <c r="S1446">
        <v>6</v>
      </c>
      <c r="T1446">
        <v>2</v>
      </c>
      <c r="U1446">
        <v>3</v>
      </c>
      <c r="V1446">
        <v>1</v>
      </c>
    </row>
    <row r="1447" spans="1:22">
      <c r="A1447">
        <v>1995</v>
      </c>
      <c r="B1447">
        <v>5</v>
      </c>
      <c r="C1447">
        <v>5</v>
      </c>
      <c r="D1447" s="14">
        <v>9.3382673120194806</v>
      </c>
      <c r="E1447" s="14">
        <v>0.254421210079324</v>
      </c>
      <c r="F1447" s="14">
        <v>0.52351052090830497</v>
      </c>
      <c r="G1447" s="14">
        <v>6.6278490649866502</v>
      </c>
      <c r="H1447" s="14">
        <v>2.5648073248239198</v>
      </c>
      <c r="I1447" s="14">
        <v>9.5773934710227895</v>
      </c>
      <c r="J1447" s="14">
        <v>1.67162487036758</v>
      </c>
      <c r="K1447" s="14">
        <v>2.9976653934205899</v>
      </c>
      <c r="L1447" s="14">
        <v>9.6387991181130008</v>
      </c>
      <c r="M1447" s="14">
        <v>4.7681026279546002</v>
      </c>
      <c r="N1447" s="14">
        <v>9.3802333783525995</v>
      </c>
      <c r="O1447" s="14">
        <v>1.5993078036328701</v>
      </c>
      <c r="P1447" s="14">
        <v>3.5321366490180299</v>
      </c>
      <c r="R1447">
        <v>2</v>
      </c>
      <c r="S1447">
        <v>5</v>
      </c>
      <c r="T1447">
        <v>1</v>
      </c>
      <c r="U1447">
        <v>3</v>
      </c>
      <c r="V1447">
        <v>1</v>
      </c>
    </row>
    <row r="1448" spans="1:22">
      <c r="A1448">
        <v>1995</v>
      </c>
      <c r="B1448">
        <v>5</v>
      </c>
      <c r="C1448">
        <v>6</v>
      </c>
      <c r="D1448" s="14">
        <v>3.8340116531314301</v>
      </c>
      <c r="E1448" s="14">
        <v>0.151163284073182</v>
      </c>
      <c r="F1448" s="14">
        <v>0.51930722171703503</v>
      </c>
      <c r="G1448" s="14">
        <v>7.7402282850363502</v>
      </c>
      <c r="H1448" s="14">
        <v>2.4873701680098499</v>
      </c>
      <c r="I1448" s="14">
        <v>4.1756642073781496</v>
      </c>
      <c r="J1448" s="14">
        <v>2.0705463837577902</v>
      </c>
      <c r="K1448" s="14">
        <v>3.1974192253525899</v>
      </c>
      <c r="L1448" s="14">
        <v>3.8629312648565501</v>
      </c>
      <c r="M1448" s="14">
        <v>4.0705972766642597</v>
      </c>
      <c r="N1448" s="14">
        <v>3.79621435950913</v>
      </c>
      <c r="O1448" s="14">
        <v>1.3940063548333299</v>
      </c>
      <c r="P1448" s="14">
        <v>3.0908381171052501</v>
      </c>
      <c r="R1448">
        <v>2</v>
      </c>
      <c r="S1448">
        <v>5</v>
      </c>
      <c r="T1448">
        <v>2</v>
      </c>
      <c r="U1448">
        <v>3</v>
      </c>
      <c r="V1448">
        <v>7</v>
      </c>
    </row>
    <row r="1449" spans="1:22">
      <c r="A1449">
        <v>1995</v>
      </c>
      <c r="B1449">
        <v>5</v>
      </c>
      <c r="C1449">
        <v>7</v>
      </c>
      <c r="D1449" s="14">
        <v>4.8064146326750903</v>
      </c>
      <c r="E1449" s="14">
        <v>0.12977736080742999</v>
      </c>
      <c r="F1449" s="14">
        <v>6.6169013211470702E-4</v>
      </c>
      <c r="G1449" s="14">
        <v>2.5077272358806</v>
      </c>
      <c r="H1449" s="14">
        <v>1.48868134729811</v>
      </c>
      <c r="I1449" s="14">
        <v>3.50724869547799</v>
      </c>
      <c r="J1449" s="14">
        <v>1.9558057553527</v>
      </c>
      <c r="K1449" s="14">
        <v>4.1606798059548398</v>
      </c>
      <c r="L1449" s="14">
        <v>3.6246131000754098</v>
      </c>
      <c r="M1449" s="14">
        <v>1.3726113274560601</v>
      </c>
      <c r="N1449" s="14">
        <v>5.74940172078934</v>
      </c>
      <c r="O1449" s="14">
        <v>0.88195156169535704</v>
      </c>
      <c r="P1449" s="14">
        <v>2.0644645616345398</v>
      </c>
      <c r="R1449">
        <v>7</v>
      </c>
      <c r="S1449">
        <v>6</v>
      </c>
      <c r="T1449">
        <v>2</v>
      </c>
      <c r="U1449">
        <v>3</v>
      </c>
      <c r="V1449">
        <v>7</v>
      </c>
    </row>
    <row r="1450" spans="1:22">
      <c r="A1450">
        <v>1995</v>
      </c>
      <c r="B1450">
        <v>5</v>
      </c>
      <c r="C1450">
        <v>8</v>
      </c>
      <c r="D1450" s="14">
        <v>4.7875357219593901</v>
      </c>
      <c r="E1450" s="14">
        <v>0</v>
      </c>
      <c r="F1450" s="14">
        <v>7.4630082245671098E-3</v>
      </c>
      <c r="G1450" s="14">
        <v>2.2193361378649099</v>
      </c>
      <c r="H1450" s="14">
        <v>1.0437688613513501</v>
      </c>
      <c r="I1450" s="14">
        <v>3.8563076138370702</v>
      </c>
      <c r="J1450" s="14">
        <v>4.2840804610027998</v>
      </c>
      <c r="K1450" s="14">
        <v>1.99032906431195</v>
      </c>
      <c r="L1450" s="14">
        <v>4.3746750430460404</v>
      </c>
      <c r="M1450" s="14">
        <v>0.29072187953344197</v>
      </c>
      <c r="N1450" s="14">
        <v>3.9493105768190899</v>
      </c>
      <c r="O1450" s="14">
        <v>1.74171514647864</v>
      </c>
      <c r="P1450" s="14">
        <v>2.0314868709150802</v>
      </c>
      <c r="R1450">
        <v>2</v>
      </c>
      <c r="S1450">
        <v>5</v>
      </c>
      <c r="T1450">
        <v>2</v>
      </c>
      <c r="U1450">
        <v>2</v>
      </c>
      <c r="V1450">
        <v>7</v>
      </c>
    </row>
    <row r="1451" spans="1:22">
      <c r="A1451">
        <v>1995</v>
      </c>
      <c r="B1451">
        <v>5</v>
      </c>
      <c r="C1451">
        <v>9</v>
      </c>
      <c r="D1451" s="14">
        <v>9.6981158435355894</v>
      </c>
      <c r="E1451" s="14">
        <v>9.2838493358974705E-4</v>
      </c>
      <c r="F1451" s="14">
        <v>0.105535637004968</v>
      </c>
      <c r="G1451" s="14">
        <v>3.5117568192612301</v>
      </c>
      <c r="H1451" s="14">
        <v>2.6124598673220301</v>
      </c>
      <c r="I1451" s="14">
        <v>9.2366524764419893</v>
      </c>
      <c r="J1451" s="14">
        <v>0.80785768476323105</v>
      </c>
      <c r="K1451" s="14">
        <v>2.7242326205334901</v>
      </c>
      <c r="L1451" s="14">
        <v>10.8782536810655</v>
      </c>
      <c r="M1451" s="14">
        <v>0.99589925315999395</v>
      </c>
      <c r="N1451" s="14">
        <v>14.788839753845</v>
      </c>
      <c r="O1451" s="14">
        <v>2.92082704539926</v>
      </c>
      <c r="P1451" s="14">
        <v>3.3873724338480198</v>
      </c>
      <c r="R1451">
        <v>7</v>
      </c>
      <c r="S1451">
        <v>5</v>
      </c>
      <c r="T1451">
        <v>1</v>
      </c>
      <c r="U1451">
        <v>2</v>
      </c>
      <c r="V1451">
        <v>1</v>
      </c>
    </row>
    <row r="1452" spans="1:22">
      <c r="A1452">
        <v>1995</v>
      </c>
      <c r="B1452">
        <v>5</v>
      </c>
      <c r="C1452">
        <v>10</v>
      </c>
      <c r="D1452" s="14">
        <v>2.6151637063875799</v>
      </c>
      <c r="E1452" s="14">
        <v>2.57931566834122E-3</v>
      </c>
      <c r="F1452" s="14">
        <v>2.2508253184521401E-2</v>
      </c>
      <c r="G1452" s="14">
        <v>5.0762828639652504</v>
      </c>
      <c r="H1452" s="14">
        <v>6.7347590971713096</v>
      </c>
      <c r="I1452" s="14">
        <v>5.6724408523132297</v>
      </c>
      <c r="J1452" s="14">
        <v>0.61001726208602403</v>
      </c>
      <c r="K1452" s="14">
        <v>4.4382919924898596</v>
      </c>
      <c r="L1452" s="14">
        <v>7.4557507059582404</v>
      </c>
      <c r="M1452" s="14">
        <v>0.93750055725460302</v>
      </c>
      <c r="N1452" s="14">
        <v>9.0258295706607203</v>
      </c>
      <c r="O1452" s="14">
        <v>3.1729592398734501</v>
      </c>
      <c r="P1452" s="14">
        <v>3.7789280871928299</v>
      </c>
      <c r="R1452">
        <v>5</v>
      </c>
      <c r="S1452">
        <v>5</v>
      </c>
      <c r="T1452">
        <v>1</v>
      </c>
      <c r="U1452">
        <v>2</v>
      </c>
      <c r="V1452">
        <v>1</v>
      </c>
    </row>
    <row r="1453" spans="1:22">
      <c r="A1453">
        <v>1995</v>
      </c>
      <c r="B1453">
        <v>5</v>
      </c>
      <c r="C1453">
        <v>11</v>
      </c>
      <c r="D1453" s="14">
        <v>1.5500656981591701</v>
      </c>
      <c r="E1453" s="14">
        <v>4.2317755216798402E-5</v>
      </c>
      <c r="F1453" s="14">
        <v>0.266930982512597</v>
      </c>
      <c r="G1453" s="14">
        <v>3.8045659432236398</v>
      </c>
      <c r="H1453" s="14">
        <v>4.2859805486054201</v>
      </c>
      <c r="I1453" s="14">
        <v>4.98645176691186</v>
      </c>
      <c r="J1453" s="14">
        <v>0.89274090009560003</v>
      </c>
      <c r="K1453" s="14">
        <v>1.59091367966568</v>
      </c>
      <c r="L1453" s="14">
        <v>2.15778183850929</v>
      </c>
      <c r="M1453" s="14">
        <v>0.122390005426043</v>
      </c>
      <c r="N1453" s="14">
        <v>4.7343342450251997</v>
      </c>
      <c r="O1453" s="14">
        <v>1.5771061582303401</v>
      </c>
      <c r="P1453" s="14">
        <v>2.08936820469942</v>
      </c>
      <c r="R1453">
        <v>2</v>
      </c>
      <c r="S1453">
        <v>9</v>
      </c>
      <c r="T1453">
        <v>8</v>
      </c>
      <c r="U1453">
        <v>2</v>
      </c>
      <c r="V1453">
        <v>1</v>
      </c>
    </row>
    <row r="1454" spans="1:22">
      <c r="A1454">
        <v>1995</v>
      </c>
      <c r="B1454">
        <v>5</v>
      </c>
      <c r="C1454">
        <v>12</v>
      </c>
      <c r="D1454" s="14">
        <v>1.4526222632655199</v>
      </c>
      <c r="E1454" s="14">
        <v>3.75281156521656E-2</v>
      </c>
      <c r="F1454" s="14">
        <v>0.273330717994613</v>
      </c>
      <c r="G1454" s="14">
        <v>4.6104895443349196</v>
      </c>
      <c r="H1454" s="14">
        <v>4.3090843300727801</v>
      </c>
      <c r="I1454" s="14">
        <v>2.6100538015983599</v>
      </c>
      <c r="J1454" s="14">
        <v>1.1424442308823</v>
      </c>
      <c r="K1454" s="14">
        <v>0.75683260739970803</v>
      </c>
      <c r="L1454" s="14">
        <v>4.1354638411562297</v>
      </c>
      <c r="M1454" s="14">
        <v>0.14349858295325299</v>
      </c>
      <c r="N1454" s="14">
        <v>5.54322353869353</v>
      </c>
      <c r="O1454" s="14">
        <v>1.9093607741112699</v>
      </c>
      <c r="P1454" s="14">
        <v>2.3684690378503599</v>
      </c>
      <c r="R1454">
        <v>5</v>
      </c>
      <c r="S1454">
        <v>5</v>
      </c>
      <c r="T1454">
        <v>4</v>
      </c>
      <c r="U1454">
        <v>2</v>
      </c>
      <c r="V1454">
        <v>7</v>
      </c>
    </row>
    <row r="1455" spans="1:22">
      <c r="A1455">
        <v>1995</v>
      </c>
      <c r="B1455">
        <v>5</v>
      </c>
      <c r="C1455">
        <v>13</v>
      </c>
      <c r="D1455" s="14">
        <v>1.98639247263324</v>
      </c>
      <c r="E1455" s="14">
        <v>4.84744256640482E-2</v>
      </c>
      <c r="F1455" s="14">
        <v>0.289684869317476</v>
      </c>
      <c r="G1455" s="14">
        <v>2.5869400174772199</v>
      </c>
      <c r="H1455" s="14">
        <v>3.14965500071184</v>
      </c>
      <c r="I1455" s="14">
        <v>4.4287448529102598</v>
      </c>
      <c r="J1455" s="14">
        <v>0.79835407405867398</v>
      </c>
      <c r="K1455" s="14">
        <v>1.6513523421305401</v>
      </c>
      <c r="L1455" s="14">
        <v>1.1087430959950799</v>
      </c>
      <c r="M1455" s="14">
        <v>3.4890291428732899E-3</v>
      </c>
      <c r="N1455" s="14">
        <v>4.85682903297986</v>
      </c>
      <c r="O1455" s="14">
        <v>4.4601681094109598</v>
      </c>
      <c r="P1455" s="14">
        <v>2.6517043531317799</v>
      </c>
      <c r="R1455">
        <v>7</v>
      </c>
      <c r="S1455">
        <v>5</v>
      </c>
      <c r="T1455">
        <v>8</v>
      </c>
      <c r="U1455">
        <v>2</v>
      </c>
      <c r="V1455">
        <v>7</v>
      </c>
    </row>
    <row r="1456" spans="1:22">
      <c r="A1456">
        <v>1995</v>
      </c>
      <c r="B1456">
        <v>5</v>
      </c>
      <c r="C1456">
        <v>14</v>
      </c>
      <c r="D1456" s="14">
        <v>6.55439969698085</v>
      </c>
      <c r="E1456" s="14">
        <v>1.6539377158645601E-2</v>
      </c>
      <c r="F1456" s="14">
        <v>2.6363804763963498E-4</v>
      </c>
      <c r="G1456" s="14">
        <v>1.9303768740881799</v>
      </c>
      <c r="H1456" s="14">
        <v>1.3790201723487701</v>
      </c>
      <c r="I1456" s="14">
        <v>8.0197798973046908</v>
      </c>
      <c r="J1456" s="14">
        <v>0.40635015668334001</v>
      </c>
      <c r="K1456" s="14">
        <v>1.65761803367628</v>
      </c>
      <c r="L1456" s="14">
        <v>3.3564806539340499</v>
      </c>
      <c r="M1456" s="14">
        <v>7.1260350375053697E-3</v>
      </c>
      <c r="N1456" s="14">
        <v>6.6273077677516703</v>
      </c>
      <c r="O1456" s="14">
        <v>8.9178385646322198</v>
      </c>
      <c r="P1456" s="14">
        <v>4.0050166935014904</v>
      </c>
      <c r="R1456">
        <v>10</v>
      </c>
      <c r="S1456">
        <v>5</v>
      </c>
      <c r="T1456">
        <v>8</v>
      </c>
      <c r="U1456">
        <v>1</v>
      </c>
      <c r="V1456">
        <v>7</v>
      </c>
    </row>
    <row r="1457" spans="1:22">
      <c r="A1457">
        <v>1995</v>
      </c>
      <c r="B1457">
        <v>5</v>
      </c>
      <c r="C1457">
        <v>15</v>
      </c>
      <c r="D1457" s="14">
        <v>5.49438440264547</v>
      </c>
      <c r="E1457" s="14">
        <v>0</v>
      </c>
      <c r="F1457" s="14">
        <v>7.1995595534662601E-3</v>
      </c>
      <c r="G1457" s="14">
        <v>3.55923455426105</v>
      </c>
      <c r="H1457" s="14">
        <v>3.1091168764101198</v>
      </c>
      <c r="I1457" s="14">
        <v>4.9809246703923202</v>
      </c>
      <c r="J1457" s="14">
        <v>1.5499835289864901</v>
      </c>
      <c r="K1457" s="14">
        <v>1.5996696748361501</v>
      </c>
      <c r="L1457" s="14">
        <v>2.1496113548818201</v>
      </c>
      <c r="M1457" s="14">
        <v>0.25864451058414001</v>
      </c>
      <c r="N1457" s="14">
        <v>4.0538450970579598</v>
      </c>
      <c r="O1457" s="14">
        <v>4.7256339326326504</v>
      </c>
      <c r="P1457" s="14">
        <v>2.9507112030631402</v>
      </c>
      <c r="R1457">
        <v>7</v>
      </c>
      <c r="S1457">
        <v>9</v>
      </c>
      <c r="T1457">
        <v>4</v>
      </c>
      <c r="U1457">
        <v>1</v>
      </c>
      <c r="V1457">
        <v>7</v>
      </c>
    </row>
    <row r="1458" spans="1:22">
      <c r="A1458">
        <v>1995</v>
      </c>
      <c r="B1458">
        <v>5</v>
      </c>
      <c r="C1458">
        <v>16</v>
      </c>
      <c r="D1458" s="14">
        <v>1.5880377261127101</v>
      </c>
      <c r="E1458" s="14">
        <v>5.5784293504454303E-2</v>
      </c>
      <c r="F1458" s="14">
        <v>2.4400775851158098E-2</v>
      </c>
      <c r="G1458" s="14">
        <v>2.0362112331432898</v>
      </c>
      <c r="H1458" s="14">
        <v>3.0359741385789598</v>
      </c>
      <c r="I1458" s="14">
        <v>2.4711409181577801</v>
      </c>
      <c r="J1458" s="14">
        <v>0.75886234804469399</v>
      </c>
      <c r="K1458" s="14">
        <v>5.2197553456936596</v>
      </c>
      <c r="L1458" s="14">
        <v>1.5489380287932</v>
      </c>
      <c r="M1458" s="14">
        <v>0.22755547763351899</v>
      </c>
      <c r="N1458" s="14">
        <v>6.7028174789340396</v>
      </c>
      <c r="O1458" s="14">
        <v>3.00461779894919</v>
      </c>
      <c r="P1458" s="14">
        <v>2.63350392323798</v>
      </c>
      <c r="R1458">
        <v>7</v>
      </c>
      <c r="S1458">
        <v>9</v>
      </c>
      <c r="T1458">
        <v>4</v>
      </c>
      <c r="U1458">
        <v>1</v>
      </c>
      <c r="V1458">
        <v>7</v>
      </c>
    </row>
    <row r="1459" spans="1:22">
      <c r="A1459">
        <v>1995</v>
      </c>
      <c r="B1459">
        <v>5</v>
      </c>
      <c r="C1459">
        <v>17</v>
      </c>
      <c r="D1459" s="14">
        <v>0.63428079793605596</v>
      </c>
      <c r="E1459" s="14">
        <v>0.10159895803793</v>
      </c>
      <c r="F1459" s="14">
        <v>0.31852995103194298</v>
      </c>
      <c r="G1459" s="14">
        <v>3.4820579048941198</v>
      </c>
      <c r="H1459" s="14">
        <v>1.95726743375309</v>
      </c>
      <c r="I1459" s="14">
        <v>1.05636490925283</v>
      </c>
      <c r="J1459" s="14">
        <v>0.91706467743505504</v>
      </c>
      <c r="K1459" s="14">
        <v>2.5744210831801002</v>
      </c>
      <c r="L1459" s="14">
        <v>2.0568681206300599</v>
      </c>
      <c r="M1459" s="14">
        <v>0.41746626945572801</v>
      </c>
      <c r="N1459" s="14">
        <v>4.0483739748733596</v>
      </c>
      <c r="O1459" s="14">
        <v>2.0306594985044799</v>
      </c>
      <c r="P1459" s="14">
        <v>2.0755011664621499</v>
      </c>
      <c r="R1459">
        <v>2</v>
      </c>
      <c r="S1459">
        <v>9</v>
      </c>
      <c r="T1459">
        <v>4</v>
      </c>
      <c r="U1459">
        <v>1</v>
      </c>
      <c r="V1459">
        <v>7</v>
      </c>
    </row>
    <row r="1460" spans="1:22">
      <c r="A1460">
        <v>1995</v>
      </c>
      <c r="B1460">
        <v>5</v>
      </c>
      <c r="C1460">
        <v>18</v>
      </c>
      <c r="D1460" s="14">
        <v>1.0982799601605999</v>
      </c>
      <c r="E1460" s="14">
        <v>0.48899958777258001</v>
      </c>
      <c r="F1460" s="14">
        <v>0.43686120590525501</v>
      </c>
      <c r="G1460" s="14">
        <v>4.4883232349045601</v>
      </c>
      <c r="H1460" s="14">
        <v>1.9144700939455099</v>
      </c>
      <c r="I1460" s="14">
        <v>1.7285521283374701</v>
      </c>
      <c r="J1460" s="14">
        <v>0.86962483047056105</v>
      </c>
      <c r="K1460" s="14">
        <v>2.0063840725064699</v>
      </c>
      <c r="L1460" s="14">
        <v>5.7588199550440704</v>
      </c>
      <c r="M1460" s="14">
        <v>1.7681397997017001</v>
      </c>
      <c r="N1460" s="14">
        <v>6.5598043791915899</v>
      </c>
      <c r="O1460" s="14">
        <v>1.5027574923734901</v>
      </c>
      <c r="P1460" s="14">
        <v>2.3678835696678902</v>
      </c>
      <c r="R1460">
        <v>2</v>
      </c>
      <c r="S1460">
        <v>9</v>
      </c>
      <c r="T1460">
        <v>4</v>
      </c>
      <c r="U1460">
        <v>1</v>
      </c>
      <c r="V1460">
        <v>6</v>
      </c>
    </row>
    <row r="1461" spans="1:22">
      <c r="A1461">
        <v>1995</v>
      </c>
      <c r="B1461">
        <v>5</v>
      </c>
      <c r="C1461">
        <v>19</v>
      </c>
      <c r="D1461" s="14">
        <v>1.07929166552976</v>
      </c>
      <c r="E1461" s="14">
        <v>0.50805574816907695</v>
      </c>
      <c r="F1461" s="14">
        <v>0.30260188603725402</v>
      </c>
      <c r="G1461" s="14">
        <v>3.9537894413871699</v>
      </c>
      <c r="H1461" s="14">
        <v>1.37107202357008</v>
      </c>
      <c r="I1461" s="14">
        <v>1.5732408123405901</v>
      </c>
      <c r="J1461" s="14">
        <v>0.52579809701956104</v>
      </c>
      <c r="K1461" s="14">
        <v>1.19605786243945</v>
      </c>
      <c r="L1461" s="14">
        <v>2.1335331833051501</v>
      </c>
      <c r="M1461" s="14">
        <v>5.0302568355647302E-2</v>
      </c>
      <c r="N1461" s="14">
        <v>7.5079786916872298</v>
      </c>
      <c r="O1461" s="14">
        <v>1.66536886768562</v>
      </c>
      <c r="P1461" s="14">
        <v>1.89147251586427</v>
      </c>
      <c r="R1461">
        <v>2</v>
      </c>
      <c r="S1461">
        <v>5</v>
      </c>
      <c r="T1461">
        <v>8</v>
      </c>
      <c r="U1461">
        <v>1</v>
      </c>
      <c r="V1461">
        <v>6</v>
      </c>
    </row>
    <row r="1462" spans="1:22">
      <c r="A1462">
        <v>1995</v>
      </c>
      <c r="B1462">
        <v>5</v>
      </c>
      <c r="C1462">
        <v>20</v>
      </c>
      <c r="D1462" s="14">
        <v>0.47010664145183101</v>
      </c>
      <c r="E1462" s="14">
        <v>0.24896628430813</v>
      </c>
      <c r="F1462" s="14">
        <v>0.53523245548067899</v>
      </c>
      <c r="G1462" s="14">
        <v>4.2588287163321699</v>
      </c>
      <c r="H1462" s="14">
        <v>0.711660526927402</v>
      </c>
      <c r="I1462" s="14">
        <v>1.5091167745501199</v>
      </c>
      <c r="J1462" s="14">
        <v>0.143151125299459</v>
      </c>
      <c r="K1462" s="14">
        <v>1.2639898786142401</v>
      </c>
      <c r="L1462" s="14">
        <v>2.06914376511333</v>
      </c>
      <c r="M1462" s="14">
        <v>3.8920911130566802E-3</v>
      </c>
      <c r="N1462" s="14">
        <v>3.6388992259578301</v>
      </c>
      <c r="O1462" s="14">
        <v>1.79126510159144</v>
      </c>
      <c r="P1462" s="14">
        <v>1.7297045223438701</v>
      </c>
      <c r="R1462">
        <v>2</v>
      </c>
      <c r="S1462">
        <v>9</v>
      </c>
      <c r="T1462">
        <v>4</v>
      </c>
      <c r="U1462">
        <v>1</v>
      </c>
      <c r="V1462">
        <v>7</v>
      </c>
    </row>
    <row r="1463" spans="1:22">
      <c r="A1463">
        <v>1995</v>
      </c>
      <c r="B1463">
        <v>5</v>
      </c>
      <c r="C1463">
        <v>21</v>
      </c>
      <c r="D1463" s="14">
        <v>0.104800997130266</v>
      </c>
      <c r="E1463" s="14">
        <v>0.26730359864654202</v>
      </c>
      <c r="F1463" s="14">
        <v>0.28023858721713701</v>
      </c>
      <c r="G1463" s="14">
        <v>1.62607262185072</v>
      </c>
      <c r="H1463" s="14">
        <v>0.95811570731058504</v>
      </c>
      <c r="I1463" s="14">
        <v>0.34928875726084002</v>
      </c>
      <c r="J1463" s="14">
        <v>0.40964433724879701</v>
      </c>
      <c r="K1463" s="14">
        <v>0.74429182835651997</v>
      </c>
      <c r="L1463" s="14">
        <v>1.1886441636712699</v>
      </c>
      <c r="M1463" s="14">
        <v>5.8236329258970904E-3</v>
      </c>
      <c r="N1463" s="14">
        <v>2.04207867038863</v>
      </c>
      <c r="O1463" s="14">
        <v>1.52108615118478</v>
      </c>
      <c r="P1463" s="14">
        <v>1.1382519601874701</v>
      </c>
      <c r="R1463">
        <v>6</v>
      </c>
      <c r="S1463">
        <v>5</v>
      </c>
      <c r="T1463">
        <v>4</v>
      </c>
      <c r="U1463">
        <v>1</v>
      </c>
      <c r="V1463">
        <v>7</v>
      </c>
    </row>
    <row r="1464" spans="1:22">
      <c r="A1464">
        <v>1995</v>
      </c>
      <c r="B1464">
        <v>5</v>
      </c>
      <c r="C1464">
        <v>22</v>
      </c>
      <c r="D1464" s="14">
        <v>3.57917567422259E-2</v>
      </c>
      <c r="E1464" s="14">
        <v>5.4831278187004503E-3</v>
      </c>
      <c r="F1464" s="14">
        <v>1.7221197331350399E-2</v>
      </c>
      <c r="G1464" s="14">
        <v>0.96479180731046099</v>
      </c>
      <c r="H1464" s="14">
        <v>0.38689096127341699</v>
      </c>
      <c r="I1464" s="14">
        <v>0.30843574927540202</v>
      </c>
      <c r="J1464" s="14">
        <v>0.32045091244204199</v>
      </c>
      <c r="K1464" s="14">
        <v>0.38216371475456101</v>
      </c>
      <c r="L1464" s="14">
        <v>4.0112146057984799E-2</v>
      </c>
      <c r="M1464" s="14">
        <v>2.47236133276953E-3</v>
      </c>
      <c r="N1464" s="14">
        <v>0.29953197402708998</v>
      </c>
      <c r="O1464" s="14">
        <v>2.65521116209209</v>
      </c>
      <c r="P1464" s="14">
        <v>1.1673692322915701</v>
      </c>
      <c r="R1464">
        <v>6</v>
      </c>
      <c r="S1464">
        <v>5</v>
      </c>
      <c r="T1464">
        <v>4</v>
      </c>
      <c r="U1464">
        <v>1</v>
      </c>
      <c r="V1464">
        <v>7</v>
      </c>
    </row>
    <row r="1465" spans="1:22">
      <c r="A1465">
        <v>1995</v>
      </c>
      <c r="B1465">
        <v>5</v>
      </c>
      <c r="C1465">
        <v>23</v>
      </c>
      <c r="D1465" s="14">
        <v>0.198525994099609</v>
      </c>
      <c r="E1465" s="14">
        <v>1.0538224664943001E-3</v>
      </c>
      <c r="F1465" s="14">
        <v>0</v>
      </c>
      <c r="G1465" s="14">
        <v>0.51169953272568303</v>
      </c>
      <c r="H1465" s="14">
        <v>0.47537968854363999</v>
      </c>
      <c r="I1465" s="14">
        <v>0.44591588798570703</v>
      </c>
      <c r="J1465" s="14">
        <v>0.10961623497178601</v>
      </c>
      <c r="K1465" s="14">
        <v>0.189808160815439</v>
      </c>
      <c r="L1465" s="14">
        <v>7.3443714207877306E-2</v>
      </c>
      <c r="M1465" s="14">
        <v>1.37954451828349E-2</v>
      </c>
      <c r="N1465" s="14">
        <v>1.0783319721424101</v>
      </c>
      <c r="O1465" s="14">
        <v>3.1475338821037999</v>
      </c>
      <c r="P1465" s="14">
        <v>1.24013043500662</v>
      </c>
      <c r="R1465">
        <v>6</v>
      </c>
      <c r="S1465">
        <v>5</v>
      </c>
      <c r="T1465">
        <v>4</v>
      </c>
      <c r="U1465">
        <v>1</v>
      </c>
      <c r="V1465">
        <v>7</v>
      </c>
    </row>
    <row r="1466" spans="1:22">
      <c r="A1466">
        <v>1995</v>
      </c>
      <c r="B1466">
        <v>5</v>
      </c>
      <c r="C1466">
        <v>24</v>
      </c>
      <c r="D1466" s="14">
        <v>1.59442276024989E-3</v>
      </c>
      <c r="E1466" s="14">
        <v>2.9692399135340002E-4</v>
      </c>
      <c r="F1466" s="14">
        <v>1.2728420080476699E-3</v>
      </c>
      <c r="G1466" s="14">
        <v>1.30854003872577</v>
      </c>
      <c r="H1466" s="14">
        <v>1.007206206382</v>
      </c>
      <c r="I1466" s="14">
        <v>8.9485785161934506E-2</v>
      </c>
      <c r="J1466" s="14">
        <v>0.69836936595372601</v>
      </c>
      <c r="K1466" s="14">
        <v>4.4949477986395898</v>
      </c>
      <c r="L1466" s="14">
        <v>0.602765862584281</v>
      </c>
      <c r="M1466" s="14">
        <v>0.81984558002697305</v>
      </c>
      <c r="N1466" s="14">
        <v>1.54076121037463</v>
      </c>
      <c r="O1466" s="14">
        <v>7.9941007600298697</v>
      </c>
      <c r="P1466" s="14">
        <v>3.5277375197448801</v>
      </c>
      <c r="R1466">
        <v>4</v>
      </c>
      <c r="S1466">
        <v>5</v>
      </c>
      <c r="T1466">
        <v>4</v>
      </c>
      <c r="U1466">
        <v>1</v>
      </c>
      <c r="V1466">
        <v>7</v>
      </c>
    </row>
    <row r="1467" spans="1:22">
      <c r="A1467">
        <v>1995</v>
      </c>
      <c r="B1467">
        <v>5</v>
      </c>
      <c r="C1467">
        <v>25</v>
      </c>
      <c r="D1467" s="14">
        <v>0.29761158742362398</v>
      </c>
      <c r="E1467" s="14">
        <v>3.3787205869019198E-2</v>
      </c>
      <c r="F1467" s="14">
        <v>1.2782544194569E-2</v>
      </c>
      <c r="G1467" s="14">
        <v>2.5537839037487799</v>
      </c>
      <c r="H1467" s="14">
        <v>2.4405282949354499</v>
      </c>
      <c r="I1467" s="14">
        <v>1.07370931116368E-2</v>
      </c>
      <c r="J1467" s="14">
        <v>2.2925510095249901</v>
      </c>
      <c r="K1467" s="14">
        <v>3.26626603300353</v>
      </c>
      <c r="L1467" s="14">
        <v>2.39930337679509</v>
      </c>
      <c r="M1467" s="14">
        <v>1.67234157337891</v>
      </c>
      <c r="N1467" s="14">
        <v>3.6557590765526502</v>
      </c>
      <c r="O1467" s="14">
        <v>6.14765940037252</v>
      </c>
      <c r="P1467" s="14">
        <v>3.6111678451853502</v>
      </c>
      <c r="R1467">
        <v>10</v>
      </c>
      <c r="S1467">
        <v>5</v>
      </c>
      <c r="T1467">
        <v>4</v>
      </c>
      <c r="U1467">
        <v>1</v>
      </c>
      <c r="V1467">
        <v>7</v>
      </c>
    </row>
    <row r="1468" spans="1:22">
      <c r="A1468">
        <v>1995</v>
      </c>
      <c r="B1468">
        <v>5</v>
      </c>
      <c r="C1468">
        <v>26</v>
      </c>
      <c r="D1468" s="14">
        <v>2.7367217551754499</v>
      </c>
      <c r="E1468" s="14">
        <v>0.234839546181731</v>
      </c>
      <c r="F1468" s="14">
        <v>0.319194828117222</v>
      </c>
      <c r="G1468" s="14">
        <v>3.7042699583204102</v>
      </c>
      <c r="H1468" s="14">
        <v>1.8594603849340201</v>
      </c>
      <c r="I1468" s="14">
        <v>1.30055226964314</v>
      </c>
      <c r="J1468" s="14">
        <v>2.80168592876</v>
      </c>
      <c r="K1468" s="14">
        <v>1.1619016171285701</v>
      </c>
      <c r="L1468" s="14">
        <v>10.1856647874685</v>
      </c>
      <c r="M1468" s="14">
        <v>3.7206448687647198</v>
      </c>
      <c r="N1468" s="14">
        <v>8.2249742335223903</v>
      </c>
      <c r="O1468" s="14">
        <v>9.2703520337286207</v>
      </c>
      <c r="P1468" s="14">
        <v>5.3327369762872001</v>
      </c>
      <c r="R1468">
        <v>4</v>
      </c>
      <c r="S1468">
        <v>5</v>
      </c>
      <c r="T1468">
        <v>4</v>
      </c>
      <c r="U1468">
        <v>1</v>
      </c>
      <c r="V1468">
        <v>7</v>
      </c>
    </row>
    <row r="1469" spans="1:22">
      <c r="A1469">
        <v>1995</v>
      </c>
      <c r="B1469">
        <v>5</v>
      </c>
      <c r="C1469">
        <v>27</v>
      </c>
      <c r="D1469" s="14">
        <v>9.2667491849896103E-2</v>
      </c>
      <c r="E1469" s="14">
        <v>0.58027994833531404</v>
      </c>
      <c r="F1469" s="14">
        <v>0.21200652530310099</v>
      </c>
      <c r="G1469" s="14">
        <v>3.0945434645011098</v>
      </c>
      <c r="H1469" s="14">
        <v>5.1024406339583503</v>
      </c>
      <c r="I1469" s="14">
        <v>0.21893854873612101</v>
      </c>
      <c r="J1469" s="14">
        <v>2.30541938443907</v>
      </c>
      <c r="K1469" s="14">
        <v>6.9621947060920899</v>
      </c>
      <c r="L1469" s="14">
        <v>1.88525820703494</v>
      </c>
      <c r="M1469" s="14">
        <v>2.0385630527640002</v>
      </c>
      <c r="N1469" s="14">
        <v>5.9147904969683101</v>
      </c>
      <c r="O1469" s="14">
        <v>9.3869343233126301</v>
      </c>
      <c r="P1469" s="14">
        <v>5.6902074432596699</v>
      </c>
      <c r="R1469">
        <v>4</v>
      </c>
      <c r="S1469">
        <v>6</v>
      </c>
      <c r="T1469">
        <v>4</v>
      </c>
      <c r="U1469">
        <v>1</v>
      </c>
      <c r="V1469">
        <v>7</v>
      </c>
    </row>
    <row r="1470" spans="1:22">
      <c r="A1470">
        <v>1995</v>
      </c>
      <c r="B1470">
        <v>5</v>
      </c>
      <c r="C1470">
        <v>28</v>
      </c>
      <c r="D1470" s="14">
        <v>1.20142769228919</v>
      </c>
      <c r="E1470" s="14">
        <v>1.6241771533657099</v>
      </c>
      <c r="F1470" s="14">
        <v>1.0866878086765801</v>
      </c>
      <c r="G1470" s="14">
        <v>6.4638340171030499</v>
      </c>
      <c r="H1470" s="14">
        <v>2.0026012157442299</v>
      </c>
      <c r="I1470" s="14">
        <v>1.5370255797032</v>
      </c>
      <c r="J1470" s="14">
        <v>4.8079727555845997</v>
      </c>
      <c r="K1470" s="14">
        <v>4.9975446426127101</v>
      </c>
      <c r="L1470" s="14">
        <v>11.8417195649672</v>
      </c>
      <c r="M1470" s="14">
        <v>5.0387218582049096</v>
      </c>
      <c r="N1470" s="14">
        <v>9.21416939967094</v>
      </c>
      <c r="O1470" s="14">
        <v>4.6205809585660598</v>
      </c>
      <c r="P1470" s="14">
        <v>5.2030873631642001</v>
      </c>
      <c r="R1470">
        <v>10</v>
      </c>
      <c r="S1470">
        <v>5</v>
      </c>
      <c r="T1470">
        <v>4</v>
      </c>
      <c r="U1470">
        <v>1</v>
      </c>
      <c r="V1470">
        <v>7</v>
      </c>
    </row>
    <row r="1471" spans="1:22">
      <c r="A1471">
        <v>1995</v>
      </c>
      <c r="B1471">
        <v>5</v>
      </c>
      <c r="C1471">
        <v>29</v>
      </c>
      <c r="D1471" s="14">
        <v>1.29835059778922</v>
      </c>
      <c r="E1471" s="14">
        <v>1.7593388461380399</v>
      </c>
      <c r="F1471" s="14">
        <v>1.5375227777196701</v>
      </c>
      <c r="G1471" s="14">
        <v>6.6463180026321496</v>
      </c>
      <c r="H1471" s="14">
        <v>1.98944918983518</v>
      </c>
      <c r="I1471" s="14">
        <v>1.7990754172519301</v>
      </c>
      <c r="J1471" s="14">
        <v>1.88049715278093</v>
      </c>
      <c r="K1471" s="14">
        <v>2.0113471737931099</v>
      </c>
      <c r="L1471" s="14">
        <v>4.0771960779888996</v>
      </c>
      <c r="M1471" s="14">
        <v>2.14873765797907</v>
      </c>
      <c r="N1471" s="14">
        <v>8.2605789492960309</v>
      </c>
      <c r="O1471" s="14">
        <v>2.7515736906202899</v>
      </c>
      <c r="P1471" s="14">
        <v>3.3130258094965002</v>
      </c>
      <c r="R1471">
        <v>2</v>
      </c>
      <c r="S1471">
        <v>5</v>
      </c>
      <c r="T1471">
        <v>8</v>
      </c>
      <c r="U1471">
        <v>1</v>
      </c>
      <c r="V1471">
        <v>6</v>
      </c>
    </row>
    <row r="1472" spans="1:22">
      <c r="A1472">
        <v>1995</v>
      </c>
      <c r="B1472">
        <v>5</v>
      </c>
      <c r="C1472">
        <v>30</v>
      </c>
      <c r="D1472" s="14">
        <v>0.64985550362072497</v>
      </c>
      <c r="E1472" s="14">
        <v>1.1259391899844799</v>
      </c>
      <c r="F1472" s="14">
        <v>6.6430774127255093E-2</v>
      </c>
      <c r="G1472" s="14">
        <v>4.7658987083954001</v>
      </c>
      <c r="H1472" s="14">
        <v>2.6156530747925499</v>
      </c>
      <c r="I1472" s="14">
        <v>0.91066378309788798</v>
      </c>
      <c r="J1472" s="14">
        <v>0.73641869035805196</v>
      </c>
      <c r="K1472" s="14">
        <v>0.64747481852766697</v>
      </c>
      <c r="L1472" s="14">
        <v>1.31108014705416</v>
      </c>
      <c r="M1472" s="14">
        <v>4.29987098338193</v>
      </c>
      <c r="N1472" s="14">
        <v>2.88046997199835</v>
      </c>
      <c r="O1472" s="14">
        <v>1.77983256420932</v>
      </c>
      <c r="P1472" s="14">
        <v>2.0839613581691898</v>
      </c>
      <c r="R1472">
        <v>2</v>
      </c>
      <c r="S1472">
        <v>9</v>
      </c>
      <c r="T1472">
        <v>1</v>
      </c>
      <c r="U1472">
        <v>1</v>
      </c>
      <c r="V1472">
        <v>6</v>
      </c>
    </row>
    <row r="1473" spans="1:22">
      <c r="A1473">
        <v>1995</v>
      </c>
      <c r="B1473">
        <v>5</v>
      </c>
      <c r="C1473">
        <v>31</v>
      </c>
      <c r="D1473" s="14">
        <v>0.52686949559615504</v>
      </c>
      <c r="E1473" s="14">
        <v>4.8102617065917001E-2</v>
      </c>
      <c r="F1473" s="14">
        <v>9.8989022985430403E-3</v>
      </c>
      <c r="G1473" s="14">
        <v>1.5552895492566301</v>
      </c>
      <c r="H1473" s="14">
        <v>2.0695819729676801</v>
      </c>
      <c r="I1473" s="14">
        <v>1.2392799701624799</v>
      </c>
      <c r="J1473" s="14">
        <v>0.56646618333439502</v>
      </c>
      <c r="K1473" s="14">
        <v>0.54110498535463802</v>
      </c>
      <c r="L1473" s="14">
        <v>6.0773345584705902</v>
      </c>
      <c r="M1473" s="14">
        <v>0.62058877111418098</v>
      </c>
      <c r="N1473" s="14">
        <v>5.6030570084724003</v>
      </c>
      <c r="O1473" s="14">
        <v>1.56117673870027</v>
      </c>
      <c r="P1473" s="14">
        <v>1.6467955234901801</v>
      </c>
      <c r="R1473">
        <v>2</v>
      </c>
      <c r="S1473">
        <v>9</v>
      </c>
      <c r="T1473">
        <v>1</v>
      </c>
      <c r="U1473">
        <v>1</v>
      </c>
      <c r="V1473">
        <v>6</v>
      </c>
    </row>
    <row r="1474" spans="1:22">
      <c r="A1474">
        <v>1996</v>
      </c>
      <c r="B1474">
        <v>3</v>
      </c>
      <c r="C1474">
        <v>1</v>
      </c>
      <c r="D1474" s="14">
        <v>3.3450656577464302</v>
      </c>
      <c r="E1474" s="14">
        <v>0.13611877706362699</v>
      </c>
      <c r="F1474" s="14">
        <v>1.36009579995782E-3</v>
      </c>
      <c r="G1474" s="14">
        <v>1.9023647085450901</v>
      </c>
      <c r="H1474" s="14">
        <v>1.5864265698020299</v>
      </c>
      <c r="I1474" s="14">
        <v>1.2825193440360301</v>
      </c>
      <c r="J1474" s="14">
        <v>0.84423782306404005</v>
      </c>
      <c r="K1474" s="14">
        <v>2.3697207958574098</v>
      </c>
      <c r="L1474" s="14">
        <v>1.68741427670834</v>
      </c>
      <c r="M1474" s="14">
        <v>1.66533453693773E-13</v>
      </c>
      <c r="N1474" s="14">
        <v>4.6376857143665902</v>
      </c>
      <c r="O1474" s="14">
        <v>1.39608832573977</v>
      </c>
      <c r="P1474" s="14">
        <v>1.7431423639300401</v>
      </c>
      <c r="R1474">
        <v>8</v>
      </c>
      <c r="S1474">
        <v>7</v>
      </c>
      <c r="T1474">
        <v>6</v>
      </c>
      <c r="U1474">
        <v>7</v>
      </c>
      <c r="V1474">
        <v>5</v>
      </c>
    </row>
    <row r="1475" spans="1:22">
      <c r="A1475">
        <v>1996</v>
      </c>
      <c r="B1475">
        <v>3</v>
      </c>
      <c r="C1475">
        <v>2</v>
      </c>
      <c r="D1475" s="14">
        <v>6.6657987797307197</v>
      </c>
      <c r="E1475" s="14">
        <v>0.225344736660051</v>
      </c>
      <c r="F1475" s="14">
        <v>1.66533453693773E-13</v>
      </c>
      <c r="G1475" s="14">
        <v>1.02603266413081</v>
      </c>
      <c r="H1475" s="14">
        <v>1.30359154289001</v>
      </c>
      <c r="I1475" s="14">
        <v>2.1542728485598399</v>
      </c>
      <c r="J1475" s="14">
        <v>0.35624225318414299</v>
      </c>
      <c r="K1475" s="14">
        <v>1.7276985115547101</v>
      </c>
      <c r="L1475" s="14">
        <v>0.39868015661685102</v>
      </c>
      <c r="M1475" s="14">
        <v>3.2091157475966402E-4</v>
      </c>
      <c r="N1475" s="14">
        <v>3.03494345079101</v>
      </c>
      <c r="O1475" s="14">
        <v>1.29515742569975</v>
      </c>
      <c r="P1475" s="14">
        <v>1.34645869149397</v>
      </c>
      <c r="R1475">
        <v>6</v>
      </c>
      <c r="S1475">
        <v>4</v>
      </c>
      <c r="T1475">
        <v>6</v>
      </c>
      <c r="U1475">
        <v>7</v>
      </c>
      <c r="V1475">
        <v>5</v>
      </c>
    </row>
    <row r="1476" spans="1:22">
      <c r="A1476">
        <v>1996</v>
      </c>
      <c r="B1476">
        <v>3</v>
      </c>
      <c r="C1476">
        <v>3</v>
      </c>
      <c r="D1476" s="14">
        <v>2.5461230296051101</v>
      </c>
      <c r="E1476" s="14">
        <v>0.21768796043719099</v>
      </c>
      <c r="F1476" s="14">
        <v>1.66533453693773E-13</v>
      </c>
      <c r="G1476" s="14">
        <v>0.34267580012926901</v>
      </c>
      <c r="H1476" s="14">
        <v>0.42514211458579898</v>
      </c>
      <c r="I1476" s="14">
        <v>2.1789778865332199</v>
      </c>
      <c r="J1476" s="14">
        <v>0.182290990496871</v>
      </c>
      <c r="K1476" s="14">
        <v>0.86990682815548004</v>
      </c>
      <c r="L1476" s="14">
        <v>0.27335639305863901</v>
      </c>
      <c r="M1476" s="14">
        <v>1.66533453693773E-13</v>
      </c>
      <c r="N1476" s="14">
        <v>1.39690437652282</v>
      </c>
      <c r="O1476" s="14">
        <v>0.46344737284830501</v>
      </c>
      <c r="P1476" s="14">
        <v>0.50926959560392304</v>
      </c>
      <c r="R1476">
        <v>6</v>
      </c>
      <c r="S1476">
        <v>7</v>
      </c>
      <c r="T1476">
        <v>6</v>
      </c>
      <c r="U1476">
        <v>7</v>
      </c>
      <c r="V1476">
        <v>5</v>
      </c>
    </row>
    <row r="1477" spans="1:22">
      <c r="A1477">
        <v>1996</v>
      </c>
      <c r="B1477">
        <v>3</v>
      </c>
      <c r="C1477">
        <v>4</v>
      </c>
      <c r="D1477" s="14">
        <v>1.49633651018492</v>
      </c>
      <c r="E1477" s="14">
        <v>0.159500001832796</v>
      </c>
      <c r="F1477" s="14">
        <v>1.9710448611489E-2</v>
      </c>
      <c r="G1477" s="14">
        <v>0.56997336831114698</v>
      </c>
      <c r="H1477" s="14">
        <v>0.84390500751604203</v>
      </c>
      <c r="I1477" s="14">
        <v>1.1992620564226699</v>
      </c>
      <c r="J1477" s="14">
        <v>0.78237150710783598</v>
      </c>
      <c r="K1477" s="14">
        <v>0.71038794544982997</v>
      </c>
      <c r="L1477" s="14">
        <v>0.24891927701064201</v>
      </c>
      <c r="M1477" s="14">
        <v>1.8625410808531999E-3</v>
      </c>
      <c r="N1477" s="14">
        <v>1.0445702920298701</v>
      </c>
      <c r="O1477" s="14">
        <v>0.78912497588514696</v>
      </c>
      <c r="P1477" s="14">
        <v>0.67520391134487501</v>
      </c>
      <c r="R1477">
        <v>6</v>
      </c>
      <c r="S1477">
        <v>7</v>
      </c>
      <c r="T1477">
        <v>7</v>
      </c>
      <c r="U1477">
        <v>7</v>
      </c>
      <c r="V1477">
        <v>2</v>
      </c>
    </row>
    <row r="1478" spans="1:22">
      <c r="A1478">
        <v>1996</v>
      </c>
      <c r="B1478">
        <v>3</v>
      </c>
      <c r="C1478">
        <v>5</v>
      </c>
      <c r="D1478" s="14">
        <v>0.35479729928232701</v>
      </c>
      <c r="E1478" s="14">
        <v>9.5598845261316498E-2</v>
      </c>
      <c r="F1478" s="14">
        <v>1.8834305565818099E-3</v>
      </c>
      <c r="G1478" s="14">
        <v>0.77831762709566499</v>
      </c>
      <c r="H1478" s="14">
        <v>1.0505908015832399</v>
      </c>
      <c r="I1478" s="14">
        <v>1.92769417163142</v>
      </c>
      <c r="J1478" s="14">
        <v>0.66602950486627899</v>
      </c>
      <c r="K1478" s="14">
        <v>0.276490964185583</v>
      </c>
      <c r="L1478" s="14">
        <v>0.32949655673536599</v>
      </c>
      <c r="M1478" s="14">
        <v>8.2477782365775599E-4</v>
      </c>
      <c r="N1478" s="14">
        <v>1.0231669097481599</v>
      </c>
      <c r="O1478" s="14">
        <v>0.92374176373901795</v>
      </c>
      <c r="P1478" s="14">
        <v>0.71587663677391999</v>
      </c>
      <c r="R1478">
        <v>6</v>
      </c>
      <c r="S1478">
        <v>7</v>
      </c>
      <c r="T1478">
        <v>7</v>
      </c>
      <c r="U1478">
        <v>7</v>
      </c>
      <c r="V1478">
        <v>2</v>
      </c>
    </row>
    <row r="1479" spans="1:22">
      <c r="A1479">
        <v>1996</v>
      </c>
      <c r="B1479">
        <v>3</v>
      </c>
      <c r="C1479">
        <v>6</v>
      </c>
      <c r="D1479" s="14">
        <v>1.7235027112538399</v>
      </c>
      <c r="E1479" s="14">
        <v>0.33161584960061302</v>
      </c>
      <c r="F1479" s="14">
        <v>1.13873278835446E-3</v>
      </c>
      <c r="G1479" s="14">
        <v>1.16160261797182</v>
      </c>
      <c r="H1479" s="14">
        <v>0.38514589639080599</v>
      </c>
      <c r="I1479" s="14">
        <v>0.99096912471079301</v>
      </c>
      <c r="J1479" s="14">
        <v>0.77056727248463597</v>
      </c>
      <c r="K1479" s="14">
        <v>0.42758681754182798</v>
      </c>
      <c r="L1479" s="14">
        <v>0.14729557752264399</v>
      </c>
      <c r="M1479" s="14">
        <v>1.66533453693773E-13</v>
      </c>
      <c r="N1479" s="14">
        <v>3.96206383776858</v>
      </c>
      <c r="O1479" s="14">
        <v>2.9885869316126099</v>
      </c>
      <c r="P1479" s="14">
        <v>1.61463065838257</v>
      </c>
      <c r="R1479">
        <v>6</v>
      </c>
      <c r="S1479">
        <v>7</v>
      </c>
      <c r="T1479">
        <v>7</v>
      </c>
      <c r="U1479">
        <v>7</v>
      </c>
      <c r="V1479">
        <v>2</v>
      </c>
    </row>
    <row r="1480" spans="1:22">
      <c r="A1480">
        <v>1996</v>
      </c>
      <c r="B1480">
        <v>3</v>
      </c>
      <c r="C1480">
        <v>7</v>
      </c>
      <c r="D1480" s="14">
        <v>0.80335086662778099</v>
      </c>
      <c r="E1480" s="14">
        <v>0.41289980502388701</v>
      </c>
      <c r="F1480" s="14">
        <v>0.91600161212983</v>
      </c>
      <c r="G1480" s="14">
        <v>2.05901405975131</v>
      </c>
      <c r="H1480" s="14">
        <v>0.69090988409800402</v>
      </c>
      <c r="I1480" s="14">
        <v>0.74009347373217405</v>
      </c>
      <c r="J1480" s="14">
        <v>0.21053317461301499</v>
      </c>
      <c r="K1480" s="14">
        <v>0.37931730146660197</v>
      </c>
      <c r="L1480" s="14">
        <v>0.58122466795849104</v>
      </c>
      <c r="M1480" s="14">
        <v>1.66533453693773E-13</v>
      </c>
      <c r="N1480" s="14">
        <v>1.3353742987324699</v>
      </c>
      <c r="O1480" s="14">
        <v>2.39922595537436</v>
      </c>
      <c r="P1480" s="14">
        <v>1.4374200694128401</v>
      </c>
      <c r="R1480">
        <v>6</v>
      </c>
      <c r="S1480">
        <v>7</v>
      </c>
      <c r="T1480">
        <v>7</v>
      </c>
      <c r="U1480">
        <v>7</v>
      </c>
      <c r="V1480">
        <v>2</v>
      </c>
    </row>
    <row r="1481" spans="1:22">
      <c r="A1481">
        <v>1996</v>
      </c>
      <c r="B1481">
        <v>3</v>
      </c>
      <c r="C1481">
        <v>8</v>
      </c>
      <c r="D1481" s="14">
        <v>4.9250158979787999</v>
      </c>
      <c r="E1481" s="14">
        <v>0.51662317083874698</v>
      </c>
      <c r="F1481" s="14">
        <v>2.02202266960678</v>
      </c>
      <c r="G1481" s="14">
        <v>1.6991374316407699</v>
      </c>
      <c r="H1481" s="14">
        <v>0.72888293976599605</v>
      </c>
      <c r="I1481" s="14">
        <v>8.40713665574944</v>
      </c>
      <c r="J1481" s="14">
        <v>9.1039953757065306E-2</v>
      </c>
      <c r="K1481" s="14">
        <v>1.24675993478609</v>
      </c>
      <c r="L1481" s="14">
        <v>0.71839598087865297</v>
      </c>
      <c r="M1481" s="14">
        <v>1.66533453693773E-13</v>
      </c>
      <c r="N1481" s="14">
        <v>2.3152905132333799</v>
      </c>
      <c r="O1481" s="14">
        <v>1.9808152195868201</v>
      </c>
      <c r="P1481" s="14">
        <v>1.4357281190082301</v>
      </c>
      <c r="R1481">
        <v>6</v>
      </c>
      <c r="S1481">
        <v>7</v>
      </c>
      <c r="T1481">
        <v>7</v>
      </c>
      <c r="U1481">
        <v>7</v>
      </c>
      <c r="V1481">
        <v>2</v>
      </c>
    </row>
    <row r="1482" spans="1:22">
      <c r="A1482">
        <v>1996</v>
      </c>
      <c r="B1482">
        <v>3</v>
      </c>
      <c r="C1482">
        <v>9</v>
      </c>
      <c r="D1482" s="14">
        <v>3.1086072685546999</v>
      </c>
      <c r="E1482" s="14">
        <v>0.21965144338911</v>
      </c>
      <c r="F1482" s="14">
        <v>0.88466485140682205</v>
      </c>
      <c r="G1482" s="14">
        <v>1.1249029637549799</v>
      </c>
      <c r="H1482" s="14">
        <v>0.42641309770144897</v>
      </c>
      <c r="I1482" s="14">
        <v>3.3219321803614301</v>
      </c>
      <c r="J1482" s="14">
        <v>0.121321606690224</v>
      </c>
      <c r="K1482" s="14">
        <v>1.94975970115206</v>
      </c>
      <c r="L1482" s="14">
        <v>0.10067175741465501</v>
      </c>
      <c r="M1482" s="14">
        <v>1.66533453693773E-13</v>
      </c>
      <c r="N1482" s="14">
        <v>2.8332947536690498</v>
      </c>
      <c r="O1482" s="14">
        <v>3.9199600611366301</v>
      </c>
      <c r="P1482" s="14">
        <v>2.0311376979459101</v>
      </c>
      <c r="R1482">
        <v>6</v>
      </c>
      <c r="S1482">
        <v>7</v>
      </c>
      <c r="T1482">
        <v>7</v>
      </c>
      <c r="U1482">
        <v>7</v>
      </c>
      <c r="V1482">
        <v>2</v>
      </c>
    </row>
    <row r="1483" spans="1:22">
      <c r="A1483">
        <v>1996</v>
      </c>
      <c r="B1483">
        <v>3</v>
      </c>
      <c r="C1483">
        <v>10</v>
      </c>
      <c r="D1483" s="14">
        <v>1.7015131249639399</v>
      </c>
      <c r="E1483" s="14">
        <v>0.21148290798345001</v>
      </c>
      <c r="F1483" s="14">
        <v>0.820975890050887</v>
      </c>
      <c r="G1483" s="14">
        <v>0.90656915827940199</v>
      </c>
      <c r="H1483" s="14">
        <v>0.79352576161035304</v>
      </c>
      <c r="I1483" s="14">
        <v>1.06207325619824</v>
      </c>
      <c r="J1483" s="14">
        <v>0.100477177003786</v>
      </c>
      <c r="K1483" s="14">
        <v>3.03136184425427</v>
      </c>
      <c r="L1483" s="14">
        <v>0.16557184170206901</v>
      </c>
      <c r="M1483" s="14">
        <v>1.66533453693773E-13</v>
      </c>
      <c r="N1483" s="14">
        <v>0.89439382001857703</v>
      </c>
      <c r="O1483" s="14">
        <v>3.6765983708508498</v>
      </c>
      <c r="P1483" s="14">
        <v>2.0933587221901702</v>
      </c>
      <c r="R1483">
        <v>8</v>
      </c>
      <c r="S1483">
        <v>7</v>
      </c>
      <c r="T1483">
        <v>7</v>
      </c>
      <c r="U1483">
        <v>7</v>
      </c>
      <c r="V1483">
        <v>2</v>
      </c>
    </row>
    <row r="1484" spans="1:22">
      <c r="A1484">
        <v>1996</v>
      </c>
      <c r="B1484">
        <v>3</v>
      </c>
      <c r="C1484">
        <v>11</v>
      </c>
      <c r="D1484" s="14">
        <v>3.3705632861861399</v>
      </c>
      <c r="E1484" s="14">
        <v>9.7192562776710095E-2</v>
      </c>
      <c r="F1484" s="14">
        <v>0.176599423280279</v>
      </c>
      <c r="G1484" s="14">
        <v>0.97656136597212995</v>
      </c>
      <c r="H1484" s="14">
        <v>1.2430305759765801</v>
      </c>
      <c r="I1484" s="14">
        <v>0.75286651061986798</v>
      </c>
      <c r="J1484" s="14">
        <v>0.20040257116802901</v>
      </c>
      <c r="K1484" s="14">
        <v>3.0429477781032599</v>
      </c>
      <c r="L1484" s="14">
        <v>0.47723449322733802</v>
      </c>
      <c r="M1484" s="14">
        <v>1.66533453693773E-13</v>
      </c>
      <c r="N1484" s="14">
        <v>1.20668417833722</v>
      </c>
      <c r="O1484" s="14">
        <v>2.11318548030173</v>
      </c>
      <c r="P1484" s="14">
        <v>1.5683698500797401</v>
      </c>
      <c r="R1484">
        <v>8</v>
      </c>
      <c r="S1484">
        <v>7</v>
      </c>
      <c r="T1484">
        <v>7</v>
      </c>
      <c r="U1484">
        <v>7</v>
      </c>
      <c r="V1484">
        <v>2</v>
      </c>
    </row>
    <row r="1485" spans="1:22">
      <c r="A1485">
        <v>1996</v>
      </c>
      <c r="B1485">
        <v>3</v>
      </c>
      <c r="C1485">
        <v>12</v>
      </c>
      <c r="D1485" s="14">
        <v>5.2301908412806801</v>
      </c>
      <c r="E1485" s="14">
        <v>0.18920222049631799</v>
      </c>
      <c r="F1485" s="14">
        <v>1.5054531446804E-2</v>
      </c>
      <c r="G1485" s="14">
        <v>0.38716307760132601</v>
      </c>
      <c r="H1485" s="14">
        <v>0.78978558669628995</v>
      </c>
      <c r="I1485" s="14">
        <v>1.1789300405385801</v>
      </c>
      <c r="J1485" s="14">
        <v>7.4232937484416797E-2</v>
      </c>
      <c r="K1485" s="14">
        <v>4.3578934364577204</v>
      </c>
      <c r="L1485" s="14">
        <v>7.1200212936462698E-2</v>
      </c>
      <c r="M1485" s="14">
        <v>1.66533453693773E-13</v>
      </c>
      <c r="N1485" s="14">
        <v>0.67359435835799897</v>
      </c>
      <c r="O1485" s="14">
        <v>2.2335809596332301</v>
      </c>
      <c r="P1485" s="14">
        <v>1.6439063492666699</v>
      </c>
      <c r="R1485">
        <v>8</v>
      </c>
      <c r="S1485">
        <v>7</v>
      </c>
      <c r="T1485">
        <v>7</v>
      </c>
      <c r="U1485">
        <v>7</v>
      </c>
      <c r="V1485">
        <v>2</v>
      </c>
    </row>
    <row r="1486" spans="1:22">
      <c r="A1486">
        <v>1996</v>
      </c>
      <c r="B1486">
        <v>3</v>
      </c>
      <c r="C1486">
        <v>13</v>
      </c>
      <c r="D1486" s="14">
        <v>13.9864051726342</v>
      </c>
      <c r="E1486" s="14">
        <v>0.30736857124731498</v>
      </c>
      <c r="F1486" s="14">
        <v>0.15827238613064401</v>
      </c>
      <c r="G1486" s="14">
        <v>0.87911092211666797</v>
      </c>
      <c r="H1486" s="14">
        <v>0.84992551398007199</v>
      </c>
      <c r="I1486" s="14">
        <v>10.163288047811101</v>
      </c>
      <c r="J1486" s="14">
        <v>6.2648978299043603E-2</v>
      </c>
      <c r="K1486" s="14">
        <v>9.0053182606920696</v>
      </c>
      <c r="L1486" s="14">
        <v>0.40337188421808801</v>
      </c>
      <c r="M1486" s="14">
        <v>3.2223895847017602E-6</v>
      </c>
      <c r="N1486" s="14">
        <v>3.32906766824672</v>
      </c>
      <c r="O1486" s="14">
        <v>2.0140436828091701</v>
      </c>
      <c r="P1486" s="14">
        <v>2.5585033659324998</v>
      </c>
      <c r="R1486">
        <v>9</v>
      </c>
      <c r="S1486">
        <v>7</v>
      </c>
      <c r="T1486">
        <v>7</v>
      </c>
      <c r="U1486">
        <v>7</v>
      </c>
      <c r="V1486">
        <v>2</v>
      </c>
    </row>
    <row r="1487" spans="1:22">
      <c r="A1487">
        <v>1996</v>
      </c>
      <c r="B1487">
        <v>3</v>
      </c>
      <c r="C1487">
        <v>14</v>
      </c>
      <c r="D1487" s="14">
        <v>8.1797557744225404</v>
      </c>
      <c r="E1487" s="14">
        <v>0.28659851819350601</v>
      </c>
      <c r="F1487" s="14">
        <v>0.178105161958932</v>
      </c>
      <c r="G1487" s="14">
        <v>1.01626239977139</v>
      </c>
      <c r="H1487" s="14">
        <v>0.588559818290457</v>
      </c>
      <c r="I1487" s="14">
        <v>5.8473631238598598</v>
      </c>
      <c r="J1487" s="14">
        <v>3.6096012728849103E-2</v>
      </c>
      <c r="K1487" s="14">
        <v>10.72392601021</v>
      </c>
      <c r="L1487" s="14">
        <v>0.24667818113488699</v>
      </c>
      <c r="M1487" s="14">
        <v>1.66533453693773E-13</v>
      </c>
      <c r="N1487" s="14">
        <v>3.0849934712937901</v>
      </c>
      <c r="O1487" s="14">
        <v>1.70761031070061</v>
      </c>
      <c r="P1487" s="14">
        <v>2.7187993015068099</v>
      </c>
      <c r="R1487">
        <v>9</v>
      </c>
      <c r="S1487">
        <v>7</v>
      </c>
      <c r="T1487">
        <v>7</v>
      </c>
      <c r="U1487">
        <v>7</v>
      </c>
      <c r="V1487">
        <v>2</v>
      </c>
    </row>
    <row r="1488" spans="1:22">
      <c r="A1488">
        <v>1996</v>
      </c>
      <c r="B1488">
        <v>3</v>
      </c>
      <c r="C1488">
        <v>15</v>
      </c>
      <c r="D1488" s="14">
        <v>7.7821922628692599</v>
      </c>
      <c r="E1488" s="14">
        <v>0.32760652289623798</v>
      </c>
      <c r="F1488" s="14">
        <v>0.67619962406077805</v>
      </c>
      <c r="G1488" s="14">
        <v>1.22005546411092</v>
      </c>
      <c r="H1488" s="14">
        <v>1.08581907548437</v>
      </c>
      <c r="I1488" s="14">
        <v>5.5310025655366504</v>
      </c>
      <c r="J1488" s="14">
        <v>6.8834487052540499E-2</v>
      </c>
      <c r="K1488" s="14">
        <v>8.8690429476338402</v>
      </c>
      <c r="L1488" s="14">
        <v>0.41974982518502602</v>
      </c>
      <c r="M1488" s="14">
        <v>3.2223895847017602E-6</v>
      </c>
      <c r="N1488" s="14">
        <v>5.0588607776686798</v>
      </c>
      <c r="O1488" s="14">
        <v>1.41868923656462</v>
      </c>
      <c r="P1488" s="14">
        <v>2.3820684040159801</v>
      </c>
      <c r="R1488">
        <v>9</v>
      </c>
      <c r="S1488">
        <v>1</v>
      </c>
      <c r="T1488">
        <v>7</v>
      </c>
      <c r="U1488">
        <v>7</v>
      </c>
      <c r="V1488">
        <v>4</v>
      </c>
    </row>
    <row r="1489" spans="1:22">
      <c r="A1489">
        <v>1996</v>
      </c>
      <c r="B1489">
        <v>3</v>
      </c>
      <c r="C1489">
        <v>16</v>
      </c>
      <c r="D1489" s="14">
        <v>8.2829597668446109</v>
      </c>
      <c r="E1489" s="14">
        <v>0.39468966102616199</v>
      </c>
      <c r="F1489" s="14">
        <v>0.33660487253995602</v>
      </c>
      <c r="G1489" s="14">
        <v>2.1522187358925402</v>
      </c>
      <c r="H1489" s="14">
        <v>0.18753764446798099</v>
      </c>
      <c r="I1489" s="14">
        <v>1.51363390414549</v>
      </c>
      <c r="J1489" s="14">
        <v>0.82780761958855698</v>
      </c>
      <c r="K1489" s="14">
        <v>4.02132774437578</v>
      </c>
      <c r="L1489" s="14">
        <v>1.2113244117904101</v>
      </c>
      <c r="M1489" s="14">
        <v>1.35016864343725E-3</v>
      </c>
      <c r="N1489" s="14">
        <v>3.4344545153441102</v>
      </c>
      <c r="O1489" s="14">
        <v>2.6832208019468098</v>
      </c>
      <c r="P1489" s="14">
        <v>2.3312239652626001</v>
      </c>
      <c r="R1489">
        <v>6</v>
      </c>
      <c r="S1489">
        <v>1</v>
      </c>
      <c r="T1489">
        <v>9</v>
      </c>
      <c r="U1489">
        <v>7</v>
      </c>
      <c r="V1489">
        <v>4</v>
      </c>
    </row>
    <row r="1490" spans="1:22">
      <c r="A1490">
        <v>1996</v>
      </c>
      <c r="B1490">
        <v>3</v>
      </c>
      <c r="C1490">
        <v>17</v>
      </c>
      <c r="D1490" s="14">
        <v>9.9164720239081507</v>
      </c>
      <c r="E1490" s="14">
        <v>0.24601163470044801</v>
      </c>
      <c r="F1490" s="14">
        <v>6.9907364836693997E-3</v>
      </c>
      <c r="G1490" s="14">
        <v>3.02058594162177</v>
      </c>
      <c r="H1490" s="14">
        <v>0.63282121992782403</v>
      </c>
      <c r="I1490" s="14">
        <v>7.2272107005191</v>
      </c>
      <c r="J1490" s="14">
        <v>2.13554358532532</v>
      </c>
      <c r="K1490" s="14">
        <v>6.6890728640080397</v>
      </c>
      <c r="L1490" s="14">
        <v>4.3895221839616303</v>
      </c>
      <c r="M1490" s="14">
        <v>5.1539162391457197E-5</v>
      </c>
      <c r="N1490" s="14">
        <v>9.3335330785412296</v>
      </c>
      <c r="O1490" s="14">
        <v>2.38312264142388</v>
      </c>
      <c r="P1490" s="14">
        <v>3.3175696496346099</v>
      </c>
      <c r="R1490">
        <v>7</v>
      </c>
      <c r="S1490">
        <v>1</v>
      </c>
      <c r="T1490">
        <v>9</v>
      </c>
      <c r="U1490">
        <v>7</v>
      </c>
      <c r="V1490">
        <v>4</v>
      </c>
    </row>
    <row r="1491" spans="1:22">
      <c r="A1491">
        <v>1996</v>
      </c>
      <c r="B1491">
        <v>3</v>
      </c>
      <c r="C1491">
        <v>18</v>
      </c>
      <c r="D1491" s="14">
        <v>6.0392905554262803</v>
      </c>
      <c r="E1491" s="14">
        <v>1.22786051193153</v>
      </c>
      <c r="F1491" s="14">
        <v>0.19121053379828401</v>
      </c>
      <c r="G1491" s="14">
        <v>3.4740720462744701</v>
      </c>
      <c r="H1491" s="14">
        <v>1.4988652980888799</v>
      </c>
      <c r="I1491" s="14">
        <v>3.8849435009989199</v>
      </c>
      <c r="J1491" s="14">
        <v>1.60523730295497</v>
      </c>
      <c r="K1491" s="14">
        <v>5.2973861782076304</v>
      </c>
      <c r="L1491" s="14">
        <v>3.7673826718285599</v>
      </c>
      <c r="M1491" s="14">
        <v>2.850857599958E-2</v>
      </c>
      <c r="N1491" s="14">
        <v>8.6128743940600998</v>
      </c>
      <c r="O1491" s="14">
        <v>4.1428666034222701</v>
      </c>
      <c r="P1491" s="14">
        <v>3.7159646441004601</v>
      </c>
      <c r="R1491">
        <v>3</v>
      </c>
      <c r="S1491">
        <v>8</v>
      </c>
      <c r="T1491">
        <v>7</v>
      </c>
      <c r="U1491">
        <v>4</v>
      </c>
      <c r="V1491">
        <v>4</v>
      </c>
    </row>
    <row r="1492" spans="1:22">
      <c r="A1492">
        <v>1996</v>
      </c>
      <c r="B1492">
        <v>3</v>
      </c>
      <c r="C1492">
        <v>19</v>
      </c>
      <c r="D1492" s="14">
        <v>7.4644290886172397</v>
      </c>
      <c r="E1492" s="14">
        <v>1.1273564254478701</v>
      </c>
      <c r="F1492" s="14">
        <v>0.29213791487628599</v>
      </c>
      <c r="G1492" s="14">
        <v>5.1656943698950499</v>
      </c>
      <c r="H1492" s="14">
        <v>4.6158272003704699</v>
      </c>
      <c r="I1492" s="14">
        <v>5.3189502229670698</v>
      </c>
      <c r="J1492" s="14">
        <v>1.19604499659105</v>
      </c>
      <c r="K1492" s="14">
        <v>9.3204724367211504</v>
      </c>
      <c r="L1492" s="14">
        <v>7.9466754545297196</v>
      </c>
      <c r="M1492" s="14">
        <v>0.56674831059816899</v>
      </c>
      <c r="N1492" s="14">
        <v>13.4299486381099</v>
      </c>
      <c r="O1492" s="14">
        <v>5.3765162577833197</v>
      </c>
      <c r="P1492" s="14">
        <v>5.63188059478271</v>
      </c>
      <c r="R1492">
        <v>11</v>
      </c>
      <c r="S1492">
        <v>3</v>
      </c>
      <c r="T1492">
        <v>5</v>
      </c>
      <c r="U1492">
        <v>4</v>
      </c>
      <c r="V1492">
        <v>4</v>
      </c>
    </row>
    <row r="1493" spans="1:22">
      <c r="A1493">
        <v>1996</v>
      </c>
      <c r="B1493">
        <v>3</v>
      </c>
      <c r="C1493">
        <v>20</v>
      </c>
      <c r="D1493" s="14">
        <v>4.2039040924287896</v>
      </c>
      <c r="E1493" s="14">
        <v>1.1725729076650599</v>
      </c>
      <c r="F1493" s="14">
        <v>0.69518592288701597</v>
      </c>
      <c r="G1493" s="14">
        <v>6.3507977645319</v>
      </c>
      <c r="H1493" s="14">
        <v>7.7248829490950301</v>
      </c>
      <c r="I1493" s="14">
        <v>5.59742804741777</v>
      </c>
      <c r="J1493" s="14">
        <v>1.0874829969000701</v>
      </c>
      <c r="K1493" s="14">
        <v>9.6718127319820599</v>
      </c>
      <c r="L1493" s="14">
        <v>12.4534354669583</v>
      </c>
      <c r="M1493" s="14">
        <v>4.0494806463437403</v>
      </c>
      <c r="N1493" s="14">
        <v>14.853913938925199</v>
      </c>
      <c r="O1493" s="14">
        <v>2.52408437755716</v>
      </c>
      <c r="P1493" s="14">
        <v>5.5566137480661801</v>
      </c>
      <c r="R1493">
        <v>11</v>
      </c>
      <c r="S1493">
        <v>3</v>
      </c>
      <c r="T1493">
        <v>6</v>
      </c>
      <c r="U1493">
        <v>4</v>
      </c>
      <c r="V1493">
        <v>8</v>
      </c>
    </row>
    <row r="1494" spans="1:22">
      <c r="A1494">
        <v>1996</v>
      </c>
      <c r="B1494">
        <v>3</v>
      </c>
      <c r="C1494">
        <v>21</v>
      </c>
      <c r="D1494" s="14">
        <v>3.40388012037196</v>
      </c>
      <c r="E1494" s="14">
        <v>1.33587781095673</v>
      </c>
      <c r="F1494" s="14">
        <v>1.06664572614381</v>
      </c>
      <c r="G1494" s="14">
        <v>5.7377752651263503</v>
      </c>
      <c r="H1494" s="14">
        <v>7.4124890051134402</v>
      </c>
      <c r="I1494" s="14">
        <v>3.3928707585878</v>
      </c>
      <c r="J1494" s="14">
        <v>1.1516683007052999</v>
      </c>
      <c r="K1494" s="14">
        <v>9.5001338916353504</v>
      </c>
      <c r="L1494" s="14">
        <v>3.1259289312944798</v>
      </c>
      <c r="M1494" s="14">
        <v>2.6232231443805101</v>
      </c>
      <c r="N1494" s="14">
        <v>4.93881953111622</v>
      </c>
      <c r="O1494" s="14">
        <v>1.1710974410762001</v>
      </c>
      <c r="P1494" s="14">
        <v>3.9855836420917301</v>
      </c>
      <c r="R1494">
        <v>11</v>
      </c>
      <c r="S1494">
        <v>3</v>
      </c>
      <c r="T1494">
        <v>6</v>
      </c>
      <c r="U1494">
        <v>4</v>
      </c>
      <c r="V1494">
        <v>5</v>
      </c>
    </row>
    <row r="1495" spans="1:22">
      <c r="A1495">
        <v>1996</v>
      </c>
      <c r="B1495">
        <v>3</v>
      </c>
      <c r="C1495">
        <v>22</v>
      </c>
      <c r="D1495" s="14">
        <v>3.8358894339093301</v>
      </c>
      <c r="E1495" s="14">
        <v>1.7993189509516501</v>
      </c>
      <c r="F1495" s="14">
        <v>1.01063133248472</v>
      </c>
      <c r="G1495" s="14">
        <v>5.9351028209195302</v>
      </c>
      <c r="H1495" s="14">
        <v>3.8394347503569302</v>
      </c>
      <c r="I1495" s="14">
        <v>2.8981798018732499</v>
      </c>
      <c r="J1495" s="14">
        <v>0.55491746165887101</v>
      </c>
      <c r="K1495" s="14">
        <v>6.0022458472046196</v>
      </c>
      <c r="L1495" s="14">
        <v>3.77039613718568</v>
      </c>
      <c r="M1495" s="14">
        <v>3.1491199492225301</v>
      </c>
      <c r="N1495" s="14">
        <v>8.6706289651156805</v>
      </c>
      <c r="O1495" s="14">
        <v>1.0284948635370501</v>
      </c>
      <c r="P1495" s="14">
        <v>3.3249427384819801</v>
      </c>
      <c r="R1495">
        <v>8</v>
      </c>
      <c r="S1495">
        <v>3</v>
      </c>
      <c r="T1495">
        <v>6</v>
      </c>
      <c r="U1495">
        <v>4</v>
      </c>
      <c r="V1495">
        <v>5</v>
      </c>
    </row>
    <row r="1496" spans="1:22">
      <c r="A1496">
        <v>1996</v>
      </c>
      <c r="B1496">
        <v>3</v>
      </c>
      <c r="C1496">
        <v>23</v>
      </c>
      <c r="D1496" s="14">
        <v>6.1695301734373897</v>
      </c>
      <c r="E1496" s="14">
        <v>1.1583525264719601</v>
      </c>
      <c r="F1496" s="14">
        <v>4.1230417539208499</v>
      </c>
      <c r="G1496" s="14">
        <v>5.8976529480547599</v>
      </c>
      <c r="H1496" s="14">
        <v>1.3895178287690899</v>
      </c>
      <c r="I1496" s="14">
        <v>4.3075524662396498</v>
      </c>
      <c r="J1496" s="14">
        <v>0.13271876188402601</v>
      </c>
      <c r="K1496" s="14">
        <v>5.4489859664465801</v>
      </c>
      <c r="L1496" s="14">
        <v>8.1420683074192102</v>
      </c>
      <c r="M1496" s="14">
        <v>5.7349275120666698</v>
      </c>
      <c r="N1496" s="14">
        <v>9.7924578364015407</v>
      </c>
      <c r="O1496" s="14">
        <v>1.86666727576695</v>
      </c>
      <c r="P1496" s="14">
        <v>3.7844885421667498</v>
      </c>
      <c r="R1496">
        <v>8</v>
      </c>
      <c r="S1496">
        <v>7</v>
      </c>
      <c r="T1496">
        <v>6</v>
      </c>
      <c r="U1496">
        <v>4</v>
      </c>
      <c r="V1496">
        <v>5</v>
      </c>
    </row>
    <row r="1497" spans="1:22">
      <c r="A1497">
        <v>1996</v>
      </c>
      <c r="B1497">
        <v>3</v>
      </c>
      <c r="C1497">
        <v>24</v>
      </c>
      <c r="D1497" s="14">
        <v>6.9332854010335696</v>
      </c>
      <c r="E1497" s="14">
        <v>1.0208833132062201</v>
      </c>
      <c r="F1497" s="14">
        <v>4.0489602303643704</v>
      </c>
      <c r="G1497" s="14">
        <v>6.4920779543356497</v>
      </c>
      <c r="H1497" s="14">
        <v>1.0657763826670399</v>
      </c>
      <c r="I1497" s="14">
        <v>5.9605793066748198</v>
      </c>
      <c r="J1497" s="14">
        <v>0.19931430927124899</v>
      </c>
      <c r="K1497" s="14">
        <v>7.50444999070581</v>
      </c>
      <c r="L1497" s="14">
        <v>11.639629503720601</v>
      </c>
      <c r="M1497" s="14">
        <v>2.7999491649815802</v>
      </c>
      <c r="N1497" s="14">
        <v>6.4863876429117902</v>
      </c>
      <c r="O1497" s="14">
        <v>3.8441610026716302</v>
      </c>
      <c r="P1497" s="14">
        <v>4.8178671290969701</v>
      </c>
      <c r="R1497">
        <v>3</v>
      </c>
      <c r="S1497">
        <v>7</v>
      </c>
      <c r="T1497">
        <v>6</v>
      </c>
      <c r="U1497">
        <v>4</v>
      </c>
      <c r="V1497">
        <v>8</v>
      </c>
    </row>
    <row r="1498" spans="1:22">
      <c r="A1498">
        <v>1996</v>
      </c>
      <c r="B1498">
        <v>3</v>
      </c>
      <c r="C1498">
        <v>25</v>
      </c>
      <c r="D1498" s="14">
        <v>7.7330325680539698</v>
      </c>
      <c r="E1498" s="14">
        <v>3.33304243938995</v>
      </c>
      <c r="F1498" s="14">
        <v>6.4067931041783597</v>
      </c>
      <c r="G1498" s="14">
        <v>8.6332471019718007</v>
      </c>
      <c r="H1498" s="14">
        <v>3.6419467092053801</v>
      </c>
      <c r="I1498" s="14">
        <v>9.7846107797574593</v>
      </c>
      <c r="J1498" s="14">
        <v>0.73207077174514601</v>
      </c>
      <c r="K1498" s="14">
        <v>12.631224900418999</v>
      </c>
      <c r="L1498" s="14">
        <v>4.9456954860973603</v>
      </c>
      <c r="M1498" s="14">
        <v>6.8651604845899994E-2</v>
      </c>
      <c r="N1498" s="14">
        <v>7.5805296597808098</v>
      </c>
      <c r="O1498" s="14">
        <v>3.3912587359852902</v>
      </c>
      <c r="P1498" s="14">
        <v>5.5216409869118204</v>
      </c>
      <c r="R1498">
        <v>11</v>
      </c>
      <c r="S1498">
        <v>7</v>
      </c>
      <c r="T1498">
        <v>6</v>
      </c>
      <c r="U1498">
        <v>4</v>
      </c>
      <c r="V1498">
        <v>8</v>
      </c>
    </row>
    <row r="1499" spans="1:22">
      <c r="A1499">
        <v>1996</v>
      </c>
      <c r="B1499">
        <v>3</v>
      </c>
      <c r="C1499">
        <v>26</v>
      </c>
      <c r="D1499" s="14">
        <v>7.7160914114600896</v>
      </c>
      <c r="E1499" s="14">
        <v>4.3807774128962702</v>
      </c>
      <c r="F1499" s="14">
        <v>0.87684387639726002</v>
      </c>
      <c r="G1499" s="14">
        <v>7.4163043952458603</v>
      </c>
      <c r="H1499" s="14">
        <v>10.8751222818183</v>
      </c>
      <c r="I1499" s="14">
        <v>4.3305771686207697</v>
      </c>
      <c r="J1499" s="14">
        <v>0.82428628531890902</v>
      </c>
      <c r="K1499" s="14">
        <v>11.5709720382998</v>
      </c>
      <c r="L1499" s="14">
        <v>4.4809978059649698</v>
      </c>
      <c r="M1499" s="14">
        <v>1.66533453693773E-13</v>
      </c>
      <c r="N1499" s="14">
        <v>12.4979657408816</v>
      </c>
      <c r="O1499" s="14">
        <v>2.8455327392899901</v>
      </c>
      <c r="P1499" s="14">
        <v>5.7150524465106001</v>
      </c>
      <c r="R1499">
        <v>11</v>
      </c>
      <c r="S1499">
        <v>1</v>
      </c>
      <c r="T1499">
        <v>3</v>
      </c>
      <c r="U1499">
        <v>9</v>
      </c>
      <c r="V1499">
        <v>8</v>
      </c>
    </row>
    <row r="1500" spans="1:22">
      <c r="A1500">
        <v>1996</v>
      </c>
      <c r="B1500">
        <v>3</v>
      </c>
      <c r="C1500">
        <v>27</v>
      </c>
      <c r="D1500" s="14">
        <v>7.7130959987554801</v>
      </c>
      <c r="E1500" s="14">
        <v>0.192677423032665</v>
      </c>
      <c r="F1500" s="14">
        <v>7.0996657408716399E-3</v>
      </c>
      <c r="G1500" s="14">
        <v>4.5005739771095401</v>
      </c>
      <c r="H1500" s="14">
        <v>9.3637261886205394</v>
      </c>
      <c r="I1500" s="14">
        <v>6.0264076828223603</v>
      </c>
      <c r="J1500" s="14">
        <v>1.1118607803754901</v>
      </c>
      <c r="K1500" s="14">
        <v>8.6770941006205096</v>
      </c>
      <c r="L1500" s="14">
        <v>0.25117782819548201</v>
      </c>
      <c r="M1500" s="14">
        <v>1.66533453693773E-13</v>
      </c>
      <c r="N1500" s="14">
        <v>4.7278584758579996</v>
      </c>
      <c r="O1500" s="14">
        <v>2.1426214811265698</v>
      </c>
      <c r="P1500" s="14">
        <v>3.8983756679717199</v>
      </c>
      <c r="R1500">
        <v>11</v>
      </c>
      <c r="S1500">
        <v>1</v>
      </c>
      <c r="T1500">
        <v>3</v>
      </c>
      <c r="U1500">
        <v>9</v>
      </c>
      <c r="V1500">
        <v>9</v>
      </c>
    </row>
    <row r="1501" spans="1:22">
      <c r="A1501">
        <v>1996</v>
      </c>
      <c r="B1501">
        <v>3</v>
      </c>
      <c r="C1501">
        <v>28</v>
      </c>
      <c r="D1501" s="14">
        <v>9.8505523412729801</v>
      </c>
      <c r="E1501" s="14">
        <v>3.7398030029580198E-2</v>
      </c>
      <c r="F1501" s="14">
        <v>4.3862970186019701E-2</v>
      </c>
      <c r="G1501" s="14">
        <v>3.6906084074263998</v>
      </c>
      <c r="H1501" s="14">
        <v>5.4939633863222399</v>
      </c>
      <c r="I1501" s="14">
        <v>10.755385229472299</v>
      </c>
      <c r="J1501" s="14">
        <v>0.85208330474555305</v>
      </c>
      <c r="K1501" s="14">
        <v>6.3832939286342798</v>
      </c>
      <c r="L1501" s="14">
        <v>1.3127111025879701</v>
      </c>
      <c r="M1501" s="14">
        <v>1.66533453693773E-13</v>
      </c>
      <c r="N1501" s="14">
        <v>6.2678784098215701</v>
      </c>
      <c r="O1501" s="14">
        <v>2.0154218227949698</v>
      </c>
      <c r="P1501" s="14">
        <v>3.1525343464131099</v>
      </c>
      <c r="R1501">
        <v>7</v>
      </c>
      <c r="S1501">
        <v>1</v>
      </c>
      <c r="T1501">
        <v>3</v>
      </c>
      <c r="U1501">
        <v>9</v>
      </c>
      <c r="V1501">
        <v>3</v>
      </c>
    </row>
    <row r="1502" spans="1:22">
      <c r="A1502">
        <v>1996</v>
      </c>
      <c r="B1502">
        <v>3</v>
      </c>
      <c r="C1502">
        <v>29</v>
      </c>
      <c r="D1502" s="14">
        <v>8.0387085648770196</v>
      </c>
      <c r="E1502" s="14">
        <v>2.8335802964045601E-2</v>
      </c>
      <c r="F1502" s="14">
        <v>4.8490494291736602E-2</v>
      </c>
      <c r="G1502" s="14">
        <v>2.1371782572843299</v>
      </c>
      <c r="H1502" s="14">
        <v>4.97230823502127</v>
      </c>
      <c r="I1502" s="14">
        <v>5.9689099221650697</v>
      </c>
      <c r="J1502" s="14">
        <v>0.65351114874093397</v>
      </c>
      <c r="K1502" s="14">
        <v>9.3361403650010892</v>
      </c>
      <c r="L1502" s="14">
        <v>0.64449469017982197</v>
      </c>
      <c r="M1502" s="14">
        <v>1.66533453693773E-13</v>
      </c>
      <c r="N1502" s="14">
        <v>7.8061860391752402</v>
      </c>
      <c r="O1502" s="14">
        <v>1.52048339877601</v>
      </c>
      <c r="P1502" s="14">
        <v>3.0896332636881398</v>
      </c>
      <c r="R1502">
        <v>9</v>
      </c>
      <c r="S1502">
        <v>3</v>
      </c>
      <c r="T1502">
        <v>3</v>
      </c>
      <c r="U1502">
        <v>9</v>
      </c>
      <c r="V1502">
        <v>3</v>
      </c>
    </row>
    <row r="1503" spans="1:22">
      <c r="A1503">
        <v>1996</v>
      </c>
      <c r="B1503">
        <v>3</v>
      </c>
      <c r="C1503">
        <v>30</v>
      </c>
      <c r="D1503" s="14">
        <v>4.09566489597748</v>
      </c>
      <c r="E1503" s="14">
        <v>9.3832663937127199E-3</v>
      </c>
      <c r="F1503" s="14">
        <v>1.3132854874044799E-4</v>
      </c>
      <c r="G1503" s="14">
        <v>2.2265194672317499</v>
      </c>
      <c r="H1503" s="14">
        <v>2.0151005681297001</v>
      </c>
      <c r="I1503" s="14">
        <v>4.11007941214024</v>
      </c>
      <c r="J1503" s="14">
        <v>0.15223363222734801</v>
      </c>
      <c r="K1503" s="14">
        <v>5.9966800150503001</v>
      </c>
      <c r="L1503" s="14">
        <v>1.1837033953249501</v>
      </c>
      <c r="M1503" s="14">
        <v>3.8450500246892802E-3</v>
      </c>
      <c r="N1503" s="14">
        <v>2.67108391379749</v>
      </c>
      <c r="O1503" s="14">
        <v>1.0249451828076599</v>
      </c>
      <c r="P1503" s="14">
        <v>2.0253090695199201</v>
      </c>
      <c r="R1503">
        <v>8</v>
      </c>
      <c r="S1503">
        <v>3</v>
      </c>
      <c r="T1503">
        <v>5</v>
      </c>
      <c r="U1503">
        <v>9</v>
      </c>
      <c r="V1503">
        <v>3</v>
      </c>
    </row>
    <row r="1504" spans="1:22">
      <c r="A1504">
        <v>1996</v>
      </c>
      <c r="B1504">
        <v>3</v>
      </c>
      <c r="C1504">
        <v>31</v>
      </c>
      <c r="D1504" s="14">
        <v>10.807278176616499</v>
      </c>
      <c r="E1504" s="14">
        <v>1.26757611950911E-4</v>
      </c>
      <c r="F1504" s="14">
        <v>1.4358587025997301E-2</v>
      </c>
      <c r="G1504" s="14">
        <v>1.16711106948576</v>
      </c>
      <c r="H1504" s="14">
        <v>3.6436590643050701</v>
      </c>
      <c r="I1504" s="14">
        <v>6.3143634301268703</v>
      </c>
      <c r="J1504" s="14">
        <v>0.203346093285276</v>
      </c>
      <c r="K1504" s="14">
        <v>10.6637532512964</v>
      </c>
      <c r="L1504" s="14">
        <v>2.4078842768958499</v>
      </c>
      <c r="M1504" s="14">
        <v>3.2175611623449201E-6</v>
      </c>
      <c r="N1504" s="14">
        <v>7.2051877259676704</v>
      </c>
      <c r="O1504" s="14">
        <v>1.5523687400995501</v>
      </c>
      <c r="P1504" s="14">
        <v>3.0862105413859502</v>
      </c>
      <c r="R1504">
        <v>8</v>
      </c>
      <c r="S1504">
        <v>3</v>
      </c>
      <c r="T1504">
        <v>5</v>
      </c>
      <c r="U1504">
        <v>9</v>
      </c>
      <c r="V1504">
        <v>3</v>
      </c>
    </row>
    <row r="1505" spans="1:22">
      <c r="A1505">
        <v>1996</v>
      </c>
      <c r="B1505">
        <v>4</v>
      </c>
      <c r="C1505">
        <v>1</v>
      </c>
      <c r="D1505" s="14">
        <v>12.909222931674901</v>
      </c>
      <c r="E1505" s="14">
        <v>3.2558581948854601E-3</v>
      </c>
      <c r="F1505" s="14">
        <v>8.7552362904486699E-5</v>
      </c>
      <c r="G1505" s="14">
        <v>1.5531704965497499</v>
      </c>
      <c r="H1505" s="14">
        <v>5.68155756596828</v>
      </c>
      <c r="I1505" s="14">
        <v>9.5323234169763094</v>
      </c>
      <c r="J1505" s="14">
        <v>7.7995976840436895E-2</v>
      </c>
      <c r="K1505" s="14">
        <v>12.6892541972001</v>
      </c>
      <c r="L1505" s="14">
        <v>3.26699177073165</v>
      </c>
      <c r="M1505" s="14">
        <v>3.2112452273473799E-5</v>
      </c>
      <c r="N1505" s="14">
        <v>13.6704931227756</v>
      </c>
      <c r="O1505" s="14">
        <v>1.65656951151458</v>
      </c>
      <c r="P1505" s="14">
        <v>3.9146161791936902</v>
      </c>
      <c r="R1505">
        <v>11</v>
      </c>
      <c r="S1505">
        <v>3</v>
      </c>
      <c r="T1505">
        <v>5</v>
      </c>
      <c r="U1505">
        <v>9</v>
      </c>
      <c r="V1505">
        <v>4</v>
      </c>
    </row>
    <row r="1506" spans="1:22">
      <c r="A1506">
        <v>1996</v>
      </c>
      <c r="B1506">
        <v>4</v>
      </c>
      <c r="C1506">
        <v>2</v>
      </c>
      <c r="D1506" s="14">
        <v>12.8613760123185</v>
      </c>
      <c r="E1506" s="14">
        <v>6.8525129218441304E-3</v>
      </c>
      <c r="F1506" s="14">
        <v>2.0574804755503899E-3</v>
      </c>
      <c r="G1506" s="14">
        <v>1.47929702937425</v>
      </c>
      <c r="H1506" s="14">
        <v>3.5771529276653098</v>
      </c>
      <c r="I1506" s="14">
        <v>10.278713007454</v>
      </c>
      <c r="J1506" s="14">
        <v>0.23035228973496499</v>
      </c>
      <c r="K1506" s="14">
        <v>10.230863131740399</v>
      </c>
      <c r="L1506" s="14">
        <v>2.5467427003635201</v>
      </c>
      <c r="M1506" s="14">
        <v>1.30159936524887E-2</v>
      </c>
      <c r="N1506" s="14">
        <v>10.031428958541699</v>
      </c>
      <c r="O1506" s="14">
        <v>1.57283915014841</v>
      </c>
      <c r="P1506" s="14">
        <v>3.2889809462388699</v>
      </c>
      <c r="R1506">
        <v>9</v>
      </c>
      <c r="S1506">
        <v>8</v>
      </c>
      <c r="T1506">
        <v>5</v>
      </c>
      <c r="U1506">
        <v>4</v>
      </c>
      <c r="V1506">
        <v>9</v>
      </c>
    </row>
    <row r="1507" spans="1:22">
      <c r="A1507">
        <v>1996</v>
      </c>
      <c r="B1507">
        <v>4</v>
      </c>
      <c r="C1507">
        <v>3</v>
      </c>
      <c r="D1507" s="14">
        <v>4.1469840164896397</v>
      </c>
      <c r="E1507" s="14">
        <v>4.4427462937153897E-3</v>
      </c>
      <c r="F1507" s="14">
        <v>2.1450329364981601E-3</v>
      </c>
      <c r="G1507" s="14">
        <v>2.1391975791201698</v>
      </c>
      <c r="H1507" s="14">
        <v>1.94426730729148</v>
      </c>
      <c r="I1507" s="14">
        <v>4.2301830422422402</v>
      </c>
      <c r="J1507" s="14">
        <v>7.3196410807968904E-2</v>
      </c>
      <c r="K1507" s="14">
        <v>9.1797972089921291</v>
      </c>
      <c r="L1507" s="14">
        <v>2.50741188436555</v>
      </c>
      <c r="M1507" s="14">
        <v>1.7149765979713402E-2</v>
      </c>
      <c r="N1507" s="14">
        <v>6.2846389337641799</v>
      </c>
      <c r="O1507" s="14">
        <v>2.40683114769356</v>
      </c>
      <c r="P1507" s="14">
        <v>3.1212109342174599</v>
      </c>
      <c r="R1507">
        <v>9</v>
      </c>
      <c r="S1507">
        <v>6</v>
      </c>
      <c r="T1507">
        <v>2</v>
      </c>
      <c r="U1507">
        <v>4</v>
      </c>
      <c r="V1507">
        <v>9</v>
      </c>
    </row>
    <row r="1508" spans="1:22">
      <c r="A1508">
        <v>1996</v>
      </c>
      <c r="B1508">
        <v>4</v>
      </c>
      <c r="C1508">
        <v>4</v>
      </c>
      <c r="D1508" s="14">
        <v>4.6807528522733799</v>
      </c>
      <c r="E1508" s="14">
        <v>9.3070161737151299E-4</v>
      </c>
      <c r="F1508" s="14">
        <v>1.33955106697786E-2</v>
      </c>
      <c r="G1508" s="14">
        <v>2.2998146158526298</v>
      </c>
      <c r="H1508" s="14">
        <v>2.0835050027219499</v>
      </c>
      <c r="I1508" s="14">
        <v>1.90446468959746</v>
      </c>
      <c r="J1508" s="14">
        <v>0.20474992276760501</v>
      </c>
      <c r="K1508" s="14">
        <v>7.9105881336834702</v>
      </c>
      <c r="L1508" s="14">
        <v>2.0076473621520199</v>
      </c>
      <c r="M1508" s="14">
        <v>6.1033083723273998E-2</v>
      </c>
      <c r="N1508" s="14">
        <v>4.2482044986789802</v>
      </c>
      <c r="O1508" s="14">
        <v>2.4838593815665302</v>
      </c>
      <c r="P1508" s="14">
        <v>2.9020008281646401</v>
      </c>
      <c r="R1508">
        <v>9</v>
      </c>
      <c r="S1508">
        <v>6</v>
      </c>
      <c r="T1508">
        <v>2</v>
      </c>
      <c r="U1508">
        <v>4</v>
      </c>
      <c r="V1508">
        <v>1</v>
      </c>
    </row>
    <row r="1509" spans="1:22">
      <c r="A1509">
        <v>1996</v>
      </c>
      <c r="B1509">
        <v>4</v>
      </c>
      <c r="C1509">
        <v>5</v>
      </c>
      <c r="D1509" s="14">
        <v>7.5979266756165798</v>
      </c>
      <c r="E1509" s="14">
        <v>1.66533453693773E-13</v>
      </c>
      <c r="F1509" s="14">
        <v>2.19225090296647E-3</v>
      </c>
      <c r="G1509" s="14">
        <v>2.82611037525256</v>
      </c>
      <c r="H1509" s="14">
        <v>2.7552201216095802</v>
      </c>
      <c r="I1509" s="14">
        <v>4.9951243278308697</v>
      </c>
      <c r="J1509" s="14">
        <v>0.37768339861195999</v>
      </c>
      <c r="K1509" s="14">
        <v>3.9540216327106998</v>
      </c>
      <c r="L1509" s="14">
        <v>0.94445279743487998</v>
      </c>
      <c r="M1509" s="14">
        <v>1.3541601237852599E-3</v>
      </c>
      <c r="N1509" s="14">
        <v>4.0454299135884098</v>
      </c>
      <c r="O1509" s="14">
        <v>1.95217748972801</v>
      </c>
      <c r="P1509" s="14">
        <v>2.2522456773488901</v>
      </c>
      <c r="R1509">
        <v>7</v>
      </c>
      <c r="S1509">
        <v>6</v>
      </c>
      <c r="T1509">
        <v>2</v>
      </c>
      <c r="U1509">
        <v>4</v>
      </c>
      <c r="V1509">
        <v>1</v>
      </c>
    </row>
    <row r="1510" spans="1:22">
      <c r="A1510">
        <v>1996</v>
      </c>
      <c r="B1510">
        <v>4</v>
      </c>
      <c r="C1510">
        <v>6</v>
      </c>
      <c r="D1510" s="14">
        <v>8.3895447928163698</v>
      </c>
      <c r="E1510" s="14">
        <v>5.88732969680865E-3</v>
      </c>
      <c r="F1510" s="14">
        <v>1.2234950961456E-2</v>
      </c>
      <c r="G1510" s="14">
        <v>3.34921076896801</v>
      </c>
      <c r="H1510" s="14">
        <v>2.7756051512292501</v>
      </c>
      <c r="I1510" s="14">
        <v>6.14235617399964</v>
      </c>
      <c r="J1510" s="14">
        <v>0.67627493197112398</v>
      </c>
      <c r="K1510" s="14">
        <v>6.1417652653806201</v>
      </c>
      <c r="L1510" s="14">
        <v>3.0584788032556798</v>
      </c>
      <c r="M1510" s="14">
        <v>3.5095958575041201E-4</v>
      </c>
      <c r="N1510" s="14">
        <v>7.43727795038805</v>
      </c>
      <c r="O1510" s="14">
        <v>2.0384490555868799</v>
      </c>
      <c r="P1510" s="14">
        <v>2.9628851151484299</v>
      </c>
      <c r="R1510">
        <v>7</v>
      </c>
      <c r="S1510">
        <v>8</v>
      </c>
      <c r="T1510">
        <v>9</v>
      </c>
      <c r="U1510">
        <v>6</v>
      </c>
      <c r="V1510">
        <v>9</v>
      </c>
    </row>
    <row r="1511" spans="1:22">
      <c r="A1511">
        <v>1996</v>
      </c>
      <c r="B1511">
        <v>4</v>
      </c>
      <c r="C1511">
        <v>7</v>
      </c>
      <c r="D1511" s="14">
        <v>10.3207289970053</v>
      </c>
      <c r="E1511" s="14">
        <v>1.3184910970261801</v>
      </c>
      <c r="F1511" s="14">
        <v>6.4795699334522297E-2</v>
      </c>
      <c r="G1511" s="14">
        <v>4.9063243998568398</v>
      </c>
      <c r="H1511" s="14">
        <v>3.3465230485975299</v>
      </c>
      <c r="I1511" s="14">
        <v>3.0058808592394102</v>
      </c>
      <c r="J1511" s="14">
        <v>1.1937354051053499</v>
      </c>
      <c r="K1511" s="14">
        <v>8.7587349181822098</v>
      </c>
      <c r="L1511" s="14">
        <v>3.8161590839758199</v>
      </c>
      <c r="M1511" s="14">
        <v>6.8523368748313199E-3</v>
      </c>
      <c r="N1511" s="14">
        <v>10.007082454616</v>
      </c>
      <c r="O1511" s="14">
        <v>2.7002776779178301</v>
      </c>
      <c r="P1511" s="14">
        <v>4.0389422360984302</v>
      </c>
      <c r="R1511">
        <v>7</v>
      </c>
      <c r="S1511">
        <v>8</v>
      </c>
      <c r="T1511">
        <v>7</v>
      </c>
      <c r="U1511">
        <v>6</v>
      </c>
      <c r="V1511">
        <v>4</v>
      </c>
    </row>
    <row r="1512" spans="1:22">
      <c r="A1512">
        <v>1996</v>
      </c>
      <c r="B1512">
        <v>4</v>
      </c>
      <c r="C1512">
        <v>8</v>
      </c>
      <c r="D1512" s="14">
        <v>8.5157678475326808</v>
      </c>
      <c r="E1512" s="14">
        <v>0.32416052864061101</v>
      </c>
      <c r="F1512" s="14">
        <v>8.9499905631759899E-2</v>
      </c>
      <c r="G1512" s="14">
        <v>3.19686890027599</v>
      </c>
      <c r="H1512" s="14">
        <v>3.0684266184291298</v>
      </c>
      <c r="I1512" s="14">
        <v>3.4416051688568401</v>
      </c>
      <c r="J1512" s="14">
        <v>0.36762879238597401</v>
      </c>
      <c r="K1512" s="14">
        <v>8.0219963033591295</v>
      </c>
      <c r="L1512" s="14">
        <v>3.1180113834880201</v>
      </c>
      <c r="M1512" s="14">
        <v>4.18604274359657E-2</v>
      </c>
      <c r="N1512" s="14">
        <v>9.5012612462805599</v>
      </c>
      <c r="O1512" s="14">
        <v>2.2575148522446602</v>
      </c>
      <c r="P1512" s="14">
        <v>3.3664196466888301</v>
      </c>
      <c r="R1512">
        <v>7</v>
      </c>
      <c r="S1512">
        <v>3</v>
      </c>
      <c r="T1512">
        <v>7</v>
      </c>
      <c r="U1512">
        <v>6</v>
      </c>
      <c r="V1512">
        <v>3</v>
      </c>
    </row>
    <row r="1513" spans="1:22">
      <c r="A1513">
        <v>1996</v>
      </c>
      <c r="B1513">
        <v>4</v>
      </c>
      <c r="C1513">
        <v>9</v>
      </c>
      <c r="D1513" s="14">
        <v>4.52048082927735</v>
      </c>
      <c r="E1513" s="14">
        <v>0.23103007281197099</v>
      </c>
      <c r="F1513" s="14">
        <v>1.66533453693773E-13</v>
      </c>
      <c r="G1513" s="14">
        <v>1.09144703380192</v>
      </c>
      <c r="H1513" s="14">
        <v>0.68841082086517202</v>
      </c>
      <c r="I1513" s="14">
        <v>1.6520406434355299</v>
      </c>
      <c r="J1513" s="14">
        <v>0.13915511696215199</v>
      </c>
      <c r="K1513" s="14">
        <v>2.4247026574166801</v>
      </c>
      <c r="L1513" s="14">
        <v>0.66850653815776495</v>
      </c>
      <c r="M1513" s="14">
        <v>9.4123026865818808E-3</v>
      </c>
      <c r="N1513" s="14">
        <v>2.3781882453529599</v>
      </c>
      <c r="O1513" s="14">
        <v>1.10795716221993</v>
      </c>
      <c r="P1513" s="14">
        <v>1.1422077422461601</v>
      </c>
      <c r="R1513">
        <v>6</v>
      </c>
      <c r="S1513">
        <v>8</v>
      </c>
      <c r="T1513">
        <v>5</v>
      </c>
      <c r="U1513">
        <v>6</v>
      </c>
      <c r="V1513">
        <v>3</v>
      </c>
    </row>
    <row r="1514" spans="1:22">
      <c r="A1514">
        <v>1996</v>
      </c>
      <c r="B1514">
        <v>4</v>
      </c>
      <c r="C1514">
        <v>10</v>
      </c>
      <c r="D1514" s="14">
        <v>5.69603785197382</v>
      </c>
      <c r="E1514" s="14">
        <v>0.10802939149280701</v>
      </c>
      <c r="F1514" s="14">
        <v>1.66533453693773E-13</v>
      </c>
      <c r="G1514" s="14">
        <v>0.77671090519641806</v>
      </c>
      <c r="H1514" s="14">
        <v>0.52867929418178305</v>
      </c>
      <c r="I1514" s="14">
        <v>1.70075310692374</v>
      </c>
      <c r="J1514" s="14">
        <v>0.13116768193372999</v>
      </c>
      <c r="K1514" s="14">
        <v>2.2745349728891702</v>
      </c>
      <c r="L1514" s="14">
        <v>1.09490992942141</v>
      </c>
      <c r="M1514" s="14">
        <v>4.1463837697218897E-2</v>
      </c>
      <c r="N1514" s="14">
        <v>2.3687310919395301</v>
      </c>
      <c r="O1514" s="14">
        <v>0.54845610409815804</v>
      </c>
      <c r="P1514" s="14">
        <v>0.90540374312099903</v>
      </c>
      <c r="R1514">
        <v>6</v>
      </c>
      <c r="S1514">
        <v>8</v>
      </c>
      <c r="T1514">
        <v>5</v>
      </c>
      <c r="U1514">
        <v>6</v>
      </c>
      <c r="V1514">
        <v>9</v>
      </c>
    </row>
    <row r="1515" spans="1:22">
      <c r="A1515">
        <v>1996</v>
      </c>
      <c r="B1515">
        <v>4</v>
      </c>
      <c r="C1515">
        <v>11</v>
      </c>
      <c r="D1515" s="14">
        <v>6.07986799434138</v>
      </c>
      <c r="E1515" s="14">
        <v>3.4215255971036702E-2</v>
      </c>
      <c r="F1515" s="14">
        <v>1.66533453693773E-13</v>
      </c>
      <c r="G1515" s="14">
        <v>0.89925392057272502</v>
      </c>
      <c r="H1515" s="14">
        <v>0.65650119935455398</v>
      </c>
      <c r="I1515" s="14">
        <v>2.4121087769254501</v>
      </c>
      <c r="J1515" s="14">
        <v>0.25196936373590301</v>
      </c>
      <c r="K1515" s="14">
        <v>3.28331981680072</v>
      </c>
      <c r="L1515" s="14">
        <v>3.5339452162141098</v>
      </c>
      <c r="M1515" s="14">
        <v>0.51421031329283295</v>
      </c>
      <c r="N1515" s="14">
        <v>1.3168855648347</v>
      </c>
      <c r="O1515" s="14">
        <v>0.41826442443342898</v>
      </c>
      <c r="P1515" s="14">
        <v>1.21477546263398</v>
      </c>
      <c r="R1515">
        <v>8</v>
      </c>
      <c r="S1515">
        <v>6</v>
      </c>
      <c r="T1515">
        <v>2</v>
      </c>
      <c r="U1515">
        <v>6</v>
      </c>
      <c r="V1515">
        <v>9</v>
      </c>
    </row>
    <row r="1516" spans="1:22">
      <c r="A1516">
        <v>1996</v>
      </c>
      <c r="B1516">
        <v>4</v>
      </c>
      <c r="C1516">
        <v>12</v>
      </c>
      <c r="D1516" s="14">
        <v>2.4472160911867902</v>
      </c>
      <c r="E1516" s="14">
        <v>4.4748001259960798E-2</v>
      </c>
      <c r="F1516" s="14">
        <v>3.06433256373957E-4</v>
      </c>
      <c r="G1516" s="14">
        <v>1.0588847641136201</v>
      </c>
      <c r="H1516" s="14">
        <v>1.20792695619963</v>
      </c>
      <c r="I1516" s="14">
        <v>1.84046782848727</v>
      </c>
      <c r="J1516" s="14">
        <v>0.534682108406076</v>
      </c>
      <c r="K1516" s="14">
        <v>1.92249872731424</v>
      </c>
      <c r="L1516" s="14">
        <v>2.8546330934625499</v>
      </c>
      <c r="M1516" s="14">
        <v>0.41716204388386402</v>
      </c>
      <c r="N1516" s="14">
        <v>2.0126180877872</v>
      </c>
      <c r="O1516" s="14">
        <v>0.74095376024193405</v>
      </c>
      <c r="P1516" s="14">
        <v>1.1158820731083701</v>
      </c>
      <c r="R1516">
        <v>6</v>
      </c>
      <c r="S1516">
        <v>6</v>
      </c>
      <c r="T1516">
        <v>2</v>
      </c>
      <c r="U1516">
        <v>6</v>
      </c>
      <c r="V1516">
        <v>9</v>
      </c>
    </row>
    <row r="1517" spans="1:22">
      <c r="A1517">
        <v>1996</v>
      </c>
      <c r="B1517">
        <v>4</v>
      </c>
      <c r="C1517">
        <v>13</v>
      </c>
      <c r="D1517" s="14">
        <v>1.0967420287368199</v>
      </c>
      <c r="E1517" s="14">
        <v>0.39815070290928001</v>
      </c>
      <c r="F1517" s="14">
        <v>1.37457683435736E-2</v>
      </c>
      <c r="G1517" s="14">
        <v>3.06352070836691</v>
      </c>
      <c r="H1517" s="14">
        <v>1.35076245658951</v>
      </c>
      <c r="I1517" s="14">
        <v>1.2087769206552701</v>
      </c>
      <c r="J1517" s="14">
        <v>1.90456730760638</v>
      </c>
      <c r="K1517" s="14">
        <v>0.69178187001451996</v>
      </c>
      <c r="L1517" s="14">
        <v>6.4242828601584803</v>
      </c>
      <c r="M1517" s="14">
        <v>0.88945262475233899</v>
      </c>
      <c r="N1517" s="14">
        <v>3.8196056145578399</v>
      </c>
      <c r="O1517" s="14">
        <v>1.71613374479332</v>
      </c>
      <c r="P1517" s="14">
        <v>2.0707139371144399</v>
      </c>
      <c r="R1517">
        <v>2</v>
      </c>
      <c r="S1517">
        <v>6</v>
      </c>
      <c r="T1517">
        <v>9</v>
      </c>
      <c r="U1517">
        <v>6</v>
      </c>
      <c r="V1517">
        <v>9</v>
      </c>
    </row>
    <row r="1518" spans="1:22">
      <c r="A1518">
        <v>1996</v>
      </c>
      <c r="B1518">
        <v>4</v>
      </c>
      <c r="C1518">
        <v>14</v>
      </c>
      <c r="D1518" s="14">
        <v>0.17369204634261301</v>
      </c>
      <c r="E1518" s="14">
        <v>1.0110535536191001</v>
      </c>
      <c r="F1518" s="14">
        <v>1.22065010758224</v>
      </c>
      <c r="G1518" s="14">
        <v>5.0382148589318598</v>
      </c>
      <c r="H1518" s="14">
        <v>3.0166905787165001</v>
      </c>
      <c r="I1518" s="14">
        <v>0.50349431801070599</v>
      </c>
      <c r="J1518" s="14">
        <v>2.1309037519557799</v>
      </c>
      <c r="K1518" s="14">
        <v>1.4767330721713201</v>
      </c>
      <c r="L1518" s="14">
        <v>4.79183841932322</v>
      </c>
      <c r="M1518" s="14">
        <v>3.4257575822240698E-2</v>
      </c>
      <c r="N1518" s="14">
        <v>7.0198536477017104</v>
      </c>
      <c r="O1518" s="14">
        <v>2.6672920839699099</v>
      </c>
      <c r="P1518" s="14">
        <v>3.0059571980011199</v>
      </c>
      <c r="R1518">
        <v>7</v>
      </c>
      <c r="S1518">
        <v>1</v>
      </c>
      <c r="T1518">
        <v>9</v>
      </c>
      <c r="U1518">
        <v>6</v>
      </c>
      <c r="V1518">
        <v>4</v>
      </c>
    </row>
    <row r="1519" spans="1:22">
      <c r="A1519">
        <v>1996</v>
      </c>
      <c r="B1519">
        <v>4</v>
      </c>
      <c r="C1519">
        <v>15</v>
      </c>
      <c r="D1519" s="14">
        <v>6.5004131024850196</v>
      </c>
      <c r="E1519" s="14">
        <v>1.5803059522273399</v>
      </c>
      <c r="F1519" s="14">
        <v>1.0923051791849601</v>
      </c>
      <c r="G1519" s="14">
        <v>8.3957463795642795</v>
      </c>
      <c r="H1519" s="14">
        <v>4.0755333433880798</v>
      </c>
      <c r="I1519" s="14">
        <v>4.8335434102492902</v>
      </c>
      <c r="J1519" s="14">
        <v>3.2715486616409799</v>
      </c>
      <c r="K1519" s="14">
        <v>3.7003702310696598</v>
      </c>
      <c r="L1519" s="14">
        <v>4.6030118818266201</v>
      </c>
      <c r="M1519" s="14">
        <v>8.3869105088925401E-3</v>
      </c>
      <c r="N1519" s="14">
        <v>13.7431290141338</v>
      </c>
      <c r="O1519" s="14">
        <v>2.6999310614419798</v>
      </c>
      <c r="P1519" s="14">
        <v>4.3222389960958196</v>
      </c>
      <c r="R1519">
        <v>1</v>
      </c>
      <c r="S1519">
        <v>1</v>
      </c>
      <c r="T1519">
        <v>9</v>
      </c>
      <c r="U1519">
        <v>6</v>
      </c>
      <c r="V1519">
        <v>4</v>
      </c>
    </row>
    <row r="1520" spans="1:22">
      <c r="A1520">
        <v>1996</v>
      </c>
      <c r="B1520">
        <v>4</v>
      </c>
      <c r="C1520">
        <v>16</v>
      </c>
      <c r="D1520" s="14">
        <v>12.711673206643599</v>
      </c>
      <c r="E1520" s="14">
        <v>0.69669502292568897</v>
      </c>
      <c r="F1520" s="14">
        <v>0.63336913285825103</v>
      </c>
      <c r="G1520" s="14">
        <v>6.1633946279990601</v>
      </c>
      <c r="H1520" s="14">
        <v>3.3254604357583499</v>
      </c>
      <c r="I1520" s="14">
        <v>8.1914128018242103</v>
      </c>
      <c r="J1520" s="14">
        <v>2.2916546257923498</v>
      </c>
      <c r="K1520" s="14">
        <v>3.6769034366365601</v>
      </c>
      <c r="L1520" s="14">
        <v>4.6835016542567303</v>
      </c>
      <c r="M1520" s="14">
        <v>5.2135466575298098E-4</v>
      </c>
      <c r="N1520" s="14">
        <v>13.947864768330501</v>
      </c>
      <c r="O1520" s="14">
        <v>2.3825265720126598</v>
      </c>
      <c r="P1520" s="14">
        <v>3.7072187584584402</v>
      </c>
      <c r="R1520">
        <v>7</v>
      </c>
      <c r="S1520">
        <v>6</v>
      </c>
      <c r="T1520">
        <v>9</v>
      </c>
      <c r="U1520">
        <v>6</v>
      </c>
      <c r="V1520">
        <v>4</v>
      </c>
    </row>
    <row r="1521" spans="1:22">
      <c r="A1521">
        <v>1996</v>
      </c>
      <c r="B1521">
        <v>4</v>
      </c>
      <c r="C1521">
        <v>17</v>
      </c>
      <c r="D1521" s="14">
        <v>0.97201987201095197</v>
      </c>
      <c r="E1521" s="14">
        <v>0.93076189355355798</v>
      </c>
      <c r="F1521" s="14">
        <v>0.47049820094417399</v>
      </c>
      <c r="G1521" s="14">
        <v>7.8300648007955802</v>
      </c>
      <c r="H1521" s="14">
        <v>2.82245437598695</v>
      </c>
      <c r="I1521" s="14">
        <v>0.84210100447958702</v>
      </c>
      <c r="J1521" s="14">
        <v>3.0565951913219802</v>
      </c>
      <c r="K1521" s="14">
        <v>3.0074957709229699</v>
      </c>
      <c r="L1521" s="14">
        <v>7.6241614212443602</v>
      </c>
      <c r="M1521" s="14">
        <v>0.25543614476595999</v>
      </c>
      <c r="N1521" s="14">
        <v>9.7141050360064405</v>
      </c>
      <c r="O1521" s="14">
        <v>1.80225350304442</v>
      </c>
      <c r="P1521" s="14">
        <v>3.72268351227931</v>
      </c>
      <c r="R1521">
        <v>1</v>
      </c>
      <c r="S1521">
        <v>6</v>
      </c>
      <c r="T1521">
        <v>9</v>
      </c>
      <c r="U1521">
        <v>6</v>
      </c>
      <c r="V1521">
        <v>4</v>
      </c>
    </row>
    <row r="1522" spans="1:22">
      <c r="A1522">
        <v>1996</v>
      </c>
      <c r="B1522">
        <v>4</v>
      </c>
      <c r="C1522">
        <v>18</v>
      </c>
      <c r="D1522" s="14">
        <v>3.5339383997118898</v>
      </c>
      <c r="E1522" s="14">
        <v>0.76358395301750204</v>
      </c>
      <c r="F1522" s="14">
        <v>0.90642071488851095</v>
      </c>
      <c r="G1522" s="14">
        <v>5.2725975340323599</v>
      </c>
      <c r="H1522" s="14">
        <v>2.5367720606386599</v>
      </c>
      <c r="I1522" s="14">
        <v>2.73219528055481</v>
      </c>
      <c r="J1522" s="14">
        <v>2.3864959205128802</v>
      </c>
      <c r="K1522" s="14">
        <v>6.2026603900968897</v>
      </c>
      <c r="L1522" s="14">
        <v>1.75981284637924</v>
      </c>
      <c r="M1522" s="14">
        <v>3.1404218327819602E-3</v>
      </c>
      <c r="N1522" s="14">
        <v>8.2189520334625197</v>
      </c>
      <c r="O1522" s="14">
        <v>1.37973928528937</v>
      </c>
      <c r="P1522" s="14">
        <v>3.11810036546267</v>
      </c>
      <c r="R1522">
        <v>1</v>
      </c>
      <c r="S1522">
        <v>8</v>
      </c>
      <c r="T1522">
        <v>9</v>
      </c>
      <c r="U1522">
        <v>6</v>
      </c>
      <c r="V1522">
        <v>7</v>
      </c>
    </row>
    <row r="1523" spans="1:22">
      <c r="A1523">
        <v>1996</v>
      </c>
      <c r="B1523">
        <v>4</v>
      </c>
      <c r="C1523">
        <v>19</v>
      </c>
      <c r="D1523" s="14">
        <v>2.5222688726868601</v>
      </c>
      <c r="E1523" s="14">
        <v>0.44725414660798202</v>
      </c>
      <c r="F1523" s="14">
        <v>0.81342489719369404</v>
      </c>
      <c r="G1523" s="14">
        <v>4.9166973212542597</v>
      </c>
      <c r="H1523" s="14">
        <v>1.1716645606432701</v>
      </c>
      <c r="I1523" s="14">
        <v>1.5066209836083</v>
      </c>
      <c r="J1523" s="14">
        <v>1.77929750091317</v>
      </c>
      <c r="K1523" s="14">
        <v>3.23729410470294</v>
      </c>
      <c r="L1523" s="14">
        <v>1.30049192161302</v>
      </c>
      <c r="M1523" s="14">
        <v>2.8029393020030699E-2</v>
      </c>
      <c r="N1523" s="14">
        <v>4.6832888690402701</v>
      </c>
      <c r="O1523" s="14">
        <v>0.88880233100096795</v>
      </c>
      <c r="P1523" s="14">
        <v>2.1463180280129199</v>
      </c>
      <c r="R1523">
        <v>8</v>
      </c>
      <c r="S1523">
        <v>8</v>
      </c>
      <c r="T1523">
        <v>9</v>
      </c>
      <c r="U1523">
        <v>6</v>
      </c>
      <c r="V1523">
        <v>4</v>
      </c>
    </row>
    <row r="1524" spans="1:22">
      <c r="A1524">
        <v>1996</v>
      </c>
      <c r="B1524">
        <v>4</v>
      </c>
      <c r="C1524">
        <v>20</v>
      </c>
      <c r="D1524" s="14">
        <v>1.92541425691789</v>
      </c>
      <c r="E1524" s="14">
        <v>1.8200709937716999</v>
      </c>
      <c r="F1524" s="14">
        <v>1.41094330228361</v>
      </c>
      <c r="G1524" s="14">
        <v>5.8929740453901696</v>
      </c>
      <c r="H1524" s="14">
        <v>0.72679854102980801</v>
      </c>
      <c r="I1524" s="14">
        <v>2.39592386592994</v>
      </c>
      <c r="J1524" s="14">
        <v>2.2608082743181699</v>
      </c>
      <c r="K1524" s="14">
        <v>1.3200435280677401</v>
      </c>
      <c r="L1524" s="14">
        <v>3.37819489797003</v>
      </c>
      <c r="M1524" s="14">
        <v>5.8565531592324901E-2</v>
      </c>
      <c r="N1524" s="14">
        <v>3.84326316569447</v>
      </c>
      <c r="O1524" s="14">
        <v>0.77223226765062503</v>
      </c>
      <c r="P1524" s="14">
        <v>2.0688792199067398</v>
      </c>
      <c r="R1524">
        <v>1</v>
      </c>
      <c r="S1524">
        <v>6</v>
      </c>
      <c r="T1524">
        <v>9</v>
      </c>
      <c r="U1524">
        <v>6</v>
      </c>
      <c r="V1524">
        <v>7</v>
      </c>
    </row>
    <row r="1525" spans="1:22">
      <c r="A1525">
        <v>1996</v>
      </c>
      <c r="B1525">
        <v>4</v>
      </c>
      <c r="C1525">
        <v>21</v>
      </c>
      <c r="D1525" s="14">
        <v>0.90157008720305798</v>
      </c>
      <c r="E1525" s="14">
        <v>1.1521584088652099</v>
      </c>
      <c r="F1525" s="14">
        <v>2.2529469058545999</v>
      </c>
      <c r="G1525" s="14">
        <v>2.2809986863409102</v>
      </c>
      <c r="H1525" s="14">
        <v>0.43927053637712399</v>
      </c>
      <c r="I1525" s="14">
        <v>2.0376234536258302</v>
      </c>
      <c r="J1525" s="14">
        <v>1.3752842647391299</v>
      </c>
      <c r="K1525" s="14">
        <v>0.91331073017499897</v>
      </c>
      <c r="L1525" s="14">
        <v>0.137333075377543</v>
      </c>
      <c r="M1525" s="14">
        <v>7.3449502321889402E-3</v>
      </c>
      <c r="N1525" s="14">
        <v>1.2068685463893301</v>
      </c>
      <c r="O1525" s="14">
        <v>0.95645504779853696</v>
      </c>
      <c r="P1525" s="14">
        <v>1.1027015446700701</v>
      </c>
      <c r="R1525">
        <v>6</v>
      </c>
      <c r="S1525">
        <v>8</v>
      </c>
      <c r="T1525">
        <v>9</v>
      </c>
      <c r="U1525">
        <v>6</v>
      </c>
      <c r="V1525">
        <v>2</v>
      </c>
    </row>
    <row r="1526" spans="1:22">
      <c r="A1526">
        <v>1996</v>
      </c>
      <c r="B1526">
        <v>4</v>
      </c>
      <c r="C1526">
        <v>22</v>
      </c>
      <c r="D1526" s="14">
        <v>0.195407492447318</v>
      </c>
      <c r="E1526" s="14">
        <v>0.36571879196824703</v>
      </c>
      <c r="F1526" s="14">
        <v>6.8771986381976499E-2</v>
      </c>
      <c r="G1526" s="14">
        <v>3.4010567913379699</v>
      </c>
      <c r="H1526" s="14">
        <v>0.54255624517367795</v>
      </c>
      <c r="I1526" s="14">
        <v>0.175357796870491</v>
      </c>
      <c r="J1526" s="14">
        <v>1.60502630914767</v>
      </c>
      <c r="K1526" s="14">
        <v>0.53449844775864697</v>
      </c>
      <c r="L1526" s="14">
        <v>0.168652964803199</v>
      </c>
      <c r="M1526" s="14">
        <v>0.21666149286618899</v>
      </c>
      <c r="N1526" s="14">
        <v>1.3396314031482199</v>
      </c>
      <c r="O1526" s="14">
        <v>1.7346434595159399</v>
      </c>
      <c r="P1526" s="14">
        <v>1.5327034845507399</v>
      </c>
      <c r="R1526">
        <v>6</v>
      </c>
      <c r="S1526">
        <v>6</v>
      </c>
      <c r="T1526">
        <v>9</v>
      </c>
      <c r="U1526">
        <v>3</v>
      </c>
      <c r="V1526">
        <v>7</v>
      </c>
    </row>
    <row r="1527" spans="1:22">
      <c r="A1527">
        <v>1996</v>
      </c>
      <c r="B1527">
        <v>4</v>
      </c>
      <c r="C1527">
        <v>23</v>
      </c>
      <c r="D1527" s="14">
        <v>0.11004039957795</v>
      </c>
      <c r="E1527" s="14">
        <v>2.38292099164941E-2</v>
      </c>
      <c r="F1527" s="14">
        <v>0.123920732937102</v>
      </c>
      <c r="G1527" s="14">
        <v>5.5342926938582799</v>
      </c>
      <c r="H1527" s="14">
        <v>0.244694790126609</v>
      </c>
      <c r="I1527" s="14">
        <v>0.186563181698821</v>
      </c>
      <c r="J1527" s="14">
        <v>2.4812532483824601</v>
      </c>
      <c r="K1527" s="14">
        <v>1.5814722277800899</v>
      </c>
      <c r="L1527" s="14">
        <v>0.60654340237348203</v>
      </c>
      <c r="M1527" s="14">
        <v>0.78999718357772897</v>
      </c>
      <c r="N1527" s="14">
        <v>0.91490884411626805</v>
      </c>
      <c r="O1527" s="14">
        <v>1.7306232361707701</v>
      </c>
      <c r="P1527" s="14">
        <v>2.11259530641306</v>
      </c>
      <c r="R1527">
        <v>2</v>
      </c>
      <c r="S1527">
        <v>6</v>
      </c>
      <c r="T1527">
        <v>2</v>
      </c>
      <c r="U1527">
        <v>3</v>
      </c>
      <c r="V1527">
        <v>7</v>
      </c>
    </row>
    <row r="1528" spans="1:22">
      <c r="A1528">
        <v>1996</v>
      </c>
      <c r="B1528">
        <v>4</v>
      </c>
      <c r="C1528">
        <v>24</v>
      </c>
      <c r="D1528" s="14">
        <v>0.193926721742915</v>
      </c>
      <c r="E1528" s="14">
        <v>5.6423343853182997E-2</v>
      </c>
      <c r="F1528" s="14">
        <v>0.65180015619306197</v>
      </c>
      <c r="G1528" s="14">
        <v>4.7813553928521202</v>
      </c>
      <c r="H1528" s="14">
        <v>0.64087370149489997</v>
      </c>
      <c r="I1528" s="14">
        <v>0.13727728862914501</v>
      </c>
      <c r="J1528" s="14">
        <v>1.6624212789117401</v>
      </c>
      <c r="K1528" s="14">
        <v>3.4996923951401402</v>
      </c>
      <c r="L1528" s="14">
        <v>1.2413132802161999</v>
      </c>
      <c r="M1528" s="14">
        <v>0.59751753494884696</v>
      </c>
      <c r="N1528" s="14">
        <v>0.76891964291651604</v>
      </c>
      <c r="O1528" s="14">
        <v>2.23233723039084</v>
      </c>
      <c r="P1528" s="14">
        <v>2.4231388206211499</v>
      </c>
      <c r="R1528">
        <v>2</v>
      </c>
      <c r="S1528">
        <v>6</v>
      </c>
      <c r="T1528">
        <v>2</v>
      </c>
      <c r="U1528">
        <v>3</v>
      </c>
      <c r="V1528">
        <v>7</v>
      </c>
    </row>
    <row r="1529" spans="1:22">
      <c r="A1529">
        <v>1996</v>
      </c>
      <c r="B1529">
        <v>4</v>
      </c>
      <c r="C1529">
        <v>25</v>
      </c>
      <c r="D1529" s="14">
        <v>3.8027623614213701</v>
      </c>
      <c r="E1529" s="14">
        <v>1.5601375789101</v>
      </c>
      <c r="F1529" s="14">
        <v>0.71778587839744001</v>
      </c>
      <c r="G1529" s="14">
        <v>3.5556724909411401</v>
      </c>
      <c r="H1529" s="14">
        <v>0.92508020967595195</v>
      </c>
      <c r="I1529" s="14">
        <v>1.63649936188433</v>
      </c>
      <c r="J1529" s="14">
        <v>3.8973661992071702</v>
      </c>
      <c r="K1529" s="14">
        <v>2.8567659950187498</v>
      </c>
      <c r="L1529" s="14">
        <v>1.0305655630016499</v>
      </c>
      <c r="M1529" s="14">
        <v>0.14789308468960699</v>
      </c>
      <c r="N1529" s="14">
        <v>2.8562622448042898</v>
      </c>
      <c r="O1529" s="14">
        <v>2.7589196867592398</v>
      </c>
      <c r="P1529" s="14">
        <v>2.6016944347130702</v>
      </c>
      <c r="R1529">
        <v>7</v>
      </c>
      <c r="S1529">
        <v>6</v>
      </c>
      <c r="T1529">
        <v>4</v>
      </c>
      <c r="U1529">
        <v>3</v>
      </c>
      <c r="V1529">
        <v>7</v>
      </c>
    </row>
    <row r="1530" spans="1:22">
      <c r="A1530">
        <v>1996</v>
      </c>
      <c r="B1530">
        <v>4</v>
      </c>
      <c r="C1530">
        <v>26</v>
      </c>
      <c r="D1530" s="14">
        <v>9.6695717744593903</v>
      </c>
      <c r="E1530" s="14">
        <v>2.7498520195348801</v>
      </c>
      <c r="F1530" s="14">
        <v>0.645486217685036</v>
      </c>
      <c r="G1530" s="14">
        <v>3.9279265273731401</v>
      </c>
      <c r="H1530" s="14">
        <v>1.6965867885649299</v>
      </c>
      <c r="I1530" s="14">
        <v>4.75585196860089</v>
      </c>
      <c r="J1530" s="14">
        <v>2.7701702372644799</v>
      </c>
      <c r="K1530" s="14">
        <v>3.8304861322479402</v>
      </c>
      <c r="L1530" s="14">
        <v>4.4983889914972597</v>
      </c>
      <c r="M1530" s="14">
        <v>0.37359726166935697</v>
      </c>
      <c r="N1530" s="14">
        <v>5.21476518389695</v>
      </c>
      <c r="O1530" s="14">
        <v>3.2688187220598302</v>
      </c>
      <c r="P1530" s="14">
        <v>3.2492892486498399</v>
      </c>
      <c r="R1530">
        <v>7</v>
      </c>
      <c r="S1530">
        <v>6</v>
      </c>
      <c r="T1530">
        <v>4</v>
      </c>
      <c r="U1530">
        <v>3</v>
      </c>
      <c r="V1530">
        <v>7</v>
      </c>
    </row>
    <row r="1531" spans="1:22">
      <c r="A1531">
        <v>1996</v>
      </c>
      <c r="B1531">
        <v>4</v>
      </c>
      <c r="C1531">
        <v>27</v>
      </c>
      <c r="D1531" s="14">
        <v>9.7909924685894403</v>
      </c>
      <c r="E1531" s="14">
        <v>1.7653413016287001</v>
      </c>
      <c r="F1531" s="14">
        <v>1.10989743052717</v>
      </c>
      <c r="G1531" s="14">
        <v>7.0864825708949297</v>
      </c>
      <c r="H1531" s="14">
        <v>1.61096787636965</v>
      </c>
      <c r="I1531" s="14">
        <v>5.0892450712619803</v>
      </c>
      <c r="J1531" s="14">
        <v>3.7927987556207898</v>
      </c>
      <c r="K1531" s="14">
        <v>2.6405740044678998</v>
      </c>
      <c r="L1531" s="14">
        <v>4.7755904496308004</v>
      </c>
      <c r="M1531" s="14">
        <v>9.7366017618480197E-2</v>
      </c>
      <c r="N1531" s="14">
        <v>10.1379753766766</v>
      </c>
      <c r="O1531" s="14">
        <v>3.6822184051289799</v>
      </c>
      <c r="P1531" s="14">
        <v>4.0505866370173598</v>
      </c>
      <c r="R1531">
        <v>1</v>
      </c>
      <c r="S1531">
        <v>5</v>
      </c>
      <c r="T1531">
        <v>4</v>
      </c>
      <c r="U1531">
        <v>3</v>
      </c>
      <c r="V1531">
        <v>7</v>
      </c>
    </row>
    <row r="1532" spans="1:22">
      <c r="A1532">
        <v>1996</v>
      </c>
      <c r="B1532">
        <v>4</v>
      </c>
      <c r="C1532">
        <v>28</v>
      </c>
      <c r="D1532" s="14">
        <v>3.7386641043762499</v>
      </c>
      <c r="E1532" s="14">
        <v>2.76463998391446E-2</v>
      </c>
      <c r="F1532" s="14">
        <v>1.50378004609828</v>
      </c>
      <c r="G1532" s="14">
        <v>9.8693252848799293</v>
      </c>
      <c r="H1532" s="14">
        <v>1.67544930808544</v>
      </c>
      <c r="I1532" s="14">
        <v>3.6058625815465302</v>
      </c>
      <c r="J1532" s="14">
        <v>2.4101233000610498</v>
      </c>
      <c r="K1532" s="14">
        <v>1.78219684128086</v>
      </c>
      <c r="L1532" s="14">
        <v>4.7997491284096903</v>
      </c>
      <c r="M1532" s="14">
        <v>8.9746442773577004E-2</v>
      </c>
      <c r="N1532" s="14">
        <v>9.6759778183990495</v>
      </c>
      <c r="O1532" s="14">
        <v>4.3696534025944</v>
      </c>
      <c r="P1532" s="14">
        <v>4.4784464035230398</v>
      </c>
      <c r="R1532">
        <v>1</v>
      </c>
      <c r="S1532">
        <v>5</v>
      </c>
      <c r="T1532">
        <v>4</v>
      </c>
      <c r="U1532">
        <v>3</v>
      </c>
      <c r="V1532">
        <v>1</v>
      </c>
    </row>
    <row r="1533" spans="1:22">
      <c r="A1533">
        <v>1996</v>
      </c>
      <c r="B1533">
        <v>4</v>
      </c>
      <c r="C1533">
        <v>29</v>
      </c>
      <c r="D1533" s="14">
        <v>1.5681404956296401</v>
      </c>
      <c r="E1533" s="14">
        <v>6.9069914776977897E-3</v>
      </c>
      <c r="F1533" s="14">
        <v>1.10753729543864E-2</v>
      </c>
      <c r="G1533" s="14">
        <v>6.9269171657472901</v>
      </c>
      <c r="H1533" s="14">
        <v>1.5856214773260899</v>
      </c>
      <c r="I1533" s="14">
        <v>1.24312773410366</v>
      </c>
      <c r="J1533" s="14">
        <v>4.7992376707280702</v>
      </c>
      <c r="K1533" s="14">
        <v>0.98137469540740996</v>
      </c>
      <c r="L1533" s="14">
        <v>3.4764167680590701</v>
      </c>
      <c r="M1533" s="14">
        <v>0.149117748339025</v>
      </c>
      <c r="N1533" s="14">
        <v>6.2172430934769096</v>
      </c>
      <c r="O1533" s="14">
        <v>4.1957710178983403</v>
      </c>
      <c r="P1533" s="14">
        <v>3.8186245567813399</v>
      </c>
      <c r="R1533">
        <v>1</v>
      </c>
      <c r="S1533">
        <v>5</v>
      </c>
      <c r="T1533">
        <v>4</v>
      </c>
      <c r="U1533">
        <v>2</v>
      </c>
      <c r="V1533">
        <v>7</v>
      </c>
    </row>
    <row r="1534" spans="1:22">
      <c r="A1534">
        <v>1996</v>
      </c>
      <c r="B1534">
        <v>4</v>
      </c>
      <c r="C1534">
        <v>30</v>
      </c>
      <c r="D1534" s="14">
        <v>0.62533483871264794</v>
      </c>
      <c r="E1534" s="14">
        <v>1.5675595107936401E-3</v>
      </c>
      <c r="F1534" s="14">
        <v>8.7552362904486699E-5</v>
      </c>
      <c r="G1534" s="14">
        <v>1.7798122361908899</v>
      </c>
      <c r="H1534" s="14">
        <v>1.0551884831395599</v>
      </c>
      <c r="I1534" s="14">
        <v>0.72476452468944896</v>
      </c>
      <c r="J1534" s="14">
        <v>1.62451056997912</v>
      </c>
      <c r="K1534" s="14">
        <v>0.64019123031291603</v>
      </c>
      <c r="L1534" s="14">
        <v>1.15294823960858</v>
      </c>
      <c r="M1534" s="14">
        <v>0.27919391140351002</v>
      </c>
      <c r="N1534" s="14">
        <v>2.2597837100243101</v>
      </c>
      <c r="O1534" s="14">
        <v>3.7581878009178999</v>
      </c>
      <c r="P1534" s="14">
        <v>2.12623944355754</v>
      </c>
      <c r="R1534">
        <v>6</v>
      </c>
      <c r="S1534">
        <v>5</v>
      </c>
      <c r="T1534">
        <v>8</v>
      </c>
      <c r="U1534">
        <v>2</v>
      </c>
      <c r="V1534">
        <v>7</v>
      </c>
    </row>
    <row r="1535" spans="1:22">
      <c r="A1535">
        <v>1996</v>
      </c>
      <c r="B1535">
        <v>5</v>
      </c>
      <c r="C1535">
        <v>1</v>
      </c>
      <c r="D1535" s="14">
        <v>0.72083732462635797</v>
      </c>
      <c r="E1535" s="14">
        <v>1.66533453693773E-13</v>
      </c>
      <c r="F1535" s="14">
        <v>1.66533453693773E-13</v>
      </c>
      <c r="G1535" s="14">
        <v>1.7024212775787599</v>
      </c>
      <c r="H1535" s="14">
        <v>1.0449811409909</v>
      </c>
      <c r="I1535" s="14">
        <v>0.854331370542602</v>
      </c>
      <c r="J1535" s="14">
        <v>0.50977119003391702</v>
      </c>
      <c r="K1535" s="14">
        <v>0.82195506924648398</v>
      </c>
      <c r="L1535" s="14">
        <v>2.6653048429645998</v>
      </c>
      <c r="M1535" s="14">
        <v>0.48780464987244199</v>
      </c>
      <c r="N1535" s="14">
        <v>4.2384165694656604</v>
      </c>
      <c r="O1535" s="14">
        <v>3.9118530382671701</v>
      </c>
      <c r="P1535" s="14">
        <v>2.25320471906219</v>
      </c>
      <c r="R1535">
        <v>2</v>
      </c>
      <c r="S1535">
        <v>5</v>
      </c>
      <c r="T1535">
        <v>8</v>
      </c>
      <c r="U1535">
        <v>2</v>
      </c>
      <c r="V1535">
        <v>7</v>
      </c>
    </row>
    <row r="1536" spans="1:22">
      <c r="A1536">
        <v>1996</v>
      </c>
      <c r="B1536">
        <v>5</v>
      </c>
      <c r="C1536">
        <v>2</v>
      </c>
      <c r="D1536" s="14">
        <v>0.40682154769654499</v>
      </c>
      <c r="E1536" s="14">
        <v>1.66533453693773E-13</v>
      </c>
      <c r="F1536" s="14">
        <v>7.4419506116806704E-4</v>
      </c>
      <c r="G1536" s="14">
        <v>0.98039738249064201</v>
      </c>
      <c r="H1536" s="14">
        <v>0.74504271010601897</v>
      </c>
      <c r="I1536" s="14">
        <v>0.77722112895181095</v>
      </c>
      <c r="J1536" s="14">
        <v>0.65092676774213998</v>
      </c>
      <c r="K1536" s="14">
        <v>0.57959954125544</v>
      </c>
      <c r="L1536" s="14">
        <v>1.6684299094069901</v>
      </c>
      <c r="M1536" s="14">
        <v>1.2971413268809</v>
      </c>
      <c r="N1536" s="14">
        <v>1.8143575895054</v>
      </c>
      <c r="O1536" s="14">
        <v>3.6030055262979799</v>
      </c>
      <c r="P1536" s="14">
        <v>1.8610690199551101</v>
      </c>
      <c r="R1536">
        <v>2</v>
      </c>
      <c r="S1536">
        <v>5</v>
      </c>
      <c r="T1536">
        <v>4</v>
      </c>
      <c r="U1536">
        <v>2</v>
      </c>
      <c r="V1536">
        <v>7</v>
      </c>
    </row>
    <row r="1537" spans="1:22">
      <c r="A1537">
        <v>1996</v>
      </c>
      <c r="B1537">
        <v>5</v>
      </c>
      <c r="C1537">
        <v>3</v>
      </c>
      <c r="D1537" s="14">
        <v>0.22637689976257699</v>
      </c>
      <c r="E1537" s="14">
        <v>1.66533453693773E-13</v>
      </c>
      <c r="F1537" s="14">
        <v>8.7552362904486699E-5</v>
      </c>
      <c r="G1537" s="14">
        <v>1.5085832742713301</v>
      </c>
      <c r="H1537" s="14">
        <v>4.44990150958649</v>
      </c>
      <c r="I1537" s="14">
        <v>0.57049198661580902</v>
      </c>
      <c r="J1537" s="14">
        <v>0.61832179274880095</v>
      </c>
      <c r="K1537" s="14">
        <v>1.2386534167755801</v>
      </c>
      <c r="L1537" s="14">
        <v>6.5192456388692097</v>
      </c>
      <c r="M1537" s="14">
        <v>2.7354342093895299</v>
      </c>
      <c r="N1537" s="14">
        <v>5.2864001705580996</v>
      </c>
      <c r="O1537" s="14">
        <v>2.8151586001089401</v>
      </c>
      <c r="P1537" s="14">
        <v>2.5575033643260499</v>
      </c>
      <c r="R1537">
        <v>2</v>
      </c>
      <c r="S1537">
        <v>5</v>
      </c>
      <c r="T1537">
        <v>4</v>
      </c>
      <c r="U1537">
        <v>2</v>
      </c>
      <c r="V1537">
        <v>7</v>
      </c>
    </row>
    <row r="1538" spans="1:22">
      <c r="A1538">
        <v>1996</v>
      </c>
      <c r="B1538">
        <v>5</v>
      </c>
      <c r="C1538">
        <v>4</v>
      </c>
      <c r="D1538" s="14">
        <v>2.9299560996990799</v>
      </c>
      <c r="E1538" s="14">
        <v>1.66533453693773E-13</v>
      </c>
      <c r="F1538" s="14">
        <v>1.66533453693773E-13</v>
      </c>
      <c r="G1538" s="14">
        <v>1.1820930623461601</v>
      </c>
      <c r="H1538" s="14">
        <v>2.0851464463829301</v>
      </c>
      <c r="I1538" s="14">
        <v>4.29711800638042</v>
      </c>
      <c r="J1538" s="14">
        <v>2.4964327758394802</v>
      </c>
      <c r="K1538" s="14">
        <v>1.6803059180292199</v>
      </c>
      <c r="L1538" s="14">
        <v>2.46427896762009</v>
      </c>
      <c r="M1538" s="14">
        <v>2.32593823637088</v>
      </c>
      <c r="N1538" s="14">
        <v>2.39026374828024</v>
      </c>
      <c r="O1538" s="14">
        <v>2.0880065933927501</v>
      </c>
      <c r="P1538" s="14">
        <v>1.9196462665810501</v>
      </c>
      <c r="R1538">
        <v>2</v>
      </c>
      <c r="S1538">
        <v>5</v>
      </c>
      <c r="T1538">
        <v>4</v>
      </c>
      <c r="U1538">
        <v>2</v>
      </c>
      <c r="V1538">
        <v>7</v>
      </c>
    </row>
    <row r="1539" spans="1:22">
      <c r="A1539">
        <v>1996</v>
      </c>
      <c r="B1539">
        <v>5</v>
      </c>
      <c r="C1539">
        <v>5</v>
      </c>
      <c r="D1539" s="14">
        <v>3.6780647926060102</v>
      </c>
      <c r="E1539" s="14">
        <v>1.73874487829196E-2</v>
      </c>
      <c r="F1539" s="14">
        <v>1.66533453693773E-13</v>
      </c>
      <c r="G1539" s="14">
        <v>1.9583513432942601</v>
      </c>
      <c r="H1539" s="14">
        <v>1.09656935926929</v>
      </c>
      <c r="I1539" s="14">
        <v>3.2496603757114202</v>
      </c>
      <c r="J1539" s="14">
        <v>2.7456493461196398</v>
      </c>
      <c r="K1539" s="14">
        <v>0.99787120502877702</v>
      </c>
      <c r="L1539" s="14">
        <v>3.9402716873432699</v>
      </c>
      <c r="M1539" s="14">
        <v>2.4926698111066199</v>
      </c>
      <c r="N1539" s="14">
        <v>3.3628748285213401</v>
      </c>
      <c r="O1539" s="14">
        <v>1.41488710772091</v>
      </c>
      <c r="P1539" s="14">
        <v>1.7926063248659001</v>
      </c>
      <c r="R1539">
        <v>2</v>
      </c>
      <c r="S1539">
        <v>5</v>
      </c>
      <c r="T1539">
        <v>4</v>
      </c>
      <c r="U1539">
        <v>2</v>
      </c>
      <c r="V1539">
        <v>7</v>
      </c>
    </row>
    <row r="1540" spans="1:22">
      <c r="A1540">
        <v>1996</v>
      </c>
      <c r="B1540">
        <v>5</v>
      </c>
      <c r="C1540">
        <v>6</v>
      </c>
      <c r="D1540" s="14">
        <v>0.32941907460005898</v>
      </c>
      <c r="E1540" s="14">
        <v>5.39729357105301E-2</v>
      </c>
      <c r="F1540" s="14">
        <v>9.6954878411037101E-3</v>
      </c>
      <c r="G1540" s="14">
        <v>2.3106183997959899</v>
      </c>
      <c r="H1540" s="14">
        <v>1.32163907631268</v>
      </c>
      <c r="I1540" s="14">
        <v>1.3046623729368501</v>
      </c>
      <c r="J1540" s="14">
        <v>1.6337746404586899</v>
      </c>
      <c r="K1540" s="14">
        <v>1.0509477753349199</v>
      </c>
      <c r="L1540" s="14">
        <v>7.6178062958792703</v>
      </c>
      <c r="M1540" s="14">
        <v>4.5522232932764597</v>
      </c>
      <c r="N1540" s="14">
        <v>3.18892013651688</v>
      </c>
      <c r="O1540" s="14">
        <v>1.0797752785355601</v>
      </c>
      <c r="P1540" s="14">
        <v>1.922039368581</v>
      </c>
      <c r="R1540">
        <v>2</v>
      </c>
      <c r="S1540">
        <v>5</v>
      </c>
      <c r="T1540">
        <v>4</v>
      </c>
      <c r="U1540">
        <v>1</v>
      </c>
      <c r="V1540">
        <v>7</v>
      </c>
    </row>
    <row r="1541" spans="1:22">
      <c r="A1541">
        <v>1996</v>
      </c>
      <c r="B1541">
        <v>5</v>
      </c>
      <c r="C1541">
        <v>7</v>
      </c>
      <c r="D1541" s="14">
        <v>3.6345070354091E-2</v>
      </c>
      <c r="E1541" s="14">
        <v>0.25326841979855702</v>
      </c>
      <c r="F1541" s="14">
        <v>1.6235542772791298E-2</v>
      </c>
      <c r="G1541" s="14">
        <v>3.5511264728615499</v>
      </c>
      <c r="H1541" s="14">
        <v>1.6032591494267801</v>
      </c>
      <c r="I1541" s="14">
        <v>3.7382487181415698</v>
      </c>
      <c r="J1541" s="14">
        <v>3.76879354532571</v>
      </c>
      <c r="K1541" s="14">
        <v>0.88703610610399397</v>
      </c>
      <c r="L1541" s="14">
        <v>4.0679470562370899</v>
      </c>
      <c r="M1541" s="14">
        <v>3.43622138016537</v>
      </c>
      <c r="N1541" s="14">
        <v>7.4625482206384204</v>
      </c>
      <c r="O1541" s="14">
        <v>1.84114002630246</v>
      </c>
      <c r="P1541" s="14">
        <v>2.5242695746830002</v>
      </c>
      <c r="R1541">
        <v>2</v>
      </c>
      <c r="S1541">
        <v>5</v>
      </c>
      <c r="T1541">
        <v>4</v>
      </c>
      <c r="U1541">
        <v>1</v>
      </c>
      <c r="V1541">
        <v>7</v>
      </c>
    </row>
    <row r="1542" spans="1:22">
      <c r="A1542">
        <v>1996</v>
      </c>
      <c r="B1542">
        <v>5</v>
      </c>
      <c r="C1542">
        <v>8</v>
      </c>
      <c r="D1542" s="14">
        <v>1.7132995658130799E-4</v>
      </c>
      <c r="E1542" s="14">
        <v>0.62125606621836404</v>
      </c>
      <c r="F1542" s="14">
        <v>0.35444111914705201</v>
      </c>
      <c r="G1542" s="14">
        <v>6.02790442882341</v>
      </c>
      <c r="H1542" s="14">
        <v>0.81600320436792695</v>
      </c>
      <c r="I1542" s="14">
        <v>7.3617066439230494E-2</v>
      </c>
      <c r="J1542" s="14">
        <v>3.3548160712589801</v>
      </c>
      <c r="K1542" s="14">
        <v>0.58300335844506801</v>
      </c>
      <c r="L1542" s="14">
        <v>3.3173949158556599</v>
      </c>
      <c r="M1542" s="14">
        <v>2.4202813372602399</v>
      </c>
      <c r="N1542" s="14">
        <v>3.4674309627225099</v>
      </c>
      <c r="O1542" s="14">
        <v>2.8829937169814102</v>
      </c>
      <c r="P1542" s="14">
        <v>2.91521049689957</v>
      </c>
      <c r="R1542">
        <v>2</v>
      </c>
      <c r="S1542">
        <v>5</v>
      </c>
      <c r="T1542">
        <v>4</v>
      </c>
      <c r="U1542">
        <v>1</v>
      </c>
      <c r="V1542">
        <v>7</v>
      </c>
    </row>
    <row r="1543" spans="1:22">
      <c r="A1543">
        <v>1996</v>
      </c>
      <c r="B1543">
        <v>5</v>
      </c>
      <c r="C1543">
        <v>9</v>
      </c>
      <c r="D1543" s="14">
        <v>3.8265746729092801E-3</v>
      </c>
      <c r="E1543" s="14">
        <v>1.7749907828139999</v>
      </c>
      <c r="F1543" s="14">
        <v>0.73133331325086604</v>
      </c>
      <c r="G1543" s="14">
        <v>7.4435058563035996</v>
      </c>
      <c r="H1543" s="14">
        <v>0.66460948728082103</v>
      </c>
      <c r="I1543" s="14">
        <v>4.7016244750159204E-3</v>
      </c>
      <c r="J1543" s="14">
        <v>1.37054381497111</v>
      </c>
      <c r="K1543" s="14">
        <v>0.62745449749308801</v>
      </c>
      <c r="L1543" s="14">
        <v>6.1034007246116602</v>
      </c>
      <c r="M1543" s="14">
        <v>3.75680422926095</v>
      </c>
      <c r="N1543" s="14">
        <v>3.6795300157533801</v>
      </c>
      <c r="O1543" s="14">
        <v>1.92589813145314</v>
      </c>
      <c r="P1543" s="14">
        <v>2.8375891328545801</v>
      </c>
      <c r="R1543">
        <v>2</v>
      </c>
      <c r="S1543">
        <v>5</v>
      </c>
      <c r="T1543">
        <v>4</v>
      </c>
      <c r="U1543">
        <v>1</v>
      </c>
      <c r="V1543">
        <v>6</v>
      </c>
    </row>
    <row r="1544" spans="1:22">
      <c r="A1544">
        <v>1996</v>
      </c>
      <c r="B1544">
        <v>5</v>
      </c>
      <c r="C1544">
        <v>10</v>
      </c>
      <c r="D1544" s="14">
        <v>1.8725638264914302E-2</v>
      </c>
      <c r="E1544" s="14">
        <v>1.5676547738836</v>
      </c>
      <c r="F1544" s="14">
        <v>0.112830814507778</v>
      </c>
      <c r="G1544" s="14">
        <v>5.9991275557274397</v>
      </c>
      <c r="H1544" s="14">
        <v>1.3516518076156601</v>
      </c>
      <c r="I1544" s="14">
        <v>2.86100061130228E-2</v>
      </c>
      <c r="J1544" s="14">
        <v>1.3222681533019101</v>
      </c>
      <c r="K1544" s="14">
        <v>0.71727725781703899</v>
      </c>
      <c r="L1544" s="14">
        <v>2.3736900084533801</v>
      </c>
      <c r="M1544" s="14">
        <v>0.35806882001352502</v>
      </c>
      <c r="N1544" s="14">
        <v>3.1674300843523899</v>
      </c>
      <c r="O1544" s="14">
        <v>1.9210998246084301</v>
      </c>
      <c r="P1544" s="14">
        <v>2.3041802639233002</v>
      </c>
      <c r="R1544">
        <v>2</v>
      </c>
      <c r="S1544">
        <v>5</v>
      </c>
      <c r="T1544">
        <v>4</v>
      </c>
      <c r="U1544">
        <v>1</v>
      </c>
      <c r="V1544">
        <v>6</v>
      </c>
    </row>
    <row r="1545" spans="1:22">
      <c r="A1545">
        <v>1996</v>
      </c>
      <c r="B1545">
        <v>5</v>
      </c>
      <c r="C1545">
        <v>11</v>
      </c>
      <c r="D1545" s="14">
        <v>0.13197861860586599</v>
      </c>
      <c r="E1545" s="14">
        <v>0.14885358936249601</v>
      </c>
      <c r="F1545" s="14">
        <v>0.137739129262093</v>
      </c>
      <c r="G1545" s="14">
        <v>6.6825674195370803</v>
      </c>
      <c r="H1545" s="14">
        <v>1.1672041839237699</v>
      </c>
      <c r="I1545" s="14">
        <v>0.13694392779723599</v>
      </c>
      <c r="J1545" s="14">
        <v>1.69790311462985</v>
      </c>
      <c r="K1545" s="14">
        <v>2.3358394956119901</v>
      </c>
      <c r="L1545" s="14">
        <v>3.5897930538538101</v>
      </c>
      <c r="M1545" s="14">
        <v>1.5381469916035599</v>
      </c>
      <c r="N1545" s="14">
        <v>6.5034146331542804</v>
      </c>
      <c r="O1545" s="14">
        <v>1.9340415272865501</v>
      </c>
      <c r="P1545" s="14">
        <v>2.9059984035714299</v>
      </c>
      <c r="R1545">
        <v>1</v>
      </c>
      <c r="S1545">
        <v>5</v>
      </c>
      <c r="T1545">
        <v>4</v>
      </c>
      <c r="U1545">
        <v>1</v>
      </c>
      <c r="V1545">
        <v>6</v>
      </c>
    </row>
    <row r="1546" spans="1:22">
      <c r="A1546">
        <v>1996</v>
      </c>
      <c r="B1546">
        <v>5</v>
      </c>
      <c r="C1546">
        <v>12</v>
      </c>
      <c r="D1546" s="14">
        <v>0.68105605930665902</v>
      </c>
      <c r="E1546" s="14">
        <v>1.15387230528049</v>
      </c>
      <c r="F1546" s="14">
        <v>0.15705680203511599</v>
      </c>
      <c r="G1546" s="14">
        <v>5.5124234846521896</v>
      </c>
      <c r="H1546" s="14">
        <v>3.0491198821190402</v>
      </c>
      <c r="I1546" s="14">
        <v>0.69151721052700699</v>
      </c>
      <c r="J1546" s="14">
        <v>3.0290156709227301</v>
      </c>
      <c r="K1546" s="14">
        <v>3.0355469608440799</v>
      </c>
      <c r="L1546" s="14">
        <v>1.9179018750672601</v>
      </c>
      <c r="M1546" s="14">
        <v>0.66668220719053695</v>
      </c>
      <c r="N1546" s="14">
        <v>9.3211144080710593</v>
      </c>
      <c r="O1546" s="14">
        <v>1.9953330220885399</v>
      </c>
      <c r="P1546" s="14">
        <v>3.0899570357459401</v>
      </c>
      <c r="R1546">
        <v>1</v>
      </c>
      <c r="S1546">
        <v>5</v>
      </c>
      <c r="T1546">
        <v>4</v>
      </c>
      <c r="U1546">
        <v>1</v>
      </c>
      <c r="V1546">
        <v>6</v>
      </c>
    </row>
    <row r="1547" spans="1:22">
      <c r="A1547">
        <v>1996</v>
      </c>
      <c r="B1547">
        <v>5</v>
      </c>
      <c r="C1547">
        <v>13</v>
      </c>
      <c r="D1547" s="14">
        <v>2.8653234043316198</v>
      </c>
      <c r="E1547" s="14">
        <v>0.15292121283802099</v>
      </c>
      <c r="F1547" s="14">
        <v>0.48150400033678398</v>
      </c>
      <c r="G1547" s="14">
        <v>4.26118238044244</v>
      </c>
      <c r="H1547" s="14">
        <v>2.9157240409091201</v>
      </c>
      <c r="I1547" s="14">
        <v>4.4108884250400804</v>
      </c>
      <c r="J1547" s="14">
        <v>2.48340732052701</v>
      </c>
      <c r="K1547" s="14">
        <v>1.8011070106323701</v>
      </c>
      <c r="L1547" s="14">
        <v>0.410224062160499</v>
      </c>
      <c r="M1547" s="14">
        <v>0.60934791251307396</v>
      </c>
      <c r="N1547" s="14">
        <v>5.1018473113502303</v>
      </c>
      <c r="O1547" s="14">
        <v>2.82372891042422</v>
      </c>
      <c r="P1547" s="14">
        <v>2.6992238175944698</v>
      </c>
      <c r="R1547">
        <v>5</v>
      </c>
      <c r="S1547">
        <v>6</v>
      </c>
      <c r="T1547">
        <v>4</v>
      </c>
      <c r="U1547">
        <v>1</v>
      </c>
      <c r="V1547">
        <v>6</v>
      </c>
    </row>
    <row r="1548" spans="1:22">
      <c r="A1548">
        <v>1996</v>
      </c>
      <c r="B1548">
        <v>5</v>
      </c>
      <c r="C1548">
        <v>14</v>
      </c>
      <c r="D1548" s="14">
        <v>2.5390155575725402</v>
      </c>
      <c r="E1548" s="14">
        <v>3.1850219921734602</v>
      </c>
      <c r="F1548" s="14">
        <v>1.02446204508548</v>
      </c>
      <c r="G1548" s="14">
        <v>5.4658149075067399</v>
      </c>
      <c r="H1548" s="14">
        <v>1.7105116502553199</v>
      </c>
      <c r="I1548" s="14">
        <v>2.5415619381047598</v>
      </c>
      <c r="J1548" s="14">
        <v>2.20495342256261</v>
      </c>
      <c r="K1548" s="14">
        <v>2.3990632410228101</v>
      </c>
      <c r="L1548" s="14">
        <v>1.2197695373589399</v>
      </c>
      <c r="M1548" s="14">
        <v>1.1482228796832199</v>
      </c>
      <c r="N1548" s="14">
        <v>3.28275824897201</v>
      </c>
      <c r="O1548" s="14">
        <v>2.3714744399260801</v>
      </c>
      <c r="P1548" s="14">
        <v>2.6855761112038401</v>
      </c>
      <c r="R1548">
        <v>1</v>
      </c>
      <c r="S1548">
        <v>6</v>
      </c>
      <c r="T1548">
        <v>4</v>
      </c>
      <c r="U1548">
        <v>1</v>
      </c>
      <c r="V1548">
        <v>7</v>
      </c>
    </row>
    <row r="1549" spans="1:22">
      <c r="A1549">
        <v>1996</v>
      </c>
      <c r="B1549">
        <v>5</v>
      </c>
      <c r="C1549">
        <v>15</v>
      </c>
      <c r="D1549" s="14">
        <v>1.9105477088398599</v>
      </c>
      <c r="E1549" s="14">
        <v>0.83857981152328798</v>
      </c>
      <c r="F1549" s="14">
        <v>1.83785273639151</v>
      </c>
      <c r="G1549" s="14">
        <v>7.4584258746661298</v>
      </c>
      <c r="H1549" s="14">
        <v>1.42013066201005</v>
      </c>
      <c r="I1549" s="14">
        <v>2.0043869612684202</v>
      </c>
      <c r="J1549" s="14">
        <v>2.6472089807215902</v>
      </c>
      <c r="K1549" s="14">
        <v>3.1524513284378402</v>
      </c>
      <c r="L1549" s="14">
        <v>3.0474599963862601</v>
      </c>
      <c r="M1549" s="14">
        <v>1.6161045815534301</v>
      </c>
      <c r="N1549" s="14">
        <v>3.2020230937323002</v>
      </c>
      <c r="O1549" s="14">
        <v>1.9096866456893</v>
      </c>
      <c r="P1549" s="14">
        <v>3.0832495980143699</v>
      </c>
      <c r="R1549">
        <v>1</v>
      </c>
      <c r="S1549">
        <v>5</v>
      </c>
      <c r="T1549">
        <v>4</v>
      </c>
      <c r="U1549">
        <v>1</v>
      </c>
      <c r="V1549">
        <v>7</v>
      </c>
    </row>
    <row r="1550" spans="1:22">
      <c r="A1550">
        <v>1996</v>
      </c>
      <c r="B1550">
        <v>5</v>
      </c>
      <c r="C1550">
        <v>16</v>
      </c>
      <c r="D1550" s="14">
        <v>3.19840949505048</v>
      </c>
      <c r="E1550" s="14">
        <v>5.2639836319988103</v>
      </c>
      <c r="F1550" s="14">
        <v>2.1201507244160198</v>
      </c>
      <c r="G1550" s="14">
        <v>11.325491098081301</v>
      </c>
      <c r="H1550" s="14">
        <v>0.77699831653665197</v>
      </c>
      <c r="I1550" s="14">
        <v>3.2339849874371498</v>
      </c>
      <c r="J1550" s="14">
        <v>2.1997770524114002</v>
      </c>
      <c r="K1550" s="14">
        <v>3.5809315270960602</v>
      </c>
      <c r="L1550" s="14">
        <v>6.0642006806509201</v>
      </c>
      <c r="M1550" s="14">
        <v>3.6858924768739998</v>
      </c>
      <c r="N1550" s="14">
        <v>3.5064894436022498</v>
      </c>
      <c r="O1550" s="14">
        <v>2.7316758041223901</v>
      </c>
      <c r="P1550" s="14">
        <v>4.2729055775024696</v>
      </c>
      <c r="R1550">
        <v>1</v>
      </c>
      <c r="S1550">
        <v>5</v>
      </c>
      <c r="T1550">
        <v>4</v>
      </c>
      <c r="U1550">
        <v>1</v>
      </c>
      <c r="V1550">
        <v>7</v>
      </c>
    </row>
    <row r="1551" spans="1:22">
      <c r="A1551">
        <v>1996</v>
      </c>
      <c r="B1551">
        <v>5</v>
      </c>
      <c r="C1551">
        <v>17</v>
      </c>
      <c r="D1551" s="14">
        <v>0.97531601768106602</v>
      </c>
      <c r="E1551" s="14">
        <v>5.4240757350652098</v>
      </c>
      <c r="F1551" s="14">
        <v>2.35285630022166</v>
      </c>
      <c r="G1551" s="14">
        <v>9.1481330147517603</v>
      </c>
      <c r="H1551" s="14">
        <v>3.10070670482152</v>
      </c>
      <c r="I1551" s="14">
        <v>1.2211851295143701</v>
      </c>
      <c r="J1551" s="14">
        <v>3.11780344017627</v>
      </c>
      <c r="K1551" s="14">
        <v>5.2594043052959396</v>
      </c>
      <c r="L1551" s="14">
        <v>6.1126007870315</v>
      </c>
      <c r="M1551" s="14">
        <v>6.0348624707514702</v>
      </c>
      <c r="N1551" s="14">
        <v>3.4237283540050401</v>
      </c>
      <c r="O1551" s="14">
        <v>5.0210934001159098</v>
      </c>
      <c r="P1551" s="14">
        <v>5.3491192892994404</v>
      </c>
      <c r="R1551">
        <v>1</v>
      </c>
      <c r="S1551">
        <v>6</v>
      </c>
      <c r="T1551">
        <v>4</v>
      </c>
      <c r="U1551">
        <v>1</v>
      </c>
      <c r="V1551">
        <v>6</v>
      </c>
    </row>
    <row r="1552" spans="1:22">
      <c r="A1552">
        <v>1996</v>
      </c>
      <c r="B1552">
        <v>5</v>
      </c>
      <c r="C1552">
        <v>18</v>
      </c>
      <c r="D1552" s="14">
        <v>2.7135107279956299</v>
      </c>
      <c r="E1552" s="14">
        <v>1.8688699930218999</v>
      </c>
      <c r="F1552" s="14">
        <v>1.8214363769766899</v>
      </c>
      <c r="G1552" s="14">
        <v>6.8048882971910096</v>
      </c>
      <c r="H1552" s="14">
        <v>4.4011713562005603</v>
      </c>
      <c r="I1552" s="14">
        <v>1.9324487060342099</v>
      </c>
      <c r="J1552" s="14">
        <v>4.5808406971501698</v>
      </c>
      <c r="K1552" s="14">
        <v>4.16862977045077</v>
      </c>
      <c r="L1552" s="14">
        <v>4.5039851561117503</v>
      </c>
      <c r="M1552" s="14">
        <v>2.0905391252802601</v>
      </c>
      <c r="N1552" s="14">
        <v>8.9463749067951301</v>
      </c>
      <c r="O1552" s="14">
        <v>3.8863102636939302</v>
      </c>
      <c r="P1552" s="14">
        <v>4.5868421559500296</v>
      </c>
      <c r="R1552">
        <v>1</v>
      </c>
      <c r="S1552">
        <v>6</v>
      </c>
      <c r="T1552">
        <v>4</v>
      </c>
      <c r="U1552">
        <v>1</v>
      </c>
      <c r="V1552">
        <v>7</v>
      </c>
    </row>
    <row r="1553" spans="1:22">
      <c r="A1553">
        <v>1996</v>
      </c>
      <c r="B1553">
        <v>5</v>
      </c>
      <c r="C1553">
        <v>19</v>
      </c>
      <c r="D1553" s="14">
        <v>1.4690899171433101</v>
      </c>
      <c r="E1553" s="14">
        <v>1.4047358723704999</v>
      </c>
      <c r="F1553" s="14">
        <v>1.0374390916764999</v>
      </c>
      <c r="G1553" s="14">
        <v>9.4482970261195192</v>
      </c>
      <c r="H1553" s="14">
        <v>4.2378791407024403</v>
      </c>
      <c r="I1553" s="14">
        <v>3.12920145046757</v>
      </c>
      <c r="J1553" s="14">
        <v>3.9891901018529099</v>
      </c>
      <c r="K1553" s="14">
        <v>3.3368846284267</v>
      </c>
      <c r="L1553" s="14">
        <v>11.435226430451999</v>
      </c>
      <c r="M1553" s="14">
        <v>6.1040691047938402</v>
      </c>
      <c r="N1553" s="14">
        <v>14.9855238813933</v>
      </c>
      <c r="O1553" s="14">
        <v>4.5250129568263704</v>
      </c>
      <c r="P1553" s="14">
        <v>5.8444937689670997</v>
      </c>
      <c r="R1553">
        <v>5</v>
      </c>
      <c r="S1553">
        <v>5</v>
      </c>
      <c r="T1553">
        <v>4</v>
      </c>
      <c r="U1553">
        <v>1</v>
      </c>
      <c r="V1553">
        <v>6</v>
      </c>
    </row>
    <row r="1554" spans="1:22">
      <c r="A1554">
        <v>1996</v>
      </c>
      <c r="B1554">
        <v>5</v>
      </c>
      <c r="C1554">
        <v>20</v>
      </c>
      <c r="D1554" s="14">
        <v>0.90080494207790396</v>
      </c>
      <c r="E1554" s="14">
        <v>3.37016568107672</v>
      </c>
      <c r="F1554" s="14">
        <v>4.4777454162843604</v>
      </c>
      <c r="G1554" s="14">
        <v>7.7922797741026102</v>
      </c>
      <c r="H1554" s="14">
        <v>4.9735703897027097</v>
      </c>
      <c r="I1554" s="14">
        <v>0.75180159002146096</v>
      </c>
      <c r="J1554" s="14">
        <v>4.1185255476400897</v>
      </c>
      <c r="K1554" s="14">
        <v>2.58422205206036</v>
      </c>
      <c r="L1554" s="14">
        <v>4.5272565750872698</v>
      </c>
      <c r="M1554" s="14">
        <v>4.9854983356297096</v>
      </c>
      <c r="N1554" s="14">
        <v>7.6445929295245998</v>
      </c>
      <c r="O1554" s="14">
        <v>3.0638906655892701</v>
      </c>
      <c r="P1554" s="14">
        <v>4.3225731358761701</v>
      </c>
      <c r="R1554">
        <v>5</v>
      </c>
      <c r="S1554">
        <v>5</v>
      </c>
      <c r="T1554">
        <v>4</v>
      </c>
      <c r="U1554">
        <v>1</v>
      </c>
      <c r="V1554">
        <v>6</v>
      </c>
    </row>
    <row r="1555" spans="1:22">
      <c r="A1555">
        <v>1996</v>
      </c>
      <c r="B1555">
        <v>5</v>
      </c>
      <c r="C1555">
        <v>21</v>
      </c>
      <c r="D1555" s="14">
        <v>0.63122225335314597</v>
      </c>
      <c r="E1555" s="14">
        <v>3.2899337502380801</v>
      </c>
      <c r="F1555" s="14">
        <v>1.0520293518141099</v>
      </c>
      <c r="G1555" s="14">
        <v>4.6798466513818697</v>
      </c>
      <c r="H1555" s="14">
        <v>2.0640775302797798</v>
      </c>
      <c r="I1555" s="14">
        <v>1.76892719575905</v>
      </c>
      <c r="J1555" s="14">
        <v>1.11838550021558</v>
      </c>
      <c r="K1555" s="14">
        <v>1.8257278070468199</v>
      </c>
      <c r="L1555" s="14">
        <v>6.7993510931080001</v>
      </c>
      <c r="M1555" s="14">
        <v>5.9641553656913899</v>
      </c>
      <c r="N1555" s="14">
        <v>7.5229444129207499</v>
      </c>
      <c r="O1555" s="14">
        <v>2.2867835183843201</v>
      </c>
      <c r="P1555" s="14">
        <v>3.0605127025996199</v>
      </c>
      <c r="R1555">
        <v>2</v>
      </c>
      <c r="S1555">
        <v>5</v>
      </c>
      <c r="T1555">
        <v>4</v>
      </c>
      <c r="U1555">
        <v>1</v>
      </c>
      <c r="V1555">
        <v>6</v>
      </c>
    </row>
    <row r="1556" spans="1:22">
      <c r="A1556">
        <v>1996</v>
      </c>
      <c r="B1556">
        <v>5</v>
      </c>
      <c r="C1556">
        <v>22</v>
      </c>
      <c r="D1556" s="14">
        <v>1.5157905901570801</v>
      </c>
      <c r="E1556" s="14">
        <v>0.77529428771644404</v>
      </c>
      <c r="F1556" s="14">
        <v>1.1973162012862399</v>
      </c>
      <c r="G1556" s="14">
        <v>4.9665963234880799</v>
      </c>
      <c r="H1556" s="14">
        <v>4.63584649738862</v>
      </c>
      <c r="I1556" s="14">
        <v>4.3997023251038803</v>
      </c>
      <c r="J1556" s="14">
        <v>1.2043139179564899</v>
      </c>
      <c r="K1556" s="14">
        <v>2.5566159477049202</v>
      </c>
      <c r="L1556" s="14">
        <v>5.7251963730200801</v>
      </c>
      <c r="M1556" s="14">
        <v>4.2739575642689296</v>
      </c>
      <c r="N1556" s="14">
        <v>11.7056997509334</v>
      </c>
      <c r="O1556" s="14">
        <v>2.3880154819170301</v>
      </c>
      <c r="P1556" s="14">
        <v>3.4809735618716302</v>
      </c>
      <c r="R1556">
        <v>2</v>
      </c>
      <c r="S1556">
        <v>5</v>
      </c>
      <c r="T1556">
        <v>4</v>
      </c>
      <c r="U1556">
        <v>1</v>
      </c>
      <c r="V1556">
        <v>6</v>
      </c>
    </row>
    <row r="1557" spans="1:22">
      <c r="A1557">
        <v>1996</v>
      </c>
      <c r="B1557">
        <v>5</v>
      </c>
      <c r="C1557">
        <v>23</v>
      </c>
      <c r="D1557" s="14">
        <v>3.3585116978579501</v>
      </c>
      <c r="E1557" s="14">
        <v>1.9007365125912099</v>
      </c>
      <c r="F1557" s="14">
        <v>7.3779684117091398</v>
      </c>
      <c r="G1557" s="14">
        <v>7.2137020059266197</v>
      </c>
      <c r="H1557" s="14">
        <v>2.1513280211803898</v>
      </c>
      <c r="I1557" s="14">
        <v>6.7805056145437899</v>
      </c>
      <c r="J1557" s="14">
        <v>0.91915380027104099</v>
      </c>
      <c r="K1557" s="14">
        <v>2.2352736989664699</v>
      </c>
      <c r="L1557" s="14">
        <v>15.780679323578701</v>
      </c>
      <c r="M1557" s="14">
        <v>5.5556707974795199</v>
      </c>
      <c r="N1557" s="14">
        <v>13.8918116687286</v>
      </c>
      <c r="O1557" s="14">
        <v>3.19155105572269</v>
      </c>
      <c r="P1557" s="14">
        <v>4.5797616313199301</v>
      </c>
      <c r="R1557">
        <v>2</v>
      </c>
      <c r="S1557">
        <v>5</v>
      </c>
      <c r="T1557">
        <v>4</v>
      </c>
      <c r="U1557">
        <v>1</v>
      </c>
      <c r="V1557">
        <v>6</v>
      </c>
    </row>
    <row r="1558" spans="1:22">
      <c r="A1558">
        <v>1996</v>
      </c>
      <c r="B1558">
        <v>5</v>
      </c>
      <c r="C1558">
        <v>24</v>
      </c>
      <c r="D1558" s="14">
        <v>2.7922689474408302</v>
      </c>
      <c r="E1558" s="14">
        <v>1.5312382916040499</v>
      </c>
      <c r="F1558" s="14">
        <v>6.4203054288616901</v>
      </c>
      <c r="G1558" s="14">
        <v>7.0895030431846999</v>
      </c>
      <c r="H1558" s="14">
        <v>2.23893090518296</v>
      </c>
      <c r="I1558" s="14">
        <v>4.9066748148920301</v>
      </c>
      <c r="J1558" s="14">
        <v>4.0309641190305197</v>
      </c>
      <c r="K1558" s="14">
        <v>1.4385538008124801</v>
      </c>
      <c r="L1558" s="14">
        <v>14.6028797281958</v>
      </c>
      <c r="M1558" s="14">
        <v>1.2870006821867901</v>
      </c>
      <c r="N1558" s="14">
        <v>15.8446510974122</v>
      </c>
      <c r="O1558" s="14">
        <v>4.5992962162312203</v>
      </c>
      <c r="P1558" s="14">
        <v>5.0654862002074301</v>
      </c>
      <c r="R1558">
        <v>5</v>
      </c>
      <c r="S1558">
        <v>5</v>
      </c>
      <c r="T1558">
        <v>4</v>
      </c>
      <c r="U1558">
        <v>1</v>
      </c>
      <c r="V1558">
        <v>6</v>
      </c>
    </row>
    <row r="1559" spans="1:22">
      <c r="A1559">
        <v>1996</v>
      </c>
      <c r="B1559">
        <v>5</v>
      </c>
      <c r="C1559">
        <v>25</v>
      </c>
      <c r="D1559" s="14">
        <v>2.6740533355649001</v>
      </c>
      <c r="E1559" s="14">
        <v>3.99705446046943</v>
      </c>
      <c r="F1559" s="14">
        <v>2.17892071475451</v>
      </c>
      <c r="G1559" s="14">
        <v>5.2678453012667896</v>
      </c>
      <c r="H1559" s="14">
        <v>3.0097476115237698</v>
      </c>
      <c r="I1559" s="14">
        <v>4.1905127967570097</v>
      </c>
      <c r="J1559" s="14">
        <v>2.41477547346476</v>
      </c>
      <c r="K1559" s="14">
        <v>1.7834036524788699</v>
      </c>
      <c r="L1559" s="14">
        <v>3.4840751949947402</v>
      </c>
      <c r="M1559" s="14">
        <v>0.76457721111733101</v>
      </c>
      <c r="N1559" s="14">
        <v>7.5071631677388702</v>
      </c>
      <c r="O1559" s="14">
        <v>4.9241426606084202</v>
      </c>
      <c r="P1559" s="14">
        <v>3.9057090239877099</v>
      </c>
      <c r="R1559">
        <v>5</v>
      </c>
      <c r="S1559">
        <v>5</v>
      </c>
      <c r="T1559">
        <v>4</v>
      </c>
      <c r="U1559">
        <v>1</v>
      </c>
      <c r="V1559">
        <v>6</v>
      </c>
    </row>
    <row r="1560" spans="1:22">
      <c r="A1560">
        <v>1996</v>
      </c>
      <c r="B1560">
        <v>5</v>
      </c>
      <c r="C1560">
        <v>26</v>
      </c>
      <c r="D1560" s="14">
        <v>4.2367434627464702</v>
      </c>
      <c r="E1560" s="14">
        <v>1.71646649144867</v>
      </c>
      <c r="F1560" s="14">
        <v>2.7890255661519698</v>
      </c>
      <c r="G1560" s="14">
        <v>5.4381002447428299</v>
      </c>
      <c r="H1560" s="14">
        <v>2.4761347824887499</v>
      </c>
      <c r="I1560" s="14">
        <v>3.9265401964988902</v>
      </c>
      <c r="J1560" s="14">
        <v>4.7872920919707003</v>
      </c>
      <c r="K1560" s="14">
        <v>1.3349411609253501</v>
      </c>
      <c r="L1560" s="14">
        <v>0.83764658173004403</v>
      </c>
      <c r="M1560" s="14">
        <v>0.49090465097084701</v>
      </c>
      <c r="N1560" s="14">
        <v>3.1926832739245299</v>
      </c>
      <c r="O1560" s="14">
        <v>3.8743168033768498</v>
      </c>
      <c r="P1560" s="14">
        <v>3.3338718289629501</v>
      </c>
      <c r="R1560">
        <v>2</v>
      </c>
      <c r="S1560">
        <v>5</v>
      </c>
      <c r="T1560">
        <v>4</v>
      </c>
      <c r="U1560">
        <v>1</v>
      </c>
      <c r="V1560">
        <v>7</v>
      </c>
    </row>
    <row r="1561" spans="1:22">
      <c r="A1561">
        <v>1996</v>
      </c>
      <c r="B1561">
        <v>5</v>
      </c>
      <c r="C1561">
        <v>27</v>
      </c>
      <c r="D1561" s="14">
        <v>0.53404354968114198</v>
      </c>
      <c r="E1561" s="14">
        <v>0.39009992739751997</v>
      </c>
      <c r="F1561" s="14">
        <v>1.8671371589090899</v>
      </c>
      <c r="G1561" s="14">
        <v>3.94015148764848</v>
      </c>
      <c r="H1561" s="14">
        <v>1.2063786806763399</v>
      </c>
      <c r="I1561" s="14">
        <v>2.5162134003177901</v>
      </c>
      <c r="J1561" s="14">
        <v>3.18024618060412</v>
      </c>
      <c r="K1561" s="14">
        <v>0.90756908172704098</v>
      </c>
      <c r="L1561" s="14">
        <v>4.4033762942012604</v>
      </c>
      <c r="M1561" s="14">
        <v>1.2964965508978801</v>
      </c>
      <c r="N1561" s="14">
        <v>4.2928282440675503</v>
      </c>
      <c r="O1561" s="14">
        <v>2.5848877828466699</v>
      </c>
      <c r="P1561" s="14">
        <v>2.57245290816316</v>
      </c>
      <c r="R1561">
        <v>2</v>
      </c>
      <c r="S1561">
        <v>5</v>
      </c>
      <c r="T1561">
        <v>4</v>
      </c>
      <c r="U1561">
        <v>5</v>
      </c>
      <c r="V1561">
        <v>6</v>
      </c>
    </row>
    <row r="1562" spans="1:22">
      <c r="A1562">
        <v>1996</v>
      </c>
      <c r="B1562">
        <v>5</v>
      </c>
      <c r="C1562">
        <v>28</v>
      </c>
      <c r="D1562" s="14">
        <v>1.8889787500779E-2</v>
      </c>
      <c r="E1562" s="14">
        <v>0.191458300649306</v>
      </c>
      <c r="F1562" s="14">
        <v>1.5896768379225901</v>
      </c>
      <c r="G1562" s="14">
        <v>4.7376244673788799</v>
      </c>
      <c r="H1562" s="14">
        <v>0.900788767303496</v>
      </c>
      <c r="I1562" s="14">
        <v>0.382779522769507</v>
      </c>
      <c r="J1562" s="14">
        <v>1.15545386673899</v>
      </c>
      <c r="K1562" s="14">
        <v>0.55771265854490604</v>
      </c>
      <c r="L1562" s="14">
        <v>4.3023351532492899</v>
      </c>
      <c r="M1562" s="14">
        <v>4.5513193611005702</v>
      </c>
      <c r="N1562" s="14">
        <v>6.0354454746277497</v>
      </c>
      <c r="O1562" s="14">
        <v>1.47411350242478</v>
      </c>
      <c r="P1562" s="14">
        <v>2.24768022004928</v>
      </c>
      <c r="R1562">
        <v>2</v>
      </c>
      <c r="S1562">
        <v>9</v>
      </c>
      <c r="T1562">
        <v>4</v>
      </c>
      <c r="U1562">
        <v>5</v>
      </c>
      <c r="V1562">
        <v>6</v>
      </c>
    </row>
    <row r="1563" spans="1:22">
      <c r="A1563">
        <v>1996</v>
      </c>
      <c r="B1563">
        <v>5</v>
      </c>
      <c r="C1563">
        <v>29</v>
      </c>
      <c r="D1563" s="14">
        <v>0.118269591272382</v>
      </c>
      <c r="E1563" s="14">
        <v>1.2233664562290401</v>
      </c>
      <c r="F1563" s="14">
        <v>0.314704222385018</v>
      </c>
      <c r="G1563" s="14">
        <v>3.0969898847503501</v>
      </c>
      <c r="H1563" s="14">
        <v>1.75346026151711</v>
      </c>
      <c r="I1563" s="14">
        <v>0.17845022453152001</v>
      </c>
      <c r="J1563" s="14">
        <v>0.74375671321796899</v>
      </c>
      <c r="K1563" s="14">
        <v>0.55291354375326596</v>
      </c>
      <c r="L1563" s="14">
        <v>6.4545017161322704</v>
      </c>
      <c r="M1563" s="14">
        <v>9.1258226731366108</v>
      </c>
      <c r="N1563" s="14">
        <v>7.9227071963062699</v>
      </c>
      <c r="O1563" s="14">
        <v>1.4724640425242299</v>
      </c>
      <c r="P1563" s="14">
        <v>2.3776469844888801</v>
      </c>
      <c r="R1563">
        <v>2</v>
      </c>
      <c r="S1563">
        <v>9</v>
      </c>
      <c r="T1563">
        <v>8</v>
      </c>
      <c r="U1563">
        <v>5</v>
      </c>
      <c r="V1563">
        <v>6</v>
      </c>
    </row>
    <row r="1564" spans="1:22">
      <c r="A1564">
        <v>1996</v>
      </c>
      <c r="B1564">
        <v>5</v>
      </c>
      <c r="C1564">
        <v>30</v>
      </c>
      <c r="D1564" s="14">
        <v>5.2527436545483901E-3</v>
      </c>
      <c r="E1564" s="14">
        <v>2.9697480185055598</v>
      </c>
      <c r="F1564" s="14">
        <v>0.278984675322618</v>
      </c>
      <c r="G1564" s="14">
        <v>5.4402868789230601</v>
      </c>
      <c r="H1564" s="14">
        <v>0.66398457322181603</v>
      </c>
      <c r="I1564" s="14">
        <v>5.6013409610150403E-2</v>
      </c>
      <c r="J1564" s="14">
        <v>0.50566083908089499</v>
      </c>
      <c r="K1564" s="14">
        <v>0.52240628221063301</v>
      </c>
      <c r="L1564" s="14">
        <v>8.5089299094323394</v>
      </c>
      <c r="M1564" s="14">
        <v>7.0674619948963704</v>
      </c>
      <c r="N1564" s="14">
        <v>7.4320319881558001</v>
      </c>
      <c r="O1564" s="14">
        <v>1.2027227864071599</v>
      </c>
      <c r="P1564" s="14">
        <v>2.5721627694056202</v>
      </c>
      <c r="R1564">
        <v>2</v>
      </c>
      <c r="S1564">
        <v>9</v>
      </c>
      <c r="T1564">
        <v>8</v>
      </c>
      <c r="U1564">
        <v>5</v>
      </c>
      <c r="V1564">
        <v>6</v>
      </c>
    </row>
    <row r="1565" spans="1:22">
      <c r="A1565">
        <v>1996</v>
      </c>
      <c r="B1565">
        <v>5</v>
      </c>
      <c r="C1565">
        <v>31</v>
      </c>
      <c r="D1565" s="14">
        <v>2.4008634541996601E-2</v>
      </c>
      <c r="E1565" s="14">
        <v>0.11201410832814</v>
      </c>
      <c r="F1565" s="14">
        <v>0.353008635221776</v>
      </c>
      <c r="G1565" s="14">
        <v>5.5900520325843903</v>
      </c>
      <c r="H1565" s="14">
        <v>1.79130391186951</v>
      </c>
      <c r="I1565" s="14">
        <v>1.21574889074768E-2</v>
      </c>
      <c r="J1565" s="14">
        <v>0.672365316261615</v>
      </c>
      <c r="K1565" s="14">
        <v>0.67861800269585104</v>
      </c>
      <c r="L1565" s="14">
        <v>7.0580468860154202</v>
      </c>
      <c r="M1565" s="14">
        <v>12.673605142501501</v>
      </c>
      <c r="N1565" s="14">
        <v>5.7259669950767202</v>
      </c>
      <c r="O1565" s="14">
        <v>1.1960809720166301</v>
      </c>
      <c r="P1565" s="14">
        <v>2.80858876126333</v>
      </c>
      <c r="R1565">
        <v>2</v>
      </c>
      <c r="S1565">
        <v>9</v>
      </c>
      <c r="T1565">
        <v>8</v>
      </c>
      <c r="U1565">
        <v>5</v>
      </c>
      <c r="V1565">
        <v>6</v>
      </c>
    </row>
    <row r="1566" spans="1:22">
      <c r="A1566">
        <v>1997</v>
      </c>
      <c r="B1566">
        <v>3</v>
      </c>
      <c r="C1566">
        <v>1</v>
      </c>
      <c r="D1566" s="14">
        <v>1.05386076844928</v>
      </c>
      <c r="E1566" s="14">
        <v>7.8111545501892699E-2</v>
      </c>
      <c r="F1566" s="14">
        <v>2.27772329869017E-3</v>
      </c>
      <c r="G1566" s="14">
        <v>0.79310385121858495</v>
      </c>
      <c r="H1566" s="14">
        <v>0.27803122598200197</v>
      </c>
      <c r="I1566" s="14">
        <v>3.62787909681238</v>
      </c>
      <c r="J1566" s="14">
        <v>4.1674677847162098E-2</v>
      </c>
      <c r="K1566" s="14">
        <v>0.69139220272351598</v>
      </c>
      <c r="L1566" s="14">
        <v>0.124073701572377</v>
      </c>
      <c r="M1566" s="14">
        <v>6.5054050031403097E-5</v>
      </c>
      <c r="N1566" s="14">
        <v>1.3618722405088799</v>
      </c>
      <c r="O1566" s="14">
        <v>1.91290442858621</v>
      </c>
      <c r="P1566" s="14">
        <v>1.05512826012559</v>
      </c>
      <c r="R1566">
        <v>6</v>
      </c>
      <c r="S1566">
        <v>2</v>
      </c>
      <c r="T1566">
        <v>7</v>
      </c>
      <c r="U1566">
        <v>8</v>
      </c>
      <c r="V1566">
        <v>2</v>
      </c>
    </row>
    <row r="1567" spans="1:22">
      <c r="A1567">
        <v>1997</v>
      </c>
      <c r="B1567">
        <v>3</v>
      </c>
      <c r="C1567">
        <v>2</v>
      </c>
      <c r="D1567" s="14">
        <v>0.77446859253524403</v>
      </c>
      <c r="E1567" s="14">
        <v>4.0834373988298603E-2</v>
      </c>
      <c r="F1567" s="14">
        <v>0</v>
      </c>
      <c r="G1567" s="14">
        <v>0.27955516929686602</v>
      </c>
      <c r="H1567" s="14">
        <v>0.43138159166654</v>
      </c>
      <c r="I1567" s="14">
        <v>1.52261126470816</v>
      </c>
      <c r="J1567" s="14">
        <v>2.6188953017184501E-2</v>
      </c>
      <c r="K1567" s="14">
        <v>0.90781834457391197</v>
      </c>
      <c r="L1567" s="14">
        <v>0.110623612223486</v>
      </c>
      <c r="M1567" s="14">
        <v>8.3455104470319893E-5</v>
      </c>
      <c r="N1567" s="14">
        <v>1.0338736033387499</v>
      </c>
      <c r="O1567" s="14">
        <v>1.8235503517070799</v>
      </c>
      <c r="P1567" s="14">
        <v>0.91197264158612301</v>
      </c>
      <c r="R1567">
        <v>6</v>
      </c>
      <c r="S1567">
        <v>4</v>
      </c>
      <c r="T1567">
        <v>6</v>
      </c>
      <c r="U1567">
        <v>8</v>
      </c>
      <c r="V1567">
        <v>2</v>
      </c>
    </row>
    <row r="1568" spans="1:22">
      <c r="A1568">
        <v>1997</v>
      </c>
      <c r="B1568">
        <v>3</v>
      </c>
      <c r="C1568">
        <v>3</v>
      </c>
      <c r="D1568" s="14">
        <v>3.6567296636850299</v>
      </c>
      <c r="E1568" s="14">
        <v>0.24821834205669199</v>
      </c>
      <c r="F1568" s="14">
        <v>0</v>
      </c>
      <c r="G1568" s="14">
        <v>0.20111372075100001</v>
      </c>
      <c r="H1568" s="14">
        <v>6.0995414354398703E-2</v>
      </c>
      <c r="I1568" s="14">
        <v>2.2945649782368198</v>
      </c>
      <c r="J1568" s="14">
        <v>1.2513181130085401E-2</v>
      </c>
      <c r="K1568" s="14">
        <v>1.0017188560172701</v>
      </c>
      <c r="L1568" s="14">
        <v>2.5053063368469401E-2</v>
      </c>
      <c r="M1568" s="14">
        <v>7.5960923578337303E-4</v>
      </c>
      <c r="N1568" s="14">
        <v>1.03687256417839</v>
      </c>
      <c r="O1568" s="14">
        <v>1.2566468599848899</v>
      </c>
      <c r="P1568" s="14">
        <v>0.71038511368634805</v>
      </c>
      <c r="R1568">
        <v>6</v>
      </c>
      <c r="S1568">
        <v>4</v>
      </c>
      <c r="T1568">
        <v>6</v>
      </c>
      <c r="U1568">
        <v>8</v>
      </c>
      <c r="V1568">
        <v>5</v>
      </c>
    </row>
    <row r="1569" spans="1:22">
      <c r="A1569">
        <v>1997</v>
      </c>
      <c r="B1569">
        <v>3</v>
      </c>
      <c r="C1569">
        <v>4</v>
      </c>
      <c r="D1569" s="14">
        <v>2.2847907609592402</v>
      </c>
      <c r="E1569" s="14">
        <v>7.8493818724143599E-2</v>
      </c>
      <c r="F1569" s="14">
        <v>2.2327451181406001E-3</v>
      </c>
      <c r="G1569" s="14">
        <v>0.20156066182694901</v>
      </c>
      <c r="H1569" s="14">
        <v>3.2309843470781897E-2</v>
      </c>
      <c r="I1569" s="14">
        <v>1.30602159209501</v>
      </c>
      <c r="J1569" s="14">
        <v>1.5971223001178501E-2</v>
      </c>
      <c r="K1569" s="14">
        <v>0.79668357234892895</v>
      </c>
      <c r="L1569" s="14">
        <v>7.7486078331357603E-3</v>
      </c>
      <c r="M1569" s="14">
        <v>1.56046429031234E-3</v>
      </c>
      <c r="N1569" s="14">
        <v>0.56027926271492501</v>
      </c>
      <c r="O1569" s="14">
        <v>1.1713443091053699</v>
      </c>
      <c r="P1569" s="14">
        <v>0.62150801612717399</v>
      </c>
      <c r="R1569">
        <v>6</v>
      </c>
      <c r="S1569">
        <v>2</v>
      </c>
      <c r="T1569">
        <v>7</v>
      </c>
      <c r="U1569">
        <v>8</v>
      </c>
      <c r="V1569">
        <v>2</v>
      </c>
    </row>
    <row r="1570" spans="1:22">
      <c r="A1570">
        <v>1997</v>
      </c>
      <c r="B1570">
        <v>3</v>
      </c>
      <c r="C1570">
        <v>5</v>
      </c>
      <c r="D1570" s="14">
        <v>0.53108898024682505</v>
      </c>
      <c r="E1570" s="14">
        <v>2.0659788351551502E-2</v>
      </c>
      <c r="F1570" s="14">
        <v>7.0902899365812996E-2</v>
      </c>
      <c r="G1570" s="14">
        <v>7.0782745590131396E-2</v>
      </c>
      <c r="H1570" s="14">
        <v>1.0568086855825901E-2</v>
      </c>
      <c r="I1570" s="14">
        <v>3.9992915633099202E-2</v>
      </c>
      <c r="J1570" s="14">
        <v>1.5760307634680702E-2</v>
      </c>
      <c r="K1570" s="14">
        <v>0.50952351779929606</v>
      </c>
      <c r="L1570" s="14">
        <v>4.6897341870696004E-3</v>
      </c>
      <c r="M1570" s="14">
        <v>0</v>
      </c>
      <c r="N1570" s="14">
        <v>3.3507079677493397E-2</v>
      </c>
      <c r="O1570" s="14">
        <v>0.772021471013982</v>
      </c>
      <c r="P1570" s="14">
        <v>0.40276611096245801</v>
      </c>
      <c r="R1570">
        <v>6</v>
      </c>
      <c r="S1570">
        <v>7</v>
      </c>
      <c r="T1570">
        <v>5</v>
      </c>
      <c r="U1570">
        <v>8</v>
      </c>
      <c r="V1570">
        <v>2</v>
      </c>
    </row>
    <row r="1571" spans="1:22">
      <c r="A1571">
        <v>1997</v>
      </c>
      <c r="B1571">
        <v>3</v>
      </c>
      <c r="C1571">
        <v>6</v>
      </c>
      <c r="D1571" s="14">
        <v>0.79336888460355603</v>
      </c>
      <c r="E1571" s="14">
        <v>7.2834588523418203E-2</v>
      </c>
      <c r="F1571" s="14">
        <v>0.14712544626509999</v>
      </c>
      <c r="G1571" s="14">
        <v>0.112991496083092</v>
      </c>
      <c r="H1571" s="14">
        <v>0.110285531354469</v>
      </c>
      <c r="I1571" s="14">
        <v>0.23779324338044699</v>
      </c>
      <c r="J1571" s="14">
        <v>2.56260110004033E-2</v>
      </c>
      <c r="K1571" s="14">
        <v>1.59744200735945</v>
      </c>
      <c r="L1571" s="14">
        <v>2.3418995667332901E-4</v>
      </c>
      <c r="M1571" s="14">
        <v>0</v>
      </c>
      <c r="N1571" s="14">
        <v>0.19898116961173201</v>
      </c>
      <c r="O1571" s="14">
        <v>1.28028764688159</v>
      </c>
      <c r="P1571" s="14">
        <v>0.752390604600226</v>
      </c>
      <c r="R1571">
        <v>6</v>
      </c>
      <c r="S1571">
        <v>1</v>
      </c>
      <c r="T1571">
        <v>7</v>
      </c>
      <c r="U1571">
        <v>8</v>
      </c>
      <c r="V1571">
        <v>2</v>
      </c>
    </row>
    <row r="1572" spans="1:22">
      <c r="A1572">
        <v>1997</v>
      </c>
      <c r="B1572">
        <v>3</v>
      </c>
      <c r="C1572">
        <v>7</v>
      </c>
      <c r="D1572" s="14">
        <v>0.678574537374799</v>
      </c>
      <c r="E1572" s="14">
        <v>0.397765640274442</v>
      </c>
      <c r="F1572" s="14">
        <v>0.139632576817183</v>
      </c>
      <c r="G1572" s="14">
        <v>0.128757359560002</v>
      </c>
      <c r="H1572" s="14">
        <v>0.11041096179252501</v>
      </c>
      <c r="I1572" s="14">
        <v>0.23494380877707</v>
      </c>
      <c r="J1572" s="14">
        <v>5.0253791513568201E-2</v>
      </c>
      <c r="K1572" s="14">
        <v>1.8435403404316899</v>
      </c>
      <c r="L1572" s="14">
        <v>2.0365136410518902E-3</v>
      </c>
      <c r="M1572" s="14">
        <v>0</v>
      </c>
      <c r="N1572" s="14">
        <v>0.20235234208394701</v>
      </c>
      <c r="O1572" s="14">
        <v>2.64652075549535</v>
      </c>
      <c r="P1572" s="14">
        <v>1.28040288550947</v>
      </c>
      <c r="R1572">
        <v>8</v>
      </c>
      <c r="S1572">
        <v>7</v>
      </c>
      <c r="T1572">
        <v>7</v>
      </c>
      <c r="U1572">
        <v>8</v>
      </c>
      <c r="V1572">
        <v>2</v>
      </c>
    </row>
    <row r="1573" spans="1:22">
      <c r="A1573">
        <v>1997</v>
      </c>
      <c r="B1573">
        <v>3</v>
      </c>
      <c r="C1573">
        <v>8</v>
      </c>
      <c r="D1573" s="14">
        <v>4.4397905144603103</v>
      </c>
      <c r="E1573" s="14">
        <v>0.41017576714422099</v>
      </c>
      <c r="F1573" s="14">
        <v>0.30322862553726998</v>
      </c>
      <c r="G1573" s="14">
        <v>0.56959653272590605</v>
      </c>
      <c r="H1573" s="14">
        <v>0.31024059574253798</v>
      </c>
      <c r="I1573" s="14">
        <v>2.0100930148719298</v>
      </c>
      <c r="J1573" s="14">
        <v>6.0073433955823499E-2</v>
      </c>
      <c r="K1573" s="14">
        <v>2.50827071484838</v>
      </c>
      <c r="L1573" s="14">
        <v>0.146459019017255</v>
      </c>
      <c r="M1573" s="14">
        <v>1.2402247680497499E-5</v>
      </c>
      <c r="N1573" s="14">
        <v>0.76217630321142704</v>
      </c>
      <c r="O1573" s="14">
        <v>1.93808582807554</v>
      </c>
      <c r="P1573" s="14">
        <v>1.2628044240994101</v>
      </c>
      <c r="R1573">
        <v>8</v>
      </c>
      <c r="S1573">
        <v>7</v>
      </c>
      <c r="T1573">
        <v>7</v>
      </c>
      <c r="U1573">
        <v>8</v>
      </c>
      <c r="V1573">
        <v>2</v>
      </c>
    </row>
    <row r="1574" spans="1:22">
      <c r="A1574">
        <v>1997</v>
      </c>
      <c r="B1574">
        <v>3</v>
      </c>
      <c r="C1574">
        <v>9</v>
      </c>
      <c r="D1574" s="14">
        <v>6.1517094180209497</v>
      </c>
      <c r="E1574" s="14">
        <v>0.198224757185825</v>
      </c>
      <c r="F1574" s="14">
        <v>7.7628983267769402E-2</v>
      </c>
      <c r="G1574" s="14">
        <v>0.83749935350216198</v>
      </c>
      <c r="H1574" s="14">
        <v>0.27662775596197398</v>
      </c>
      <c r="I1574" s="14">
        <v>2.07731557075213</v>
      </c>
      <c r="J1574" s="14">
        <v>4.6379204505716802E-2</v>
      </c>
      <c r="K1574" s="14">
        <v>2.43706034383084</v>
      </c>
      <c r="L1574" s="14">
        <v>0.154930195956788</v>
      </c>
      <c r="M1574" s="14">
        <v>0</v>
      </c>
      <c r="N1574" s="14">
        <v>1.9680484330442201</v>
      </c>
      <c r="O1574" s="14">
        <v>2.37398863911005</v>
      </c>
      <c r="P1574" s="14">
        <v>1.50653440531171</v>
      </c>
      <c r="R1574">
        <v>6</v>
      </c>
      <c r="S1574">
        <v>7</v>
      </c>
      <c r="T1574">
        <v>7</v>
      </c>
      <c r="U1574">
        <v>8</v>
      </c>
      <c r="V1574">
        <v>5</v>
      </c>
    </row>
    <row r="1575" spans="1:22">
      <c r="A1575">
        <v>1997</v>
      </c>
      <c r="B1575">
        <v>3</v>
      </c>
      <c r="C1575">
        <v>10</v>
      </c>
      <c r="D1575" s="14">
        <v>0.830168828003918</v>
      </c>
      <c r="E1575" s="14">
        <v>0.33726960026236502</v>
      </c>
      <c r="F1575" s="14">
        <v>1.36472996862397E-2</v>
      </c>
      <c r="G1575" s="14">
        <v>0.78630092103483396</v>
      </c>
      <c r="H1575" s="14">
        <v>9.3515511624494896E-2</v>
      </c>
      <c r="I1575" s="14">
        <v>0.67431859518316695</v>
      </c>
      <c r="J1575" s="14">
        <v>0.124748203490229</v>
      </c>
      <c r="K1575" s="14">
        <v>1.3793329624266</v>
      </c>
      <c r="L1575" s="14">
        <v>3.1587063471517601E-2</v>
      </c>
      <c r="M1575" s="14">
        <v>1.03016319620429E-3</v>
      </c>
      <c r="N1575" s="14">
        <v>0.31073886675825302</v>
      </c>
      <c r="O1575" s="14">
        <v>1.4200707157275201</v>
      </c>
      <c r="P1575" s="14">
        <v>0.88380108517802003</v>
      </c>
      <c r="R1575">
        <v>6</v>
      </c>
      <c r="S1575">
        <v>2</v>
      </c>
      <c r="T1575">
        <v>7</v>
      </c>
      <c r="U1575">
        <v>8</v>
      </c>
      <c r="V1575">
        <v>2</v>
      </c>
    </row>
    <row r="1576" spans="1:22">
      <c r="A1576">
        <v>1997</v>
      </c>
      <c r="B1576">
        <v>3</v>
      </c>
      <c r="C1576">
        <v>11</v>
      </c>
      <c r="D1576" s="14">
        <v>1.68828894450803</v>
      </c>
      <c r="E1576" s="14">
        <v>0.79727298407163505</v>
      </c>
      <c r="F1576" s="14">
        <v>4.21211544102286E-5</v>
      </c>
      <c r="G1576" s="14">
        <v>0.23186304482945999</v>
      </c>
      <c r="H1576" s="14">
        <v>7.7699081973015199E-2</v>
      </c>
      <c r="I1576" s="14">
        <v>1.2159230740949001</v>
      </c>
      <c r="J1576" s="14">
        <v>0.183726231165114</v>
      </c>
      <c r="K1576" s="14">
        <v>1.10370275028681</v>
      </c>
      <c r="L1576" s="14">
        <v>1.2268816546463401E-2</v>
      </c>
      <c r="M1576" s="14">
        <v>8.8334292119609803E-3</v>
      </c>
      <c r="N1576" s="14">
        <v>0.57541813404180497</v>
      </c>
      <c r="O1576" s="14">
        <v>1.03703199431913</v>
      </c>
      <c r="P1576" s="14">
        <v>0.64676975659806502</v>
      </c>
      <c r="R1576">
        <v>6</v>
      </c>
      <c r="S1576">
        <v>2</v>
      </c>
      <c r="T1576">
        <v>7</v>
      </c>
      <c r="U1576">
        <v>8</v>
      </c>
      <c r="V1576">
        <v>2</v>
      </c>
    </row>
    <row r="1577" spans="1:22">
      <c r="A1577">
        <v>1997</v>
      </c>
      <c r="B1577">
        <v>3</v>
      </c>
      <c r="C1577">
        <v>12</v>
      </c>
      <c r="D1577" s="14">
        <v>1.9372775011261201</v>
      </c>
      <c r="E1577" s="14">
        <v>0.73933485410532696</v>
      </c>
      <c r="F1577" s="14">
        <v>1.6958842154464501E-4</v>
      </c>
      <c r="G1577" s="14">
        <v>0.34023696066669601</v>
      </c>
      <c r="H1577" s="14">
        <v>8.4994804718016598E-2</v>
      </c>
      <c r="I1577" s="14">
        <v>0.44620110265505902</v>
      </c>
      <c r="J1577" s="14">
        <v>0.120415957643108</v>
      </c>
      <c r="K1577" s="14">
        <v>2.81721113574755</v>
      </c>
      <c r="L1577" s="14">
        <v>1.1563288484946701E-2</v>
      </c>
      <c r="M1577" s="14">
        <v>1.2110454482265101E-2</v>
      </c>
      <c r="N1577" s="14">
        <v>1.22057767495244</v>
      </c>
      <c r="O1577" s="14">
        <v>2.9633447498904699</v>
      </c>
      <c r="P1577" s="14">
        <v>1.70238416619396</v>
      </c>
      <c r="R1577">
        <v>8</v>
      </c>
      <c r="S1577">
        <v>2</v>
      </c>
      <c r="T1577">
        <v>6</v>
      </c>
      <c r="U1577">
        <v>8</v>
      </c>
      <c r="V1577">
        <v>5</v>
      </c>
    </row>
    <row r="1578" spans="1:22">
      <c r="A1578">
        <v>1997</v>
      </c>
      <c r="B1578">
        <v>3</v>
      </c>
      <c r="C1578">
        <v>13</v>
      </c>
      <c r="D1578" s="14">
        <v>1.47855407168627</v>
      </c>
      <c r="E1578" s="14">
        <v>0.19074248292309001</v>
      </c>
      <c r="F1578" s="14">
        <v>6.15209480342862E-3</v>
      </c>
      <c r="G1578" s="14">
        <v>0.20165826454446001</v>
      </c>
      <c r="H1578" s="14">
        <v>0.14662980868379499</v>
      </c>
      <c r="I1578" s="14">
        <v>0.26944943053118497</v>
      </c>
      <c r="J1578" s="14">
        <v>5.48268787430259E-2</v>
      </c>
      <c r="K1578" s="14">
        <v>1.17248030907525</v>
      </c>
      <c r="L1578" s="14">
        <v>7.6164089142959399E-2</v>
      </c>
      <c r="M1578" s="14">
        <v>1.09932591333492E-2</v>
      </c>
      <c r="N1578" s="14">
        <v>0.33906425543346003</v>
      </c>
      <c r="O1578" s="14">
        <v>3.5336832618876</v>
      </c>
      <c r="P1578" s="14">
        <v>1.5754095257273899</v>
      </c>
      <c r="R1578">
        <v>3</v>
      </c>
      <c r="S1578">
        <v>3</v>
      </c>
      <c r="T1578">
        <v>6</v>
      </c>
      <c r="U1578">
        <v>8</v>
      </c>
      <c r="V1578">
        <v>5</v>
      </c>
    </row>
    <row r="1579" spans="1:22">
      <c r="A1579">
        <v>1997</v>
      </c>
      <c r="B1579">
        <v>3</v>
      </c>
      <c r="C1579">
        <v>14</v>
      </c>
      <c r="D1579" s="14">
        <v>2.8696087226689801</v>
      </c>
      <c r="E1579" s="14">
        <v>8.2638629423161299E-3</v>
      </c>
      <c r="F1579" s="14">
        <v>4.2386746104101499E-5</v>
      </c>
      <c r="G1579" s="14">
        <v>0.36243562479159802</v>
      </c>
      <c r="H1579" s="14">
        <v>0.139269741056882</v>
      </c>
      <c r="I1579" s="14">
        <v>0.19392591330445999</v>
      </c>
      <c r="J1579" s="14">
        <v>5.5442994154935803E-2</v>
      </c>
      <c r="K1579" s="14">
        <v>3.10506746892825</v>
      </c>
      <c r="L1579" s="14">
        <v>0.23725446954162899</v>
      </c>
      <c r="M1579" s="14">
        <v>1.26798822327497E-2</v>
      </c>
      <c r="N1579" s="14">
        <v>0.94625388356701101</v>
      </c>
      <c r="O1579" s="14">
        <v>1.43709677129618</v>
      </c>
      <c r="P1579" s="14">
        <v>1.1701452068138001</v>
      </c>
      <c r="R1579">
        <v>8</v>
      </c>
      <c r="S1579">
        <v>7</v>
      </c>
      <c r="T1579">
        <v>7</v>
      </c>
      <c r="U1579">
        <v>7</v>
      </c>
      <c r="V1579">
        <v>5</v>
      </c>
    </row>
    <row r="1580" spans="1:22">
      <c r="A1580">
        <v>1997</v>
      </c>
      <c r="B1580">
        <v>3</v>
      </c>
      <c r="C1580">
        <v>15</v>
      </c>
      <c r="D1580" s="14">
        <v>6.7680434649738199</v>
      </c>
      <c r="E1580" s="14">
        <v>5.3781430018870098E-3</v>
      </c>
      <c r="F1580" s="14">
        <v>1.01173504258197E-3</v>
      </c>
      <c r="G1580" s="14">
        <v>0.42501965716505602</v>
      </c>
      <c r="H1580" s="14">
        <v>0.20030728451925001</v>
      </c>
      <c r="I1580" s="14">
        <v>5.0789479348607101</v>
      </c>
      <c r="J1580" s="14">
        <v>0.121426870794914</v>
      </c>
      <c r="K1580" s="14">
        <v>3.94861240101186</v>
      </c>
      <c r="L1580" s="14">
        <v>0.58978197974160196</v>
      </c>
      <c r="M1580" s="14">
        <v>4.5199821341235201E-2</v>
      </c>
      <c r="N1580" s="14">
        <v>1.5965800313541501</v>
      </c>
      <c r="O1580" s="14">
        <v>1.35024762447816</v>
      </c>
      <c r="P1580" s="14">
        <v>1.3051142572174299</v>
      </c>
      <c r="R1580">
        <v>8</v>
      </c>
      <c r="S1580">
        <v>7</v>
      </c>
      <c r="T1580">
        <v>7</v>
      </c>
      <c r="U1580">
        <v>7</v>
      </c>
      <c r="V1580">
        <v>4</v>
      </c>
    </row>
    <row r="1581" spans="1:22">
      <c r="A1581">
        <v>1997</v>
      </c>
      <c r="B1581">
        <v>3</v>
      </c>
      <c r="C1581">
        <v>16</v>
      </c>
      <c r="D1581" s="14">
        <v>6.5464282932393703</v>
      </c>
      <c r="E1581" s="14">
        <v>5.6565169157875E-3</v>
      </c>
      <c r="F1581" s="14">
        <v>0.14516517959090999</v>
      </c>
      <c r="G1581" s="14">
        <v>0.68279267100117003</v>
      </c>
      <c r="H1581" s="14">
        <v>0.26512527747563902</v>
      </c>
      <c r="I1581" s="14">
        <v>2.4813289388006599</v>
      </c>
      <c r="J1581" s="14">
        <v>0.117651567326773</v>
      </c>
      <c r="K1581" s="14">
        <v>4.2262556487853598</v>
      </c>
      <c r="L1581" s="14">
        <v>1.3055008846313201</v>
      </c>
      <c r="M1581" s="14">
        <v>8.2123447155986705E-3</v>
      </c>
      <c r="N1581" s="14">
        <v>1.4703283270988901</v>
      </c>
      <c r="O1581" s="14">
        <v>1.6576285583893899</v>
      </c>
      <c r="P1581" s="14">
        <v>1.5317960891053</v>
      </c>
      <c r="R1581">
        <v>6</v>
      </c>
      <c r="S1581">
        <v>7</v>
      </c>
      <c r="T1581">
        <v>7</v>
      </c>
      <c r="U1581">
        <v>7</v>
      </c>
      <c r="V1581">
        <v>4</v>
      </c>
    </row>
    <row r="1582" spans="1:22">
      <c r="A1582">
        <v>1997</v>
      </c>
      <c r="B1582">
        <v>3</v>
      </c>
      <c r="C1582">
        <v>17</v>
      </c>
      <c r="D1582" s="14">
        <v>3.0735001726381799</v>
      </c>
      <c r="E1582" s="14">
        <v>0.11872026491655201</v>
      </c>
      <c r="F1582" s="14">
        <v>9.3860713596015999E-2</v>
      </c>
      <c r="G1582" s="14">
        <v>1.59086917915342</v>
      </c>
      <c r="H1582" s="14">
        <v>3.9749295111322303E-2</v>
      </c>
      <c r="I1582" s="14">
        <v>0.52228349615966996</v>
      </c>
      <c r="J1582" s="14">
        <v>0.35553880396752002</v>
      </c>
      <c r="K1582" s="14">
        <v>4.6257076054951503</v>
      </c>
      <c r="L1582" s="14">
        <v>5.2838251307418697E-2</v>
      </c>
      <c r="M1582" s="14">
        <v>8.2967440019656097E-4</v>
      </c>
      <c r="N1582" s="14">
        <v>0.29555135837573399</v>
      </c>
      <c r="O1582" s="14">
        <v>2.3802491308324001</v>
      </c>
      <c r="P1582" s="14">
        <v>1.8373909364741099</v>
      </c>
      <c r="R1582">
        <v>8</v>
      </c>
      <c r="S1582">
        <v>7</v>
      </c>
      <c r="T1582">
        <v>7</v>
      </c>
      <c r="U1582">
        <v>7</v>
      </c>
      <c r="V1582">
        <v>2</v>
      </c>
    </row>
    <row r="1583" spans="1:22">
      <c r="A1583">
        <v>1997</v>
      </c>
      <c r="B1583">
        <v>3</v>
      </c>
      <c r="C1583">
        <v>18</v>
      </c>
      <c r="D1583" s="14">
        <v>7.2584822245287999</v>
      </c>
      <c r="E1583" s="14">
        <v>1.7039450836774801</v>
      </c>
      <c r="F1583" s="14">
        <v>2.5991394381872101E-2</v>
      </c>
      <c r="G1583" s="14">
        <v>3.94245973706431</v>
      </c>
      <c r="H1583" s="14">
        <v>0.25804387842287102</v>
      </c>
      <c r="I1583" s="14">
        <v>4.9368185615977298</v>
      </c>
      <c r="J1583" s="14">
        <v>0.69038796331961705</v>
      </c>
      <c r="K1583" s="14">
        <v>3.2835798564759702</v>
      </c>
      <c r="L1583" s="14">
        <v>6.3809156888250396E-2</v>
      </c>
      <c r="M1583" s="14">
        <v>7.9627165386836497E-3</v>
      </c>
      <c r="N1583" s="14">
        <v>2.25789826988512</v>
      </c>
      <c r="O1583" s="14">
        <v>1.14460226825185</v>
      </c>
      <c r="P1583" s="14">
        <v>1.7757967153181899</v>
      </c>
      <c r="R1583">
        <v>8</v>
      </c>
      <c r="S1583">
        <v>7</v>
      </c>
      <c r="T1583">
        <v>7</v>
      </c>
      <c r="U1583">
        <v>7</v>
      </c>
      <c r="V1583">
        <v>2</v>
      </c>
    </row>
    <row r="1584" spans="1:22">
      <c r="A1584">
        <v>1997</v>
      </c>
      <c r="B1584">
        <v>3</v>
      </c>
      <c r="C1584">
        <v>19</v>
      </c>
      <c r="D1584" s="14">
        <v>0.93369228110270397</v>
      </c>
      <c r="E1584" s="14">
        <v>0.78538148523043405</v>
      </c>
      <c r="F1584" s="14">
        <v>3.5658953492379901E-2</v>
      </c>
      <c r="G1584" s="14">
        <v>2.64501182784206</v>
      </c>
      <c r="H1584" s="14">
        <v>0.37116523867836398</v>
      </c>
      <c r="I1584" s="14">
        <v>0.56967136077078795</v>
      </c>
      <c r="J1584" s="14">
        <v>0.39352902046641702</v>
      </c>
      <c r="K1584" s="14">
        <v>0.705094861286922</v>
      </c>
      <c r="L1584" s="14">
        <v>8.8160603425301895E-2</v>
      </c>
      <c r="M1584" s="14">
        <v>1.5775868847851701E-4</v>
      </c>
      <c r="N1584" s="14">
        <v>1.32014842757611</v>
      </c>
      <c r="O1584" s="14">
        <v>1.7358904015773899</v>
      </c>
      <c r="P1584" s="14">
        <v>1.3382246739799299</v>
      </c>
      <c r="R1584">
        <v>6</v>
      </c>
      <c r="S1584">
        <v>1</v>
      </c>
      <c r="T1584">
        <v>7</v>
      </c>
      <c r="U1584">
        <v>7</v>
      </c>
      <c r="V1584">
        <v>2</v>
      </c>
    </row>
    <row r="1585" spans="1:22">
      <c r="A1585">
        <v>1997</v>
      </c>
      <c r="B1585">
        <v>3</v>
      </c>
      <c r="C1585">
        <v>20</v>
      </c>
      <c r="D1585" s="14">
        <v>1.74588672362633</v>
      </c>
      <c r="E1585" s="14">
        <v>7.2123748236009796E-2</v>
      </c>
      <c r="F1585" s="14">
        <v>4.23216719241759E-4</v>
      </c>
      <c r="G1585" s="14">
        <v>1.6491580273156401</v>
      </c>
      <c r="H1585" s="14">
        <v>0.268820876639499</v>
      </c>
      <c r="I1585" s="14">
        <v>7.10622883378106</v>
      </c>
      <c r="J1585" s="14">
        <v>9.3939087802803203E-2</v>
      </c>
      <c r="K1585" s="14">
        <v>0.90144147366833505</v>
      </c>
      <c r="L1585" s="14">
        <v>0.32488968001170199</v>
      </c>
      <c r="M1585" s="14">
        <v>8.4676211082105792E-3</v>
      </c>
      <c r="N1585" s="14">
        <v>1.4638547069385699</v>
      </c>
      <c r="O1585" s="14">
        <v>1.88539543760377</v>
      </c>
      <c r="P1585" s="14">
        <v>1.2007728163220801</v>
      </c>
      <c r="R1585">
        <v>6</v>
      </c>
      <c r="S1585">
        <v>7</v>
      </c>
      <c r="T1585">
        <v>7</v>
      </c>
      <c r="U1585">
        <v>7</v>
      </c>
      <c r="V1585">
        <v>2</v>
      </c>
    </row>
    <row r="1586" spans="1:22">
      <c r="A1586">
        <v>1997</v>
      </c>
      <c r="B1586">
        <v>3</v>
      </c>
      <c r="C1586">
        <v>21</v>
      </c>
      <c r="D1586" s="14">
        <v>0.20983163273958799</v>
      </c>
      <c r="E1586" s="14">
        <v>0.132478072630585</v>
      </c>
      <c r="F1586" s="14">
        <v>8.69247558440258E-3</v>
      </c>
      <c r="G1586" s="14">
        <v>1.30763001028701</v>
      </c>
      <c r="H1586" s="14">
        <v>0.16373236597857399</v>
      </c>
      <c r="I1586" s="14">
        <v>0.47232084267927399</v>
      </c>
      <c r="J1586" s="14">
        <v>0.20555565639877799</v>
      </c>
      <c r="K1586" s="14">
        <v>0.76298117164414803</v>
      </c>
      <c r="L1586" s="14">
        <v>0.122536509189089</v>
      </c>
      <c r="M1586" s="14">
        <v>1.1342616852569999E-3</v>
      </c>
      <c r="N1586" s="14">
        <v>0.48983428151907599</v>
      </c>
      <c r="O1586" s="14">
        <v>2.4045429109124998</v>
      </c>
      <c r="P1586" s="14">
        <v>1.2396938743461701</v>
      </c>
      <c r="R1586">
        <v>6</v>
      </c>
      <c r="S1586">
        <v>7</v>
      </c>
      <c r="T1586">
        <v>7</v>
      </c>
      <c r="U1586">
        <v>7</v>
      </c>
      <c r="V1586">
        <v>2</v>
      </c>
    </row>
    <row r="1587" spans="1:22">
      <c r="A1587">
        <v>1997</v>
      </c>
      <c r="B1587">
        <v>3</v>
      </c>
      <c r="C1587">
        <v>22</v>
      </c>
      <c r="D1587" s="14">
        <v>0.22538355857765199</v>
      </c>
      <c r="E1587" s="14">
        <v>0.25563521175931397</v>
      </c>
      <c r="F1587" s="14">
        <v>8.4275136696954703E-2</v>
      </c>
      <c r="G1587" s="14">
        <v>1.2465817097738401</v>
      </c>
      <c r="H1587" s="14">
        <v>0.13448374789277201</v>
      </c>
      <c r="I1587" s="14">
        <v>0.364856991427366</v>
      </c>
      <c r="J1587" s="14">
        <v>0.127077057907649</v>
      </c>
      <c r="K1587" s="14">
        <v>1.6318693484829701</v>
      </c>
      <c r="L1587" s="14">
        <v>2.13932493269628E-2</v>
      </c>
      <c r="M1587" s="14">
        <v>0</v>
      </c>
      <c r="N1587" s="14">
        <v>0.51058242718735003</v>
      </c>
      <c r="O1587" s="14">
        <v>7.0959869443268397</v>
      </c>
      <c r="P1587" s="14">
        <v>3.01107188270278</v>
      </c>
      <c r="R1587">
        <v>3</v>
      </c>
      <c r="S1587">
        <v>3</v>
      </c>
      <c r="T1587">
        <v>7</v>
      </c>
      <c r="U1587">
        <v>7</v>
      </c>
      <c r="V1587">
        <v>2</v>
      </c>
    </row>
    <row r="1588" spans="1:22">
      <c r="A1588">
        <v>1997</v>
      </c>
      <c r="B1588">
        <v>3</v>
      </c>
      <c r="C1588">
        <v>23</v>
      </c>
      <c r="D1588" s="14">
        <v>0.53939429466465205</v>
      </c>
      <c r="E1588" s="14">
        <v>0.65187577826074306</v>
      </c>
      <c r="F1588" s="14">
        <v>0.825915848387479</v>
      </c>
      <c r="G1588" s="14">
        <v>2.3600681343914598</v>
      </c>
      <c r="H1588" s="14">
        <v>0.72137314089988303</v>
      </c>
      <c r="I1588" s="14">
        <v>0.266566048649367</v>
      </c>
      <c r="J1588" s="14">
        <v>0.17975658098785299</v>
      </c>
      <c r="K1588" s="14">
        <v>3.2530317439433598</v>
      </c>
      <c r="L1588" s="14">
        <v>1.3223591668938E-2</v>
      </c>
      <c r="M1588" s="14">
        <v>7.4413481655985896E-5</v>
      </c>
      <c r="N1588" s="14">
        <v>0.77079972031609001</v>
      </c>
      <c r="O1588" s="14">
        <v>3.8208015860695701</v>
      </c>
      <c r="P1588" s="14">
        <v>2.3431240691436002</v>
      </c>
      <c r="R1588">
        <v>3</v>
      </c>
      <c r="S1588">
        <v>8</v>
      </c>
      <c r="T1588">
        <v>7</v>
      </c>
      <c r="U1588">
        <v>4</v>
      </c>
      <c r="V1588">
        <v>4</v>
      </c>
    </row>
    <row r="1589" spans="1:22">
      <c r="A1589">
        <v>1997</v>
      </c>
      <c r="B1589">
        <v>3</v>
      </c>
      <c r="C1589">
        <v>24</v>
      </c>
      <c r="D1589" s="14">
        <v>9.4301805849264309</v>
      </c>
      <c r="E1589" s="14">
        <v>1.3722049661414699</v>
      </c>
      <c r="F1589" s="14">
        <v>3.1765658139201598</v>
      </c>
      <c r="G1589" s="14">
        <v>4.0863559987168099</v>
      </c>
      <c r="H1589" s="14">
        <v>2.1617918551866402</v>
      </c>
      <c r="I1589" s="14">
        <v>10.5569885997729</v>
      </c>
      <c r="J1589" s="14">
        <v>0.58442617996215496</v>
      </c>
      <c r="K1589" s="14">
        <v>4.7795783839455899</v>
      </c>
      <c r="L1589" s="14">
        <v>1.23782136025238</v>
      </c>
      <c r="M1589" s="14">
        <v>2.4184383678486099E-4</v>
      </c>
      <c r="N1589" s="14">
        <v>7.7480391033075398</v>
      </c>
      <c r="O1589" s="14">
        <v>4.4871890032236097</v>
      </c>
      <c r="P1589" s="14">
        <v>3.5893821995789401</v>
      </c>
      <c r="R1589">
        <v>3</v>
      </c>
      <c r="S1589">
        <v>1</v>
      </c>
      <c r="T1589">
        <v>9</v>
      </c>
      <c r="U1589">
        <v>4</v>
      </c>
      <c r="V1589">
        <v>4</v>
      </c>
    </row>
    <row r="1590" spans="1:22">
      <c r="A1590">
        <v>1997</v>
      </c>
      <c r="B1590">
        <v>3</v>
      </c>
      <c r="C1590">
        <v>25</v>
      </c>
      <c r="D1590" s="14">
        <v>16.9595648062027</v>
      </c>
      <c r="E1590" s="14">
        <v>6.3368826315913704</v>
      </c>
      <c r="F1590" s="14">
        <v>9.8669171332526702</v>
      </c>
      <c r="G1590" s="14">
        <v>7.5382006367434604</v>
      </c>
      <c r="H1590" s="14">
        <v>1.87012556147322</v>
      </c>
      <c r="I1590" s="14">
        <v>16.2207348109213</v>
      </c>
      <c r="J1590" s="14">
        <v>0.95021005729248098</v>
      </c>
      <c r="K1590" s="14">
        <v>7.5748328783526997</v>
      </c>
      <c r="L1590" s="14">
        <v>4.9002581885429697</v>
      </c>
      <c r="M1590" s="14">
        <v>0</v>
      </c>
      <c r="N1590" s="14">
        <v>14.2401811402015</v>
      </c>
      <c r="O1590" s="14">
        <v>6.4598355576824398</v>
      </c>
      <c r="P1590" s="14">
        <v>5.7833801839250301</v>
      </c>
      <c r="R1590">
        <v>3</v>
      </c>
      <c r="S1590">
        <v>1</v>
      </c>
      <c r="T1590">
        <v>9</v>
      </c>
      <c r="U1590">
        <v>4</v>
      </c>
      <c r="V1590">
        <v>4</v>
      </c>
    </row>
    <row r="1591" spans="1:22">
      <c r="A1591">
        <v>1997</v>
      </c>
      <c r="B1591">
        <v>3</v>
      </c>
      <c r="C1591">
        <v>26</v>
      </c>
      <c r="D1591" s="14">
        <v>16.015578254789101</v>
      </c>
      <c r="E1591" s="14">
        <v>8.7110160498115299</v>
      </c>
      <c r="F1591" s="14">
        <v>1.6349773532798899</v>
      </c>
      <c r="G1591" s="14">
        <v>7.8679602860191302</v>
      </c>
      <c r="H1591" s="14">
        <v>1.0260535641784601</v>
      </c>
      <c r="I1591" s="14">
        <v>5.0547711486031703</v>
      </c>
      <c r="J1591" s="14">
        <v>4.5836093602658599</v>
      </c>
      <c r="K1591" s="14">
        <v>10.117601108561701</v>
      </c>
      <c r="L1591" s="14">
        <v>1.58786665966606</v>
      </c>
      <c r="M1591" s="14">
        <v>0</v>
      </c>
      <c r="N1591" s="14">
        <v>6.6838498031790703</v>
      </c>
      <c r="O1591" s="14">
        <v>7.1186029674234996</v>
      </c>
      <c r="P1591" s="14">
        <v>6.2102069687234298</v>
      </c>
      <c r="R1591">
        <v>3</v>
      </c>
      <c r="S1591">
        <v>1</v>
      </c>
      <c r="T1591">
        <v>9</v>
      </c>
      <c r="U1591">
        <v>4</v>
      </c>
      <c r="V1591">
        <v>4</v>
      </c>
    </row>
    <row r="1592" spans="1:22">
      <c r="A1592">
        <v>1997</v>
      </c>
      <c r="B1592">
        <v>3</v>
      </c>
      <c r="C1592">
        <v>27</v>
      </c>
      <c r="D1592" s="14">
        <v>9.3213668916988492</v>
      </c>
      <c r="E1592" s="14">
        <v>0.80288119884411502</v>
      </c>
      <c r="F1592" s="14">
        <v>2.7811578006792102E-2</v>
      </c>
      <c r="G1592" s="14">
        <v>5.2446894576450802</v>
      </c>
      <c r="H1592" s="14">
        <v>0.96893382616818502</v>
      </c>
      <c r="I1592" s="14">
        <v>2.88474681001028</v>
      </c>
      <c r="J1592" s="14">
        <v>1.9702962337771099</v>
      </c>
      <c r="K1592" s="14">
        <v>4.4819619147040504</v>
      </c>
      <c r="L1592" s="14">
        <v>0.17552689863142101</v>
      </c>
      <c r="M1592" s="14">
        <v>0</v>
      </c>
      <c r="N1592" s="14">
        <v>3.38950996779006</v>
      </c>
      <c r="O1592" s="14">
        <v>7.0216590546782598</v>
      </c>
      <c r="P1592" s="14">
        <v>4.4376783960437001</v>
      </c>
      <c r="R1592">
        <v>3</v>
      </c>
      <c r="S1592">
        <v>3</v>
      </c>
      <c r="T1592">
        <v>9</v>
      </c>
      <c r="U1592">
        <v>4</v>
      </c>
      <c r="V1592">
        <v>3</v>
      </c>
    </row>
    <row r="1593" spans="1:22">
      <c r="A1593">
        <v>1997</v>
      </c>
      <c r="B1593">
        <v>3</v>
      </c>
      <c r="C1593">
        <v>28</v>
      </c>
      <c r="D1593" s="14">
        <v>9.7205491905453094</v>
      </c>
      <c r="E1593" s="14">
        <v>2.3294514062126801</v>
      </c>
      <c r="F1593" s="14">
        <v>0.174806002377347</v>
      </c>
      <c r="G1593" s="14">
        <v>3.8597556549075498</v>
      </c>
      <c r="H1593" s="14">
        <v>2.1211382724638099</v>
      </c>
      <c r="I1593" s="14">
        <v>6.2069329038067798</v>
      </c>
      <c r="J1593" s="14">
        <v>1.6641441192884501</v>
      </c>
      <c r="K1593" s="14">
        <v>6.7218967266907104</v>
      </c>
      <c r="L1593" s="14">
        <v>2.4409559443931999</v>
      </c>
      <c r="M1593" s="14">
        <v>0</v>
      </c>
      <c r="N1593" s="14">
        <v>8.7260161340483897</v>
      </c>
      <c r="O1593" s="14">
        <v>5.5003039467861701</v>
      </c>
      <c r="P1593" s="14">
        <v>4.4657478943027504</v>
      </c>
      <c r="R1593">
        <v>3</v>
      </c>
      <c r="S1593">
        <v>3</v>
      </c>
      <c r="T1593">
        <v>5</v>
      </c>
      <c r="U1593">
        <v>4</v>
      </c>
      <c r="V1593">
        <v>3</v>
      </c>
    </row>
    <row r="1594" spans="1:22">
      <c r="A1594">
        <v>1997</v>
      </c>
      <c r="B1594">
        <v>3</v>
      </c>
      <c r="C1594">
        <v>29</v>
      </c>
      <c r="D1594" s="14">
        <v>10.619001150353499</v>
      </c>
      <c r="E1594" s="14">
        <v>2.0805317423323002</v>
      </c>
      <c r="F1594" s="14">
        <v>3.8615474335253501</v>
      </c>
      <c r="G1594" s="14">
        <v>4.7163694824504203</v>
      </c>
      <c r="H1594" s="14">
        <v>8.7207114061503894</v>
      </c>
      <c r="I1594" s="14">
        <v>14.062944708212401</v>
      </c>
      <c r="J1594" s="14">
        <v>3.7941970645442802</v>
      </c>
      <c r="K1594" s="14">
        <v>13.367566208670601</v>
      </c>
      <c r="L1594" s="14">
        <v>12.211098027799499</v>
      </c>
      <c r="M1594" s="14">
        <v>0.25662528882082303</v>
      </c>
      <c r="N1594" s="14">
        <v>19.000550839933599</v>
      </c>
      <c r="O1594" s="14">
        <v>5.2332146911826403</v>
      </c>
      <c r="P1594" s="14">
        <v>7.0664352940733099</v>
      </c>
      <c r="R1594">
        <v>11</v>
      </c>
      <c r="S1594">
        <v>8</v>
      </c>
      <c r="T1594">
        <v>9</v>
      </c>
      <c r="U1594">
        <v>6</v>
      </c>
      <c r="V1594">
        <v>4</v>
      </c>
    </row>
    <row r="1595" spans="1:22">
      <c r="A1595">
        <v>1997</v>
      </c>
      <c r="B1595">
        <v>3</v>
      </c>
      <c r="C1595">
        <v>30</v>
      </c>
      <c r="D1595" s="14">
        <v>5.5066395363490503</v>
      </c>
      <c r="E1595" s="14">
        <v>1.07244907928872</v>
      </c>
      <c r="F1595" s="14">
        <v>1.80194134885581</v>
      </c>
      <c r="G1595" s="14">
        <v>5.4777589774879196</v>
      </c>
      <c r="H1595" s="14">
        <v>12.759234023821699</v>
      </c>
      <c r="I1595" s="14">
        <v>2.0196244235381902</v>
      </c>
      <c r="J1595" s="14">
        <v>4.0683342824478599</v>
      </c>
      <c r="K1595" s="14">
        <v>9.5088425394450198</v>
      </c>
      <c r="L1595" s="14">
        <v>7.8998595864713899</v>
      </c>
      <c r="M1595" s="14">
        <v>8.2608084842533902E-2</v>
      </c>
      <c r="N1595" s="14">
        <v>8.1139545451200998</v>
      </c>
      <c r="O1595" s="14">
        <v>3.3465286571050399</v>
      </c>
      <c r="P1595" s="14">
        <v>5.6403568369581603</v>
      </c>
      <c r="R1595">
        <v>11</v>
      </c>
      <c r="S1595">
        <v>1</v>
      </c>
      <c r="T1595">
        <v>9</v>
      </c>
      <c r="U1595">
        <v>6</v>
      </c>
      <c r="V1595">
        <v>4</v>
      </c>
    </row>
    <row r="1596" spans="1:22">
      <c r="A1596">
        <v>1997</v>
      </c>
      <c r="B1596">
        <v>3</v>
      </c>
      <c r="C1596">
        <v>31</v>
      </c>
      <c r="D1596" s="14">
        <v>13.327329708682401</v>
      </c>
      <c r="E1596" s="14">
        <v>1.63105599273321</v>
      </c>
      <c r="F1596" s="14">
        <v>3.0025306389749198</v>
      </c>
      <c r="G1596" s="14">
        <v>5.1450603640263903</v>
      </c>
      <c r="H1596" s="14">
        <v>9.9379805620429504</v>
      </c>
      <c r="I1596" s="14">
        <v>1.91220444205106</v>
      </c>
      <c r="J1596" s="14">
        <v>2.5467131334777302</v>
      </c>
      <c r="K1596" s="14">
        <v>6.4042682263300499</v>
      </c>
      <c r="L1596" s="14">
        <v>0.86330657584845305</v>
      </c>
      <c r="M1596" s="14">
        <v>2.10842512187033E-2</v>
      </c>
      <c r="N1596" s="14">
        <v>3.5978163178851199</v>
      </c>
      <c r="O1596" s="14">
        <v>2.3668089801968</v>
      </c>
      <c r="P1596" s="14">
        <v>4.0048738965170898</v>
      </c>
      <c r="R1596">
        <v>7</v>
      </c>
      <c r="S1596">
        <v>1</v>
      </c>
      <c r="T1596">
        <v>9</v>
      </c>
      <c r="U1596">
        <v>6</v>
      </c>
      <c r="V1596">
        <v>4</v>
      </c>
    </row>
    <row r="1597" spans="1:22">
      <c r="A1597">
        <v>1997</v>
      </c>
      <c r="B1597">
        <v>4</v>
      </c>
      <c r="C1597">
        <v>1</v>
      </c>
      <c r="D1597" s="14">
        <v>7.3206696086342502</v>
      </c>
      <c r="E1597" s="14">
        <v>1.4096260246283401</v>
      </c>
      <c r="F1597" s="14">
        <v>2.6000774310274499</v>
      </c>
      <c r="G1597" s="14">
        <v>3.9175010834314801</v>
      </c>
      <c r="H1597" s="14">
        <v>2.3685157196819202</v>
      </c>
      <c r="I1597" s="14">
        <v>3.7538501178596202</v>
      </c>
      <c r="J1597" s="14">
        <v>1.3649225448225599</v>
      </c>
      <c r="K1597" s="14">
        <v>8.0012868896744092</v>
      </c>
      <c r="L1597" s="14">
        <v>1.44425597213704</v>
      </c>
      <c r="M1597" s="14">
        <v>0</v>
      </c>
      <c r="N1597" s="14">
        <v>8.6741815152698507</v>
      </c>
      <c r="O1597" s="14">
        <v>4.9142423517253304</v>
      </c>
      <c r="P1597" s="14">
        <v>4.4742658404728104</v>
      </c>
      <c r="R1597">
        <v>7</v>
      </c>
      <c r="S1597">
        <v>1</v>
      </c>
      <c r="T1597">
        <v>9</v>
      </c>
      <c r="U1597">
        <v>6</v>
      </c>
      <c r="V1597">
        <v>3</v>
      </c>
    </row>
    <row r="1598" spans="1:22">
      <c r="A1598">
        <v>1997</v>
      </c>
      <c r="B1598">
        <v>4</v>
      </c>
      <c r="C1598">
        <v>2</v>
      </c>
      <c r="D1598" s="14">
        <v>9.5071321088730407</v>
      </c>
      <c r="E1598" s="14">
        <v>1.5031483839170601</v>
      </c>
      <c r="F1598" s="14">
        <v>1.48606587747022</v>
      </c>
      <c r="G1598" s="14">
        <v>8.6962597014905398</v>
      </c>
      <c r="H1598" s="14">
        <v>3.0956236307719198</v>
      </c>
      <c r="I1598" s="14">
        <v>7.11461783151766</v>
      </c>
      <c r="J1598" s="14">
        <v>6.7615880437581</v>
      </c>
      <c r="K1598" s="14">
        <v>6.9154174725643101</v>
      </c>
      <c r="L1598" s="14">
        <v>3.3318007090330002</v>
      </c>
      <c r="M1598" s="14">
        <v>2.85770430844292E-2</v>
      </c>
      <c r="N1598" s="14">
        <v>12.2278093903684</v>
      </c>
      <c r="O1598" s="14">
        <v>2.40272023737427</v>
      </c>
      <c r="P1598" s="14">
        <v>5.0052325750197797</v>
      </c>
      <c r="R1598">
        <v>1</v>
      </c>
      <c r="S1598">
        <v>3</v>
      </c>
      <c r="T1598">
        <v>9</v>
      </c>
      <c r="U1598">
        <v>6</v>
      </c>
      <c r="V1598">
        <v>4</v>
      </c>
    </row>
    <row r="1599" spans="1:22">
      <c r="A1599">
        <v>1997</v>
      </c>
      <c r="B1599">
        <v>4</v>
      </c>
      <c r="C1599">
        <v>3</v>
      </c>
      <c r="D1599" s="14">
        <v>6.2067683827214202</v>
      </c>
      <c r="E1599" s="14">
        <v>0.83817031640661599</v>
      </c>
      <c r="F1599" s="14">
        <v>0.58407889802602997</v>
      </c>
      <c r="G1599" s="14">
        <v>5.75505283066662</v>
      </c>
      <c r="H1599" s="14">
        <v>4.4361491097953198</v>
      </c>
      <c r="I1599" s="14">
        <v>10.117306049412299</v>
      </c>
      <c r="J1599" s="14">
        <v>5.39400453602972</v>
      </c>
      <c r="K1599" s="14">
        <v>10.6311709000299</v>
      </c>
      <c r="L1599" s="14">
        <v>1.26472120438663</v>
      </c>
      <c r="M1599" s="14">
        <v>3.9525275863090098E-2</v>
      </c>
      <c r="N1599" s="14">
        <v>7.5473521010325104</v>
      </c>
      <c r="O1599" s="14">
        <v>2.25937399986086</v>
      </c>
      <c r="P1599" s="14">
        <v>4.7337296033785998</v>
      </c>
      <c r="R1599">
        <v>11</v>
      </c>
      <c r="S1599">
        <v>3</v>
      </c>
      <c r="T1599">
        <v>9</v>
      </c>
      <c r="U1599">
        <v>6</v>
      </c>
      <c r="V1599">
        <v>9</v>
      </c>
    </row>
    <row r="1600" spans="1:22">
      <c r="A1600">
        <v>1997</v>
      </c>
      <c r="B1600">
        <v>4</v>
      </c>
      <c r="C1600">
        <v>4</v>
      </c>
      <c r="D1600" s="14">
        <v>5.2220441462023599</v>
      </c>
      <c r="E1600" s="14">
        <v>0.46004537954506602</v>
      </c>
      <c r="F1600" s="14">
        <v>1.5043817977270601E-2</v>
      </c>
      <c r="G1600" s="14">
        <v>4.0464458952494002</v>
      </c>
      <c r="H1600" s="14">
        <v>8.2987298155989109</v>
      </c>
      <c r="I1600" s="14">
        <v>3.8241927553541499</v>
      </c>
      <c r="J1600" s="14">
        <v>5.24748845451162</v>
      </c>
      <c r="K1600" s="14">
        <v>6.7937324626041899</v>
      </c>
      <c r="L1600" s="14">
        <v>7.9774093930973402</v>
      </c>
      <c r="M1600" s="14">
        <v>2.2868203665648799</v>
      </c>
      <c r="N1600" s="14">
        <v>10.374250114389399</v>
      </c>
      <c r="O1600" s="14">
        <v>1.1383692021991401</v>
      </c>
      <c r="P1600" s="14">
        <v>4.2374181937291597</v>
      </c>
      <c r="R1600">
        <v>5</v>
      </c>
      <c r="S1600">
        <v>8</v>
      </c>
      <c r="T1600">
        <v>2</v>
      </c>
      <c r="U1600">
        <v>6</v>
      </c>
      <c r="V1600">
        <v>9</v>
      </c>
    </row>
    <row r="1601" spans="1:22">
      <c r="A1601">
        <v>1997</v>
      </c>
      <c r="B1601">
        <v>4</v>
      </c>
      <c r="C1601">
        <v>5</v>
      </c>
      <c r="D1601" s="14">
        <v>4.6409477705976796</v>
      </c>
      <c r="E1601" s="14">
        <v>0.57729328967724503</v>
      </c>
      <c r="F1601" s="14">
        <v>1.2302328624297201</v>
      </c>
      <c r="G1601" s="14">
        <v>9.5850871705246607</v>
      </c>
      <c r="H1601" s="14">
        <v>8.9948513989874392</v>
      </c>
      <c r="I1601" s="14">
        <v>5.1099679789334704</v>
      </c>
      <c r="J1601" s="14">
        <v>4.9956199648360204</v>
      </c>
      <c r="K1601" s="14">
        <v>4.5805062371905203</v>
      </c>
      <c r="L1601" s="14">
        <v>17.397365704548999</v>
      </c>
      <c r="M1601" s="14">
        <v>8.0103474975738092</v>
      </c>
      <c r="N1601" s="14">
        <v>8.6803477484449001</v>
      </c>
      <c r="O1601" s="14">
        <v>1.19771538808059</v>
      </c>
      <c r="P1601" s="14">
        <v>5.5692731831512798</v>
      </c>
      <c r="R1601">
        <v>5</v>
      </c>
      <c r="S1601">
        <v>8</v>
      </c>
      <c r="T1601">
        <v>9</v>
      </c>
      <c r="U1601">
        <v>6</v>
      </c>
      <c r="V1601">
        <v>1</v>
      </c>
    </row>
    <row r="1602" spans="1:22">
      <c r="A1602">
        <v>1997</v>
      </c>
      <c r="B1602">
        <v>4</v>
      </c>
      <c r="C1602">
        <v>6</v>
      </c>
      <c r="D1602" s="14">
        <v>21.259188666541199</v>
      </c>
      <c r="E1602" s="14">
        <v>1.3632066249761501</v>
      </c>
      <c r="F1602" s="14">
        <v>2.4457485454757202</v>
      </c>
      <c r="G1602" s="14">
        <v>8.3826042112538897</v>
      </c>
      <c r="H1602" s="14">
        <v>13.7079042409226</v>
      </c>
      <c r="I1602" s="14">
        <v>14.905181943020301</v>
      </c>
      <c r="J1602" s="14">
        <v>6.1543763995308698</v>
      </c>
      <c r="K1602" s="14">
        <v>14.811614571992999</v>
      </c>
      <c r="L1602" s="14">
        <v>5.4049319573225398</v>
      </c>
      <c r="M1602" s="14">
        <v>1.33404249116832</v>
      </c>
      <c r="N1602" s="14">
        <v>13.1439695602862</v>
      </c>
      <c r="O1602" s="14">
        <v>1.5418361929543001</v>
      </c>
      <c r="P1602" s="14">
        <v>6.8090170769370202</v>
      </c>
      <c r="R1602">
        <v>11</v>
      </c>
      <c r="S1602">
        <v>7</v>
      </c>
      <c r="T1602">
        <v>9</v>
      </c>
      <c r="U1602">
        <v>6</v>
      </c>
      <c r="V1602">
        <v>4</v>
      </c>
    </row>
    <row r="1603" spans="1:22">
      <c r="A1603">
        <v>1997</v>
      </c>
      <c r="B1603">
        <v>4</v>
      </c>
      <c r="C1603">
        <v>7</v>
      </c>
      <c r="D1603" s="14">
        <v>14.8099306924021</v>
      </c>
      <c r="E1603" s="14">
        <v>0.88976050617764602</v>
      </c>
      <c r="F1603" s="14">
        <v>0.159152142640024</v>
      </c>
      <c r="G1603" s="14">
        <v>11.238878763882299</v>
      </c>
      <c r="H1603" s="14">
        <v>18.838512318094502</v>
      </c>
      <c r="I1603" s="14">
        <v>7.7411649555259698</v>
      </c>
      <c r="J1603" s="14">
        <v>7.4304591849675798</v>
      </c>
      <c r="K1603" s="14">
        <v>10.1020135494791</v>
      </c>
      <c r="L1603" s="14">
        <v>12.7126797514071</v>
      </c>
      <c r="M1603" s="14">
        <v>1.2877904774927999E-2</v>
      </c>
      <c r="N1603" s="14">
        <v>14.1913515875163</v>
      </c>
      <c r="O1603" s="14">
        <v>2.5121625469877</v>
      </c>
      <c r="P1603" s="14">
        <v>7.7782467864442504</v>
      </c>
      <c r="R1603">
        <v>11</v>
      </c>
      <c r="S1603">
        <v>7</v>
      </c>
      <c r="T1603">
        <v>5</v>
      </c>
      <c r="U1603">
        <v>6</v>
      </c>
      <c r="V1603">
        <v>4</v>
      </c>
    </row>
    <row r="1604" spans="1:22">
      <c r="A1604">
        <v>1997</v>
      </c>
      <c r="B1604">
        <v>4</v>
      </c>
      <c r="C1604">
        <v>8</v>
      </c>
      <c r="D1604" s="14">
        <v>15.064871522292499</v>
      </c>
      <c r="E1604" s="14">
        <v>0.51661541626979302</v>
      </c>
      <c r="F1604" s="14">
        <v>6.3642290516142301E-4</v>
      </c>
      <c r="G1604" s="14">
        <v>12.0881994412134</v>
      </c>
      <c r="H1604" s="14">
        <v>9.7391823909091997</v>
      </c>
      <c r="I1604" s="14">
        <v>9.4389622611333497</v>
      </c>
      <c r="J1604" s="14">
        <v>4.3612863694766997</v>
      </c>
      <c r="K1604" s="14">
        <v>9.0301338893416094</v>
      </c>
      <c r="L1604" s="14">
        <v>2.5894294932116901</v>
      </c>
      <c r="M1604" s="14">
        <v>4.15060470347056E-3</v>
      </c>
      <c r="N1604" s="14">
        <v>4.8022759171560798</v>
      </c>
      <c r="O1604" s="14">
        <v>3.3359907537279399</v>
      </c>
      <c r="P1604" s="14">
        <v>6.1923060047253502</v>
      </c>
      <c r="R1604">
        <v>1</v>
      </c>
      <c r="S1604">
        <v>7</v>
      </c>
      <c r="T1604">
        <v>2</v>
      </c>
      <c r="U1604">
        <v>6</v>
      </c>
      <c r="V1604">
        <v>9</v>
      </c>
    </row>
    <row r="1605" spans="1:22">
      <c r="A1605">
        <v>1997</v>
      </c>
      <c r="B1605">
        <v>4</v>
      </c>
      <c r="C1605">
        <v>9</v>
      </c>
      <c r="D1605" s="14">
        <v>9.4803480530379094</v>
      </c>
      <c r="E1605" s="14">
        <v>9.8800204613968198E-2</v>
      </c>
      <c r="F1605" s="14">
        <v>5.4248000187142598E-3</v>
      </c>
      <c r="G1605" s="14">
        <v>3.8180507446307899</v>
      </c>
      <c r="H1605" s="14">
        <v>9.1990264382682998</v>
      </c>
      <c r="I1605" s="14">
        <v>7.9607579904276697</v>
      </c>
      <c r="J1605" s="14">
        <v>2.4585444670030698</v>
      </c>
      <c r="K1605" s="14">
        <v>13.0503081430282</v>
      </c>
      <c r="L1605" s="14">
        <v>1.1610761885371099</v>
      </c>
      <c r="M1605" s="14">
        <v>2.8654699690117803E-4</v>
      </c>
      <c r="N1605" s="14">
        <v>8.5834943064687899</v>
      </c>
      <c r="O1605" s="14">
        <v>4.48659410653483</v>
      </c>
      <c r="P1605" s="14">
        <v>5.6313775095438299</v>
      </c>
      <c r="R1605">
        <v>11</v>
      </c>
      <c r="S1605">
        <v>1</v>
      </c>
      <c r="T1605">
        <v>2</v>
      </c>
      <c r="U1605">
        <v>6</v>
      </c>
      <c r="V1605">
        <v>9</v>
      </c>
    </row>
    <row r="1606" spans="1:22">
      <c r="A1606">
        <v>1997</v>
      </c>
      <c r="B1606">
        <v>4</v>
      </c>
      <c r="C1606">
        <v>10</v>
      </c>
      <c r="D1606" s="14">
        <v>2.8431896355886299</v>
      </c>
      <c r="E1606" s="14">
        <v>2.24529086648225E-2</v>
      </c>
      <c r="F1606" s="14">
        <v>0</v>
      </c>
      <c r="G1606" s="14">
        <v>4.51300689144814</v>
      </c>
      <c r="H1606" s="14">
        <v>11.614755492406699</v>
      </c>
      <c r="I1606" s="14">
        <v>3.46892871207789</v>
      </c>
      <c r="J1606" s="14">
        <v>5.5345031130332396</v>
      </c>
      <c r="K1606" s="14">
        <v>7.4420976772167498</v>
      </c>
      <c r="L1606" s="14">
        <v>2.3491481149465101</v>
      </c>
      <c r="M1606" s="14">
        <v>2.23189948268657E-4</v>
      </c>
      <c r="N1606" s="14">
        <v>10.330687157114699</v>
      </c>
      <c r="O1606" s="14">
        <v>3.81860046472082</v>
      </c>
      <c r="P1606" s="14">
        <v>5.2649782083378298</v>
      </c>
      <c r="R1606">
        <v>11</v>
      </c>
      <c r="S1606">
        <v>1</v>
      </c>
      <c r="T1606">
        <v>2</v>
      </c>
      <c r="U1606">
        <v>6</v>
      </c>
      <c r="V1606">
        <v>9</v>
      </c>
    </row>
    <row r="1607" spans="1:22">
      <c r="A1607">
        <v>1997</v>
      </c>
      <c r="B1607">
        <v>4</v>
      </c>
      <c r="C1607">
        <v>11</v>
      </c>
      <c r="D1607" s="14">
        <v>6.4933599496755203</v>
      </c>
      <c r="E1607" s="14">
        <v>1.2986563680694801E-3</v>
      </c>
      <c r="F1607" s="14">
        <v>6.3292066986903105E-4</v>
      </c>
      <c r="G1607" s="14">
        <v>3.6143682024656001</v>
      </c>
      <c r="H1607" s="14">
        <v>5.1177449919445603</v>
      </c>
      <c r="I1607" s="14">
        <v>2.9961914772968998</v>
      </c>
      <c r="J1607" s="14">
        <v>3.5413262049313898</v>
      </c>
      <c r="K1607" s="14">
        <v>7.4708276597914898</v>
      </c>
      <c r="L1607" s="14">
        <v>0.39490975492802899</v>
      </c>
      <c r="M1607" s="14">
        <v>1.8551088135204198E-5</v>
      </c>
      <c r="N1607" s="14">
        <v>3.3716801336848499</v>
      </c>
      <c r="O1607" s="14">
        <v>4.9504817528246097</v>
      </c>
      <c r="P1607" s="14">
        <v>4.3687290137842902</v>
      </c>
      <c r="R1607">
        <v>10</v>
      </c>
      <c r="S1607">
        <v>1</v>
      </c>
      <c r="T1607">
        <v>2</v>
      </c>
      <c r="U1607">
        <v>6</v>
      </c>
      <c r="V1607">
        <v>1</v>
      </c>
    </row>
    <row r="1608" spans="1:22">
      <c r="A1608">
        <v>1997</v>
      </c>
      <c r="B1608">
        <v>4</v>
      </c>
      <c r="C1608">
        <v>12</v>
      </c>
      <c r="D1608" s="14">
        <v>10.309467770218101</v>
      </c>
      <c r="E1608" s="14">
        <v>2.5097822694718799E-2</v>
      </c>
      <c r="F1608" s="14">
        <v>1.56826737699474E-3</v>
      </c>
      <c r="G1608" s="14">
        <v>3.2025436522838402</v>
      </c>
      <c r="H1608" s="14">
        <v>3.1932684199561399</v>
      </c>
      <c r="I1608" s="14">
        <v>5.9545529153749701</v>
      </c>
      <c r="J1608" s="14">
        <v>3.6695322417333198</v>
      </c>
      <c r="K1608" s="14">
        <v>5.7630640123301298</v>
      </c>
      <c r="L1608" s="14">
        <v>1.9019753314799399</v>
      </c>
      <c r="M1608" s="14">
        <v>6.4623690671773899E-4</v>
      </c>
      <c r="N1608" s="14">
        <v>5.1896870386574001</v>
      </c>
      <c r="O1608" s="14">
        <v>1.95122173353294</v>
      </c>
      <c r="P1608" s="14">
        <v>3.0035072542281398</v>
      </c>
      <c r="R1608">
        <v>7</v>
      </c>
      <c r="S1608">
        <v>1</v>
      </c>
      <c r="T1608">
        <v>2</v>
      </c>
      <c r="U1608">
        <v>6</v>
      </c>
      <c r="V1608">
        <v>9</v>
      </c>
    </row>
    <row r="1609" spans="1:22">
      <c r="A1609">
        <v>1997</v>
      </c>
      <c r="B1609">
        <v>4</v>
      </c>
      <c r="C1609">
        <v>13</v>
      </c>
      <c r="D1609" s="14">
        <v>11.926170523315101</v>
      </c>
      <c r="E1609" s="14">
        <v>0.28803296740710499</v>
      </c>
      <c r="F1609" s="14">
        <v>1.40197710721967E-2</v>
      </c>
      <c r="G1609" s="14">
        <v>2.82064478808288</v>
      </c>
      <c r="H1609" s="14">
        <v>4.8136552028191399</v>
      </c>
      <c r="I1609" s="14">
        <v>4.7207082126437996</v>
      </c>
      <c r="J1609" s="14">
        <v>3.1117958374032701</v>
      </c>
      <c r="K1609" s="14">
        <v>6.1637736862664996</v>
      </c>
      <c r="L1609" s="14">
        <v>1.2096923753765401</v>
      </c>
      <c r="M1609" s="14">
        <v>2.4686317817046301E-2</v>
      </c>
      <c r="N1609" s="14">
        <v>5.8667471538516596</v>
      </c>
      <c r="O1609" s="14">
        <v>2.9244434752614499</v>
      </c>
      <c r="P1609" s="14">
        <v>3.3842418416945601</v>
      </c>
      <c r="R1609">
        <v>7</v>
      </c>
      <c r="S1609">
        <v>3</v>
      </c>
      <c r="T1609">
        <v>5</v>
      </c>
      <c r="U1609">
        <v>3</v>
      </c>
      <c r="V1609">
        <v>3</v>
      </c>
    </row>
    <row r="1610" spans="1:22">
      <c r="A1610">
        <v>1997</v>
      </c>
      <c r="B1610">
        <v>4</v>
      </c>
      <c r="C1610">
        <v>14</v>
      </c>
      <c r="D1610" s="14">
        <v>9.6352660464323492</v>
      </c>
      <c r="E1610" s="14">
        <v>0.16304751816368701</v>
      </c>
      <c r="F1610" s="14">
        <v>0</v>
      </c>
      <c r="G1610" s="14">
        <v>0.98205617373776599</v>
      </c>
      <c r="H1610" s="14">
        <v>2.4989066297474798</v>
      </c>
      <c r="I1610" s="14">
        <v>6.3152481181772204</v>
      </c>
      <c r="J1610" s="14">
        <v>2.74008935900468</v>
      </c>
      <c r="K1610" s="14">
        <v>5.3588263636044697</v>
      </c>
      <c r="L1610" s="14">
        <v>1.77204990323629</v>
      </c>
      <c r="M1610" s="14">
        <v>0.39626209433590798</v>
      </c>
      <c r="N1610" s="14">
        <v>8.80350314370917</v>
      </c>
      <c r="O1610" s="14">
        <v>4.0328204084359003</v>
      </c>
      <c r="P1610" s="14">
        <v>3.3092043808188301</v>
      </c>
      <c r="R1610">
        <v>7</v>
      </c>
      <c r="S1610">
        <v>8</v>
      </c>
      <c r="T1610">
        <v>5</v>
      </c>
      <c r="U1610">
        <v>3</v>
      </c>
      <c r="V1610">
        <v>3</v>
      </c>
    </row>
    <row r="1611" spans="1:22">
      <c r="A1611">
        <v>1997</v>
      </c>
      <c r="B1611">
        <v>4</v>
      </c>
      <c r="C1611">
        <v>15</v>
      </c>
      <c r="D1611" s="14">
        <v>3.40505834843069</v>
      </c>
      <c r="E1611" s="14">
        <v>0.14477513701379</v>
      </c>
      <c r="F1611" s="14">
        <v>5.2272354366149201E-2</v>
      </c>
      <c r="G1611" s="14">
        <v>1.07832120325204</v>
      </c>
      <c r="H1611" s="14">
        <v>1.62642120827175</v>
      </c>
      <c r="I1611" s="14">
        <v>2.3832777297818999</v>
      </c>
      <c r="J1611" s="14">
        <v>3.31055163498131</v>
      </c>
      <c r="K1611" s="14">
        <v>3.9328217898264102</v>
      </c>
      <c r="L1611" s="14">
        <v>0.43095465436010799</v>
      </c>
      <c r="M1611" s="14">
        <v>0.96205810398553804</v>
      </c>
      <c r="N1611" s="14">
        <v>3.66583543298391</v>
      </c>
      <c r="O1611" s="14">
        <v>4.1170648970288202</v>
      </c>
      <c r="P1611" s="14">
        <v>2.8681322967276</v>
      </c>
      <c r="R1611">
        <v>8</v>
      </c>
      <c r="S1611">
        <v>8</v>
      </c>
      <c r="T1611">
        <v>9</v>
      </c>
      <c r="U1611">
        <v>3</v>
      </c>
      <c r="V1611">
        <v>9</v>
      </c>
    </row>
    <row r="1612" spans="1:22">
      <c r="A1612">
        <v>1997</v>
      </c>
      <c r="B1612">
        <v>4</v>
      </c>
      <c r="C1612">
        <v>16</v>
      </c>
      <c r="D1612" s="14">
        <v>3.8525462974534701</v>
      </c>
      <c r="E1612" s="14">
        <v>1.6401588585062101E-2</v>
      </c>
      <c r="F1612" s="14">
        <v>0</v>
      </c>
      <c r="G1612" s="14">
        <v>1.4521399859158499</v>
      </c>
      <c r="H1612" s="14">
        <v>1.7392473911492401</v>
      </c>
      <c r="I1612" s="14">
        <v>2.9889757334119098</v>
      </c>
      <c r="J1612" s="14">
        <v>3.4291218763820299</v>
      </c>
      <c r="K1612" s="14">
        <v>5.08130230430233</v>
      </c>
      <c r="L1612" s="14">
        <v>1.8634034999787701</v>
      </c>
      <c r="M1612" s="14">
        <v>1.7036761591309899</v>
      </c>
      <c r="N1612" s="14">
        <v>2.7148348655004502</v>
      </c>
      <c r="O1612" s="14">
        <v>4.3172775611030003</v>
      </c>
      <c r="P1612" s="14">
        <v>3.2450870546864898</v>
      </c>
      <c r="R1612">
        <v>3</v>
      </c>
      <c r="S1612">
        <v>8</v>
      </c>
      <c r="T1612">
        <v>9</v>
      </c>
      <c r="U1612">
        <v>3</v>
      </c>
      <c r="V1612">
        <v>9</v>
      </c>
    </row>
    <row r="1613" spans="1:22">
      <c r="A1613">
        <v>1997</v>
      </c>
      <c r="B1613">
        <v>4</v>
      </c>
      <c r="C1613">
        <v>17</v>
      </c>
      <c r="D1613" s="14">
        <v>3.3066174396019901</v>
      </c>
      <c r="E1613" s="14">
        <v>8.2237712127573408E-3</v>
      </c>
      <c r="F1613" s="14">
        <v>0</v>
      </c>
      <c r="G1613" s="14">
        <v>1.7401613354390399</v>
      </c>
      <c r="H1613" s="14">
        <v>2.01529431709859</v>
      </c>
      <c r="I1613" s="14">
        <v>1.62846643306457</v>
      </c>
      <c r="J1613" s="14">
        <v>2.6130759818808902</v>
      </c>
      <c r="K1613" s="14">
        <v>4.0047856139695996</v>
      </c>
      <c r="L1613" s="14">
        <v>1.9866094391141</v>
      </c>
      <c r="M1613" s="14">
        <v>1.6201440847305</v>
      </c>
      <c r="N1613" s="14">
        <v>4.8748628468022996</v>
      </c>
      <c r="O1613" s="14">
        <v>2.39199584447754</v>
      </c>
      <c r="P1613" s="14">
        <v>2.4813698054501701</v>
      </c>
      <c r="R1613">
        <v>6</v>
      </c>
      <c r="S1613">
        <v>8</v>
      </c>
      <c r="T1613">
        <v>9</v>
      </c>
      <c r="U1613">
        <v>3</v>
      </c>
      <c r="V1613">
        <v>7</v>
      </c>
    </row>
    <row r="1614" spans="1:22">
      <c r="A1614">
        <v>1997</v>
      </c>
      <c r="B1614">
        <v>4</v>
      </c>
      <c r="C1614">
        <v>18</v>
      </c>
      <c r="D1614" s="14">
        <v>10.603030891681</v>
      </c>
      <c r="E1614" s="14">
        <v>1.46498826545156E-3</v>
      </c>
      <c r="F1614" s="14">
        <v>1.68484618127743E-4</v>
      </c>
      <c r="G1614" s="14">
        <v>1.6285553962672601</v>
      </c>
      <c r="H1614" s="14">
        <v>1.99525612085996</v>
      </c>
      <c r="I1614" s="14">
        <v>2.8110777200550401</v>
      </c>
      <c r="J1614" s="14">
        <v>2.2483192006706099</v>
      </c>
      <c r="K1614" s="14">
        <v>5.3212266754558897</v>
      </c>
      <c r="L1614" s="14">
        <v>2.2964554502591201</v>
      </c>
      <c r="M1614" s="14">
        <v>0.45033967429393101</v>
      </c>
      <c r="N1614" s="14">
        <v>5.68635862627296</v>
      </c>
      <c r="O1614" s="14">
        <v>2.25541066220819</v>
      </c>
      <c r="P1614" s="14">
        <v>2.6727018612423499</v>
      </c>
      <c r="R1614">
        <v>7</v>
      </c>
      <c r="S1614">
        <v>8</v>
      </c>
      <c r="T1614">
        <v>9</v>
      </c>
      <c r="U1614">
        <v>3</v>
      </c>
      <c r="V1614">
        <v>9</v>
      </c>
    </row>
    <row r="1615" spans="1:22">
      <c r="A1615">
        <v>1997</v>
      </c>
      <c r="B1615">
        <v>4</v>
      </c>
      <c r="C1615">
        <v>19</v>
      </c>
      <c r="D1615" s="14">
        <v>14.8298481794828</v>
      </c>
      <c r="E1615" s="14">
        <v>2.4619767428903101E-2</v>
      </c>
      <c r="F1615" s="14">
        <v>0</v>
      </c>
      <c r="G1615" s="14">
        <v>5.3486538515635402</v>
      </c>
      <c r="H1615" s="14">
        <v>2.9350127638214101</v>
      </c>
      <c r="I1615" s="14">
        <v>6.7284853641780096</v>
      </c>
      <c r="J1615" s="14">
        <v>1.0671568214982201</v>
      </c>
      <c r="K1615" s="14">
        <v>7.0646969074653203</v>
      </c>
      <c r="L1615" s="14">
        <v>15.484416325588301</v>
      </c>
      <c r="M1615" s="14">
        <v>2.8592270371131399</v>
      </c>
      <c r="N1615" s="14">
        <v>14.106844586866799</v>
      </c>
      <c r="O1615" s="14">
        <v>1.93198780420113</v>
      </c>
      <c r="P1615" s="14">
        <v>4.4874406207783704</v>
      </c>
      <c r="R1615">
        <v>7</v>
      </c>
      <c r="S1615">
        <v>6</v>
      </c>
      <c r="T1615">
        <v>9</v>
      </c>
      <c r="U1615">
        <v>3</v>
      </c>
      <c r="V1615">
        <v>7</v>
      </c>
    </row>
    <row r="1616" spans="1:22">
      <c r="A1616">
        <v>1997</v>
      </c>
      <c r="B1616">
        <v>4</v>
      </c>
      <c r="C1616">
        <v>20</v>
      </c>
      <c r="D1616" s="14">
        <v>8.4878535659397993</v>
      </c>
      <c r="E1616" s="14">
        <v>0.18077376723313501</v>
      </c>
      <c r="F1616" s="14">
        <v>4.35555752266455E-2</v>
      </c>
      <c r="G1616" s="14">
        <v>7.3235153064516103</v>
      </c>
      <c r="H1616" s="14">
        <v>6.2618184442743701</v>
      </c>
      <c r="I1616" s="14">
        <v>6.4637722922977501</v>
      </c>
      <c r="J1616" s="14">
        <v>1.9184927547405799</v>
      </c>
      <c r="K1616" s="14">
        <v>7.1977889275457896</v>
      </c>
      <c r="L1616" s="14">
        <v>9.8010172133810904</v>
      </c>
      <c r="M1616" s="14">
        <v>0.95743414352606004</v>
      </c>
      <c r="N1616" s="14">
        <v>12.9994734841026</v>
      </c>
      <c r="O1616" s="14">
        <v>2.0818753876937</v>
      </c>
      <c r="P1616" s="14">
        <v>4.7549179272146702</v>
      </c>
      <c r="R1616">
        <v>5</v>
      </c>
      <c r="S1616">
        <v>6</v>
      </c>
      <c r="T1616">
        <v>2</v>
      </c>
      <c r="U1616">
        <v>3</v>
      </c>
      <c r="V1616">
        <v>1</v>
      </c>
    </row>
    <row r="1617" spans="1:22">
      <c r="A1617">
        <v>1997</v>
      </c>
      <c r="B1617">
        <v>4</v>
      </c>
      <c r="C1617">
        <v>21</v>
      </c>
      <c r="D1617" s="14">
        <v>5.15802417405067</v>
      </c>
      <c r="E1617" s="14">
        <v>0.81515257749623504</v>
      </c>
      <c r="F1617" s="14">
        <v>0.13990899876468599</v>
      </c>
      <c r="G1617" s="14">
        <v>8.1688421696200901</v>
      </c>
      <c r="H1617" s="14">
        <v>7.0654213910742198</v>
      </c>
      <c r="I1617" s="14">
        <v>7.62899202589134</v>
      </c>
      <c r="J1617" s="14">
        <v>4.9502269096117804</v>
      </c>
      <c r="K1617" s="14">
        <v>4.9250012048085301</v>
      </c>
      <c r="L1617" s="14">
        <v>2.5992498251484601</v>
      </c>
      <c r="M1617" s="14">
        <v>8.2505886420522506E-2</v>
      </c>
      <c r="N1617" s="14">
        <v>9.4258044000576806</v>
      </c>
      <c r="O1617" s="14">
        <v>2.9464313432529199</v>
      </c>
      <c r="P1617" s="14">
        <v>4.6759189893998103</v>
      </c>
      <c r="R1617">
        <v>5</v>
      </c>
      <c r="S1617">
        <v>6</v>
      </c>
      <c r="T1617">
        <v>2</v>
      </c>
      <c r="U1617">
        <v>3</v>
      </c>
      <c r="V1617">
        <v>1</v>
      </c>
    </row>
    <row r="1618" spans="1:22">
      <c r="A1618">
        <v>1997</v>
      </c>
      <c r="B1618">
        <v>4</v>
      </c>
      <c r="C1618">
        <v>22</v>
      </c>
      <c r="D1618" s="14">
        <v>2.2330467968981802</v>
      </c>
      <c r="E1618" s="14">
        <v>1.3864793124989201</v>
      </c>
      <c r="F1618" s="14">
        <v>0.53421570669761897</v>
      </c>
      <c r="G1618" s="14">
        <v>7.3641245890031897</v>
      </c>
      <c r="H1618" s="14">
        <v>6.8800874395927902</v>
      </c>
      <c r="I1618" s="14">
        <v>5.1634371011878404</v>
      </c>
      <c r="J1618" s="14">
        <v>10.232472442813799</v>
      </c>
      <c r="K1618" s="14">
        <v>3.0214757351244899</v>
      </c>
      <c r="L1618" s="14">
        <v>1.1544760593889301</v>
      </c>
      <c r="M1618" s="14">
        <v>1.04313285867698E-2</v>
      </c>
      <c r="N1618" s="14">
        <v>5.8119043054528099</v>
      </c>
      <c r="O1618" s="14">
        <v>2.8249720701362802</v>
      </c>
      <c r="P1618" s="14">
        <v>4.5180851243495797</v>
      </c>
      <c r="R1618">
        <v>1</v>
      </c>
      <c r="S1618">
        <v>8</v>
      </c>
      <c r="T1618">
        <v>2</v>
      </c>
      <c r="U1618">
        <v>3</v>
      </c>
      <c r="V1618">
        <v>1</v>
      </c>
    </row>
    <row r="1619" spans="1:22">
      <c r="A1619">
        <v>1997</v>
      </c>
      <c r="B1619">
        <v>4</v>
      </c>
      <c r="C1619">
        <v>23</v>
      </c>
      <c r="D1619" s="14">
        <v>2.0111623780158898</v>
      </c>
      <c r="E1619" s="14">
        <v>1.42511492393533</v>
      </c>
      <c r="F1619" s="14">
        <v>0.293339552008689</v>
      </c>
      <c r="G1619" s="14">
        <v>5.7641042006196903</v>
      </c>
      <c r="H1619" s="14">
        <v>8.5262721747468699</v>
      </c>
      <c r="I1619" s="14">
        <v>3.4600194878545101</v>
      </c>
      <c r="J1619" s="14">
        <v>8.0348856568895499</v>
      </c>
      <c r="K1619" s="14">
        <v>1.92843547267124</v>
      </c>
      <c r="L1619" s="14">
        <v>1.2632516540085399</v>
      </c>
      <c r="M1619" s="14">
        <v>1.4416907382789701E-3</v>
      </c>
      <c r="N1619" s="14">
        <v>5.7262279889781098</v>
      </c>
      <c r="O1619" s="14">
        <v>1.59246728145362</v>
      </c>
      <c r="P1619" s="14">
        <v>3.5899538094892298</v>
      </c>
      <c r="R1619">
        <v>5</v>
      </c>
      <c r="S1619">
        <v>8</v>
      </c>
      <c r="T1619">
        <v>2</v>
      </c>
      <c r="U1619">
        <v>3</v>
      </c>
      <c r="V1619">
        <v>9</v>
      </c>
    </row>
    <row r="1620" spans="1:22">
      <c r="A1620">
        <v>1997</v>
      </c>
      <c r="B1620">
        <v>4</v>
      </c>
      <c r="C1620">
        <v>24</v>
      </c>
      <c r="D1620" s="14">
        <v>16.128147170081601</v>
      </c>
      <c r="E1620" s="14">
        <v>1.41625668477668</v>
      </c>
      <c r="F1620" s="14">
        <v>0.120324170283905</v>
      </c>
      <c r="G1620" s="14">
        <v>5.2047542182451103</v>
      </c>
      <c r="H1620" s="14">
        <v>11.6238696607747</v>
      </c>
      <c r="I1620" s="14">
        <v>21.660789561263901</v>
      </c>
      <c r="J1620" s="14">
        <v>6.3200643786340702</v>
      </c>
      <c r="K1620" s="14">
        <v>3.9947119845676098</v>
      </c>
      <c r="L1620" s="14">
        <v>5.4563178757570698</v>
      </c>
      <c r="M1620" s="14">
        <v>0.30331895012407201</v>
      </c>
      <c r="N1620" s="14">
        <v>11.384803740469</v>
      </c>
      <c r="O1620" s="14">
        <v>2.3992234438959801</v>
      </c>
      <c r="P1620" s="14">
        <v>4.6994901453761502</v>
      </c>
      <c r="R1620">
        <v>5</v>
      </c>
      <c r="S1620">
        <v>3</v>
      </c>
      <c r="T1620">
        <v>5</v>
      </c>
      <c r="U1620">
        <v>3</v>
      </c>
      <c r="V1620">
        <v>3</v>
      </c>
    </row>
    <row r="1621" spans="1:22">
      <c r="A1621">
        <v>1997</v>
      </c>
      <c r="B1621">
        <v>4</v>
      </c>
      <c r="C1621">
        <v>25</v>
      </c>
      <c r="D1621" s="14">
        <v>11.1980769772565</v>
      </c>
      <c r="E1621" s="14">
        <v>0.92851641153554099</v>
      </c>
      <c r="F1621" s="14">
        <v>0.10298094197065601</v>
      </c>
      <c r="G1621" s="14">
        <v>6.2318706786999698</v>
      </c>
      <c r="H1621" s="14">
        <v>14.4321080129188</v>
      </c>
      <c r="I1621" s="14">
        <v>22.720438769774098</v>
      </c>
      <c r="J1621" s="14">
        <v>5.8789925023597602</v>
      </c>
      <c r="K1621" s="14">
        <v>4.1792394009355904</v>
      </c>
      <c r="L1621" s="14">
        <v>7.2043396265439599</v>
      </c>
      <c r="M1621" s="14">
        <v>1.1621198908597801</v>
      </c>
      <c r="N1621" s="14">
        <v>11.7247191314041</v>
      </c>
      <c r="O1621" s="14">
        <v>4.1784456922887596</v>
      </c>
      <c r="P1621" s="14">
        <v>5.8455249404630099</v>
      </c>
      <c r="R1621">
        <v>5</v>
      </c>
      <c r="S1621">
        <v>8</v>
      </c>
      <c r="T1621">
        <v>5</v>
      </c>
      <c r="U1621">
        <v>3</v>
      </c>
      <c r="V1621">
        <v>3</v>
      </c>
    </row>
    <row r="1622" spans="1:22">
      <c r="A1622">
        <v>1997</v>
      </c>
      <c r="B1622">
        <v>4</v>
      </c>
      <c r="C1622">
        <v>26</v>
      </c>
      <c r="D1622" s="14">
        <v>3.4096863840260299</v>
      </c>
      <c r="E1622" s="14">
        <v>0.54720808415094901</v>
      </c>
      <c r="F1622" s="14">
        <v>0.33375751787105001</v>
      </c>
      <c r="G1622" s="14">
        <v>8.0887018016767893</v>
      </c>
      <c r="H1622" s="14">
        <v>10.5645400974184</v>
      </c>
      <c r="I1622" s="14">
        <v>2.93624540679515</v>
      </c>
      <c r="J1622" s="14">
        <v>4.75058462184702</v>
      </c>
      <c r="K1622" s="14">
        <v>2.34474197175104</v>
      </c>
      <c r="L1622" s="14">
        <v>5.3868319374300198</v>
      </c>
      <c r="M1622" s="14">
        <v>1.0213430768160101</v>
      </c>
      <c r="N1622" s="14">
        <v>9.3321571892550192</v>
      </c>
      <c r="O1622" s="14">
        <v>4.4986400559435502</v>
      </c>
      <c r="P1622" s="14">
        <v>5.3212085646698197</v>
      </c>
      <c r="R1622">
        <v>5</v>
      </c>
      <c r="S1622">
        <v>6</v>
      </c>
      <c r="T1622">
        <v>2</v>
      </c>
      <c r="U1622">
        <v>3</v>
      </c>
      <c r="V1622">
        <v>1</v>
      </c>
    </row>
    <row r="1623" spans="1:22">
      <c r="A1623">
        <v>1997</v>
      </c>
      <c r="B1623">
        <v>4</v>
      </c>
      <c r="C1623">
        <v>27</v>
      </c>
      <c r="D1623" s="14">
        <v>4.3068575486077103</v>
      </c>
      <c r="E1623" s="14">
        <v>0.27155781085895098</v>
      </c>
      <c r="F1623" s="14">
        <v>0.279887747438544</v>
      </c>
      <c r="G1623" s="14">
        <v>8.1125021715962493</v>
      </c>
      <c r="H1623" s="14">
        <v>7.9119032681035604</v>
      </c>
      <c r="I1623" s="14">
        <v>4.8559079339690898</v>
      </c>
      <c r="J1623" s="14">
        <v>5.5777334478846496</v>
      </c>
      <c r="K1623" s="14">
        <v>0.69257065286374397</v>
      </c>
      <c r="L1623" s="14">
        <v>5.4561906775699498</v>
      </c>
      <c r="M1623" s="14">
        <v>1.3816245401455101</v>
      </c>
      <c r="N1623" s="14">
        <v>6.8847952502691596</v>
      </c>
      <c r="O1623" s="14">
        <v>5.5590304077866604</v>
      </c>
      <c r="P1623" s="14">
        <v>5.2553893536946399</v>
      </c>
      <c r="R1623">
        <v>5</v>
      </c>
      <c r="S1623">
        <v>6</v>
      </c>
      <c r="T1623">
        <v>2</v>
      </c>
      <c r="U1623">
        <v>3</v>
      </c>
      <c r="V1623">
        <v>7</v>
      </c>
    </row>
    <row r="1624" spans="1:22">
      <c r="A1624">
        <v>1997</v>
      </c>
      <c r="B1624">
        <v>4</v>
      </c>
      <c r="C1624">
        <v>28</v>
      </c>
      <c r="D1624" s="14">
        <v>1.7895733358666199</v>
      </c>
      <c r="E1624" s="14">
        <v>4.4745455546852601E-2</v>
      </c>
      <c r="F1624" s="14">
        <v>0.124841590277986</v>
      </c>
      <c r="G1624" s="14">
        <v>5.8517647895625098</v>
      </c>
      <c r="H1624" s="14">
        <v>4.2331550277985501</v>
      </c>
      <c r="I1624" s="14">
        <v>1.7487735338822401</v>
      </c>
      <c r="J1624" s="14">
        <v>3.5437321740261201</v>
      </c>
      <c r="K1624" s="14">
        <v>0.85302641077040198</v>
      </c>
      <c r="L1624" s="14">
        <v>2.2404982447424402</v>
      </c>
      <c r="M1624" s="14">
        <v>1.2421813219098099</v>
      </c>
      <c r="N1624" s="14">
        <v>6.63501071287914</v>
      </c>
      <c r="O1624" s="14">
        <v>4.1130798825617196</v>
      </c>
      <c r="P1624" s="14">
        <v>3.6922236314251702</v>
      </c>
      <c r="R1624">
        <v>5</v>
      </c>
      <c r="S1624">
        <v>6</v>
      </c>
      <c r="T1624">
        <v>4</v>
      </c>
      <c r="U1624">
        <v>3</v>
      </c>
      <c r="V1624">
        <v>7</v>
      </c>
    </row>
    <row r="1625" spans="1:22">
      <c r="A1625">
        <v>1997</v>
      </c>
      <c r="B1625">
        <v>4</v>
      </c>
      <c r="C1625">
        <v>29</v>
      </c>
      <c r="D1625" s="14">
        <v>2.5236351956244998</v>
      </c>
      <c r="E1625" s="14">
        <v>8.5255657870712903E-2</v>
      </c>
      <c r="F1625" s="14">
        <v>0.440544187185959</v>
      </c>
      <c r="G1625" s="14">
        <v>4.7598307101417303</v>
      </c>
      <c r="H1625" s="14">
        <v>9.2751844131615808</v>
      </c>
      <c r="I1625" s="14">
        <v>7.3933424153241498</v>
      </c>
      <c r="J1625" s="14">
        <v>4.6878738530215296</v>
      </c>
      <c r="K1625" s="14">
        <v>4.9835293638543696</v>
      </c>
      <c r="L1625" s="14">
        <v>12.679691146253001</v>
      </c>
      <c r="M1625" s="14">
        <v>1.62804881337048</v>
      </c>
      <c r="N1625" s="14">
        <v>13.1352356569826</v>
      </c>
      <c r="O1625" s="14">
        <v>5.2659217680024799</v>
      </c>
      <c r="P1625" s="14">
        <v>5.85898255179778</v>
      </c>
      <c r="R1625">
        <v>4</v>
      </c>
      <c r="S1625">
        <v>6</v>
      </c>
      <c r="T1625">
        <v>2</v>
      </c>
      <c r="U1625">
        <v>3</v>
      </c>
      <c r="V1625">
        <v>7</v>
      </c>
    </row>
    <row r="1626" spans="1:22">
      <c r="A1626">
        <v>1997</v>
      </c>
      <c r="B1626">
        <v>4</v>
      </c>
      <c r="C1626">
        <v>30</v>
      </c>
      <c r="D1626" s="14">
        <v>9.5178228519401902</v>
      </c>
      <c r="E1626" s="14">
        <v>2.7665388469925701E-3</v>
      </c>
      <c r="F1626" s="14">
        <v>0.121320821001885</v>
      </c>
      <c r="G1626" s="14">
        <v>6.5843663146365197</v>
      </c>
      <c r="H1626" s="14">
        <v>11.9021168228959</v>
      </c>
      <c r="I1626" s="14">
        <v>7.8119504948946101</v>
      </c>
      <c r="J1626" s="14">
        <v>7.0026434304243397</v>
      </c>
      <c r="K1626" s="14">
        <v>7.5160753431056104</v>
      </c>
      <c r="L1626" s="14">
        <v>11.7495761132162</v>
      </c>
      <c r="M1626" s="14">
        <v>3.8186814569715599</v>
      </c>
      <c r="N1626" s="14">
        <v>12.9940444459186</v>
      </c>
      <c r="O1626" s="14">
        <v>7.0061019933658004</v>
      </c>
      <c r="P1626" s="14">
        <v>7.5785098107626201</v>
      </c>
      <c r="R1626">
        <v>4</v>
      </c>
      <c r="S1626">
        <v>6</v>
      </c>
      <c r="T1626">
        <v>2</v>
      </c>
      <c r="U1626">
        <v>3</v>
      </c>
      <c r="V1626">
        <v>9</v>
      </c>
    </row>
    <row r="1627" spans="1:22">
      <c r="A1627">
        <v>1997</v>
      </c>
      <c r="B1627">
        <v>5</v>
      </c>
      <c r="C1627">
        <v>1</v>
      </c>
      <c r="D1627" s="14">
        <v>10.3029977871496</v>
      </c>
      <c r="E1627" s="14">
        <v>8.1318194769468295E-3</v>
      </c>
      <c r="F1627" s="14">
        <v>5.8702356620477902E-2</v>
      </c>
      <c r="G1627" s="14">
        <v>5.0451280928781701</v>
      </c>
      <c r="H1627" s="14">
        <v>13.579679552980201</v>
      </c>
      <c r="I1627" s="14">
        <v>8.5147095794913206</v>
      </c>
      <c r="J1627" s="14">
        <v>7.3149569706102797</v>
      </c>
      <c r="K1627" s="14">
        <v>7.07357149198765</v>
      </c>
      <c r="L1627" s="14">
        <v>4.4971581017995197</v>
      </c>
      <c r="M1627" s="14">
        <v>0.21396497171588699</v>
      </c>
      <c r="N1627" s="14">
        <v>9.7365472545252292</v>
      </c>
      <c r="O1627" s="14">
        <v>7.3077799589612198</v>
      </c>
      <c r="P1627" s="14">
        <v>6.8948962436233403</v>
      </c>
      <c r="R1627">
        <v>4</v>
      </c>
      <c r="S1627">
        <v>6</v>
      </c>
      <c r="T1627">
        <v>2</v>
      </c>
      <c r="U1627">
        <v>2</v>
      </c>
      <c r="V1627">
        <v>9</v>
      </c>
    </row>
    <row r="1628" spans="1:22">
      <c r="A1628">
        <v>1997</v>
      </c>
      <c r="B1628">
        <v>5</v>
      </c>
      <c r="C1628">
        <v>2</v>
      </c>
      <c r="D1628" s="14">
        <v>13.5548371145308</v>
      </c>
      <c r="E1628" s="14">
        <v>2.7672781166616402E-3</v>
      </c>
      <c r="F1628" s="14">
        <v>9.7805321430054201E-2</v>
      </c>
      <c r="G1628" s="14">
        <v>2.2662255817596999</v>
      </c>
      <c r="H1628" s="14">
        <v>4.0489630298773198</v>
      </c>
      <c r="I1628" s="14">
        <v>9.4901779659715402</v>
      </c>
      <c r="J1628" s="14">
        <v>2.2598001757069999</v>
      </c>
      <c r="K1628" s="14">
        <v>3.1844201494261202</v>
      </c>
      <c r="L1628" s="14">
        <v>8.2996539226019301</v>
      </c>
      <c r="M1628" s="14">
        <v>2.62089630341376</v>
      </c>
      <c r="N1628" s="14">
        <v>7.9040255347644903</v>
      </c>
      <c r="O1628" s="14">
        <v>5.8371732260542704</v>
      </c>
      <c r="P1628" s="14">
        <v>4.3976852948417804</v>
      </c>
      <c r="R1628">
        <v>10</v>
      </c>
      <c r="S1628">
        <v>6</v>
      </c>
      <c r="T1628">
        <v>2</v>
      </c>
      <c r="U1628">
        <v>2</v>
      </c>
      <c r="V1628">
        <v>1</v>
      </c>
    </row>
    <row r="1629" spans="1:22">
      <c r="A1629">
        <v>1997</v>
      </c>
      <c r="B1629">
        <v>5</v>
      </c>
      <c r="C1629">
        <v>3</v>
      </c>
      <c r="D1629" s="14">
        <v>15.7071874342041</v>
      </c>
      <c r="E1629" s="14">
        <v>7.6120112792511701E-3</v>
      </c>
      <c r="F1629" s="14">
        <v>1.51636160008374E-3</v>
      </c>
      <c r="G1629" s="14">
        <v>1.4777265436104901</v>
      </c>
      <c r="H1629" s="14">
        <v>3.8855920625028499</v>
      </c>
      <c r="I1629" s="14">
        <v>9.43603982820132</v>
      </c>
      <c r="J1629" s="14">
        <v>1.19185912249574</v>
      </c>
      <c r="K1629" s="14">
        <v>3.89690766756897</v>
      </c>
      <c r="L1629" s="14">
        <v>4.1339613959565904</v>
      </c>
      <c r="M1629" s="14">
        <v>0.40576591577669802</v>
      </c>
      <c r="N1629" s="14">
        <v>9.2636904348214006</v>
      </c>
      <c r="O1629" s="14">
        <v>5.29246670640737</v>
      </c>
      <c r="P1629" s="14">
        <v>3.7896667148919998</v>
      </c>
      <c r="R1629">
        <v>7</v>
      </c>
      <c r="S1629">
        <v>6</v>
      </c>
      <c r="T1629">
        <v>2</v>
      </c>
      <c r="U1629">
        <v>2</v>
      </c>
      <c r="V1629">
        <v>7</v>
      </c>
    </row>
    <row r="1630" spans="1:22">
      <c r="A1630">
        <v>1997</v>
      </c>
      <c r="B1630">
        <v>5</v>
      </c>
      <c r="C1630">
        <v>4</v>
      </c>
      <c r="D1630" s="14">
        <v>6.5802710290967603</v>
      </c>
      <c r="E1630" s="14">
        <v>4.1159439466715696E-3</v>
      </c>
      <c r="F1630" s="14">
        <v>7.0468687284056697E-2</v>
      </c>
      <c r="G1630" s="14">
        <v>2.9556425309259202</v>
      </c>
      <c r="H1630" s="14">
        <v>2.4305105587278102</v>
      </c>
      <c r="I1630" s="14">
        <v>3.24917475496013</v>
      </c>
      <c r="J1630" s="14">
        <v>0.66154601281283898</v>
      </c>
      <c r="K1630" s="14">
        <v>4.7687503784114096</v>
      </c>
      <c r="L1630" s="14">
        <v>8.6690028876813692</v>
      </c>
      <c r="M1630" s="14">
        <v>7.04761913285129</v>
      </c>
      <c r="N1630" s="14">
        <v>6.6540996191645796</v>
      </c>
      <c r="O1630" s="14">
        <v>1.98565548289987</v>
      </c>
      <c r="P1630" s="14">
        <v>3.1675923701886499</v>
      </c>
      <c r="R1630">
        <v>7</v>
      </c>
      <c r="S1630">
        <v>5</v>
      </c>
      <c r="T1630">
        <v>1</v>
      </c>
      <c r="U1630">
        <v>2</v>
      </c>
      <c r="V1630">
        <v>1</v>
      </c>
    </row>
    <row r="1631" spans="1:22">
      <c r="A1631">
        <v>1997</v>
      </c>
      <c r="B1631">
        <v>5</v>
      </c>
      <c r="C1631">
        <v>5</v>
      </c>
      <c r="D1631" s="14">
        <v>10.6245282526718</v>
      </c>
      <c r="E1631" s="14">
        <v>2.3961889663591598E-2</v>
      </c>
      <c r="F1631" s="14">
        <v>0.55726545172360598</v>
      </c>
      <c r="G1631" s="14">
        <v>3.7109771907635598</v>
      </c>
      <c r="H1631" s="14">
        <v>3.2699034695721201</v>
      </c>
      <c r="I1631" s="14">
        <v>4.1957631886732099</v>
      </c>
      <c r="J1631" s="14">
        <v>1.15772042015058</v>
      </c>
      <c r="K1631" s="14">
        <v>4.0243331090909296</v>
      </c>
      <c r="L1631" s="14">
        <v>8.0168127353089798</v>
      </c>
      <c r="M1631" s="14">
        <v>4.1923224656042199</v>
      </c>
      <c r="N1631" s="14">
        <v>4.7824105540339596</v>
      </c>
      <c r="O1631" s="14">
        <v>5.2522065105054798</v>
      </c>
      <c r="P1631" s="14">
        <v>4.2400392880573499</v>
      </c>
      <c r="R1631">
        <v>10</v>
      </c>
      <c r="S1631">
        <v>5</v>
      </c>
      <c r="T1631">
        <v>1</v>
      </c>
      <c r="U1631">
        <v>2</v>
      </c>
      <c r="V1631">
        <v>1</v>
      </c>
    </row>
    <row r="1632" spans="1:22">
      <c r="A1632">
        <v>1997</v>
      </c>
      <c r="B1632">
        <v>5</v>
      </c>
      <c r="C1632">
        <v>6</v>
      </c>
      <c r="D1632" s="14">
        <v>3.8197540965801502</v>
      </c>
      <c r="E1632" s="14">
        <v>9.1674045088741996E-2</v>
      </c>
      <c r="F1632" s="14">
        <v>0.267693425698457</v>
      </c>
      <c r="G1632" s="14">
        <v>2.99166129191067</v>
      </c>
      <c r="H1632" s="14">
        <v>0.91425687140098399</v>
      </c>
      <c r="I1632" s="14">
        <v>8.3049408005732701</v>
      </c>
      <c r="J1632" s="14">
        <v>0.60826471822360195</v>
      </c>
      <c r="K1632" s="14">
        <v>0.78540642811412897</v>
      </c>
      <c r="L1632" s="14">
        <v>2.3247719620152099</v>
      </c>
      <c r="M1632" s="14">
        <v>6.1493563480372</v>
      </c>
      <c r="N1632" s="14">
        <v>1.7721747045245899</v>
      </c>
      <c r="O1632" s="14">
        <v>1.9767004689780401</v>
      </c>
      <c r="P1632" s="14">
        <v>1.91292417702172</v>
      </c>
      <c r="R1632">
        <v>2</v>
      </c>
      <c r="S1632">
        <v>5</v>
      </c>
      <c r="T1632">
        <v>1</v>
      </c>
      <c r="U1632">
        <v>2</v>
      </c>
      <c r="V1632">
        <v>6</v>
      </c>
    </row>
    <row r="1633" spans="1:22">
      <c r="A1633">
        <v>1997</v>
      </c>
      <c r="B1633">
        <v>5</v>
      </c>
      <c r="C1633">
        <v>7</v>
      </c>
      <c r="D1633" s="14">
        <v>0.39929208616237799</v>
      </c>
      <c r="E1633" s="14">
        <v>8.4597784693762005E-3</v>
      </c>
      <c r="F1633" s="14">
        <v>4.0523004919695099E-2</v>
      </c>
      <c r="G1633" s="14">
        <v>3.4554077051974401</v>
      </c>
      <c r="H1633" s="14">
        <v>0.59012064489039695</v>
      </c>
      <c r="I1633" s="14">
        <v>0.85051103927857297</v>
      </c>
      <c r="J1633" s="14">
        <v>0.16784744246810601</v>
      </c>
      <c r="K1633" s="14">
        <v>0.26487328796887399</v>
      </c>
      <c r="L1633" s="14">
        <v>3.2051069756180599</v>
      </c>
      <c r="M1633" s="14">
        <v>1.9501954279809901</v>
      </c>
      <c r="N1633" s="14">
        <v>1.16317368422969</v>
      </c>
      <c r="O1633" s="14">
        <v>1.9331447510542199</v>
      </c>
      <c r="P1633" s="14">
        <v>1.6687398612133</v>
      </c>
      <c r="R1633">
        <v>2</v>
      </c>
      <c r="S1633">
        <v>9</v>
      </c>
      <c r="T1633">
        <v>1</v>
      </c>
      <c r="U1633">
        <v>2</v>
      </c>
      <c r="V1633">
        <v>7</v>
      </c>
    </row>
    <row r="1634" spans="1:22">
      <c r="A1634">
        <v>1997</v>
      </c>
      <c r="B1634">
        <v>5</v>
      </c>
      <c r="C1634">
        <v>8</v>
      </c>
      <c r="D1634" s="14">
        <v>0.36487945514517001</v>
      </c>
      <c r="E1634" s="14">
        <v>5.3092176394004299E-2</v>
      </c>
      <c r="F1634" s="14">
        <v>5.1155798056119701E-2</v>
      </c>
      <c r="G1634" s="14">
        <v>2.7798202070578402</v>
      </c>
      <c r="H1634" s="14">
        <v>0.295416083646522</v>
      </c>
      <c r="I1634" s="14">
        <v>0.99811116756948404</v>
      </c>
      <c r="J1634" s="14">
        <v>0.142206228448922</v>
      </c>
      <c r="K1634" s="14">
        <v>0.27396686603340098</v>
      </c>
      <c r="L1634" s="14">
        <v>4.3843860873331701</v>
      </c>
      <c r="M1634" s="14">
        <v>0.41988226667928902</v>
      </c>
      <c r="N1634" s="14">
        <v>1.2131406990745901</v>
      </c>
      <c r="O1634" s="14">
        <v>1.4639795996473099</v>
      </c>
      <c r="P1634" s="14">
        <v>1.37381763743329</v>
      </c>
      <c r="R1634">
        <v>2</v>
      </c>
      <c r="S1634">
        <v>5</v>
      </c>
      <c r="T1634">
        <v>1</v>
      </c>
      <c r="U1634">
        <v>2</v>
      </c>
      <c r="V1634">
        <v>7</v>
      </c>
    </row>
    <row r="1635" spans="1:22">
      <c r="A1635">
        <v>1997</v>
      </c>
      <c r="B1635">
        <v>5</v>
      </c>
      <c r="C1635">
        <v>9</v>
      </c>
      <c r="D1635" s="14">
        <v>1.8307260173429301</v>
      </c>
      <c r="E1635" s="14">
        <v>1.0992298303036899E-3</v>
      </c>
      <c r="F1635" s="14">
        <v>0.32520002705304302</v>
      </c>
      <c r="G1635" s="14">
        <v>2.8883719097706999</v>
      </c>
      <c r="H1635" s="14">
        <v>0.97323819857792104</v>
      </c>
      <c r="I1635" s="14">
        <v>2.4055860973885999</v>
      </c>
      <c r="J1635" s="14">
        <v>0.426360487266567</v>
      </c>
      <c r="K1635" s="14">
        <v>0.86187463230023398</v>
      </c>
      <c r="L1635" s="14">
        <v>2.0994327126674102</v>
      </c>
      <c r="M1635" s="14">
        <v>5.3271042583756298E-2</v>
      </c>
      <c r="N1635" s="14">
        <v>4.38851247212801</v>
      </c>
      <c r="O1635" s="14">
        <v>1.5829071870762801</v>
      </c>
      <c r="P1635" s="14">
        <v>1.6115039594763401</v>
      </c>
      <c r="R1635">
        <v>2</v>
      </c>
      <c r="S1635">
        <v>5</v>
      </c>
      <c r="T1635">
        <v>1</v>
      </c>
      <c r="U1635">
        <v>2</v>
      </c>
      <c r="V1635">
        <v>1</v>
      </c>
    </row>
    <row r="1636" spans="1:22">
      <c r="A1636">
        <v>1997</v>
      </c>
      <c r="B1636">
        <v>5</v>
      </c>
      <c r="C1636">
        <v>10</v>
      </c>
      <c r="D1636" s="14">
        <v>6.5181647371853098</v>
      </c>
      <c r="E1636" s="14">
        <v>7.5048415867304897E-3</v>
      </c>
      <c r="F1636" s="14">
        <v>9.9005077160532907E-3</v>
      </c>
      <c r="G1636" s="14">
        <v>3.2368543880378802</v>
      </c>
      <c r="H1636" s="14">
        <v>1.48865390966747</v>
      </c>
      <c r="I1636" s="14">
        <v>7.4343598866636702</v>
      </c>
      <c r="J1636" s="14">
        <v>0.209153744059355</v>
      </c>
      <c r="K1636" s="14">
        <v>1.3434109536874601</v>
      </c>
      <c r="L1636" s="14">
        <v>4.7625431800794704</v>
      </c>
      <c r="M1636" s="14">
        <v>0.19907454487037701</v>
      </c>
      <c r="N1636" s="14">
        <v>8.6963640263452096</v>
      </c>
      <c r="O1636" s="14">
        <v>0.38717960548928398</v>
      </c>
      <c r="P1636" s="14">
        <v>1.6579280618468599</v>
      </c>
      <c r="R1636">
        <v>2</v>
      </c>
      <c r="S1636">
        <v>5</v>
      </c>
      <c r="T1636">
        <v>1</v>
      </c>
      <c r="U1636">
        <v>2</v>
      </c>
      <c r="V1636">
        <v>1</v>
      </c>
    </row>
    <row r="1637" spans="1:22">
      <c r="A1637">
        <v>1997</v>
      </c>
      <c r="B1637">
        <v>5</v>
      </c>
      <c r="C1637">
        <v>11</v>
      </c>
      <c r="D1637" s="14">
        <v>11.7087725481601</v>
      </c>
      <c r="E1637" s="14">
        <v>7.5510081614804103E-2</v>
      </c>
      <c r="F1637" s="14">
        <v>3.3352430664625602E-3</v>
      </c>
      <c r="G1637" s="14">
        <v>2.6440675251188201</v>
      </c>
      <c r="H1637" s="14">
        <v>3.2104417167706298</v>
      </c>
      <c r="I1637" s="14">
        <v>10.294838186624499</v>
      </c>
      <c r="J1637" s="14">
        <v>0.177556810260841</v>
      </c>
      <c r="K1637" s="14">
        <v>3.7945291727578301</v>
      </c>
      <c r="L1637" s="14">
        <v>4.98303295715308</v>
      </c>
      <c r="M1637" s="14">
        <v>0.206970453515262</v>
      </c>
      <c r="N1637" s="14">
        <v>10.603258721991899</v>
      </c>
      <c r="O1637" s="14">
        <v>0.18851752765084301</v>
      </c>
      <c r="P1637" s="14">
        <v>2.0534773431328999</v>
      </c>
      <c r="R1637">
        <v>7</v>
      </c>
      <c r="S1637">
        <v>6</v>
      </c>
      <c r="T1637">
        <v>1</v>
      </c>
      <c r="U1637">
        <v>2</v>
      </c>
      <c r="V1637">
        <v>1</v>
      </c>
    </row>
    <row r="1638" spans="1:22">
      <c r="A1638">
        <v>1997</v>
      </c>
      <c r="B1638">
        <v>5</v>
      </c>
      <c r="C1638">
        <v>12</v>
      </c>
      <c r="D1638" s="14">
        <v>4.15458115673405</v>
      </c>
      <c r="E1638" s="14">
        <v>4.1027275390758303E-2</v>
      </c>
      <c r="F1638" s="14">
        <v>7.1632521923651303E-4</v>
      </c>
      <c r="G1638" s="14">
        <v>4.4715089410741502</v>
      </c>
      <c r="H1638" s="14">
        <v>2.7172420790485101</v>
      </c>
      <c r="I1638" s="14">
        <v>12.8378795305553</v>
      </c>
      <c r="J1638" s="14">
        <v>0.140507891597351</v>
      </c>
      <c r="K1638" s="14">
        <v>4.2635659736318603</v>
      </c>
      <c r="L1638" s="14">
        <v>9.5668492761570398</v>
      </c>
      <c r="M1638" s="14">
        <v>1.6450730930149</v>
      </c>
      <c r="N1638" s="14">
        <v>10.9748737674218</v>
      </c>
      <c r="O1638" s="14">
        <v>0.204198518998262</v>
      </c>
      <c r="P1638" s="14">
        <v>2.6688986182505001</v>
      </c>
      <c r="R1638">
        <v>2</v>
      </c>
      <c r="S1638">
        <v>5</v>
      </c>
      <c r="T1638">
        <v>1</v>
      </c>
      <c r="U1638">
        <v>2</v>
      </c>
      <c r="V1638">
        <v>1</v>
      </c>
    </row>
    <row r="1639" spans="1:22">
      <c r="A1639">
        <v>1997</v>
      </c>
      <c r="B1639">
        <v>5</v>
      </c>
      <c r="C1639">
        <v>13</v>
      </c>
      <c r="D1639" s="14">
        <v>9.5794397805117892</v>
      </c>
      <c r="E1639" s="14">
        <v>6.1199606597590796E-4</v>
      </c>
      <c r="F1639" s="14">
        <v>7.3922623047992894E-2</v>
      </c>
      <c r="G1639" s="14">
        <v>5.0306154911766798</v>
      </c>
      <c r="H1639" s="14">
        <v>1.60872611372635</v>
      </c>
      <c r="I1639" s="14">
        <v>18.735052080469099</v>
      </c>
      <c r="J1639" s="14">
        <v>0.19107938114360901</v>
      </c>
      <c r="K1639" s="14">
        <v>3.9715580084881901</v>
      </c>
      <c r="L1639" s="14">
        <v>10.279423047944199</v>
      </c>
      <c r="M1639" s="14">
        <v>0.52677374032466995</v>
      </c>
      <c r="N1639" s="14">
        <v>7.2868003087411699</v>
      </c>
      <c r="O1639" s="14">
        <v>0.26503991393603699</v>
      </c>
      <c r="P1639" s="14">
        <v>2.5707639993221099</v>
      </c>
      <c r="R1639">
        <v>2</v>
      </c>
      <c r="S1639">
        <v>5</v>
      </c>
      <c r="T1639">
        <v>1</v>
      </c>
      <c r="U1639">
        <v>1</v>
      </c>
      <c r="V1639">
        <v>1</v>
      </c>
    </row>
    <row r="1640" spans="1:22">
      <c r="A1640">
        <v>1997</v>
      </c>
      <c r="B1640">
        <v>5</v>
      </c>
      <c r="C1640">
        <v>14</v>
      </c>
      <c r="D1640" s="14">
        <v>7.7480392232394104</v>
      </c>
      <c r="E1640" s="14">
        <v>1.18084480652703E-3</v>
      </c>
      <c r="F1640" s="14">
        <v>6.6258425297036003E-2</v>
      </c>
      <c r="G1640" s="14">
        <v>4.48388202417856</v>
      </c>
      <c r="H1640" s="14">
        <v>1.8486632406914101</v>
      </c>
      <c r="I1640" s="14">
        <v>5.2751233588443096</v>
      </c>
      <c r="J1640" s="14">
        <v>0.852113946044877</v>
      </c>
      <c r="K1640" s="14">
        <v>4.7712722706102504</v>
      </c>
      <c r="L1640" s="14">
        <v>2.3106107429415799</v>
      </c>
      <c r="M1640" s="14">
        <v>0.30177676033235101</v>
      </c>
      <c r="N1640" s="14">
        <v>6.4021168148619596</v>
      </c>
      <c r="O1640" s="14">
        <v>0.17889384659070501</v>
      </c>
      <c r="P1640" s="14">
        <v>2.1055399369962098</v>
      </c>
      <c r="R1640">
        <v>2</v>
      </c>
      <c r="S1640">
        <v>5</v>
      </c>
      <c r="T1640">
        <v>1</v>
      </c>
      <c r="U1640">
        <v>1</v>
      </c>
      <c r="V1640">
        <v>1</v>
      </c>
    </row>
    <row r="1641" spans="1:22">
      <c r="A1641">
        <v>1997</v>
      </c>
      <c r="B1641">
        <v>5</v>
      </c>
      <c r="C1641">
        <v>15</v>
      </c>
      <c r="D1641" s="14">
        <v>8.87038046249328</v>
      </c>
      <c r="E1641" s="14">
        <v>9.7584876014819696E-4</v>
      </c>
      <c r="F1641" s="14">
        <v>4.8180006431706697E-3</v>
      </c>
      <c r="G1641" s="14">
        <v>2.8945438252905098</v>
      </c>
      <c r="H1641" s="14">
        <v>2.1186630279722101</v>
      </c>
      <c r="I1641" s="14">
        <v>9.1879721304365098</v>
      </c>
      <c r="J1641" s="14">
        <v>1.0799284690300199</v>
      </c>
      <c r="K1641" s="14">
        <v>4.9531708765685503</v>
      </c>
      <c r="L1641" s="14">
        <v>3.5333485800217499</v>
      </c>
      <c r="M1641" s="14">
        <v>0.29031086303577103</v>
      </c>
      <c r="N1641" s="14">
        <v>10.2636480299699</v>
      </c>
      <c r="O1641" s="14">
        <v>0.208286452077101</v>
      </c>
      <c r="P1641" s="14">
        <v>2.1436237207243001</v>
      </c>
      <c r="R1641">
        <v>7</v>
      </c>
      <c r="S1641">
        <v>5</v>
      </c>
      <c r="T1641">
        <v>1</v>
      </c>
      <c r="U1641">
        <v>1</v>
      </c>
      <c r="V1641">
        <v>7</v>
      </c>
    </row>
    <row r="1642" spans="1:22">
      <c r="A1642">
        <v>1997</v>
      </c>
      <c r="B1642">
        <v>5</v>
      </c>
      <c r="C1642">
        <v>16</v>
      </c>
      <c r="D1642" s="14">
        <v>8.8651689300261491</v>
      </c>
      <c r="E1642" s="14">
        <v>0.15712523619780899</v>
      </c>
      <c r="F1642" s="14">
        <v>3.2204487480673498E-2</v>
      </c>
      <c r="G1642" s="14">
        <v>4.2793921736681204</v>
      </c>
      <c r="H1642" s="14">
        <v>2.5702817359497998</v>
      </c>
      <c r="I1642" s="14">
        <v>11.6267497852644</v>
      </c>
      <c r="J1642" s="14">
        <v>1.0050240454244199</v>
      </c>
      <c r="K1642" s="14">
        <v>6.0995151700039596</v>
      </c>
      <c r="L1642" s="14">
        <v>10.286427594036899</v>
      </c>
      <c r="M1642" s="14">
        <v>0.54254808389548903</v>
      </c>
      <c r="N1642" s="14">
        <v>14.5565738073596</v>
      </c>
      <c r="O1642" s="14">
        <v>0.50607616832600799</v>
      </c>
      <c r="P1642" s="14">
        <v>3.21670908787552</v>
      </c>
      <c r="R1642">
        <v>7</v>
      </c>
      <c r="S1642">
        <v>5</v>
      </c>
      <c r="T1642">
        <v>1</v>
      </c>
      <c r="U1642">
        <v>1</v>
      </c>
      <c r="V1642">
        <v>1</v>
      </c>
    </row>
    <row r="1643" spans="1:22">
      <c r="A1643">
        <v>1997</v>
      </c>
      <c r="B1643">
        <v>5</v>
      </c>
      <c r="C1643">
        <v>17</v>
      </c>
      <c r="D1643" s="14">
        <v>9.5078424897505194</v>
      </c>
      <c r="E1643" s="14">
        <v>0.132208376695822</v>
      </c>
      <c r="F1643" s="14">
        <v>0.21508981927752999</v>
      </c>
      <c r="G1643" s="14">
        <v>4.3716894348775499</v>
      </c>
      <c r="H1643" s="14">
        <v>1.5515380332649</v>
      </c>
      <c r="I1643" s="14">
        <v>5.2084416158083497</v>
      </c>
      <c r="J1643" s="14">
        <v>1.13135219211281</v>
      </c>
      <c r="K1643" s="14">
        <v>4.39771705723608</v>
      </c>
      <c r="L1643" s="14">
        <v>5.2848235661765797</v>
      </c>
      <c r="M1643" s="14">
        <v>1.22692091469991</v>
      </c>
      <c r="N1643" s="14">
        <v>5.8886482404746898</v>
      </c>
      <c r="O1643" s="14">
        <v>0.70206878771686698</v>
      </c>
      <c r="P1643" s="14">
        <v>2.3938698306018802</v>
      </c>
      <c r="R1643">
        <v>2</v>
      </c>
      <c r="S1643">
        <v>5</v>
      </c>
      <c r="T1643">
        <v>1</v>
      </c>
      <c r="U1643">
        <v>1</v>
      </c>
      <c r="V1643">
        <v>6</v>
      </c>
    </row>
    <row r="1644" spans="1:22">
      <c r="A1644">
        <v>1997</v>
      </c>
      <c r="B1644">
        <v>5</v>
      </c>
      <c r="C1644">
        <v>18</v>
      </c>
      <c r="D1644" s="14">
        <v>6.3217941357243896</v>
      </c>
      <c r="E1644" s="14">
        <v>5.9019599354671E-2</v>
      </c>
      <c r="F1644" s="14">
        <v>1.03879146769341</v>
      </c>
      <c r="G1644" s="14">
        <v>3.2856197748265101</v>
      </c>
      <c r="H1644" s="14">
        <v>0.43315285584310698</v>
      </c>
      <c r="I1644" s="14">
        <v>7.8639425347936402</v>
      </c>
      <c r="J1644" s="14">
        <v>0.31730394305203002</v>
      </c>
      <c r="K1644" s="14">
        <v>0.60027388768400602</v>
      </c>
      <c r="L1644" s="14">
        <v>1.5723211348764401</v>
      </c>
      <c r="M1644" s="14">
        <v>1.3340362970128199</v>
      </c>
      <c r="N1644" s="14">
        <v>3.72269630169626</v>
      </c>
      <c r="O1644" s="14">
        <v>0.953088180524996</v>
      </c>
      <c r="P1644" s="14">
        <v>1.34515099964158</v>
      </c>
      <c r="R1644">
        <v>2</v>
      </c>
      <c r="S1644">
        <v>5</v>
      </c>
      <c r="T1644">
        <v>1</v>
      </c>
      <c r="U1644">
        <v>1</v>
      </c>
      <c r="V1644">
        <v>6</v>
      </c>
    </row>
    <row r="1645" spans="1:22">
      <c r="A1645">
        <v>1997</v>
      </c>
      <c r="B1645">
        <v>5</v>
      </c>
      <c r="C1645">
        <v>19</v>
      </c>
      <c r="D1645" s="14">
        <v>8.9400556647715401E-2</v>
      </c>
      <c r="E1645" s="14">
        <v>0.113972015216111</v>
      </c>
      <c r="F1645" s="14">
        <v>0.228326646787745</v>
      </c>
      <c r="G1645" s="14">
        <v>2.0331923559654599</v>
      </c>
      <c r="H1645" s="14">
        <v>0.31229126570724802</v>
      </c>
      <c r="I1645" s="14">
        <v>0.45840753266397799</v>
      </c>
      <c r="J1645" s="14">
        <v>0.35640662839342102</v>
      </c>
      <c r="K1645" s="14">
        <v>0.103257532042376</v>
      </c>
      <c r="L1645" s="14">
        <v>0.258041793449242</v>
      </c>
      <c r="M1645" s="14">
        <v>0.92543389215527205</v>
      </c>
      <c r="N1645" s="14">
        <v>0.90892525630676302</v>
      </c>
      <c r="O1645" s="14">
        <v>1.32364658289688</v>
      </c>
      <c r="P1645" s="14">
        <v>0.97221684162357203</v>
      </c>
      <c r="R1645">
        <v>6</v>
      </c>
      <c r="S1645">
        <v>5</v>
      </c>
      <c r="T1645">
        <v>8</v>
      </c>
      <c r="U1645">
        <v>1</v>
      </c>
      <c r="V1645">
        <v>6</v>
      </c>
    </row>
    <row r="1646" spans="1:22">
      <c r="A1646">
        <v>1997</v>
      </c>
      <c r="B1646">
        <v>5</v>
      </c>
      <c r="C1646">
        <v>20</v>
      </c>
      <c r="D1646" s="14">
        <v>4.8365326030765602E-3</v>
      </c>
      <c r="E1646" s="14">
        <v>6.0851790841181898E-2</v>
      </c>
      <c r="F1646" s="14">
        <v>0.119798338037285</v>
      </c>
      <c r="G1646" s="14">
        <v>1.66732847465536</v>
      </c>
      <c r="H1646" s="14">
        <v>0.15101475492685201</v>
      </c>
      <c r="I1646" s="14">
        <v>2.5008498611179399E-2</v>
      </c>
      <c r="J1646" s="14">
        <v>0.28463871059880602</v>
      </c>
      <c r="K1646" s="14">
        <v>4.3764994185034697E-2</v>
      </c>
      <c r="L1646" s="14">
        <v>0.371796299272941</v>
      </c>
      <c r="M1646" s="14">
        <v>0.84273011432925704</v>
      </c>
      <c r="N1646" s="14">
        <v>0.65265465830263303</v>
      </c>
      <c r="O1646" s="14">
        <v>1.6831892332902001</v>
      </c>
      <c r="P1646" s="14">
        <v>1.00162228119052</v>
      </c>
      <c r="R1646">
        <v>6</v>
      </c>
      <c r="S1646">
        <v>9</v>
      </c>
      <c r="T1646">
        <v>8</v>
      </c>
      <c r="U1646">
        <v>1</v>
      </c>
      <c r="V1646">
        <v>6</v>
      </c>
    </row>
    <row r="1647" spans="1:22">
      <c r="A1647">
        <v>1997</v>
      </c>
      <c r="B1647">
        <v>5</v>
      </c>
      <c r="C1647">
        <v>21</v>
      </c>
      <c r="D1647" s="14">
        <v>0</v>
      </c>
      <c r="E1647" s="14">
        <v>1.13566120642724E-2</v>
      </c>
      <c r="F1647" s="14">
        <v>0.176334275824961</v>
      </c>
      <c r="G1647" s="14">
        <v>1.6360033295622001</v>
      </c>
      <c r="H1647" s="14">
        <v>0.66113092826217101</v>
      </c>
      <c r="I1647" s="14">
        <v>0</v>
      </c>
      <c r="J1647" s="14">
        <v>0.15191723683399599</v>
      </c>
      <c r="K1647" s="14">
        <v>1.15726312308572</v>
      </c>
      <c r="L1647" s="14">
        <v>0.18922275045306899</v>
      </c>
      <c r="M1647" s="14">
        <v>0.76921515333470503</v>
      </c>
      <c r="N1647" s="14">
        <v>0.28475468745176402</v>
      </c>
      <c r="O1647" s="14">
        <v>1.35817021195006</v>
      </c>
      <c r="P1647" s="14">
        <v>1.0316218428011901</v>
      </c>
      <c r="R1647">
        <v>6</v>
      </c>
      <c r="S1647">
        <v>5</v>
      </c>
      <c r="T1647">
        <v>4</v>
      </c>
      <c r="U1647">
        <v>1</v>
      </c>
      <c r="V1647">
        <v>7</v>
      </c>
    </row>
    <row r="1648" spans="1:22">
      <c r="A1648">
        <v>1997</v>
      </c>
      <c r="B1648">
        <v>5</v>
      </c>
      <c r="C1648">
        <v>22</v>
      </c>
      <c r="D1648" s="14">
        <v>1.4198797866066899</v>
      </c>
      <c r="E1648" s="14">
        <v>1.0994630512667399E-3</v>
      </c>
      <c r="F1648" s="14">
        <v>0.19997721784181299</v>
      </c>
      <c r="G1648" s="14">
        <v>1.9078408264561</v>
      </c>
      <c r="H1648" s="14">
        <v>1.3517445648750399</v>
      </c>
      <c r="I1648" s="14">
        <v>0.718682757204398</v>
      </c>
      <c r="J1648" s="14">
        <v>0.44369309868082302</v>
      </c>
      <c r="K1648" s="14">
        <v>2.1029754302394901</v>
      </c>
      <c r="L1648" s="14">
        <v>0.88800266118845095</v>
      </c>
      <c r="M1648" s="14">
        <v>1.1471497641331201</v>
      </c>
      <c r="N1648" s="14">
        <v>0.49583013854808</v>
      </c>
      <c r="O1648" s="14">
        <v>1.5429627278863201</v>
      </c>
      <c r="P1648" s="14">
        <v>1.4182518334443299</v>
      </c>
      <c r="R1648">
        <v>6</v>
      </c>
      <c r="S1648">
        <v>5</v>
      </c>
      <c r="T1648">
        <v>4</v>
      </c>
      <c r="U1648">
        <v>1</v>
      </c>
      <c r="V1648">
        <v>7</v>
      </c>
    </row>
    <row r="1649" spans="1:22">
      <c r="A1649">
        <v>1997</v>
      </c>
      <c r="B1649">
        <v>5</v>
      </c>
      <c r="C1649">
        <v>23</v>
      </c>
      <c r="D1649" s="14">
        <v>1.9314503881416001</v>
      </c>
      <c r="E1649" s="14">
        <v>7.2997597194324998E-2</v>
      </c>
      <c r="F1649" s="14">
        <v>6.7912892567407596E-2</v>
      </c>
      <c r="G1649" s="14">
        <v>2.1513793760305999</v>
      </c>
      <c r="H1649" s="14">
        <v>0.89525436956791704</v>
      </c>
      <c r="I1649" s="14">
        <v>1.3454043711392001</v>
      </c>
      <c r="J1649" s="14">
        <v>0.46432055016823298</v>
      </c>
      <c r="K1649" s="14">
        <v>1.43196414348237</v>
      </c>
      <c r="L1649" s="14">
        <v>0.58203151809491205</v>
      </c>
      <c r="M1649" s="14">
        <v>0.77880518814468702</v>
      </c>
      <c r="N1649" s="14">
        <v>0.83558537667710597</v>
      </c>
      <c r="O1649" s="14">
        <v>1.52212605078981</v>
      </c>
      <c r="P1649" s="14">
        <v>1.3111412106268701</v>
      </c>
      <c r="R1649">
        <v>2</v>
      </c>
      <c r="S1649">
        <v>5</v>
      </c>
      <c r="T1649">
        <v>4</v>
      </c>
      <c r="U1649">
        <v>1</v>
      </c>
      <c r="V1649">
        <v>7</v>
      </c>
    </row>
    <row r="1650" spans="1:22">
      <c r="A1650">
        <v>1997</v>
      </c>
      <c r="B1650">
        <v>5</v>
      </c>
      <c r="C1650">
        <v>24</v>
      </c>
      <c r="D1650" s="14">
        <v>0.69815428055391204</v>
      </c>
      <c r="E1650" s="14">
        <v>4.3692684882390899E-2</v>
      </c>
      <c r="F1650" s="14">
        <v>0.15206028908852401</v>
      </c>
      <c r="G1650" s="14">
        <v>3.4368643270646899</v>
      </c>
      <c r="H1650" s="14">
        <v>0.69663625509536098</v>
      </c>
      <c r="I1650" s="14">
        <v>1.58482613275214</v>
      </c>
      <c r="J1650" s="14">
        <v>1.34010191995023</v>
      </c>
      <c r="K1650" s="14">
        <v>0.628471214905862</v>
      </c>
      <c r="L1650" s="14">
        <v>1.3361104533775401</v>
      </c>
      <c r="M1650" s="14">
        <v>0.38914706412414701</v>
      </c>
      <c r="N1650" s="14">
        <v>3.0554739603939298</v>
      </c>
      <c r="O1650" s="14">
        <v>1.6028114213681399</v>
      </c>
      <c r="P1650" s="14">
        <v>1.6179092965706201</v>
      </c>
      <c r="R1650">
        <v>2</v>
      </c>
      <c r="S1650">
        <v>5</v>
      </c>
      <c r="T1650">
        <v>4</v>
      </c>
      <c r="U1650">
        <v>1</v>
      </c>
      <c r="V1650">
        <v>7</v>
      </c>
    </row>
    <row r="1651" spans="1:22">
      <c r="A1651">
        <v>1997</v>
      </c>
      <c r="B1651">
        <v>5</v>
      </c>
      <c r="C1651">
        <v>25</v>
      </c>
      <c r="D1651" s="14">
        <v>0.38550859783490199</v>
      </c>
      <c r="E1651" s="14">
        <v>3.86226208470345E-3</v>
      </c>
      <c r="F1651" s="14">
        <v>0.40229679784726302</v>
      </c>
      <c r="G1651" s="14">
        <v>3.1960426992572901</v>
      </c>
      <c r="H1651" s="14">
        <v>0.295261203454381</v>
      </c>
      <c r="I1651" s="14">
        <v>0.49096607539980303</v>
      </c>
      <c r="J1651" s="14">
        <v>0.620488895169794</v>
      </c>
      <c r="K1651" s="14">
        <v>1.22778068812529</v>
      </c>
      <c r="L1651" s="14">
        <v>0.66444113349995204</v>
      </c>
      <c r="M1651" s="14">
        <v>0.58215724147249304</v>
      </c>
      <c r="N1651" s="14">
        <v>0.951916608018199</v>
      </c>
      <c r="O1651" s="14">
        <v>1.2405669265202</v>
      </c>
      <c r="P1651" s="14">
        <v>1.3178679574969001</v>
      </c>
      <c r="R1651">
        <v>2</v>
      </c>
      <c r="S1651">
        <v>5</v>
      </c>
      <c r="T1651">
        <v>4</v>
      </c>
      <c r="U1651">
        <v>1</v>
      </c>
      <c r="V1651">
        <v>7</v>
      </c>
    </row>
    <row r="1652" spans="1:22">
      <c r="A1652">
        <v>1997</v>
      </c>
      <c r="B1652">
        <v>5</v>
      </c>
      <c r="C1652">
        <v>26</v>
      </c>
      <c r="D1652" s="14">
        <v>1.9781804786245701E-3</v>
      </c>
      <c r="E1652" s="14">
        <v>0.23572820768150499</v>
      </c>
      <c r="F1652" s="14">
        <v>0.817877356280723</v>
      </c>
      <c r="G1652" s="14">
        <v>2.0516999988254798</v>
      </c>
      <c r="H1652" s="14">
        <v>0.41286000627946301</v>
      </c>
      <c r="I1652" s="14">
        <v>1.7643617672296299E-2</v>
      </c>
      <c r="J1652" s="14">
        <v>0.306092699672803</v>
      </c>
      <c r="K1652" s="14">
        <v>0.46737515691313403</v>
      </c>
      <c r="L1652" s="14">
        <v>0.420071629267464</v>
      </c>
      <c r="M1652" s="14">
        <v>0.36109330512143001</v>
      </c>
      <c r="N1652" s="14">
        <v>1.3198194602542701</v>
      </c>
      <c r="O1652" s="14">
        <v>1.2545910061112999</v>
      </c>
      <c r="P1652" s="14">
        <v>1.0025162929137299</v>
      </c>
      <c r="R1652">
        <v>6</v>
      </c>
      <c r="S1652">
        <v>5</v>
      </c>
      <c r="T1652">
        <v>4</v>
      </c>
      <c r="U1652">
        <v>1</v>
      </c>
      <c r="V1652">
        <v>7</v>
      </c>
    </row>
    <row r="1653" spans="1:22">
      <c r="A1653">
        <v>1997</v>
      </c>
      <c r="B1653">
        <v>5</v>
      </c>
      <c r="C1653">
        <v>27</v>
      </c>
      <c r="D1653" s="14">
        <v>0.45374070737431399</v>
      </c>
      <c r="E1653" s="14">
        <v>4.50258380296737E-2</v>
      </c>
      <c r="F1653" s="14">
        <v>0.74401994359550105</v>
      </c>
      <c r="G1653" s="14">
        <v>1.58635943149697</v>
      </c>
      <c r="H1653" s="14">
        <v>0.27480686482783701</v>
      </c>
      <c r="I1653" s="14">
        <v>0.53424315709931902</v>
      </c>
      <c r="J1653" s="14">
        <v>0.29738985257226702</v>
      </c>
      <c r="K1653" s="14">
        <v>0.39477610995941698</v>
      </c>
      <c r="L1653" s="14">
        <v>0.14712440133156199</v>
      </c>
      <c r="M1653" s="14">
        <v>0.31278385347339699</v>
      </c>
      <c r="N1653" s="14">
        <v>0.24953832067099899</v>
      </c>
      <c r="O1653" s="14">
        <v>1.11635836921128</v>
      </c>
      <c r="P1653" s="14">
        <v>0.80017600849644199</v>
      </c>
      <c r="R1653">
        <v>6</v>
      </c>
      <c r="S1653">
        <v>5</v>
      </c>
      <c r="T1653">
        <v>4</v>
      </c>
      <c r="U1653">
        <v>1</v>
      </c>
      <c r="V1653">
        <v>7</v>
      </c>
    </row>
    <row r="1654" spans="1:22">
      <c r="A1654">
        <v>1997</v>
      </c>
      <c r="B1654">
        <v>5</v>
      </c>
      <c r="C1654">
        <v>28</v>
      </c>
      <c r="D1654" s="14">
        <v>0.24361788070891499</v>
      </c>
      <c r="E1654" s="14">
        <v>8.1839974140211196E-3</v>
      </c>
      <c r="F1654" s="14">
        <v>8.9365642717692095E-2</v>
      </c>
      <c r="G1654" s="14">
        <v>3.1852434013854301</v>
      </c>
      <c r="H1654" s="14">
        <v>0.61923507417211598</v>
      </c>
      <c r="I1654" s="14">
        <v>0.26113427353222401</v>
      </c>
      <c r="J1654" s="14">
        <v>0.36596632906879401</v>
      </c>
      <c r="K1654" s="14">
        <v>0.58513731421729598</v>
      </c>
      <c r="L1654" s="14">
        <v>1.10110635565945</v>
      </c>
      <c r="M1654" s="14">
        <v>0.44649989559550202</v>
      </c>
      <c r="N1654" s="14">
        <v>1.3882198788267099</v>
      </c>
      <c r="O1654" s="14">
        <v>1.1006133536356899</v>
      </c>
      <c r="P1654" s="14">
        <v>1.21770519485304</v>
      </c>
      <c r="R1654">
        <v>2</v>
      </c>
      <c r="S1654">
        <v>5</v>
      </c>
      <c r="T1654">
        <v>4</v>
      </c>
      <c r="U1654">
        <v>1</v>
      </c>
      <c r="V1654">
        <v>7</v>
      </c>
    </row>
    <row r="1655" spans="1:22">
      <c r="A1655">
        <v>1997</v>
      </c>
      <c r="B1655">
        <v>5</v>
      </c>
      <c r="C1655">
        <v>29</v>
      </c>
      <c r="D1655" s="14">
        <v>9.3414648057595605E-3</v>
      </c>
      <c r="E1655" s="14">
        <v>0.38320827282269299</v>
      </c>
      <c r="F1655" s="14">
        <v>0.173795018299124</v>
      </c>
      <c r="G1655" s="14">
        <v>4.0825160448711699</v>
      </c>
      <c r="H1655" s="14">
        <v>0.95360798940163705</v>
      </c>
      <c r="I1655" s="14">
        <v>4.46559076625598E-2</v>
      </c>
      <c r="J1655" s="14">
        <v>0.67868076353463003</v>
      </c>
      <c r="K1655" s="14">
        <v>0.68883598243309496</v>
      </c>
      <c r="L1655" s="14">
        <v>5.8902153544502802</v>
      </c>
      <c r="M1655" s="14">
        <v>0.835335221782045</v>
      </c>
      <c r="N1655" s="14">
        <v>3.5244045096086198</v>
      </c>
      <c r="O1655" s="14">
        <v>1.5676272112987999</v>
      </c>
      <c r="P1655" s="14">
        <v>1.96664475597333</v>
      </c>
      <c r="R1655">
        <v>2</v>
      </c>
      <c r="S1655">
        <v>5</v>
      </c>
      <c r="T1655">
        <v>4</v>
      </c>
      <c r="U1655">
        <v>1</v>
      </c>
      <c r="V1655">
        <v>7</v>
      </c>
    </row>
    <row r="1656" spans="1:22">
      <c r="A1656">
        <v>1997</v>
      </c>
      <c r="B1656">
        <v>5</v>
      </c>
      <c r="C1656">
        <v>30</v>
      </c>
      <c r="D1656" s="14">
        <v>0.171455645628108</v>
      </c>
      <c r="E1656" s="14">
        <v>0.51360574849990204</v>
      </c>
      <c r="F1656" s="14">
        <v>0.60532259712921199</v>
      </c>
      <c r="G1656" s="14">
        <v>4.7615244428564099</v>
      </c>
      <c r="H1656" s="14">
        <v>0.75726764768881305</v>
      </c>
      <c r="I1656" s="14">
        <v>0.339831685920221</v>
      </c>
      <c r="J1656" s="14">
        <v>0.95037110346813103</v>
      </c>
      <c r="K1656" s="14">
        <v>1.5353908088816199</v>
      </c>
      <c r="L1656" s="14">
        <v>0.52059577195038598</v>
      </c>
      <c r="M1656" s="14">
        <v>0.26585822544893101</v>
      </c>
      <c r="N1656" s="14">
        <v>2.6085853802479901</v>
      </c>
      <c r="O1656" s="14">
        <v>2.4542338337351302</v>
      </c>
      <c r="P1656" s="14">
        <v>2.1780073184281599</v>
      </c>
      <c r="R1656">
        <v>2</v>
      </c>
      <c r="S1656">
        <v>9</v>
      </c>
      <c r="T1656">
        <v>4</v>
      </c>
      <c r="U1656">
        <v>1</v>
      </c>
      <c r="V1656">
        <v>6</v>
      </c>
    </row>
    <row r="1657" spans="1:22">
      <c r="A1657">
        <v>1997</v>
      </c>
      <c r="B1657">
        <v>5</v>
      </c>
      <c r="C1657">
        <v>31</v>
      </c>
      <c r="D1657" s="14">
        <v>5.8236580137020003E-3</v>
      </c>
      <c r="E1657" s="14">
        <v>0.37354067231841698</v>
      </c>
      <c r="F1657" s="14">
        <v>0.347228253866812</v>
      </c>
      <c r="G1657" s="14">
        <v>4.4421695336088298</v>
      </c>
      <c r="H1657" s="14">
        <v>0.752451563671374</v>
      </c>
      <c r="I1657" s="14">
        <v>1.3312604161709599E-2</v>
      </c>
      <c r="J1657" s="14">
        <v>0.67594481227278003</v>
      </c>
      <c r="K1657" s="14">
        <v>1.95439981102758</v>
      </c>
      <c r="L1657" s="14">
        <v>3.3646235672685898</v>
      </c>
      <c r="M1657" s="14">
        <v>0.393871911964497</v>
      </c>
      <c r="N1657" s="14">
        <v>3.3736330848691698</v>
      </c>
      <c r="O1657" s="14">
        <v>2.3439750411128899</v>
      </c>
      <c r="P1657" s="14">
        <v>2.2951264467125898</v>
      </c>
      <c r="R1657">
        <v>2</v>
      </c>
      <c r="S1657">
        <v>9</v>
      </c>
      <c r="T1657">
        <v>4</v>
      </c>
      <c r="U1657">
        <v>5</v>
      </c>
      <c r="V1657">
        <v>6</v>
      </c>
    </row>
    <row r="1658" spans="1:22">
      <c r="A1658">
        <v>1998</v>
      </c>
      <c r="B1658">
        <v>3</v>
      </c>
      <c r="C1658">
        <v>1</v>
      </c>
      <c r="D1658" s="14">
        <v>2.59841381294369</v>
      </c>
      <c r="E1658" s="14">
        <v>0.286698482484741</v>
      </c>
      <c r="F1658" s="14">
        <v>0.282070058784816</v>
      </c>
      <c r="G1658" s="14">
        <v>0.93698892603258199</v>
      </c>
      <c r="H1658" s="14">
        <v>0.43870921850057099</v>
      </c>
      <c r="I1658" s="14">
        <v>0.975856634712985</v>
      </c>
      <c r="J1658" s="14">
        <v>8.1355257633943204E-2</v>
      </c>
      <c r="K1658" s="14">
        <v>2.1945442185830601</v>
      </c>
      <c r="L1658" s="14">
        <v>2.28413666772905E-2</v>
      </c>
      <c r="M1658" s="14">
        <v>9.4261882448072295E-5</v>
      </c>
      <c r="N1658" s="14">
        <v>1.1667895194858999</v>
      </c>
      <c r="O1658" s="14">
        <v>0.65782284292358995</v>
      </c>
      <c r="P1658" s="14">
        <v>0.758068497814404</v>
      </c>
      <c r="R1658">
        <v>6</v>
      </c>
      <c r="S1658">
        <v>7</v>
      </c>
      <c r="T1658">
        <v>6</v>
      </c>
      <c r="U1658">
        <v>9</v>
      </c>
      <c r="V1658">
        <v>5</v>
      </c>
    </row>
    <row r="1659" spans="1:22">
      <c r="A1659">
        <v>1998</v>
      </c>
      <c r="B1659">
        <v>3</v>
      </c>
      <c r="C1659">
        <v>2</v>
      </c>
      <c r="D1659" s="14">
        <v>3.6543880868918399</v>
      </c>
      <c r="E1659" s="14">
        <v>0.58839422042009204</v>
      </c>
      <c r="F1659" s="14">
        <v>1.27215042856423</v>
      </c>
      <c r="G1659" s="14">
        <v>1.4924625408429899</v>
      </c>
      <c r="H1659" s="14">
        <v>0.38785426428195802</v>
      </c>
      <c r="I1659" s="14">
        <v>1.43371731939078</v>
      </c>
      <c r="J1659" s="14">
        <v>7.4667827068996606E-2</v>
      </c>
      <c r="K1659" s="14">
        <v>2.0676185793769601</v>
      </c>
      <c r="L1659" s="14">
        <v>0.27417196908775798</v>
      </c>
      <c r="M1659" s="14">
        <v>0</v>
      </c>
      <c r="N1659" s="14">
        <v>0.736649142933263</v>
      </c>
      <c r="O1659" s="14">
        <v>0.48146664145100798</v>
      </c>
      <c r="P1659" s="14">
        <v>0.87592869704951204</v>
      </c>
      <c r="R1659">
        <v>6</v>
      </c>
      <c r="S1659">
        <v>7</v>
      </c>
      <c r="T1659">
        <v>6</v>
      </c>
      <c r="U1659">
        <v>9</v>
      </c>
      <c r="V1659">
        <v>5</v>
      </c>
    </row>
    <row r="1660" spans="1:22">
      <c r="A1660">
        <v>1998</v>
      </c>
      <c r="B1660">
        <v>3</v>
      </c>
      <c r="C1660">
        <v>3</v>
      </c>
      <c r="D1660" s="14">
        <v>5.6577910884198399</v>
      </c>
      <c r="E1660" s="14">
        <v>0.62532653745436995</v>
      </c>
      <c r="F1660" s="14">
        <v>5.6279373351552997E-3</v>
      </c>
      <c r="G1660" s="14">
        <v>1.7070448251015</v>
      </c>
      <c r="H1660" s="14">
        <v>0.23333599684193801</v>
      </c>
      <c r="I1660" s="14">
        <v>1.8334691349404799</v>
      </c>
      <c r="J1660" s="14">
        <v>0.16300757925430601</v>
      </c>
      <c r="K1660" s="14">
        <v>2.8700148845614701</v>
      </c>
      <c r="L1660" s="14">
        <v>0.14690666383040499</v>
      </c>
      <c r="M1660" s="14">
        <v>0</v>
      </c>
      <c r="N1660" s="14">
        <v>1.5693848677455899</v>
      </c>
      <c r="O1660" s="14">
        <v>1.6276262584307499</v>
      </c>
      <c r="P1660" s="14">
        <v>1.5027572141190799</v>
      </c>
      <c r="R1660">
        <v>6</v>
      </c>
      <c r="S1660">
        <v>7</v>
      </c>
      <c r="T1660">
        <v>6</v>
      </c>
      <c r="U1660">
        <v>9</v>
      </c>
      <c r="V1660">
        <v>5</v>
      </c>
    </row>
    <row r="1661" spans="1:22">
      <c r="A1661">
        <v>1998</v>
      </c>
      <c r="B1661">
        <v>3</v>
      </c>
      <c r="C1661">
        <v>4</v>
      </c>
      <c r="D1661" s="14">
        <v>2.0481046400958398</v>
      </c>
      <c r="E1661" s="14">
        <v>0.39877484382037698</v>
      </c>
      <c r="F1661" s="14">
        <v>6.4829398015271E-3</v>
      </c>
      <c r="G1661" s="14">
        <v>1.8297269453373</v>
      </c>
      <c r="H1661" s="14">
        <v>0.81998388671202005</v>
      </c>
      <c r="I1661" s="14">
        <v>1.59278042513187</v>
      </c>
      <c r="J1661" s="14">
        <v>0.202092754199793</v>
      </c>
      <c r="K1661" s="14">
        <v>4.7763627440658896</v>
      </c>
      <c r="L1661" s="14">
        <v>0.37178985680733001</v>
      </c>
      <c r="M1661" s="14">
        <v>0</v>
      </c>
      <c r="N1661" s="14">
        <v>2.3611759065161699</v>
      </c>
      <c r="O1661" s="14">
        <v>2.37945922704488</v>
      </c>
      <c r="P1661" s="14">
        <v>1.94647149330555</v>
      </c>
      <c r="R1661">
        <v>6</v>
      </c>
      <c r="S1661">
        <v>7</v>
      </c>
      <c r="T1661">
        <v>6</v>
      </c>
      <c r="U1661">
        <v>9</v>
      </c>
      <c r="V1661">
        <v>5</v>
      </c>
    </row>
    <row r="1662" spans="1:22">
      <c r="A1662">
        <v>1998</v>
      </c>
      <c r="B1662">
        <v>3</v>
      </c>
      <c r="C1662">
        <v>5</v>
      </c>
      <c r="D1662" s="14">
        <v>1.74777227239114</v>
      </c>
      <c r="E1662" s="14">
        <v>2.0233507208848698</v>
      </c>
      <c r="F1662" s="14">
        <v>2.4199428263581901</v>
      </c>
      <c r="G1662" s="14">
        <v>3.0694115615806399</v>
      </c>
      <c r="H1662" s="14">
        <v>0.91623974738626202</v>
      </c>
      <c r="I1662" s="14">
        <v>0.33431123524289102</v>
      </c>
      <c r="J1662" s="14">
        <v>0.28979251391787397</v>
      </c>
      <c r="K1662" s="14">
        <v>3.2813182954432998</v>
      </c>
      <c r="L1662" s="14">
        <v>0.68057300903718199</v>
      </c>
      <c r="M1662" s="14">
        <v>7.5648394231731995E-4</v>
      </c>
      <c r="N1662" s="14">
        <v>0.98162205904407096</v>
      </c>
      <c r="O1662" s="14">
        <v>0.87628852755243503</v>
      </c>
      <c r="P1662" s="14">
        <v>1.4657754498735001</v>
      </c>
      <c r="R1662">
        <v>6</v>
      </c>
      <c r="S1662">
        <v>4</v>
      </c>
      <c r="T1662">
        <v>6</v>
      </c>
      <c r="U1662">
        <v>9</v>
      </c>
      <c r="V1662">
        <v>5</v>
      </c>
    </row>
    <row r="1663" spans="1:22">
      <c r="A1663">
        <v>1998</v>
      </c>
      <c r="B1663">
        <v>3</v>
      </c>
      <c r="C1663">
        <v>6</v>
      </c>
      <c r="D1663" s="14">
        <v>7.7141355455182801</v>
      </c>
      <c r="E1663" s="14">
        <v>2.0869979553499101</v>
      </c>
      <c r="F1663" s="14">
        <v>4.4338179952901999</v>
      </c>
      <c r="G1663" s="14">
        <v>4.34929836585526</v>
      </c>
      <c r="H1663" s="14">
        <v>1.1288682769370399</v>
      </c>
      <c r="I1663" s="14">
        <v>4.9395226398021501</v>
      </c>
      <c r="J1663" s="14">
        <v>0.28378983781039402</v>
      </c>
      <c r="K1663" s="14">
        <v>6.5276375071114501</v>
      </c>
      <c r="L1663" s="14">
        <v>0.76560748210491902</v>
      </c>
      <c r="M1663" s="14">
        <v>4.8350052158366497E-4</v>
      </c>
      <c r="N1663" s="14">
        <v>6.6552327472145496</v>
      </c>
      <c r="O1663" s="14">
        <v>0.61874945879721799</v>
      </c>
      <c r="P1663" s="14">
        <v>2.3225875610470101</v>
      </c>
      <c r="R1663">
        <v>8</v>
      </c>
      <c r="S1663">
        <v>4</v>
      </c>
      <c r="T1663">
        <v>6</v>
      </c>
      <c r="U1663">
        <v>9</v>
      </c>
      <c r="V1663">
        <v>5</v>
      </c>
    </row>
    <row r="1664" spans="1:22">
      <c r="A1664">
        <v>1998</v>
      </c>
      <c r="B1664">
        <v>3</v>
      </c>
      <c r="C1664">
        <v>7</v>
      </c>
      <c r="D1664" s="14">
        <v>13.0603454850571</v>
      </c>
      <c r="E1664" s="14">
        <v>2.01884414428367</v>
      </c>
      <c r="F1664" s="14">
        <v>14.6146308703184</v>
      </c>
      <c r="G1664" s="14">
        <v>3.2273089222836799</v>
      </c>
      <c r="H1664" s="14">
        <v>0.84047455901865198</v>
      </c>
      <c r="I1664" s="14">
        <v>13.5932513162878</v>
      </c>
      <c r="J1664" s="14">
        <v>0.137970659895711</v>
      </c>
      <c r="K1664" s="14">
        <v>10.9815880513575</v>
      </c>
      <c r="L1664" s="14">
        <v>0.52677045366522801</v>
      </c>
      <c r="M1664" s="14">
        <v>0</v>
      </c>
      <c r="N1664" s="14">
        <v>5.7083994808078602</v>
      </c>
      <c r="O1664" s="14">
        <v>0.85262267022131699</v>
      </c>
      <c r="P1664" s="14">
        <v>2.7647943911810802</v>
      </c>
      <c r="R1664">
        <v>9</v>
      </c>
      <c r="S1664">
        <v>7</v>
      </c>
      <c r="T1664">
        <v>6</v>
      </c>
      <c r="U1664">
        <v>9</v>
      </c>
      <c r="V1664">
        <v>8</v>
      </c>
    </row>
    <row r="1665" spans="1:22">
      <c r="A1665">
        <v>1998</v>
      </c>
      <c r="B1665">
        <v>3</v>
      </c>
      <c r="C1665">
        <v>8</v>
      </c>
      <c r="D1665" s="14">
        <v>24.205215416368699</v>
      </c>
      <c r="E1665" s="14">
        <v>4.0530842744712201</v>
      </c>
      <c r="F1665" s="14">
        <v>5.1123757150710301</v>
      </c>
      <c r="G1665" s="14">
        <v>2.0432532556535099</v>
      </c>
      <c r="H1665" s="14">
        <v>4.2529028095918404</v>
      </c>
      <c r="I1665" s="14">
        <v>19.263798441671401</v>
      </c>
      <c r="J1665" s="14">
        <v>0.113512508641023</v>
      </c>
      <c r="K1665" s="14">
        <v>12.313887728758701</v>
      </c>
      <c r="L1665" s="14">
        <v>0.165377492473847</v>
      </c>
      <c r="M1665" s="14">
        <v>0</v>
      </c>
      <c r="N1665" s="14">
        <v>9.8820341833360494</v>
      </c>
      <c r="O1665" s="14">
        <v>2.6653724031055002</v>
      </c>
      <c r="P1665" s="14">
        <v>3.77308523424625</v>
      </c>
      <c r="R1665">
        <v>9</v>
      </c>
      <c r="S1665">
        <v>7</v>
      </c>
      <c r="T1665">
        <v>6</v>
      </c>
      <c r="U1665">
        <v>9</v>
      </c>
      <c r="V1665">
        <v>8</v>
      </c>
    </row>
    <row r="1666" spans="1:22">
      <c r="A1666">
        <v>1998</v>
      </c>
      <c r="B1666">
        <v>3</v>
      </c>
      <c r="C1666">
        <v>9</v>
      </c>
      <c r="D1666" s="14">
        <v>4.9977908497352601</v>
      </c>
      <c r="E1666" s="14">
        <v>1.2113707314098601</v>
      </c>
      <c r="F1666" s="14">
        <v>5.7945392097006797E-2</v>
      </c>
      <c r="G1666" s="14">
        <v>1.81998838782818</v>
      </c>
      <c r="H1666" s="14">
        <v>5.35879461687336</v>
      </c>
      <c r="I1666" s="14">
        <v>3.8510646447585102</v>
      </c>
      <c r="J1666" s="14">
        <v>0.280104000072606</v>
      </c>
      <c r="K1666" s="14">
        <v>11.5703654966964</v>
      </c>
      <c r="L1666" s="14">
        <v>4.7665590685247498E-2</v>
      </c>
      <c r="M1666" s="14">
        <v>0</v>
      </c>
      <c r="N1666" s="14">
        <v>2.1355482397726302</v>
      </c>
      <c r="O1666" s="14">
        <v>3.64425985449334</v>
      </c>
      <c r="P1666" s="14">
        <v>3.7200026835355802</v>
      </c>
      <c r="R1666">
        <v>9</v>
      </c>
      <c r="S1666">
        <v>7</v>
      </c>
      <c r="T1666">
        <v>6</v>
      </c>
      <c r="U1666">
        <v>9</v>
      </c>
      <c r="V1666">
        <v>8</v>
      </c>
    </row>
    <row r="1667" spans="1:22">
      <c r="A1667">
        <v>1998</v>
      </c>
      <c r="B1667">
        <v>3</v>
      </c>
      <c r="C1667">
        <v>10</v>
      </c>
      <c r="D1667" s="14">
        <v>10.2755333380536</v>
      </c>
      <c r="E1667" s="14">
        <v>0.47311859484810198</v>
      </c>
      <c r="F1667" s="14">
        <v>1.9594651008765299E-2</v>
      </c>
      <c r="G1667" s="14">
        <v>1.93343061181613</v>
      </c>
      <c r="H1667" s="14">
        <v>1.89613789020492</v>
      </c>
      <c r="I1667" s="14">
        <v>5.59782928269306</v>
      </c>
      <c r="J1667" s="14">
        <v>0.25483404679385302</v>
      </c>
      <c r="K1667" s="14">
        <v>9.6614014579278393</v>
      </c>
      <c r="L1667" s="14">
        <v>0.57160958837017595</v>
      </c>
      <c r="M1667" s="14">
        <v>0</v>
      </c>
      <c r="N1667" s="14">
        <v>3.6124276330407201</v>
      </c>
      <c r="O1667" s="14">
        <v>2.12335960146391</v>
      </c>
      <c r="P1667" s="14">
        <v>2.7353422648656101</v>
      </c>
      <c r="R1667">
        <v>9</v>
      </c>
      <c r="S1667">
        <v>2</v>
      </c>
      <c r="T1667">
        <v>6</v>
      </c>
      <c r="U1667">
        <v>9</v>
      </c>
      <c r="V1667">
        <v>2</v>
      </c>
    </row>
    <row r="1668" spans="1:22">
      <c r="A1668">
        <v>1998</v>
      </c>
      <c r="B1668">
        <v>3</v>
      </c>
      <c r="C1668">
        <v>11</v>
      </c>
      <c r="D1668" s="14">
        <v>2.1031480067186701</v>
      </c>
      <c r="E1668" s="14">
        <v>0.77155815149758999</v>
      </c>
      <c r="F1668" s="14">
        <v>0.15846442026441199</v>
      </c>
      <c r="G1668" s="14">
        <v>1.6049094534397299</v>
      </c>
      <c r="H1668" s="14">
        <v>0.94612695036830297</v>
      </c>
      <c r="I1668" s="14">
        <v>1.4905595900292099</v>
      </c>
      <c r="J1668" s="14">
        <v>0.114010222447822</v>
      </c>
      <c r="K1668" s="14">
        <v>5.2240004573207699</v>
      </c>
      <c r="L1668" s="14">
        <v>0.55806534135566199</v>
      </c>
      <c r="M1668" s="14">
        <v>0</v>
      </c>
      <c r="N1668" s="14">
        <v>2.2932643253967999</v>
      </c>
      <c r="O1668" s="14">
        <v>1.1991939382568</v>
      </c>
      <c r="P1668" s="14">
        <v>1.6286917054285599</v>
      </c>
      <c r="R1668">
        <v>6</v>
      </c>
      <c r="S1668">
        <v>2</v>
      </c>
      <c r="T1668">
        <v>6</v>
      </c>
      <c r="U1668">
        <v>9</v>
      </c>
      <c r="V1668">
        <v>2</v>
      </c>
    </row>
    <row r="1669" spans="1:22">
      <c r="A1669">
        <v>1998</v>
      </c>
      <c r="B1669">
        <v>3</v>
      </c>
      <c r="C1669">
        <v>12</v>
      </c>
      <c r="D1669" s="14">
        <v>2.9672721802194402</v>
      </c>
      <c r="E1669" s="14">
        <v>0.475657020684497</v>
      </c>
      <c r="F1669" s="14">
        <v>1.45261868720373E-3</v>
      </c>
      <c r="G1669" s="14">
        <v>0.40465339149247298</v>
      </c>
      <c r="H1669" s="14">
        <v>0.43226523784479598</v>
      </c>
      <c r="I1669" s="14">
        <v>0.71646530557531096</v>
      </c>
      <c r="J1669" s="14">
        <v>0.128449634844367</v>
      </c>
      <c r="K1669" s="14">
        <v>4.2206086269718401</v>
      </c>
      <c r="L1669" s="14">
        <v>5.9223433551915297E-2</v>
      </c>
      <c r="M1669" s="14">
        <v>0</v>
      </c>
      <c r="N1669" s="14">
        <v>1.2977538159819899</v>
      </c>
      <c r="O1669" s="14">
        <v>1.4075580149748801</v>
      </c>
      <c r="P1669" s="14">
        <v>1.2750525899016301</v>
      </c>
      <c r="R1669">
        <v>6</v>
      </c>
      <c r="S1669">
        <v>2</v>
      </c>
      <c r="T1669">
        <v>7</v>
      </c>
      <c r="U1669">
        <v>9</v>
      </c>
      <c r="V1669">
        <v>2</v>
      </c>
    </row>
    <row r="1670" spans="1:22">
      <c r="A1670">
        <v>1998</v>
      </c>
      <c r="B1670">
        <v>3</v>
      </c>
      <c r="C1670">
        <v>13</v>
      </c>
      <c r="D1670" s="14">
        <v>1.8053450453325299</v>
      </c>
      <c r="E1670" s="14">
        <v>0.14304854686167501</v>
      </c>
      <c r="F1670" s="14">
        <v>0</v>
      </c>
      <c r="G1670" s="14">
        <v>0.256465877170096</v>
      </c>
      <c r="H1670" s="14">
        <v>0.24252266941387399</v>
      </c>
      <c r="I1670" s="14">
        <v>0.84542957037365596</v>
      </c>
      <c r="J1670" s="14">
        <v>8.2480933660715003E-2</v>
      </c>
      <c r="K1670" s="14">
        <v>2.2639092548978099</v>
      </c>
      <c r="L1670" s="14">
        <v>2.7697292859166101E-2</v>
      </c>
      <c r="M1670" s="14">
        <v>0</v>
      </c>
      <c r="N1670" s="14">
        <v>0.62435128150202901</v>
      </c>
      <c r="O1670" s="14">
        <v>1.2409754872321701</v>
      </c>
      <c r="P1670" s="14">
        <v>0.85337694617233095</v>
      </c>
      <c r="R1670">
        <v>6</v>
      </c>
      <c r="S1670">
        <v>2</v>
      </c>
      <c r="T1670">
        <v>7</v>
      </c>
      <c r="U1670">
        <v>9</v>
      </c>
      <c r="V1670">
        <v>2</v>
      </c>
    </row>
    <row r="1671" spans="1:22">
      <c r="A1671">
        <v>1998</v>
      </c>
      <c r="B1671">
        <v>3</v>
      </c>
      <c r="C1671">
        <v>14</v>
      </c>
      <c r="D1671" s="14">
        <v>1.45755023043789</v>
      </c>
      <c r="E1671" s="14">
        <v>5.9980517648674903E-2</v>
      </c>
      <c r="F1671" s="14">
        <v>9.6290105002700705E-3</v>
      </c>
      <c r="G1671" s="14">
        <v>0.398098078899977</v>
      </c>
      <c r="H1671" s="14">
        <v>0.24677334412085999</v>
      </c>
      <c r="I1671" s="14">
        <v>0.73816800971232399</v>
      </c>
      <c r="J1671" s="14">
        <v>4.0848392838665898E-2</v>
      </c>
      <c r="K1671" s="14">
        <v>0.78982076204712204</v>
      </c>
      <c r="L1671" s="14">
        <v>5.8044759124712901E-2</v>
      </c>
      <c r="M1671" s="14">
        <v>5.17866664078872E-6</v>
      </c>
      <c r="N1671" s="14">
        <v>0.39362114436050699</v>
      </c>
      <c r="O1671" s="14">
        <v>1.0221681120327699</v>
      </c>
      <c r="P1671" s="14">
        <v>0.53812651324725302</v>
      </c>
      <c r="R1671">
        <v>6</v>
      </c>
      <c r="S1671">
        <v>3</v>
      </c>
      <c r="T1671">
        <v>5</v>
      </c>
      <c r="U1671">
        <v>9</v>
      </c>
      <c r="V1671">
        <v>9</v>
      </c>
    </row>
    <row r="1672" spans="1:22">
      <c r="A1672">
        <v>1998</v>
      </c>
      <c r="B1672">
        <v>3</v>
      </c>
      <c r="C1672">
        <v>15</v>
      </c>
      <c r="D1672" s="14">
        <v>1.4698488589076</v>
      </c>
      <c r="E1672" s="14">
        <v>0.10688068038004001</v>
      </c>
      <c r="F1672" s="14">
        <v>6.1528693471868997E-4</v>
      </c>
      <c r="G1672" s="14">
        <v>0.55682562835383098</v>
      </c>
      <c r="H1672" s="14">
        <v>0.17604587630115701</v>
      </c>
      <c r="I1672" s="14">
        <v>0.86584436797397402</v>
      </c>
      <c r="J1672" s="14">
        <v>5.0511804656979298E-2</v>
      </c>
      <c r="K1672" s="14">
        <v>0.60752886890268798</v>
      </c>
      <c r="L1672" s="14">
        <v>1.24838669981887E-2</v>
      </c>
      <c r="M1672" s="14">
        <v>2.0896691123192399E-5</v>
      </c>
      <c r="N1672" s="14">
        <v>0.47612008178531101</v>
      </c>
      <c r="O1672" s="14">
        <v>0.80803534070278704</v>
      </c>
      <c r="P1672" s="14">
        <v>0.477684469007707</v>
      </c>
      <c r="R1672">
        <v>6</v>
      </c>
      <c r="S1672">
        <v>8</v>
      </c>
      <c r="T1672">
        <v>5</v>
      </c>
      <c r="U1672">
        <v>9</v>
      </c>
      <c r="V1672">
        <v>9</v>
      </c>
    </row>
    <row r="1673" spans="1:22">
      <c r="A1673">
        <v>1998</v>
      </c>
      <c r="B1673">
        <v>3</v>
      </c>
      <c r="C1673">
        <v>16</v>
      </c>
      <c r="D1673" s="14">
        <v>2.71698783516596</v>
      </c>
      <c r="E1673" s="14">
        <v>0.35332433454141599</v>
      </c>
      <c r="F1673" s="14">
        <v>3.09927067511475E-2</v>
      </c>
      <c r="G1673" s="14">
        <v>1.03601768572459</v>
      </c>
      <c r="H1673" s="14">
        <v>0.44406207383318402</v>
      </c>
      <c r="I1673" s="14">
        <v>0.61859859412354401</v>
      </c>
      <c r="J1673" s="14">
        <v>9.9300393593766495E-2</v>
      </c>
      <c r="K1673" s="14">
        <v>0.70740836710574395</v>
      </c>
      <c r="L1673" s="14">
        <v>0.10363360882122501</v>
      </c>
      <c r="M1673" s="14">
        <v>7.6319210357346703E-3</v>
      </c>
      <c r="N1673" s="14">
        <v>0.44793311874745401</v>
      </c>
      <c r="O1673" s="14">
        <v>1.1422526691355599</v>
      </c>
      <c r="P1673" s="14">
        <v>0.70990665814593201</v>
      </c>
      <c r="R1673">
        <v>6</v>
      </c>
      <c r="S1673">
        <v>8</v>
      </c>
      <c r="T1673">
        <v>9</v>
      </c>
      <c r="U1673">
        <v>9</v>
      </c>
      <c r="V1673">
        <v>9</v>
      </c>
    </row>
    <row r="1674" spans="1:22">
      <c r="A1674">
        <v>1998</v>
      </c>
      <c r="B1674">
        <v>3</v>
      </c>
      <c r="C1674">
        <v>17</v>
      </c>
      <c r="D1674" s="14">
        <v>2.3993619844194898</v>
      </c>
      <c r="E1674" s="14">
        <v>0.724093231448659</v>
      </c>
      <c r="F1674" s="14">
        <v>1.6283863614031301E-2</v>
      </c>
      <c r="G1674" s="14">
        <v>0.96669084350136203</v>
      </c>
      <c r="H1674" s="14">
        <v>0.40652519110603702</v>
      </c>
      <c r="I1674" s="14">
        <v>1.01042479169862</v>
      </c>
      <c r="J1674" s="14">
        <v>0.14916371876856399</v>
      </c>
      <c r="K1674" s="14">
        <v>1.42181851793585</v>
      </c>
      <c r="L1674" s="14">
        <v>0.85980516508738802</v>
      </c>
      <c r="M1674" s="14">
        <v>0.13948726886336499</v>
      </c>
      <c r="N1674" s="14">
        <v>2.70898832007971</v>
      </c>
      <c r="O1674" s="14">
        <v>1.18947423401018</v>
      </c>
      <c r="P1674" s="14">
        <v>0.99230243121019202</v>
      </c>
      <c r="R1674">
        <v>6</v>
      </c>
      <c r="S1674">
        <v>3</v>
      </c>
      <c r="T1674">
        <v>7</v>
      </c>
      <c r="U1674">
        <v>9</v>
      </c>
      <c r="V1674">
        <v>4</v>
      </c>
    </row>
    <row r="1675" spans="1:22">
      <c r="A1675">
        <v>1998</v>
      </c>
      <c r="B1675">
        <v>3</v>
      </c>
      <c r="C1675">
        <v>18</v>
      </c>
      <c r="D1675" s="14">
        <v>2.4531801662392501</v>
      </c>
      <c r="E1675" s="14">
        <v>0.30670099598095102</v>
      </c>
      <c r="F1675" s="14">
        <v>0.75007937620210596</v>
      </c>
      <c r="G1675" s="14">
        <v>1.3688838739192499</v>
      </c>
      <c r="H1675" s="14">
        <v>0.31029050962469101</v>
      </c>
      <c r="I1675" s="14">
        <v>0.52355731265837102</v>
      </c>
      <c r="J1675" s="14">
        <v>9.7671245209389398E-2</v>
      </c>
      <c r="K1675" s="14">
        <v>0.89897109940033904</v>
      </c>
      <c r="L1675" s="14">
        <v>0.86244480291805203</v>
      </c>
      <c r="M1675" s="14">
        <v>1.22270907010965E-2</v>
      </c>
      <c r="N1675" s="14">
        <v>0.63931343895308601</v>
      </c>
      <c r="O1675" s="14">
        <v>2.5664442038243398</v>
      </c>
      <c r="P1675" s="14">
        <v>1.26358989788723</v>
      </c>
      <c r="R1675">
        <v>6</v>
      </c>
      <c r="S1675">
        <v>3</v>
      </c>
      <c r="T1675">
        <v>5</v>
      </c>
      <c r="U1675">
        <v>9</v>
      </c>
      <c r="V1675">
        <v>3</v>
      </c>
    </row>
    <row r="1676" spans="1:22">
      <c r="A1676">
        <v>1998</v>
      </c>
      <c r="B1676">
        <v>3</v>
      </c>
      <c r="C1676">
        <v>19</v>
      </c>
      <c r="D1676" s="14">
        <v>0.93924484965978305</v>
      </c>
      <c r="E1676" s="14">
        <v>0.49316447588946499</v>
      </c>
      <c r="F1676" s="14">
        <v>1.0742339805144101</v>
      </c>
      <c r="G1676" s="14">
        <v>0.90012346808980803</v>
      </c>
      <c r="H1676" s="14">
        <v>0.31979240862654001</v>
      </c>
      <c r="I1676" s="14">
        <v>0.59069651063056605</v>
      </c>
      <c r="J1676" s="14">
        <v>0.172934352694078</v>
      </c>
      <c r="K1676" s="14">
        <v>3.2424456338471499</v>
      </c>
      <c r="L1676" s="14">
        <v>0.344752742613676</v>
      </c>
      <c r="M1676" s="14">
        <v>0</v>
      </c>
      <c r="N1676" s="14">
        <v>0.86629151546830596</v>
      </c>
      <c r="O1676" s="14">
        <v>2.97151779129043</v>
      </c>
      <c r="P1676" s="14">
        <v>1.6609191301097399</v>
      </c>
      <c r="R1676">
        <v>6</v>
      </c>
      <c r="S1676">
        <v>1</v>
      </c>
      <c r="T1676">
        <v>5</v>
      </c>
      <c r="U1676">
        <v>9</v>
      </c>
      <c r="V1676">
        <v>3</v>
      </c>
    </row>
    <row r="1677" spans="1:22">
      <c r="A1677">
        <v>1998</v>
      </c>
      <c r="B1677">
        <v>3</v>
      </c>
      <c r="C1677">
        <v>20</v>
      </c>
      <c r="D1677" s="14">
        <v>4.5140748986869701</v>
      </c>
      <c r="E1677" s="14">
        <v>0.203928103100884</v>
      </c>
      <c r="F1677" s="14">
        <v>2.1737387528116301E-2</v>
      </c>
      <c r="G1677" s="14">
        <v>1.0256424798432799</v>
      </c>
      <c r="H1677" s="14">
        <v>0.87752630370363605</v>
      </c>
      <c r="I1677" s="14">
        <v>2.4233255748076399</v>
      </c>
      <c r="J1677" s="14">
        <v>0.28224848942235897</v>
      </c>
      <c r="K1677" s="14">
        <v>4.2857418316121603</v>
      </c>
      <c r="L1677" s="14">
        <v>0.38052276991586997</v>
      </c>
      <c r="M1677" s="14">
        <v>0</v>
      </c>
      <c r="N1677" s="14">
        <v>1.16298740945093</v>
      </c>
      <c r="O1677" s="14">
        <v>1.2450709712372601</v>
      </c>
      <c r="P1677" s="14">
        <v>1.4702193259554299</v>
      </c>
      <c r="R1677">
        <v>8</v>
      </c>
      <c r="S1677">
        <v>1</v>
      </c>
      <c r="T1677">
        <v>5</v>
      </c>
      <c r="U1677">
        <v>9</v>
      </c>
      <c r="V1677">
        <v>4</v>
      </c>
    </row>
    <row r="1678" spans="1:22">
      <c r="A1678">
        <v>1998</v>
      </c>
      <c r="B1678">
        <v>3</v>
      </c>
      <c r="C1678">
        <v>21</v>
      </c>
      <c r="D1678" s="14">
        <v>10.5505518659497</v>
      </c>
      <c r="E1678" s="14">
        <v>0.119763545450701</v>
      </c>
      <c r="F1678" s="14">
        <v>9.5624929315677194E-3</v>
      </c>
      <c r="G1678" s="14">
        <v>2.9031352859825001</v>
      </c>
      <c r="H1678" s="14">
        <v>6.9347533538412396</v>
      </c>
      <c r="I1678" s="14">
        <v>7.0295627091899799</v>
      </c>
      <c r="J1678" s="14">
        <v>0.91015720710178905</v>
      </c>
      <c r="K1678" s="14">
        <v>5.5848172434928802</v>
      </c>
      <c r="L1678" s="14">
        <v>1.9872005815813001</v>
      </c>
      <c r="M1678" s="14">
        <v>0</v>
      </c>
      <c r="N1678" s="14">
        <v>6.6322145521982803</v>
      </c>
      <c r="O1678" s="14">
        <v>1.8953054680210999</v>
      </c>
      <c r="P1678" s="14">
        <v>2.98350641531158</v>
      </c>
      <c r="R1678">
        <v>7</v>
      </c>
      <c r="S1678">
        <v>1</v>
      </c>
      <c r="T1678">
        <v>7</v>
      </c>
      <c r="U1678">
        <v>9</v>
      </c>
      <c r="V1678">
        <v>2</v>
      </c>
    </row>
    <row r="1679" spans="1:22">
      <c r="A1679">
        <v>1998</v>
      </c>
      <c r="B1679">
        <v>3</v>
      </c>
      <c r="C1679">
        <v>22</v>
      </c>
      <c r="D1679" s="14">
        <v>11.287909638801599</v>
      </c>
      <c r="E1679" s="14">
        <v>0.35532209478027699</v>
      </c>
      <c r="F1679" s="14">
        <v>7.2635818126228893E-2</v>
      </c>
      <c r="G1679" s="14">
        <v>1.6110455066599501</v>
      </c>
      <c r="H1679" s="14">
        <v>4.4090863303633601</v>
      </c>
      <c r="I1679" s="14">
        <v>6.4065647051113004</v>
      </c>
      <c r="J1679" s="14">
        <v>0.51761296674401602</v>
      </c>
      <c r="K1679" s="14">
        <v>7.3883227537674498</v>
      </c>
      <c r="L1679" s="14">
        <v>1.63161676350726</v>
      </c>
      <c r="M1679" s="14">
        <v>2.3020688029708899E-4</v>
      </c>
      <c r="N1679" s="14">
        <v>6.1457881198820301</v>
      </c>
      <c r="O1679" s="14">
        <v>7.1486387932726503</v>
      </c>
      <c r="P1679" s="14">
        <v>4.5909216538430897</v>
      </c>
      <c r="R1679">
        <v>3</v>
      </c>
      <c r="S1679">
        <v>3</v>
      </c>
      <c r="T1679">
        <v>7</v>
      </c>
      <c r="U1679">
        <v>9</v>
      </c>
      <c r="V1679">
        <v>2</v>
      </c>
    </row>
    <row r="1680" spans="1:22">
      <c r="A1680">
        <v>1998</v>
      </c>
      <c r="B1680">
        <v>3</v>
      </c>
      <c r="C1680">
        <v>23</v>
      </c>
      <c r="D1680" s="14">
        <v>3.6099962878271601</v>
      </c>
      <c r="E1680" s="14">
        <v>8.4038043966502204E-2</v>
      </c>
      <c r="F1680" s="14">
        <v>1.1208649981283399E-4</v>
      </c>
      <c r="G1680" s="14">
        <v>1.0591725389740101</v>
      </c>
      <c r="H1680" s="14">
        <v>2.1822965163907999</v>
      </c>
      <c r="I1680" s="14">
        <v>2.83214228312373</v>
      </c>
      <c r="J1680" s="14">
        <v>1.1811180705539599</v>
      </c>
      <c r="K1680" s="14">
        <v>3.7032060574484702</v>
      </c>
      <c r="L1680" s="14">
        <v>1.02128796789215</v>
      </c>
      <c r="M1680" s="14">
        <v>0</v>
      </c>
      <c r="N1680" s="14">
        <v>2.6820177067189399</v>
      </c>
      <c r="O1680" s="14">
        <v>8.3804098525481194</v>
      </c>
      <c r="P1680" s="14">
        <v>4.00731175138701</v>
      </c>
      <c r="R1680">
        <v>3</v>
      </c>
      <c r="S1680">
        <v>3</v>
      </c>
      <c r="T1680">
        <v>5</v>
      </c>
      <c r="U1680">
        <v>9</v>
      </c>
      <c r="V1680">
        <v>3</v>
      </c>
    </row>
    <row r="1681" spans="1:22">
      <c r="A1681">
        <v>1998</v>
      </c>
      <c r="B1681">
        <v>3</v>
      </c>
      <c r="C1681">
        <v>24</v>
      </c>
      <c r="D1681" s="14">
        <v>9.4723829609696697</v>
      </c>
      <c r="E1681" s="14">
        <v>8.1743773703295802E-2</v>
      </c>
      <c r="F1681" s="14">
        <v>2.72889610489826E-2</v>
      </c>
      <c r="G1681" s="14">
        <v>0.97929344639554605</v>
      </c>
      <c r="H1681" s="14">
        <v>1.8552613728834999</v>
      </c>
      <c r="I1681" s="14">
        <v>2.3314945664031401</v>
      </c>
      <c r="J1681" s="14">
        <v>0.46247432037534603</v>
      </c>
      <c r="K1681" s="14">
        <v>3.1091160698078402</v>
      </c>
      <c r="L1681" s="14">
        <v>0.49255140377787499</v>
      </c>
      <c r="M1681" s="14">
        <v>0</v>
      </c>
      <c r="N1681" s="14">
        <v>3.7769916969325501</v>
      </c>
      <c r="O1681" s="14">
        <v>5.7433152546674604</v>
      </c>
      <c r="P1681" s="14">
        <v>2.8724462638413799</v>
      </c>
      <c r="R1681">
        <v>3</v>
      </c>
      <c r="S1681">
        <v>3</v>
      </c>
      <c r="T1681">
        <v>5</v>
      </c>
      <c r="U1681">
        <v>9</v>
      </c>
      <c r="V1681">
        <v>3</v>
      </c>
    </row>
    <row r="1682" spans="1:22">
      <c r="A1682">
        <v>1998</v>
      </c>
      <c r="B1682">
        <v>3</v>
      </c>
      <c r="C1682">
        <v>25</v>
      </c>
      <c r="D1682" s="14">
        <v>18.3791035416243</v>
      </c>
      <c r="E1682" s="14">
        <v>5.1078482628687E-2</v>
      </c>
      <c r="F1682" s="14">
        <v>2.5231543030153899E-2</v>
      </c>
      <c r="G1682" s="14">
        <v>1.7647262345763399</v>
      </c>
      <c r="H1682" s="14">
        <v>3.7921381310487501</v>
      </c>
      <c r="I1682" s="14">
        <v>10.184333152538001</v>
      </c>
      <c r="J1682" s="14">
        <v>0.20801804703499299</v>
      </c>
      <c r="K1682" s="14">
        <v>10.490726331625</v>
      </c>
      <c r="L1682" s="14">
        <v>0.28347005294217797</v>
      </c>
      <c r="M1682" s="14">
        <v>3.5991758902880501E-5</v>
      </c>
      <c r="N1682" s="14">
        <v>5.7991309321437798</v>
      </c>
      <c r="O1682" s="14">
        <v>8.2128970435715392</v>
      </c>
      <c r="P1682" s="14">
        <v>5.1251709085425796</v>
      </c>
      <c r="R1682">
        <v>3</v>
      </c>
      <c r="S1682">
        <v>3</v>
      </c>
      <c r="T1682">
        <v>7</v>
      </c>
      <c r="U1682">
        <v>9</v>
      </c>
      <c r="V1682">
        <v>2</v>
      </c>
    </row>
    <row r="1683" spans="1:22">
      <c r="A1683">
        <v>1998</v>
      </c>
      <c r="B1683">
        <v>3</v>
      </c>
      <c r="C1683">
        <v>26</v>
      </c>
      <c r="D1683" s="14">
        <v>7.2005899793778303</v>
      </c>
      <c r="E1683" s="14">
        <v>0.23970048008283101</v>
      </c>
      <c r="F1683" s="14">
        <v>7.1570447993485496E-3</v>
      </c>
      <c r="G1683" s="14">
        <v>2.56193561876686</v>
      </c>
      <c r="H1683" s="14">
        <v>2.7427007407049002</v>
      </c>
      <c r="I1683" s="14">
        <v>4.4177637765278197</v>
      </c>
      <c r="J1683" s="14">
        <v>0.377501836008448</v>
      </c>
      <c r="K1683" s="14">
        <v>8.9823759895613797</v>
      </c>
      <c r="L1683" s="14">
        <v>1.52820100239907</v>
      </c>
      <c r="M1683" s="14">
        <v>3.8229608301159103E-2</v>
      </c>
      <c r="N1683" s="14">
        <v>8.0992634300995601</v>
      </c>
      <c r="O1683" s="14">
        <v>8.0342094156320503</v>
      </c>
      <c r="P1683" s="14">
        <v>4.9254506372976197</v>
      </c>
      <c r="R1683">
        <v>3</v>
      </c>
      <c r="S1683">
        <v>3</v>
      </c>
      <c r="T1683">
        <v>5</v>
      </c>
      <c r="U1683">
        <v>9</v>
      </c>
      <c r="V1683">
        <v>3</v>
      </c>
    </row>
    <row r="1684" spans="1:22">
      <c r="A1684">
        <v>1998</v>
      </c>
      <c r="B1684">
        <v>3</v>
      </c>
      <c r="C1684">
        <v>27</v>
      </c>
      <c r="D1684" s="14">
        <v>10.572859993513299</v>
      </c>
      <c r="E1684" s="14">
        <v>8.9129784350589797E-2</v>
      </c>
      <c r="F1684" s="14">
        <v>2.1552973295334701E-2</v>
      </c>
      <c r="G1684" s="14">
        <v>0.95357064923156398</v>
      </c>
      <c r="H1684" s="14">
        <v>1.3656704547654199</v>
      </c>
      <c r="I1684" s="14">
        <v>9.0751125104465906</v>
      </c>
      <c r="J1684" s="14">
        <v>0.21728955867602101</v>
      </c>
      <c r="K1684" s="14">
        <v>10.236415104652901</v>
      </c>
      <c r="L1684" s="14">
        <v>0.35722347589581499</v>
      </c>
      <c r="M1684" s="14">
        <v>4.2403374553961003E-2</v>
      </c>
      <c r="N1684" s="14">
        <v>5.15158593650626</v>
      </c>
      <c r="O1684" s="14">
        <v>7.23907887007657</v>
      </c>
      <c r="P1684" s="14">
        <v>4.3851483863323502</v>
      </c>
      <c r="R1684">
        <v>3</v>
      </c>
      <c r="S1684">
        <v>2</v>
      </c>
      <c r="T1684">
        <v>5</v>
      </c>
      <c r="U1684">
        <v>9</v>
      </c>
      <c r="V1684">
        <v>3</v>
      </c>
    </row>
    <row r="1685" spans="1:22">
      <c r="A1685">
        <v>1998</v>
      </c>
      <c r="B1685">
        <v>3</v>
      </c>
      <c r="C1685">
        <v>28</v>
      </c>
      <c r="D1685" s="14">
        <v>5.4797100775234799</v>
      </c>
      <c r="E1685" s="14">
        <v>5.7539771745323499E-3</v>
      </c>
      <c r="F1685" s="14">
        <v>3.8571423433487698E-2</v>
      </c>
      <c r="G1685" s="14">
        <v>0.35315914579380703</v>
      </c>
      <c r="H1685" s="14">
        <v>0.84717098600116103</v>
      </c>
      <c r="I1685" s="14">
        <v>0.984999575375333</v>
      </c>
      <c r="J1685" s="14">
        <v>0.23388662961828399</v>
      </c>
      <c r="K1685" s="14">
        <v>5.5216576877470898</v>
      </c>
      <c r="L1685" s="14">
        <v>0.19947861209024401</v>
      </c>
      <c r="M1685" s="14">
        <v>0.24923150671026301</v>
      </c>
      <c r="N1685" s="14">
        <v>1.25979279566878</v>
      </c>
      <c r="O1685" s="14">
        <v>3.7508285366026799</v>
      </c>
      <c r="P1685" s="14">
        <v>2.3182442204069602</v>
      </c>
      <c r="R1685">
        <v>3</v>
      </c>
      <c r="S1685">
        <v>3</v>
      </c>
      <c r="T1685">
        <v>6</v>
      </c>
      <c r="U1685">
        <v>9</v>
      </c>
      <c r="V1685">
        <v>3</v>
      </c>
    </row>
    <row r="1686" spans="1:22">
      <c r="A1686">
        <v>1998</v>
      </c>
      <c r="B1686">
        <v>3</v>
      </c>
      <c r="C1686">
        <v>29</v>
      </c>
      <c r="D1686" s="14">
        <v>4.5727529775062701</v>
      </c>
      <c r="E1686" s="14">
        <v>6.4658432807623801E-4</v>
      </c>
      <c r="F1686" s="14">
        <v>2.0166535150906099E-2</v>
      </c>
      <c r="G1686" s="14">
        <v>0.69573590616841696</v>
      </c>
      <c r="H1686" s="14">
        <v>0.71927716012419496</v>
      </c>
      <c r="I1686" s="14">
        <v>5.7052032408412998</v>
      </c>
      <c r="J1686" s="14">
        <v>8.1741513518169107E-2</v>
      </c>
      <c r="K1686" s="14">
        <v>2.9795762601520002</v>
      </c>
      <c r="L1686" s="14">
        <v>0.55430089322530096</v>
      </c>
      <c r="M1686" s="14">
        <v>4.2464439859673297E-2</v>
      </c>
      <c r="N1686" s="14">
        <v>2.9679588548435798</v>
      </c>
      <c r="O1686" s="14">
        <v>1.34813604712935</v>
      </c>
      <c r="P1686" s="14">
        <v>1.1701941160407701</v>
      </c>
      <c r="R1686">
        <v>8</v>
      </c>
      <c r="S1686">
        <v>3</v>
      </c>
      <c r="T1686">
        <v>5</v>
      </c>
      <c r="U1686">
        <v>9</v>
      </c>
      <c r="V1686">
        <v>3</v>
      </c>
    </row>
    <row r="1687" spans="1:22">
      <c r="A1687">
        <v>1998</v>
      </c>
      <c r="B1687">
        <v>3</v>
      </c>
      <c r="C1687">
        <v>30</v>
      </c>
      <c r="D1687" s="14">
        <v>12.2960764549047</v>
      </c>
      <c r="E1687" s="14">
        <v>0</v>
      </c>
      <c r="F1687" s="14">
        <v>9.5962150093815798E-2</v>
      </c>
      <c r="G1687" s="14">
        <v>0.171839733799246</v>
      </c>
      <c r="H1687" s="14">
        <v>0.23640749782675799</v>
      </c>
      <c r="I1687" s="14">
        <v>5.7024910481983397</v>
      </c>
      <c r="J1687" s="14">
        <v>4.88151154721225E-2</v>
      </c>
      <c r="K1687" s="14">
        <v>6.2466107961520096</v>
      </c>
      <c r="L1687" s="14">
        <v>0.14293098326623299</v>
      </c>
      <c r="M1687" s="14">
        <v>3.1754855843273101E-3</v>
      </c>
      <c r="N1687" s="14">
        <v>2.4068932750075902</v>
      </c>
      <c r="O1687" s="14">
        <v>1.36447913505229</v>
      </c>
      <c r="P1687" s="14">
        <v>1.57250241356208</v>
      </c>
      <c r="R1687">
        <v>8</v>
      </c>
      <c r="S1687">
        <v>1</v>
      </c>
      <c r="T1687">
        <v>5</v>
      </c>
      <c r="U1687">
        <v>9</v>
      </c>
      <c r="V1687">
        <v>3</v>
      </c>
    </row>
    <row r="1688" spans="1:22">
      <c r="A1688">
        <v>1998</v>
      </c>
      <c r="B1688">
        <v>3</v>
      </c>
      <c r="C1688">
        <v>31</v>
      </c>
      <c r="D1688" s="14">
        <v>2.9033592080804298</v>
      </c>
      <c r="E1688" s="14">
        <v>1.7550415558800499E-2</v>
      </c>
      <c r="F1688" s="14">
        <v>1.6914607344206301E-2</v>
      </c>
      <c r="G1688" s="14">
        <v>0.43127606234992599</v>
      </c>
      <c r="H1688" s="14">
        <v>0.53651623579013696</v>
      </c>
      <c r="I1688" s="14">
        <v>1.3569475392908401</v>
      </c>
      <c r="J1688" s="14">
        <v>5.6453982726057998E-2</v>
      </c>
      <c r="K1688" s="14">
        <v>8.1824308386769893</v>
      </c>
      <c r="L1688" s="14">
        <v>8.9435024682674003E-2</v>
      </c>
      <c r="M1688" s="14">
        <v>3.0016124589958001E-4</v>
      </c>
      <c r="N1688" s="14">
        <v>1.77049889241755</v>
      </c>
      <c r="O1688" s="14">
        <v>3.6169590633433999</v>
      </c>
      <c r="P1688" s="14">
        <v>2.6234289409762002</v>
      </c>
      <c r="R1688">
        <v>8</v>
      </c>
      <c r="S1688">
        <v>1</v>
      </c>
      <c r="T1688">
        <v>5</v>
      </c>
      <c r="U1688">
        <v>9</v>
      </c>
      <c r="V1688">
        <v>3</v>
      </c>
    </row>
    <row r="1689" spans="1:22">
      <c r="A1689">
        <v>1998</v>
      </c>
      <c r="B1689">
        <v>4</v>
      </c>
      <c r="C1689">
        <v>1</v>
      </c>
      <c r="D1689" s="14">
        <v>2.56005098039916</v>
      </c>
      <c r="E1689" s="14">
        <v>1.62809186361766E-4</v>
      </c>
      <c r="F1689" s="14">
        <v>1.2301146056976199E-3</v>
      </c>
      <c r="G1689" s="14">
        <v>8.4916912897713706E-2</v>
      </c>
      <c r="H1689" s="14">
        <v>0.93868851445220303</v>
      </c>
      <c r="I1689" s="14">
        <v>0.60717420735623095</v>
      </c>
      <c r="J1689" s="14">
        <v>0.21710510791999901</v>
      </c>
      <c r="K1689" s="14">
        <v>9.0068747390205903</v>
      </c>
      <c r="L1689" s="14">
        <v>1.52813666282757E-3</v>
      </c>
      <c r="M1689" s="14">
        <v>0</v>
      </c>
      <c r="N1689" s="14">
        <v>0.87765623176374896</v>
      </c>
      <c r="O1689" s="14">
        <v>1.7179300609011401</v>
      </c>
      <c r="P1689" s="14">
        <v>2.0157826507227998</v>
      </c>
      <c r="R1689">
        <v>9</v>
      </c>
      <c r="S1689">
        <v>1</v>
      </c>
      <c r="T1689">
        <v>5</v>
      </c>
      <c r="U1689">
        <v>9</v>
      </c>
      <c r="V1689">
        <v>3</v>
      </c>
    </row>
    <row r="1690" spans="1:22">
      <c r="A1690">
        <v>1998</v>
      </c>
      <c r="B1690">
        <v>4</v>
      </c>
      <c r="C1690">
        <v>2</v>
      </c>
      <c r="D1690" s="14">
        <v>4.7636630492381302</v>
      </c>
      <c r="E1690" s="14">
        <v>1.7245336481385399E-3</v>
      </c>
      <c r="F1690" s="14">
        <v>1.46334845250137E-2</v>
      </c>
      <c r="G1690" s="14">
        <v>0.14972893787411201</v>
      </c>
      <c r="H1690" s="14">
        <v>1.82529272188516</v>
      </c>
      <c r="I1690" s="14">
        <v>0.67861012839726398</v>
      </c>
      <c r="J1690" s="14">
        <v>0.71531527673497297</v>
      </c>
      <c r="K1690" s="14">
        <v>5.0136062536709902</v>
      </c>
      <c r="L1690" s="14">
        <v>2.4662052224928899E-2</v>
      </c>
      <c r="M1690" s="14">
        <v>0</v>
      </c>
      <c r="N1690" s="14">
        <v>0.876228414394979</v>
      </c>
      <c r="O1690" s="14">
        <v>1.54543475095882</v>
      </c>
      <c r="P1690" s="14">
        <v>1.4990952137170199</v>
      </c>
      <c r="R1690">
        <v>8</v>
      </c>
      <c r="S1690">
        <v>1</v>
      </c>
      <c r="T1690">
        <v>5</v>
      </c>
      <c r="U1690">
        <v>9</v>
      </c>
      <c r="V1690">
        <v>3</v>
      </c>
    </row>
    <row r="1691" spans="1:22">
      <c r="A1691">
        <v>1998</v>
      </c>
      <c r="B1691">
        <v>4</v>
      </c>
      <c r="C1691">
        <v>3</v>
      </c>
      <c r="D1691" s="14">
        <v>10.130685144015899</v>
      </c>
      <c r="E1691" s="14">
        <v>3.4950689939568999E-3</v>
      </c>
      <c r="F1691" s="14">
        <v>6.80724577922571E-3</v>
      </c>
      <c r="G1691" s="14">
        <v>0.30689757457558398</v>
      </c>
      <c r="H1691" s="14">
        <v>3.4312568885077099</v>
      </c>
      <c r="I1691" s="14">
        <v>4.8604870622370502</v>
      </c>
      <c r="J1691" s="14">
        <v>1.27796644959558</v>
      </c>
      <c r="K1691" s="14">
        <v>5.9922284106353096</v>
      </c>
      <c r="L1691" s="14">
        <v>0.210197218118503</v>
      </c>
      <c r="M1691" s="14">
        <v>0</v>
      </c>
      <c r="N1691" s="14">
        <v>1.9169309446254199</v>
      </c>
      <c r="O1691" s="14">
        <v>1.8433089773372999</v>
      </c>
      <c r="P1691" s="14">
        <v>2.0158100712298799</v>
      </c>
      <c r="R1691">
        <v>6</v>
      </c>
      <c r="S1691">
        <v>1</v>
      </c>
      <c r="T1691">
        <v>5</v>
      </c>
      <c r="U1691">
        <v>9</v>
      </c>
      <c r="V1691">
        <v>3</v>
      </c>
    </row>
    <row r="1692" spans="1:22">
      <c r="A1692">
        <v>1998</v>
      </c>
      <c r="B1692">
        <v>4</v>
      </c>
      <c r="C1692">
        <v>4</v>
      </c>
      <c r="D1692" s="14">
        <v>6.5856626585064202</v>
      </c>
      <c r="E1692" s="14">
        <v>7.6162937537706402E-3</v>
      </c>
      <c r="F1692" s="14">
        <v>1.5433370526704101E-2</v>
      </c>
      <c r="G1692" s="14">
        <v>0.60330806837533502</v>
      </c>
      <c r="H1692" s="14">
        <v>2.51810723640045</v>
      </c>
      <c r="I1692" s="14">
        <v>6.7641493449520498</v>
      </c>
      <c r="J1692" s="14">
        <v>0.53214644049686999</v>
      </c>
      <c r="K1692" s="14">
        <v>7.6619825771744399</v>
      </c>
      <c r="L1692" s="14">
        <v>1.2015290525191999</v>
      </c>
      <c r="M1692" s="14">
        <v>0</v>
      </c>
      <c r="N1692" s="14">
        <v>6.2952448098757801</v>
      </c>
      <c r="O1692" s="14">
        <v>3.6226749800726501</v>
      </c>
      <c r="P1692" s="14">
        <v>2.99892601160068</v>
      </c>
      <c r="R1692">
        <v>8</v>
      </c>
      <c r="S1692">
        <v>3</v>
      </c>
      <c r="T1692">
        <v>5</v>
      </c>
      <c r="U1692">
        <v>9</v>
      </c>
      <c r="V1692">
        <v>3</v>
      </c>
    </row>
    <row r="1693" spans="1:22">
      <c r="A1693">
        <v>1998</v>
      </c>
      <c r="B1693">
        <v>4</v>
      </c>
      <c r="C1693">
        <v>5</v>
      </c>
      <c r="D1693" s="14">
        <v>9.3317084533494192</v>
      </c>
      <c r="E1693" s="14">
        <v>3.53604204624934E-3</v>
      </c>
      <c r="F1693" s="14">
        <v>6.0737452112447701E-2</v>
      </c>
      <c r="G1693" s="14">
        <v>1.42620516948642</v>
      </c>
      <c r="H1693" s="14">
        <v>6.4158167892807096</v>
      </c>
      <c r="I1693" s="14">
        <v>7.0052960821562502</v>
      </c>
      <c r="J1693" s="14">
        <v>1.0873243529183301</v>
      </c>
      <c r="K1693" s="14">
        <v>12.5198186353793</v>
      </c>
      <c r="L1693" s="14">
        <v>0.710965876871544</v>
      </c>
      <c r="M1693" s="14">
        <v>0</v>
      </c>
      <c r="N1693" s="14">
        <v>7.8171376768923704</v>
      </c>
      <c r="O1693" s="14">
        <v>4.0909583426387899</v>
      </c>
      <c r="P1693" s="14">
        <v>4.4155293457731899</v>
      </c>
      <c r="R1693">
        <v>11</v>
      </c>
      <c r="S1693">
        <v>1</v>
      </c>
      <c r="T1693">
        <v>5</v>
      </c>
      <c r="U1693">
        <v>9</v>
      </c>
      <c r="V1693">
        <v>3</v>
      </c>
    </row>
    <row r="1694" spans="1:22">
      <c r="A1694">
        <v>1998</v>
      </c>
      <c r="B1694">
        <v>4</v>
      </c>
      <c r="C1694">
        <v>6</v>
      </c>
      <c r="D1694" s="14">
        <v>3.8842834089445901</v>
      </c>
      <c r="E1694" s="14">
        <v>1.38090982309629E-2</v>
      </c>
      <c r="F1694" s="14">
        <v>9.2416524004247894E-2</v>
      </c>
      <c r="G1694" s="14">
        <v>1.76340872525179</v>
      </c>
      <c r="H1694" s="14">
        <v>4.0866309361695796</v>
      </c>
      <c r="I1694" s="14">
        <v>1.42858996079603</v>
      </c>
      <c r="J1694" s="14">
        <v>0.31245566233084598</v>
      </c>
      <c r="K1694" s="14">
        <v>5.3253251510185198</v>
      </c>
      <c r="L1694" s="14">
        <v>2.1753542136488502</v>
      </c>
      <c r="M1694" s="14">
        <v>0</v>
      </c>
      <c r="N1694" s="14">
        <v>7.0766054913506702</v>
      </c>
      <c r="O1694" s="14">
        <v>2.41487264390179</v>
      </c>
      <c r="P1694" s="14">
        <v>2.64110240649689</v>
      </c>
      <c r="R1694">
        <v>9</v>
      </c>
      <c r="S1694">
        <v>3</v>
      </c>
      <c r="T1694">
        <v>5</v>
      </c>
      <c r="U1694">
        <v>9</v>
      </c>
      <c r="V1694">
        <v>3</v>
      </c>
    </row>
    <row r="1695" spans="1:22">
      <c r="A1695">
        <v>1998</v>
      </c>
      <c r="B1695">
        <v>4</v>
      </c>
      <c r="C1695">
        <v>7</v>
      </c>
      <c r="D1695" s="14">
        <v>9.6325721554724701</v>
      </c>
      <c r="E1695" s="14">
        <v>3.05200896286178E-2</v>
      </c>
      <c r="F1695" s="14">
        <v>0</v>
      </c>
      <c r="G1695" s="14">
        <v>0.72294828148688794</v>
      </c>
      <c r="H1695" s="14">
        <v>3.2378690931195599</v>
      </c>
      <c r="I1695" s="14">
        <v>6.10673530220161</v>
      </c>
      <c r="J1695" s="14">
        <v>0.28435648428629501</v>
      </c>
      <c r="K1695" s="14">
        <v>8.9087375874830403</v>
      </c>
      <c r="L1695" s="14">
        <v>0.49874166932075797</v>
      </c>
      <c r="M1695" s="14">
        <v>0</v>
      </c>
      <c r="N1695" s="14">
        <v>6.0197167990724001</v>
      </c>
      <c r="O1695" s="14">
        <v>3.8350806948298399</v>
      </c>
      <c r="P1695" s="14">
        <v>3.1755534555831701</v>
      </c>
      <c r="R1695">
        <v>8</v>
      </c>
      <c r="S1695">
        <v>3</v>
      </c>
      <c r="T1695">
        <v>5</v>
      </c>
      <c r="U1695">
        <v>9</v>
      </c>
      <c r="V1695">
        <v>3</v>
      </c>
    </row>
    <row r="1696" spans="1:22">
      <c r="A1696">
        <v>1998</v>
      </c>
      <c r="B1696">
        <v>4</v>
      </c>
      <c r="C1696">
        <v>8</v>
      </c>
      <c r="D1696" s="14">
        <v>10.0779736994514</v>
      </c>
      <c r="E1696" s="14">
        <v>7.9627602383543199E-3</v>
      </c>
      <c r="F1696" s="14">
        <v>0</v>
      </c>
      <c r="G1696" s="14">
        <v>0.61148074750382697</v>
      </c>
      <c r="H1696" s="14">
        <v>1.7839926489631901</v>
      </c>
      <c r="I1696" s="14">
        <v>2.46554543967865</v>
      </c>
      <c r="J1696" s="14">
        <v>0.29551353277166598</v>
      </c>
      <c r="K1696" s="14">
        <v>9.6846451864102896</v>
      </c>
      <c r="L1696" s="14">
        <v>0.58340037892110996</v>
      </c>
      <c r="M1696" s="14">
        <v>0</v>
      </c>
      <c r="N1696" s="14">
        <v>3.56013832582933</v>
      </c>
      <c r="O1696" s="14">
        <v>5.0249743340059698</v>
      </c>
      <c r="P1696" s="14">
        <v>3.4832946454868701</v>
      </c>
      <c r="R1696">
        <v>3</v>
      </c>
      <c r="S1696">
        <v>3</v>
      </c>
      <c r="T1696">
        <v>3</v>
      </c>
      <c r="U1696">
        <v>9</v>
      </c>
      <c r="V1696">
        <v>3</v>
      </c>
    </row>
    <row r="1697" spans="1:22">
      <c r="A1697">
        <v>1998</v>
      </c>
      <c r="B1697">
        <v>4</v>
      </c>
      <c r="C1697">
        <v>9</v>
      </c>
      <c r="D1697" s="14">
        <v>6.8073017874978401</v>
      </c>
      <c r="E1697" s="14">
        <v>1.8404238802960701E-2</v>
      </c>
      <c r="F1697" s="14">
        <v>4.4710943416946102E-4</v>
      </c>
      <c r="G1697" s="14">
        <v>1.2114586748257401</v>
      </c>
      <c r="H1697" s="14">
        <v>4.9014846062075401</v>
      </c>
      <c r="I1697" s="14">
        <v>5.8949534134709101</v>
      </c>
      <c r="J1697" s="14">
        <v>0.82255975678846904</v>
      </c>
      <c r="K1697" s="14">
        <v>8.7961008328017805</v>
      </c>
      <c r="L1697" s="14">
        <v>0.60897156849813405</v>
      </c>
      <c r="M1697" s="14">
        <v>0</v>
      </c>
      <c r="N1697" s="14">
        <v>4.1659402271888304</v>
      </c>
      <c r="O1697" s="14">
        <v>4.8940125705231603</v>
      </c>
      <c r="P1697" s="14">
        <v>3.7260373181659601</v>
      </c>
      <c r="R1697">
        <v>8</v>
      </c>
      <c r="S1697">
        <v>8</v>
      </c>
      <c r="T1697">
        <v>5</v>
      </c>
      <c r="U1697">
        <v>9</v>
      </c>
      <c r="V1697">
        <v>9</v>
      </c>
    </row>
    <row r="1698" spans="1:22">
      <c r="A1698">
        <v>1998</v>
      </c>
      <c r="B1698">
        <v>4</v>
      </c>
      <c r="C1698">
        <v>10</v>
      </c>
      <c r="D1698" s="14">
        <v>4.1140540442731499</v>
      </c>
      <c r="E1698" s="14">
        <v>0.15976801901589999</v>
      </c>
      <c r="F1698" s="14">
        <v>0.58897512545953201</v>
      </c>
      <c r="G1698" s="14">
        <v>3.9780899017932301</v>
      </c>
      <c r="H1698" s="14">
        <v>8.6223977870899198</v>
      </c>
      <c r="I1698" s="14">
        <v>1.7235395994952201</v>
      </c>
      <c r="J1698" s="14">
        <v>1.39659708113096</v>
      </c>
      <c r="K1698" s="14">
        <v>7.1456484429908302</v>
      </c>
      <c r="L1698" s="14">
        <v>1.9073564075326499</v>
      </c>
      <c r="M1698" s="14">
        <v>0</v>
      </c>
      <c r="N1698" s="14">
        <v>7.81284348416954</v>
      </c>
      <c r="O1698" s="14">
        <v>3.7400122433465901</v>
      </c>
      <c r="P1698" s="14">
        <v>4.0423627843313703</v>
      </c>
      <c r="R1698">
        <v>11</v>
      </c>
      <c r="S1698">
        <v>8</v>
      </c>
      <c r="T1698">
        <v>5</v>
      </c>
      <c r="U1698">
        <v>9</v>
      </c>
      <c r="V1698">
        <v>9</v>
      </c>
    </row>
    <row r="1699" spans="1:22">
      <c r="A1699">
        <v>1998</v>
      </c>
      <c r="B1699">
        <v>4</v>
      </c>
      <c r="C1699">
        <v>11</v>
      </c>
      <c r="D1699" s="14">
        <v>9.3177181530601096</v>
      </c>
      <c r="E1699" s="14">
        <v>0.274403453317836</v>
      </c>
      <c r="F1699" s="14">
        <v>0.40186435531086001</v>
      </c>
      <c r="G1699" s="14">
        <v>5.4424699631694198</v>
      </c>
      <c r="H1699" s="14">
        <v>7.6400694420382402</v>
      </c>
      <c r="I1699" s="14">
        <v>9.2413042035258108</v>
      </c>
      <c r="J1699" s="14">
        <v>2.25972587238696</v>
      </c>
      <c r="K1699" s="14">
        <v>7.60892643352856</v>
      </c>
      <c r="L1699" s="14">
        <v>2.3824512727169198</v>
      </c>
      <c r="M1699" s="14">
        <v>5.6923845723210499E-3</v>
      </c>
      <c r="N1699" s="14">
        <v>10.950321730491501</v>
      </c>
      <c r="O1699" s="14">
        <v>3.4371892231226102</v>
      </c>
      <c r="P1699" s="14">
        <v>4.4300620568199003</v>
      </c>
      <c r="R1699">
        <v>1</v>
      </c>
      <c r="S1699">
        <v>3</v>
      </c>
      <c r="T1699">
        <v>5</v>
      </c>
      <c r="U1699">
        <v>9</v>
      </c>
      <c r="V1699">
        <v>3</v>
      </c>
    </row>
    <row r="1700" spans="1:22">
      <c r="A1700">
        <v>1998</v>
      </c>
      <c r="B1700">
        <v>4</v>
      </c>
      <c r="C1700">
        <v>12</v>
      </c>
      <c r="D1700" s="14">
        <v>11.720943089046299</v>
      </c>
      <c r="E1700" s="14">
        <v>0.187965061735554</v>
      </c>
      <c r="F1700" s="14">
        <v>2.6207280464244E-2</v>
      </c>
      <c r="G1700" s="14">
        <v>2.01818036443116</v>
      </c>
      <c r="H1700" s="14">
        <v>12.2859549834092</v>
      </c>
      <c r="I1700" s="14">
        <v>8.2875094608955795</v>
      </c>
      <c r="J1700" s="14">
        <v>1.1878306651303501</v>
      </c>
      <c r="K1700" s="14">
        <v>15.9990632518128</v>
      </c>
      <c r="L1700" s="14">
        <v>3.3965847225236998</v>
      </c>
      <c r="M1700" s="14">
        <v>1.91170306473697E-3</v>
      </c>
      <c r="N1700" s="14">
        <v>12.5201219959696</v>
      </c>
      <c r="O1700" s="14">
        <v>6.1993375540384896</v>
      </c>
      <c r="P1700" s="14">
        <v>6.32936034232472</v>
      </c>
      <c r="R1700">
        <v>11</v>
      </c>
      <c r="S1700">
        <v>3</v>
      </c>
      <c r="T1700">
        <v>7</v>
      </c>
      <c r="U1700">
        <v>9</v>
      </c>
      <c r="V1700">
        <v>2</v>
      </c>
    </row>
    <row r="1701" spans="1:22">
      <c r="A1701">
        <v>1998</v>
      </c>
      <c r="B1701">
        <v>4</v>
      </c>
      <c r="C1701">
        <v>13</v>
      </c>
      <c r="D1701" s="14">
        <v>5.50030883628206</v>
      </c>
      <c r="E1701" s="14">
        <v>2.0327321724202301E-2</v>
      </c>
      <c r="F1701" s="14">
        <v>0</v>
      </c>
      <c r="G1701" s="14">
        <v>1.2633068027932599</v>
      </c>
      <c r="H1701" s="14">
        <v>3.9384016849800898</v>
      </c>
      <c r="I1701" s="14">
        <v>4.3945112674324296</v>
      </c>
      <c r="J1701" s="14">
        <v>1.54883998746064</v>
      </c>
      <c r="K1701" s="14">
        <v>13.437704121482801</v>
      </c>
      <c r="L1701" s="14">
        <v>3.05788290397824</v>
      </c>
      <c r="M1701" s="14">
        <v>0.39265741578308599</v>
      </c>
      <c r="N1701" s="14">
        <v>6.0216813251800296</v>
      </c>
      <c r="O1701" s="14">
        <v>6.4061428082910004</v>
      </c>
      <c r="P1701" s="14">
        <v>4.9832214683435501</v>
      </c>
      <c r="R1701">
        <v>9</v>
      </c>
      <c r="S1701">
        <v>3</v>
      </c>
      <c r="T1701">
        <v>5</v>
      </c>
      <c r="U1701">
        <v>9</v>
      </c>
      <c r="V1701">
        <v>3</v>
      </c>
    </row>
    <row r="1702" spans="1:22">
      <c r="A1702">
        <v>1998</v>
      </c>
      <c r="B1702">
        <v>4</v>
      </c>
      <c r="C1702">
        <v>14</v>
      </c>
      <c r="D1702" s="14">
        <v>13.1953812657078</v>
      </c>
      <c r="E1702" s="14">
        <v>2.4064666732452999E-2</v>
      </c>
      <c r="F1702" s="14">
        <v>4.0867162373015797E-2</v>
      </c>
      <c r="G1702" s="14">
        <v>1.9786477640636999</v>
      </c>
      <c r="H1702" s="14">
        <v>2.20255997574063</v>
      </c>
      <c r="I1702" s="14">
        <v>2.4158892105378902</v>
      </c>
      <c r="J1702" s="14">
        <v>0.551301756606841</v>
      </c>
      <c r="K1702" s="14">
        <v>10.0491842576743</v>
      </c>
      <c r="L1702" s="14">
        <v>2.2173262881687799</v>
      </c>
      <c r="M1702" s="14">
        <v>1.06638615281398</v>
      </c>
      <c r="N1702" s="14">
        <v>2.2680603044703398</v>
      </c>
      <c r="O1702" s="14">
        <v>2.5772929793175399</v>
      </c>
      <c r="P1702" s="14">
        <v>3.02489388368546</v>
      </c>
      <c r="R1702">
        <v>9</v>
      </c>
      <c r="S1702">
        <v>8</v>
      </c>
      <c r="T1702">
        <v>5</v>
      </c>
      <c r="U1702">
        <v>9</v>
      </c>
      <c r="V1702">
        <v>3</v>
      </c>
    </row>
    <row r="1703" spans="1:22">
      <c r="A1703">
        <v>1998</v>
      </c>
      <c r="B1703">
        <v>4</v>
      </c>
      <c r="C1703">
        <v>15</v>
      </c>
      <c r="D1703" s="14">
        <v>10.9780172846528</v>
      </c>
      <c r="E1703" s="14">
        <v>3.2313354672735299E-3</v>
      </c>
      <c r="F1703" s="14">
        <v>3.9107986218085803E-4</v>
      </c>
      <c r="G1703" s="14">
        <v>0.83211734867170695</v>
      </c>
      <c r="H1703" s="14">
        <v>1.8229693566368399</v>
      </c>
      <c r="I1703" s="14">
        <v>11.9609863516567</v>
      </c>
      <c r="J1703" s="14">
        <v>0.154179843589489</v>
      </c>
      <c r="K1703" s="14">
        <v>10.919605751606699</v>
      </c>
      <c r="L1703" s="14">
        <v>2.4536405718184402</v>
      </c>
      <c r="M1703" s="14">
        <v>6.7830320414473904E-5</v>
      </c>
      <c r="N1703" s="14">
        <v>7.9163461430759501</v>
      </c>
      <c r="O1703" s="14">
        <v>1.32558444540787</v>
      </c>
      <c r="P1703" s="14">
        <v>2.8637630190204901</v>
      </c>
      <c r="R1703">
        <v>9</v>
      </c>
      <c r="S1703">
        <v>8</v>
      </c>
      <c r="T1703">
        <v>5</v>
      </c>
      <c r="U1703">
        <v>9</v>
      </c>
      <c r="V1703">
        <v>9</v>
      </c>
    </row>
    <row r="1704" spans="1:22">
      <c r="A1704">
        <v>1998</v>
      </c>
      <c r="B1704">
        <v>4</v>
      </c>
      <c r="C1704">
        <v>16</v>
      </c>
      <c r="D1704" s="14">
        <v>4.39568153595064</v>
      </c>
      <c r="E1704" s="14">
        <v>1.1856551332486099E-2</v>
      </c>
      <c r="F1704" s="14">
        <v>0</v>
      </c>
      <c r="G1704" s="14">
        <v>2.0035728267050699</v>
      </c>
      <c r="H1704" s="14">
        <v>1.0832712097377599</v>
      </c>
      <c r="I1704" s="14">
        <v>3.70499368136907</v>
      </c>
      <c r="J1704" s="14">
        <v>0.16910930079699299</v>
      </c>
      <c r="K1704" s="14">
        <v>8.45625245978988</v>
      </c>
      <c r="L1704" s="14">
        <v>1.7470218199229399</v>
      </c>
      <c r="M1704" s="14">
        <v>0.49466967278263402</v>
      </c>
      <c r="N1704" s="14">
        <v>6.6998999631900498</v>
      </c>
      <c r="O1704" s="14">
        <v>1.7363013960331499</v>
      </c>
      <c r="P1704" s="14">
        <v>2.5890807082377099</v>
      </c>
      <c r="R1704">
        <v>9</v>
      </c>
      <c r="S1704">
        <v>6</v>
      </c>
      <c r="T1704">
        <v>3</v>
      </c>
      <c r="U1704">
        <v>9</v>
      </c>
      <c r="V1704">
        <v>9</v>
      </c>
    </row>
    <row r="1705" spans="1:22">
      <c r="A1705">
        <v>1998</v>
      </c>
      <c r="B1705">
        <v>4</v>
      </c>
      <c r="C1705">
        <v>17</v>
      </c>
      <c r="D1705" s="14">
        <v>4.1414100242233598</v>
      </c>
      <c r="E1705" s="14">
        <v>4.4756774078986102E-2</v>
      </c>
      <c r="F1705" s="14">
        <v>1.22908456681663E-3</v>
      </c>
      <c r="G1705" s="14">
        <v>3.9263263379372502</v>
      </c>
      <c r="H1705" s="14">
        <v>1.7466907946200401</v>
      </c>
      <c r="I1705" s="14">
        <v>4.0790070597558303</v>
      </c>
      <c r="J1705" s="14">
        <v>0.67841936840838801</v>
      </c>
      <c r="K1705" s="14">
        <v>3.8001058970155301</v>
      </c>
      <c r="L1705" s="14">
        <v>3.46470079048752</v>
      </c>
      <c r="M1705" s="14">
        <v>1.6082740422817099E-2</v>
      </c>
      <c r="N1705" s="14">
        <v>4.8994967559156803</v>
      </c>
      <c r="O1705" s="14">
        <v>2.23182659388412</v>
      </c>
      <c r="P1705" s="14">
        <v>2.42235726705667</v>
      </c>
      <c r="R1705">
        <v>7</v>
      </c>
      <c r="S1705">
        <v>6</v>
      </c>
      <c r="T1705">
        <v>3</v>
      </c>
      <c r="U1705">
        <v>9</v>
      </c>
      <c r="V1705">
        <v>1</v>
      </c>
    </row>
    <row r="1706" spans="1:22">
      <c r="A1706">
        <v>1998</v>
      </c>
      <c r="B1706">
        <v>4</v>
      </c>
      <c r="C1706">
        <v>18</v>
      </c>
      <c r="D1706" s="14">
        <v>5.0294613395775096</v>
      </c>
      <c r="E1706" s="14">
        <v>2.1192475254612399E-2</v>
      </c>
      <c r="F1706" s="14">
        <v>0.109660353090565</v>
      </c>
      <c r="G1706" s="14">
        <v>4.3169571924433896</v>
      </c>
      <c r="H1706" s="14">
        <v>1.2517611901836001</v>
      </c>
      <c r="I1706" s="14">
        <v>4.26222485646481</v>
      </c>
      <c r="J1706" s="14">
        <v>2.1011574552116099</v>
      </c>
      <c r="K1706" s="14">
        <v>1.29022503751406</v>
      </c>
      <c r="L1706" s="14">
        <v>0.93405007587395295</v>
      </c>
      <c r="M1706" s="14">
        <v>2.7724068888244299E-2</v>
      </c>
      <c r="N1706" s="14">
        <v>6.1334599101623697</v>
      </c>
      <c r="O1706" s="14">
        <v>3.63201332942538</v>
      </c>
      <c r="P1706" s="14">
        <v>2.6073514609704702</v>
      </c>
      <c r="R1706">
        <v>7</v>
      </c>
      <c r="S1706">
        <v>5</v>
      </c>
      <c r="T1706">
        <v>2</v>
      </c>
      <c r="U1706">
        <v>9</v>
      </c>
      <c r="V1706">
        <v>1</v>
      </c>
    </row>
    <row r="1707" spans="1:22">
      <c r="A1707">
        <v>1998</v>
      </c>
      <c r="B1707">
        <v>4</v>
      </c>
      <c r="C1707">
        <v>19</v>
      </c>
      <c r="D1707" s="14">
        <v>3.20600533567645</v>
      </c>
      <c r="E1707" s="14">
        <v>0.17365046857460101</v>
      </c>
      <c r="F1707" s="14">
        <v>0.67965972695113797</v>
      </c>
      <c r="G1707" s="14">
        <v>2.3184391357424099</v>
      </c>
      <c r="H1707" s="14">
        <v>1.47181567576899</v>
      </c>
      <c r="I1707" s="14">
        <v>5.6811001551232101</v>
      </c>
      <c r="J1707" s="14">
        <v>3.2456389566936701</v>
      </c>
      <c r="K1707" s="14">
        <v>1.0079988185842299</v>
      </c>
      <c r="L1707" s="14">
        <v>0.46438405468706501</v>
      </c>
      <c r="M1707" s="14">
        <v>2.3334184520975701E-2</v>
      </c>
      <c r="N1707" s="14">
        <v>6.1166320652014798</v>
      </c>
      <c r="O1707" s="14">
        <v>7.2374334969164797</v>
      </c>
      <c r="P1707" s="14">
        <v>3.6261817464969801</v>
      </c>
      <c r="R1707">
        <v>4</v>
      </c>
      <c r="S1707">
        <v>5</v>
      </c>
      <c r="T1707">
        <v>4</v>
      </c>
      <c r="U1707">
        <v>3</v>
      </c>
      <c r="V1707">
        <v>7</v>
      </c>
    </row>
    <row r="1708" spans="1:22">
      <c r="A1708">
        <v>1998</v>
      </c>
      <c r="B1708">
        <v>4</v>
      </c>
      <c r="C1708">
        <v>20</v>
      </c>
      <c r="D1708" s="14">
        <v>0.35331542008595701</v>
      </c>
      <c r="E1708" s="14">
        <v>0.100796146204764</v>
      </c>
      <c r="F1708" s="14">
        <v>9.9815279580710403E-2</v>
      </c>
      <c r="G1708" s="14">
        <v>3.0974384128094501</v>
      </c>
      <c r="H1708" s="14">
        <v>4.3799277284441702</v>
      </c>
      <c r="I1708" s="14">
        <v>0.90071344723729596</v>
      </c>
      <c r="J1708" s="14">
        <v>3.2471985886070098</v>
      </c>
      <c r="K1708" s="14">
        <v>1.9936917984109299</v>
      </c>
      <c r="L1708" s="14">
        <v>2.1289517106828399</v>
      </c>
      <c r="M1708" s="14">
        <v>8.2465147137139108E-3</v>
      </c>
      <c r="N1708" s="14">
        <v>5.9623363860977596</v>
      </c>
      <c r="O1708" s="14">
        <v>10.192443727632799</v>
      </c>
      <c r="P1708" s="14">
        <v>5.2090146837441802</v>
      </c>
      <c r="R1708">
        <v>4</v>
      </c>
      <c r="S1708">
        <v>5</v>
      </c>
      <c r="T1708">
        <v>4</v>
      </c>
      <c r="U1708">
        <v>3</v>
      </c>
      <c r="V1708">
        <v>7</v>
      </c>
    </row>
    <row r="1709" spans="1:22">
      <c r="A1709">
        <v>1998</v>
      </c>
      <c r="B1709">
        <v>4</v>
      </c>
      <c r="C1709">
        <v>21</v>
      </c>
      <c r="D1709" s="14">
        <v>1.30916069486042</v>
      </c>
      <c r="E1709" s="14">
        <v>0.22998755467490201</v>
      </c>
      <c r="F1709" s="14">
        <v>0.146256782516167</v>
      </c>
      <c r="G1709" s="14">
        <v>3.3321608532320099</v>
      </c>
      <c r="H1709" s="14">
        <v>2.8749144295412501</v>
      </c>
      <c r="I1709" s="14">
        <v>1.80922327391617</v>
      </c>
      <c r="J1709" s="14">
        <v>3.2312091824767402</v>
      </c>
      <c r="K1709" s="14">
        <v>2.6000331920963502</v>
      </c>
      <c r="L1709" s="14">
        <v>0.23666065992096799</v>
      </c>
      <c r="M1709" s="14">
        <v>1.56793981019476E-3</v>
      </c>
      <c r="N1709" s="14">
        <v>2.9374734506364102</v>
      </c>
      <c r="O1709" s="14">
        <v>9.3094938991376797</v>
      </c>
      <c r="P1709" s="14">
        <v>4.67775470967291</v>
      </c>
      <c r="R1709">
        <v>4</v>
      </c>
      <c r="S1709">
        <v>5</v>
      </c>
      <c r="T1709">
        <v>4</v>
      </c>
      <c r="U1709">
        <v>3</v>
      </c>
      <c r="V1709">
        <v>7</v>
      </c>
    </row>
    <row r="1710" spans="1:22">
      <c r="A1710">
        <v>1998</v>
      </c>
      <c r="B1710">
        <v>4</v>
      </c>
      <c r="C1710">
        <v>22</v>
      </c>
      <c r="D1710" s="14">
        <v>1.4245172632545899</v>
      </c>
      <c r="E1710" s="14">
        <v>0.81753597024848301</v>
      </c>
      <c r="F1710" s="14">
        <v>1.6638055591865899</v>
      </c>
      <c r="G1710" s="14">
        <v>4.0350700108149704</v>
      </c>
      <c r="H1710" s="14">
        <v>1.3372491332849401</v>
      </c>
      <c r="I1710" s="14">
        <v>1.93960841787323</v>
      </c>
      <c r="J1710" s="14">
        <v>1.9354240884089899</v>
      </c>
      <c r="K1710" s="14">
        <v>0.65524218483208296</v>
      </c>
      <c r="L1710" s="14">
        <v>0.81061389365760395</v>
      </c>
      <c r="M1710" s="14">
        <v>1.3602729076846201E-4</v>
      </c>
      <c r="N1710" s="14">
        <v>5.0864002711084702</v>
      </c>
      <c r="O1710" s="14">
        <v>3.3639410762559701</v>
      </c>
      <c r="P1710" s="14">
        <v>2.3812703782383702</v>
      </c>
      <c r="R1710">
        <v>1</v>
      </c>
      <c r="S1710">
        <v>5</v>
      </c>
      <c r="T1710">
        <v>2</v>
      </c>
      <c r="U1710">
        <v>3</v>
      </c>
      <c r="V1710">
        <v>6</v>
      </c>
    </row>
    <row r="1711" spans="1:22">
      <c r="A1711">
        <v>1998</v>
      </c>
      <c r="B1711">
        <v>4</v>
      </c>
      <c r="C1711">
        <v>23</v>
      </c>
      <c r="D1711" s="14">
        <v>1.26714930765717</v>
      </c>
      <c r="E1711" s="14">
        <v>6.7665161153186197</v>
      </c>
      <c r="F1711" s="14">
        <v>3.6632390200090099</v>
      </c>
      <c r="G1711" s="14">
        <v>5.6640560591197797</v>
      </c>
      <c r="H1711" s="14">
        <v>2.3046139682313802</v>
      </c>
      <c r="I1711" s="14">
        <v>2.7033876963442198</v>
      </c>
      <c r="J1711" s="14">
        <v>2.65398280353384</v>
      </c>
      <c r="K1711" s="14">
        <v>1.2983257626368601</v>
      </c>
      <c r="L1711" s="14">
        <v>0.44275618101724501</v>
      </c>
      <c r="M1711" s="14">
        <v>0</v>
      </c>
      <c r="N1711" s="14">
        <v>3.02576989993507</v>
      </c>
      <c r="O1711" s="14">
        <v>4.82788372308117</v>
      </c>
      <c r="P1711" s="14">
        <v>3.2791915433462999</v>
      </c>
      <c r="R1711">
        <v>1</v>
      </c>
      <c r="S1711">
        <v>6</v>
      </c>
      <c r="T1711">
        <v>2</v>
      </c>
      <c r="U1711">
        <v>3</v>
      </c>
      <c r="V1711">
        <v>7</v>
      </c>
    </row>
    <row r="1712" spans="1:22">
      <c r="A1712">
        <v>1998</v>
      </c>
      <c r="B1712">
        <v>4</v>
      </c>
      <c r="C1712">
        <v>24</v>
      </c>
      <c r="D1712" s="14">
        <v>2.97943831063253</v>
      </c>
      <c r="E1712" s="14">
        <v>1.7919571021481</v>
      </c>
      <c r="F1712" s="14">
        <v>1.17324895315037</v>
      </c>
      <c r="G1712" s="14">
        <v>5.2132429507225204</v>
      </c>
      <c r="H1712" s="14">
        <v>4.0402130807414096</v>
      </c>
      <c r="I1712" s="14">
        <v>6.8327879649418399</v>
      </c>
      <c r="J1712" s="14">
        <v>4.1506444635538404</v>
      </c>
      <c r="K1712" s="14">
        <v>3.4189168477901202</v>
      </c>
      <c r="L1712" s="14">
        <v>0.96568736013721401</v>
      </c>
      <c r="M1712" s="14">
        <v>0</v>
      </c>
      <c r="N1712" s="14">
        <v>6.8603241059522801</v>
      </c>
      <c r="O1712" s="14">
        <v>7.8968339193431198</v>
      </c>
      <c r="P1712" s="14">
        <v>5.0487984967096704</v>
      </c>
      <c r="R1712">
        <v>4</v>
      </c>
      <c r="S1712">
        <v>1</v>
      </c>
      <c r="T1712">
        <v>9</v>
      </c>
      <c r="U1712">
        <v>3</v>
      </c>
      <c r="V1712">
        <v>4</v>
      </c>
    </row>
    <row r="1713" spans="1:22">
      <c r="A1713">
        <v>1998</v>
      </c>
      <c r="B1713">
        <v>4</v>
      </c>
      <c r="C1713">
        <v>25</v>
      </c>
      <c r="D1713" s="14">
        <v>13.0748016727707</v>
      </c>
      <c r="E1713" s="14">
        <v>1.6255717453005001</v>
      </c>
      <c r="F1713" s="14">
        <v>0.64509711870249697</v>
      </c>
      <c r="G1713" s="14">
        <v>5.2334597977308404</v>
      </c>
      <c r="H1713" s="14">
        <v>6.57073063902806</v>
      </c>
      <c r="I1713" s="14">
        <v>9.3825417997079104</v>
      </c>
      <c r="J1713" s="14">
        <v>3.29422567912136</v>
      </c>
      <c r="K1713" s="14">
        <v>9.4779472131309106</v>
      </c>
      <c r="L1713" s="14">
        <v>4.9914252473908798</v>
      </c>
      <c r="M1713" s="14">
        <v>6.4698577990249305E-4</v>
      </c>
      <c r="N1713" s="14">
        <v>15.247158948167</v>
      </c>
      <c r="O1713" s="14">
        <v>6.6281447771734099</v>
      </c>
      <c r="P1713" s="14">
        <v>6.0856586600274802</v>
      </c>
      <c r="R1713">
        <v>4</v>
      </c>
      <c r="S1713">
        <v>8</v>
      </c>
      <c r="T1713">
        <v>9</v>
      </c>
      <c r="U1713">
        <v>3</v>
      </c>
      <c r="V1713">
        <v>4</v>
      </c>
    </row>
    <row r="1714" spans="1:22">
      <c r="A1714">
        <v>1998</v>
      </c>
      <c r="B1714">
        <v>4</v>
      </c>
      <c r="C1714">
        <v>26</v>
      </c>
      <c r="D1714" s="14">
        <v>7.84831455681066</v>
      </c>
      <c r="E1714" s="14">
        <v>0.32012270546337701</v>
      </c>
      <c r="F1714" s="14">
        <v>0.29175799608911801</v>
      </c>
      <c r="G1714" s="14">
        <v>2.9376651976453401</v>
      </c>
      <c r="H1714" s="14">
        <v>5.1389551889511802</v>
      </c>
      <c r="I1714" s="14">
        <v>5.65216869689778</v>
      </c>
      <c r="J1714" s="14">
        <v>1.63325422996463</v>
      </c>
      <c r="K1714" s="14">
        <v>2.2060904665060899</v>
      </c>
      <c r="L1714" s="14">
        <v>4.1327050051598304</v>
      </c>
      <c r="M1714" s="14">
        <v>0.25261148086896601</v>
      </c>
      <c r="N1714" s="14">
        <v>8.4105188803108604</v>
      </c>
      <c r="O1714" s="14">
        <v>5.3890788455424596</v>
      </c>
      <c r="P1714" s="14">
        <v>3.7740985967362799</v>
      </c>
      <c r="R1714">
        <v>7</v>
      </c>
      <c r="S1714">
        <v>6</v>
      </c>
      <c r="T1714">
        <v>2</v>
      </c>
      <c r="U1714">
        <v>3</v>
      </c>
      <c r="V1714">
        <v>1</v>
      </c>
    </row>
    <row r="1715" spans="1:22">
      <c r="A1715">
        <v>1998</v>
      </c>
      <c r="B1715">
        <v>4</v>
      </c>
      <c r="C1715">
        <v>27</v>
      </c>
      <c r="D1715" s="14">
        <v>6.51139879784985</v>
      </c>
      <c r="E1715" s="14">
        <v>1.1814861827041201</v>
      </c>
      <c r="F1715" s="14">
        <v>1.1289714198873</v>
      </c>
      <c r="G1715" s="14">
        <v>2.9275810892609302</v>
      </c>
      <c r="H1715" s="14">
        <v>1.5226800992521701</v>
      </c>
      <c r="I1715" s="14">
        <v>3.4596446719746901</v>
      </c>
      <c r="J1715" s="14">
        <v>1.5795558428499299</v>
      </c>
      <c r="K1715" s="14">
        <v>1.2524432933341301</v>
      </c>
      <c r="L1715" s="14">
        <v>0.57577670763598099</v>
      </c>
      <c r="M1715" s="14">
        <v>0.29065217268913202</v>
      </c>
      <c r="N1715" s="14">
        <v>4.59856578260848</v>
      </c>
      <c r="O1715" s="14">
        <v>3.91353923772721</v>
      </c>
      <c r="P1715" s="14">
        <v>2.5094673986923199</v>
      </c>
      <c r="R1715">
        <v>6</v>
      </c>
      <c r="S1715">
        <v>8</v>
      </c>
      <c r="T1715">
        <v>9</v>
      </c>
      <c r="U1715">
        <v>3</v>
      </c>
      <c r="V1715">
        <v>9</v>
      </c>
    </row>
    <row r="1716" spans="1:22">
      <c r="A1716">
        <v>1998</v>
      </c>
      <c r="B1716">
        <v>4</v>
      </c>
      <c r="C1716">
        <v>28</v>
      </c>
      <c r="D1716" s="14">
        <v>5.2142274691762003</v>
      </c>
      <c r="E1716" s="14">
        <v>0.74221655007129195</v>
      </c>
      <c r="F1716" s="14">
        <v>1.0156706957669099</v>
      </c>
      <c r="G1716" s="14">
        <v>2.19643471154341</v>
      </c>
      <c r="H1716" s="14">
        <v>1.7935901157075</v>
      </c>
      <c r="I1716" s="14">
        <v>3.8148561375959198</v>
      </c>
      <c r="J1716" s="14">
        <v>1.26838074361402</v>
      </c>
      <c r="K1716" s="14">
        <v>3.5094603045127499</v>
      </c>
      <c r="L1716" s="14">
        <v>1.33336422394311</v>
      </c>
      <c r="M1716" s="14">
        <v>1.1994145304627599</v>
      </c>
      <c r="N1716" s="14">
        <v>2.7684063197462998</v>
      </c>
      <c r="O1716" s="14">
        <v>3.6282169987848198</v>
      </c>
      <c r="P1716" s="14">
        <v>2.59698652640204</v>
      </c>
      <c r="R1716">
        <v>6</v>
      </c>
      <c r="S1716">
        <v>8</v>
      </c>
      <c r="T1716">
        <v>9</v>
      </c>
      <c r="U1716">
        <v>3</v>
      </c>
      <c r="V1716">
        <v>4</v>
      </c>
    </row>
    <row r="1717" spans="1:22">
      <c r="A1717">
        <v>1998</v>
      </c>
      <c r="B1717">
        <v>4</v>
      </c>
      <c r="C1717">
        <v>29</v>
      </c>
      <c r="D1717" s="14">
        <v>2.70877705347836</v>
      </c>
      <c r="E1717" s="14">
        <v>0.28571780966535698</v>
      </c>
      <c r="F1717" s="14">
        <v>3.83353380776855E-2</v>
      </c>
      <c r="G1717" s="14">
        <v>2.09360474870144</v>
      </c>
      <c r="H1717" s="14">
        <v>3.56919485390303</v>
      </c>
      <c r="I1717" s="14">
        <v>1.68275820320466</v>
      </c>
      <c r="J1717" s="14">
        <v>3.7827389078754501</v>
      </c>
      <c r="K1717" s="14">
        <v>5.1206507851098797</v>
      </c>
      <c r="L1717" s="14">
        <v>2.8345445162660599</v>
      </c>
      <c r="M1717" s="14">
        <v>1.318898409315</v>
      </c>
      <c r="N1717" s="14">
        <v>4.5395826451186796</v>
      </c>
      <c r="O1717" s="14">
        <v>4.1118991883356202</v>
      </c>
      <c r="P1717" s="14">
        <v>3.4354608072698101</v>
      </c>
      <c r="R1717">
        <v>7</v>
      </c>
      <c r="S1717">
        <v>8</v>
      </c>
      <c r="T1717">
        <v>9</v>
      </c>
      <c r="U1717">
        <v>3</v>
      </c>
      <c r="V1717">
        <v>4</v>
      </c>
    </row>
    <row r="1718" spans="1:22">
      <c r="A1718">
        <v>1998</v>
      </c>
      <c r="B1718">
        <v>4</v>
      </c>
      <c r="C1718">
        <v>30</v>
      </c>
      <c r="D1718" s="14">
        <v>4.6286702693298301</v>
      </c>
      <c r="E1718" s="14">
        <v>1.4417048560988801E-2</v>
      </c>
      <c r="F1718" s="14">
        <v>8.9295460620228195E-2</v>
      </c>
      <c r="G1718" s="14">
        <v>1.8240904370873401</v>
      </c>
      <c r="H1718" s="14">
        <v>2.46300257139931</v>
      </c>
      <c r="I1718" s="14">
        <v>2.5024152043505001</v>
      </c>
      <c r="J1718" s="14">
        <v>3.35248616454244</v>
      </c>
      <c r="K1718" s="14">
        <v>2.1799257947290398</v>
      </c>
      <c r="L1718" s="14">
        <v>0.76330424803096297</v>
      </c>
      <c r="M1718" s="14">
        <v>0.64593962908922198</v>
      </c>
      <c r="N1718" s="14">
        <v>3.2251916855684901</v>
      </c>
      <c r="O1718" s="14">
        <v>11.572766857860501</v>
      </c>
      <c r="P1718" s="14">
        <v>5.1965588368085101</v>
      </c>
      <c r="R1718">
        <v>10</v>
      </c>
      <c r="S1718">
        <v>6</v>
      </c>
      <c r="T1718">
        <v>2</v>
      </c>
      <c r="U1718">
        <v>3</v>
      </c>
      <c r="V1718">
        <v>9</v>
      </c>
    </row>
    <row r="1719" spans="1:22">
      <c r="A1719">
        <v>1998</v>
      </c>
      <c r="B1719">
        <v>5</v>
      </c>
      <c r="C1719">
        <v>1</v>
      </c>
      <c r="D1719" s="14">
        <v>3.5207364931582701</v>
      </c>
      <c r="E1719" s="14">
        <v>1.41902814513856E-2</v>
      </c>
      <c r="F1719" s="14">
        <v>2.9669349542870701E-2</v>
      </c>
      <c r="G1719" s="14">
        <v>3.7997787643996199</v>
      </c>
      <c r="H1719" s="14">
        <v>3.79074939121907</v>
      </c>
      <c r="I1719" s="14">
        <v>1.7704472255072301</v>
      </c>
      <c r="J1719" s="14">
        <v>1.90598679560482</v>
      </c>
      <c r="K1719" s="14">
        <v>2.1997033970103499</v>
      </c>
      <c r="L1719" s="14">
        <v>1.7026332459942</v>
      </c>
      <c r="M1719" s="14">
        <v>0.65645831741624705</v>
      </c>
      <c r="N1719" s="14">
        <v>5.1631019782722101</v>
      </c>
      <c r="O1719" s="14">
        <v>7.1405542680756602</v>
      </c>
      <c r="P1719" s="14">
        <v>4.0290901720332197</v>
      </c>
      <c r="R1719">
        <v>10</v>
      </c>
      <c r="S1719">
        <v>6</v>
      </c>
      <c r="T1719">
        <v>2</v>
      </c>
      <c r="U1719">
        <v>3</v>
      </c>
      <c r="V1719">
        <v>7</v>
      </c>
    </row>
    <row r="1720" spans="1:22">
      <c r="A1720">
        <v>1998</v>
      </c>
      <c r="B1720">
        <v>5</v>
      </c>
      <c r="C1720">
        <v>2</v>
      </c>
      <c r="D1720" s="14">
        <v>4.3688715132886804</v>
      </c>
      <c r="E1720" s="14">
        <v>0.46041125188676202</v>
      </c>
      <c r="F1720" s="14">
        <v>0.27030466064007203</v>
      </c>
      <c r="G1720" s="14">
        <v>4.34970592233487</v>
      </c>
      <c r="H1720" s="14">
        <v>1.72121448823031</v>
      </c>
      <c r="I1720" s="14">
        <v>4.1435187618265896</v>
      </c>
      <c r="J1720" s="14">
        <v>0.81587890438403798</v>
      </c>
      <c r="K1720" s="14">
        <v>1.75074257960254</v>
      </c>
      <c r="L1720" s="14">
        <v>1.4581921380184999</v>
      </c>
      <c r="M1720" s="14">
        <v>0.33525713526523598</v>
      </c>
      <c r="N1720" s="14">
        <v>5.1870484259782099</v>
      </c>
      <c r="O1720" s="14">
        <v>9.8574078557570708</v>
      </c>
      <c r="P1720" s="14">
        <v>4.7224294496753698</v>
      </c>
      <c r="R1720">
        <v>10</v>
      </c>
      <c r="S1720">
        <v>6</v>
      </c>
      <c r="T1720">
        <v>9</v>
      </c>
      <c r="U1720">
        <v>3</v>
      </c>
      <c r="V1720">
        <v>9</v>
      </c>
    </row>
    <row r="1721" spans="1:22">
      <c r="A1721">
        <v>1998</v>
      </c>
      <c r="B1721">
        <v>5</v>
      </c>
      <c r="C1721">
        <v>3</v>
      </c>
      <c r="D1721" s="14">
        <v>5.0411097014138404</v>
      </c>
      <c r="E1721" s="14">
        <v>0.751312562924077</v>
      </c>
      <c r="F1721" s="14">
        <v>0.27330663396662003</v>
      </c>
      <c r="G1721" s="14">
        <v>9.7336861822795893</v>
      </c>
      <c r="H1721" s="14">
        <v>6.3505188964701604</v>
      </c>
      <c r="I1721" s="14">
        <v>6.6248502947006802</v>
      </c>
      <c r="J1721" s="14">
        <v>4.2634899389950398</v>
      </c>
      <c r="K1721" s="14">
        <v>8.7710406330604993</v>
      </c>
      <c r="L1721" s="14">
        <v>6.5380215779532698</v>
      </c>
      <c r="M1721" s="14">
        <v>0.27872727370440198</v>
      </c>
      <c r="N1721" s="14">
        <v>13.142511472898301</v>
      </c>
      <c r="O1721" s="14">
        <v>13.302993763244199</v>
      </c>
      <c r="P1721" s="14">
        <v>8.9680415519999901</v>
      </c>
      <c r="R1721">
        <v>4</v>
      </c>
      <c r="S1721">
        <v>8</v>
      </c>
      <c r="T1721">
        <v>9</v>
      </c>
      <c r="U1721">
        <v>3</v>
      </c>
      <c r="V1721">
        <v>4</v>
      </c>
    </row>
    <row r="1722" spans="1:22">
      <c r="A1722">
        <v>1998</v>
      </c>
      <c r="B1722">
        <v>5</v>
      </c>
      <c r="C1722">
        <v>4</v>
      </c>
      <c r="D1722" s="14">
        <v>5.8364163185522999</v>
      </c>
      <c r="E1722" s="14">
        <v>1.29568240309806</v>
      </c>
      <c r="F1722" s="14">
        <v>0.14872835227082201</v>
      </c>
      <c r="G1722" s="14">
        <v>8.7078372038398797</v>
      </c>
      <c r="H1722" s="14">
        <v>15.5752494185899</v>
      </c>
      <c r="I1722" s="14">
        <v>12.7153884755792</v>
      </c>
      <c r="J1722" s="14">
        <v>12.5706651480488</v>
      </c>
      <c r="K1722" s="14">
        <v>7.8717728260268798</v>
      </c>
      <c r="L1722" s="14">
        <v>5.8190261346592296</v>
      </c>
      <c r="M1722" s="14">
        <v>2.1178487830545299E-2</v>
      </c>
      <c r="N1722" s="14">
        <v>16.9528812845722</v>
      </c>
      <c r="O1722" s="14">
        <v>18.814166740851299</v>
      </c>
      <c r="P1722" s="14">
        <v>12.1115779719114</v>
      </c>
      <c r="R1722">
        <v>10</v>
      </c>
      <c r="S1722">
        <v>8</v>
      </c>
      <c r="T1722">
        <v>9</v>
      </c>
      <c r="U1722">
        <v>3</v>
      </c>
      <c r="V1722">
        <v>9</v>
      </c>
    </row>
    <row r="1723" spans="1:22">
      <c r="A1723">
        <v>1998</v>
      </c>
      <c r="B1723">
        <v>5</v>
      </c>
      <c r="C1723">
        <v>5</v>
      </c>
      <c r="D1723" s="14">
        <v>6.0795788190716298</v>
      </c>
      <c r="E1723" s="14">
        <v>3.2416119659717398E-4</v>
      </c>
      <c r="F1723" s="14">
        <v>7.4378966220554496E-2</v>
      </c>
      <c r="G1723" s="14">
        <v>9.0486483707659797</v>
      </c>
      <c r="H1723" s="14">
        <v>11.1991085701555</v>
      </c>
      <c r="I1723" s="14">
        <v>6.5851058431476197</v>
      </c>
      <c r="J1723" s="14">
        <v>7.5456249142779104</v>
      </c>
      <c r="K1723" s="14">
        <v>4.56765982972437</v>
      </c>
      <c r="L1723" s="14">
        <v>0.93991123780597596</v>
      </c>
      <c r="M1723" s="14">
        <v>6.5248949030475498E-2</v>
      </c>
      <c r="N1723" s="14">
        <v>6.5076606594679003</v>
      </c>
      <c r="O1723" s="14">
        <v>13.0065300776154</v>
      </c>
      <c r="P1723" s="14">
        <v>8.3607158947977105</v>
      </c>
      <c r="R1723">
        <v>10</v>
      </c>
      <c r="S1723">
        <v>8</v>
      </c>
      <c r="T1723">
        <v>2</v>
      </c>
      <c r="U1723">
        <v>3</v>
      </c>
      <c r="V1723">
        <v>1</v>
      </c>
    </row>
    <row r="1724" spans="1:22">
      <c r="A1724">
        <v>1998</v>
      </c>
      <c r="B1724">
        <v>5</v>
      </c>
      <c r="C1724">
        <v>6</v>
      </c>
      <c r="D1724" s="14">
        <v>6.9952137929610103</v>
      </c>
      <c r="E1724" s="14">
        <v>4.8217025994073499E-3</v>
      </c>
      <c r="F1724" s="14">
        <v>0.143285680348821</v>
      </c>
      <c r="G1724" s="14">
        <v>4.2110228360608799</v>
      </c>
      <c r="H1724" s="14">
        <v>5.96239684396377</v>
      </c>
      <c r="I1724" s="14">
        <v>8.3833772595755498</v>
      </c>
      <c r="J1724" s="14">
        <v>1.54315097732564</v>
      </c>
      <c r="K1724" s="14">
        <v>3.4283433162659498</v>
      </c>
      <c r="L1724" s="14">
        <v>0.32563657133912499</v>
      </c>
      <c r="M1724" s="14">
        <v>6.4110371164042002E-2</v>
      </c>
      <c r="N1724" s="14">
        <v>2.4311781261198702</v>
      </c>
      <c r="O1724" s="14">
        <v>11.054253163038799</v>
      </c>
      <c r="P1724" s="14">
        <v>5.54698146078018</v>
      </c>
      <c r="R1724">
        <v>10</v>
      </c>
      <c r="S1724">
        <v>8</v>
      </c>
      <c r="T1724">
        <v>2</v>
      </c>
      <c r="U1724">
        <v>3</v>
      </c>
      <c r="V1724">
        <v>1</v>
      </c>
    </row>
    <row r="1725" spans="1:22">
      <c r="A1725">
        <v>1998</v>
      </c>
      <c r="B1725">
        <v>5</v>
      </c>
      <c r="C1725">
        <v>7</v>
      </c>
      <c r="D1725" s="14">
        <v>5.7507365979924403</v>
      </c>
      <c r="E1725" s="14">
        <v>0</v>
      </c>
      <c r="F1725" s="14">
        <v>0</v>
      </c>
      <c r="G1725" s="14">
        <v>5.5714086640193203</v>
      </c>
      <c r="H1725" s="14">
        <v>6.6905153737890304</v>
      </c>
      <c r="I1725" s="14">
        <v>4.7206048599101402</v>
      </c>
      <c r="J1725" s="14">
        <v>1.9966697714539601</v>
      </c>
      <c r="K1725" s="14">
        <v>2.8022698175774301</v>
      </c>
      <c r="L1725" s="14">
        <v>2.7777223183839101</v>
      </c>
      <c r="M1725" s="14">
        <v>0.45652595504757199</v>
      </c>
      <c r="N1725" s="14">
        <v>6.3257693191695301</v>
      </c>
      <c r="O1725" s="14">
        <v>6.0112783320796499</v>
      </c>
      <c r="P1725" s="14">
        <v>4.35762802125224</v>
      </c>
      <c r="R1725">
        <v>10</v>
      </c>
      <c r="S1725">
        <v>8</v>
      </c>
      <c r="T1725">
        <v>2</v>
      </c>
      <c r="U1725">
        <v>3</v>
      </c>
      <c r="V1725">
        <v>1</v>
      </c>
    </row>
    <row r="1726" spans="1:22">
      <c r="A1726">
        <v>1998</v>
      </c>
      <c r="B1726">
        <v>5</v>
      </c>
      <c r="C1726">
        <v>8</v>
      </c>
      <c r="D1726" s="14">
        <v>7.7484534595751002</v>
      </c>
      <c r="E1726" s="14">
        <v>4.8023155266223597E-2</v>
      </c>
      <c r="F1726" s="14">
        <v>0</v>
      </c>
      <c r="G1726" s="14">
        <v>6.8695886722997397</v>
      </c>
      <c r="H1726" s="14">
        <v>6.76777394633711</v>
      </c>
      <c r="I1726" s="14">
        <v>14.238303505467799</v>
      </c>
      <c r="J1726" s="14">
        <v>1.88717891406581</v>
      </c>
      <c r="K1726" s="14">
        <v>1.7627404790157399</v>
      </c>
      <c r="L1726" s="14">
        <v>10.3182177195471</v>
      </c>
      <c r="M1726" s="14">
        <v>4.6678232524719201</v>
      </c>
      <c r="N1726" s="14">
        <v>9.2198313760010802</v>
      </c>
      <c r="O1726" s="14">
        <v>4.0805914139766601</v>
      </c>
      <c r="P1726" s="14">
        <v>4.5529236360018102</v>
      </c>
      <c r="R1726">
        <v>5</v>
      </c>
      <c r="S1726">
        <v>8</v>
      </c>
      <c r="T1726">
        <v>2</v>
      </c>
      <c r="U1726">
        <v>3</v>
      </c>
      <c r="V1726">
        <v>1</v>
      </c>
    </row>
    <row r="1727" spans="1:22">
      <c r="A1727">
        <v>1998</v>
      </c>
      <c r="B1727">
        <v>5</v>
      </c>
      <c r="C1727">
        <v>9</v>
      </c>
      <c r="D1727" s="14">
        <v>6.2073892388523504</v>
      </c>
      <c r="E1727" s="14">
        <v>8.0997852720067001E-2</v>
      </c>
      <c r="F1727" s="14">
        <v>5.8034647392589199E-2</v>
      </c>
      <c r="G1727" s="14">
        <v>6.6381725012159096</v>
      </c>
      <c r="H1727" s="14">
        <v>7.3912253939059998</v>
      </c>
      <c r="I1727" s="14">
        <v>8.2345675532642701</v>
      </c>
      <c r="J1727" s="14">
        <v>3.5594800814933398</v>
      </c>
      <c r="K1727" s="14">
        <v>3.6919962478489801</v>
      </c>
      <c r="L1727" s="14">
        <v>6.89703596769239</v>
      </c>
      <c r="M1727" s="14">
        <v>1.3595197827096701</v>
      </c>
      <c r="N1727" s="14">
        <v>9.7120705280748592</v>
      </c>
      <c r="O1727" s="14">
        <v>2.4145670227011</v>
      </c>
      <c r="P1727" s="14">
        <v>4.1105668227524896</v>
      </c>
      <c r="R1727">
        <v>5</v>
      </c>
      <c r="S1727">
        <v>8</v>
      </c>
      <c r="T1727">
        <v>2</v>
      </c>
      <c r="U1727">
        <v>3</v>
      </c>
      <c r="V1727">
        <v>1</v>
      </c>
    </row>
    <row r="1728" spans="1:22">
      <c r="A1728">
        <v>1998</v>
      </c>
      <c r="B1728">
        <v>5</v>
      </c>
      <c r="C1728">
        <v>10</v>
      </c>
      <c r="D1728" s="14">
        <v>5.3888133639090201</v>
      </c>
      <c r="E1728" s="14">
        <v>9.3301049079710704E-3</v>
      </c>
      <c r="F1728" s="14">
        <v>1.1012945309035399E-2</v>
      </c>
      <c r="G1728" s="14">
        <v>4.4810927369775504</v>
      </c>
      <c r="H1728" s="14">
        <v>6.8942786078195102</v>
      </c>
      <c r="I1728" s="14">
        <v>9.0231711958865599</v>
      </c>
      <c r="J1728" s="14">
        <v>0.62179334089291904</v>
      </c>
      <c r="K1728" s="14">
        <v>4.7416450804766299</v>
      </c>
      <c r="L1728" s="14">
        <v>3.2079443463523099</v>
      </c>
      <c r="M1728" s="14">
        <v>1.0178602200636999</v>
      </c>
      <c r="N1728" s="14">
        <v>6.6159219097171196</v>
      </c>
      <c r="O1728" s="14">
        <v>1.6370562158122</v>
      </c>
      <c r="P1728" s="14">
        <v>2.9956009385080802</v>
      </c>
      <c r="R1728">
        <v>7</v>
      </c>
      <c r="S1728">
        <v>8</v>
      </c>
      <c r="T1728">
        <v>2</v>
      </c>
      <c r="U1728">
        <v>3</v>
      </c>
      <c r="V1728">
        <v>1</v>
      </c>
    </row>
    <row r="1729" spans="1:22">
      <c r="A1729">
        <v>1998</v>
      </c>
      <c r="B1729">
        <v>5</v>
      </c>
      <c r="C1729">
        <v>11</v>
      </c>
      <c r="D1729" s="14">
        <v>5.2927058032507004</v>
      </c>
      <c r="E1729" s="14">
        <v>3.4480709850417401E-2</v>
      </c>
      <c r="F1729" s="14">
        <v>9.7681743891268005E-2</v>
      </c>
      <c r="G1729" s="14">
        <v>6.7119531095696496</v>
      </c>
      <c r="H1729" s="14">
        <v>9.7244175082535005</v>
      </c>
      <c r="I1729" s="14">
        <v>11.1231832698601</v>
      </c>
      <c r="J1729" s="14">
        <v>0.51458043568796297</v>
      </c>
      <c r="K1729" s="14">
        <v>7.0251307394517601</v>
      </c>
      <c r="L1729" s="14">
        <v>7.9688556275595603</v>
      </c>
      <c r="M1729" s="14">
        <v>7.7956954863896204</v>
      </c>
      <c r="N1729" s="14">
        <v>11.7806997388511</v>
      </c>
      <c r="O1729" s="14">
        <v>0.66819007258965801</v>
      </c>
      <c r="P1729" s="14">
        <v>4.3499306352648004</v>
      </c>
      <c r="R1729">
        <v>5</v>
      </c>
      <c r="S1729">
        <v>5</v>
      </c>
      <c r="T1729">
        <v>4</v>
      </c>
      <c r="U1729">
        <v>3</v>
      </c>
      <c r="V1729">
        <v>1</v>
      </c>
    </row>
    <row r="1730" spans="1:22">
      <c r="A1730">
        <v>1998</v>
      </c>
      <c r="B1730">
        <v>5</v>
      </c>
      <c r="C1730">
        <v>12</v>
      </c>
      <c r="D1730" s="14">
        <v>4.724632513465</v>
      </c>
      <c r="E1730" s="14">
        <v>0.18147007794148301</v>
      </c>
      <c r="F1730" s="14">
        <v>0.702140417353872</v>
      </c>
      <c r="G1730" s="14">
        <v>8.5536196817578993</v>
      </c>
      <c r="H1730" s="14">
        <v>12.1016357278098</v>
      </c>
      <c r="I1730" s="14">
        <v>14.6640076289312</v>
      </c>
      <c r="J1730" s="14">
        <v>1.0007363558395499</v>
      </c>
      <c r="K1730" s="14">
        <v>7.1471694423136301</v>
      </c>
      <c r="L1730" s="14">
        <v>19.374638641103299</v>
      </c>
      <c r="M1730" s="14">
        <v>12.123900675214101</v>
      </c>
      <c r="N1730" s="14">
        <v>13.920645612906201</v>
      </c>
      <c r="O1730" s="14">
        <v>0.60192560705771703</v>
      </c>
      <c r="P1730" s="14">
        <v>5.7196596436569296</v>
      </c>
      <c r="R1730">
        <v>5</v>
      </c>
      <c r="S1730">
        <v>5</v>
      </c>
      <c r="T1730">
        <v>1</v>
      </c>
      <c r="U1730">
        <v>3</v>
      </c>
      <c r="V1730">
        <v>1</v>
      </c>
    </row>
    <row r="1731" spans="1:22">
      <c r="A1731">
        <v>1998</v>
      </c>
      <c r="B1731">
        <v>5</v>
      </c>
      <c r="C1731">
        <v>13</v>
      </c>
      <c r="D1731" s="14">
        <v>3.3011193882946501</v>
      </c>
      <c r="E1731" s="14">
        <v>8.1031320499433498E-2</v>
      </c>
      <c r="F1731" s="14">
        <v>0.94106367507643396</v>
      </c>
      <c r="G1731" s="14">
        <v>8.4087234744386397</v>
      </c>
      <c r="H1731" s="14">
        <v>4.8469754140531798</v>
      </c>
      <c r="I1731" s="14">
        <v>8.1009697534704497</v>
      </c>
      <c r="J1731" s="14">
        <v>1.90995086104778</v>
      </c>
      <c r="K1731" s="14">
        <v>2.65610101888092</v>
      </c>
      <c r="L1731" s="14">
        <v>1.79566951764938</v>
      </c>
      <c r="M1731" s="14">
        <v>4.3879837335563003</v>
      </c>
      <c r="N1731" s="14">
        <v>4.8233970422460599</v>
      </c>
      <c r="O1731" s="14">
        <v>0.87586806679717399</v>
      </c>
      <c r="P1731" s="14">
        <v>3.09010741606714</v>
      </c>
      <c r="R1731">
        <v>5</v>
      </c>
      <c r="S1731">
        <v>5</v>
      </c>
      <c r="T1731">
        <v>1</v>
      </c>
      <c r="U1731">
        <v>3</v>
      </c>
      <c r="V1731">
        <v>6</v>
      </c>
    </row>
    <row r="1732" spans="1:22">
      <c r="A1732">
        <v>1998</v>
      </c>
      <c r="B1732">
        <v>5</v>
      </c>
      <c r="C1732">
        <v>14</v>
      </c>
      <c r="D1732" s="14">
        <v>1.75420570235416</v>
      </c>
      <c r="E1732" s="14">
        <v>2.16577573935667E-4</v>
      </c>
      <c r="F1732" s="14">
        <v>1.11963494466158E-4</v>
      </c>
      <c r="G1732" s="14">
        <v>10.2546469949648</v>
      </c>
      <c r="H1732" s="14">
        <v>6.5980439951593004</v>
      </c>
      <c r="I1732" s="14">
        <v>5.0617328743992802</v>
      </c>
      <c r="J1732" s="14">
        <v>2.0197734386459798</v>
      </c>
      <c r="K1732" s="14">
        <v>2.9931318356563299</v>
      </c>
      <c r="L1732" s="14">
        <v>1.0622811321030099</v>
      </c>
      <c r="M1732" s="14">
        <v>0.48262005848311101</v>
      </c>
      <c r="N1732" s="14">
        <v>4.1890168236273402</v>
      </c>
      <c r="O1732" s="14">
        <v>1.0496741859433401</v>
      </c>
      <c r="P1732" s="14">
        <v>3.3159211815465599</v>
      </c>
      <c r="R1732">
        <v>5</v>
      </c>
      <c r="S1732">
        <v>9</v>
      </c>
      <c r="T1732">
        <v>1</v>
      </c>
      <c r="U1732">
        <v>3</v>
      </c>
      <c r="V1732">
        <v>6</v>
      </c>
    </row>
    <row r="1733" spans="1:22">
      <c r="A1733">
        <v>1998</v>
      </c>
      <c r="B1733">
        <v>5</v>
      </c>
      <c r="C1733">
        <v>15</v>
      </c>
      <c r="D1733" s="14">
        <v>0.49575082429634798</v>
      </c>
      <c r="E1733" s="14">
        <v>0</v>
      </c>
      <c r="F1733" s="14">
        <v>0</v>
      </c>
      <c r="G1733" s="14">
        <v>6.2788810011241996</v>
      </c>
      <c r="H1733" s="14">
        <v>8.1829463436551908</v>
      </c>
      <c r="I1733" s="14">
        <v>2.4993286165808399</v>
      </c>
      <c r="J1733" s="14">
        <v>0.36042986787402997</v>
      </c>
      <c r="K1733" s="14">
        <v>1.21432011275232</v>
      </c>
      <c r="L1733" s="14">
        <v>9.4029375377805593</v>
      </c>
      <c r="M1733" s="14">
        <v>0.98594154595239802</v>
      </c>
      <c r="N1733" s="14">
        <v>9.22641610709465</v>
      </c>
      <c r="O1733" s="14">
        <v>0.381907463631115</v>
      </c>
      <c r="P1733" s="14">
        <v>2.8029181161865599</v>
      </c>
      <c r="R1733">
        <v>5</v>
      </c>
      <c r="S1733">
        <v>9</v>
      </c>
      <c r="T1733">
        <v>1</v>
      </c>
      <c r="U1733">
        <v>3</v>
      </c>
      <c r="V1733">
        <v>6</v>
      </c>
    </row>
    <row r="1734" spans="1:22">
      <c r="A1734">
        <v>1998</v>
      </c>
      <c r="B1734">
        <v>5</v>
      </c>
      <c r="C1734">
        <v>16</v>
      </c>
      <c r="D1734" s="14">
        <v>0.53988727285576799</v>
      </c>
      <c r="E1734" s="14">
        <v>0</v>
      </c>
      <c r="F1734" s="14">
        <v>0</v>
      </c>
      <c r="G1734" s="14">
        <v>4.3430885590461603</v>
      </c>
      <c r="H1734" s="14">
        <v>5.75547997999809</v>
      </c>
      <c r="I1734" s="14">
        <v>2.69722474263222</v>
      </c>
      <c r="J1734" s="14">
        <v>0.36622852717257798</v>
      </c>
      <c r="K1734" s="14">
        <v>0.60718096159364698</v>
      </c>
      <c r="L1734" s="14">
        <v>1.70446257588752</v>
      </c>
      <c r="M1734" s="14">
        <v>6.5775719054948899E-3</v>
      </c>
      <c r="N1734" s="14">
        <v>6.6447341421655004</v>
      </c>
      <c r="O1734" s="14">
        <v>1.2817964315663199</v>
      </c>
      <c r="P1734" s="14">
        <v>2.0386627640782802</v>
      </c>
      <c r="R1734">
        <v>5</v>
      </c>
      <c r="S1734">
        <v>9</v>
      </c>
      <c r="T1734">
        <v>1</v>
      </c>
      <c r="U1734">
        <v>3</v>
      </c>
      <c r="V1734">
        <v>6</v>
      </c>
    </row>
    <row r="1735" spans="1:22">
      <c r="A1735">
        <v>1998</v>
      </c>
      <c r="B1735">
        <v>5</v>
      </c>
      <c r="C1735">
        <v>17</v>
      </c>
      <c r="D1735" s="14">
        <v>8.6698199343819495E-4</v>
      </c>
      <c r="E1735" s="14">
        <v>5.3974989222784397E-5</v>
      </c>
      <c r="F1735" s="14">
        <v>0</v>
      </c>
      <c r="G1735" s="14">
        <v>2.4423229291551301</v>
      </c>
      <c r="H1735" s="14">
        <v>1.7222027550216401</v>
      </c>
      <c r="I1735" s="14">
        <v>5.8538082278367598E-2</v>
      </c>
      <c r="J1735" s="14">
        <v>0.55159431521531399</v>
      </c>
      <c r="K1735" s="14">
        <v>0.12724108969637299</v>
      </c>
      <c r="L1735" s="14">
        <v>0.80938655493212197</v>
      </c>
      <c r="M1735" s="14">
        <v>4.4794812663950599E-2</v>
      </c>
      <c r="N1735" s="14">
        <v>4.4518719070457502</v>
      </c>
      <c r="O1735" s="14">
        <v>1.56917730385794</v>
      </c>
      <c r="P1735" s="14">
        <v>1.2864911540827899</v>
      </c>
      <c r="R1735">
        <v>2</v>
      </c>
      <c r="S1735">
        <v>9</v>
      </c>
      <c r="T1735">
        <v>1</v>
      </c>
      <c r="U1735">
        <v>2</v>
      </c>
      <c r="V1735">
        <v>6</v>
      </c>
    </row>
    <row r="1736" spans="1:22">
      <c r="A1736">
        <v>1998</v>
      </c>
      <c r="B1736">
        <v>5</v>
      </c>
      <c r="C1736">
        <v>18</v>
      </c>
      <c r="D1736" s="14">
        <v>0</v>
      </c>
      <c r="E1736" s="14">
        <v>2.2649515609572901E-2</v>
      </c>
      <c r="F1736" s="14">
        <v>5.3947881306346097E-2</v>
      </c>
      <c r="G1736" s="14">
        <v>0.93782336425992996</v>
      </c>
      <c r="H1736" s="14">
        <v>0.55871491746546498</v>
      </c>
      <c r="I1736" s="14">
        <v>0</v>
      </c>
      <c r="J1736" s="14">
        <v>0.18240678405758201</v>
      </c>
      <c r="K1736" s="14">
        <v>0.116916314815256</v>
      </c>
      <c r="L1736" s="14">
        <v>7.3450863848075296E-2</v>
      </c>
      <c r="M1736" s="14">
        <v>2.8788227236677898E-3</v>
      </c>
      <c r="N1736" s="14">
        <v>1.67011162460975</v>
      </c>
      <c r="O1736" s="14">
        <v>2.11344036197083</v>
      </c>
      <c r="P1736" s="14">
        <v>0.954411743404598</v>
      </c>
      <c r="R1736">
        <v>6</v>
      </c>
      <c r="S1736">
        <v>9</v>
      </c>
      <c r="T1736">
        <v>1</v>
      </c>
      <c r="U1736">
        <v>2</v>
      </c>
      <c r="V1736">
        <v>6</v>
      </c>
    </row>
    <row r="1737" spans="1:22">
      <c r="A1737">
        <v>1998</v>
      </c>
      <c r="B1737">
        <v>5</v>
      </c>
      <c r="C1737">
        <v>19</v>
      </c>
      <c r="D1737" s="14">
        <v>1.2537211355509901E-2</v>
      </c>
      <c r="E1737" s="14">
        <v>4.84445227743708E-2</v>
      </c>
      <c r="F1737" s="14">
        <v>1.68751385498902E-4</v>
      </c>
      <c r="G1737" s="14">
        <v>0.80543998283409801</v>
      </c>
      <c r="H1737" s="14">
        <v>0.372680233051781</v>
      </c>
      <c r="I1737" s="14">
        <v>3.6178091510575397E-2</v>
      </c>
      <c r="J1737" s="14">
        <v>0.102497731588564</v>
      </c>
      <c r="K1737" s="14">
        <v>0.116905314238904</v>
      </c>
      <c r="L1737" s="14">
        <v>4.5707879796513001E-2</v>
      </c>
      <c r="M1737" s="14">
        <v>6.4593889406910801E-4</v>
      </c>
      <c r="N1737" s="14">
        <v>1.1209995651456199</v>
      </c>
      <c r="O1737" s="14">
        <v>2.6303593377522501</v>
      </c>
      <c r="P1737" s="14">
        <v>1.0701891918519399</v>
      </c>
      <c r="R1737">
        <v>6</v>
      </c>
      <c r="S1737">
        <v>9</v>
      </c>
      <c r="T1737">
        <v>1</v>
      </c>
      <c r="U1737">
        <v>1</v>
      </c>
      <c r="V1737">
        <v>7</v>
      </c>
    </row>
    <row r="1738" spans="1:22">
      <c r="A1738">
        <v>1998</v>
      </c>
      <c r="B1738">
        <v>5</v>
      </c>
      <c r="C1738">
        <v>20</v>
      </c>
      <c r="D1738" s="14">
        <v>0.183234170394909</v>
      </c>
      <c r="E1738" s="14">
        <v>2.69767537267496E-3</v>
      </c>
      <c r="F1738" s="14">
        <v>2.2520132279673401E-2</v>
      </c>
      <c r="G1738" s="14">
        <v>1.13356560880264</v>
      </c>
      <c r="H1738" s="14">
        <v>0.30211944138492097</v>
      </c>
      <c r="I1738" s="14">
        <v>0.426234586329933</v>
      </c>
      <c r="J1738" s="14">
        <v>0.30417006040341299</v>
      </c>
      <c r="K1738" s="14">
        <v>0.12866890890264401</v>
      </c>
      <c r="L1738" s="14">
        <v>7.4442060938320995E-2</v>
      </c>
      <c r="M1738" s="14">
        <v>6.3737134655417703E-4</v>
      </c>
      <c r="N1738" s="14">
        <v>0.96720622682284496</v>
      </c>
      <c r="O1738" s="14">
        <v>7.8946869030366997</v>
      </c>
      <c r="P1738" s="14">
        <v>2.74873029829793</v>
      </c>
      <c r="R1738">
        <v>10</v>
      </c>
      <c r="S1738">
        <v>9</v>
      </c>
      <c r="T1738">
        <v>1</v>
      </c>
      <c r="U1738">
        <v>1</v>
      </c>
      <c r="V1738">
        <v>6</v>
      </c>
    </row>
    <row r="1739" spans="1:22">
      <c r="A1739">
        <v>1998</v>
      </c>
      <c r="B1739">
        <v>5</v>
      </c>
      <c r="C1739">
        <v>21</v>
      </c>
      <c r="D1739" s="14">
        <v>0.22364569434689699</v>
      </c>
      <c r="E1739" s="14">
        <v>6.2712533261055206E-2</v>
      </c>
      <c r="F1739" s="14">
        <v>4.8157901913220003E-2</v>
      </c>
      <c r="G1739" s="14">
        <v>1.29820289383818</v>
      </c>
      <c r="H1739" s="14">
        <v>0.24763374632051199</v>
      </c>
      <c r="I1739" s="14">
        <v>0.40074140284002202</v>
      </c>
      <c r="J1739" s="14">
        <v>0.113499353244937</v>
      </c>
      <c r="K1739" s="14">
        <v>9.3134116259338706E-2</v>
      </c>
      <c r="L1739" s="14">
        <v>5.1877934347327598E-2</v>
      </c>
      <c r="M1739" s="14">
        <v>1.7674487723534901E-4</v>
      </c>
      <c r="N1739" s="14">
        <v>0.58406340365229703</v>
      </c>
      <c r="O1739" s="14">
        <v>11.9686476971227</v>
      </c>
      <c r="P1739" s="14">
        <v>3.9110234156991899</v>
      </c>
      <c r="R1739">
        <v>10</v>
      </c>
      <c r="S1739">
        <v>9</v>
      </c>
      <c r="T1739">
        <v>1</v>
      </c>
      <c r="U1739">
        <v>1</v>
      </c>
      <c r="V1739">
        <v>6</v>
      </c>
    </row>
    <row r="1740" spans="1:22">
      <c r="A1740">
        <v>1998</v>
      </c>
      <c r="B1740">
        <v>5</v>
      </c>
      <c r="C1740">
        <v>22</v>
      </c>
      <c r="D1740" s="14">
        <v>3.6279772563830898E-4</v>
      </c>
      <c r="E1740" s="14">
        <v>1.17528470677229E-2</v>
      </c>
      <c r="F1740" s="14">
        <v>0</v>
      </c>
      <c r="G1740" s="14">
        <v>2.37990131981012</v>
      </c>
      <c r="H1740" s="14">
        <v>2.1714077757601999</v>
      </c>
      <c r="I1740" s="14">
        <v>8.5276159200572201E-5</v>
      </c>
      <c r="J1740" s="14">
        <v>9.8192762046898405E-2</v>
      </c>
      <c r="K1740" s="14">
        <v>0.101782517933255</v>
      </c>
      <c r="L1740" s="14">
        <v>0.931370736232497</v>
      </c>
      <c r="M1740" s="14">
        <v>2.0819973214695E-2</v>
      </c>
      <c r="N1740" s="14">
        <v>2.9833564605597802</v>
      </c>
      <c r="O1740" s="14">
        <v>5.4434329724537003</v>
      </c>
      <c r="P1740" s="14">
        <v>2.36072074531095</v>
      </c>
      <c r="R1740">
        <v>10</v>
      </c>
      <c r="S1740">
        <v>9</v>
      </c>
      <c r="T1740">
        <v>1</v>
      </c>
      <c r="U1740">
        <v>1</v>
      </c>
      <c r="V1740">
        <v>6</v>
      </c>
    </row>
    <row r="1741" spans="1:22">
      <c r="A1741">
        <v>1998</v>
      </c>
      <c r="B1741">
        <v>5</v>
      </c>
      <c r="C1741">
        <v>23</v>
      </c>
      <c r="D1741" s="14">
        <v>0</v>
      </c>
      <c r="E1741" s="14">
        <v>0</v>
      </c>
      <c r="F1741" s="14">
        <v>0</v>
      </c>
      <c r="G1741" s="14">
        <v>2.43493186320209</v>
      </c>
      <c r="H1741" s="14">
        <v>2.7879729741485901</v>
      </c>
      <c r="I1741" s="14">
        <v>0</v>
      </c>
      <c r="J1741" s="14">
        <v>0.20029009531654801</v>
      </c>
      <c r="K1741" s="14">
        <v>8.7873333784611402E-2</v>
      </c>
      <c r="L1741" s="14">
        <v>0.70274132206617801</v>
      </c>
      <c r="M1741" s="14">
        <v>8.2820759499320606E-2</v>
      </c>
      <c r="N1741" s="14">
        <v>1.27001527952996</v>
      </c>
      <c r="O1741" s="14">
        <v>1.5864413079634001</v>
      </c>
      <c r="P1741" s="14">
        <v>1.1453640347808001</v>
      </c>
      <c r="R1741">
        <v>2</v>
      </c>
      <c r="S1741">
        <v>9</v>
      </c>
      <c r="T1741">
        <v>1</v>
      </c>
      <c r="U1741">
        <v>1</v>
      </c>
      <c r="V1741">
        <v>6</v>
      </c>
    </row>
    <row r="1742" spans="1:22">
      <c r="A1742">
        <v>1998</v>
      </c>
      <c r="B1742">
        <v>5</v>
      </c>
      <c r="C1742">
        <v>24</v>
      </c>
      <c r="D1742" s="14">
        <v>2.7240433560514699E-2</v>
      </c>
      <c r="E1742" s="14">
        <v>0</v>
      </c>
      <c r="F1742" s="14">
        <v>0</v>
      </c>
      <c r="G1742" s="14">
        <v>1.4077105740446101</v>
      </c>
      <c r="H1742" s="14">
        <v>3.6080143582683202</v>
      </c>
      <c r="I1742" s="14">
        <v>6.3463964438747703E-2</v>
      </c>
      <c r="J1742" s="14">
        <v>0.21574346067733599</v>
      </c>
      <c r="K1742" s="14">
        <v>0.25389379335668399</v>
      </c>
      <c r="L1742" s="14">
        <v>3.1990726862024998</v>
      </c>
      <c r="M1742" s="14">
        <v>6.9331789594191603E-2</v>
      </c>
      <c r="N1742" s="14">
        <v>4.0758191201762504</v>
      </c>
      <c r="O1742" s="14">
        <v>0.65734976686845403</v>
      </c>
      <c r="P1742" s="14">
        <v>1.0622431532685701</v>
      </c>
      <c r="R1742">
        <v>2</v>
      </c>
      <c r="S1742">
        <v>9</v>
      </c>
      <c r="T1742">
        <v>1</v>
      </c>
      <c r="U1742">
        <v>1</v>
      </c>
      <c r="V1742">
        <v>7</v>
      </c>
    </row>
    <row r="1743" spans="1:22">
      <c r="A1743">
        <v>1998</v>
      </c>
      <c r="B1743">
        <v>5</v>
      </c>
      <c r="C1743">
        <v>25</v>
      </c>
      <c r="D1743" s="14">
        <v>0.48361184881769997</v>
      </c>
      <c r="E1743" s="14">
        <v>2.59149539262974E-3</v>
      </c>
      <c r="F1743" s="14">
        <v>4.5831037220594503E-3</v>
      </c>
      <c r="G1743" s="14">
        <v>1.3407143729490101</v>
      </c>
      <c r="H1743" s="14">
        <v>2.8610449528314499</v>
      </c>
      <c r="I1743" s="14">
        <v>0.512385188377946</v>
      </c>
      <c r="J1743" s="14">
        <v>0.213402349755558</v>
      </c>
      <c r="K1743" s="14">
        <v>0.34560144419502598</v>
      </c>
      <c r="L1743" s="14">
        <v>2.3535152931065602</v>
      </c>
      <c r="M1743" s="14">
        <v>0.58449777787364199</v>
      </c>
      <c r="N1743" s="14">
        <v>3.38132528563359</v>
      </c>
      <c r="O1743" s="14">
        <v>0.42876516725993902</v>
      </c>
      <c r="P1743" s="14">
        <v>0.90201347153848999</v>
      </c>
      <c r="R1743">
        <v>2</v>
      </c>
      <c r="S1743">
        <v>9</v>
      </c>
      <c r="T1743">
        <v>1</v>
      </c>
      <c r="U1743">
        <v>1</v>
      </c>
      <c r="V1743">
        <v>1</v>
      </c>
    </row>
    <row r="1744" spans="1:22">
      <c r="A1744">
        <v>1998</v>
      </c>
      <c r="B1744">
        <v>5</v>
      </c>
      <c r="C1744">
        <v>26</v>
      </c>
      <c r="D1744" s="14">
        <v>2.1105480727749502</v>
      </c>
      <c r="E1744" s="14">
        <v>3.2837976933330001E-3</v>
      </c>
      <c r="F1744" s="14">
        <v>6.5142993688920903E-2</v>
      </c>
      <c r="G1744" s="14">
        <v>2.0907164199853101</v>
      </c>
      <c r="H1744" s="14">
        <v>1.6305182007657</v>
      </c>
      <c r="I1744" s="14">
        <v>5.9845243253865297</v>
      </c>
      <c r="J1744" s="14">
        <v>0.15362416916178001</v>
      </c>
      <c r="K1744" s="14">
        <v>0.80041260306027195</v>
      </c>
      <c r="L1744" s="14">
        <v>4.4137223932436296</v>
      </c>
      <c r="M1744" s="14">
        <v>0.69117302230080002</v>
      </c>
      <c r="N1744" s="14">
        <v>3.8112291032685799</v>
      </c>
      <c r="O1744" s="14">
        <v>0.26680504520887599</v>
      </c>
      <c r="P1744" s="14">
        <v>1.09025688616628</v>
      </c>
      <c r="R1744">
        <v>2</v>
      </c>
      <c r="S1744">
        <v>9</v>
      </c>
      <c r="T1744">
        <v>1</v>
      </c>
      <c r="U1744">
        <v>1</v>
      </c>
      <c r="V1744">
        <v>1</v>
      </c>
    </row>
    <row r="1745" spans="1:22">
      <c r="A1745">
        <v>1998</v>
      </c>
      <c r="B1745">
        <v>5</v>
      </c>
      <c r="C1745">
        <v>27</v>
      </c>
      <c r="D1745" s="14">
        <v>0.34685252052754401</v>
      </c>
      <c r="E1745" s="14">
        <v>1.14953143010768E-2</v>
      </c>
      <c r="F1745" s="14">
        <v>6.61950156201212E-2</v>
      </c>
      <c r="G1745" s="14">
        <v>1.9277991747441801</v>
      </c>
      <c r="H1745" s="14">
        <v>2.61178126114197</v>
      </c>
      <c r="I1745" s="14">
        <v>0.68494612940015798</v>
      </c>
      <c r="J1745" s="14">
        <v>0.43328860396334001</v>
      </c>
      <c r="K1745" s="14">
        <v>0.37818478591800397</v>
      </c>
      <c r="L1745" s="14">
        <v>3.6055491300928502</v>
      </c>
      <c r="M1745" s="14">
        <v>1.82282951907957</v>
      </c>
      <c r="N1745" s="14">
        <v>4.2359389570505597</v>
      </c>
      <c r="O1745" s="14">
        <v>0.31434093908904398</v>
      </c>
      <c r="P1745" s="14">
        <v>1.10339893353986</v>
      </c>
      <c r="R1745">
        <v>2</v>
      </c>
      <c r="S1745">
        <v>9</v>
      </c>
      <c r="T1745">
        <v>1</v>
      </c>
      <c r="U1745">
        <v>1</v>
      </c>
      <c r="V1745">
        <v>6</v>
      </c>
    </row>
    <row r="1746" spans="1:22">
      <c r="A1746">
        <v>1998</v>
      </c>
      <c r="B1746">
        <v>5</v>
      </c>
      <c r="C1746">
        <v>28</v>
      </c>
      <c r="D1746" s="14">
        <v>6.16394698178689E-2</v>
      </c>
      <c r="E1746" s="14">
        <v>5.3974989222784397E-5</v>
      </c>
      <c r="F1746" s="14">
        <v>1.17387766872306E-2</v>
      </c>
      <c r="G1746" s="14">
        <v>1.1807834962157799</v>
      </c>
      <c r="H1746" s="14">
        <v>0.99131197497099199</v>
      </c>
      <c r="I1746" s="14">
        <v>0.40115606644504798</v>
      </c>
      <c r="J1746" s="14">
        <v>6.14204003622612E-2</v>
      </c>
      <c r="K1746" s="14">
        <v>0.22831736900602201</v>
      </c>
      <c r="L1746" s="14">
        <v>1.7700493151955601</v>
      </c>
      <c r="M1746" s="14">
        <v>1.5836242774635501</v>
      </c>
      <c r="N1746" s="14">
        <v>2.4877182639460802</v>
      </c>
      <c r="O1746" s="14">
        <v>0.41291007270997299</v>
      </c>
      <c r="P1746" s="14">
        <v>0.66553593279598999</v>
      </c>
      <c r="R1746">
        <v>6</v>
      </c>
      <c r="S1746">
        <v>9</v>
      </c>
      <c r="T1746">
        <v>1</v>
      </c>
      <c r="U1746">
        <v>1</v>
      </c>
      <c r="V1746">
        <v>6</v>
      </c>
    </row>
    <row r="1747" spans="1:22">
      <c r="A1747">
        <v>1998</v>
      </c>
      <c r="B1747">
        <v>5</v>
      </c>
      <c r="C1747">
        <v>29</v>
      </c>
      <c r="D1747" s="14">
        <v>4.7314145525448298E-2</v>
      </c>
      <c r="E1747" s="14">
        <v>9.1724325407109596E-4</v>
      </c>
      <c r="F1747" s="14">
        <v>1.11963494466158E-4</v>
      </c>
      <c r="G1747" s="14">
        <v>1.4030241223499</v>
      </c>
      <c r="H1747" s="14">
        <v>0.47561813365995598</v>
      </c>
      <c r="I1747" s="14">
        <v>0.106271790294721</v>
      </c>
      <c r="J1747" s="14">
        <v>0.11874801103477201</v>
      </c>
      <c r="K1747" s="14">
        <v>0.28505790943932102</v>
      </c>
      <c r="L1747" s="14">
        <v>3.8547444246841098</v>
      </c>
      <c r="M1747" s="14">
        <v>2.7457084633423499</v>
      </c>
      <c r="N1747" s="14">
        <v>3.0059182396852901</v>
      </c>
      <c r="O1747" s="14">
        <v>0.91167794476498598</v>
      </c>
      <c r="P1747" s="14">
        <v>1.00610384316696</v>
      </c>
      <c r="R1747">
        <v>6</v>
      </c>
      <c r="S1747">
        <v>9</v>
      </c>
      <c r="T1747">
        <v>1</v>
      </c>
      <c r="U1747">
        <v>5</v>
      </c>
      <c r="V1747">
        <v>6</v>
      </c>
    </row>
    <row r="1748" spans="1:22">
      <c r="A1748">
        <v>1998</v>
      </c>
      <c r="B1748">
        <v>5</v>
      </c>
      <c r="C1748">
        <v>30</v>
      </c>
      <c r="D1748" s="14">
        <v>7.4214040643336299E-3</v>
      </c>
      <c r="E1748" s="14">
        <v>1.08014105284369E-4</v>
      </c>
      <c r="F1748" s="14">
        <v>2.3781462462075301E-2</v>
      </c>
      <c r="G1748" s="14">
        <v>2.53248981883196</v>
      </c>
      <c r="H1748" s="14">
        <v>0.35543215753969698</v>
      </c>
      <c r="I1748" s="14">
        <v>0.187719786888465</v>
      </c>
      <c r="J1748" s="14">
        <v>3.9331652911156E-2</v>
      </c>
      <c r="K1748" s="14">
        <v>0.406808572539332</v>
      </c>
      <c r="L1748" s="14">
        <v>7.7698647704960102</v>
      </c>
      <c r="M1748" s="14">
        <v>1.3374916980315199</v>
      </c>
      <c r="N1748" s="14">
        <v>2.29256983726208</v>
      </c>
      <c r="O1748" s="14">
        <v>2.08196024837636</v>
      </c>
      <c r="P1748" s="14">
        <v>1.6444624491893201</v>
      </c>
      <c r="R1748">
        <v>2</v>
      </c>
      <c r="S1748">
        <v>5</v>
      </c>
      <c r="T1748">
        <v>8</v>
      </c>
      <c r="U1748">
        <v>5</v>
      </c>
      <c r="V1748">
        <v>6</v>
      </c>
    </row>
    <row r="1749" spans="1:22">
      <c r="A1749">
        <v>1998</v>
      </c>
      <c r="B1749">
        <v>5</v>
      </c>
      <c r="C1749">
        <v>31</v>
      </c>
      <c r="D1749" s="14">
        <v>0</v>
      </c>
      <c r="E1749" s="14">
        <v>2.64552965714322E-2</v>
      </c>
      <c r="F1749" s="14">
        <v>9.6180160843061899E-2</v>
      </c>
      <c r="G1749" s="14">
        <v>4.5262460673110398</v>
      </c>
      <c r="H1749" s="14">
        <v>0.85403661410173204</v>
      </c>
      <c r="I1749" s="14">
        <v>0</v>
      </c>
      <c r="J1749" s="14">
        <v>0.304384484350811</v>
      </c>
      <c r="K1749" s="14">
        <v>0.76969793136525699</v>
      </c>
      <c r="L1749" s="14">
        <v>1.98756730219422</v>
      </c>
      <c r="M1749" s="14">
        <v>0.703687382173804</v>
      </c>
      <c r="N1749" s="14">
        <v>0.72561216387611505</v>
      </c>
      <c r="O1749" s="14">
        <v>3.38808453437596</v>
      </c>
      <c r="P1749" s="14">
        <v>1.9750202741313301</v>
      </c>
      <c r="R1749">
        <v>2</v>
      </c>
      <c r="S1749">
        <v>9</v>
      </c>
      <c r="T1749">
        <v>8</v>
      </c>
      <c r="U1749">
        <v>5</v>
      </c>
      <c r="V1749">
        <v>6</v>
      </c>
    </row>
    <row r="1750" spans="1:22">
      <c r="A1750">
        <v>1999</v>
      </c>
      <c r="B1750">
        <v>3</v>
      </c>
      <c r="C1750">
        <v>1</v>
      </c>
      <c r="D1750" s="14">
        <v>4.0608181988808401</v>
      </c>
      <c r="E1750" s="14">
        <v>0.33731130137527199</v>
      </c>
      <c r="F1750" s="14">
        <v>1.7926441085637901</v>
      </c>
      <c r="G1750" s="14">
        <v>1.65400127396815</v>
      </c>
      <c r="H1750" s="14">
        <v>0.270242350881789</v>
      </c>
      <c r="I1750" s="14">
        <v>4.6595300663699897</v>
      </c>
      <c r="J1750" s="14">
        <v>0.118006034488311</v>
      </c>
      <c r="K1750" s="14">
        <v>3.6954847825632902</v>
      </c>
      <c r="L1750" s="14">
        <v>0.82425229634433805</v>
      </c>
      <c r="M1750" s="14">
        <v>0</v>
      </c>
      <c r="N1750" s="14">
        <v>2.0452306163465099</v>
      </c>
      <c r="O1750" s="14">
        <v>0.886606033506251</v>
      </c>
      <c r="P1750" s="14">
        <v>1.2707450079303799</v>
      </c>
      <c r="R1750">
        <v>8</v>
      </c>
      <c r="S1750">
        <v>7</v>
      </c>
      <c r="T1750">
        <v>6</v>
      </c>
      <c r="U1750">
        <v>7</v>
      </c>
      <c r="V1750">
        <v>2</v>
      </c>
    </row>
    <row r="1751" spans="1:22">
      <c r="A1751">
        <v>1999</v>
      </c>
      <c r="B1751">
        <v>3</v>
      </c>
      <c r="C1751">
        <v>2</v>
      </c>
      <c r="D1751" s="14">
        <v>9.4425739843452607</v>
      </c>
      <c r="E1751" s="14">
        <v>1.04564484988544</v>
      </c>
      <c r="F1751" s="14">
        <v>2.56402739863859</v>
      </c>
      <c r="G1751" s="14">
        <v>3.6684865269248701</v>
      </c>
      <c r="H1751" s="14">
        <v>0.73246766275385899</v>
      </c>
      <c r="I1751" s="14">
        <v>5.7497898908014102</v>
      </c>
      <c r="J1751" s="14">
        <v>0.10015919208063299</v>
      </c>
      <c r="K1751" s="14">
        <v>5.6614922743456599</v>
      </c>
      <c r="L1751" s="14">
        <v>0.42723227298130501</v>
      </c>
      <c r="M1751" s="14">
        <v>0</v>
      </c>
      <c r="N1751" s="14">
        <v>5.1363037880332101</v>
      </c>
      <c r="O1751" s="14">
        <v>1.11261815442245</v>
      </c>
      <c r="P1751" s="14">
        <v>2.10690361961412</v>
      </c>
      <c r="R1751">
        <v>8</v>
      </c>
      <c r="S1751">
        <v>7</v>
      </c>
      <c r="T1751">
        <v>7</v>
      </c>
      <c r="U1751">
        <v>7</v>
      </c>
      <c r="V1751">
        <v>4</v>
      </c>
    </row>
    <row r="1752" spans="1:22">
      <c r="A1752">
        <v>1999</v>
      </c>
      <c r="B1752">
        <v>3</v>
      </c>
      <c r="C1752">
        <v>3</v>
      </c>
      <c r="D1752" s="14">
        <v>3.7342865266742198</v>
      </c>
      <c r="E1752" s="14">
        <v>0.62661297521519699</v>
      </c>
      <c r="F1752" s="14">
        <v>0.249190371787921</v>
      </c>
      <c r="G1752" s="14">
        <v>1.5988328501929601</v>
      </c>
      <c r="H1752" s="14">
        <v>0.90470573082511596</v>
      </c>
      <c r="I1752" s="14">
        <v>4.3932807173812201</v>
      </c>
      <c r="J1752" s="14">
        <v>0.125318064675422</v>
      </c>
      <c r="K1752" s="14">
        <v>7.8557854320513698</v>
      </c>
      <c r="L1752" s="14">
        <v>0.25067002426005403</v>
      </c>
      <c r="M1752" s="14">
        <v>0</v>
      </c>
      <c r="N1752" s="14">
        <v>3.2921471827900399</v>
      </c>
      <c r="O1752" s="14">
        <v>1.99331818307463</v>
      </c>
      <c r="P1752" s="14">
        <v>2.3658461666730002</v>
      </c>
      <c r="R1752">
        <v>8</v>
      </c>
      <c r="S1752">
        <v>7</v>
      </c>
      <c r="T1752">
        <v>7</v>
      </c>
      <c r="U1752">
        <v>7</v>
      </c>
      <c r="V1752">
        <v>2</v>
      </c>
    </row>
    <row r="1753" spans="1:22">
      <c r="A1753">
        <v>1999</v>
      </c>
      <c r="B1753">
        <v>3</v>
      </c>
      <c r="C1753">
        <v>4</v>
      </c>
      <c r="D1753" s="14">
        <v>2.4046832739864898</v>
      </c>
      <c r="E1753" s="14">
        <v>0.29778053527693399</v>
      </c>
      <c r="F1753" s="14">
        <v>0.65174723474301499</v>
      </c>
      <c r="G1753" s="14">
        <v>1.3426192709028499</v>
      </c>
      <c r="H1753" s="14">
        <v>0.49887262467640597</v>
      </c>
      <c r="I1753" s="14">
        <v>3.2570744046900399</v>
      </c>
      <c r="J1753" s="14">
        <v>0.15259893665708199</v>
      </c>
      <c r="K1753" s="14">
        <v>6.0752401801093603</v>
      </c>
      <c r="L1753" s="14">
        <v>0.54270029199505299</v>
      </c>
      <c r="M1753" s="14">
        <v>0</v>
      </c>
      <c r="N1753" s="14">
        <v>3.1151874968297402</v>
      </c>
      <c r="O1753" s="14">
        <v>2.63866282604085</v>
      </c>
      <c r="P1753" s="14">
        <v>2.2061653807969002</v>
      </c>
      <c r="R1753">
        <v>8</v>
      </c>
      <c r="S1753">
        <v>7</v>
      </c>
      <c r="T1753">
        <v>7</v>
      </c>
      <c r="U1753">
        <v>7</v>
      </c>
      <c r="V1753">
        <v>2</v>
      </c>
    </row>
    <row r="1754" spans="1:22">
      <c r="A1754">
        <v>1999</v>
      </c>
      <c r="B1754">
        <v>3</v>
      </c>
      <c r="C1754">
        <v>5</v>
      </c>
      <c r="D1754" s="14">
        <v>1.7649798589950401</v>
      </c>
      <c r="E1754" s="14">
        <v>0.67104397435431096</v>
      </c>
      <c r="F1754" s="14">
        <v>0.48286592083449698</v>
      </c>
      <c r="G1754" s="14">
        <v>1.5957754440457701</v>
      </c>
      <c r="H1754" s="14">
        <v>0.488143187347156</v>
      </c>
      <c r="I1754" s="14">
        <v>1.6383764662198701</v>
      </c>
      <c r="J1754" s="14">
        <v>0.14233557285461201</v>
      </c>
      <c r="K1754" s="14">
        <v>4.3742860531943002</v>
      </c>
      <c r="L1754" s="14">
        <v>0.82840944649847004</v>
      </c>
      <c r="M1754" s="14">
        <v>0</v>
      </c>
      <c r="N1754" s="14">
        <v>2.7230287250462002</v>
      </c>
      <c r="O1754" s="14">
        <v>1.7850734100325001</v>
      </c>
      <c r="P1754" s="14">
        <v>1.70191387968666</v>
      </c>
      <c r="R1754">
        <v>6</v>
      </c>
      <c r="S1754">
        <v>7</v>
      </c>
      <c r="T1754">
        <v>7</v>
      </c>
      <c r="U1754">
        <v>7</v>
      </c>
      <c r="V1754">
        <v>4</v>
      </c>
    </row>
    <row r="1755" spans="1:22">
      <c r="A1755">
        <v>1999</v>
      </c>
      <c r="B1755">
        <v>3</v>
      </c>
      <c r="C1755">
        <v>6</v>
      </c>
      <c r="D1755" s="14">
        <v>8.6428884300515492</v>
      </c>
      <c r="E1755" s="14">
        <v>0.89813232326505199</v>
      </c>
      <c r="F1755" s="14">
        <v>0.216748473547899</v>
      </c>
      <c r="G1755" s="14">
        <v>1.89624789846863</v>
      </c>
      <c r="H1755" s="14">
        <v>1.12115074498691</v>
      </c>
      <c r="I1755" s="14">
        <v>3.5696463202070099</v>
      </c>
      <c r="J1755" s="14">
        <v>0.17343508576403099</v>
      </c>
      <c r="K1755" s="14">
        <v>11.5827714803698</v>
      </c>
      <c r="L1755" s="14">
        <v>0.52637835300316604</v>
      </c>
      <c r="M1755" s="14">
        <v>0</v>
      </c>
      <c r="N1755" s="14">
        <v>5.5304962766722898</v>
      </c>
      <c r="O1755" s="14">
        <v>2.6109600524407899</v>
      </c>
      <c r="P1755" s="14">
        <v>3.20049758982268</v>
      </c>
      <c r="R1755">
        <v>8</v>
      </c>
      <c r="S1755">
        <v>7</v>
      </c>
      <c r="T1755">
        <v>7</v>
      </c>
      <c r="U1755">
        <v>7</v>
      </c>
      <c r="V1755">
        <v>2</v>
      </c>
    </row>
    <row r="1756" spans="1:22">
      <c r="A1756">
        <v>1999</v>
      </c>
      <c r="B1756">
        <v>3</v>
      </c>
      <c r="C1756">
        <v>7</v>
      </c>
      <c r="D1756" s="14">
        <v>9.2423149697625497</v>
      </c>
      <c r="E1756" s="14">
        <v>1.3982667738055701</v>
      </c>
      <c r="F1756" s="14">
        <v>0.50379476039762905</v>
      </c>
      <c r="G1756" s="14">
        <v>2.3507131895961901</v>
      </c>
      <c r="H1756" s="14">
        <v>1.6879475544997</v>
      </c>
      <c r="I1756" s="14">
        <v>12.2186942888057</v>
      </c>
      <c r="J1756" s="14">
        <v>0.28288703841243101</v>
      </c>
      <c r="K1756" s="14">
        <v>19.847283125081201</v>
      </c>
      <c r="L1756" s="14">
        <v>0.66384563982903499</v>
      </c>
      <c r="M1756" s="14">
        <v>0</v>
      </c>
      <c r="N1756" s="14">
        <v>11.8639215581667</v>
      </c>
      <c r="O1756" s="14">
        <v>2.9809810603502198</v>
      </c>
      <c r="P1756" s="14">
        <v>4.9579810203415198</v>
      </c>
      <c r="R1756">
        <v>9</v>
      </c>
      <c r="S1756">
        <v>2</v>
      </c>
      <c r="T1756">
        <v>7</v>
      </c>
      <c r="U1756">
        <v>7</v>
      </c>
      <c r="V1756">
        <v>2</v>
      </c>
    </row>
    <row r="1757" spans="1:22">
      <c r="A1757">
        <v>1999</v>
      </c>
      <c r="B1757">
        <v>3</v>
      </c>
      <c r="C1757">
        <v>8</v>
      </c>
      <c r="D1757" s="14">
        <v>20.219642846492601</v>
      </c>
      <c r="E1757" s="14">
        <v>2.7253481650765101</v>
      </c>
      <c r="F1757" s="14">
        <v>4.2074049078304396</v>
      </c>
      <c r="G1757" s="14">
        <v>4.6369028493911904</v>
      </c>
      <c r="H1757" s="14">
        <v>1.78342556810964</v>
      </c>
      <c r="I1757" s="14">
        <v>11.025466006390401</v>
      </c>
      <c r="J1757" s="14">
        <v>0.44906531720306198</v>
      </c>
      <c r="K1757" s="14">
        <v>12.860205559794201</v>
      </c>
      <c r="L1757" s="14">
        <v>2.1502561911417399</v>
      </c>
      <c r="M1757" s="14">
        <v>0</v>
      </c>
      <c r="N1757" s="14">
        <v>19.3614246499038</v>
      </c>
      <c r="O1757" s="14">
        <v>1.63797824381458</v>
      </c>
      <c r="P1757" s="14">
        <v>4.17202684992239</v>
      </c>
      <c r="R1757">
        <v>9</v>
      </c>
      <c r="S1757">
        <v>3</v>
      </c>
      <c r="T1757">
        <v>7</v>
      </c>
      <c r="U1757">
        <v>7</v>
      </c>
      <c r="V1757">
        <v>2</v>
      </c>
    </row>
    <row r="1758" spans="1:22">
      <c r="A1758">
        <v>1999</v>
      </c>
      <c r="B1758">
        <v>3</v>
      </c>
      <c r="C1758">
        <v>9</v>
      </c>
      <c r="D1758" s="14">
        <v>3.6802100847698398</v>
      </c>
      <c r="E1758" s="14">
        <v>7.0709316528624999</v>
      </c>
      <c r="F1758" s="14">
        <v>3.12333425517543</v>
      </c>
      <c r="G1758" s="14">
        <v>5.6916886593012803</v>
      </c>
      <c r="H1758" s="14">
        <v>1.76533797340183</v>
      </c>
      <c r="I1758" s="14">
        <v>12.2012798208942</v>
      </c>
      <c r="J1758" s="14">
        <v>0.51513039453713305</v>
      </c>
      <c r="K1758" s="14">
        <v>9.6313703100054902</v>
      </c>
      <c r="L1758" s="14">
        <v>1.18334750993469</v>
      </c>
      <c r="M1758" s="14">
        <v>0</v>
      </c>
      <c r="N1758" s="14">
        <v>18.224009139164099</v>
      </c>
      <c r="O1758" s="14">
        <v>3.71775365635966</v>
      </c>
      <c r="P1758" s="14">
        <v>4.5026210868876104</v>
      </c>
      <c r="R1758">
        <v>9</v>
      </c>
      <c r="S1758">
        <v>3</v>
      </c>
      <c r="T1758">
        <v>5</v>
      </c>
      <c r="U1758">
        <v>7</v>
      </c>
      <c r="V1758">
        <v>3</v>
      </c>
    </row>
    <row r="1759" spans="1:22">
      <c r="A1759">
        <v>1999</v>
      </c>
      <c r="B1759">
        <v>3</v>
      </c>
      <c r="C1759">
        <v>10</v>
      </c>
      <c r="D1759" s="14">
        <v>0.14304166748338801</v>
      </c>
      <c r="E1759" s="14">
        <v>4.8530078334949804</v>
      </c>
      <c r="F1759" s="14">
        <v>8.4218197083278596</v>
      </c>
      <c r="G1759" s="14">
        <v>3.5167394124301299</v>
      </c>
      <c r="H1759" s="14">
        <v>2.2100810299611999</v>
      </c>
      <c r="I1759" s="14">
        <v>0.21845357189397599</v>
      </c>
      <c r="J1759" s="14">
        <v>0.69858702158186303</v>
      </c>
      <c r="K1759" s="14">
        <v>7.9847775036007498</v>
      </c>
      <c r="L1759" s="14">
        <v>0.86580660493219497</v>
      </c>
      <c r="M1759" s="14">
        <v>0</v>
      </c>
      <c r="N1759" s="14">
        <v>5.16201153464967</v>
      </c>
      <c r="O1759" s="14">
        <v>3.6616713045980802</v>
      </c>
      <c r="P1759" s="14">
        <v>3.4960258331746199</v>
      </c>
      <c r="R1759">
        <v>8</v>
      </c>
      <c r="S1759">
        <v>3</v>
      </c>
      <c r="T1759">
        <v>5</v>
      </c>
      <c r="U1759">
        <v>7</v>
      </c>
      <c r="V1759">
        <v>9</v>
      </c>
    </row>
    <row r="1760" spans="1:22">
      <c r="A1760">
        <v>1999</v>
      </c>
      <c r="B1760">
        <v>3</v>
      </c>
      <c r="C1760">
        <v>11</v>
      </c>
      <c r="D1760" s="14">
        <v>5.1547660901991303</v>
      </c>
      <c r="E1760" s="14">
        <v>2.4624016070435299</v>
      </c>
      <c r="F1760" s="14">
        <v>3.7102687341832401</v>
      </c>
      <c r="G1760" s="14">
        <v>3.4648835211051798</v>
      </c>
      <c r="H1760" s="14">
        <v>3.9896320409611401</v>
      </c>
      <c r="I1760" s="14">
        <v>4.13828379703628</v>
      </c>
      <c r="J1760" s="14">
        <v>0.62958265481749698</v>
      </c>
      <c r="K1760" s="14">
        <v>5.4423456889522601</v>
      </c>
      <c r="L1760" s="14">
        <v>1.35331987777273</v>
      </c>
      <c r="M1760" s="14">
        <v>0</v>
      </c>
      <c r="N1760" s="14">
        <v>5.0503134340740496</v>
      </c>
      <c r="O1760" s="14">
        <v>3.2080057704412299</v>
      </c>
      <c r="P1760" s="14">
        <v>3.09327002317047</v>
      </c>
      <c r="R1760">
        <v>9</v>
      </c>
      <c r="S1760">
        <v>3</v>
      </c>
      <c r="T1760">
        <v>5</v>
      </c>
      <c r="U1760">
        <v>4</v>
      </c>
      <c r="V1760">
        <v>3</v>
      </c>
    </row>
    <row r="1761" spans="1:22">
      <c r="A1761">
        <v>1999</v>
      </c>
      <c r="B1761">
        <v>3</v>
      </c>
      <c r="C1761">
        <v>12</v>
      </c>
      <c r="D1761" s="14">
        <v>7.7875912700296004</v>
      </c>
      <c r="E1761" s="14">
        <v>1.12448812874045</v>
      </c>
      <c r="F1761" s="14">
        <v>0.23844600087764001</v>
      </c>
      <c r="G1761" s="14">
        <v>3.47787542394284</v>
      </c>
      <c r="H1761" s="14">
        <v>9.8783576935316297</v>
      </c>
      <c r="I1761" s="14">
        <v>8.5775774520822896</v>
      </c>
      <c r="J1761" s="14">
        <v>0.93646982962361303</v>
      </c>
      <c r="K1761" s="14">
        <v>10.5078370687733</v>
      </c>
      <c r="L1761" s="14">
        <v>0.73717608878858598</v>
      </c>
      <c r="M1761" s="14">
        <v>0</v>
      </c>
      <c r="N1761" s="14">
        <v>6.17989671755178</v>
      </c>
      <c r="O1761" s="14">
        <v>2.4628587485448699</v>
      </c>
      <c r="P1761" s="14">
        <v>4.0529155549274902</v>
      </c>
      <c r="R1761">
        <v>11</v>
      </c>
      <c r="S1761">
        <v>2</v>
      </c>
      <c r="T1761">
        <v>5</v>
      </c>
      <c r="U1761">
        <v>4</v>
      </c>
      <c r="V1761">
        <v>3</v>
      </c>
    </row>
    <row r="1762" spans="1:22">
      <c r="A1762">
        <v>1999</v>
      </c>
      <c r="B1762">
        <v>3</v>
      </c>
      <c r="C1762">
        <v>13</v>
      </c>
      <c r="D1762" s="14">
        <v>1.48035396661172</v>
      </c>
      <c r="E1762" s="14">
        <v>0.82118888670177703</v>
      </c>
      <c r="F1762" s="14">
        <v>1.3088277173191201</v>
      </c>
      <c r="G1762" s="14">
        <v>1.1192497912521799</v>
      </c>
      <c r="H1762" s="14">
        <v>4.1449891009696396</v>
      </c>
      <c r="I1762" s="14">
        <v>0.64174046435883703</v>
      </c>
      <c r="J1762" s="14">
        <v>0.38316075149833101</v>
      </c>
      <c r="K1762" s="14">
        <v>5.4172876566035502</v>
      </c>
      <c r="L1762" s="14">
        <v>2.50866492081704E-2</v>
      </c>
      <c r="M1762" s="14">
        <v>0</v>
      </c>
      <c r="N1762" s="14">
        <v>1.0342918766467299</v>
      </c>
      <c r="O1762" s="14">
        <v>0.83105007697837296</v>
      </c>
      <c r="P1762" s="14">
        <v>1.7317663023201499</v>
      </c>
      <c r="R1762">
        <v>8</v>
      </c>
      <c r="S1762">
        <v>7</v>
      </c>
      <c r="T1762">
        <v>6</v>
      </c>
      <c r="U1762">
        <v>4</v>
      </c>
      <c r="V1762">
        <v>3</v>
      </c>
    </row>
    <row r="1763" spans="1:22">
      <c r="A1763">
        <v>1999</v>
      </c>
      <c r="B1763">
        <v>3</v>
      </c>
      <c r="C1763">
        <v>14</v>
      </c>
      <c r="D1763" s="14">
        <v>11.3550420447602</v>
      </c>
      <c r="E1763" s="14">
        <v>4.8949008569922601</v>
      </c>
      <c r="F1763" s="14">
        <v>1.1687357751278999</v>
      </c>
      <c r="G1763" s="14">
        <v>5.0722779242428899</v>
      </c>
      <c r="H1763" s="14">
        <v>6.6904384056995898</v>
      </c>
      <c r="I1763" s="14">
        <v>7.2230469042865098</v>
      </c>
      <c r="J1763" s="14">
        <v>1.5115621968083099</v>
      </c>
      <c r="K1763" s="14">
        <v>11.4067172765526</v>
      </c>
      <c r="L1763" s="14">
        <v>0.270164484845066</v>
      </c>
      <c r="M1763" s="14">
        <v>0</v>
      </c>
      <c r="N1763" s="14">
        <v>11.974802877048701</v>
      </c>
      <c r="O1763" s="14">
        <v>0.53639440547938899</v>
      </c>
      <c r="P1763" s="14">
        <v>3.78331655038434</v>
      </c>
      <c r="R1763">
        <v>11</v>
      </c>
      <c r="S1763">
        <v>1</v>
      </c>
      <c r="T1763">
        <v>5</v>
      </c>
      <c r="U1763">
        <v>4</v>
      </c>
      <c r="V1763">
        <v>3</v>
      </c>
    </row>
    <row r="1764" spans="1:22">
      <c r="A1764">
        <v>1999</v>
      </c>
      <c r="B1764">
        <v>3</v>
      </c>
      <c r="C1764">
        <v>15</v>
      </c>
      <c r="D1764" s="14">
        <v>8.6018143779136107</v>
      </c>
      <c r="E1764" s="14">
        <v>0.58957574381612599</v>
      </c>
      <c r="F1764" s="14">
        <v>2.5327932723574498E-4</v>
      </c>
      <c r="G1764" s="14">
        <v>7.2853123279769001</v>
      </c>
      <c r="H1764" s="14">
        <v>12.9919426212189</v>
      </c>
      <c r="I1764" s="14">
        <v>1.4905561763747299</v>
      </c>
      <c r="J1764" s="14">
        <v>3.46244201631557</v>
      </c>
      <c r="K1764" s="14">
        <v>16.803166508087401</v>
      </c>
      <c r="L1764" s="14">
        <v>0.22451795757892601</v>
      </c>
      <c r="M1764" s="14">
        <v>0</v>
      </c>
      <c r="N1764" s="14">
        <v>2.6915759753531998</v>
      </c>
      <c r="O1764" s="14">
        <v>1.09772310241864</v>
      </c>
      <c r="P1764" s="14">
        <v>5.3398905702045898</v>
      </c>
      <c r="R1764">
        <v>11</v>
      </c>
      <c r="S1764">
        <v>7</v>
      </c>
      <c r="T1764">
        <v>3</v>
      </c>
      <c r="U1764">
        <v>4</v>
      </c>
      <c r="V1764">
        <v>8</v>
      </c>
    </row>
    <row r="1765" spans="1:22">
      <c r="A1765">
        <v>1999</v>
      </c>
      <c r="B1765">
        <v>3</v>
      </c>
      <c r="C1765">
        <v>16</v>
      </c>
      <c r="D1765" s="14">
        <v>3.3906826921589399</v>
      </c>
      <c r="E1765" s="14">
        <v>7.0947238934656001E-2</v>
      </c>
      <c r="F1765" s="14">
        <v>0</v>
      </c>
      <c r="G1765" s="14">
        <v>4.2168052384246302</v>
      </c>
      <c r="H1765" s="14">
        <v>8.3529716756771997</v>
      </c>
      <c r="I1765" s="14">
        <v>1.4113638957535299</v>
      </c>
      <c r="J1765" s="14">
        <v>1.7154110775729099</v>
      </c>
      <c r="K1765" s="14">
        <v>5.1631425399477502</v>
      </c>
      <c r="L1765" s="14">
        <v>0.109116354784575</v>
      </c>
      <c r="M1765" s="14">
        <v>0</v>
      </c>
      <c r="N1765" s="14">
        <v>1.2823262344416499</v>
      </c>
      <c r="O1765" s="14">
        <v>1.31954961772491</v>
      </c>
      <c r="P1765" s="14">
        <v>2.6764348382041301</v>
      </c>
      <c r="R1765">
        <v>7</v>
      </c>
      <c r="S1765">
        <v>7</v>
      </c>
      <c r="T1765">
        <v>3</v>
      </c>
      <c r="U1765">
        <v>4</v>
      </c>
      <c r="V1765">
        <v>8</v>
      </c>
    </row>
    <row r="1766" spans="1:22">
      <c r="A1766">
        <v>1999</v>
      </c>
      <c r="B1766">
        <v>3</v>
      </c>
      <c r="C1766">
        <v>17</v>
      </c>
      <c r="D1766" s="14">
        <v>8.1932533980626001</v>
      </c>
      <c r="E1766" s="14">
        <v>0.53338618424769801</v>
      </c>
      <c r="F1766" s="14">
        <v>3.0153216935662201E-2</v>
      </c>
      <c r="G1766" s="14">
        <v>6.16515027849226</v>
      </c>
      <c r="H1766" s="14">
        <v>9.4035009225122099</v>
      </c>
      <c r="I1766" s="14">
        <v>4.8364090844536802</v>
      </c>
      <c r="J1766" s="14">
        <v>2.32159433579133</v>
      </c>
      <c r="K1766" s="14">
        <v>5.6507889066404298</v>
      </c>
      <c r="L1766" s="14">
        <v>0.45005620550984199</v>
      </c>
      <c r="M1766" s="14">
        <v>0</v>
      </c>
      <c r="N1766" s="14">
        <v>3.7042150413814299</v>
      </c>
      <c r="O1766" s="14">
        <v>0.89134982455858702</v>
      </c>
      <c r="P1766" s="14">
        <v>3.1698908040263101</v>
      </c>
      <c r="R1766">
        <v>7</v>
      </c>
      <c r="S1766">
        <v>2</v>
      </c>
      <c r="T1766">
        <v>6</v>
      </c>
      <c r="U1766">
        <v>4</v>
      </c>
      <c r="V1766">
        <v>8</v>
      </c>
    </row>
    <row r="1767" spans="1:22">
      <c r="A1767">
        <v>1999</v>
      </c>
      <c r="B1767">
        <v>3</v>
      </c>
      <c r="C1767">
        <v>18</v>
      </c>
      <c r="D1767" s="14">
        <v>4.1906941960365298</v>
      </c>
      <c r="E1767" s="14">
        <v>1.25560880029595</v>
      </c>
      <c r="F1767" s="14">
        <v>6.3392364307790397E-2</v>
      </c>
      <c r="G1767" s="14">
        <v>2.5855569112394901</v>
      </c>
      <c r="H1767" s="14">
        <v>4.6204686194202003</v>
      </c>
      <c r="I1767" s="14">
        <v>2.0985784735011399</v>
      </c>
      <c r="J1767" s="14">
        <v>0.49689832008298102</v>
      </c>
      <c r="K1767" s="14">
        <v>6.40448319589464</v>
      </c>
      <c r="L1767" s="14">
        <v>5.3041787654335197E-2</v>
      </c>
      <c r="M1767" s="14">
        <v>0</v>
      </c>
      <c r="N1767" s="14">
        <v>3.6017729001409098</v>
      </c>
      <c r="O1767" s="14">
        <v>0.71833883240396701</v>
      </c>
      <c r="P1767" s="14">
        <v>2.1413452002775801</v>
      </c>
      <c r="R1767">
        <v>8</v>
      </c>
      <c r="S1767">
        <v>4</v>
      </c>
      <c r="T1767">
        <v>6</v>
      </c>
      <c r="U1767">
        <v>7</v>
      </c>
      <c r="V1767">
        <v>5</v>
      </c>
    </row>
    <row r="1768" spans="1:22">
      <c r="A1768">
        <v>1999</v>
      </c>
      <c r="B1768">
        <v>3</v>
      </c>
      <c r="C1768">
        <v>19</v>
      </c>
      <c r="D1768" s="14">
        <v>7.0669011816770197</v>
      </c>
      <c r="E1768" s="14">
        <v>0.69034937271580898</v>
      </c>
      <c r="F1768" s="14">
        <v>0</v>
      </c>
      <c r="G1768" s="14">
        <v>0.55218480465981601</v>
      </c>
      <c r="H1768" s="14">
        <v>1.93747933497438</v>
      </c>
      <c r="I1768" s="14">
        <v>1.8888706627649601</v>
      </c>
      <c r="J1768" s="14">
        <v>0.141086367603945</v>
      </c>
      <c r="K1768" s="14">
        <v>7.8633048617026304</v>
      </c>
      <c r="L1768" s="14">
        <v>0.24139652537998399</v>
      </c>
      <c r="M1768" s="14">
        <v>0</v>
      </c>
      <c r="N1768" s="14">
        <v>3.5307500974707602</v>
      </c>
      <c r="O1768" s="14">
        <v>1.5823250303509999</v>
      </c>
      <c r="P1768" s="14">
        <v>2.0530747412631101</v>
      </c>
      <c r="R1768">
        <v>9</v>
      </c>
      <c r="S1768">
        <v>4</v>
      </c>
      <c r="T1768">
        <v>6</v>
      </c>
      <c r="U1768">
        <v>7</v>
      </c>
      <c r="V1768">
        <v>5</v>
      </c>
    </row>
    <row r="1769" spans="1:22">
      <c r="A1769">
        <v>1999</v>
      </c>
      <c r="B1769">
        <v>3</v>
      </c>
      <c r="C1769">
        <v>20</v>
      </c>
      <c r="D1769" s="14">
        <v>6.7764713029810002</v>
      </c>
      <c r="E1769" s="14">
        <v>3.84105506605356E-2</v>
      </c>
      <c r="F1769" s="14">
        <v>0</v>
      </c>
      <c r="G1769" s="14">
        <v>0.29622631855835302</v>
      </c>
      <c r="H1769" s="14">
        <v>0.46877414994298799</v>
      </c>
      <c r="I1769" s="14">
        <v>1.8447890392197801</v>
      </c>
      <c r="J1769" s="14">
        <v>9.4207541528079607E-3</v>
      </c>
      <c r="K1769" s="14">
        <v>7.0910453424117401</v>
      </c>
      <c r="L1769" s="14">
        <v>0.40833018943877802</v>
      </c>
      <c r="M1769" s="14">
        <v>0</v>
      </c>
      <c r="N1769" s="14">
        <v>2.0556449932635199</v>
      </c>
      <c r="O1769" s="14">
        <v>0.431181526860486</v>
      </c>
      <c r="P1769" s="14">
        <v>1.4466167229973399</v>
      </c>
      <c r="R1769">
        <v>9</v>
      </c>
      <c r="S1769">
        <v>4</v>
      </c>
      <c r="T1769">
        <v>6</v>
      </c>
      <c r="U1769">
        <v>7</v>
      </c>
      <c r="V1769">
        <v>5</v>
      </c>
    </row>
    <row r="1770" spans="1:22">
      <c r="A1770">
        <v>1999</v>
      </c>
      <c r="B1770">
        <v>3</v>
      </c>
      <c r="C1770">
        <v>21</v>
      </c>
      <c r="D1770" s="14">
        <v>3.28799556374475</v>
      </c>
      <c r="E1770" s="14">
        <v>1.7894275916343998E-2</v>
      </c>
      <c r="F1770" s="14">
        <v>0</v>
      </c>
      <c r="G1770" s="14">
        <v>0.63289136704827098</v>
      </c>
      <c r="H1770" s="14">
        <v>0.48216316177818702</v>
      </c>
      <c r="I1770" s="14">
        <v>2.0545929277659698</v>
      </c>
      <c r="J1770" s="14">
        <v>1.3263406084503399E-2</v>
      </c>
      <c r="K1770" s="14">
        <v>7.5820114167247699</v>
      </c>
      <c r="L1770" s="14">
        <v>0.79577325626482598</v>
      </c>
      <c r="M1770" s="14">
        <v>0</v>
      </c>
      <c r="N1770" s="14">
        <v>2.9644488442978401</v>
      </c>
      <c r="O1770" s="14">
        <v>1.30091175916485</v>
      </c>
      <c r="P1770" s="14">
        <v>1.8069605346172299</v>
      </c>
      <c r="R1770">
        <v>9</v>
      </c>
      <c r="S1770">
        <v>2</v>
      </c>
      <c r="T1770">
        <v>6</v>
      </c>
      <c r="U1770">
        <v>7</v>
      </c>
      <c r="V1770">
        <v>8</v>
      </c>
    </row>
    <row r="1771" spans="1:22">
      <c r="A1771">
        <v>1999</v>
      </c>
      <c r="B1771">
        <v>3</v>
      </c>
      <c r="C1771">
        <v>22</v>
      </c>
      <c r="D1771" s="14">
        <v>0.49535907326190298</v>
      </c>
      <c r="E1771" s="14">
        <v>1.0273300601898299E-2</v>
      </c>
      <c r="F1771" s="14">
        <v>0</v>
      </c>
      <c r="G1771" s="14">
        <v>0.47201412628069001</v>
      </c>
      <c r="H1771" s="14">
        <v>0.191349774916796</v>
      </c>
      <c r="I1771" s="14">
        <v>0.49793085658043501</v>
      </c>
      <c r="J1771" s="14">
        <v>5.0003397948743998E-2</v>
      </c>
      <c r="K1771" s="14">
        <v>4.08697888891475</v>
      </c>
      <c r="L1771" s="14">
        <v>0.14613641986627501</v>
      </c>
      <c r="M1771" s="14">
        <v>3.8766543711852599E-6</v>
      </c>
      <c r="N1771" s="14">
        <v>2.2236383355418998</v>
      </c>
      <c r="O1771" s="14">
        <v>1.9209562437177501</v>
      </c>
      <c r="P1771" s="14">
        <v>1.3774969074484</v>
      </c>
      <c r="R1771">
        <v>6</v>
      </c>
      <c r="S1771">
        <v>2</v>
      </c>
      <c r="T1771">
        <v>6</v>
      </c>
      <c r="U1771">
        <v>4</v>
      </c>
      <c r="V1771">
        <v>8</v>
      </c>
    </row>
    <row r="1772" spans="1:22">
      <c r="A1772">
        <v>1999</v>
      </c>
      <c r="B1772">
        <v>3</v>
      </c>
      <c r="C1772">
        <v>23</v>
      </c>
      <c r="D1772" s="14">
        <v>0.38688662077430203</v>
      </c>
      <c r="E1772" s="14">
        <v>3.5181984879680299E-3</v>
      </c>
      <c r="F1772" s="14">
        <v>1.6765528296641401E-4</v>
      </c>
      <c r="G1772" s="14">
        <v>0.20602375985666799</v>
      </c>
      <c r="H1772" s="14">
        <v>0.13880720385919501</v>
      </c>
      <c r="I1772" s="14">
        <v>0.66431523671896897</v>
      </c>
      <c r="J1772" s="14">
        <v>0.10811176728097099</v>
      </c>
      <c r="K1772" s="14">
        <v>3.3759204592072498</v>
      </c>
      <c r="L1772" s="14">
        <v>0.19814652870902599</v>
      </c>
      <c r="M1772" s="14">
        <v>0</v>
      </c>
      <c r="N1772" s="14">
        <v>1.1488101497230201</v>
      </c>
      <c r="O1772" s="14">
        <v>2.0606667344804599</v>
      </c>
      <c r="P1772" s="14">
        <v>1.2178448118451299</v>
      </c>
      <c r="R1772">
        <v>6</v>
      </c>
      <c r="S1772">
        <v>7</v>
      </c>
      <c r="T1772">
        <v>6</v>
      </c>
      <c r="U1772">
        <v>4</v>
      </c>
      <c r="V1772">
        <v>8</v>
      </c>
    </row>
    <row r="1773" spans="1:22">
      <c r="A1773">
        <v>1999</v>
      </c>
      <c r="B1773">
        <v>3</v>
      </c>
      <c r="C1773">
        <v>24</v>
      </c>
      <c r="D1773" s="14">
        <v>0.43336886458503499</v>
      </c>
      <c r="E1773" s="14">
        <v>2.78199568693601E-3</v>
      </c>
      <c r="F1773" s="14">
        <v>3.8512258212930698E-3</v>
      </c>
      <c r="G1773" s="14">
        <v>0.16332967474780799</v>
      </c>
      <c r="H1773" s="14">
        <v>0.46585676935617998</v>
      </c>
      <c r="I1773" s="14">
        <v>0.18005193208488701</v>
      </c>
      <c r="J1773" s="14">
        <v>0.254339790221773</v>
      </c>
      <c r="K1773" s="14">
        <v>4.6549061702607997</v>
      </c>
      <c r="L1773" s="14">
        <v>0.21026618849176301</v>
      </c>
      <c r="M1773" s="14">
        <v>0</v>
      </c>
      <c r="N1773" s="14">
        <v>0.47953151538910799</v>
      </c>
      <c r="O1773" s="14">
        <v>1.80289384444579</v>
      </c>
      <c r="P1773" s="14">
        <v>1.36241208625167</v>
      </c>
      <c r="R1773">
        <v>6</v>
      </c>
      <c r="S1773">
        <v>7</v>
      </c>
      <c r="T1773">
        <v>6</v>
      </c>
      <c r="U1773">
        <v>4</v>
      </c>
      <c r="V1773">
        <v>5</v>
      </c>
    </row>
    <row r="1774" spans="1:22">
      <c r="A1774">
        <v>1999</v>
      </c>
      <c r="B1774">
        <v>3</v>
      </c>
      <c r="C1774">
        <v>25</v>
      </c>
      <c r="D1774" s="14">
        <v>6.6945114543953999</v>
      </c>
      <c r="E1774" s="14">
        <v>2.6760594014800399E-2</v>
      </c>
      <c r="F1774" s="14">
        <v>0</v>
      </c>
      <c r="G1774" s="14">
        <v>0.12308374476454501</v>
      </c>
      <c r="H1774" s="14">
        <v>2.4316779903358801</v>
      </c>
      <c r="I1774" s="14">
        <v>1.93500428689719</v>
      </c>
      <c r="J1774" s="14">
        <v>0.29036740184044801</v>
      </c>
      <c r="K1774" s="14">
        <v>10.9481850847672</v>
      </c>
      <c r="L1774" s="14">
        <v>2.0643155086200599E-2</v>
      </c>
      <c r="M1774" s="14">
        <v>0</v>
      </c>
      <c r="N1774" s="14">
        <v>0.75194661151091402</v>
      </c>
      <c r="O1774" s="14">
        <v>2.7127811116874501</v>
      </c>
      <c r="P1774" s="14">
        <v>2.6989028410875102</v>
      </c>
      <c r="R1774">
        <v>8</v>
      </c>
      <c r="S1774">
        <v>2</v>
      </c>
      <c r="T1774">
        <v>6</v>
      </c>
      <c r="U1774">
        <v>4</v>
      </c>
      <c r="V1774">
        <v>5</v>
      </c>
    </row>
    <row r="1775" spans="1:22">
      <c r="A1775">
        <v>1999</v>
      </c>
      <c r="B1775">
        <v>3</v>
      </c>
      <c r="C1775">
        <v>26</v>
      </c>
      <c r="D1775" s="14">
        <v>11.4654787026879</v>
      </c>
      <c r="E1775" s="14">
        <v>0.12112392263335101</v>
      </c>
      <c r="F1775" s="14">
        <v>2.8525126212388401E-3</v>
      </c>
      <c r="G1775" s="14">
        <v>0.245172013466983</v>
      </c>
      <c r="H1775" s="14">
        <v>3.5657954735603798</v>
      </c>
      <c r="I1775" s="14">
        <v>9.7383054595900393</v>
      </c>
      <c r="J1775" s="14">
        <v>0.19607606319083001</v>
      </c>
      <c r="K1775" s="14">
        <v>14.3156277336663</v>
      </c>
      <c r="L1775" s="14">
        <v>0.185151456093848</v>
      </c>
      <c r="M1775" s="14">
        <v>5.4191692026026896E-4</v>
      </c>
      <c r="N1775" s="14">
        <v>8.9572063441849199</v>
      </c>
      <c r="O1775" s="14">
        <v>3.2056165193823301</v>
      </c>
      <c r="P1775" s="14">
        <v>3.8255604318948899</v>
      </c>
      <c r="R1775">
        <v>9</v>
      </c>
      <c r="S1775">
        <v>7</v>
      </c>
      <c r="T1775">
        <v>6</v>
      </c>
      <c r="U1775">
        <v>4</v>
      </c>
      <c r="V1775">
        <v>8</v>
      </c>
    </row>
    <row r="1776" spans="1:22">
      <c r="A1776">
        <v>1999</v>
      </c>
      <c r="B1776">
        <v>3</v>
      </c>
      <c r="C1776">
        <v>27</v>
      </c>
      <c r="D1776" s="14">
        <v>8.4026448928330897</v>
      </c>
      <c r="E1776" s="14">
        <v>0.138855351429547</v>
      </c>
      <c r="F1776" s="14">
        <v>0.10005507818020801</v>
      </c>
      <c r="G1776" s="14">
        <v>2.0632989905616799</v>
      </c>
      <c r="H1776" s="14">
        <v>2.9259676203862699</v>
      </c>
      <c r="I1776" s="14">
        <v>8.7195232473226607</v>
      </c>
      <c r="J1776" s="14">
        <v>0.16118845894349701</v>
      </c>
      <c r="K1776" s="14">
        <v>11.8376784703793</v>
      </c>
      <c r="L1776" s="14">
        <v>1.35456031852634</v>
      </c>
      <c r="M1776" s="14">
        <v>0</v>
      </c>
      <c r="N1776" s="14">
        <v>9.7675402975649401</v>
      </c>
      <c r="O1776" s="14">
        <v>2.6031524451412</v>
      </c>
      <c r="P1776" s="14">
        <v>3.5460548254431901</v>
      </c>
      <c r="R1776">
        <v>9</v>
      </c>
      <c r="S1776">
        <v>1</v>
      </c>
      <c r="T1776">
        <v>5</v>
      </c>
      <c r="U1776">
        <v>4</v>
      </c>
      <c r="V1776">
        <v>4</v>
      </c>
    </row>
    <row r="1777" spans="1:22">
      <c r="A1777">
        <v>1999</v>
      </c>
      <c r="B1777">
        <v>3</v>
      </c>
      <c r="C1777">
        <v>28</v>
      </c>
      <c r="D1777" s="14">
        <v>7.3826925778256296</v>
      </c>
      <c r="E1777" s="14">
        <v>0.325036959990743</v>
      </c>
      <c r="F1777" s="14">
        <v>0.65181666395244098</v>
      </c>
      <c r="G1777" s="14">
        <v>3.8225088539098602</v>
      </c>
      <c r="H1777" s="14">
        <v>1.12624489275516</v>
      </c>
      <c r="I1777" s="14">
        <v>7.44404599743517</v>
      </c>
      <c r="J1777" s="14">
        <v>0.25845579590448697</v>
      </c>
      <c r="K1777" s="14">
        <v>7.9691125594041399</v>
      </c>
      <c r="L1777" s="14">
        <v>1.77840104658447</v>
      </c>
      <c r="M1777" s="14">
        <v>0</v>
      </c>
      <c r="N1777" s="14">
        <v>4.1971789999550104</v>
      </c>
      <c r="O1777" s="14">
        <v>1.9645805417044599</v>
      </c>
      <c r="P1777" s="14">
        <v>2.9126925055332702</v>
      </c>
      <c r="R1777">
        <v>9</v>
      </c>
      <c r="S1777">
        <v>6</v>
      </c>
      <c r="T1777">
        <v>9</v>
      </c>
      <c r="U1777">
        <v>4</v>
      </c>
      <c r="V1777">
        <v>9</v>
      </c>
    </row>
    <row r="1778" spans="1:22">
      <c r="A1778">
        <v>1999</v>
      </c>
      <c r="B1778">
        <v>3</v>
      </c>
      <c r="C1778">
        <v>29</v>
      </c>
      <c r="D1778" s="14">
        <v>9.7025423173901206</v>
      </c>
      <c r="E1778" s="14">
        <v>1.3480104281248999</v>
      </c>
      <c r="F1778" s="14">
        <v>0.35715114655453001</v>
      </c>
      <c r="G1778" s="14">
        <v>4.9770205282409696</v>
      </c>
      <c r="H1778" s="14">
        <v>2.0951687545340301</v>
      </c>
      <c r="I1778" s="14">
        <v>4.6158023477036103</v>
      </c>
      <c r="J1778" s="14">
        <v>0.31419250420933298</v>
      </c>
      <c r="K1778" s="14">
        <v>8.4726606139409704</v>
      </c>
      <c r="L1778" s="14">
        <v>3.1733741268546001</v>
      </c>
      <c r="M1778" s="14">
        <v>0</v>
      </c>
      <c r="N1778" s="14">
        <v>12.7345143176689</v>
      </c>
      <c r="O1778" s="14">
        <v>3.0032969267823901</v>
      </c>
      <c r="P1778" s="14">
        <v>3.9459311582008798</v>
      </c>
      <c r="R1778">
        <v>7</v>
      </c>
      <c r="S1778">
        <v>8</v>
      </c>
      <c r="T1778">
        <v>9</v>
      </c>
      <c r="U1778">
        <v>6</v>
      </c>
      <c r="V1778">
        <v>9</v>
      </c>
    </row>
    <row r="1779" spans="1:22">
      <c r="A1779">
        <v>1999</v>
      </c>
      <c r="B1779">
        <v>3</v>
      </c>
      <c r="C1779">
        <v>30</v>
      </c>
      <c r="D1779" s="14">
        <v>8.8378842927213999</v>
      </c>
      <c r="E1779" s="14">
        <v>1.12910127170759E-2</v>
      </c>
      <c r="F1779" s="14">
        <v>1.88377019075507E-3</v>
      </c>
      <c r="G1779" s="14">
        <v>3.3605628270513699</v>
      </c>
      <c r="H1779" s="14">
        <v>3.1356500593181198</v>
      </c>
      <c r="I1779" s="14">
        <v>4.7153335640926297</v>
      </c>
      <c r="J1779" s="14">
        <v>0.86556264013770801</v>
      </c>
      <c r="K1779" s="14">
        <v>7.3074928855887196</v>
      </c>
      <c r="L1779" s="14">
        <v>2.58544493208016</v>
      </c>
      <c r="M1779" s="14">
        <v>2.72917516954397E-4</v>
      </c>
      <c r="N1779" s="14">
        <v>9.9202688325122601</v>
      </c>
      <c r="O1779" s="14">
        <v>4.1472752139085998</v>
      </c>
      <c r="P1779" s="14">
        <v>3.77104247840705</v>
      </c>
      <c r="R1779">
        <v>3</v>
      </c>
      <c r="S1779">
        <v>3</v>
      </c>
      <c r="T1779">
        <v>9</v>
      </c>
      <c r="U1779">
        <v>6</v>
      </c>
      <c r="V1779">
        <v>4</v>
      </c>
    </row>
    <row r="1780" spans="1:22">
      <c r="A1780">
        <v>1999</v>
      </c>
      <c r="B1780">
        <v>3</v>
      </c>
      <c r="C1780">
        <v>31</v>
      </c>
      <c r="D1780" s="14">
        <v>10.1655041723021</v>
      </c>
      <c r="E1780" s="14">
        <v>1.45550399596502E-2</v>
      </c>
      <c r="F1780" s="14">
        <v>0</v>
      </c>
      <c r="G1780" s="14">
        <v>3.2617846047006398</v>
      </c>
      <c r="H1780" s="14">
        <v>7.4814903405050002</v>
      </c>
      <c r="I1780" s="14">
        <v>6.1327388841635502</v>
      </c>
      <c r="J1780" s="14">
        <v>1.31119879702121</v>
      </c>
      <c r="K1780" s="14">
        <v>10.759939984206</v>
      </c>
      <c r="L1780" s="14">
        <v>5.0913811309444501</v>
      </c>
      <c r="M1780" s="14">
        <v>1.1457304789870299E-3</v>
      </c>
      <c r="N1780" s="14">
        <v>13.5724684360198</v>
      </c>
      <c r="O1780" s="14">
        <v>6.6903031768932797</v>
      </c>
      <c r="P1780" s="14">
        <v>5.5898953631983197</v>
      </c>
      <c r="R1780">
        <v>11</v>
      </c>
      <c r="S1780">
        <v>3</v>
      </c>
      <c r="T1780">
        <v>9</v>
      </c>
      <c r="U1780">
        <v>6</v>
      </c>
      <c r="V1780">
        <v>4</v>
      </c>
    </row>
    <row r="1781" spans="1:22">
      <c r="A1781">
        <v>1999</v>
      </c>
      <c r="B1781">
        <v>4</v>
      </c>
      <c r="C1781">
        <v>1</v>
      </c>
      <c r="D1781" s="14">
        <v>10.479912356047</v>
      </c>
      <c r="E1781" s="14">
        <v>7.2052830185517997E-3</v>
      </c>
      <c r="F1781" s="14">
        <v>0</v>
      </c>
      <c r="G1781" s="14">
        <v>1.61375641737063</v>
      </c>
      <c r="H1781" s="14">
        <v>8.2564241109519791</v>
      </c>
      <c r="I1781" s="14">
        <v>11.1810767437418</v>
      </c>
      <c r="J1781" s="14">
        <v>0.33833771801670298</v>
      </c>
      <c r="K1781" s="14">
        <v>12.7769691239795</v>
      </c>
      <c r="L1781" s="14">
        <v>2.7199196454948402</v>
      </c>
      <c r="M1781" s="14">
        <v>2.4946681423072099E-4</v>
      </c>
      <c r="N1781" s="14">
        <v>9.7722593268065907</v>
      </c>
      <c r="O1781" s="14">
        <v>4.0646329019469496</v>
      </c>
      <c r="P1781" s="14">
        <v>4.4932010467922199</v>
      </c>
      <c r="R1781">
        <v>11</v>
      </c>
      <c r="S1781">
        <v>8</v>
      </c>
      <c r="T1781">
        <v>9</v>
      </c>
      <c r="U1781">
        <v>6</v>
      </c>
      <c r="V1781">
        <v>4</v>
      </c>
    </row>
    <row r="1782" spans="1:22">
      <c r="A1782">
        <v>1999</v>
      </c>
      <c r="B1782">
        <v>4</v>
      </c>
      <c r="C1782">
        <v>2</v>
      </c>
      <c r="D1782" s="14">
        <v>5.8491215086263102</v>
      </c>
      <c r="E1782" s="14">
        <v>1.6587619403602501E-3</v>
      </c>
      <c r="F1782" s="14">
        <v>1.28526958399834E-2</v>
      </c>
      <c r="G1782" s="14">
        <v>1.3329533277849801</v>
      </c>
      <c r="H1782" s="14">
        <v>2.05035454525644</v>
      </c>
      <c r="I1782" s="14">
        <v>2.53701731055359</v>
      </c>
      <c r="J1782" s="14">
        <v>9.8198406524934001E-2</v>
      </c>
      <c r="K1782" s="14">
        <v>7.8153189235460498</v>
      </c>
      <c r="L1782" s="14">
        <v>2.7521882557034401</v>
      </c>
      <c r="M1782" s="14">
        <v>2.3784756759593199E-4</v>
      </c>
      <c r="N1782" s="14">
        <v>2.6077298933927602</v>
      </c>
      <c r="O1782" s="14">
        <v>3.52956632887149</v>
      </c>
      <c r="P1782" s="14">
        <v>2.7462273738895</v>
      </c>
      <c r="R1782">
        <v>8</v>
      </c>
      <c r="S1782">
        <v>1</v>
      </c>
      <c r="T1782">
        <v>9</v>
      </c>
      <c r="U1782">
        <v>6</v>
      </c>
      <c r="V1782">
        <v>9</v>
      </c>
    </row>
    <row r="1783" spans="1:22">
      <c r="A1783">
        <v>1999</v>
      </c>
      <c r="B1783">
        <v>4</v>
      </c>
      <c r="C1783">
        <v>3</v>
      </c>
      <c r="D1783" s="14">
        <v>4.2908436045624399</v>
      </c>
      <c r="E1783" s="14">
        <v>2.3694216885686702E-2</v>
      </c>
      <c r="F1783" s="14">
        <v>5.5966786233214598E-2</v>
      </c>
      <c r="G1783" s="14">
        <v>0.86448420792143599</v>
      </c>
      <c r="H1783" s="14">
        <v>2.0696797967309299</v>
      </c>
      <c r="I1783" s="14">
        <v>6.6132472715754904</v>
      </c>
      <c r="J1783" s="14">
        <v>0.13213062032195499</v>
      </c>
      <c r="K1783" s="14">
        <v>8.9475169490552595</v>
      </c>
      <c r="L1783" s="14">
        <v>0.58848177817329295</v>
      </c>
      <c r="M1783" s="14">
        <v>1.15686219430369E-5</v>
      </c>
      <c r="N1783" s="14">
        <v>3.8132806581512599</v>
      </c>
      <c r="O1783" s="14">
        <v>2.54068408601856</v>
      </c>
      <c r="P1783" s="14">
        <v>2.57790921071464</v>
      </c>
      <c r="R1783">
        <v>9</v>
      </c>
      <c r="S1783">
        <v>1</v>
      </c>
      <c r="T1783">
        <v>9</v>
      </c>
      <c r="U1783">
        <v>6</v>
      </c>
      <c r="V1783">
        <v>2</v>
      </c>
    </row>
    <row r="1784" spans="1:22">
      <c r="A1784">
        <v>1999</v>
      </c>
      <c r="B1784">
        <v>4</v>
      </c>
      <c r="C1784">
        <v>4</v>
      </c>
      <c r="D1784" s="14">
        <v>5.1606604232245603</v>
      </c>
      <c r="E1784" s="14">
        <v>4.9642675361254301E-2</v>
      </c>
      <c r="F1784" s="14">
        <v>6.5708570846199597E-3</v>
      </c>
      <c r="G1784" s="14">
        <v>0.49118814169050901</v>
      </c>
      <c r="H1784" s="14">
        <v>2.63522000318078</v>
      </c>
      <c r="I1784" s="14">
        <v>3.00543170261846</v>
      </c>
      <c r="J1784" s="14">
        <v>0.177517411348733</v>
      </c>
      <c r="K1784" s="14">
        <v>9.9145205436965096</v>
      </c>
      <c r="L1784" s="14">
        <v>0.36478896059502097</v>
      </c>
      <c r="M1784" s="14">
        <v>0</v>
      </c>
      <c r="N1784" s="14">
        <v>2.1300719797316399</v>
      </c>
      <c r="O1784" s="14">
        <v>1.3969961783870599</v>
      </c>
      <c r="P1784" s="14">
        <v>2.3803966937999301</v>
      </c>
      <c r="R1784">
        <v>9</v>
      </c>
      <c r="S1784">
        <v>1</v>
      </c>
      <c r="T1784">
        <v>7</v>
      </c>
      <c r="U1784">
        <v>6</v>
      </c>
      <c r="V1784">
        <v>2</v>
      </c>
    </row>
    <row r="1785" spans="1:22">
      <c r="A1785">
        <v>1999</v>
      </c>
      <c r="B1785">
        <v>4</v>
      </c>
      <c r="C1785">
        <v>5</v>
      </c>
      <c r="D1785" s="14">
        <v>5.4947027445094898</v>
      </c>
      <c r="E1785" s="14">
        <v>6.8848081439887403E-3</v>
      </c>
      <c r="F1785" s="14">
        <v>4.19948055502048E-5</v>
      </c>
      <c r="G1785" s="14">
        <v>0.48939148805493699</v>
      </c>
      <c r="H1785" s="14">
        <v>2.49439712873051</v>
      </c>
      <c r="I1785" s="14">
        <v>6.0489480212141604</v>
      </c>
      <c r="J1785" s="14">
        <v>0.18193099745866001</v>
      </c>
      <c r="K1785" s="14">
        <v>11.7374336763153</v>
      </c>
      <c r="L1785" s="14">
        <v>0.445926524605679</v>
      </c>
      <c r="M1785" s="14">
        <v>3.9240618391526002E-6</v>
      </c>
      <c r="N1785" s="14">
        <v>3.4436945878640999</v>
      </c>
      <c r="O1785" s="14">
        <v>1.06136187751718</v>
      </c>
      <c r="P1785" s="14">
        <v>2.5849534299167698</v>
      </c>
      <c r="R1785">
        <v>9</v>
      </c>
      <c r="S1785">
        <v>3</v>
      </c>
      <c r="T1785">
        <v>7</v>
      </c>
      <c r="U1785">
        <v>6</v>
      </c>
      <c r="V1785">
        <v>3</v>
      </c>
    </row>
    <row r="1786" spans="1:22">
      <c r="A1786">
        <v>1999</v>
      </c>
      <c r="B1786">
        <v>4</v>
      </c>
      <c r="C1786">
        <v>6</v>
      </c>
      <c r="D1786" s="14">
        <v>3.3599447249412</v>
      </c>
      <c r="E1786" s="14">
        <v>1.04971958710449E-3</v>
      </c>
      <c r="F1786" s="14">
        <v>0</v>
      </c>
      <c r="G1786" s="14">
        <v>0.74596736970187005</v>
      </c>
      <c r="H1786" s="14">
        <v>2.0448956738535999</v>
      </c>
      <c r="I1786" s="14">
        <v>1.98445204019036</v>
      </c>
      <c r="J1786" s="14">
        <v>0.14315096302121499</v>
      </c>
      <c r="K1786" s="14">
        <v>8.7038542752738106</v>
      </c>
      <c r="L1786" s="14">
        <v>0.736172280619527</v>
      </c>
      <c r="M1786" s="14">
        <v>2.8253241831866101E-4</v>
      </c>
      <c r="N1786" s="14">
        <v>4.8629197098096801</v>
      </c>
      <c r="O1786" s="14">
        <v>1.2310293198432201</v>
      </c>
      <c r="P1786" s="14">
        <v>2.1634590323179501</v>
      </c>
      <c r="R1786">
        <v>9</v>
      </c>
      <c r="S1786">
        <v>1</v>
      </c>
      <c r="T1786">
        <v>5</v>
      </c>
      <c r="U1786">
        <v>6</v>
      </c>
      <c r="V1786">
        <v>3</v>
      </c>
    </row>
    <row r="1787" spans="1:22">
      <c r="A1787">
        <v>1999</v>
      </c>
      <c r="B1787">
        <v>4</v>
      </c>
      <c r="C1787">
        <v>7</v>
      </c>
      <c r="D1787" s="14">
        <v>1.70751659918733</v>
      </c>
      <c r="E1787" s="14">
        <v>3.6465397968493999E-4</v>
      </c>
      <c r="F1787" s="14">
        <v>0</v>
      </c>
      <c r="G1787" s="14">
        <v>0.60370234708750903</v>
      </c>
      <c r="H1787" s="14">
        <v>1.7029565952452199</v>
      </c>
      <c r="I1787" s="14">
        <v>1.20999546082293</v>
      </c>
      <c r="J1787" s="14">
        <v>0.14907152872863499</v>
      </c>
      <c r="K1787" s="14">
        <v>6.38479734614873</v>
      </c>
      <c r="L1787" s="14">
        <v>0.31172684724060701</v>
      </c>
      <c r="M1787" s="14">
        <v>3.9211592622539596E-6</v>
      </c>
      <c r="N1787" s="14">
        <v>3.1607406097425699</v>
      </c>
      <c r="O1787" s="14">
        <v>1.29979074285851</v>
      </c>
      <c r="P1787" s="14">
        <v>1.67853657352906</v>
      </c>
      <c r="R1787">
        <v>9</v>
      </c>
      <c r="S1787">
        <v>1</v>
      </c>
      <c r="T1787">
        <v>5</v>
      </c>
      <c r="U1787">
        <v>6</v>
      </c>
      <c r="V1787">
        <v>9</v>
      </c>
    </row>
    <row r="1788" spans="1:22">
      <c r="A1788">
        <v>1999</v>
      </c>
      <c r="B1788">
        <v>4</v>
      </c>
      <c r="C1788">
        <v>8</v>
      </c>
      <c r="D1788" s="14">
        <v>7.36419686749396</v>
      </c>
      <c r="E1788" s="14">
        <v>1.9262705083986999E-2</v>
      </c>
      <c r="F1788" s="14">
        <v>0.45444420442080902</v>
      </c>
      <c r="G1788" s="14">
        <v>1.71533831220961</v>
      </c>
      <c r="H1788" s="14">
        <v>3.3175324852851298</v>
      </c>
      <c r="I1788" s="14">
        <v>3.0195778702008602</v>
      </c>
      <c r="J1788" s="14">
        <v>0.12293434008713799</v>
      </c>
      <c r="K1788" s="14">
        <v>8.0691152827282</v>
      </c>
      <c r="L1788" s="14">
        <v>1.5079670957368201</v>
      </c>
      <c r="M1788" s="14">
        <v>0</v>
      </c>
      <c r="N1788" s="14">
        <v>5.2084529693173103</v>
      </c>
      <c r="O1788" s="14">
        <v>1.11365121485973</v>
      </c>
      <c r="P1788" s="14">
        <v>2.2963901004345102</v>
      </c>
      <c r="R1788">
        <v>9</v>
      </c>
      <c r="S1788">
        <v>1</v>
      </c>
      <c r="T1788">
        <v>9</v>
      </c>
      <c r="U1788">
        <v>6</v>
      </c>
      <c r="V1788">
        <v>4</v>
      </c>
    </row>
    <row r="1789" spans="1:22">
      <c r="A1789">
        <v>1999</v>
      </c>
      <c r="B1789">
        <v>4</v>
      </c>
      <c r="C1789">
        <v>9</v>
      </c>
      <c r="D1789" s="14">
        <v>7.1473944415923798</v>
      </c>
      <c r="E1789" s="14">
        <v>0.13118986865697499</v>
      </c>
      <c r="F1789" s="14">
        <v>0.36473670970292899</v>
      </c>
      <c r="G1789" s="14">
        <v>1.0340647301792401</v>
      </c>
      <c r="H1789" s="14">
        <v>2.9453257582458598</v>
      </c>
      <c r="I1789" s="14">
        <v>1.8100804769419201</v>
      </c>
      <c r="J1789" s="14">
        <v>0.27826328835806202</v>
      </c>
      <c r="K1789" s="14">
        <v>6.6534372395720602</v>
      </c>
      <c r="L1789" s="14">
        <v>0.98236099003117405</v>
      </c>
      <c r="M1789" s="14">
        <v>0</v>
      </c>
      <c r="N1789" s="14">
        <v>5.42241038484672</v>
      </c>
      <c r="O1789" s="14">
        <v>0.87024053466387397</v>
      </c>
      <c r="P1789" s="14">
        <v>1.93108284448814</v>
      </c>
      <c r="R1789">
        <v>9</v>
      </c>
      <c r="S1789">
        <v>1</v>
      </c>
      <c r="T1789">
        <v>9</v>
      </c>
      <c r="U1789">
        <v>6</v>
      </c>
      <c r="V1789">
        <v>2</v>
      </c>
    </row>
    <row r="1790" spans="1:22">
      <c r="A1790">
        <v>1999</v>
      </c>
      <c r="B1790">
        <v>4</v>
      </c>
      <c r="C1790">
        <v>10</v>
      </c>
      <c r="D1790" s="14">
        <v>17.875103782635499</v>
      </c>
      <c r="E1790" s="14">
        <v>1.48325604706314E-2</v>
      </c>
      <c r="F1790" s="14">
        <v>8.1503980615735203E-2</v>
      </c>
      <c r="G1790" s="14">
        <v>0.65715498279255402</v>
      </c>
      <c r="H1790" s="14">
        <v>3.9539449897411401</v>
      </c>
      <c r="I1790" s="14">
        <v>9.12182866258415</v>
      </c>
      <c r="J1790" s="14">
        <v>0.32527865205165801</v>
      </c>
      <c r="K1790" s="14">
        <v>5.4619600512299797</v>
      </c>
      <c r="L1790" s="14">
        <v>1.5048838440621199</v>
      </c>
      <c r="M1790" s="14">
        <v>0</v>
      </c>
      <c r="N1790" s="14">
        <v>11.474367540217701</v>
      </c>
      <c r="O1790" s="14">
        <v>0.75143018437779296</v>
      </c>
      <c r="P1790" s="14">
        <v>2.10145113009647</v>
      </c>
      <c r="R1790">
        <v>7</v>
      </c>
      <c r="S1790">
        <v>1</v>
      </c>
      <c r="T1790">
        <v>9</v>
      </c>
      <c r="U1790">
        <v>6</v>
      </c>
      <c r="V1790">
        <v>2</v>
      </c>
    </row>
    <row r="1791" spans="1:22">
      <c r="A1791">
        <v>1999</v>
      </c>
      <c r="B1791">
        <v>4</v>
      </c>
      <c r="C1791">
        <v>11</v>
      </c>
      <c r="D1791" s="14">
        <v>10.451770251489799</v>
      </c>
      <c r="E1791" s="14">
        <v>8.1049544544670494E-5</v>
      </c>
      <c r="F1791" s="14">
        <v>1.13261533551257E-3</v>
      </c>
      <c r="G1791" s="14">
        <v>0.60798315875169595</v>
      </c>
      <c r="H1791" s="14">
        <v>1.2461619572487601</v>
      </c>
      <c r="I1791" s="14">
        <v>4.6154284151490703</v>
      </c>
      <c r="J1791" s="14">
        <v>0.291113967195126</v>
      </c>
      <c r="K1791" s="14">
        <v>2.0926488234696299</v>
      </c>
      <c r="L1791" s="14">
        <v>1.1981299667718299</v>
      </c>
      <c r="M1791" s="14">
        <v>1.4361362434745901E-3</v>
      </c>
      <c r="N1791" s="14">
        <v>5.2027874784258303</v>
      </c>
      <c r="O1791" s="14">
        <v>0.82527966759967797</v>
      </c>
      <c r="P1791" s="14">
        <v>1.07276397054982</v>
      </c>
      <c r="R1791">
        <v>6</v>
      </c>
      <c r="S1791">
        <v>6</v>
      </c>
      <c r="T1791">
        <v>5</v>
      </c>
      <c r="U1791">
        <v>6</v>
      </c>
      <c r="V1791">
        <v>9</v>
      </c>
    </row>
    <row r="1792" spans="1:22">
      <c r="A1792">
        <v>1999</v>
      </c>
      <c r="B1792">
        <v>4</v>
      </c>
      <c r="C1792">
        <v>12</v>
      </c>
      <c r="D1792" s="14">
        <v>2.0548653157997099</v>
      </c>
      <c r="E1792" s="14">
        <v>9.3043818100839708E-3</v>
      </c>
      <c r="F1792" s="14">
        <v>2.52531259005952E-2</v>
      </c>
      <c r="G1792" s="14">
        <v>1.05901903751319</v>
      </c>
      <c r="H1792" s="14">
        <v>1.0417779353612899</v>
      </c>
      <c r="I1792" s="14">
        <v>1.9233262328588301</v>
      </c>
      <c r="J1792" s="14">
        <v>0.52230072555079599</v>
      </c>
      <c r="K1792" s="14">
        <v>1.3302197174693999</v>
      </c>
      <c r="L1792" s="14">
        <v>0.35169303508163002</v>
      </c>
      <c r="M1792" s="14">
        <v>2.86076878793644E-2</v>
      </c>
      <c r="N1792" s="14">
        <v>2.3332854978005</v>
      </c>
      <c r="O1792" s="14">
        <v>1.02122878640111</v>
      </c>
      <c r="P1792" s="14">
        <v>0.90014544466827795</v>
      </c>
      <c r="R1792">
        <v>6</v>
      </c>
      <c r="S1792">
        <v>6</v>
      </c>
      <c r="T1792">
        <v>2</v>
      </c>
      <c r="U1792">
        <v>6</v>
      </c>
      <c r="V1792">
        <v>9</v>
      </c>
    </row>
    <row r="1793" spans="1:22">
      <c r="A1793">
        <v>1999</v>
      </c>
      <c r="B1793">
        <v>4</v>
      </c>
      <c r="C1793">
        <v>13</v>
      </c>
      <c r="D1793" s="14">
        <v>0.18562625620987799</v>
      </c>
      <c r="E1793" s="14">
        <v>3.0344381744124198E-3</v>
      </c>
      <c r="F1793" s="14">
        <v>2.7811999442318699E-2</v>
      </c>
      <c r="G1793" s="14">
        <v>1.2555402194309999</v>
      </c>
      <c r="H1793" s="14">
        <v>0.59492774110380897</v>
      </c>
      <c r="I1793" s="14">
        <v>0.38418396482950901</v>
      </c>
      <c r="J1793" s="14">
        <v>0.41343809315512398</v>
      </c>
      <c r="K1793" s="14">
        <v>0.99227795061242596</v>
      </c>
      <c r="L1793" s="14">
        <v>0.73268140560648298</v>
      </c>
      <c r="M1793" s="14">
        <v>1.684122460655E-2</v>
      </c>
      <c r="N1793" s="14">
        <v>2.0963812055522699</v>
      </c>
      <c r="O1793" s="14">
        <v>1.37441975033827</v>
      </c>
      <c r="P1793" s="14">
        <v>0.92228562789424595</v>
      </c>
      <c r="R1793">
        <v>6</v>
      </c>
      <c r="S1793">
        <v>5</v>
      </c>
      <c r="T1793">
        <v>2</v>
      </c>
      <c r="U1793">
        <v>6</v>
      </c>
      <c r="V1793">
        <v>7</v>
      </c>
    </row>
    <row r="1794" spans="1:22">
      <c r="A1794">
        <v>1999</v>
      </c>
      <c r="B1794">
        <v>4</v>
      </c>
      <c r="C1794">
        <v>14</v>
      </c>
      <c r="D1794" s="14">
        <v>0.79342637654244497</v>
      </c>
      <c r="E1794" s="14">
        <v>7.4122860385303399E-2</v>
      </c>
      <c r="F1794" s="14">
        <v>5.1044775113578203E-2</v>
      </c>
      <c r="G1794" s="14">
        <v>2.1738039344271098</v>
      </c>
      <c r="H1794" s="14">
        <v>0.74833869420055299</v>
      </c>
      <c r="I1794" s="14">
        <v>0.67531109506071296</v>
      </c>
      <c r="J1794" s="14">
        <v>0.385665472529998</v>
      </c>
      <c r="K1794" s="14">
        <v>1.76106906465224</v>
      </c>
      <c r="L1794" s="14">
        <v>0.64372581216312597</v>
      </c>
      <c r="M1794" s="14">
        <v>1.8647609032875202E-2</v>
      </c>
      <c r="N1794" s="14">
        <v>2.2285747220287</v>
      </c>
      <c r="O1794" s="14">
        <v>2.1596256609815598</v>
      </c>
      <c r="P1794" s="14">
        <v>1.4819116219035799</v>
      </c>
      <c r="R1794">
        <v>6</v>
      </c>
      <c r="S1794">
        <v>5</v>
      </c>
      <c r="T1794">
        <v>4</v>
      </c>
      <c r="U1794">
        <v>6</v>
      </c>
      <c r="V1794">
        <v>7</v>
      </c>
    </row>
    <row r="1795" spans="1:22">
      <c r="A1795">
        <v>1999</v>
      </c>
      <c r="B1795">
        <v>4</v>
      </c>
      <c r="C1795">
        <v>15</v>
      </c>
      <c r="D1795" s="14">
        <v>1.0006710039326101</v>
      </c>
      <c r="E1795" s="14">
        <v>0.16523554233392199</v>
      </c>
      <c r="F1795" s="14">
        <v>5.4324481522555597E-2</v>
      </c>
      <c r="G1795" s="14">
        <v>2.4131191738584699</v>
      </c>
      <c r="H1795" s="14">
        <v>1.3495629119053401</v>
      </c>
      <c r="I1795" s="14">
        <v>0.884230330761274</v>
      </c>
      <c r="J1795" s="14">
        <v>1.18079386921165</v>
      </c>
      <c r="K1795" s="14">
        <v>1.5471005493510099</v>
      </c>
      <c r="L1795" s="14">
        <v>0.77537735308078204</v>
      </c>
      <c r="M1795" s="14">
        <v>3.510250738127E-2</v>
      </c>
      <c r="N1795" s="14">
        <v>1.64998438227588</v>
      </c>
      <c r="O1795" s="14">
        <v>2.9144473256435401</v>
      </c>
      <c r="P1795" s="14">
        <v>1.90538767149087</v>
      </c>
      <c r="R1795">
        <v>6</v>
      </c>
      <c r="S1795">
        <v>6</v>
      </c>
      <c r="T1795">
        <v>9</v>
      </c>
      <c r="U1795">
        <v>6</v>
      </c>
      <c r="V1795">
        <v>7</v>
      </c>
    </row>
    <row r="1796" spans="1:22">
      <c r="A1796">
        <v>1999</v>
      </c>
      <c r="B1796">
        <v>4</v>
      </c>
      <c r="C1796">
        <v>16</v>
      </c>
      <c r="D1796" s="14">
        <v>0.65479658472080005</v>
      </c>
      <c r="E1796" s="14">
        <v>1.8104853377452299E-2</v>
      </c>
      <c r="F1796" s="14">
        <v>3.5081319730745103E-2</v>
      </c>
      <c r="G1796" s="14">
        <v>2.5204806393694499</v>
      </c>
      <c r="H1796" s="14">
        <v>1.40479273493646</v>
      </c>
      <c r="I1796" s="14">
        <v>0.54928894365616698</v>
      </c>
      <c r="J1796" s="14">
        <v>1.2097509362021199</v>
      </c>
      <c r="K1796" s="14">
        <v>1.3358602163572999</v>
      </c>
      <c r="L1796" s="14">
        <v>0.90107906703697704</v>
      </c>
      <c r="M1796" s="14">
        <v>1.12532723252502E-2</v>
      </c>
      <c r="N1796" s="14">
        <v>4.4333951281259099</v>
      </c>
      <c r="O1796" s="14">
        <v>2.9958541404419399</v>
      </c>
      <c r="P1796" s="14">
        <v>1.99203938519665</v>
      </c>
      <c r="R1796">
        <v>6</v>
      </c>
      <c r="S1796">
        <v>6</v>
      </c>
      <c r="T1796">
        <v>9</v>
      </c>
      <c r="U1796">
        <v>6</v>
      </c>
      <c r="V1796">
        <v>9</v>
      </c>
    </row>
    <row r="1797" spans="1:22">
      <c r="A1797">
        <v>1999</v>
      </c>
      <c r="B1797">
        <v>4</v>
      </c>
      <c r="C1797">
        <v>17</v>
      </c>
      <c r="D1797" s="14">
        <v>0.85463829991963003</v>
      </c>
      <c r="E1797" s="14">
        <v>0.407740665442132</v>
      </c>
      <c r="F1797" s="14">
        <v>4.19487198429704E-5</v>
      </c>
      <c r="G1797" s="14">
        <v>2.3729164553350199</v>
      </c>
      <c r="H1797" s="14">
        <v>1.7225410225404401</v>
      </c>
      <c r="I1797" s="14">
        <v>0.80032579676794902</v>
      </c>
      <c r="J1797" s="14">
        <v>1.80722297307333</v>
      </c>
      <c r="K1797" s="14">
        <v>1.7007440835973699</v>
      </c>
      <c r="L1797" s="14">
        <v>0.373939406838313</v>
      </c>
      <c r="M1797" s="14">
        <v>1.5333324646504701E-3</v>
      </c>
      <c r="N1797" s="14">
        <v>3.7379703727220699</v>
      </c>
      <c r="O1797" s="14">
        <v>3.2129930763900498</v>
      </c>
      <c r="P1797" s="14">
        <v>2.0551103738407202</v>
      </c>
      <c r="R1797">
        <v>6</v>
      </c>
      <c r="S1797">
        <v>8</v>
      </c>
      <c r="T1797">
        <v>9</v>
      </c>
      <c r="U1797">
        <v>6</v>
      </c>
      <c r="V1797">
        <v>9</v>
      </c>
    </row>
    <row r="1798" spans="1:22">
      <c r="A1798">
        <v>1999</v>
      </c>
      <c r="B1798">
        <v>4</v>
      </c>
      <c r="C1798">
        <v>18</v>
      </c>
      <c r="D1798" s="14">
        <v>4.64580145940897</v>
      </c>
      <c r="E1798" s="14">
        <v>1.1126494683377499</v>
      </c>
      <c r="F1798" s="14">
        <v>0.205656333666243</v>
      </c>
      <c r="G1798" s="14">
        <v>4.3775616673324302</v>
      </c>
      <c r="H1798" s="14">
        <v>3.2639997704713801</v>
      </c>
      <c r="I1798" s="14">
        <v>5.61219520954835</v>
      </c>
      <c r="J1798" s="14">
        <v>2.3204051492369899</v>
      </c>
      <c r="K1798" s="14">
        <v>2.2159751136911399</v>
      </c>
      <c r="L1798" s="14">
        <v>6.2207348185758002</v>
      </c>
      <c r="M1798" s="14">
        <v>6.2802246416515606E-2</v>
      </c>
      <c r="N1798" s="14">
        <v>10.982837184089901</v>
      </c>
      <c r="O1798" s="14">
        <v>2.47224392784157</v>
      </c>
      <c r="P1798" s="14">
        <v>2.95616204947896</v>
      </c>
      <c r="R1798">
        <v>7</v>
      </c>
      <c r="S1798">
        <v>8</v>
      </c>
      <c r="T1798">
        <v>9</v>
      </c>
      <c r="U1798">
        <v>6</v>
      </c>
      <c r="V1798">
        <v>9</v>
      </c>
    </row>
    <row r="1799" spans="1:22">
      <c r="A1799">
        <v>1999</v>
      </c>
      <c r="B1799">
        <v>4</v>
      </c>
      <c r="C1799">
        <v>19</v>
      </c>
      <c r="D1799" s="14">
        <v>12.4605896027937</v>
      </c>
      <c r="E1799" s="14">
        <v>4.9962501791496897E-3</v>
      </c>
      <c r="F1799" s="14">
        <v>2.6406164809122399E-3</v>
      </c>
      <c r="G1799" s="14">
        <v>4.4512258274724301</v>
      </c>
      <c r="H1799" s="14">
        <v>5.3921565729708298</v>
      </c>
      <c r="I1799" s="14">
        <v>11.1504056951563</v>
      </c>
      <c r="J1799" s="14">
        <v>1.1977984542150999</v>
      </c>
      <c r="K1799" s="14">
        <v>3.2597473031234698</v>
      </c>
      <c r="L1799" s="14">
        <v>3.10599807266669</v>
      </c>
      <c r="M1799" s="14">
        <v>8.8374646602720694E-3</v>
      </c>
      <c r="N1799" s="14">
        <v>17.605114269445998</v>
      </c>
      <c r="O1799" s="14">
        <v>3.5554483999425002</v>
      </c>
      <c r="P1799" s="14">
        <v>3.5486068909595199</v>
      </c>
      <c r="R1799">
        <v>7</v>
      </c>
      <c r="S1799">
        <v>8</v>
      </c>
      <c r="T1799">
        <v>9</v>
      </c>
      <c r="U1799">
        <v>6</v>
      </c>
      <c r="V1799">
        <v>9</v>
      </c>
    </row>
    <row r="1800" spans="1:22">
      <c r="A1800">
        <v>1999</v>
      </c>
      <c r="B1800">
        <v>4</v>
      </c>
      <c r="C1800">
        <v>20</v>
      </c>
      <c r="D1800" s="14">
        <v>6.2481178757784201</v>
      </c>
      <c r="E1800" s="14">
        <v>2.8378527838433001E-4</v>
      </c>
      <c r="F1800" s="14">
        <v>5.1177435838934597E-3</v>
      </c>
      <c r="G1800" s="14">
        <v>1.1498480065408001</v>
      </c>
      <c r="H1800" s="14">
        <v>3.8300309949556701</v>
      </c>
      <c r="I1800" s="14">
        <v>4.5454262493832296</v>
      </c>
      <c r="J1800" s="14">
        <v>0.16109139464244099</v>
      </c>
      <c r="K1800" s="14">
        <v>5.1101119422063999</v>
      </c>
      <c r="L1800" s="14">
        <v>2.4155926159919399</v>
      </c>
      <c r="M1800" s="14">
        <v>0.21420145572659899</v>
      </c>
      <c r="N1800" s="14">
        <v>5.3425983036431397</v>
      </c>
      <c r="O1800" s="14">
        <v>2.5664929166145498</v>
      </c>
      <c r="P1800" s="14">
        <v>2.2637333113484299</v>
      </c>
      <c r="R1800">
        <v>7</v>
      </c>
      <c r="S1800">
        <v>8</v>
      </c>
      <c r="T1800">
        <v>9</v>
      </c>
      <c r="U1800">
        <v>6</v>
      </c>
      <c r="V1800">
        <v>9</v>
      </c>
    </row>
    <row r="1801" spans="1:22">
      <c r="A1801">
        <v>1999</v>
      </c>
      <c r="B1801">
        <v>4</v>
      </c>
      <c r="C1801">
        <v>21</v>
      </c>
      <c r="D1801" s="14">
        <v>7.6992805223376699</v>
      </c>
      <c r="E1801" s="14">
        <v>0</v>
      </c>
      <c r="F1801" s="14">
        <v>0</v>
      </c>
      <c r="G1801" s="14">
        <v>0.99266827453469697</v>
      </c>
      <c r="H1801" s="14">
        <v>1.28384267683051</v>
      </c>
      <c r="I1801" s="14">
        <v>3.3938747234598501</v>
      </c>
      <c r="J1801" s="14">
        <v>0.228165864255478</v>
      </c>
      <c r="K1801" s="14">
        <v>3.35891334965648</v>
      </c>
      <c r="L1801" s="14">
        <v>1.4615270042833399</v>
      </c>
      <c r="M1801" s="14">
        <v>0.21300129897317999</v>
      </c>
      <c r="N1801" s="14">
        <v>2.5603593323624798</v>
      </c>
      <c r="O1801" s="14">
        <v>1.92117436093334</v>
      </c>
      <c r="P1801" s="14">
        <v>1.4430315241920699</v>
      </c>
      <c r="R1801">
        <v>6</v>
      </c>
      <c r="S1801">
        <v>5</v>
      </c>
      <c r="T1801">
        <v>9</v>
      </c>
      <c r="U1801">
        <v>6</v>
      </c>
      <c r="V1801">
        <v>9</v>
      </c>
    </row>
    <row r="1802" spans="1:22">
      <c r="A1802">
        <v>1999</v>
      </c>
      <c r="B1802">
        <v>4</v>
      </c>
      <c r="C1802">
        <v>22</v>
      </c>
      <c r="D1802" s="14">
        <v>4.5362234704035904</v>
      </c>
      <c r="E1802" s="14">
        <v>0</v>
      </c>
      <c r="F1802" s="14">
        <v>3.4817437196262798E-3</v>
      </c>
      <c r="G1802" s="14">
        <v>1.13948196832798</v>
      </c>
      <c r="H1802" s="14">
        <v>0.97510442246496598</v>
      </c>
      <c r="I1802" s="14">
        <v>2.0379199210064098</v>
      </c>
      <c r="J1802" s="14">
        <v>0.29764707709582</v>
      </c>
      <c r="K1802" s="14">
        <v>1.94924215422337</v>
      </c>
      <c r="L1802" s="14">
        <v>0.44139417080513399</v>
      </c>
      <c r="M1802" s="14">
        <v>0.50305198785230498</v>
      </c>
      <c r="N1802" s="14">
        <v>1.2174524847454999</v>
      </c>
      <c r="O1802" s="14">
        <v>1.2835623286445801</v>
      </c>
      <c r="P1802" s="14">
        <v>0.98918650461973201</v>
      </c>
      <c r="R1802">
        <v>6</v>
      </c>
      <c r="S1802">
        <v>5</v>
      </c>
      <c r="T1802">
        <v>4</v>
      </c>
      <c r="U1802">
        <v>3</v>
      </c>
      <c r="V1802">
        <v>7</v>
      </c>
    </row>
    <row r="1803" spans="1:22">
      <c r="A1803">
        <v>1999</v>
      </c>
      <c r="B1803">
        <v>4</v>
      </c>
      <c r="C1803">
        <v>23</v>
      </c>
      <c r="D1803" s="14">
        <v>1.25447006074482</v>
      </c>
      <c r="E1803" s="14">
        <v>0</v>
      </c>
      <c r="F1803" s="14">
        <v>6.1185183997684599E-2</v>
      </c>
      <c r="G1803" s="14">
        <v>2.0534379541408501</v>
      </c>
      <c r="H1803" s="14">
        <v>1.31616248429515</v>
      </c>
      <c r="I1803" s="14">
        <v>3.2052502813602302</v>
      </c>
      <c r="J1803" s="14">
        <v>0.44607694347605698</v>
      </c>
      <c r="K1803" s="14">
        <v>1.3249516584576</v>
      </c>
      <c r="L1803" s="14">
        <v>2.4323597293943</v>
      </c>
      <c r="M1803" s="14">
        <v>1.1444903599682099</v>
      </c>
      <c r="N1803" s="14">
        <v>2.90021929151228</v>
      </c>
      <c r="O1803" s="14">
        <v>1.1836983100163301</v>
      </c>
      <c r="P1803" s="14">
        <v>1.30205147378465</v>
      </c>
      <c r="R1803">
        <v>6</v>
      </c>
      <c r="S1803">
        <v>5</v>
      </c>
      <c r="T1803">
        <v>4</v>
      </c>
      <c r="U1803">
        <v>2</v>
      </c>
      <c r="V1803">
        <v>7</v>
      </c>
    </row>
    <row r="1804" spans="1:22">
      <c r="A1804">
        <v>1999</v>
      </c>
      <c r="B1804">
        <v>4</v>
      </c>
      <c r="C1804">
        <v>24</v>
      </c>
      <c r="D1804" s="14">
        <v>0.90378330189577005</v>
      </c>
      <c r="E1804" s="14">
        <v>9.3316501186645098E-4</v>
      </c>
      <c r="F1804" s="14">
        <v>3.08323054483284E-2</v>
      </c>
      <c r="G1804" s="14">
        <v>2.2482603800121899</v>
      </c>
      <c r="H1804" s="14">
        <v>1.84380025970315</v>
      </c>
      <c r="I1804" s="14">
        <v>1.6841228716530099</v>
      </c>
      <c r="J1804" s="14">
        <v>0.61136423650494698</v>
      </c>
      <c r="K1804" s="14">
        <v>1.3138181669887801</v>
      </c>
      <c r="L1804" s="14">
        <v>3.6206674437821298</v>
      </c>
      <c r="M1804" s="14">
        <v>0.78135870923235395</v>
      </c>
      <c r="N1804" s="14">
        <v>8.4174871730926295</v>
      </c>
      <c r="O1804" s="14">
        <v>1.5015944842029201</v>
      </c>
      <c r="P1804" s="14">
        <v>1.78119380187077</v>
      </c>
      <c r="R1804">
        <v>2</v>
      </c>
      <c r="S1804">
        <v>5</v>
      </c>
      <c r="T1804">
        <v>4</v>
      </c>
      <c r="U1804">
        <v>2</v>
      </c>
      <c r="V1804">
        <v>7</v>
      </c>
    </row>
    <row r="1805" spans="1:22">
      <c r="A1805">
        <v>1999</v>
      </c>
      <c r="B1805">
        <v>4</v>
      </c>
      <c r="C1805">
        <v>25</v>
      </c>
      <c r="D1805" s="14">
        <v>0.81220131268501405</v>
      </c>
      <c r="E1805" s="14">
        <v>2.06269648594266E-2</v>
      </c>
      <c r="F1805" s="14">
        <v>3.6926339337865197E-2</v>
      </c>
      <c r="G1805" s="14">
        <v>4.66672727942038</v>
      </c>
      <c r="H1805" s="14">
        <v>1.9705883362912999</v>
      </c>
      <c r="I1805" s="14">
        <v>6.1955330195056204</v>
      </c>
      <c r="J1805" s="14">
        <v>3.9013201285819901</v>
      </c>
      <c r="K1805" s="14">
        <v>1.25239783508969</v>
      </c>
      <c r="L1805" s="14">
        <v>8.0896378669138596</v>
      </c>
      <c r="M1805" s="14">
        <v>1.55158097413129</v>
      </c>
      <c r="N1805" s="14">
        <v>13.046817590196</v>
      </c>
      <c r="O1805" s="14">
        <v>2.9248999762194998</v>
      </c>
      <c r="P1805" s="14">
        <v>3.43709292847528</v>
      </c>
      <c r="R1805">
        <v>2</v>
      </c>
      <c r="S1805">
        <v>5</v>
      </c>
      <c r="T1805">
        <v>4</v>
      </c>
      <c r="U1805">
        <v>2</v>
      </c>
      <c r="V1805">
        <v>7</v>
      </c>
    </row>
    <row r="1806" spans="1:22">
      <c r="A1806">
        <v>1999</v>
      </c>
      <c r="B1806">
        <v>4</v>
      </c>
      <c r="C1806">
        <v>26</v>
      </c>
      <c r="D1806" s="14">
        <v>0.469870476315571</v>
      </c>
      <c r="E1806" s="14">
        <v>6.10220337561002E-2</v>
      </c>
      <c r="F1806" s="14">
        <v>1.39994795652189E-2</v>
      </c>
      <c r="G1806" s="14">
        <v>6.1016408543766296</v>
      </c>
      <c r="H1806" s="14">
        <v>2.1252468611017998</v>
      </c>
      <c r="I1806" s="14">
        <v>1.7578714367797701</v>
      </c>
      <c r="J1806" s="14">
        <v>8.5376251488319497</v>
      </c>
      <c r="K1806" s="14">
        <v>1.4801301548019601</v>
      </c>
      <c r="L1806" s="14">
        <v>12.305406430400801</v>
      </c>
      <c r="M1806" s="14">
        <v>0.23219594698147</v>
      </c>
      <c r="N1806" s="14">
        <v>15.079759950672701</v>
      </c>
      <c r="O1806" s="14">
        <v>4.4601267375586104</v>
      </c>
      <c r="P1806" s="14">
        <v>4.9384254439594297</v>
      </c>
      <c r="R1806">
        <v>5</v>
      </c>
      <c r="S1806">
        <v>6</v>
      </c>
      <c r="T1806">
        <v>4</v>
      </c>
      <c r="U1806">
        <v>2</v>
      </c>
      <c r="V1806">
        <v>7</v>
      </c>
    </row>
    <row r="1807" spans="1:22">
      <c r="A1807">
        <v>1999</v>
      </c>
      <c r="B1807">
        <v>4</v>
      </c>
      <c r="C1807">
        <v>27</v>
      </c>
      <c r="D1807" s="14">
        <v>0.57165818619977105</v>
      </c>
      <c r="E1807" s="14">
        <v>8.4079187796003804E-2</v>
      </c>
      <c r="F1807" s="14">
        <v>9.2287183435812895E-2</v>
      </c>
      <c r="G1807" s="14">
        <v>4.7507161086772003</v>
      </c>
      <c r="H1807" s="14">
        <v>3.13467193276009</v>
      </c>
      <c r="I1807" s="14">
        <v>1.7909293959845001</v>
      </c>
      <c r="J1807" s="14">
        <v>5.1248523330197999</v>
      </c>
      <c r="K1807" s="14">
        <v>1.2150677251394999</v>
      </c>
      <c r="L1807" s="14">
        <v>7.0072405559764803</v>
      </c>
      <c r="M1807" s="14">
        <v>0.119719734493452</v>
      </c>
      <c r="N1807" s="14">
        <v>11.6109354353075</v>
      </c>
      <c r="O1807" s="14">
        <v>4.5407405061711499</v>
      </c>
      <c r="P1807" s="14">
        <v>4.0262801613470298</v>
      </c>
      <c r="R1807">
        <v>5</v>
      </c>
      <c r="S1807">
        <v>6</v>
      </c>
      <c r="T1807">
        <v>4</v>
      </c>
      <c r="U1807">
        <v>2</v>
      </c>
      <c r="V1807">
        <v>7</v>
      </c>
    </row>
    <row r="1808" spans="1:22">
      <c r="A1808">
        <v>1999</v>
      </c>
      <c r="B1808">
        <v>4</v>
      </c>
      <c r="C1808">
        <v>28</v>
      </c>
      <c r="D1808" s="14">
        <v>0.74320922500328701</v>
      </c>
      <c r="E1808" s="14">
        <v>0.64006178723867702</v>
      </c>
      <c r="F1808" s="14">
        <v>4.0941948671147602E-2</v>
      </c>
      <c r="G1808" s="14">
        <v>3.92733229676384</v>
      </c>
      <c r="H1808" s="14">
        <v>2.7226915772018399</v>
      </c>
      <c r="I1808" s="14">
        <v>0.69856633518868905</v>
      </c>
      <c r="J1808" s="14">
        <v>4.7831514981684702</v>
      </c>
      <c r="K1808" s="14">
        <v>2.1836821899806602</v>
      </c>
      <c r="L1808" s="14">
        <v>1.2062265495511799</v>
      </c>
      <c r="M1808" s="14">
        <v>4.51492564804254E-2</v>
      </c>
      <c r="N1808" s="14">
        <v>7.4312995832944404</v>
      </c>
      <c r="O1808" s="14">
        <v>5.0101685341584101</v>
      </c>
      <c r="P1808" s="14">
        <v>3.61605321728883</v>
      </c>
      <c r="R1808">
        <v>10</v>
      </c>
      <c r="S1808">
        <v>6</v>
      </c>
      <c r="T1808">
        <v>4</v>
      </c>
      <c r="U1808">
        <v>2</v>
      </c>
      <c r="V1808">
        <v>7</v>
      </c>
    </row>
    <row r="1809" spans="1:22">
      <c r="A1809">
        <v>1999</v>
      </c>
      <c r="B1809">
        <v>4</v>
      </c>
      <c r="C1809">
        <v>29</v>
      </c>
      <c r="D1809" s="14">
        <v>1.58593496921273</v>
      </c>
      <c r="E1809" s="14">
        <v>1.34853100090475</v>
      </c>
      <c r="F1809" s="14">
        <v>0.41480652576803201</v>
      </c>
      <c r="G1809" s="14">
        <v>8.6216759015872793</v>
      </c>
      <c r="H1809" s="14">
        <v>7.1070663568525898</v>
      </c>
      <c r="I1809" s="14">
        <v>3.1451987194242301</v>
      </c>
      <c r="J1809" s="14">
        <v>6.06124303928594</v>
      </c>
      <c r="K1809" s="14">
        <v>4.4983631334054897</v>
      </c>
      <c r="L1809" s="14">
        <v>5.1197444563913299</v>
      </c>
      <c r="M1809" s="14">
        <v>0.417128877146907</v>
      </c>
      <c r="N1809" s="14">
        <v>10.4436720815374</v>
      </c>
      <c r="O1809" s="14">
        <v>6.5391129997881698</v>
      </c>
      <c r="P1809" s="14">
        <v>6.1110811699480099</v>
      </c>
      <c r="R1809">
        <v>4</v>
      </c>
      <c r="S1809">
        <v>6</v>
      </c>
      <c r="T1809">
        <v>9</v>
      </c>
      <c r="U1809">
        <v>2</v>
      </c>
      <c r="V1809">
        <v>4</v>
      </c>
    </row>
    <row r="1810" spans="1:22">
      <c r="A1810">
        <v>1999</v>
      </c>
      <c r="B1810">
        <v>4</v>
      </c>
      <c r="C1810">
        <v>30</v>
      </c>
      <c r="D1810" s="14">
        <v>3.2698637408261599</v>
      </c>
      <c r="E1810" s="14">
        <v>1.1725318212078999</v>
      </c>
      <c r="F1810" s="14">
        <v>4.5950805068664301E-2</v>
      </c>
      <c r="G1810" s="14">
        <v>6.3528136631572902</v>
      </c>
      <c r="H1810" s="14">
        <v>9.4335730511568805</v>
      </c>
      <c r="I1810" s="14">
        <v>3.5245199211081202</v>
      </c>
      <c r="J1810" s="14">
        <v>2.9451412401331001</v>
      </c>
      <c r="K1810" s="14">
        <v>4.8908826949759003</v>
      </c>
      <c r="L1810" s="14">
        <v>10.6447780855282</v>
      </c>
      <c r="M1810" s="14">
        <v>0.66224742972384598</v>
      </c>
      <c r="N1810" s="14">
        <v>13.836344751559</v>
      </c>
      <c r="O1810" s="14">
        <v>4.4556777387737201</v>
      </c>
      <c r="P1810" s="14">
        <v>5.4637244025209597</v>
      </c>
      <c r="R1810">
        <v>4</v>
      </c>
      <c r="S1810">
        <v>8</v>
      </c>
      <c r="T1810">
        <v>9</v>
      </c>
      <c r="U1810">
        <v>2</v>
      </c>
      <c r="V1810">
        <v>4</v>
      </c>
    </row>
    <row r="1811" spans="1:22">
      <c r="A1811">
        <v>1999</v>
      </c>
      <c r="B1811">
        <v>5</v>
      </c>
      <c r="C1811">
        <v>1</v>
      </c>
      <c r="D1811" s="14">
        <v>11.5607758339036</v>
      </c>
      <c r="E1811" s="14">
        <v>3.1749198743642001E-2</v>
      </c>
      <c r="F1811" s="14">
        <v>1.5554867749007099E-2</v>
      </c>
      <c r="G1811" s="14">
        <v>7.5433157263835096</v>
      </c>
      <c r="H1811" s="14">
        <v>4.4555368151899204</v>
      </c>
      <c r="I1811" s="14">
        <v>8.1240045086038695</v>
      </c>
      <c r="J1811" s="14">
        <v>1.0162920873207</v>
      </c>
      <c r="K1811" s="14">
        <v>6.4021494864853503</v>
      </c>
      <c r="L1811" s="14">
        <v>11.385294929748</v>
      </c>
      <c r="M1811" s="14">
        <v>2.0507013474746398</v>
      </c>
      <c r="N1811" s="14">
        <v>15.3697995804978</v>
      </c>
      <c r="O1811" s="14">
        <v>3.8760517738522999</v>
      </c>
      <c r="P1811" s="14">
        <v>5.20368908019441</v>
      </c>
      <c r="R1811">
        <v>5</v>
      </c>
      <c r="S1811">
        <v>6</v>
      </c>
      <c r="T1811">
        <v>9</v>
      </c>
      <c r="U1811">
        <v>2</v>
      </c>
      <c r="V1811">
        <v>7</v>
      </c>
    </row>
    <row r="1812" spans="1:22">
      <c r="A1812">
        <v>1999</v>
      </c>
      <c r="B1812">
        <v>5</v>
      </c>
      <c r="C1812">
        <v>2</v>
      </c>
      <c r="D1812" s="14">
        <v>8.2521573003800999</v>
      </c>
      <c r="E1812" s="14">
        <v>0.11431880090966701</v>
      </c>
      <c r="F1812" s="14">
        <v>7.4949288193125005E-2</v>
      </c>
      <c r="G1812" s="14">
        <v>3.3588219636719501</v>
      </c>
      <c r="H1812" s="14">
        <v>1.7912125038980899</v>
      </c>
      <c r="I1812" s="14">
        <v>6.2879559333530004</v>
      </c>
      <c r="J1812" s="14">
        <v>1.2071587611726899</v>
      </c>
      <c r="K1812" s="14">
        <v>4.06406647991352</v>
      </c>
      <c r="L1812" s="14">
        <v>5.3482324528207199</v>
      </c>
      <c r="M1812" s="14">
        <v>0.34347385104174</v>
      </c>
      <c r="N1812" s="14">
        <v>8.5302080535487406</v>
      </c>
      <c r="O1812" s="14">
        <v>4.13132241249179</v>
      </c>
      <c r="P1812" s="14">
        <v>3.4010461484775898</v>
      </c>
      <c r="R1812">
        <v>7</v>
      </c>
      <c r="S1812">
        <v>6</v>
      </c>
      <c r="T1812">
        <v>4</v>
      </c>
      <c r="U1812">
        <v>2</v>
      </c>
      <c r="V1812">
        <v>7</v>
      </c>
    </row>
    <row r="1813" spans="1:22">
      <c r="A1813">
        <v>1999</v>
      </c>
      <c r="B1813">
        <v>5</v>
      </c>
      <c r="C1813">
        <v>3</v>
      </c>
      <c r="D1813" s="14">
        <v>6.9169001861609898</v>
      </c>
      <c r="E1813" s="14">
        <v>1.1738123561645601E-3</v>
      </c>
      <c r="F1813" s="14">
        <v>1.7182159194734201E-3</v>
      </c>
      <c r="G1813" s="14">
        <v>3.74324986125165</v>
      </c>
      <c r="H1813" s="14">
        <v>2.2080430273348899</v>
      </c>
      <c r="I1813" s="14">
        <v>2.5680912122181301</v>
      </c>
      <c r="J1813" s="14">
        <v>1.32978222495364</v>
      </c>
      <c r="K1813" s="14">
        <v>3.1590608732886198</v>
      </c>
      <c r="L1813" s="14">
        <v>0.80186639111619396</v>
      </c>
      <c r="M1813" s="14">
        <v>4.6028784706424401E-2</v>
      </c>
      <c r="N1813" s="14">
        <v>2.9510576075097799</v>
      </c>
      <c r="O1813" s="14">
        <v>2.1876639563675599</v>
      </c>
      <c r="P1813" s="14">
        <v>2.2506964572139099</v>
      </c>
      <c r="R1813">
        <v>2</v>
      </c>
      <c r="S1813">
        <v>6</v>
      </c>
      <c r="T1813">
        <v>4</v>
      </c>
      <c r="U1813">
        <v>2</v>
      </c>
      <c r="V1813">
        <v>7</v>
      </c>
    </row>
    <row r="1814" spans="1:22">
      <c r="A1814">
        <v>1999</v>
      </c>
      <c r="B1814">
        <v>5</v>
      </c>
      <c r="C1814">
        <v>4</v>
      </c>
      <c r="D1814" s="14">
        <v>4.0541783485564498</v>
      </c>
      <c r="E1814" s="14">
        <v>6.3247506441378401E-2</v>
      </c>
      <c r="F1814" s="14">
        <v>0</v>
      </c>
      <c r="G1814" s="14">
        <v>3.25997006689503</v>
      </c>
      <c r="H1814" s="14">
        <v>1.27923533809679</v>
      </c>
      <c r="I1814" s="14">
        <v>3.7042211392677</v>
      </c>
      <c r="J1814" s="14">
        <v>1.91216028555772</v>
      </c>
      <c r="K1814" s="14">
        <v>1.48207239235601</v>
      </c>
      <c r="L1814" s="14">
        <v>3.56515753878903</v>
      </c>
      <c r="M1814" s="14">
        <v>0.76579290336346695</v>
      </c>
      <c r="N1814" s="14">
        <v>4.86249095910014</v>
      </c>
      <c r="O1814" s="14">
        <v>1.05800288648159</v>
      </c>
      <c r="P1814" s="14">
        <v>1.7921127065281399</v>
      </c>
      <c r="R1814">
        <v>2</v>
      </c>
      <c r="S1814">
        <v>5</v>
      </c>
      <c r="T1814">
        <v>4</v>
      </c>
      <c r="U1814">
        <v>1</v>
      </c>
      <c r="V1814">
        <v>7</v>
      </c>
    </row>
    <row r="1815" spans="1:22">
      <c r="A1815">
        <v>1999</v>
      </c>
      <c r="B1815">
        <v>5</v>
      </c>
      <c r="C1815">
        <v>5</v>
      </c>
      <c r="D1815" s="14">
        <v>0.82179870185103499</v>
      </c>
      <c r="E1815" s="14">
        <v>0.107867489071115</v>
      </c>
      <c r="F1815" s="14">
        <v>6.3114891120702099E-3</v>
      </c>
      <c r="G1815" s="14">
        <v>4.5205205524552197</v>
      </c>
      <c r="H1815" s="14">
        <v>1.46810683330451</v>
      </c>
      <c r="I1815" s="14">
        <v>3.9606434653147602</v>
      </c>
      <c r="J1815" s="14">
        <v>1.7198571048911</v>
      </c>
      <c r="K1815" s="14">
        <v>0.892868418487892</v>
      </c>
      <c r="L1815" s="14">
        <v>8.3817517952795093</v>
      </c>
      <c r="M1815" s="14">
        <v>2.4152615861037598</v>
      </c>
      <c r="N1815" s="14">
        <v>11.283584031220499</v>
      </c>
      <c r="O1815" s="14">
        <v>1.0403890989915101</v>
      </c>
      <c r="P1815" s="14">
        <v>2.40905897377964</v>
      </c>
      <c r="R1815">
        <v>2</v>
      </c>
      <c r="S1815">
        <v>5</v>
      </c>
      <c r="T1815">
        <v>4</v>
      </c>
      <c r="U1815">
        <v>1</v>
      </c>
      <c r="V1815">
        <v>7</v>
      </c>
    </row>
    <row r="1816" spans="1:22">
      <c r="A1816">
        <v>1999</v>
      </c>
      <c r="B1816">
        <v>5</v>
      </c>
      <c r="C1816">
        <v>6</v>
      </c>
      <c r="D1816" s="14">
        <v>0.10064292835197</v>
      </c>
      <c r="E1816" s="14">
        <v>2.0484214471294199E-2</v>
      </c>
      <c r="F1816" s="14">
        <v>8.4772304061604603E-2</v>
      </c>
      <c r="G1816" s="14">
        <v>4.5717737032437098</v>
      </c>
      <c r="H1816" s="14">
        <v>2.2770395617408101</v>
      </c>
      <c r="I1816" s="14">
        <v>0.90898966579999796</v>
      </c>
      <c r="J1816" s="14">
        <v>1.3940815394199</v>
      </c>
      <c r="K1816" s="14">
        <v>2.3296483702875701</v>
      </c>
      <c r="L1816" s="14">
        <v>7.2845479059172096</v>
      </c>
      <c r="M1816" s="14">
        <v>1.390851957832</v>
      </c>
      <c r="N1816" s="14">
        <v>9.5549842314434503</v>
      </c>
      <c r="O1816" s="14">
        <v>1.6640867739423699</v>
      </c>
      <c r="P1816" s="14">
        <v>2.6934799510580398</v>
      </c>
      <c r="R1816">
        <v>2</v>
      </c>
      <c r="S1816">
        <v>5</v>
      </c>
      <c r="T1816">
        <v>4</v>
      </c>
      <c r="U1816">
        <v>1</v>
      </c>
      <c r="V1816">
        <v>7</v>
      </c>
    </row>
    <row r="1817" spans="1:22">
      <c r="A1817">
        <v>1999</v>
      </c>
      <c r="B1817">
        <v>5</v>
      </c>
      <c r="C1817">
        <v>7</v>
      </c>
      <c r="D1817" s="14">
        <v>0.45210325278021402</v>
      </c>
      <c r="E1817" s="14">
        <v>8.8015025594949496E-3</v>
      </c>
      <c r="F1817" s="14">
        <v>0.13506121394848</v>
      </c>
      <c r="G1817" s="14">
        <v>3.9126232442190298</v>
      </c>
      <c r="H1817" s="14">
        <v>2.3264668749499</v>
      </c>
      <c r="I1817" s="14">
        <v>0.168138884271504</v>
      </c>
      <c r="J1817" s="14">
        <v>0.94476649555981995</v>
      </c>
      <c r="K1817" s="14">
        <v>1.45632925306334</v>
      </c>
      <c r="L1817" s="14">
        <v>6.96481935115807</v>
      </c>
      <c r="M1817" s="14">
        <v>1.04173770631883</v>
      </c>
      <c r="N1817" s="14">
        <v>6.13490796845534</v>
      </c>
      <c r="O1817" s="14">
        <v>2.37742346966286</v>
      </c>
      <c r="P1817" s="14">
        <v>2.4924058580017898</v>
      </c>
      <c r="R1817">
        <v>2</v>
      </c>
      <c r="S1817">
        <v>5</v>
      </c>
      <c r="T1817">
        <v>4</v>
      </c>
      <c r="U1817">
        <v>1</v>
      </c>
      <c r="V1817">
        <v>7</v>
      </c>
    </row>
    <row r="1818" spans="1:22">
      <c r="A1818">
        <v>1999</v>
      </c>
      <c r="B1818">
        <v>5</v>
      </c>
      <c r="C1818">
        <v>8</v>
      </c>
      <c r="D1818" s="14">
        <v>0.69862156759550198</v>
      </c>
      <c r="E1818" s="14">
        <v>2.4091586899852701E-2</v>
      </c>
      <c r="F1818" s="14">
        <v>0.48780751612529499</v>
      </c>
      <c r="G1818" s="14">
        <v>3.9991834497722101</v>
      </c>
      <c r="H1818" s="14">
        <v>1.3282552539230801</v>
      </c>
      <c r="I1818" s="14">
        <v>0.69618237937515204</v>
      </c>
      <c r="J1818" s="14">
        <v>0.483937139879906</v>
      </c>
      <c r="K1818" s="14">
        <v>0.92428218555661801</v>
      </c>
      <c r="L1818" s="14">
        <v>4.4583300354180802</v>
      </c>
      <c r="M1818" s="14">
        <v>1.7386646670055801</v>
      </c>
      <c r="N1818" s="14">
        <v>4.8945642888976497</v>
      </c>
      <c r="O1818" s="14">
        <v>2.1025283669149299</v>
      </c>
      <c r="P1818" s="14">
        <v>2.1046370709490501</v>
      </c>
      <c r="R1818">
        <v>2</v>
      </c>
      <c r="S1818">
        <v>5</v>
      </c>
      <c r="T1818">
        <v>4</v>
      </c>
      <c r="U1818">
        <v>1</v>
      </c>
      <c r="V1818">
        <v>7</v>
      </c>
    </row>
    <row r="1819" spans="1:22">
      <c r="A1819">
        <v>1999</v>
      </c>
      <c r="B1819">
        <v>5</v>
      </c>
      <c r="C1819">
        <v>9</v>
      </c>
      <c r="D1819" s="14">
        <v>0.90532993386601701</v>
      </c>
      <c r="E1819" s="14">
        <v>2.5435370028759001E-2</v>
      </c>
      <c r="F1819" s="14">
        <v>4.19487198429704E-5</v>
      </c>
      <c r="G1819" s="14">
        <v>2.3253891173480801</v>
      </c>
      <c r="H1819" s="14">
        <v>0.74775754447377896</v>
      </c>
      <c r="I1819" s="14">
        <v>1.2460753897854899</v>
      </c>
      <c r="J1819" s="14">
        <v>0.81012382745043199</v>
      </c>
      <c r="K1819" s="14">
        <v>1.0140534610355401</v>
      </c>
      <c r="L1819" s="14">
        <v>2.4505585895047401</v>
      </c>
      <c r="M1819" s="14">
        <v>1.0882402021178199</v>
      </c>
      <c r="N1819" s="14">
        <v>4.0083745692379296</v>
      </c>
      <c r="O1819" s="14">
        <v>3.0777736699031402</v>
      </c>
      <c r="P1819" s="14">
        <v>1.9962060101658501</v>
      </c>
      <c r="R1819">
        <v>2</v>
      </c>
      <c r="S1819">
        <v>5</v>
      </c>
      <c r="T1819">
        <v>4</v>
      </c>
      <c r="U1819">
        <v>1</v>
      </c>
      <c r="V1819">
        <v>7</v>
      </c>
    </row>
    <row r="1820" spans="1:22">
      <c r="A1820">
        <v>1999</v>
      </c>
      <c r="B1820">
        <v>5</v>
      </c>
      <c r="C1820">
        <v>10</v>
      </c>
      <c r="D1820" s="14">
        <v>0.18452087014192001</v>
      </c>
      <c r="E1820" s="14">
        <v>0.101065455777514</v>
      </c>
      <c r="F1820" s="14">
        <v>7.4558456690748801E-2</v>
      </c>
      <c r="G1820" s="14">
        <v>4.1162767645478597</v>
      </c>
      <c r="H1820" s="14">
        <v>1.79444770489257</v>
      </c>
      <c r="I1820" s="14">
        <v>0.451271101133565</v>
      </c>
      <c r="J1820" s="14">
        <v>1.2763316934079001</v>
      </c>
      <c r="K1820" s="14">
        <v>1.3285725092269201</v>
      </c>
      <c r="L1820" s="14">
        <v>2.5917900479790599</v>
      </c>
      <c r="M1820" s="14">
        <v>2.1378839361378499</v>
      </c>
      <c r="N1820" s="14">
        <v>1.7342043695907401</v>
      </c>
      <c r="O1820" s="14">
        <v>3.8486257466764102</v>
      </c>
      <c r="P1820" s="14">
        <v>2.6183154197833298</v>
      </c>
      <c r="R1820">
        <v>2</v>
      </c>
      <c r="S1820">
        <v>5</v>
      </c>
      <c r="T1820">
        <v>4</v>
      </c>
      <c r="U1820">
        <v>1</v>
      </c>
      <c r="V1820">
        <v>7</v>
      </c>
    </row>
    <row r="1821" spans="1:22">
      <c r="A1821">
        <v>1999</v>
      </c>
      <c r="B1821">
        <v>5</v>
      </c>
      <c r="C1821">
        <v>11</v>
      </c>
      <c r="D1821" s="14">
        <v>0.42160900699659098</v>
      </c>
      <c r="E1821" s="14">
        <v>0.19111446207069399</v>
      </c>
      <c r="F1821" s="14">
        <v>0.195194535947253</v>
      </c>
      <c r="G1821" s="14">
        <v>3.1642966192616999</v>
      </c>
      <c r="H1821" s="14">
        <v>1.2861033723227999</v>
      </c>
      <c r="I1821" s="14">
        <v>0.92628049793121303</v>
      </c>
      <c r="J1821" s="14">
        <v>0.98862725133256202</v>
      </c>
      <c r="K1821" s="14">
        <v>2.1366322627470899</v>
      </c>
      <c r="L1821" s="14">
        <v>1.3957666411910301</v>
      </c>
      <c r="M1821" s="14">
        <v>0.17708279693255699</v>
      </c>
      <c r="N1821" s="14">
        <v>3.1545794735179</v>
      </c>
      <c r="O1821" s="14">
        <v>4.0243861290340597</v>
      </c>
      <c r="P1821" s="14">
        <v>2.5086700595126801</v>
      </c>
      <c r="R1821">
        <v>2</v>
      </c>
      <c r="S1821">
        <v>5</v>
      </c>
      <c r="T1821">
        <v>4</v>
      </c>
      <c r="U1821">
        <v>1</v>
      </c>
      <c r="V1821">
        <v>7</v>
      </c>
    </row>
    <row r="1822" spans="1:22">
      <c r="A1822">
        <v>1999</v>
      </c>
      <c r="B1822">
        <v>5</v>
      </c>
      <c r="C1822">
        <v>12</v>
      </c>
      <c r="D1822" s="14">
        <v>1.25053657160016</v>
      </c>
      <c r="E1822" s="14">
        <v>7.2773714662942302E-4</v>
      </c>
      <c r="F1822" s="14">
        <v>8.4379711132425896E-3</v>
      </c>
      <c r="G1822" s="14">
        <v>3.9176581564959099</v>
      </c>
      <c r="H1822" s="14">
        <v>1.34205861617681</v>
      </c>
      <c r="I1822" s="14">
        <v>1.8909292627573799</v>
      </c>
      <c r="J1822" s="14">
        <v>0.99838656340617105</v>
      </c>
      <c r="K1822" s="14">
        <v>2.0611163412297202</v>
      </c>
      <c r="L1822" s="14">
        <v>4.2189114155643299</v>
      </c>
      <c r="M1822" s="14">
        <v>1.4411266319951299</v>
      </c>
      <c r="N1822" s="14">
        <v>6.2007815384972904</v>
      </c>
      <c r="O1822" s="14">
        <v>3.8350168464123202</v>
      </c>
      <c r="P1822" s="14">
        <v>2.8653021585500098</v>
      </c>
      <c r="R1822">
        <v>2</v>
      </c>
      <c r="S1822">
        <v>5</v>
      </c>
      <c r="T1822">
        <v>4</v>
      </c>
      <c r="U1822">
        <v>1</v>
      </c>
      <c r="V1822">
        <v>7</v>
      </c>
    </row>
    <row r="1823" spans="1:22">
      <c r="A1823">
        <v>1999</v>
      </c>
      <c r="B1823">
        <v>5</v>
      </c>
      <c r="C1823">
        <v>13</v>
      </c>
      <c r="D1823" s="14">
        <v>1.1821586751909701</v>
      </c>
      <c r="E1823" s="14">
        <v>4.0595324824058398E-5</v>
      </c>
      <c r="F1823" s="14">
        <v>0.14823748267765399</v>
      </c>
      <c r="G1823" s="14">
        <v>2.2253172298036898</v>
      </c>
      <c r="H1823" s="14">
        <v>2.39749276441297</v>
      </c>
      <c r="I1823" s="14">
        <v>1.90172381214296</v>
      </c>
      <c r="J1823" s="14">
        <v>1.08050609115658</v>
      </c>
      <c r="K1823" s="14">
        <v>2.4328053277111801</v>
      </c>
      <c r="L1823" s="14">
        <v>6.3992141067798602</v>
      </c>
      <c r="M1823" s="14">
        <v>1.4498734325661</v>
      </c>
      <c r="N1823" s="14">
        <v>6.1303883540761896</v>
      </c>
      <c r="O1823" s="14">
        <v>6.17432640193653</v>
      </c>
      <c r="P1823" s="14">
        <v>3.6117528291879202</v>
      </c>
      <c r="R1823">
        <v>4</v>
      </c>
      <c r="S1823">
        <v>9</v>
      </c>
      <c r="T1823">
        <v>4</v>
      </c>
      <c r="U1823">
        <v>1</v>
      </c>
      <c r="V1823">
        <v>7</v>
      </c>
    </row>
    <row r="1824" spans="1:22">
      <c r="A1824">
        <v>1999</v>
      </c>
      <c r="B1824">
        <v>5</v>
      </c>
      <c r="C1824">
        <v>14</v>
      </c>
      <c r="D1824" s="14">
        <v>0.70485197894504803</v>
      </c>
      <c r="E1824" s="14">
        <v>4.0983599400372897E-2</v>
      </c>
      <c r="F1824" s="14">
        <v>1.88357227634522E-2</v>
      </c>
      <c r="G1824" s="14">
        <v>2.0800335464327402</v>
      </c>
      <c r="H1824" s="14">
        <v>3.55634982598073</v>
      </c>
      <c r="I1824" s="14">
        <v>1.8437002520722201</v>
      </c>
      <c r="J1824" s="14">
        <v>0.98704931353686698</v>
      </c>
      <c r="K1824" s="14">
        <v>3.5835054044383701</v>
      </c>
      <c r="L1824" s="14">
        <v>3.7404009096799</v>
      </c>
      <c r="M1824" s="14">
        <v>0.95664051600366296</v>
      </c>
      <c r="N1824" s="14">
        <v>7.1923225171020402</v>
      </c>
      <c r="O1824" s="14">
        <v>2.37142171710641</v>
      </c>
      <c r="P1824" s="14">
        <v>2.4709499471304199</v>
      </c>
      <c r="R1824">
        <v>7</v>
      </c>
      <c r="S1824">
        <v>9</v>
      </c>
      <c r="T1824">
        <v>8</v>
      </c>
      <c r="U1824">
        <v>1</v>
      </c>
      <c r="V1824">
        <v>6</v>
      </c>
    </row>
    <row r="1825" spans="1:22">
      <c r="A1825">
        <v>1999</v>
      </c>
      <c r="B1825">
        <v>5</v>
      </c>
      <c r="C1825">
        <v>15</v>
      </c>
      <c r="D1825" s="14">
        <v>2.9062064634099598</v>
      </c>
      <c r="E1825" s="14">
        <v>4.6838446216784001E-3</v>
      </c>
      <c r="F1825" s="14">
        <v>2.0974357187459E-4</v>
      </c>
      <c r="G1825" s="14">
        <v>2.8971502739055999</v>
      </c>
      <c r="H1825" s="14">
        <v>3.2877872614078498</v>
      </c>
      <c r="I1825" s="14">
        <v>9.9685479060272009</v>
      </c>
      <c r="J1825" s="14">
        <v>0.70878267792656802</v>
      </c>
      <c r="K1825" s="14">
        <v>1.4736656261960599</v>
      </c>
      <c r="L1825" s="14">
        <v>3.9911033882396101</v>
      </c>
      <c r="M1825" s="14">
        <v>0.87210593028218997</v>
      </c>
      <c r="N1825" s="14">
        <v>7.8543266033116597</v>
      </c>
      <c r="O1825" s="14">
        <v>1.4102974197542599</v>
      </c>
      <c r="P1825" s="14">
        <v>2.0438935506454601</v>
      </c>
      <c r="R1825">
        <v>2</v>
      </c>
      <c r="S1825">
        <v>9</v>
      </c>
      <c r="T1825">
        <v>8</v>
      </c>
      <c r="U1825">
        <v>1</v>
      </c>
      <c r="V1825">
        <v>6</v>
      </c>
    </row>
    <row r="1826" spans="1:22">
      <c r="A1826">
        <v>1999</v>
      </c>
      <c r="B1826">
        <v>5</v>
      </c>
      <c r="C1826">
        <v>16</v>
      </c>
      <c r="D1826" s="14">
        <v>0.924737012738993</v>
      </c>
      <c r="E1826" s="14">
        <v>1.61779995326479E-4</v>
      </c>
      <c r="F1826" s="14">
        <v>2.3874936332219801E-3</v>
      </c>
      <c r="G1826" s="14">
        <v>4.0545956731042496</v>
      </c>
      <c r="H1826" s="14">
        <v>1.60591834480177</v>
      </c>
      <c r="I1826" s="14">
        <v>0.89128539640871396</v>
      </c>
      <c r="J1826" s="14">
        <v>0.89445942439109505</v>
      </c>
      <c r="K1826" s="14">
        <v>0.91098112049067304</v>
      </c>
      <c r="L1826" s="14">
        <v>6.6244801969005396</v>
      </c>
      <c r="M1826" s="14">
        <v>1.9377344904242</v>
      </c>
      <c r="N1826" s="14">
        <v>8.1885886525897291</v>
      </c>
      <c r="O1826" s="14">
        <v>1.32057106472018</v>
      </c>
      <c r="P1826" s="14">
        <v>2.12813166632565</v>
      </c>
      <c r="R1826">
        <v>2</v>
      </c>
      <c r="S1826">
        <v>9</v>
      </c>
      <c r="T1826">
        <v>8</v>
      </c>
      <c r="U1826">
        <v>1</v>
      </c>
      <c r="V1826">
        <v>7</v>
      </c>
    </row>
    <row r="1827" spans="1:22">
      <c r="A1827">
        <v>1999</v>
      </c>
      <c r="B1827">
        <v>5</v>
      </c>
      <c r="C1827">
        <v>17</v>
      </c>
      <c r="D1827" s="14">
        <v>0.91849644855039703</v>
      </c>
      <c r="E1827" s="14">
        <v>2.5010750482853498E-3</v>
      </c>
      <c r="F1827" s="14">
        <v>0.10902475458549001</v>
      </c>
      <c r="G1827" s="14">
        <v>1.49490300656194</v>
      </c>
      <c r="H1827" s="14">
        <v>0.99943340850623796</v>
      </c>
      <c r="I1827" s="14">
        <v>2.23429795511528</v>
      </c>
      <c r="J1827" s="14">
        <v>0.31117002395545501</v>
      </c>
      <c r="K1827" s="14">
        <v>0.64574976914789295</v>
      </c>
      <c r="L1827" s="14">
        <v>1.8614450037144701</v>
      </c>
      <c r="M1827" s="14">
        <v>0.37179085954262298</v>
      </c>
      <c r="N1827" s="14">
        <v>5.2096939247185503</v>
      </c>
      <c r="O1827" s="14">
        <v>1.5250448114972499</v>
      </c>
      <c r="P1827" s="14">
        <v>1.19433951076545</v>
      </c>
      <c r="R1827">
        <v>2</v>
      </c>
      <c r="S1827">
        <v>9</v>
      </c>
      <c r="T1827">
        <v>8</v>
      </c>
      <c r="U1827">
        <v>5</v>
      </c>
      <c r="V1827">
        <v>6</v>
      </c>
    </row>
    <row r="1828" spans="1:22">
      <c r="A1828">
        <v>1999</v>
      </c>
      <c r="B1828">
        <v>5</v>
      </c>
      <c r="C1828">
        <v>18</v>
      </c>
      <c r="D1828" s="14">
        <v>7.70198049193275E-2</v>
      </c>
      <c r="E1828" s="14">
        <v>5.1960115071883204E-3</v>
      </c>
      <c r="F1828" s="14">
        <v>1.22391410095203E-2</v>
      </c>
      <c r="G1828" s="14">
        <v>1.36278514721036</v>
      </c>
      <c r="H1828" s="14">
        <v>0.49282075744856002</v>
      </c>
      <c r="I1828" s="14">
        <v>0.157303145100984</v>
      </c>
      <c r="J1828" s="14">
        <v>0.42304873568766199</v>
      </c>
      <c r="K1828" s="14">
        <v>0.34854061311150702</v>
      </c>
      <c r="L1828" s="14">
        <v>5.5075284986225403</v>
      </c>
      <c r="M1828" s="14">
        <v>1.0499837494803901</v>
      </c>
      <c r="N1828" s="14">
        <v>3.1096745435076198</v>
      </c>
      <c r="O1828" s="14">
        <v>0.98209981094590704</v>
      </c>
      <c r="P1828" s="14">
        <v>1.08904078507705</v>
      </c>
      <c r="R1828">
        <v>2</v>
      </c>
      <c r="S1828">
        <v>9</v>
      </c>
      <c r="T1828">
        <v>8</v>
      </c>
      <c r="U1828">
        <v>5</v>
      </c>
      <c r="V1828">
        <v>6</v>
      </c>
    </row>
    <row r="1829" spans="1:22">
      <c r="A1829">
        <v>1999</v>
      </c>
      <c r="B1829">
        <v>5</v>
      </c>
      <c r="C1829">
        <v>19</v>
      </c>
      <c r="D1829" s="14">
        <v>6.4954944646571394E-2</v>
      </c>
      <c r="E1829" s="14">
        <v>7.7894360192439904E-3</v>
      </c>
      <c r="F1829" s="14">
        <v>3.1768998082550102E-3</v>
      </c>
      <c r="G1829" s="14">
        <v>1.7771584540740399</v>
      </c>
      <c r="H1829" s="14">
        <v>0.27958387197412199</v>
      </c>
      <c r="I1829" s="14">
        <v>0.19134792995399399</v>
      </c>
      <c r="J1829" s="14">
        <v>0.58757981018582195</v>
      </c>
      <c r="K1829" s="14">
        <v>0.47793439692247902</v>
      </c>
      <c r="L1829" s="14">
        <v>3.6531955900523898</v>
      </c>
      <c r="M1829" s="14">
        <v>0.31297492225415002</v>
      </c>
      <c r="N1829" s="14">
        <v>1.8839431890550999</v>
      </c>
      <c r="O1829" s="14">
        <v>0.95814506054820703</v>
      </c>
      <c r="P1829" s="14">
        <v>0.99481036562109804</v>
      </c>
      <c r="R1829">
        <v>2</v>
      </c>
      <c r="S1829">
        <v>9</v>
      </c>
      <c r="T1829">
        <v>8</v>
      </c>
      <c r="U1829">
        <v>5</v>
      </c>
      <c r="V1829">
        <v>6</v>
      </c>
    </row>
    <row r="1830" spans="1:22">
      <c r="A1830">
        <v>1999</v>
      </c>
      <c r="B1830">
        <v>5</v>
      </c>
      <c r="C1830">
        <v>20</v>
      </c>
      <c r="D1830" s="14">
        <v>0.18671730304661699</v>
      </c>
      <c r="E1830" s="14">
        <v>2.8633900564785798E-2</v>
      </c>
      <c r="F1830" s="14">
        <v>1.2584616135159501E-3</v>
      </c>
      <c r="G1830" s="14">
        <v>1.92507014295241</v>
      </c>
      <c r="H1830" s="14">
        <v>0.33162643689928001</v>
      </c>
      <c r="I1830" s="14">
        <v>0.68140000403502798</v>
      </c>
      <c r="J1830" s="14">
        <v>0.30015550839627098</v>
      </c>
      <c r="K1830" s="14">
        <v>0.41857905507277798</v>
      </c>
      <c r="L1830" s="14">
        <v>1.7530346094068601</v>
      </c>
      <c r="M1830" s="14">
        <v>0.83398886515768</v>
      </c>
      <c r="N1830" s="14">
        <v>1.2007046144175599</v>
      </c>
      <c r="O1830" s="14">
        <v>1.0455537855549699</v>
      </c>
      <c r="P1830" s="14">
        <v>0.89759716262579003</v>
      </c>
      <c r="R1830">
        <v>6</v>
      </c>
      <c r="S1830">
        <v>9</v>
      </c>
      <c r="T1830">
        <v>8</v>
      </c>
      <c r="U1830">
        <v>5</v>
      </c>
      <c r="V1830">
        <v>6</v>
      </c>
    </row>
    <row r="1831" spans="1:22">
      <c r="A1831">
        <v>1999</v>
      </c>
      <c r="B1831">
        <v>5</v>
      </c>
      <c r="C1831">
        <v>21</v>
      </c>
      <c r="D1831" s="14">
        <v>0.28062755454871002</v>
      </c>
      <c r="E1831" s="14">
        <v>3.8037415184829497E-2</v>
      </c>
      <c r="F1831" s="14">
        <v>6.6908633842914705E-2</v>
      </c>
      <c r="G1831" s="14">
        <v>2.90365277715473</v>
      </c>
      <c r="H1831" s="14">
        <v>0.30820656235615002</v>
      </c>
      <c r="I1831" s="14">
        <v>0.28211545874510602</v>
      </c>
      <c r="J1831" s="14">
        <v>8.5314337481966804E-2</v>
      </c>
      <c r="K1831" s="14">
        <v>0.35704260045080899</v>
      </c>
      <c r="L1831" s="14">
        <v>2.6161440603750701</v>
      </c>
      <c r="M1831" s="14">
        <v>0.694594055544275</v>
      </c>
      <c r="N1831" s="14">
        <v>2.1573226446443501</v>
      </c>
      <c r="O1831" s="14">
        <v>1.26718805728346</v>
      </c>
      <c r="P1831" s="14">
        <v>1.15284686734627</v>
      </c>
      <c r="R1831">
        <v>2</v>
      </c>
      <c r="S1831">
        <v>9</v>
      </c>
      <c r="T1831">
        <v>8</v>
      </c>
      <c r="U1831">
        <v>5</v>
      </c>
      <c r="V1831">
        <v>6</v>
      </c>
    </row>
    <row r="1832" spans="1:22">
      <c r="A1832">
        <v>1999</v>
      </c>
      <c r="B1832">
        <v>5</v>
      </c>
      <c r="C1832">
        <v>22</v>
      </c>
      <c r="D1832" s="14">
        <v>7.4229925726633098E-3</v>
      </c>
      <c r="E1832" s="14">
        <v>2.9124501119218799E-2</v>
      </c>
      <c r="F1832" s="14">
        <v>0.149882770120777</v>
      </c>
      <c r="G1832" s="14">
        <v>2.7418521436722898</v>
      </c>
      <c r="H1832" s="14">
        <v>0.390946202937274</v>
      </c>
      <c r="I1832" s="14">
        <v>6.0159140357199901E-2</v>
      </c>
      <c r="J1832" s="14">
        <v>0.210224092690526</v>
      </c>
      <c r="K1832" s="14">
        <v>0.290955534104891</v>
      </c>
      <c r="L1832" s="14">
        <v>2.1678708657907202</v>
      </c>
      <c r="M1832" s="14">
        <v>0.32123454942651503</v>
      </c>
      <c r="N1832" s="14">
        <v>1.8413124665496901</v>
      </c>
      <c r="O1832" s="14">
        <v>1.63160017235721</v>
      </c>
      <c r="P1832" s="14">
        <v>1.1554961045237</v>
      </c>
      <c r="R1832">
        <v>2</v>
      </c>
      <c r="S1832">
        <v>9</v>
      </c>
      <c r="T1832">
        <v>8</v>
      </c>
      <c r="U1832">
        <v>5</v>
      </c>
      <c r="V1832">
        <v>6</v>
      </c>
    </row>
    <row r="1833" spans="1:22">
      <c r="A1833">
        <v>1999</v>
      </c>
      <c r="B1833">
        <v>5</v>
      </c>
      <c r="C1833">
        <v>23</v>
      </c>
      <c r="D1833" s="14">
        <v>5.4370934846314797E-5</v>
      </c>
      <c r="E1833" s="14">
        <v>1.1742289495292001E-3</v>
      </c>
      <c r="F1833" s="14">
        <v>0.121483482604026</v>
      </c>
      <c r="G1833" s="14">
        <v>2.5093598511423498</v>
      </c>
      <c r="H1833" s="14">
        <v>0.38998252681578599</v>
      </c>
      <c r="I1833" s="14">
        <v>1.08528010871576E-3</v>
      </c>
      <c r="J1833" s="14">
        <v>0.34934072817259798</v>
      </c>
      <c r="K1833" s="14">
        <v>0.296876820672271</v>
      </c>
      <c r="L1833" s="14">
        <v>3.4127793711252301</v>
      </c>
      <c r="M1833" s="14">
        <v>1.13884441120249</v>
      </c>
      <c r="N1833" s="14">
        <v>1.13325357298964</v>
      </c>
      <c r="O1833" s="14">
        <v>1.01657171346901</v>
      </c>
      <c r="P1833" s="14">
        <v>1.0561069353155099</v>
      </c>
      <c r="R1833">
        <v>2</v>
      </c>
      <c r="S1833">
        <v>9</v>
      </c>
      <c r="T1833">
        <v>8</v>
      </c>
      <c r="U1833">
        <v>5</v>
      </c>
      <c r="V1833">
        <v>6</v>
      </c>
    </row>
    <row r="1834" spans="1:22">
      <c r="A1834">
        <v>1999</v>
      </c>
      <c r="B1834">
        <v>5</v>
      </c>
      <c r="C1834">
        <v>24</v>
      </c>
      <c r="D1834" s="14">
        <v>0</v>
      </c>
      <c r="E1834" s="14">
        <v>1.39437203854523E-2</v>
      </c>
      <c r="F1834" s="14">
        <v>6.3258662196009202E-2</v>
      </c>
      <c r="G1834" s="14">
        <v>2.1783874543163102</v>
      </c>
      <c r="H1834" s="14">
        <v>0.30288669576302002</v>
      </c>
      <c r="I1834" s="14">
        <v>0</v>
      </c>
      <c r="J1834" s="14">
        <v>0.446443090762837</v>
      </c>
      <c r="K1834" s="14">
        <v>0.34518563305330402</v>
      </c>
      <c r="L1834" s="14">
        <v>0.27619097010453098</v>
      </c>
      <c r="M1834" s="14">
        <v>0.824467036937227</v>
      </c>
      <c r="N1834" s="14">
        <v>0.25681771080924098</v>
      </c>
      <c r="O1834" s="14">
        <v>0.95968480302196901</v>
      </c>
      <c r="P1834" s="14">
        <v>0.76006080342927795</v>
      </c>
      <c r="R1834">
        <v>6</v>
      </c>
      <c r="S1834">
        <v>9</v>
      </c>
      <c r="T1834">
        <v>8</v>
      </c>
      <c r="U1834">
        <v>5</v>
      </c>
      <c r="V1834">
        <v>6</v>
      </c>
    </row>
    <row r="1835" spans="1:22">
      <c r="A1835">
        <v>1999</v>
      </c>
      <c r="B1835">
        <v>5</v>
      </c>
      <c r="C1835">
        <v>25</v>
      </c>
      <c r="D1835" s="14">
        <v>3.1343030587798202E-3</v>
      </c>
      <c r="E1835" s="14">
        <v>2.16808049317305E-2</v>
      </c>
      <c r="F1835" s="14">
        <v>5.6840513683015299E-2</v>
      </c>
      <c r="G1835" s="14">
        <v>2.91041407480831</v>
      </c>
      <c r="H1835" s="14">
        <v>0.30295320040212498</v>
      </c>
      <c r="I1835" s="14">
        <v>1.3715497101019001E-2</v>
      </c>
      <c r="J1835" s="14">
        <v>0.28775958405556901</v>
      </c>
      <c r="K1835" s="14">
        <v>0.24893925149705701</v>
      </c>
      <c r="L1835" s="14">
        <v>2.7411315647533501</v>
      </c>
      <c r="M1835" s="14">
        <v>1.34927817849344</v>
      </c>
      <c r="N1835" s="14">
        <v>0.92930271099984996</v>
      </c>
      <c r="O1835" s="14">
        <v>1.13890796687741</v>
      </c>
      <c r="P1835" s="14">
        <v>1.1126367298175499</v>
      </c>
      <c r="R1835">
        <v>2</v>
      </c>
      <c r="S1835">
        <v>9</v>
      </c>
      <c r="T1835">
        <v>8</v>
      </c>
      <c r="U1835">
        <v>5</v>
      </c>
      <c r="V1835">
        <v>6</v>
      </c>
    </row>
    <row r="1836" spans="1:22">
      <c r="A1836">
        <v>1999</v>
      </c>
      <c r="B1836">
        <v>5</v>
      </c>
      <c r="C1836">
        <v>26</v>
      </c>
      <c r="D1836" s="14">
        <v>6.7194644298560298E-3</v>
      </c>
      <c r="E1836" s="14">
        <v>0</v>
      </c>
      <c r="F1836" s="14">
        <v>9.7321020557733992E-3</v>
      </c>
      <c r="G1836" s="14">
        <v>2.6166704419991</v>
      </c>
      <c r="H1836" s="14">
        <v>0.408271266767401</v>
      </c>
      <c r="I1836" s="14">
        <v>6.3515085449700297E-3</v>
      </c>
      <c r="J1836" s="14">
        <v>0.59402203402874598</v>
      </c>
      <c r="K1836" s="14">
        <v>0.18477808262168399</v>
      </c>
      <c r="L1836" s="14">
        <v>2.8039804695834101</v>
      </c>
      <c r="M1836" s="14">
        <v>1.0403128744268999</v>
      </c>
      <c r="N1836" s="14">
        <v>1.13653181801714</v>
      </c>
      <c r="O1836" s="14">
        <v>1.1849332876382499</v>
      </c>
      <c r="P1836" s="14">
        <v>1.11165460212089</v>
      </c>
      <c r="R1836">
        <v>2</v>
      </c>
      <c r="S1836">
        <v>9</v>
      </c>
      <c r="T1836">
        <v>8</v>
      </c>
      <c r="U1836">
        <v>5</v>
      </c>
      <c r="V1836">
        <v>6</v>
      </c>
    </row>
    <row r="1837" spans="1:22">
      <c r="A1837">
        <v>1999</v>
      </c>
      <c r="B1837">
        <v>5</v>
      </c>
      <c r="C1837">
        <v>27</v>
      </c>
      <c r="D1837" s="14">
        <v>6.8812925756322699E-3</v>
      </c>
      <c r="E1837" s="14">
        <v>6.3568710053354696E-2</v>
      </c>
      <c r="F1837" s="14">
        <v>2.6092101864962899E-2</v>
      </c>
      <c r="G1837" s="14">
        <v>5.3764666161720696</v>
      </c>
      <c r="H1837" s="14">
        <v>0.61302167007312103</v>
      </c>
      <c r="I1837" s="14">
        <v>1.40601220643476E-2</v>
      </c>
      <c r="J1837" s="14">
        <v>0.50947737127749204</v>
      </c>
      <c r="K1837" s="14">
        <v>0.22926913231375801</v>
      </c>
      <c r="L1837" s="14">
        <v>12.3567053304116</v>
      </c>
      <c r="M1837" s="14">
        <v>7.1475883446851602</v>
      </c>
      <c r="N1837" s="14">
        <v>5.4757302457647903</v>
      </c>
      <c r="O1837" s="14">
        <v>1.0000607797061301</v>
      </c>
      <c r="P1837" s="14">
        <v>2.45177126299459</v>
      </c>
      <c r="R1837">
        <v>2</v>
      </c>
      <c r="S1837">
        <v>9</v>
      </c>
      <c r="T1837">
        <v>4</v>
      </c>
      <c r="U1837">
        <v>5</v>
      </c>
      <c r="V1837">
        <v>6</v>
      </c>
    </row>
    <row r="1838" spans="1:22">
      <c r="A1838">
        <v>1999</v>
      </c>
      <c r="B1838">
        <v>5</v>
      </c>
      <c r="C1838">
        <v>28</v>
      </c>
      <c r="D1838" s="14">
        <v>3.77274397936449E-3</v>
      </c>
      <c r="E1838" s="14">
        <v>1.0079394437232201</v>
      </c>
      <c r="F1838" s="14">
        <v>0.35049644213952402</v>
      </c>
      <c r="G1838" s="14">
        <v>4.7683347310822297</v>
      </c>
      <c r="H1838" s="14">
        <v>0.90605984973847098</v>
      </c>
      <c r="I1838" s="14">
        <v>1.44735610559276E-2</v>
      </c>
      <c r="J1838" s="14">
        <v>0.64616020263797203</v>
      </c>
      <c r="K1838" s="14">
        <v>0.48299204683240399</v>
      </c>
      <c r="L1838" s="14">
        <v>1.57271315587921</v>
      </c>
      <c r="M1838" s="14">
        <v>0.60795539021011702</v>
      </c>
      <c r="N1838" s="14">
        <v>3.8826454540607398</v>
      </c>
      <c r="O1838" s="14">
        <v>1.26510072844778</v>
      </c>
      <c r="P1838" s="14">
        <v>1.62927361320348</v>
      </c>
      <c r="R1838">
        <v>2</v>
      </c>
      <c r="S1838">
        <v>9</v>
      </c>
      <c r="T1838">
        <v>8</v>
      </c>
      <c r="U1838">
        <v>5</v>
      </c>
      <c r="V1838">
        <v>6</v>
      </c>
    </row>
    <row r="1839" spans="1:22">
      <c r="A1839">
        <v>1999</v>
      </c>
      <c r="B1839">
        <v>5</v>
      </c>
      <c r="C1839">
        <v>29</v>
      </c>
      <c r="D1839" s="14">
        <v>6.8948174738066104E-3</v>
      </c>
      <c r="E1839" s="14">
        <v>0.75914349184020102</v>
      </c>
      <c r="F1839" s="14">
        <v>0.86840563023654505</v>
      </c>
      <c r="G1839" s="14">
        <v>4.5429885233069003</v>
      </c>
      <c r="H1839" s="14">
        <v>1.04132266125964</v>
      </c>
      <c r="I1839" s="14">
        <v>3.0516046216238601E-2</v>
      </c>
      <c r="J1839" s="14">
        <v>0.50453947188788295</v>
      </c>
      <c r="K1839" s="14">
        <v>0.64935432730597697</v>
      </c>
      <c r="L1839" s="14">
        <v>3.0010262696452101</v>
      </c>
      <c r="M1839" s="14">
        <v>2.3977218592958298</v>
      </c>
      <c r="N1839" s="14">
        <v>5.1280806873730302</v>
      </c>
      <c r="O1839" s="14">
        <v>1.4645289676950799</v>
      </c>
      <c r="P1839" s="14">
        <v>1.8342107142920601</v>
      </c>
      <c r="R1839">
        <v>2</v>
      </c>
      <c r="S1839">
        <v>9</v>
      </c>
      <c r="T1839">
        <v>8</v>
      </c>
      <c r="U1839">
        <v>5</v>
      </c>
      <c r="V1839">
        <v>6</v>
      </c>
    </row>
    <row r="1840" spans="1:22">
      <c r="A1840">
        <v>1999</v>
      </c>
      <c r="B1840">
        <v>5</v>
      </c>
      <c r="C1840">
        <v>30</v>
      </c>
      <c r="D1840" s="14">
        <v>5.4370934846314797E-5</v>
      </c>
      <c r="E1840" s="14">
        <v>0.13225774323129999</v>
      </c>
      <c r="F1840" s="14">
        <v>1.3119330908178E-2</v>
      </c>
      <c r="G1840" s="14">
        <v>3.6612259408716499</v>
      </c>
      <c r="H1840" s="14">
        <v>0.81012230545558395</v>
      </c>
      <c r="I1840" s="14">
        <v>2.5429390748482202E-3</v>
      </c>
      <c r="J1840" s="14">
        <v>0.41169134929964901</v>
      </c>
      <c r="K1840" s="14">
        <v>0.40184004753032698</v>
      </c>
      <c r="L1840" s="14">
        <v>3.1175950562128398</v>
      </c>
      <c r="M1840" s="14">
        <v>2.48580889632062</v>
      </c>
      <c r="N1840" s="14">
        <v>4.0150474177880398</v>
      </c>
      <c r="O1840" s="14">
        <v>1.48139826598032</v>
      </c>
      <c r="P1840" s="14">
        <v>1.5955318413755599</v>
      </c>
      <c r="R1840">
        <v>2</v>
      </c>
      <c r="S1840">
        <v>9</v>
      </c>
      <c r="T1840">
        <v>8</v>
      </c>
      <c r="U1840">
        <v>5</v>
      </c>
      <c r="V1840">
        <v>6</v>
      </c>
    </row>
    <row r="1841" spans="1:22">
      <c r="A1841">
        <v>1999</v>
      </c>
      <c r="B1841">
        <v>5</v>
      </c>
      <c r="C1841">
        <v>31</v>
      </c>
      <c r="D1841" s="14">
        <v>0</v>
      </c>
      <c r="E1841" s="14">
        <v>1.2530610223796101E-2</v>
      </c>
      <c r="F1841" s="14">
        <v>8.3897439685940895E-5</v>
      </c>
      <c r="G1841" s="14">
        <v>2.5533168319413599</v>
      </c>
      <c r="H1841" s="14">
        <v>0.71026567957045394</v>
      </c>
      <c r="I1841" s="14">
        <v>1.02059767405405E-3</v>
      </c>
      <c r="J1841" s="14">
        <v>0.247825657984904</v>
      </c>
      <c r="K1841" s="14">
        <v>0.55059983904049603</v>
      </c>
      <c r="L1841" s="14">
        <v>0.84191128592144604</v>
      </c>
      <c r="M1841" s="14">
        <v>0.83187033283085299</v>
      </c>
      <c r="N1841" s="14">
        <v>2.9270190652739698</v>
      </c>
      <c r="O1841" s="14">
        <v>1.8831231510731701</v>
      </c>
      <c r="P1841" s="14">
        <v>1.26382413491541</v>
      </c>
      <c r="R1841">
        <v>2</v>
      </c>
      <c r="S1841">
        <v>9</v>
      </c>
      <c r="T1841">
        <v>8</v>
      </c>
      <c r="U1841">
        <v>5</v>
      </c>
      <c r="V1841">
        <v>6</v>
      </c>
    </row>
    <row r="1842" spans="1:22">
      <c r="A1842">
        <v>2000</v>
      </c>
      <c r="B1842">
        <v>3</v>
      </c>
      <c r="C1842">
        <v>1</v>
      </c>
      <c r="D1842" s="14">
        <v>3.65123510635207</v>
      </c>
      <c r="E1842" s="14">
        <v>1.4207657229245401</v>
      </c>
      <c r="F1842" s="14">
        <v>0.51514956933627698</v>
      </c>
      <c r="G1842" s="14">
        <v>0.11138005462683399</v>
      </c>
      <c r="H1842" s="14">
        <v>3.07443273743533</v>
      </c>
      <c r="I1842" s="14">
        <v>0.99849618208028201</v>
      </c>
      <c r="J1842" s="14">
        <v>8.1740231448345899E-2</v>
      </c>
      <c r="K1842" s="14">
        <v>6.2156498285838202</v>
      </c>
      <c r="L1842" s="14">
        <v>6.7608557106727798E-4</v>
      </c>
      <c r="M1842" s="14">
        <v>0</v>
      </c>
      <c r="N1842" s="14">
        <v>0.705333582637376</v>
      </c>
      <c r="O1842" s="14">
        <v>1.29528537231751</v>
      </c>
      <c r="P1842" s="14">
        <v>1.6129426306617001</v>
      </c>
      <c r="R1842">
        <v>9</v>
      </c>
      <c r="S1842">
        <v>4</v>
      </c>
      <c r="T1842">
        <v>3</v>
      </c>
      <c r="U1842">
        <v>8</v>
      </c>
      <c r="V1842">
        <v>8</v>
      </c>
    </row>
    <row r="1843" spans="1:22">
      <c r="A1843">
        <v>2000</v>
      </c>
      <c r="B1843">
        <v>3</v>
      </c>
      <c r="C1843">
        <v>2</v>
      </c>
      <c r="D1843" s="14">
        <v>2.0830016588009101</v>
      </c>
      <c r="E1843" s="14">
        <v>0.70804464137981404</v>
      </c>
      <c r="F1843" s="14">
        <v>0.93030737838747601</v>
      </c>
      <c r="G1843" s="14">
        <v>0.120181916050226</v>
      </c>
      <c r="H1843" s="14">
        <v>2.2874246757530199</v>
      </c>
      <c r="I1843" s="14">
        <v>0.25833909576418801</v>
      </c>
      <c r="J1843" s="14">
        <v>0.16769295108073501</v>
      </c>
      <c r="K1843" s="14">
        <v>3.9089174411930698</v>
      </c>
      <c r="L1843" s="14">
        <v>0</v>
      </c>
      <c r="M1843" s="14">
        <v>0</v>
      </c>
      <c r="N1843" s="14">
        <v>0.53967777383718496</v>
      </c>
      <c r="O1843" s="14">
        <v>1.8969310570607201</v>
      </c>
      <c r="P1843" s="14">
        <v>1.41301890077396</v>
      </c>
      <c r="R1843">
        <v>6</v>
      </c>
      <c r="S1843">
        <v>4</v>
      </c>
      <c r="T1843">
        <v>6</v>
      </c>
      <c r="U1843">
        <v>8</v>
      </c>
      <c r="V1843">
        <v>8</v>
      </c>
    </row>
    <row r="1844" spans="1:22">
      <c r="A1844">
        <v>2000</v>
      </c>
      <c r="B1844">
        <v>3</v>
      </c>
      <c r="C1844">
        <v>3</v>
      </c>
      <c r="D1844" s="14">
        <v>11.6350456061557</v>
      </c>
      <c r="E1844" s="14">
        <v>0.106606457170328</v>
      </c>
      <c r="F1844" s="14">
        <v>0.18363882989550201</v>
      </c>
      <c r="G1844" s="14">
        <v>5.2307766734558898E-2</v>
      </c>
      <c r="H1844" s="14">
        <v>0.24082437195046699</v>
      </c>
      <c r="I1844" s="14">
        <v>2.41838182856756</v>
      </c>
      <c r="J1844" s="14">
        <v>7.0876204793889799E-2</v>
      </c>
      <c r="K1844" s="14">
        <v>10.443218740232</v>
      </c>
      <c r="L1844" s="14">
        <v>0</v>
      </c>
      <c r="M1844" s="14">
        <v>0</v>
      </c>
      <c r="N1844" s="14">
        <v>0.34971130774354497</v>
      </c>
      <c r="O1844" s="14">
        <v>0.84781607396278802</v>
      </c>
      <c r="P1844" s="14">
        <v>1.86977448277583</v>
      </c>
      <c r="R1844">
        <v>9</v>
      </c>
      <c r="S1844">
        <v>4</v>
      </c>
      <c r="T1844">
        <v>6</v>
      </c>
      <c r="U1844">
        <v>8</v>
      </c>
      <c r="V1844">
        <v>8</v>
      </c>
    </row>
    <row r="1845" spans="1:22">
      <c r="A1845">
        <v>2000</v>
      </c>
      <c r="B1845">
        <v>3</v>
      </c>
      <c r="C1845">
        <v>4</v>
      </c>
      <c r="D1845" s="14">
        <v>3.35537324626844</v>
      </c>
      <c r="E1845" s="14">
        <v>3.6908457141902498E-3</v>
      </c>
      <c r="F1845" s="14">
        <v>0</v>
      </c>
      <c r="G1845" s="14">
        <v>3.1929259767326301E-2</v>
      </c>
      <c r="H1845" s="14">
        <v>1.4136950563197399</v>
      </c>
      <c r="I1845" s="14">
        <v>0.40440993801050601</v>
      </c>
      <c r="J1845" s="14">
        <v>2.9485955063052301E-2</v>
      </c>
      <c r="K1845" s="14">
        <v>10.1191528413305</v>
      </c>
      <c r="L1845" s="14">
        <v>2.29476305609577E-3</v>
      </c>
      <c r="M1845" s="14">
        <v>0</v>
      </c>
      <c r="N1845" s="14">
        <v>2.8370272402933798</v>
      </c>
      <c r="O1845" s="14">
        <v>1.10963342509551</v>
      </c>
      <c r="P1845" s="14">
        <v>1.9595845863860899</v>
      </c>
      <c r="R1845">
        <v>9</v>
      </c>
      <c r="S1845">
        <v>4</v>
      </c>
      <c r="T1845">
        <v>6</v>
      </c>
      <c r="U1845">
        <v>8</v>
      </c>
      <c r="V1845">
        <v>5</v>
      </c>
    </row>
    <row r="1846" spans="1:22">
      <c r="A1846">
        <v>2000</v>
      </c>
      <c r="B1846">
        <v>3</v>
      </c>
      <c r="C1846">
        <v>5</v>
      </c>
      <c r="D1846" s="14">
        <v>3.1954302545134499</v>
      </c>
      <c r="E1846" s="14">
        <v>8.9438052419202904E-4</v>
      </c>
      <c r="F1846" s="14">
        <v>0</v>
      </c>
      <c r="G1846" s="14">
        <v>4.8145090202465601E-2</v>
      </c>
      <c r="H1846" s="14">
        <v>0.29075425129417198</v>
      </c>
      <c r="I1846" s="14">
        <v>0.75295861257151397</v>
      </c>
      <c r="J1846" s="14">
        <v>6.4054595549757107E-2</v>
      </c>
      <c r="K1846" s="14">
        <v>3.9848988579577198</v>
      </c>
      <c r="L1846" s="14">
        <v>2.78387486222285E-3</v>
      </c>
      <c r="M1846" s="14">
        <v>0</v>
      </c>
      <c r="N1846" s="14">
        <v>1.18093249364792</v>
      </c>
      <c r="O1846" s="14">
        <v>0.84519646464718601</v>
      </c>
      <c r="P1846" s="14">
        <v>0.96751218037310904</v>
      </c>
      <c r="R1846">
        <v>6</v>
      </c>
      <c r="S1846">
        <v>4</v>
      </c>
      <c r="T1846">
        <v>6</v>
      </c>
      <c r="U1846">
        <v>8</v>
      </c>
      <c r="V1846">
        <v>5</v>
      </c>
    </row>
    <row r="1847" spans="1:22">
      <c r="A1847">
        <v>2000</v>
      </c>
      <c r="B1847">
        <v>3</v>
      </c>
      <c r="C1847">
        <v>6</v>
      </c>
      <c r="D1847" s="14">
        <v>3.60373018697475</v>
      </c>
      <c r="E1847" s="14">
        <v>1.74078413428945E-3</v>
      </c>
      <c r="F1847" s="14">
        <v>0</v>
      </c>
      <c r="G1847" s="14">
        <v>0.18015185515738899</v>
      </c>
      <c r="H1847" s="14">
        <v>0.28856441119842402</v>
      </c>
      <c r="I1847" s="14">
        <v>1.2724598938732301</v>
      </c>
      <c r="J1847" s="14">
        <v>6.2390632780698597E-2</v>
      </c>
      <c r="K1847" s="14">
        <v>4.9248988129840203</v>
      </c>
      <c r="L1847" s="14">
        <v>1.1080386319637E-2</v>
      </c>
      <c r="M1847" s="14">
        <v>3.3900457743625801E-3</v>
      </c>
      <c r="N1847" s="14">
        <v>0.79070380421867004</v>
      </c>
      <c r="O1847" s="14">
        <v>1.37833559500831</v>
      </c>
      <c r="P1847" s="14">
        <v>1.24336333102955</v>
      </c>
      <c r="R1847">
        <v>8</v>
      </c>
      <c r="S1847">
        <v>4</v>
      </c>
      <c r="T1847">
        <v>6</v>
      </c>
      <c r="U1847">
        <v>8</v>
      </c>
      <c r="V1847">
        <v>8</v>
      </c>
    </row>
    <row r="1848" spans="1:22">
      <c r="A1848">
        <v>2000</v>
      </c>
      <c r="B1848">
        <v>3</v>
      </c>
      <c r="C1848">
        <v>7</v>
      </c>
      <c r="D1848" s="14">
        <v>8.7183930478847902</v>
      </c>
      <c r="E1848" s="14">
        <v>3.5200571085802499E-3</v>
      </c>
      <c r="F1848" s="14">
        <v>4.63723468877397E-5</v>
      </c>
      <c r="G1848" s="14">
        <v>0.34924300255112201</v>
      </c>
      <c r="H1848" s="14">
        <v>0.45981285649196502</v>
      </c>
      <c r="I1848" s="14">
        <v>9.5788574420506194</v>
      </c>
      <c r="J1848" s="14">
        <v>1.4731636989828E-2</v>
      </c>
      <c r="K1848" s="14">
        <v>6.8744120206831596</v>
      </c>
      <c r="L1848" s="14">
        <v>7.8088102582013597E-2</v>
      </c>
      <c r="M1848" s="14">
        <v>0</v>
      </c>
      <c r="N1848" s="14">
        <v>3.0745663531912202</v>
      </c>
      <c r="O1848" s="14">
        <v>2.0278315415560599</v>
      </c>
      <c r="P1848" s="14">
        <v>1.9276471160607</v>
      </c>
      <c r="R1848">
        <v>9</v>
      </c>
      <c r="S1848">
        <v>4</v>
      </c>
      <c r="T1848">
        <v>6</v>
      </c>
      <c r="U1848">
        <v>8</v>
      </c>
      <c r="V1848">
        <v>5</v>
      </c>
    </row>
    <row r="1849" spans="1:22">
      <c r="A1849">
        <v>2000</v>
      </c>
      <c r="B1849">
        <v>3</v>
      </c>
      <c r="C1849">
        <v>8</v>
      </c>
      <c r="D1849" s="14">
        <v>12.440252645334001</v>
      </c>
      <c r="E1849" s="14">
        <v>1.47167801972975E-2</v>
      </c>
      <c r="F1849" s="14">
        <v>1.4804005410527401E-2</v>
      </c>
      <c r="G1849" s="14">
        <v>1.00041174739115</v>
      </c>
      <c r="H1849" s="14">
        <v>1.33073842652832</v>
      </c>
      <c r="I1849" s="14">
        <v>10.199726314644799</v>
      </c>
      <c r="J1849" s="14">
        <v>1.6056557379854602E-2</v>
      </c>
      <c r="K1849" s="14">
        <v>11.609585006661501</v>
      </c>
      <c r="L1849" s="14">
        <v>0.27360215765350199</v>
      </c>
      <c r="M1849" s="14">
        <v>2.43130235509589E-3</v>
      </c>
      <c r="N1849" s="14">
        <v>8.6505229438201994</v>
      </c>
      <c r="O1849" s="14">
        <v>1.81311590316463</v>
      </c>
      <c r="P1849" s="14">
        <v>2.87816107618562</v>
      </c>
      <c r="R1849">
        <v>9</v>
      </c>
      <c r="S1849">
        <v>2</v>
      </c>
      <c r="T1849">
        <v>6</v>
      </c>
      <c r="U1849">
        <v>8</v>
      </c>
      <c r="V1849">
        <v>8</v>
      </c>
    </row>
    <row r="1850" spans="1:22">
      <c r="A1850">
        <v>2000</v>
      </c>
      <c r="B1850">
        <v>3</v>
      </c>
      <c r="C1850">
        <v>9</v>
      </c>
      <c r="D1850" s="14">
        <v>4.1583112021573596</v>
      </c>
      <c r="E1850" s="14">
        <v>1.95937701554043E-2</v>
      </c>
      <c r="F1850" s="14">
        <v>0.48222933116683803</v>
      </c>
      <c r="G1850" s="14">
        <v>0.41904898048804001</v>
      </c>
      <c r="H1850" s="14">
        <v>0.65742605243909402</v>
      </c>
      <c r="I1850" s="14">
        <v>3.5876710653525001</v>
      </c>
      <c r="J1850" s="14">
        <v>1.09017085286989E-2</v>
      </c>
      <c r="K1850" s="14">
        <v>6.9125321441483099</v>
      </c>
      <c r="L1850" s="14">
        <v>4.3590094768100503E-2</v>
      </c>
      <c r="M1850" s="14">
        <v>0</v>
      </c>
      <c r="N1850" s="14">
        <v>2.52169938074621</v>
      </c>
      <c r="O1850" s="14">
        <v>1.05501786009303</v>
      </c>
      <c r="P1850" s="14">
        <v>1.60432736232623</v>
      </c>
      <c r="R1850">
        <v>9</v>
      </c>
      <c r="S1850">
        <v>7</v>
      </c>
      <c r="T1850">
        <v>5</v>
      </c>
      <c r="U1850">
        <v>8</v>
      </c>
      <c r="V1850">
        <v>3</v>
      </c>
    </row>
    <row r="1851" spans="1:22">
      <c r="A1851">
        <v>2000</v>
      </c>
      <c r="B1851">
        <v>3</v>
      </c>
      <c r="C1851">
        <v>10</v>
      </c>
      <c r="D1851" s="14">
        <v>2.5356024515066999</v>
      </c>
      <c r="E1851" s="14">
        <v>0.55364332835352603</v>
      </c>
      <c r="F1851" s="14">
        <v>1.35703824158606</v>
      </c>
      <c r="G1851" s="14">
        <v>0.14790049833296101</v>
      </c>
      <c r="H1851" s="14">
        <v>0.188987309615327</v>
      </c>
      <c r="I1851" s="14">
        <v>1.02975144123295</v>
      </c>
      <c r="J1851" s="14">
        <v>1.7932112560530001E-2</v>
      </c>
      <c r="K1851" s="14">
        <v>4.3262590576201303</v>
      </c>
      <c r="L1851" s="14">
        <v>4.4054682295455801E-4</v>
      </c>
      <c r="M1851" s="14">
        <v>0</v>
      </c>
      <c r="N1851" s="14">
        <v>1.8803567660652301</v>
      </c>
      <c r="O1851" s="14">
        <v>0.847419535280448</v>
      </c>
      <c r="P1851" s="14">
        <v>1.02414912747294</v>
      </c>
      <c r="R1851">
        <v>6</v>
      </c>
      <c r="S1851">
        <v>2</v>
      </c>
      <c r="T1851">
        <v>5</v>
      </c>
      <c r="U1851">
        <v>8</v>
      </c>
      <c r="V1851">
        <v>3</v>
      </c>
    </row>
    <row r="1852" spans="1:22">
      <c r="A1852">
        <v>2000</v>
      </c>
      <c r="B1852">
        <v>3</v>
      </c>
      <c r="C1852">
        <v>11</v>
      </c>
      <c r="D1852" s="14">
        <v>2.8352007743963199</v>
      </c>
      <c r="E1852" s="14">
        <v>0.70779394115738503</v>
      </c>
      <c r="F1852" s="14">
        <v>0.67907448088211497</v>
      </c>
      <c r="G1852" s="14">
        <v>0.10323015433845199</v>
      </c>
      <c r="H1852" s="14">
        <v>0.38800062169071903</v>
      </c>
      <c r="I1852" s="14">
        <v>2.2782007077762598</v>
      </c>
      <c r="J1852" s="14">
        <v>3.8526728522984201E-2</v>
      </c>
      <c r="K1852" s="14">
        <v>5.8626439041306204</v>
      </c>
      <c r="L1852" s="14">
        <v>1.57878878288591E-2</v>
      </c>
      <c r="M1852" s="14">
        <v>0</v>
      </c>
      <c r="N1852" s="14">
        <v>3.4379298254251598</v>
      </c>
      <c r="O1852" s="14">
        <v>0.45934608800674698</v>
      </c>
      <c r="P1852" s="14">
        <v>1.3026063925326801</v>
      </c>
      <c r="R1852">
        <v>9</v>
      </c>
      <c r="S1852">
        <v>2</v>
      </c>
      <c r="T1852">
        <v>7</v>
      </c>
      <c r="U1852">
        <v>8</v>
      </c>
      <c r="V1852">
        <v>3</v>
      </c>
    </row>
    <row r="1853" spans="1:22">
      <c r="A1853">
        <v>2000</v>
      </c>
      <c r="B1853">
        <v>3</v>
      </c>
      <c r="C1853">
        <v>12</v>
      </c>
      <c r="D1853" s="14">
        <v>9.0595153260175607</v>
      </c>
      <c r="E1853" s="14">
        <v>6.7626042681978504E-3</v>
      </c>
      <c r="F1853" s="14">
        <v>0.32981505735248501</v>
      </c>
      <c r="G1853" s="14">
        <v>0.186680996422736</v>
      </c>
      <c r="H1853" s="14">
        <v>0.73973110229009498</v>
      </c>
      <c r="I1853" s="14">
        <v>2.7667670612978998</v>
      </c>
      <c r="J1853" s="14">
        <v>3.5709627543205801E-2</v>
      </c>
      <c r="K1853" s="14">
        <v>6.8158768784891697</v>
      </c>
      <c r="L1853" s="14">
        <v>9.2801608120201398E-2</v>
      </c>
      <c r="M1853" s="14">
        <v>0</v>
      </c>
      <c r="N1853" s="14">
        <v>2.7492448594301302</v>
      </c>
      <c r="O1853" s="14">
        <v>2.33507530491155</v>
      </c>
      <c r="P1853" s="14">
        <v>1.91797076149043</v>
      </c>
      <c r="R1853">
        <v>9</v>
      </c>
      <c r="S1853">
        <v>2</v>
      </c>
      <c r="T1853">
        <v>5</v>
      </c>
      <c r="U1853">
        <v>8</v>
      </c>
      <c r="V1853">
        <v>3</v>
      </c>
    </row>
    <row r="1854" spans="1:22">
      <c r="A1854">
        <v>2000</v>
      </c>
      <c r="B1854">
        <v>3</v>
      </c>
      <c r="C1854">
        <v>13</v>
      </c>
      <c r="D1854" s="14">
        <v>3.84374823568734</v>
      </c>
      <c r="E1854" s="14">
        <v>0</v>
      </c>
      <c r="F1854" s="14">
        <v>0</v>
      </c>
      <c r="G1854" s="14">
        <v>0.119766322626798</v>
      </c>
      <c r="H1854" s="14">
        <v>0.170927868060924</v>
      </c>
      <c r="I1854" s="14">
        <v>2.9652551461799401</v>
      </c>
      <c r="J1854" s="14">
        <v>2.2137900857152702E-2</v>
      </c>
      <c r="K1854" s="14">
        <v>2.7220546179188401</v>
      </c>
      <c r="L1854" s="14">
        <v>8.9497454850376496E-2</v>
      </c>
      <c r="M1854" s="14">
        <v>0</v>
      </c>
      <c r="N1854" s="14">
        <v>1.26154391808708</v>
      </c>
      <c r="O1854" s="14">
        <v>2.0942020330808799</v>
      </c>
      <c r="P1854" s="14">
        <v>1.16657705847628</v>
      </c>
      <c r="R1854">
        <v>6</v>
      </c>
      <c r="S1854">
        <v>2</v>
      </c>
      <c r="T1854">
        <v>5</v>
      </c>
      <c r="U1854">
        <v>8</v>
      </c>
      <c r="V1854">
        <v>3</v>
      </c>
    </row>
    <row r="1855" spans="1:22">
      <c r="A1855">
        <v>2000</v>
      </c>
      <c r="B1855">
        <v>3</v>
      </c>
      <c r="C1855">
        <v>14</v>
      </c>
      <c r="D1855" s="14">
        <v>4.2558116653165499</v>
      </c>
      <c r="E1855" s="14">
        <v>0</v>
      </c>
      <c r="F1855" s="14">
        <v>0</v>
      </c>
      <c r="G1855" s="14">
        <v>7.3626886271054598E-2</v>
      </c>
      <c r="H1855" s="14">
        <v>0.59713150402196702</v>
      </c>
      <c r="I1855" s="14">
        <v>2.4946004206313299</v>
      </c>
      <c r="J1855" s="14">
        <v>2.00811027860072E-2</v>
      </c>
      <c r="K1855" s="14">
        <v>3.5636123248917602</v>
      </c>
      <c r="L1855" s="14">
        <v>4.7412770037144003E-2</v>
      </c>
      <c r="M1855" s="14">
        <v>0</v>
      </c>
      <c r="N1855" s="14">
        <v>2.2074040837401498</v>
      </c>
      <c r="O1855" s="14">
        <v>1.1058879587102699</v>
      </c>
      <c r="P1855" s="14">
        <v>1.0007756439079101</v>
      </c>
      <c r="R1855">
        <v>8</v>
      </c>
      <c r="S1855">
        <v>2</v>
      </c>
      <c r="T1855">
        <v>5</v>
      </c>
      <c r="U1855">
        <v>8</v>
      </c>
      <c r="V1855">
        <v>3</v>
      </c>
    </row>
    <row r="1856" spans="1:22">
      <c r="A1856">
        <v>2000</v>
      </c>
      <c r="B1856">
        <v>3</v>
      </c>
      <c r="C1856">
        <v>15</v>
      </c>
      <c r="D1856" s="14">
        <v>5.7465379634382803</v>
      </c>
      <c r="E1856" s="14">
        <v>5.2162750014150697E-3</v>
      </c>
      <c r="F1856" s="14">
        <v>0</v>
      </c>
      <c r="G1856" s="14">
        <v>0.25290707617444602</v>
      </c>
      <c r="H1856" s="14">
        <v>0.717494724786367</v>
      </c>
      <c r="I1856" s="14">
        <v>4.5793368919341697</v>
      </c>
      <c r="J1856" s="14">
        <v>2.0766756923500902E-2</v>
      </c>
      <c r="K1856" s="14">
        <v>7.5353589435026498</v>
      </c>
      <c r="L1856" s="14">
        <v>0.16849839362544</v>
      </c>
      <c r="M1856" s="14">
        <v>1.5720630848747E-3</v>
      </c>
      <c r="N1856" s="14">
        <v>4.3080133573147599</v>
      </c>
      <c r="O1856" s="14">
        <v>1.22663538608075</v>
      </c>
      <c r="P1856" s="14">
        <v>1.8211732755709999</v>
      </c>
      <c r="R1856">
        <v>8</v>
      </c>
      <c r="S1856">
        <v>2</v>
      </c>
      <c r="T1856">
        <v>5</v>
      </c>
      <c r="U1856">
        <v>8</v>
      </c>
      <c r="V1856">
        <v>3</v>
      </c>
    </row>
    <row r="1857" spans="1:22">
      <c r="A1857">
        <v>2000</v>
      </c>
      <c r="B1857">
        <v>3</v>
      </c>
      <c r="C1857">
        <v>16</v>
      </c>
      <c r="D1857" s="14">
        <v>3.8425327829445601</v>
      </c>
      <c r="E1857" s="14">
        <v>2.4963439512886302E-3</v>
      </c>
      <c r="F1857" s="14">
        <v>0</v>
      </c>
      <c r="G1857" s="14">
        <v>0.323586894950046</v>
      </c>
      <c r="H1857" s="14">
        <v>0.74939696441341497</v>
      </c>
      <c r="I1857" s="14">
        <v>8.5547711143516398</v>
      </c>
      <c r="J1857" s="14">
        <v>2.64773690589695E-2</v>
      </c>
      <c r="K1857" s="14">
        <v>7.2952961830624501</v>
      </c>
      <c r="L1857" s="14">
        <v>0.226309971264784</v>
      </c>
      <c r="M1857" s="14">
        <v>0</v>
      </c>
      <c r="N1857" s="14">
        <v>4.8846161535789996</v>
      </c>
      <c r="O1857" s="14">
        <v>2.5061605173698598</v>
      </c>
      <c r="P1857" s="14">
        <v>2.0526424370841299</v>
      </c>
      <c r="R1857">
        <v>8</v>
      </c>
      <c r="S1857">
        <v>2</v>
      </c>
      <c r="T1857">
        <v>7</v>
      </c>
      <c r="U1857">
        <v>8</v>
      </c>
      <c r="V1857">
        <v>3</v>
      </c>
    </row>
    <row r="1858" spans="1:22">
      <c r="A1858">
        <v>2000</v>
      </c>
      <c r="B1858">
        <v>3</v>
      </c>
      <c r="C1858">
        <v>17</v>
      </c>
      <c r="D1858" s="14">
        <v>1.19184259665957</v>
      </c>
      <c r="E1858" s="14">
        <v>3.9101927405281997E-2</v>
      </c>
      <c r="F1858" s="14">
        <v>0</v>
      </c>
      <c r="G1858" s="14">
        <v>0.21531546711862401</v>
      </c>
      <c r="H1858" s="14">
        <v>0.63937894683737995</v>
      </c>
      <c r="I1858" s="14">
        <v>0.67509937208895598</v>
      </c>
      <c r="J1858" s="14">
        <v>0.19611720076704001</v>
      </c>
      <c r="K1858" s="14">
        <v>5.8669874283782599</v>
      </c>
      <c r="L1858" s="14">
        <v>0.26405382135984601</v>
      </c>
      <c r="M1858" s="14">
        <v>0</v>
      </c>
      <c r="N1858" s="14">
        <v>2.45432650928461</v>
      </c>
      <c r="O1858" s="14">
        <v>2.8834300055271598</v>
      </c>
      <c r="P1858" s="14">
        <v>1.9548811216789499</v>
      </c>
      <c r="R1858">
        <v>6</v>
      </c>
      <c r="S1858">
        <v>3</v>
      </c>
      <c r="T1858">
        <v>7</v>
      </c>
      <c r="U1858">
        <v>8</v>
      </c>
      <c r="V1858">
        <v>3</v>
      </c>
    </row>
    <row r="1859" spans="1:22">
      <c r="A1859">
        <v>2000</v>
      </c>
      <c r="B1859">
        <v>3</v>
      </c>
      <c r="C1859">
        <v>18</v>
      </c>
      <c r="D1859" s="14">
        <v>1.6456684115724201</v>
      </c>
      <c r="E1859" s="14">
        <v>0.243672098127451</v>
      </c>
      <c r="F1859" s="14">
        <v>0</v>
      </c>
      <c r="G1859" s="14">
        <v>0.261701779474178</v>
      </c>
      <c r="H1859" s="14">
        <v>0.55625528937175095</v>
      </c>
      <c r="I1859" s="14">
        <v>3.25560087045179</v>
      </c>
      <c r="J1859" s="14">
        <v>0.294441282217347</v>
      </c>
      <c r="K1859" s="14">
        <v>4.1751622688491299</v>
      </c>
      <c r="L1859" s="14">
        <v>0.35448173447679299</v>
      </c>
      <c r="M1859" s="14">
        <v>0</v>
      </c>
      <c r="N1859" s="14">
        <v>2.1015142304818002</v>
      </c>
      <c r="O1859" s="14">
        <v>1.74364482298854</v>
      </c>
      <c r="P1859" s="14">
        <v>1.42883863691548</v>
      </c>
      <c r="R1859">
        <v>6</v>
      </c>
      <c r="S1859">
        <v>3</v>
      </c>
      <c r="T1859">
        <v>7</v>
      </c>
      <c r="U1859">
        <v>8</v>
      </c>
      <c r="V1859">
        <v>2</v>
      </c>
    </row>
    <row r="1860" spans="1:22">
      <c r="A1860">
        <v>2000</v>
      </c>
      <c r="B1860">
        <v>3</v>
      </c>
      <c r="C1860">
        <v>19</v>
      </c>
      <c r="D1860" s="14">
        <v>7.9280465133372697</v>
      </c>
      <c r="E1860" s="14">
        <v>0.36565737469811199</v>
      </c>
      <c r="F1860" s="14">
        <v>1.20438255774382E-3</v>
      </c>
      <c r="G1860" s="14">
        <v>0.34321666852508997</v>
      </c>
      <c r="H1860" s="14">
        <v>1.2128484936889601</v>
      </c>
      <c r="I1860" s="14">
        <v>8.0901355933610208</v>
      </c>
      <c r="J1860" s="14">
        <v>0.22862215559981899</v>
      </c>
      <c r="K1860" s="14">
        <v>4.75595114802843</v>
      </c>
      <c r="L1860" s="14">
        <v>0.28622192237668898</v>
      </c>
      <c r="M1860" s="14">
        <v>7.7008642066412501E-3</v>
      </c>
      <c r="N1860" s="14">
        <v>2.16702445167244</v>
      </c>
      <c r="O1860" s="14">
        <v>4.2897547286943798</v>
      </c>
      <c r="P1860" s="14">
        <v>2.4855900980561501</v>
      </c>
      <c r="R1860">
        <v>3</v>
      </c>
      <c r="S1860">
        <v>3</v>
      </c>
      <c r="T1860">
        <v>7</v>
      </c>
      <c r="U1860">
        <v>7</v>
      </c>
      <c r="V1860">
        <v>2</v>
      </c>
    </row>
    <row r="1861" spans="1:22">
      <c r="A1861">
        <v>2000</v>
      </c>
      <c r="B1861">
        <v>3</v>
      </c>
      <c r="C1861">
        <v>20</v>
      </c>
      <c r="D1861" s="14">
        <v>2.3454367284253799</v>
      </c>
      <c r="E1861" s="14">
        <v>0.11387649025992699</v>
      </c>
      <c r="F1861" s="14">
        <v>0</v>
      </c>
      <c r="G1861" s="14">
        <v>0.12581113397294799</v>
      </c>
      <c r="H1861" s="14">
        <v>0.70981800109705395</v>
      </c>
      <c r="I1861" s="14">
        <v>3.4975415840115698</v>
      </c>
      <c r="J1861" s="14">
        <v>9.2607119049714401E-2</v>
      </c>
      <c r="K1861" s="14">
        <v>5.3201583548859501</v>
      </c>
      <c r="L1861" s="14">
        <v>4.45718816521187E-2</v>
      </c>
      <c r="M1861" s="14">
        <v>4.8334684501401002E-3</v>
      </c>
      <c r="N1861" s="14">
        <v>1.94657781058171</v>
      </c>
      <c r="O1861" s="14">
        <v>5.7517080086980101</v>
      </c>
      <c r="P1861" s="14">
        <v>2.7636843565717601</v>
      </c>
      <c r="R1861">
        <v>3</v>
      </c>
      <c r="S1861">
        <v>2</v>
      </c>
      <c r="T1861">
        <v>7</v>
      </c>
      <c r="U1861">
        <v>7</v>
      </c>
      <c r="V1861">
        <v>3</v>
      </c>
    </row>
    <row r="1862" spans="1:22">
      <c r="A1862">
        <v>2000</v>
      </c>
      <c r="B1862">
        <v>3</v>
      </c>
      <c r="C1862">
        <v>21</v>
      </c>
      <c r="D1862" s="14">
        <v>4.6638119859115204</v>
      </c>
      <c r="E1862" s="14">
        <v>3.5370234961420902E-2</v>
      </c>
      <c r="F1862" s="14">
        <v>0</v>
      </c>
      <c r="G1862" s="14">
        <v>9.2811242890059598E-2</v>
      </c>
      <c r="H1862" s="14">
        <v>1.26562387755749</v>
      </c>
      <c r="I1862" s="14">
        <v>3.7798197825065998</v>
      </c>
      <c r="J1862" s="14">
        <v>7.9345256497648703E-2</v>
      </c>
      <c r="K1862" s="14">
        <v>4.5168211223728996</v>
      </c>
      <c r="L1862" s="14">
        <v>5.3059722838996799E-2</v>
      </c>
      <c r="M1862" s="14">
        <v>7.82854359444023E-3</v>
      </c>
      <c r="N1862" s="14">
        <v>1.07882457237704</v>
      </c>
      <c r="O1862" s="14">
        <v>5.1551452370958302</v>
      </c>
      <c r="P1862" s="14">
        <v>2.3893457013207202</v>
      </c>
      <c r="R1862">
        <v>3</v>
      </c>
      <c r="S1862">
        <v>2</v>
      </c>
      <c r="T1862">
        <v>7</v>
      </c>
      <c r="U1862">
        <v>7</v>
      </c>
      <c r="V1862">
        <v>2</v>
      </c>
    </row>
    <row r="1863" spans="1:22">
      <c r="A1863">
        <v>2000</v>
      </c>
      <c r="B1863">
        <v>3</v>
      </c>
      <c r="C1863">
        <v>22</v>
      </c>
      <c r="D1863" s="14">
        <v>2.6545142801684398</v>
      </c>
      <c r="E1863" s="14">
        <v>2.4113697560152899E-3</v>
      </c>
      <c r="F1863" s="14">
        <v>0</v>
      </c>
      <c r="G1863" s="14">
        <v>1.8907998183816398E-2</v>
      </c>
      <c r="H1863" s="14">
        <v>0.54253648942723598</v>
      </c>
      <c r="I1863" s="14">
        <v>1.07386038385335</v>
      </c>
      <c r="J1863" s="14">
        <v>0.113533530589339</v>
      </c>
      <c r="K1863" s="14">
        <v>3.3998732862727001</v>
      </c>
      <c r="L1863" s="14">
        <v>1.8074132834911699E-2</v>
      </c>
      <c r="M1863" s="14">
        <v>2.43335324166539E-3</v>
      </c>
      <c r="N1863" s="14">
        <v>0.37154795423555997</v>
      </c>
      <c r="O1863" s="14">
        <v>2.9905824562141401</v>
      </c>
      <c r="P1863" s="14">
        <v>1.5088343857945199</v>
      </c>
      <c r="R1863">
        <v>6</v>
      </c>
      <c r="S1863">
        <v>3</v>
      </c>
      <c r="T1863">
        <v>7</v>
      </c>
      <c r="U1863">
        <v>7</v>
      </c>
      <c r="V1863">
        <v>2</v>
      </c>
    </row>
    <row r="1864" spans="1:22">
      <c r="A1864">
        <v>2000</v>
      </c>
      <c r="B1864">
        <v>3</v>
      </c>
      <c r="C1864">
        <v>23</v>
      </c>
      <c r="D1864" s="14">
        <v>3.89772462587278</v>
      </c>
      <c r="E1864" s="14">
        <v>1.7818960369937999E-2</v>
      </c>
      <c r="F1864" s="14">
        <v>0</v>
      </c>
      <c r="G1864" s="14">
        <v>0.100064665098461</v>
      </c>
      <c r="H1864" s="14">
        <v>0.26243598374055799</v>
      </c>
      <c r="I1864" s="14">
        <v>2.2229946958198998</v>
      </c>
      <c r="J1864" s="14">
        <v>0.164354163769238</v>
      </c>
      <c r="K1864" s="14">
        <v>4.9617960220660802</v>
      </c>
      <c r="L1864" s="14">
        <v>4.9222122926641703E-3</v>
      </c>
      <c r="M1864" s="14">
        <v>7.3423739417686198E-3</v>
      </c>
      <c r="N1864" s="14">
        <v>0.56330404586698901</v>
      </c>
      <c r="O1864" s="14">
        <v>3.4290185854078099</v>
      </c>
      <c r="P1864" s="14">
        <v>1.922984790456</v>
      </c>
      <c r="R1864">
        <v>8</v>
      </c>
      <c r="S1864">
        <v>3</v>
      </c>
      <c r="T1864">
        <v>7</v>
      </c>
      <c r="U1864">
        <v>7</v>
      </c>
      <c r="V1864">
        <v>4</v>
      </c>
    </row>
    <row r="1865" spans="1:22">
      <c r="A1865">
        <v>2000</v>
      </c>
      <c r="B1865">
        <v>3</v>
      </c>
      <c r="C1865">
        <v>24</v>
      </c>
      <c r="D1865" s="14">
        <v>7.2427465770405401</v>
      </c>
      <c r="E1865" s="14">
        <v>5.4894092636761399E-2</v>
      </c>
      <c r="F1865" s="14">
        <v>2.8589650200279999E-2</v>
      </c>
      <c r="G1865" s="14">
        <v>0.48647198030298799</v>
      </c>
      <c r="H1865" s="14">
        <v>0.84781651262353397</v>
      </c>
      <c r="I1865" s="14">
        <v>3.86184503896644</v>
      </c>
      <c r="J1865" s="14">
        <v>0.115255183033161</v>
      </c>
      <c r="K1865" s="14">
        <v>5.1749012614592402</v>
      </c>
      <c r="L1865" s="14">
        <v>1.91831565685465</v>
      </c>
      <c r="M1865" s="14">
        <v>4.2552786944156599E-3</v>
      </c>
      <c r="N1865" s="14">
        <v>3.1794050181398701</v>
      </c>
      <c r="O1865" s="14">
        <v>6.6654666852548203</v>
      </c>
      <c r="P1865" s="14">
        <v>3.3287580966208101</v>
      </c>
      <c r="R1865">
        <v>3</v>
      </c>
      <c r="S1865">
        <v>3</v>
      </c>
      <c r="T1865">
        <v>7</v>
      </c>
      <c r="U1865">
        <v>7</v>
      </c>
      <c r="V1865">
        <v>4</v>
      </c>
    </row>
    <row r="1866" spans="1:22">
      <c r="A1866">
        <v>2000</v>
      </c>
      <c r="B1866">
        <v>3</v>
      </c>
      <c r="C1866">
        <v>25</v>
      </c>
      <c r="D1866" s="14">
        <v>12.4589377188331</v>
      </c>
      <c r="E1866" s="14">
        <v>3.7464444501283001E-2</v>
      </c>
      <c r="F1866" s="14">
        <v>0.47298475842017401</v>
      </c>
      <c r="G1866" s="14">
        <v>0.73295309318264601</v>
      </c>
      <c r="H1866" s="14">
        <v>2.3013380892778899</v>
      </c>
      <c r="I1866" s="14">
        <v>8.1384749638063401</v>
      </c>
      <c r="J1866" s="14">
        <v>0.22525404807557101</v>
      </c>
      <c r="K1866" s="14">
        <v>9.5188260397888804</v>
      </c>
      <c r="L1866" s="14">
        <v>5.0416486657460897</v>
      </c>
      <c r="M1866" s="14">
        <v>0</v>
      </c>
      <c r="N1866" s="14">
        <v>10.320835857775601</v>
      </c>
      <c r="O1866" s="14">
        <v>4.3029214885935296</v>
      </c>
      <c r="P1866" s="14">
        <v>3.7891960633394102</v>
      </c>
      <c r="R1866">
        <v>9</v>
      </c>
      <c r="S1866">
        <v>7</v>
      </c>
      <c r="T1866">
        <v>7</v>
      </c>
      <c r="U1866">
        <v>7</v>
      </c>
      <c r="V1866">
        <v>4</v>
      </c>
    </row>
    <row r="1867" spans="1:22">
      <c r="A1867">
        <v>2000</v>
      </c>
      <c r="B1867">
        <v>3</v>
      </c>
      <c r="C1867">
        <v>26</v>
      </c>
      <c r="D1867" s="14">
        <v>1.17405332695584</v>
      </c>
      <c r="E1867" s="14">
        <v>7.8458109495471398E-2</v>
      </c>
      <c r="F1867" s="14">
        <v>0.65887431797388196</v>
      </c>
      <c r="G1867" s="14">
        <v>0.64939026869466698</v>
      </c>
      <c r="H1867" s="14">
        <v>1.6551874899030601</v>
      </c>
      <c r="I1867" s="14">
        <v>2.7524975127578002</v>
      </c>
      <c r="J1867" s="14">
        <v>0.19624561911642199</v>
      </c>
      <c r="K1867" s="14">
        <v>5.85193931544483</v>
      </c>
      <c r="L1867" s="14">
        <v>3.2256030952350199</v>
      </c>
      <c r="M1867" s="14">
        <v>0</v>
      </c>
      <c r="N1867" s="14">
        <v>6.7459982752018801</v>
      </c>
      <c r="O1867" s="14">
        <v>2.9833045567483398</v>
      </c>
      <c r="P1867" s="14">
        <v>2.4477125291459201</v>
      </c>
      <c r="R1867">
        <v>9</v>
      </c>
      <c r="S1867">
        <v>3</v>
      </c>
      <c r="T1867">
        <v>7</v>
      </c>
      <c r="U1867">
        <v>7</v>
      </c>
      <c r="V1867">
        <v>2</v>
      </c>
    </row>
    <row r="1868" spans="1:22">
      <c r="A1868">
        <v>2000</v>
      </c>
      <c r="B1868">
        <v>3</v>
      </c>
      <c r="C1868">
        <v>27</v>
      </c>
      <c r="D1868" s="14">
        <v>1.4001168491354501</v>
      </c>
      <c r="E1868" s="14">
        <v>2.58481544608502E-2</v>
      </c>
      <c r="F1868" s="14">
        <v>1.71285580145305E-2</v>
      </c>
      <c r="G1868" s="14">
        <v>0.595058575968342</v>
      </c>
      <c r="H1868" s="14">
        <v>1.18720653567455</v>
      </c>
      <c r="I1868" s="14">
        <v>2.1125527748346</v>
      </c>
      <c r="J1868" s="14">
        <v>0.11972813710607499</v>
      </c>
      <c r="K1868" s="14">
        <v>6.0738225750843897</v>
      </c>
      <c r="L1868" s="14">
        <v>0.48005028413147899</v>
      </c>
      <c r="M1868" s="14">
        <v>0</v>
      </c>
      <c r="N1868" s="14">
        <v>1.5033194671371599</v>
      </c>
      <c r="O1868" s="14">
        <v>2.5775157326627198</v>
      </c>
      <c r="P1868" s="14">
        <v>1.95443025448171</v>
      </c>
      <c r="R1868">
        <v>8</v>
      </c>
      <c r="S1868">
        <v>3</v>
      </c>
      <c r="T1868">
        <v>5</v>
      </c>
      <c r="U1868">
        <v>7</v>
      </c>
      <c r="V1868">
        <v>3</v>
      </c>
    </row>
    <row r="1869" spans="1:22">
      <c r="A1869">
        <v>2000</v>
      </c>
      <c r="B1869">
        <v>3</v>
      </c>
      <c r="C1869">
        <v>28</v>
      </c>
      <c r="D1869" s="14">
        <v>6.9987240492492404</v>
      </c>
      <c r="E1869" s="14">
        <v>3.6086885426694498E-2</v>
      </c>
      <c r="F1869" s="14">
        <v>1.85693169922429E-4</v>
      </c>
      <c r="G1869" s="14">
        <v>0.32050397041816597</v>
      </c>
      <c r="H1869" s="14">
        <v>0.99208000053892098</v>
      </c>
      <c r="I1869" s="14">
        <v>2.7259660132359902</v>
      </c>
      <c r="J1869" s="14">
        <v>0.118260337141259</v>
      </c>
      <c r="K1869" s="14">
        <v>5.27756413789061</v>
      </c>
      <c r="L1869" s="14">
        <v>2.81725036153808E-2</v>
      </c>
      <c r="M1869" s="14">
        <v>0</v>
      </c>
      <c r="N1869" s="14">
        <v>1.26563242790052</v>
      </c>
      <c r="O1869" s="14">
        <v>2.02896282602899</v>
      </c>
      <c r="P1869" s="14">
        <v>1.61130464270499</v>
      </c>
      <c r="R1869">
        <v>6</v>
      </c>
      <c r="S1869">
        <v>3</v>
      </c>
      <c r="T1869">
        <v>5</v>
      </c>
      <c r="U1869">
        <v>4</v>
      </c>
      <c r="V1869">
        <v>3</v>
      </c>
    </row>
    <row r="1870" spans="1:22">
      <c r="A1870">
        <v>2000</v>
      </c>
      <c r="B1870">
        <v>3</v>
      </c>
      <c r="C1870">
        <v>29</v>
      </c>
      <c r="D1870" s="14">
        <v>8.3972332964158394</v>
      </c>
      <c r="E1870" s="14">
        <v>2.90848178925661E-2</v>
      </c>
      <c r="F1870" s="14">
        <v>9.2846584961214895E-5</v>
      </c>
      <c r="G1870" s="14">
        <v>0.50655116811704304</v>
      </c>
      <c r="H1870" s="14">
        <v>1.7561461978691399</v>
      </c>
      <c r="I1870" s="14">
        <v>5.35578774282616</v>
      </c>
      <c r="J1870" s="14">
        <v>0.43712731655887699</v>
      </c>
      <c r="K1870" s="14">
        <v>4.5264578003760096</v>
      </c>
      <c r="L1870" s="14">
        <v>2.9218441120738198E-2</v>
      </c>
      <c r="M1870" s="14">
        <v>0</v>
      </c>
      <c r="N1870" s="14">
        <v>1.9045257025056499</v>
      </c>
      <c r="O1870" s="14">
        <v>2.4651984432831999</v>
      </c>
      <c r="P1870" s="14">
        <v>1.7510734193708799</v>
      </c>
      <c r="R1870">
        <v>6</v>
      </c>
      <c r="S1870">
        <v>1</v>
      </c>
      <c r="T1870">
        <v>5</v>
      </c>
      <c r="U1870">
        <v>4</v>
      </c>
      <c r="V1870">
        <v>3</v>
      </c>
    </row>
    <row r="1871" spans="1:22">
      <c r="A1871">
        <v>2000</v>
      </c>
      <c r="B1871">
        <v>3</v>
      </c>
      <c r="C1871">
        <v>30</v>
      </c>
      <c r="D1871" s="14">
        <v>11.490049314755501</v>
      </c>
      <c r="E1871" s="14">
        <v>5.6936046586429902E-2</v>
      </c>
      <c r="F1871" s="14">
        <v>2.7777151427518901E-4</v>
      </c>
      <c r="G1871" s="14">
        <v>1.98466676259509</v>
      </c>
      <c r="H1871" s="14">
        <v>1.58824912389004</v>
      </c>
      <c r="I1871" s="14">
        <v>6.3515646950359796</v>
      </c>
      <c r="J1871" s="14">
        <v>0.59195947503462998</v>
      </c>
      <c r="K1871" s="14">
        <v>4.4903211087287902</v>
      </c>
      <c r="L1871" s="14">
        <v>0.102049984332196</v>
      </c>
      <c r="M1871" s="14">
        <v>0</v>
      </c>
      <c r="N1871" s="14">
        <v>3.6443700537967398</v>
      </c>
      <c r="O1871" s="14">
        <v>2.3603532564193399</v>
      </c>
      <c r="P1871" s="14">
        <v>2.0278912334605099</v>
      </c>
      <c r="R1871">
        <v>6</v>
      </c>
      <c r="S1871">
        <v>3</v>
      </c>
      <c r="T1871">
        <v>5</v>
      </c>
      <c r="U1871">
        <v>4</v>
      </c>
      <c r="V1871">
        <v>3</v>
      </c>
    </row>
    <row r="1872" spans="1:22">
      <c r="A1872">
        <v>2000</v>
      </c>
      <c r="B1872">
        <v>3</v>
      </c>
      <c r="C1872">
        <v>31</v>
      </c>
      <c r="D1872" s="14">
        <v>4.2686344448184297</v>
      </c>
      <c r="E1872" s="14">
        <v>0.17962813767581301</v>
      </c>
      <c r="F1872" s="14">
        <v>1.8548938755095899E-4</v>
      </c>
      <c r="G1872" s="14">
        <v>3.4235369837260401</v>
      </c>
      <c r="H1872" s="14">
        <v>2.4973506176509801</v>
      </c>
      <c r="I1872" s="14">
        <v>3.4803484132061202</v>
      </c>
      <c r="J1872" s="14">
        <v>0.330123900205123</v>
      </c>
      <c r="K1872" s="14">
        <v>3.0983432002565898</v>
      </c>
      <c r="L1872" s="14">
        <v>0.46258815891630201</v>
      </c>
      <c r="M1872" s="14">
        <v>0</v>
      </c>
      <c r="N1872" s="14">
        <v>3.71193659640721</v>
      </c>
      <c r="O1872" s="14">
        <v>1.5310152598012701</v>
      </c>
      <c r="P1872" s="14">
        <v>1.8545395327049701</v>
      </c>
      <c r="R1872">
        <v>6</v>
      </c>
      <c r="S1872">
        <v>3</v>
      </c>
      <c r="T1872">
        <v>5</v>
      </c>
      <c r="U1872">
        <v>4</v>
      </c>
      <c r="V1872">
        <v>3</v>
      </c>
    </row>
    <row r="1873" spans="1:22">
      <c r="A1873">
        <v>2000</v>
      </c>
      <c r="B1873">
        <v>4</v>
      </c>
      <c r="C1873">
        <v>1</v>
      </c>
      <c r="D1873" s="14">
        <v>4.9941478862178101</v>
      </c>
      <c r="E1873" s="14">
        <v>9.26809891632039E-2</v>
      </c>
      <c r="F1873" s="14">
        <v>3.2993196915306298E-3</v>
      </c>
      <c r="G1873" s="14">
        <v>1.95824252060255</v>
      </c>
      <c r="H1873" s="14">
        <v>2.0358273833095799</v>
      </c>
      <c r="I1873" s="14">
        <v>3.5212408071978301</v>
      </c>
      <c r="J1873" s="14">
        <v>0.22169593178909999</v>
      </c>
      <c r="K1873" s="14">
        <v>1.78816738759324</v>
      </c>
      <c r="L1873" s="14">
        <v>0.931127095618836</v>
      </c>
      <c r="M1873" s="14">
        <v>0</v>
      </c>
      <c r="N1873" s="14">
        <v>2.7315819753041799</v>
      </c>
      <c r="O1873" s="14">
        <v>1.4762158626444799</v>
      </c>
      <c r="P1873" s="14">
        <v>1.2956440134837499</v>
      </c>
      <c r="R1873">
        <v>6</v>
      </c>
      <c r="S1873">
        <v>3</v>
      </c>
      <c r="T1873">
        <v>5</v>
      </c>
      <c r="U1873">
        <v>4</v>
      </c>
      <c r="V1873">
        <v>3</v>
      </c>
    </row>
    <row r="1874" spans="1:22">
      <c r="A1874">
        <v>2000</v>
      </c>
      <c r="B1874">
        <v>4</v>
      </c>
      <c r="C1874">
        <v>2</v>
      </c>
      <c r="D1874" s="14">
        <v>9.7745968130980199</v>
      </c>
      <c r="E1874" s="14">
        <v>2.0788190486372E-2</v>
      </c>
      <c r="F1874" s="14">
        <v>1.29842563994934E-3</v>
      </c>
      <c r="G1874" s="14">
        <v>1.3548440048044099</v>
      </c>
      <c r="H1874" s="14">
        <v>1.24515772439755</v>
      </c>
      <c r="I1874" s="14">
        <v>8.0421154973474192</v>
      </c>
      <c r="J1874" s="14">
        <v>4.2987284641520997E-2</v>
      </c>
      <c r="K1874" s="14">
        <v>2.6877585105270798</v>
      </c>
      <c r="L1874" s="14">
        <v>0.516496635880344</v>
      </c>
      <c r="M1874" s="14">
        <v>4.3346580823439601E-6</v>
      </c>
      <c r="N1874" s="14">
        <v>4.1304369373971799</v>
      </c>
      <c r="O1874" s="14">
        <v>1.1076386566412399</v>
      </c>
      <c r="P1874" s="14">
        <v>1.15113308009152</v>
      </c>
      <c r="R1874">
        <v>6</v>
      </c>
      <c r="S1874">
        <v>3</v>
      </c>
      <c r="T1874">
        <v>5</v>
      </c>
      <c r="U1874">
        <v>4</v>
      </c>
      <c r="V1874">
        <v>3</v>
      </c>
    </row>
    <row r="1875" spans="1:22">
      <c r="A1875">
        <v>2000</v>
      </c>
      <c r="B1875">
        <v>4</v>
      </c>
      <c r="C1875">
        <v>3</v>
      </c>
      <c r="D1875" s="14">
        <v>11.0894688165302</v>
      </c>
      <c r="E1875" s="14">
        <v>3.7426906547430401E-3</v>
      </c>
      <c r="F1875" s="14">
        <v>3.2460642456881E-3</v>
      </c>
      <c r="G1875" s="14">
        <v>1.49716588887713</v>
      </c>
      <c r="H1875" s="14">
        <v>1.13773560011284</v>
      </c>
      <c r="I1875" s="14">
        <v>8.3684885755208303</v>
      </c>
      <c r="J1875" s="14">
        <v>4.1257543374448903E-2</v>
      </c>
      <c r="K1875" s="14">
        <v>3.6646677826251599</v>
      </c>
      <c r="L1875" s="14">
        <v>0.48697597082294802</v>
      </c>
      <c r="M1875" s="14">
        <v>5.6962887038976796E-3</v>
      </c>
      <c r="N1875" s="14">
        <v>3.4200099029594302</v>
      </c>
      <c r="O1875" s="14">
        <v>1.11230617251619</v>
      </c>
      <c r="P1875" s="14">
        <v>1.36401504773961</v>
      </c>
      <c r="R1875">
        <v>8</v>
      </c>
      <c r="S1875">
        <v>3</v>
      </c>
      <c r="T1875">
        <v>5</v>
      </c>
      <c r="U1875">
        <v>4</v>
      </c>
      <c r="V1875">
        <v>3</v>
      </c>
    </row>
    <row r="1876" spans="1:22">
      <c r="A1876">
        <v>2000</v>
      </c>
      <c r="B1876">
        <v>4</v>
      </c>
      <c r="C1876">
        <v>4</v>
      </c>
      <c r="D1876" s="14">
        <v>6.93982223215614</v>
      </c>
      <c r="E1876" s="14">
        <v>4.4794848498833998E-5</v>
      </c>
      <c r="F1876" s="14">
        <v>0</v>
      </c>
      <c r="G1876" s="14">
        <v>1.7242642609966701</v>
      </c>
      <c r="H1876" s="14">
        <v>1.33035512302487</v>
      </c>
      <c r="I1876" s="14">
        <v>7.28018130018165</v>
      </c>
      <c r="J1876" s="14">
        <v>5.1010073411841397E-2</v>
      </c>
      <c r="K1876" s="14">
        <v>6.6269850218244999</v>
      </c>
      <c r="L1876" s="14">
        <v>0.70729146811935295</v>
      </c>
      <c r="M1876" s="14">
        <v>6.4734531785111696E-2</v>
      </c>
      <c r="N1876" s="14">
        <v>7.2349077548346399</v>
      </c>
      <c r="O1876" s="14">
        <v>1.31130081505703</v>
      </c>
      <c r="P1876" s="14">
        <v>2.0066854991967902</v>
      </c>
      <c r="R1876">
        <v>9</v>
      </c>
      <c r="S1876">
        <v>8</v>
      </c>
      <c r="T1876">
        <v>5</v>
      </c>
      <c r="U1876">
        <v>4</v>
      </c>
      <c r="V1876">
        <v>3</v>
      </c>
    </row>
    <row r="1877" spans="1:22">
      <c r="A1877">
        <v>2000</v>
      </c>
      <c r="B1877">
        <v>4</v>
      </c>
      <c r="C1877">
        <v>5</v>
      </c>
      <c r="D1877" s="14">
        <v>5.34558673484233</v>
      </c>
      <c r="E1877" s="14">
        <v>0</v>
      </c>
      <c r="F1877" s="14">
        <v>4.0413970444405201E-2</v>
      </c>
      <c r="G1877" s="14">
        <v>1.7300270580477699</v>
      </c>
      <c r="H1877" s="14">
        <v>2.1250767686920402</v>
      </c>
      <c r="I1877" s="14">
        <v>4.5888813215100299</v>
      </c>
      <c r="J1877" s="14">
        <v>6.4536865805046306E-2</v>
      </c>
      <c r="K1877" s="14">
        <v>8.3848127121591904</v>
      </c>
      <c r="L1877" s="14">
        <v>0.86527114182845999</v>
      </c>
      <c r="M1877" s="14">
        <v>3.7999302472105298E-2</v>
      </c>
      <c r="N1877" s="14">
        <v>5.7679272403160198</v>
      </c>
      <c r="O1877" s="14">
        <v>0.79751653167746905</v>
      </c>
      <c r="P1877" s="14">
        <v>2.1483225937027601</v>
      </c>
      <c r="R1877">
        <v>9</v>
      </c>
      <c r="S1877">
        <v>1</v>
      </c>
      <c r="T1877">
        <v>9</v>
      </c>
      <c r="U1877">
        <v>4</v>
      </c>
      <c r="V1877">
        <v>3</v>
      </c>
    </row>
    <row r="1878" spans="1:22">
      <c r="A1878">
        <v>2000</v>
      </c>
      <c r="B1878">
        <v>4</v>
      </c>
      <c r="C1878">
        <v>6</v>
      </c>
      <c r="D1878" s="14">
        <v>9.1927688982014804</v>
      </c>
      <c r="E1878" s="14">
        <v>0</v>
      </c>
      <c r="F1878" s="14">
        <v>4.7079469702613702E-2</v>
      </c>
      <c r="G1878" s="14">
        <v>1.3517850716406301</v>
      </c>
      <c r="H1878" s="14">
        <v>5.2104490610751002</v>
      </c>
      <c r="I1878" s="14">
        <v>8.8296181459379603</v>
      </c>
      <c r="J1878" s="14">
        <v>0.13502813710258299</v>
      </c>
      <c r="K1878" s="14">
        <v>8.98774730666028</v>
      </c>
      <c r="L1878" s="14">
        <v>2.41150691671813</v>
      </c>
      <c r="M1878" s="14">
        <v>2.11239893279139E-2</v>
      </c>
      <c r="N1878" s="14">
        <v>8.8231836294410897</v>
      </c>
      <c r="O1878" s="14">
        <v>1.0129145151574299</v>
      </c>
      <c r="P1878" s="14">
        <v>2.7584685701652698</v>
      </c>
      <c r="R1878">
        <v>11</v>
      </c>
      <c r="S1878">
        <v>6</v>
      </c>
      <c r="T1878">
        <v>9</v>
      </c>
      <c r="U1878">
        <v>4</v>
      </c>
      <c r="V1878">
        <v>9</v>
      </c>
    </row>
    <row r="1879" spans="1:22">
      <c r="A1879">
        <v>2000</v>
      </c>
      <c r="B1879">
        <v>4</v>
      </c>
      <c r="C1879">
        <v>7</v>
      </c>
      <c r="D1879" s="14">
        <v>7.2438711801487798</v>
      </c>
      <c r="E1879" s="14">
        <v>0</v>
      </c>
      <c r="F1879" s="14">
        <v>2.64590856420037E-2</v>
      </c>
      <c r="G1879" s="14">
        <v>0.70974255151516097</v>
      </c>
      <c r="H1879" s="14">
        <v>4.9068984059721004</v>
      </c>
      <c r="I1879" s="14">
        <v>6.8551251380582796</v>
      </c>
      <c r="J1879" s="14">
        <v>0.45391758452991299</v>
      </c>
      <c r="K1879" s="14">
        <v>7.8058228574661497</v>
      </c>
      <c r="L1879" s="14">
        <v>2.2019338768670198</v>
      </c>
      <c r="M1879" s="14">
        <v>2.5849377297632498E-2</v>
      </c>
      <c r="N1879" s="14">
        <v>9.16636839039794</v>
      </c>
      <c r="O1879" s="14">
        <v>0.98253638740476601</v>
      </c>
      <c r="P1879" s="14">
        <v>2.4761187377137901</v>
      </c>
      <c r="R1879">
        <v>8</v>
      </c>
      <c r="S1879">
        <v>6</v>
      </c>
      <c r="T1879">
        <v>9</v>
      </c>
      <c r="U1879">
        <v>6</v>
      </c>
      <c r="V1879">
        <v>9</v>
      </c>
    </row>
    <row r="1880" spans="1:22">
      <c r="A1880">
        <v>2000</v>
      </c>
      <c r="B1880">
        <v>4</v>
      </c>
      <c r="C1880">
        <v>8</v>
      </c>
      <c r="D1880" s="14">
        <v>2.86954434902741</v>
      </c>
      <c r="E1880" s="14">
        <v>0</v>
      </c>
      <c r="F1880" s="14">
        <v>0</v>
      </c>
      <c r="G1880" s="14">
        <v>1.4077360345504399</v>
      </c>
      <c r="H1880" s="14">
        <v>5.9840349732492397</v>
      </c>
      <c r="I1880" s="14">
        <v>1.87517703019993</v>
      </c>
      <c r="J1880" s="14">
        <v>0.99103510865228395</v>
      </c>
      <c r="K1880" s="14">
        <v>5.6766317858283699</v>
      </c>
      <c r="L1880" s="14">
        <v>2.5746326957258701</v>
      </c>
      <c r="M1880" s="14">
        <v>1.29020051259078E-3</v>
      </c>
      <c r="N1880" s="14">
        <v>7.3365565864830904</v>
      </c>
      <c r="O1880" s="14">
        <v>0.93841864363378302</v>
      </c>
      <c r="P1880" s="14">
        <v>2.2972103973119098</v>
      </c>
      <c r="R1880">
        <v>7</v>
      </c>
      <c r="S1880">
        <v>8</v>
      </c>
      <c r="T1880">
        <v>9</v>
      </c>
      <c r="U1880">
        <v>6</v>
      </c>
      <c r="V1880">
        <v>3</v>
      </c>
    </row>
    <row r="1881" spans="1:22">
      <c r="A1881">
        <v>2000</v>
      </c>
      <c r="B1881">
        <v>4</v>
      </c>
      <c r="C1881">
        <v>9</v>
      </c>
      <c r="D1881" s="14">
        <v>4.4368775158970797</v>
      </c>
      <c r="E1881" s="14">
        <v>6.6597093807051902E-3</v>
      </c>
      <c r="F1881" s="14">
        <v>0</v>
      </c>
      <c r="G1881" s="14">
        <v>1.2796748632447801</v>
      </c>
      <c r="H1881" s="14">
        <v>4.4020174731223403</v>
      </c>
      <c r="I1881" s="14">
        <v>4.1761613786313099</v>
      </c>
      <c r="J1881" s="14">
        <v>0.84961602281486104</v>
      </c>
      <c r="K1881" s="14">
        <v>4.8023752771582204</v>
      </c>
      <c r="L1881" s="14">
        <v>1.04697983342495</v>
      </c>
      <c r="M1881" s="14">
        <v>1.6084079840226001E-2</v>
      </c>
      <c r="N1881" s="14">
        <v>6.7130200101280799</v>
      </c>
      <c r="O1881" s="14">
        <v>1.35250453102565</v>
      </c>
      <c r="P1881" s="14">
        <v>2.1268263746262699</v>
      </c>
      <c r="R1881">
        <v>7</v>
      </c>
      <c r="S1881">
        <v>8</v>
      </c>
      <c r="T1881">
        <v>9</v>
      </c>
      <c r="U1881">
        <v>6</v>
      </c>
      <c r="V1881">
        <v>9</v>
      </c>
    </row>
    <row r="1882" spans="1:22">
      <c r="A1882">
        <v>2000</v>
      </c>
      <c r="B1882">
        <v>4</v>
      </c>
      <c r="C1882">
        <v>10</v>
      </c>
      <c r="D1882" s="14">
        <v>5.0906327255208303</v>
      </c>
      <c r="E1882" s="14">
        <v>1.4429587497386201E-2</v>
      </c>
      <c r="F1882" s="14">
        <v>0.15062434975312999</v>
      </c>
      <c r="G1882" s="14">
        <v>2.0452620370294201</v>
      </c>
      <c r="H1882" s="14">
        <v>3.9026272923446199</v>
      </c>
      <c r="I1882" s="14">
        <v>4.1251257078813799</v>
      </c>
      <c r="J1882" s="14">
        <v>1.05071487721266</v>
      </c>
      <c r="K1882" s="14">
        <v>5.6928766081030204</v>
      </c>
      <c r="L1882" s="14">
        <v>1.32710394118928</v>
      </c>
      <c r="M1882" s="14">
        <v>8.2129735075164204E-2</v>
      </c>
      <c r="N1882" s="14">
        <v>4.9369076549440303</v>
      </c>
      <c r="O1882" s="14">
        <v>1.7225973702619499</v>
      </c>
      <c r="P1882" s="14">
        <v>2.4012935939844402</v>
      </c>
      <c r="R1882">
        <v>7</v>
      </c>
      <c r="S1882">
        <v>6</v>
      </c>
      <c r="T1882">
        <v>9</v>
      </c>
      <c r="U1882">
        <v>6</v>
      </c>
      <c r="V1882">
        <v>9</v>
      </c>
    </row>
    <row r="1883" spans="1:22">
      <c r="A1883">
        <v>2000</v>
      </c>
      <c r="B1883">
        <v>4</v>
      </c>
      <c r="C1883">
        <v>11</v>
      </c>
      <c r="D1883" s="14">
        <v>4.6228659493374096</v>
      </c>
      <c r="E1883" s="14">
        <v>1.2020917560429599E-2</v>
      </c>
      <c r="F1883" s="14">
        <v>0.143107637085748</v>
      </c>
      <c r="G1883" s="14">
        <v>2.6282821658775801</v>
      </c>
      <c r="H1883" s="14">
        <v>2.6475112333098401</v>
      </c>
      <c r="I1883" s="14">
        <v>1.98937740080249</v>
      </c>
      <c r="J1883" s="14">
        <v>1.12549610270765</v>
      </c>
      <c r="K1883" s="14">
        <v>2.9562728628323498</v>
      </c>
      <c r="L1883" s="14">
        <v>1.3602971465548099</v>
      </c>
      <c r="M1883" s="14">
        <v>0.27983598981506902</v>
      </c>
      <c r="N1883" s="14">
        <v>3.3762819084676599</v>
      </c>
      <c r="O1883" s="14">
        <v>2.7998515749863002</v>
      </c>
      <c r="P1883" s="14">
        <v>2.3130310684924602</v>
      </c>
      <c r="R1883">
        <v>6</v>
      </c>
      <c r="S1883">
        <v>6</v>
      </c>
      <c r="T1883">
        <v>9</v>
      </c>
      <c r="U1883">
        <v>6</v>
      </c>
      <c r="V1883">
        <v>7</v>
      </c>
    </row>
    <row r="1884" spans="1:22">
      <c r="A1884">
        <v>2000</v>
      </c>
      <c r="B1884">
        <v>4</v>
      </c>
      <c r="C1884">
        <v>12</v>
      </c>
      <c r="D1884" s="14">
        <v>3.6284970656724602</v>
      </c>
      <c r="E1884" s="14">
        <v>1.13214717252259E-2</v>
      </c>
      <c r="F1884" s="14">
        <v>2.26381965989426E-2</v>
      </c>
      <c r="G1884" s="14">
        <v>2.6967601361521898</v>
      </c>
      <c r="H1884" s="14">
        <v>1.4202278020704999</v>
      </c>
      <c r="I1884" s="14">
        <v>2.6719792122203199</v>
      </c>
      <c r="J1884" s="14">
        <v>0.99965576018785396</v>
      </c>
      <c r="K1884" s="14">
        <v>1.7059477219624</v>
      </c>
      <c r="L1884" s="14">
        <v>1.03945626323271</v>
      </c>
      <c r="M1884" s="14">
        <v>0.42879190437923598</v>
      </c>
      <c r="N1884" s="14">
        <v>3.7204667582412299</v>
      </c>
      <c r="O1884" s="14">
        <v>3.0681702545112999</v>
      </c>
      <c r="P1884" s="14">
        <v>2.1617164241761899</v>
      </c>
      <c r="R1884">
        <v>6</v>
      </c>
      <c r="S1884">
        <v>6</v>
      </c>
      <c r="T1884">
        <v>9</v>
      </c>
      <c r="U1884">
        <v>6</v>
      </c>
      <c r="V1884">
        <v>7</v>
      </c>
    </row>
    <row r="1885" spans="1:22">
      <c r="A1885">
        <v>2000</v>
      </c>
      <c r="B1885">
        <v>4</v>
      </c>
      <c r="C1885">
        <v>13</v>
      </c>
      <c r="D1885" s="14">
        <v>0.91690775553589898</v>
      </c>
      <c r="E1885" s="14">
        <v>2.21739870806292E-2</v>
      </c>
      <c r="F1885" s="14">
        <v>0</v>
      </c>
      <c r="G1885" s="14">
        <v>2.8040138116248001</v>
      </c>
      <c r="H1885" s="14">
        <v>1.6231074108245001</v>
      </c>
      <c r="I1885" s="14">
        <v>1.3076296160406899</v>
      </c>
      <c r="J1885" s="14">
        <v>1.3932442885829399</v>
      </c>
      <c r="K1885" s="14">
        <v>1.8992201627555401</v>
      </c>
      <c r="L1885" s="14">
        <v>1.3457015566118899</v>
      </c>
      <c r="M1885" s="14">
        <v>0.31580929113848499</v>
      </c>
      <c r="N1885" s="14">
        <v>2.4119162774307901</v>
      </c>
      <c r="O1885" s="14">
        <v>2.7231051350100901</v>
      </c>
      <c r="P1885" s="14">
        <v>2.02168531873872</v>
      </c>
      <c r="R1885">
        <v>6</v>
      </c>
      <c r="S1885">
        <v>6</v>
      </c>
      <c r="T1885">
        <v>9</v>
      </c>
      <c r="U1885">
        <v>2</v>
      </c>
      <c r="V1885">
        <v>4</v>
      </c>
    </row>
    <row r="1886" spans="1:22">
      <c r="A1886">
        <v>2000</v>
      </c>
      <c r="B1886">
        <v>4</v>
      </c>
      <c r="C1886">
        <v>14</v>
      </c>
      <c r="D1886" s="14">
        <v>3.1901380963632802</v>
      </c>
      <c r="E1886" s="14">
        <v>2.9172426262702399E-2</v>
      </c>
      <c r="F1886" s="14">
        <v>6.0237679609650201E-2</v>
      </c>
      <c r="G1886" s="14">
        <v>2.9014022193589399</v>
      </c>
      <c r="H1886" s="14">
        <v>2.49458122609022</v>
      </c>
      <c r="I1886" s="14">
        <v>4.1053238922389497</v>
      </c>
      <c r="J1886" s="14">
        <v>1.0145426129359001</v>
      </c>
      <c r="K1886" s="14">
        <v>3.33946650289327</v>
      </c>
      <c r="L1886" s="14">
        <v>7.1814587888566104</v>
      </c>
      <c r="M1886" s="14">
        <v>1.1232004303096501</v>
      </c>
      <c r="N1886" s="14">
        <v>6.0828483367643003</v>
      </c>
      <c r="O1886" s="14">
        <v>2.01947149619471</v>
      </c>
      <c r="P1886" s="14">
        <v>2.5466469470861699</v>
      </c>
      <c r="R1886">
        <v>7</v>
      </c>
      <c r="S1886">
        <v>5</v>
      </c>
      <c r="T1886">
        <v>9</v>
      </c>
      <c r="U1886">
        <v>2</v>
      </c>
      <c r="V1886">
        <v>7</v>
      </c>
    </row>
    <row r="1887" spans="1:22">
      <c r="A1887">
        <v>2000</v>
      </c>
      <c r="B1887">
        <v>4</v>
      </c>
      <c r="C1887">
        <v>15</v>
      </c>
      <c r="D1887" s="14">
        <v>6.7495161407829496</v>
      </c>
      <c r="E1887" s="14">
        <v>8.9735655599799902E-2</v>
      </c>
      <c r="F1887" s="14">
        <v>4.0390105625180701E-2</v>
      </c>
      <c r="G1887" s="14">
        <v>3.8337984385304602</v>
      </c>
      <c r="H1887" s="14">
        <v>1.1345556332186999</v>
      </c>
      <c r="I1887" s="14">
        <v>5.48089834853924</v>
      </c>
      <c r="J1887" s="14">
        <v>0.434619253162011</v>
      </c>
      <c r="K1887" s="14">
        <v>1.8568147781031199</v>
      </c>
      <c r="L1887" s="14">
        <v>10.109425065162901</v>
      </c>
      <c r="M1887" s="14">
        <v>4.6642121822372502</v>
      </c>
      <c r="N1887" s="14">
        <v>7.8877818540491704</v>
      </c>
      <c r="O1887" s="14">
        <v>0.98306762926931501</v>
      </c>
      <c r="P1887" s="14">
        <v>2.4226445817497502</v>
      </c>
      <c r="R1887">
        <v>2</v>
      </c>
      <c r="S1887">
        <v>5</v>
      </c>
      <c r="T1887">
        <v>2</v>
      </c>
      <c r="U1887">
        <v>2</v>
      </c>
      <c r="V1887">
        <v>7</v>
      </c>
    </row>
    <row r="1888" spans="1:22">
      <c r="A1888">
        <v>2000</v>
      </c>
      <c r="B1888">
        <v>4</v>
      </c>
      <c r="C1888">
        <v>16</v>
      </c>
      <c r="D1888" s="14">
        <v>3.1318748148189699</v>
      </c>
      <c r="E1888" s="14">
        <v>3.1997436054633399E-2</v>
      </c>
      <c r="F1888" s="14">
        <v>0.291538152950505</v>
      </c>
      <c r="G1888" s="14">
        <v>3.1786830973492499</v>
      </c>
      <c r="H1888" s="14">
        <v>0.88711395655768999</v>
      </c>
      <c r="I1888" s="14">
        <v>3.7803710319159198</v>
      </c>
      <c r="J1888" s="14">
        <v>0.431095072797333</v>
      </c>
      <c r="K1888" s="14">
        <v>1.3799824427476399</v>
      </c>
      <c r="L1888" s="14">
        <v>0.78700322598382899</v>
      </c>
      <c r="M1888" s="14">
        <v>0.76989665750410097</v>
      </c>
      <c r="N1888" s="14">
        <v>3.77134224834922</v>
      </c>
      <c r="O1888" s="14">
        <v>0.68520747418711603</v>
      </c>
      <c r="P1888" s="14">
        <v>1.28893068234388</v>
      </c>
      <c r="R1888">
        <v>2</v>
      </c>
      <c r="S1888">
        <v>5</v>
      </c>
      <c r="T1888">
        <v>4</v>
      </c>
      <c r="U1888">
        <v>2</v>
      </c>
      <c r="V1888">
        <v>7</v>
      </c>
    </row>
    <row r="1889" spans="1:22">
      <c r="A1889">
        <v>2000</v>
      </c>
      <c r="B1889">
        <v>4</v>
      </c>
      <c r="C1889">
        <v>17</v>
      </c>
      <c r="D1889" s="14">
        <v>0.56644526665620998</v>
      </c>
      <c r="E1889" s="14">
        <v>6.8320793935542995E-2</v>
      </c>
      <c r="F1889" s="14">
        <v>4.7626197097391298E-2</v>
      </c>
      <c r="G1889" s="14">
        <v>2.8784372165157301</v>
      </c>
      <c r="H1889" s="14">
        <v>0.49413941755297802</v>
      </c>
      <c r="I1889" s="14">
        <v>1.0330760370257801</v>
      </c>
      <c r="J1889" s="14">
        <v>0.322246802034798</v>
      </c>
      <c r="K1889" s="14">
        <v>1.0702073618739301</v>
      </c>
      <c r="L1889" s="14">
        <v>1.03615487867909</v>
      </c>
      <c r="M1889" s="14">
        <v>0.220571935149036</v>
      </c>
      <c r="N1889" s="14">
        <v>2.08707655622911</v>
      </c>
      <c r="O1889" s="14">
        <v>0.83695726660890102</v>
      </c>
      <c r="P1889" s="14">
        <v>1.09425259034222</v>
      </c>
      <c r="R1889">
        <v>6</v>
      </c>
      <c r="S1889">
        <v>5</v>
      </c>
      <c r="T1889">
        <v>2</v>
      </c>
      <c r="U1889">
        <v>2</v>
      </c>
      <c r="V1889">
        <v>7</v>
      </c>
    </row>
    <row r="1890" spans="1:22">
      <c r="A1890">
        <v>2000</v>
      </c>
      <c r="B1890">
        <v>4</v>
      </c>
      <c r="C1890">
        <v>18</v>
      </c>
      <c r="D1890" s="14">
        <v>9.7513363047079901E-2</v>
      </c>
      <c r="E1890" s="14">
        <v>1.1299727934283299</v>
      </c>
      <c r="F1890" s="14">
        <v>0.67258718255224503</v>
      </c>
      <c r="G1890" s="14">
        <v>3.31133146832495</v>
      </c>
      <c r="H1890" s="14">
        <v>0.48429215374117501</v>
      </c>
      <c r="I1890" s="14">
        <v>0.29222762263712698</v>
      </c>
      <c r="J1890" s="14">
        <v>0.27528853036224998</v>
      </c>
      <c r="K1890" s="14">
        <v>1.3145567069026101</v>
      </c>
      <c r="L1890" s="14">
        <v>0.93249029801130401</v>
      </c>
      <c r="M1890" s="14">
        <v>0.56836195393383304</v>
      </c>
      <c r="N1890" s="14">
        <v>1.8832411068133199</v>
      </c>
      <c r="O1890" s="14">
        <v>1.0557220750030101</v>
      </c>
      <c r="P1890" s="14">
        <v>1.27163860541658</v>
      </c>
      <c r="R1890">
        <v>6</v>
      </c>
      <c r="S1890">
        <v>5</v>
      </c>
      <c r="T1890">
        <v>2</v>
      </c>
      <c r="U1890">
        <v>2</v>
      </c>
      <c r="V1890">
        <v>7</v>
      </c>
    </row>
    <row r="1891" spans="1:22">
      <c r="A1891">
        <v>2000</v>
      </c>
      <c r="B1891">
        <v>4</v>
      </c>
      <c r="C1891">
        <v>19</v>
      </c>
      <c r="D1891" s="14">
        <v>0.113449040054586</v>
      </c>
      <c r="E1891" s="14">
        <v>0.113665336644954</v>
      </c>
      <c r="F1891" s="14">
        <v>0.47732095147194298</v>
      </c>
      <c r="G1891" s="14">
        <v>3.0881394504920001</v>
      </c>
      <c r="H1891" s="14">
        <v>0.430382843942267</v>
      </c>
      <c r="I1891" s="14">
        <v>0.15032357119825701</v>
      </c>
      <c r="J1891" s="14">
        <v>0.23789701991383899</v>
      </c>
      <c r="K1891" s="14">
        <v>1.6904946108352601</v>
      </c>
      <c r="L1891" s="14">
        <v>1.5442310494529601</v>
      </c>
      <c r="M1891" s="14">
        <v>1.0796510863856199</v>
      </c>
      <c r="N1891" s="14">
        <v>1.32404204554827</v>
      </c>
      <c r="O1891" s="14">
        <v>1.49162104508283</v>
      </c>
      <c r="P1891" s="14">
        <v>1.43380593979561</v>
      </c>
      <c r="R1891">
        <v>6</v>
      </c>
      <c r="S1891">
        <v>5</v>
      </c>
      <c r="T1891">
        <v>2</v>
      </c>
      <c r="U1891">
        <v>2</v>
      </c>
      <c r="V1891">
        <v>9</v>
      </c>
    </row>
    <row r="1892" spans="1:22">
      <c r="A1892">
        <v>2000</v>
      </c>
      <c r="B1892">
        <v>4</v>
      </c>
      <c r="C1892">
        <v>20</v>
      </c>
      <c r="D1892" s="14">
        <v>4.5668386277488003E-2</v>
      </c>
      <c r="E1892" s="14">
        <v>9.5576503434696598E-3</v>
      </c>
      <c r="F1892" s="14">
        <v>6.1313958939593297E-3</v>
      </c>
      <c r="G1892" s="14">
        <v>2.5985021417679399</v>
      </c>
      <c r="H1892" s="14">
        <v>0.37810099256049001</v>
      </c>
      <c r="I1892" s="14">
        <v>0.108654209220999</v>
      </c>
      <c r="J1892" s="14">
        <v>0.39192596947876102</v>
      </c>
      <c r="K1892" s="14">
        <v>0.91607439748570196</v>
      </c>
      <c r="L1892" s="14">
        <v>2.6985516357286801</v>
      </c>
      <c r="M1892" s="14">
        <v>0.49785564713029901</v>
      </c>
      <c r="N1892" s="14">
        <v>1.7897961238617199</v>
      </c>
      <c r="O1892" s="14">
        <v>1.6121062640469599</v>
      </c>
      <c r="P1892" s="14">
        <v>1.3556689852769499</v>
      </c>
      <c r="R1892">
        <v>2</v>
      </c>
      <c r="S1892">
        <v>5</v>
      </c>
      <c r="T1892">
        <v>2</v>
      </c>
      <c r="U1892">
        <v>2</v>
      </c>
      <c r="V1892">
        <v>1</v>
      </c>
    </row>
    <row r="1893" spans="1:22">
      <c r="A1893">
        <v>2000</v>
      </c>
      <c r="B1893">
        <v>4</v>
      </c>
      <c r="C1893">
        <v>21</v>
      </c>
      <c r="D1893" s="14">
        <v>0.26094684501953602</v>
      </c>
      <c r="E1893" s="14">
        <v>5.7452136449848402E-2</v>
      </c>
      <c r="F1893" s="14">
        <v>0.44850129584015802</v>
      </c>
      <c r="G1893" s="14">
        <v>3.1487501780379201</v>
      </c>
      <c r="H1893" s="14">
        <v>0.501894589862101</v>
      </c>
      <c r="I1893" s="14">
        <v>6.5021186584584806E-2</v>
      </c>
      <c r="J1893" s="14">
        <v>0.42466494033280799</v>
      </c>
      <c r="K1893" s="14">
        <v>0.83915830357889898</v>
      </c>
      <c r="L1893" s="14">
        <v>10.580920188139499</v>
      </c>
      <c r="M1893" s="14">
        <v>1.5537450774151</v>
      </c>
      <c r="N1893" s="14">
        <v>3.7451245399377799</v>
      </c>
      <c r="O1893" s="14">
        <v>1.98243639148012</v>
      </c>
      <c r="P1893" s="14">
        <v>2.1374727980619199</v>
      </c>
      <c r="R1893">
        <v>2</v>
      </c>
      <c r="S1893">
        <v>5</v>
      </c>
      <c r="T1893">
        <v>2</v>
      </c>
      <c r="U1893">
        <v>2</v>
      </c>
      <c r="V1893">
        <v>1</v>
      </c>
    </row>
    <row r="1894" spans="1:22">
      <c r="A1894">
        <v>2000</v>
      </c>
      <c r="B1894">
        <v>4</v>
      </c>
      <c r="C1894">
        <v>22</v>
      </c>
      <c r="D1894" s="14">
        <v>2.31640903759109</v>
      </c>
      <c r="E1894" s="14">
        <v>0.31538929828731499</v>
      </c>
      <c r="F1894" s="14">
        <v>0.45471661380864398</v>
      </c>
      <c r="G1894" s="14">
        <v>5.9650920799866798</v>
      </c>
      <c r="H1894" s="14">
        <v>1.7332675532878199</v>
      </c>
      <c r="I1894" s="14">
        <v>2.21535371916405</v>
      </c>
      <c r="J1894" s="14">
        <v>2.5176883623030402</v>
      </c>
      <c r="K1894" s="14">
        <v>2.5832943193031501</v>
      </c>
      <c r="L1894" s="14">
        <v>4.3685530978368403</v>
      </c>
      <c r="M1894" s="14">
        <v>1.0150114112614701</v>
      </c>
      <c r="N1894" s="14">
        <v>7.7928682614836902</v>
      </c>
      <c r="O1894" s="14">
        <v>1.61023334939146</v>
      </c>
      <c r="P1894" s="14">
        <v>2.83190197389359</v>
      </c>
      <c r="R1894">
        <v>7</v>
      </c>
      <c r="S1894">
        <v>5</v>
      </c>
      <c r="T1894">
        <v>2</v>
      </c>
      <c r="U1894">
        <v>2</v>
      </c>
      <c r="V1894">
        <v>1</v>
      </c>
    </row>
    <row r="1895" spans="1:22">
      <c r="A1895">
        <v>2000</v>
      </c>
      <c r="B1895">
        <v>4</v>
      </c>
      <c r="C1895">
        <v>23</v>
      </c>
      <c r="D1895" s="14">
        <v>0.97714180431214304</v>
      </c>
      <c r="E1895" s="14">
        <v>2.9505956849279699E-2</v>
      </c>
      <c r="F1895" s="14">
        <v>7.2174499282787394E-2</v>
      </c>
      <c r="G1895" s="14">
        <v>5.3019152325996304</v>
      </c>
      <c r="H1895" s="14">
        <v>2.2460089938341299</v>
      </c>
      <c r="I1895" s="14">
        <v>1.2271642452985201</v>
      </c>
      <c r="J1895" s="14">
        <v>4.7079149348625098</v>
      </c>
      <c r="K1895" s="14">
        <v>1.9046782013005701</v>
      </c>
      <c r="L1895" s="14">
        <v>1.58067601905244</v>
      </c>
      <c r="M1895" s="14">
        <v>0.53143517772548998</v>
      </c>
      <c r="N1895" s="14">
        <v>2.9941214554571798</v>
      </c>
      <c r="O1895" s="14">
        <v>1.29042294612039</v>
      </c>
      <c r="P1895" s="14">
        <v>2.38860770439919</v>
      </c>
      <c r="R1895">
        <v>2</v>
      </c>
      <c r="S1895">
        <v>5</v>
      </c>
      <c r="T1895">
        <v>4</v>
      </c>
      <c r="U1895">
        <v>2</v>
      </c>
      <c r="V1895">
        <v>6</v>
      </c>
    </row>
    <row r="1896" spans="1:22">
      <c r="A1896">
        <v>2000</v>
      </c>
      <c r="B1896">
        <v>4</v>
      </c>
      <c r="C1896">
        <v>24</v>
      </c>
      <c r="D1896" s="14">
        <v>2.6661382415032699</v>
      </c>
      <c r="E1896" s="14">
        <v>6.1377482813365497E-3</v>
      </c>
      <c r="F1896" s="14">
        <v>6.4921281997467402E-4</v>
      </c>
      <c r="G1896" s="14">
        <v>4.9998576059852198</v>
      </c>
      <c r="H1896" s="14">
        <v>1.59768281774083</v>
      </c>
      <c r="I1896" s="14">
        <v>4.0924140329438101</v>
      </c>
      <c r="J1896" s="14">
        <v>4.8142806052608504</v>
      </c>
      <c r="K1896" s="14">
        <v>1.5249691994257299</v>
      </c>
      <c r="L1896" s="14">
        <v>2.5795348748776599</v>
      </c>
      <c r="M1896" s="14">
        <v>0.22723733405430399</v>
      </c>
      <c r="N1896" s="14">
        <v>6.8546987017852201</v>
      </c>
      <c r="O1896" s="14">
        <v>1.3536596886803101</v>
      </c>
      <c r="P1896" s="14">
        <v>2.4680087729140099</v>
      </c>
      <c r="R1896">
        <v>7</v>
      </c>
      <c r="S1896">
        <v>5</v>
      </c>
      <c r="T1896">
        <v>4</v>
      </c>
      <c r="U1896">
        <v>2</v>
      </c>
      <c r="V1896">
        <v>7</v>
      </c>
    </row>
    <row r="1897" spans="1:22">
      <c r="A1897">
        <v>2000</v>
      </c>
      <c r="B1897">
        <v>4</v>
      </c>
      <c r="C1897">
        <v>25</v>
      </c>
      <c r="D1897" s="14">
        <v>5.0219655039561903</v>
      </c>
      <c r="E1897" s="14">
        <v>7.5842599483577598E-3</v>
      </c>
      <c r="F1897" s="14">
        <v>4.6664744147086703E-5</v>
      </c>
      <c r="G1897" s="14">
        <v>3.47852864439561</v>
      </c>
      <c r="H1897" s="14">
        <v>1.1577888088305901</v>
      </c>
      <c r="I1897" s="14">
        <v>4.4607985777768002</v>
      </c>
      <c r="J1897" s="14">
        <v>4.2497479107604796</v>
      </c>
      <c r="K1897" s="14">
        <v>1.5197299069180501</v>
      </c>
      <c r="L1897" s="14">
        <v>6.1311305134952399</v>
      </c>
      <c r="M1897" s="14">
        <v>0.23124271239220601</v>
      </c>
      <c r="N1897" s="14">
        <v>7.7707841158604403</v>
      </c>
      <c r="O1897" s="14">
        <v>1.69231125758682</v>
      </c>
      <c r="P1897" s="14">
        <v>2.4346963912169399</v>
      </c>
      <c r="R1897">
        <v>2</v>
      </c>
      <c r="S1897">
        <v>5</v>
      </c>
      <c r="T1897">
        <v>4</v>
      </c>
      <c r="U1897">
        <v>2</v>
      </c>
      <c r="V1897">
        <v>6</v>
      </c>
    </row>
    <row r="1898" spans="1:22">
      <c r="A1898">
        <v>2000</v>
      </c>
      <c r="B1898">
        <v>4</v>
      </c>
      <c r="C1898">
        <v>26</v>
      </c>
      <c r="D1898" s="14">
        <v>0.82141020199625203</v>
      </c>
      <c r="E1898" s="14">
        <v>0.19079461664222799</v>
      </c>
      <c r="F1898" s="14">
        <v>3.4325201154394698E-2</v>
      </c>
      <c r="G1898" s="14">
        <v>2.8072932950005298</v>
      </c>
      <c r="H1898" s="14">
        <v>0.887847926172181</v>
      </c>
      <c r="I1898" s="14">
        <v>4.21592822799456</v>
      </c>
      <c r="J1898" s="14">
        <v>1.75570073106765</v>
      </c>
      <c r="K1898" s="14">
        <v>1.02254774137636</v>
      </c>
      <c r="L1898" s="14">
        <v>1.31120333412891</v>
      </c>
      <c r="M1898" s="14">
        <v>9.27011844690874E-3</v>
      </c>
      <c r="N1898" s="14">
        <v>6.3545832515070204</v>
      </c>
      <c r="O1898" s="14">
        <v>1.72148823033033</v>
      </c>
      <c r="P1898" s="14">
        <v>1.7095600205721599</v>
      </c>
      <c r="R1898">
        <v>2</v>
      </c>
      <c r="S1898">
        <v>5</v>
      </c>
      <c r="T1898">
        <v>4</v>
      </c>
      <c r="U1898">
        <v>2</v>
      </c>
      <c r="V1898">
        <v>7</v>
      </c>
    </row>
    <row r="1899" spans="1:22">
      <c r="A1899">
        <v>2000</v>
      </c>
      <c r="B1899">
        <v>4</v>
      </c>
      <c r="C1899">
        <v>27</v>
      </c>
      <c r="D1899" s="14">
        <v>0.54284829958882197</v>
      </c>
      <c r="E1899" s="14">
        <v>0.236405005351291</v>
      </c>
      <c r="F1899" s="14">
        <v>5.5916944005507403E-2</v>
      </c>
      <c r="G1899" s="14">
        <v>4.2484591722884799</v>
      </c>
      <c r="H1899" s="14">
        <v>1.7017905685881201</v>
      </c>
      <c r="I1899" s="14">
        <v>4.3231958366440102</v>
      </c>
      <c r="J1899" s="14">
        <v>1.95693848801257</v>
      </c>
      <c r="K1899" s="14">
        <v>0.97716082436663598</v>
      </c>
      <c r="L1899" s="14">
        <v>4.9677904815122496</v>
      </c>
      <c r="M1899" s="14">
        <v>8.9955119020243002E-2</v>
      </c>
      <c r="N1899" s="14">
        <v>7.4416767186228601</v>
      </c>
      <c r="O1899" s="14">
        <v>3.3394457279761798</v>
      </c>
      <c r="P1899" s="14">
        <v>2.8328578546274401</v>
      </c>
      <c r="R1899">
        <v>5</v>
      </c>
      <c r="S1899">
        <v>5</v>
      </c>
      <c r="T1899">
        <v>4</v>
      </c>
      <c r="U1899">
        <v>2</v>
      </c>
      <c r="V1899">
        <v>6</v>
      </c>
    </row>
    <row r="1900" spans="1:22">
      <c r="A1900">
        <v>2000</v>
      </c>
      <c r="B1900">
        <v>4</v>
      </c>
      <c r="C1900">
        <v>28</v>
      </c>
      <c r="D1900" s="14">
        <v>0.31825259550007301</v>
      </c>
      <c r="E1900" s="14">
        <v>1.27935442696204</v>
      </c>
      <c r="F1900" s="14">
        <v>0.37238695166262298</v>
      </c>
      <c r="G1900" s="14">
        <v>4.7275595427218304</v>
      </c>
      <c r="H1900" s="14">
        <v>1.29509420784009</v>
      </c>
      <c r="I1900" s="14">
        <v>0.78182032380031596</v>
      </c>
      <c r="J1900" s="14">
        <v>2.4581769225415702</v>
      </c>
      <c r="K1900" s="14">
        <v>2.4975238923408001</v>
      </c>
      <c r="L1900" s="14">
        <v>1.6774562718985999</v>
      </c>
      <c r="M1900" s="14">
        <v>4.4893996222341498E-2</v>
      </c>
      <c r="N1900" s="14">
        <v>4.5519969769618402</v>
      </c>
      <c r="O1900" s="14">
        <v>4.1287529649104</v>
      </c>
      <c r="P1900" s="14">
        <v>3.0454432133560698</v>
      </c>
      <c r="R1900">
        <v>1</v>
      </c>
      <c r="S1900">
        <v>5</v>
      </c>
      <c r="T1900">
        <v>4</v>
      </c>
      <c r="U1900">
        <v>2</v>
      </c>
      <c r="V1900">
        <v>6</v>
      </c>
    </row>
    <row r="1901" spans="1:22">
      <c r="A1901">
        <v>2000</v>
      </c>
      <c r="B1901">
        <v>4</v>
      </c>
      <c r="C1901">
        <v>29</v>
      </c>
      <c r="D1901" s="14">
        <v>3.9708710258689401</v>
      </c>
      <c r="E1901" s="14">
        <v>4.2875330756071097</v>
      </c>
      <c r="F1901" s="14">
        <v>0.364612477116806</v>
      </c>
      <c r="G1901" s="14">
        <v>5.0510857952867498</v>
      </c>
      <c r="H1901" s="14">
        <v>1.39008610689598</v>
      </c>
      <c r="I1901" s="14">
        <v>8.4610829717357596</v>
      </c>
      <c r="J1901" s="14">
        <v>3.59537796826244</v>
      </c>
      <c r="K1901" s="14">
        <v>2.61693942156354</v>
      </c>
      <c r="L1901" s="14">
        <v>0.474009835858268</v>
      </c>
      <c r="M1901" s="14">
        <v>7.6667266446391903E-4</v>
      </c>
      <c r="N1901" s="14">
        <v>4.3200717469066401</v>
      </c>
      <c r="O1901" s="14">
        <v>2.9335912217695199</v>
      </c>
      <c r="P1901" s="14">
        <v>2.8497387923939401</v>
      </c>
      <c r="R1901">
        <v>1</v>
      </c>
      <c r="S1901">
        <v>5</v>
      </c>
      <c r="T1901">
        <v>4</v>
      </c>
      <c r="U1901">
        <v>2</v>
      </c>
      <c r="V1901">
        <v>7</v>
      </c>
    </row>
    <row r="1902" spans="1:22">
      <c r="A1902">
        <v>2000</v>
      </c>
      <c r="B1902">
        <v>4</v>
      </c>
      <c r="C1902">
        <v>30</v>
      </c>
      <c r="D1902" s="14">
        <v>0.37267586265977398</v>
      </c>
      <c r="E1902" s="14">
        <v>2.8647925347749199</v>
      </c>
      <c r="F1902" s="14">
        <v>0.18383231796788399</v>
      </c>
      <c r="G1902" s="14">
        <v>8.4225294370701995</v>
      </c>
      <c r="H1902" s="14">
        <v>1.3417434470324501</v>
      </c>
      <c r="I1902" s="14">
        <v>0.50214761100977501</v>
      </c>
      <c r="J1902" s="14">
        <v>7.3280245713663801</v>
      </c>
      <c r="K1902" s="14">
        <v>1.3050610400753599</v>
      </c>
      <c r="L1902" s="14">
        <v>1.5862546304515399</v>
      </c>
      <c r="M1902" s="14">
        <v>9.9723962326949394E-3</v>
      </c>
      <c r="N1902" s="14">
        <v>4.5275589508564504</v>
      </c>
      <c r="O1902" s="14">
        <v>4.0063928123884098</v>
      </c>
      <c r="P1902" s="14">
        <v>3.9941423591338601</v>
      </c>
      <c r="R1902">
        <v>1</v>
      </c>
      <c r="S1902">
        <v>5</v>
      </c>
      <c r="T1902">
        <v>4</v>
      </c>
      <c r="U1902">
        <v>2</v>
      </c>
      <c r="V1902">
        <v>7</v>
      </c>
    </row>
    <row r="1903" spans="1:22">
      <c r="A1903">
        <v>2000</v>
      </c>
      <c r="B1903">
        <v>5</v>
      </c>
      <c r="C1903">
        <v>1</v>
      </c>
      <c r="D1903" s="14">
        <v>0.816646688936145</v>
      </c>
      <c r="E1903" s="14">
        <v>2.3113572995842802</v>
      </c>
      <c r="F1903" s="14">
        <v>2.3875104976436399</v>
      </c>
      <c r="G1903" s="14">
        <v>7.29021345634985</v>
      </c>
      <c r="H1903" s="14">
        <v>1.5425981590470299</v>
      </c>
      <c r="I1903" s="14">
        <v>0.80659645921637302</v>
      </c>
      <c r="J1903" s="14">
        <v>5.6961573648747699</v>
      </c>
      <c r="K1903" s="14">
        <v>1.41265985951332</v>
      </c>
      <c r="L1903" s="14">
        <v>1.5159715380485701</v>
      </c>
      <c r="M1903" s="14">
        <v>5.1680231652355604E-3</v>
      </c>
      <c r="N1903" s="14">
        <v>7.2119631871351997</v>
      </c>
      <c r="O1903" s="14">
        <v>3.9708153703410298</v>
      </c>
      <c r="P1903" s="14">
        <v>3.8368054483009302</v>
      </c>
      <c r="R1903">
        <v>1</v>
      </c>
      <c r="S1903">
        <v>6</v>
      </c>
      <c r="T1903">
        <v>4</v>
      </c>
      <c r="U1903">
        <v>2</v>
      </c>
      <c r="V1903">
        <v>7</v>
      </c>
    </row>
    <row r="1904" spans="1:22">
      <c r="A1904">
        <v>2000</v>
      </c>
      <c r="B1904">
        <v>5</v>
      </c>
      <c r="C1904">
        <v>2</v>
      </c>
      <c r="D1904" s="14">
        <v>2.90517246977562</v>
      </c>
      <c r="E1904" s="14">
        <v>1.15057763462423</v>
      </c>
      <c r="F1904" s="14">
        <v>2.2066353187756902</v>
      </c>
      <c r="G1904" s="14">
        <v>9.5625940745502103</v>
      </c>
      <c r="H1904" s="14">
        <v>1.6968825595299599</v>
      </c>
      <c r="I1904" s="14">
        <v>3.7525232352518199</v>
      </c>
      <c r="J1904" s="14">
        <v>9.2953612759102793</v>
      </c>
      <c r="K1904" s="14">
        <v>1.2030263534152299</v>
      </c>
      <c r="L1904" s="14">
        <v>1.98151907112263</v>
      </c>
      <c r="M1904" s="14">
        <v>1.2634640652610199E-2</v>
      </c>
      <c r="N1904" s="14">
        <v>5.3637332866351901</v>
      </c>
      <c r="O1904" s="14">
        <v>4.23421592332532</v>
      </c>
      <c r="P1904" s="14">
        <v>4.6060857867378102</v>
      </c>
      <c r="R1904">
        <v>1</v>
      </c>
      <c r="S1904">
        <v>6</v>
      </c>
      <c r="T1904">
        <v>9</v>
      </c>
      <c r="U1904">
        <v>2</v>
      </c>
      <c r="V1904">
        <v>4</v>
      </c>
    </row>
    <row r="1905" spans="1:22">
      <c r="A1905">
        <v>2000</v>
      </c>
      <c r="B1905">
        <v>5</v>
      </c>
      <c r="C1905">
        <v>3</v>
      </c>
      <c r="D1905" s="14">
        <v>1.18353453730705</v>
      </c>
      <c r="E1905" s="14">
        <v>2.3778006876977802</v>
      </c>
      <c r="F1905" s="14">
        <v>0.70664077950816195</v>
      </c>
      <c r="G1905" s="14">
        <v>11.747144726331801</v>
      </c>
      <c r="H1905" s="14">
        <v>3.1230918587452301</v>
      </c>
      <c r="I1905" s="14">
        <v>1.4290892071924699</v>
      </c>
      <c r="J1905" s="14">
        <v>9.5631366413025098</v>
      </c>
      <c r="K1905" s="14">
        <v>2.25379091163268</v>
      </c>
      <c r="L1905" s="14">
        <v>0.62846858298789499</v>
      </c>
      <c r="M1905" s="14">
        <v>4.1704183595437302E-2</v>
      </c>
      <c r="N1905" s="14">
        <v>4.8488886023934796</v>
      </c>
      <c r="O1905" s="14">
        <v>4.5097966578282902</v>
      </c>
      <c r="P1905" s="14">
        <v>5.2362174801246901</v>
      </c>
      <c r="R1905">
        <v>1</v>
      </c>
      <c r="S1905">
        <v>6</v>
      </c>
      <c r="T1905">
        <v>4</v>
      </c>
      <c r="U1905">
        <v>2</v>
      </c>
      <c r="V1905">
        <v>7</v>
      </c>
    </row>
    <row r="1906" spans="1:22">
      <c r="A1906">
        <v>2000</v>
      </c>
      <c r="B1906">
        <v>5</v>
      </c>
      <c r="C1906">
        <v>4</v>
      </c>
      <c r="D1906" s="14">
        <v>0.59939966241509901</v>
      </c>
      <c r="E1906" s="14">
        <v>1.7919689719901599</v>
      </c>
      <c r="F1906" s="14">
        <v>0.71371281960690802</v>
      </c>
      <c r="G1906" s="14">
        <v>8.9836563724762897</v>
      </c>
      <c r="H1906" s="14">
        <v>2.7760736102691301</v>
      </c>
      <c r="I1906" s="14">
        <v>0.62116029313237098</v>
      </c>
      <c r="J1906" s="14">
        <v>6.0283344332578501</v>
      </c>
      <c r="K1906" s="14">
        <v>1.68336524030573</v>
      </c>
      <c r="L1906" s="14">
        <v>1.29408193370363</v>
      </c>
      <c r="M1906" s="14">
        <v>9.7214835182863696E-2</v>
      </c>
      <c r="N1906" s="14">
        <v>4.08961277740684</v>
      </c>
      <c r="O1906" s="14">
        <v>4.1342035029653399</v>
      </c>
      <c r="P1906" s="14">
        <v>4.1395464658117902</v>
      </c>
      <c r="R1906">
        <v>1</v>
      </c>
      <c r="S1906">
        <v>6</v>
      </c>
      <c r="T1906">
        <v>4</v>
      </c>
      <c r="U1906">
        <v>2</v>
      </c>
      <c r="V1906">
        <v>7</v>
      </c>
    </row>
    <row r="1907" spans="1:22">
      <c r="A1907">
        <v>2000</v>
      </c>
      <c r="B1907">
        <v>5</v>
      </c>
      <c r="C1907">
        <v>5</v>
      </c>
      <c r="D1907" s="14">
        <v>6.8316442786398299E-2</v>
      </c>
      <c r="E1907" s="14">
        <v>0.90392835351937495</v>
      </c>
      <c r="F1907" s="14">
        <v>0.14637107322672499</v>
      </c>
      <c r="G1907" s="14">
        <v>7.9996199915133603</v>
      </c>
      <c r="H1907" s="14">
        <v>2.4607076828166101</v>
      </c>
      <c r="I1907" s="14">
        <v>0.75709590347988298</v>
      </c>
      <c r="J1907" s="14">
        <v>6.7969293372532302</v>
      </c>
      <c r="K1907" s="14">
        <v>1.56126541525587</v>
      </c>
      <c r="L1907" s="14">
        <v>1.14107573077733</v>
      </c>
      <c r="M1907" s="14">
        <v>3.4869595404212099E-3</v>
      </c>
      <c r="N1907" s="14">
        <v>5.7353593117477697</v>
      </c>
      <c r="O1907" s="14">
        <v>3.4550925285596699</v>
      </c>
      <c r="P1907" s="14">
        <v>3.8241727768939899</v>
      </c>
      <c r="R1907">
        <v>1</v>
      </c>
      <c r="S1907">
        <v>6</v>
      </c>
      <c r="T1907">
        <v>4</v>
      </c>
      <c r="U1907">
        <v>2</v>
      </c>
      <c r="V1907">
        <v>7</v>
      </c>
    </row>
    <row r="1908" spans="1:22">
      <c r="A1908">
        <v>2000</v>
      </c>
      <c r="B1908">
        <v>5</v>
      </c>
      <c r="C1908">
        <v>6</v>
      </c>
      <c r="D1908" s="14">
        <v>0.32413665715102902</v>
      </c>
      <c r="E1908" s="14">
        <v>0.99634878630262502</v>
      </c>
      <c r="F1908" s="14">
        <v>3.0940046649795501E-2</v>
      </c>
      <c r="G1908" s="14">
        <v>7.5285708167303804</v>
      </c>
      <c r="H1908" s="14">
        <v>3.90803432624495</v>
      </c>
      <c r="I1908" s="14">
        <v>2.15772874534309</v>
      </c>
      <c r="J1908" s="14">
        <v>6.6267261933398496</v>
      </c>
      <c r="K1908" s="14">
        <v>1.96468738570221</v>
      </c>
      <c r="L1908" s="14">
        <v>0.74244135846146497</v>
      </c>
      <c r="M1908" s="14">
        <v>8.3351207410766806E-3</v>
      </c>
      <c r="N1908" s="14">
        <v>9.1301729918600092</v>
      </c>
      <c r="O1908" s="14">
        <v>4.3166324840072301</v>
      </c>
      <c r="P1908" s="14">
        <v>4.3122226875673304</v>
      </c>
      <c r="R1908">
        <v>5</v>
      </c>
      <c r="S1908">
        <v>6</v>
      </c>
      <c r="T1908">
        <v>4</v>
      </c>
      <c r="U1908">
        <v>2</v>
      </c>
      <c r="V1908">
        <v>7</v>
      </c>
    </row>
    <row r="1909" spans="1:22">
      <c r="A1909">
        <v>2000</v>
      </c>
      <c r="B1909">
        <v>5</v>
      </c>
      <c r="C1909">
        <v>7</v>
      </c>
      <c r="D1909" s="14">
        <v>4.3249228703542503E-2</v>
      </c>
      <c r="E1909" s="14">
        <v>0.938287009478322</v>
      </c>
      <c r="F1909" s="14">
        <v>4.7467552538434002E-2</v>
      </c>
      <c r="G1909" s="14">
        <v>8.31331190380455</v>
      </c>
      <c r="H1909" s="14">
        <v>1.7806205803902699</v>
      </c>
      <c r="I1909" s="14">
        <v>0.48531088641976</v>
      </c>
      <c r="J1909" s="14">
        <v>7.0388361514372599</v>
      </c>
      <c r="K1909" s="14">
        <v>1.2193034402601299</v>
      </c>
      <c r="L1909" s="14">
        <v>2.4498208457429098</v>
      </c>
      <c r="M1909" s="14">
        <v>0.32661692276980098</v>
      </c>
      <c r="N1909" s="14">
        <v>5.3008157096129596</v>
      </c>
      <c r="O1909" s="14">
        <v>4.5617650662026596</v>
      </c>
      <c r="P1909" s="14">
        <v>4.2324821693836299</v>
      </c>
      <c r="R1909">
        <v>10</v>
      </c>
      <c r="S1909">
        <v>6</v>
      </c>
      <c r="T1909">
        <v>4</v>
      </c>
      <c r="U1909">
        <v>2</v>
      </c>
      <c r="V1909">
        <v>7</v>
      </c>
    </row>
    <row r="1910" spans="1:22">
      <c r="A1910">
        <v>2000</v>
      </c>
      <c r="B1910">
        <v>5</v>
      </c>
      <c r="C1910">
        <v>8</v>
      </c>
      <c r="D1910" s="14">
        <v>0</v>
      </c>
      <c r="E1910" s="14">
        <v>0.72401449917011496</v>
      </c>
      <c r="F1910" s="14">
        <v>0.22060348630025101</v>
      </c>
      <c r="G1910" s="14">
        <v>8.1696736891358697</v>
      </c>
      <c r="H1910" s="14">
        <v>3.6153850433324801</v>
      </c>
      <c r="I1910" s="14">
        <v>1.30075416191671E-2</v>
      </c>
      <c r="J1910" s="14">
        <v>4.5030108945749703</v>
      </c>
      <c r="K1910" s="14">
        <v>1.0150947048996299</v>
      </c>
      <c r="L1910" s="14">
        <v>3.3623776940515402</v>
      </c>
      <c r="M1910" s="14">
        <v>0.83095581408717401</v>
      </c>
      <c r="N1910" s="14">
        <v>7.0047204822428997</v>
      </c>
      <c r="O1910" s="14">
        <v>4.4222746360494796</v>
      </c>
      <c r="P1910" s="14">
        <v>4.2125895029076297</v>
      </c>
      <c r="R1910">
        <v>10</v>
      </c>
      <c r="S1910">
        <v>6</v>
      </c>
      <c r="T1910">
        <v>4</v>
      </c>
      <c r="U1910">
        <v>2</v>
      </c>
      <c r="V1910">
        <v>7</v>
      </c>
    </row>
    <row r="1911" spans="1:22">
      <c r="A1911">
        <v>2000</v>
      </c>
      <c r="B1911">
        <v>5</v>
      </c>
      <c r="C1911">
        <v>9</v>
      </c>
      <c r="D1911" s="14">
        <v>6.4973694248612698E-2</v>
      </c>
      <c r="E1911" s="14">
        <v>0.42217953756337001</v>
      </c>
      <c r="F1911" s="14">
        <v>0.99869492747029398</v>
      </c>
      <c r="G1911" s="14">
        <v>7.4068499684498299</v>
      </c>
      <c r="H1911" s="14">
        <v>6.7376037459503202</v>
      </c>
      <c r="I1911" s="14">
        <v>9.0183874025222197E-2</v>
      </c>
      <c r="J1911" s="14">
        <v>6.0602197249794996</v>
      </c>
      <c r="K1911" s="14">
        <v>0.76755989974799699</v>
      </c>
      <c r="L1911" s="14">
        <v>2.4813479225367998</v>
      </c>
      <c r="M1911" s="14">
        <v>0.84716667924824296</v>
      </c>
      <c r="N1911" s="14">
        <v>7.21234965461871</v>
      </c>
      <c r="O1911" s="14">
        <v>4.99486647974937</v>
      </c>
      <c r="P1911" s="14">
        <v>4.5752950906822401</v>
      </c>
      <c r="R1911">
        <v>5</v>
      </c>
      <c r="S1911">
        <v>5</v>
      </c>
      <c r="T1911">
        <v>4</v>
      </c>
      <c r="U1911">
        <v>2</v>
      </c>
      <c r="V1911">
        <v>7</v>
      </c>
    </row>
    <row r="1912" spans="1:22">
      <c r="A1912">
        <v>2000</v>
      </c>
      <c r="B1912">
        <v>5</v>
      </c>
      <c r="C1912">
        <v>10</v>
      </c>
      <c r="D1912" s="14">
        <v>1.7566641871620901E-2</v>
      </c>
      <c r="E1912" s="14">
        <v>0.34463354075696201</v>
      </c>
      <c r="F1912" s="14">
        <v>0.24532770070551799</v>
      </c>
      <c r="G1912" s="14">
        <v>9.6018760583865692</v>
      </c>
      <c r="H1912" s="14">
        <v>3.6126898175331599</v>
      </c>
      <c r="I1912" s="14">
        <v>0.17919171956748101</v>
      </c>
      <c r="J1912" s="14">
        <v>4.3030686123998301</v>
      </c>
      <c r="K1912" s="14">
        <v>0.55420443969713096</v>
      </c>
      <c r="L1912" s="14">
        <v>9.1041497588921807</v>
      </c>
      <c r="M1912" s="14">
        <v>2.6076924457618502</v>
      </c>
      <c r="N1912" s="14">
        <v>10.6271814798494</v>
      </c>
      <c r="O1912" s="14">
        <v>4.1735764238059803</v>
      </c>
      <c r="P1912" s="14">
        <v>4.7194841038273001</v>
      </c>
      <c r="R1912">
        <v>5</v>
      </c>
      <c r="S1912">
        <v>5</v>
      </c>
      <c r="T1912">
        <v>4</v>
      </c>
      <c r="U1912">
        <v>2</v>
      </c>
      <c r="V1912">
        <v>7</v>
      </c>
    </row>
    <row r="1913" spans="1:22">
      <c r="A1913">
        <v>2000</v>
      </c>
      <c r="B1913">
        <v>5</v>
      </c>
      <c r="C1913">
        <v>11</v>
      </c>
      <c r="D1913" s="14">
        <v>0.11272589797237</v>
      </c>
      <c r="E1913" s="14">
        <v>6.1006196327761199E-2</v>
      </c>
      <c r="F1913" s="14">
        <v>7.5182824484772801E-2</v>
      </c>
      <c r="G1913" s="14">
        <v>6.1255678522199801</v>
      </c>
      <c r="H1913" s="14">
        <v>2.8875404212814999</v>
      </c>
      <c r="I1913" s="14">
        <v>0.23389634384235999</v>
      </c>
      <c r="J1913" s="14">
        <v>6.9975811856767702</v>
      </c>
      <c r="K1913" s="14">
        <v>1.4648117449357001</v>
      </c>
      <c r="L1913" s="14">
        <v>7.5717521852800997</v>
      </c>
      <c r="M1913" s="14">
        <v>2.3404709488470399</v>
      </c>
      <c r="N1913" s="14">
        <v>14.263905745394499</v>
      </c>
      <c r="O1913" s="14">
        <v>4.9720296135491902</v>
      </c>
      <c r="P1913" s="14">
        <v>4.6634126333335901</v>
      </c>
      <c r="R1913">
        <v>5</v>
      </c>
      <c r="S1913">
        <v>5</v>
      </c>
      <c r="T1913">
        <v>4</v>
      </c>
      <c r="U1913">
        <v>1</v>
      </c>
      <c r="V1913">
        <v>7</v>
      </c>
    </row>
    <row r="1914" spans="1:22">
      <c r="A1914">
        <v>2000</v>
      </c>
      <c r="B1914">
        <v>5</v>
      </c>
      <c r="C1914">
        <v>12</v>
      </c>
      <c r="D1914" s="14">
        <v>3.1859206589396401E-2</v>
      </c>
      <c r="E1914" s="14">
        <v>0</v>
      </c>
      <c r="F1914" s="14">
        <v>4.57812116477666E-2</v>
      </c>
      <c r="G1914" s="14">
        <v>3.3139508273865399</v>
      </c>
      <c r="H1914" s="14">
        <v>2.02681173657502</v>
      </c>
      <c r="I1914" s="14">
        <v>0.39358279688172498</v>
      </c>
      <c r="J1914" s="14">
        <v>2.1372334994337199</v>
      </c>
      <c r="K1914" s="14">
        <v>1.84423610721991</v>
      </c>
      <c r="L1914" s="14">
        <v>6.4849772566664798</v>
      </c>
      <c r="M1914" s="14">
        <v>5.0551450632532102</v>
      </c>
      <c r="N1914" s="14">
        <v>7.6699331063354403</v>
      </c>
      <c r="O1914" s="14">
        <v>3.7924048624436399</v>
      </c>
      <c r="P1914" s="14">
        <v>3.10500212210406</v>
      </c>
      <c r="R1914">
        <v>2</v>
      </c>
      <c r="S1914">
        <v>5</v>
      </c>
      <c r="T1914">
        <v>8</v>
      </c>
      <c r="U1914">
        <v>1</v>
      </c>
      <c r="V1914">
        <v>7</v>
      </c>
    </row>
    <row r="1915" spans="1:22">
      <c r="A1915">
        <v>2000</v>
      </c>
      <c r="B1915">
        <v>5</v>
      </c>
      <c r="C1915">
        <v>13</v>
      </c>
      <c r="D1915" s="14">
        <v>1.5325764641563799</v>
      </c>
      <c r="E1915" s="14">
        <v>2.1882351749141602E-3</v>
      </c>
      <c r="F1915" s="14">
        <v>5.0154697145976E-2</v>
      </c>
      <c r="G1915" s="14">
        <v>1.8550129786353</v>
      </c>
      <c r="H1915" s="14">
        <v>2.48034207974327</v>
      </c>
      <c r="I1915" s="14">
        <v>4.6940654577174499</v>
      </c>
      <c r="J1915" s="14">
        <v>2.3311938616171499</v>
      </c>
      <c r="K1915" s="14">
        <v>2.74832573172095</v>
      </c>
      <c r="L1915" s="14">
        <v>5.8756888209956299</v>
      </c>
      <c r="M1915" s="14">
        <v>3.2197962432440801</v>
      </c>
      <c r="N1915" s="14">
        <v>7.0921488863742104</v>
      </c>
      <c r="O1915" s="14">
        <v>4.9182214211309896</v>
      </c>
      <c r="P1915" s="14">
        <v>3.29828859417912</v>
      </c>
      <c r="R1915">
        <v>7</v>
      </c>
      <c r="S1915">
        <v>5</v>
      </c>
      <c r="T1915">
        <v>8</v>
      </c>
      <c r="U1915">
        <v>1</v>
      </c>
      <c r="V1915">
        <v>7</v>
      </c>
    </row>
    <row r="1916" spans="1:22">
      <c r="A1916">
        <v>2000</v>
      </c>
      <c r="B1916">
        <v>5</v>
      </c>
      <c r="C1916">
        <v>14</v>
      </c>
      <c r="D1916" s="14">
        <v>1.2689378232131101</v>
      </c>
      <c r="E1916" s="14">
        <v>1.6073403286795899E-3</v>
      </c>
      <c r="F1916" s="14">
        <v>8.9534465058980304E-3</v>
      </c>
      <c r="G1916" s="14">
        <v>1.6575413703105299</v>
      </c>
      <c r="H1916" s="14">
        <v>0.92014000943690599</v>
      </c>
      <c r="I1916" s="14">
        <v>4.1897003807608701</v>
      </c>
      <c r="J1916" s="14">
        <v>0.882422863254129</v>
      </c>
      <c r="K1916" s="14">
        <v>1.7062321635195501</v>
      </c>
      <c r="L1916" s="14">
        <v>4.3620832994131398</v>
      </c>
      <c r="M1916" s="14">
        <v>2.2732307062435799</v>
      </c>
      <c r="N1916" s="14">
        <v>5.3237928661783096</v>
      </c>
      <c r="O1916" s="14">
        <v>5.7663409233003398</v>
      </c>
      <c r="P1916" s="14">
        <v>2.9846209246090498</v>
      </c>
      <c r="R1916">
        <v>10</v>
      </c>
      <c r="S1916">
        <v>5</v>
      </c>
      <c r="T1916">
        <v>8</v>
      </c>
      <c r="U1916">
        <v>1</v>
      </c>
      <c r="V1916">
        <v>7</v>
      </c>
    </row>
    <row r="1917" spans="1:22">
      <c r="A1917">
        <v>2000</v>
      </c>
      <c r="B1917">
        <v>5</v>
      </c>
      <c r="C1917">
        <v>15</v>
      </c>
      <c r="D1917" s="14">
        <v>0.74696905842054395</v>
      </c>
      <c r="E1917" s="14">
        <v>0</v>
      </c>
      <c r="F1917" s="14">
        <v>1.93985406228784E-2</v>
      </c>
      <c r="G1917" s="14">
        <v>1.3972706993681701</v>
      </c>
      <c r="H1917" s="14">
        <v>0.75279611889145603</v>
      </c>
      <c r="I1917" s="14">
        <v>1.93125093591764</v>
      </c>
      <c r="J1917" s="14">
        <v>1.4014267699837799</v>
      </c>
      <c r="K1917" s="14">
        <v>0.88430382063816804</v>
      </c>
      <c r="L1917" s="14">
        <v>2.3243840133546301</v>
      </c>
      <c r="M1917" s="14">
        <v>1.17356637538481</v>
      </c>
      <c r="N1917" s="14">
        <v>4.8686189274870602</v>
      </c>
      <c r="O1917" s="14">
        <v>3.1888382079119202</v>
      </c>
      <c r="P1917" s="14">
        <v>1.85069893485979</v>
      </c>
      <c r="R1917">
        <v>2</v>
      </c>
      <c r="S1917">
        <v>9</v>
      </c>
      <c r="T1917">
        <v>8</v>
      </c>
      <c r="U1917">
        <v>1</v>
      </c>
      <c r="V1917">
        <v>6</v>
      </c>
    </row>
    <row r="1918" spans="1:22">
      <c r="A1918">
        <v>2000</v>
      </c>
      <c r="B1918">
        <v>5</v>
      </c>
      <c r="C1918">
        <v>16</v>
      </c>
      <c r="D1918" s="14">
        <v>6.2786563380571703E-2</v>
      </c>
      <c r="E1918" s="14">
        <v>2.32024719408154E-3</v>
      </c>
      <c r="F1918" s="14">
        <v>2.18234960575443E-2</v>
      </c>
      <c r="G1918" s="14">
        <v>1.21928265276082</v>
      </c>
      <c r="H1918" s="14">
        <v>2.2251999586892199</v>
      </c>
      <c r="I1918" s="14">
        <v>0.18086042171244801</v>
      </c>
      <c r="J1918" s="14">
        <v>0.73127626028958603</v>
      </c>
      <c r="K1918" s="14">
        <v>1.46145222842973</v>
      </c>
      <c r="L1918" s="14">
        <v>0.688253177435735</v>
      </c>
      <c r="M1918" s="14">
        <v>0.65963698585436203</v>
      </c>
      <c r="N1918" s="14">
        <v>3.1503488786383298</v>
      </c>
      <c r="O1918" s="14">
        <v>2.1351925736480402</v>
      </c>
      <c r="P1918" s="14">
        <v>1.4528644756362199</v>
      </c>
      <c r="R1918">
        <v>6</v>
      </c>
      <c r="S1918">
        <v>9</v>
      </c>
      <c r="T1918">
        <v>8</v>
      </c>
      <c r="U1918">
        <v>1</v>
      </c>
      <c r="V1918">
        <v>6</v>
      </c>
    </row>
    <row r="1919" spans="1:22">
      <c r="A1919">
        <v>2000</v>
      </c>
      <c r="B1919">
        <v>5</v>
      </c>
      <c r="C1919">
        <v>17</v>
      </c>
      <c r="D1919" s="14">
        <v>0.487264752614467</v>
      </c>
      <c r="E1919" s="14">
        <v>1.5233266674104201E-3</v>
      </c>
      <c r="F1919" s="14">
        <v>0</v>
      </c>
      <c r="G1919" s="14">
        <v>1.8322487236114</v>
      </c>
      <c r="H1919" s="14">
        <v>0.53074635564961004</v>
      </c>
      <c r="I1919" s="14">
        <v>1.73219592429335</v>
      </c>
      <c r="J1919" s="14">
        <v>0.37470670554465302</v>
      </c>
      <c r="K1919" s="14">
        <v>0.39816971461012102</v>
      </c>
      <c r="L1919" s="14">
        <v>1.74217403008776</v>
      </c>
      <c r="M1919" s="14">
        <v>2.0831314976880901</v>
      </c>
      <c r="N1919" s="14">
        <v>2.4337484153970701</v>
      </c>
      <c r="O1919" s="14">
        <v>1.59265038092481</v>
      </c>
      <c r="P1919" s="14">
        <v>1.1353343458876399</v>
      </c>
      <c r="R1919">
        <v>2</v>
      </c>
      <c r="S1919">
        <v>9</v>
      </c>
      <c r="T1919">
        <v>8</v>
      </c>
      <c r="U1919">
        <v>1</v>
      </c>
      <c r="V1919">
        <v>6</v>
      </c>
    </row>
    <row r="1920" spans="1:22">
      <c r="A1920">
        <v>2000</v>
      </c>
      <c r="B1920">
        <v>5</v>
      </c>
      <c r="C1920">
        <v>18</v>
      </c>
      <c r="D1920" s="14">
        <v>7.6578135628917202E-2</v>
      </c>
      <c r="E1920" s="14">
        <v>0</v>
      </c>
      <c r="F1920" s="14">
        <v>1.3911704066321901E-4</v>
      </c>
      <c r="G1920" s="14">
        <v>1.4379175416201999</v>
      </c>
      <c r="H1920" s="14">
        <v>0.37557932042200198</v>
      </c>
      <c r="I1920" s="14">
        <v>0.46768443855966702</v>
      </c>
      <c r="J1920" s="14">
        <v>0.53978422879839005</v>
      </c>
      <c r="K1920" s="14">
        <v>0.37993399671457101</v>
      </c>
      <c r="L1920" s="14">
        <v>1.6702195671525799</v>
      </c>
      <c r="M1920" s="14">
        <v>0.828018942012124</v>
      </c>
      <c r="N1920" s="14">
        <v>1.2924231195448199</v>
      </c>
      <c r="O1920" s="14">
        <v>1.81392069443268</v>
      </c>
      <c r="P1920" s="14">
        <v>1.05438542532145</v>
      </c>
      <c r="R1920">
        <v>6</v>
      </c>
      <c r="S1920">
        <v>9</v>
      </c>
      <c r="T1920">
        <v>8</v>
      </c>
      <c r="U1920">
        <v>1</v>
      </c>
      <c r="V1920">
        <v>6</v>
      </c>
    </row>
    <row r="1921" spans="1:22">
      <c r="A1921">
        <v>2000</v>
      </c>
      <c r="B1921">
        <v>5</v>
      </c>
      <c r="C1921">
        <v>19</v>
      </c>
      <c r="D1921" s="14">
        <v>0</v>
      </c>
      <c r="E1921" s="14">
        <v>0</v>
      </c>
      <c r="F1921" s="14">
        <v>0</v>
      </c>
      <c r="G1921" s="14">
        <v>1.22130853281999</v>
      </c>
      <c r="H1921" s="14">
        <v>0.23353744795353801</v>
      </c>
      <c r="I1921" s="14">
        <v>8.9298932818838495E-2</v>
      </c>
      <c r="J1921" s="14">
        <v>0.59232857091256197</v>
      </c>
      <c r="K1921" s="14">
        <v>0.56140876300408804</v>
      </c>
      <c r="L1921" s="14">
        <v>0.83016524003699999</v>
      </c>
      <c r="M1921" s="14">
        <v>1.3105031293084399</v>
      </c>
      <c r="N1921" s="14">
        <v>0.70593787803813401</v>
      </c>
      <c r="O1921" s="14">
        <v>1.70901381876412</v>
      </c>
      <c r="P1921" s="14">
        <v>0.960090068762952</v>
      </c>
      <c r="R1921">
        <v>6</v>
      </c>
      <c r="S1921">
        <v>9</v>
      </c>
      <c r="T1921">
        <v>8</v>
      </c>
      <c r="U1921">
        <v>5</v>
      </c>
      <c r="V1921">
        <v>6</v>
      </c>
    </row>
    <row r="1922" spans="1:22">
      <c r="A1922">
        <v>2000</v>
      </c>
      <c r="B1922">
        <v>5</v>
      </c>
      <c r="C1922">
        <v>20</v>
      </c>
      <c r="D1922" s="14">
        <v>0</v>
      </c>
      <c r="E1922" s="14">
        <v>4.4915642600963E-5</v>
      </c>
      <c r="F1922" s="14">
        <v>8.8107457264021403E-4</v>
      </c>
      <c r="G1922" s="14">
        <v>0.80435699344415601</v>
      </c>
      <c r="H1922" s="14">
        <v>0.28234954377016303</v>
      </c>
      <c r="I1922" s="14">
        <v>7.5710910410963896E-3</v>
      </c>
      <c r="J1922" s="14">
        <v>0.465849858984967</v>
      </c>
      <c r="K1922" s="14">
        <v>0.40148294455995098</v>
      </c>
      <c r="L1922" s="14">
        <v>0.16807864696571101</v>
      </c>
      <c r="M1922" s="14">
        <v>0.54493319724050604</v>
      </c>
      <c r="N1922" s="14">
        <v>0.38621027847959799</v>
      </c>
      <c r="O1922" s="14">
        <v>1.8982400472683101</v>
      </c>
      <c r="P1922" s="14">
        <v>0.84112818664385103</v>
      </c>
      <c r="R1922">
        <v>6</v>
      </c>
      <c r="S1922">
        <v>9</v>
      </c>
      <c r="T1922">
        <v>8</v>
      </c>
      <c r="U1922">
        <v>5</v>
      </c>
      <c r="V1922">
        <v>6</v>
      </c>
    </row>
    <row r="1923" spans="1:22">
      <c r="A1923">
        <v>2000</v>
      </c>
      <c r="B1923">
        <v>5</v>
      </c>
      <c r="C1923">
        <v>21</v>
      </c>
      <c r="D1923" s="14">
        <v>1.0728201937686701E-2</v>
      </c>
      <c r="E1923" s="14">
        <v>0</v>
      </c>
      <c r="F1923" s="14">
        <v>4.64232924806074E-5</v>
      </c>
      <c r="G1923" s="14">
        <v>1.9583431591176901</v>
      </c>
      <c r="H1923" s="14">
        <v>0.50455546682729902</v>
      </c>
      <c r="I1923" s="14">
        <v>1.5846028232852499E-2</v>
      </c>
      <c r="J1923" s="14">
        <v>0.46572448177668702</v>
      </c>
      <c r="K1923" s="14">
        <v>0.44303536015705203</v>
      </c>
      <c r="L1923" s="14">
        <v>0.40330294708285802</v>
      </c>
      <c r="M1923" s="14">
        <v>0.89115767203989904</v>
      </c>
      <c r="N1923" s="14">
        <v>1.0399895499103</v>
      </c>
      <c r="O1923" s="14">
        <v>1.5858272392410799</v>
      </c>
      <c r="P1923" s="14">
        <v>0.98815668430331605</v>
      </c>
      <c r="R1923">
        <v>6</v>
      </c>
      <c r="S1923">
        <v>9</v>
      </c>
      <c r="T1923">
        <v>8</v>
      </c>
      <c r="U1923">
        <v>5</v>
      </c>
      <c r="V1923">
        <v>6</v>
      </c>
    </row>
    <row r="1924" spans="1:22">
      <c r="A1924">
        <v>2000</v>
      </c>
      <c r="B1924">
        <v>5</v>
      </c>
      <c r="C1924">
        <v>22</v>
      </c>
      <c r="D1924" s="14">
        <v>4.3661907888816196E-3</v>
      </c>
      <c r="E1924" s="14">
        <v>0</v>
      </c>
      <c r="F1924" s="14">
        <v>1.21495539732457E-2</v>
      </c>
      <c r="G1924" s="14">
        <v>1.8610714874517</v>
      </c>
      <c r="H1924" s="14">
        <v>0.37878166793179102</v>
      </c>
      <c r="I1924" s="14">
        <v>2.17266708385505E-2</v>
      </c>
      <c r="J1924" s="14">
        <v>0.46041562094382499</v>
      </c>
      <c r="K1924" s="14">
        <v>0.16473727921325501</v>
      </c>
      <c r="L1924" s="14">
        <v>0.24680733066837099</v>
      </c>
      <c r="M1924" s="14">
        <v>0.33899084627416398</v>
      </c>
      <c r="N1924" s="14">
        <v>0.55286940738130297</v>
      </c>
      <c r="O1924" s="14">
        <v>1.2509579369430099</v>
      </c>
      <c r="P1924" s="14">
        <v>0.79195169805826304</v>
      </c>
      <c r="R1924">
        <v>6</v>
      </c>
      <c r="S1924">
        <v>9</v>
      </c>
      <c r="T1924">
        <v>8</v>
      </c>
      <c r="U1924">
        <v>5</v>
      </c>
      <c r="V1924">
        <v>6</v>
      </c>
    </row>
    <row r="1925" spans="1:22">
      <c r="A1925">
        <v>2000</v>
      </c>
      <c r="B1925">
        <v>5</v>
      </c>
      <c r="C1925">
        <v>23</v>
      </c>
      <c r="D1925" s="14">
        <v>2.7619113706404502E-2</v>
      </c>
      <c r="E1925" s="14">
        <v>2.1458120440977601E-3</v>
      </c>
      <c r="F1925" s="14">
        <v>0</v>
      </c>
      <c r="G1925" s="14">
        <v>1.2723341539490101</v>
      </c>
      <c r="H1925" s="14">
        <v>0.213956340306447</v>
      </c>
      <c r="I1925" s="14">
        <v>4.5720262122607998E-2</v>
      </c>
      <c r="J1925" s="14">
        <v>0.404429539080358</v>
      </c>
      <c r="K1925" s="14">
        <v>0.131895973116088</v>
      </c>
      <c r="L1925" s="14">
        <v>0.94724405410752899</v>
      </c>
      <c r="M1925" s="14">
        <v>0.71671432527420698</v>
      </c>
      <c r="N1925" s="14">
        <v>0.76831552582574303</v>
      </c>
      <c r="O1925" s="14">
        <v>1.1309490874461201</v>
      </c>
      <c r="P1925" s="14">
        <v>0.70518710507817794</v>
      </c>
      <c r="R1925">
        <v>6</v>
      </c>
      <c r="S1925">
        <v>9</v>
      </c>
      <c r="T1925">
        <v>8</v>
      </c>
      <c r="U1925">
        <v>5</v>
      </c>
      <c r="V1925">
        <v>6</v>
      </c>
    </row>
    <row r="1926" spans="1:22">
      <c r="A1926">
        <v>2000</v>
      </c>
      <c r="B1926">
        <v>5</v>
      </c>
      <c r="C1926">
        <v>24</v>
      </c>
      <c r="D1926" s="14">
        <v>2.49250621848849E-2</v>
      </c>
      <c r="E1926" s="14">
        <v>7.6198172747759304E-4</v>
      </c>
      <c r="F1926" s="14">
        <v>0</v>
      </c>
      <c r="G1926" s="14">
        <v>2.9425727256419401</v>
      </c>
      <c r="H1926" s="14">
        <v>0.211801278758392</v>
      </c>
      <c r="I1926" s="14">
        <v>1.3682829296327E-2</v>
      </c>
      <c r="J1926" s="14">
        <v>0.13915000478258499</v>
      </c>
      <c r="K1926" s="14">
        <v>0.211500381398945</v>
      </c>
      <c r="L1926" s="14">
        <v>3.7333364909075799</v>
      </c>
      <c r="M1926" s="14">
        <v>1.3923796107255</v>
      </c>
      <c r="N1926" s="14">
        <v>1.2597849964955901</v>
      </c>
      <c r="O1926" s="14">
        <v>1.02444082336694</v>
      </c>
      <c r="P1926" s="14">
        <v>1.1273436579807501</v>
      </c>
      <c r="R1926">
        <v>2</v>
      </c>
      <c r="S1926">
        <v>9</v>
      </c>
      <c r="T1926">
        <v>8</v>
      </c>
      <c r="U1926">
        <v>5</v>
      </c>
      <c r="V1926">
        <v>6</v>
      </c>
    </row>
    <row r="1927" spans="1:22">
      <c r="A1927">
        <v>2000</v>
      </c>
      <c r="B1927">
        <v>5</v>
      </c>
      <c r="C1927">
        <v>25</v>
      </c>
      <c r="D1927" s="14">
        <v>1.0511165761825E-2</v>
      </c>
      <c r="E1927" s="14">
        <v>0</v>
      </c>
      <c r="F1927" s="14">
        <v>4.6289475942449497E-2</v>
      </c>
      <c r="G1927" s="14">
        <v>3.54423076526114</v>
      </c>
      <c r="H1927" s="14">
        <v>0.32172607598198999</v>
      </c>
      <c r="I1927" s="14">
        <v>0.122522578866742</v>
      </c>
      <c r="J1927" s="14">
        <v>0.18757198414897799</v>
      </c>
      <c r="K1927" s="14">
        <v>0.65844162270704099</v>
      </c>
      <c r="L1927" s="14">
        <v>4.8137350229056999</v>
      </c>
      <c r="M1927" s="14">
        <v>2.8284808114059001</v>
      </c>
      <c r="N1927" s="14">
        <v>2.8652817284409999</v>
      </c>
      <c r="O1927" s="14">
        <v>0.78897243856993304</v>
      </c>
      <c r="P1927" s="14">
        <v>1.3107975821618101</v>
      </c>
      <c r="R1927">
        <v>2</v>
      </c>
      <c r="S1927">
        <v>9</v>
      </c>
      <c r="T1927">
        <v>8</v>
      </c>
      <c r="U1927">
        <v>5</v>
      </c>
      <c r="V1927">
        <v>6</v>
      </c>
    </row>
    <row r="1928" spans="1:22">
      <c r="A1928">
        <v>2000</v>
      </c>
      <c r="B1928">
        <v>5</v>
      </c>
      <c r="C1928">
        <v>26</v>
      </c>
      <c r="D1928" s="14">
        <v>3.8284300917822797E-2</v>
      </c>
      <c r="E1928" s="14">
        <v>0</v>
      </c>
      <c r="F1928" s="14">
        <v>3.4361908478783003E-2</v>
      </c>
      <c r="G1928" s="14">
        <v>2.04855788326336</v>
      </c>
      <c r="H1928" s="14">
        <v>0.54956381526682896</v>
      </c>
      <c r="I1928" s="14">
        <v>0.210753331056004</v>
      </c>
      <c r="J1928" s="14">
        <v>6.8588134557899194E-2</v>
      </c>
      <c r="K1928" s="14">
        <v>0.51390336693390204</v>
      </c>
      <c r="L1928" s="14">
        <v>1.6865453802599699</v>
      </c>
      <c r="M1928" s="14">
        <v>1.0149276381599699</v>
      </c>
      <c r="N1928" s="14">
        <v>1.83499687222145</v>
      </c>
      <c r="O1928" s="14">
        <v>0.64861492784855801</v>
      </c>
      <c r="P1928" s="14">
        <v>0.77799450855843</v>
      </c>
      <c r="R1928">
        <v>6</v>
      </c>
      <c r="S1928">
        <v>9</v>
      </c>
      <c r="T1928">
        <v>8</v>
      </c>
      <c r="U1928">
        <v>5</v>
      </c>
      <c r="V1928">
        <v>6</v>
      </c>
    </row>
    <row r="1929" spans="1:22">
      <c r="A1929">
        <v>2000</v>
      </c>
      <c r="B1929">
        <v>5</v>
      </c>
      <c r="C1929">
        <v>27</v>
      </c>
      <c r="D1929" s="14">
        <v>0.16003254867761299</v>
      </c>
      <c r="E1929" s="14">
        <v>0</v>
      </c>
      <c r="F1929" s="14">
        <v>0.571817378833399</v>
      </c>
      <c r="G1929" s="14">
        <v>3.6549244386179098</v>
      </c>
      <c r="H1929" s="14">
        <v>0.90455565359061596</v>
      </c>
      <c r="I1929" s="14">
        <v>1.7284986726085101</v>
      </c>
      <c r="J1929" s="14">
        <v>0.13788790659331099</v>
      </c>
      <c r="K1929" s="14">
        <v>0.428641895223624</v>
      </c>
      <c r="L1929" s="14">
        <v>5.8907763541690699</v>
      </c>
      <c r="M1929" s="14">
        <v>3.5542560206379101</v>
      </c>
      <c r="N1929" s="14">
        <v>1.82463634464472</v>
      </c>
      <c r="O1929" s="14">
        <v>0.80768969201389895</v>
      </c>
      <c r="P1929" s="14">
        <v>1.35776283789052</v>
      </c>
      <c r="R1929">
        <v>2</v>
      </c>
      <c r="S1929">
        <v>9</v>
      </c>
      <c r="T1929">
        <v>8</v>
      </c>
      <c r="U1929">
        <v>5</v>
      </c>
      <c r="V1929">
        <v>6</v>
      </c>
    </row>
    <row r="1930" spans="1:22">
      <c r="A1930">
        <v>2000</v>
      </c>
      <c r="B1930">
        <v>5</v>
      </c>
      <c r="C1930">
        <v>28</v>
      </c>
      <c r="D1930" s="14">
        <v>6.8579157704780902E-2</v>
      </c>
      <c r="E1930" s="14">
        <v>0</v>
      </c>
      <c r="F1930" s="14">
        <v>5.5183088968773601E-3</v>
      </c>
      <c r="G1930" s="14">
        <v>1.51461090999785</v>
      </c>
      <c r="H1930" s="14">
        <v>0.90423322612176404</v>
      </c>
      <c r="I1930" s="14">
        <v>0.72564642769339704</v>
      </c>
      <c r="J1930" s="14">
        <v>8.0604952627760504E-2</v>
      </c>
      <c r="K1930" s="14">
        <v>1.1196535026607199</v>
      </c>
      <c r="L1930" s="14">
        <v>0.56260764532899699</v>
      </c>
      <c r="M1930" s="14">
        <v>1.03533417594174</v>
      </c>
      <c r="N1930" s="14">
        <v>2.84492107733498</v>
      </c>
      <c r="O1930" s="14">
        <v>0.81511729514836795</v>
      </c>
      <c r="P1930" s="14">
        <v>0.82350799669571395</v>
      </c>
      <c r="R1930">
        <v>6</v>
      </c>
      <c r="S1930">
        <v>9</v>
      </c>
      <c r="T1930">
        <v>8</v>
      </c>
      <c r="U1930">
        <v>5</v>
      </c>
      <c r="V1930">
        <v>6</v>
      </c>
    </row>
    <row r="1931" spans="1:22">
      <c r="A1931">
        <v>2000</v>
      </c>
      <c r="B1931">
        <v>5</v>
      </c>
      <c r="C1931">
        <v>29</v>
      </c>
      <c r="D1931" s="14">
        <v>4.8230488521222102E-2</v>
      </c>
      <c r="E1931" s="14">
        <v>0</v>
      </c>
      <c r="F1931" s="14">
        <v>5.5646816265287702E-4</v>
      </c>
      <c r="G1931" s="14">
        <v>1.5419332986844201</v>
      </c>
      <c r="H1931" s="14">
        <v>0.24586208388064401</v>
      </c>
      <c r="I1931" s="14">
        <v>0.39746310525419398</v>
      </c>
      <c r="J1931" s="14">
        <v>0.23053289020654799</v>
      </c>
      <c r="K1931" s="14">
        <v>0.36454775735732198</v>
      </c>
      <c r="L1931" s="14">
        <v>4.0522127851179697</v>
      </c>
      <c r="M1931" s="14">
        <v>0.89602330917326001</v>
      </c>
      <c r="N1931" s="14">
        <v>1.9166828476297999</v>
      </c>
      <c r="O1931" s="14">
        <v>0.859940732695335</v>
      </c>
      <c r="P1931" s="14">
        <v>0.89745104148564703</v>
      </c>
      <c r="R1931">
        <v>6</v>
      </c>
      <c r="S1931">
        <v>9</v>
      </c>
      <c r="T1931">
        <v>8</v>
      </c>
      <c r="U1931">
        <v>5</v>
      </c>
      <c r="V1931">
        <v>6</v>
      </c>
    </row>
    <row r="1932" spans="1:22">
      <c r="A1932">
        <v>2000</v>
      </c>
      <c r="B1932">
        <v>5</v>
      </c>
      <c r="C1932">
        <v>30</v>
      </c>
      <c r="D1932" s="14">
        <v>1.44149660947251E-3</v>
      </c>
      <c r="E1932" s="14">
        <v>0</v>
      </c>
      <c r="F1932" s="14">
        <v>9.27446937754795E-4</v>
      </c>
      <c r="G1932" s="14">
        <v>2.4822834968650498</v>
      </c>
      <c r="H1932" s="14">
        <v>0.40562209084800199</v>
      </c>
      <c r="I1932" s="14">
        <v>0.28729063105183</v>
      </c>
      <c r="J1932" s="14">
        <v>0.30365693001445598</v>
      </c>
      <c r="K1932" s="14">
        <v>0.20298383976908899</v>
      </c>
      <c r="L1932" s="14">
        <v>10.939747062457799</v>
      </c>
      <c r="M1932" s="14">
        <v>2.17664471761519</v>
      </c>
      <c r="N1932" s="14">
        <v>5.0632209846953096</v>
      </c>
      <c r="O1932" s="14">
        <v>0.86995351168054402</v>
      </c>
      <c r="P1932" s="14">
        <v>1.57600385162409</v>
      </c>
      <c r="R1932">
        <v>2</v>
      </c>
      <c r="S1932">
        <v>9</v>
      </c>
      <c r="T1932">
        <v>8</v>
      </c>
      <c r="U1932">
        <v>5</v>
      </c>
      <c r="V1932">
        <v>6</v>
      </c>
    </row>
    <row r="1933" spans="1:22">
      <c r="A1933">
        <v>2000</v>
      </c>
      <c r="B1933">
        <v>5</v>
      </c>
      <c r="C1933">
        <v>31</v>
      </c>
      <c r="D1933" s="14">
        <v>0</v>
      </c>
      <c r="E1933" s="14">
        <v>1.8294412881591101E-3</v>
      </c>
      <c r="F1933" s="14">
        <v>1.9893736978881901E-2</v>
      </c>
      <c r="G1933" s="14">
        <v>1.25774496382337</v>
      </c>
      <c r="H1933" s="14">
        <v>0.27623866552479198</v>
      </c>
      <c r="I1933" s="14">
        <v>3.4532919699742801E-2</v>
      </c>
      <c r="J1933" s="14">
        <v>0.28305646194541201</v>
      </c>
      <c r="K1933" s="14">
        <v>0.12557748836240101</v>
      </c>
      <c r="L1933" s="14">
        <v>0.72337356066005398</v>
      </c>
      <c r="M1933" s="14">
        <v>0.44058860844376602</v>
      </c>
      <c r="N1933" s="14">
        <v>1.2134222908728101</v>
      </c>
      <c r="O1933" s="14">
        <v>0.80593967144160905</v>
      </c>
      <c r="P1933" s="14">
        <v>0.58001379943439602</v>
      </c>
      <c r="R1933">
        <v>6</v>
      </c>
      <c r="S1933">
        <v>9</v>
      </c>
      <c r="T1933">
        <v>8</v>
      </c>
      <c r="U1933">
        <v>5</v>
      </c>
      <c r="V1933">
        <v>6</v>
      </c>
    </row>
    <row r="1934" spans="1:22">
      <c r="A1934">
        <v>2001</v>
      </c>
      <c r="B1934">
        <v>3</v>
      </c>
      <c r="C1934">
        <v>1</v>
      </c>
      <c r="D1934" s="14">
        <v>4.4393841339524798</v>
      </c>
      <c r="E1934" s="14">
        <v>2.567232365259E-2</v>
      </c>
      <c r="F1934" s="14">
        <v>0</v>
      </c>
      <c r="G1934" s="14">
        <v>0.40108165493332598</v>
      </c>
      <c r="H1934" s="14">
        <v>0.44126805277144399</v>
      </c>
      <c r="I1934" s="14">
        <v>0.52072715755617405</v>
      </c>
      <c r="J1934" s="14">
        <v>2.66950868020389E-2</v>
      </c>
      <c r="K1934" s="14">
        <v>2.3375455621431001</v>
      </c>
      <c r="L1934" s="14">
        <v>0.15660521062621699</v>
      </c>
      <c r="M1934" s="14">
        <v>3.4657611918729299E-2</v>
      </c>
      <c r="N1934" s="14">
        <v>0.29206926293764002</v>
      </c>
      <c r="O1934" s="14">
        <v>2.6092832276064302</v>
      </c>
      <c r="P1934" s="14">
        <v>1.4088395823214099</v>
      </c>
      <c r="R1934">
        <v>6</v>
      </c>
      <c r="S1934">
        <v>4</v>
      </c>
      <c r="T1934">
        <v>6</v>
      </c>
      <c r="U1934">
        <v>8</v>
      </c>
      <c r="V1934">
        <v>5</v>
      </c>
    </row>
    <row r="1935" spans="1:22">
      <c r="A1935">
        <v>2001</v>
      </c>
      <c r="B1935">
        <v>3</v>
      </c>
      <c r="C1935">
        <v>2</v>
      </c>
      <c r="D1935" s="14">
        <v>0.56561474508866505</v>
      </c>
      <c r="E1935" s="14">
        <v>5.04118027608461E-2</v>
      </c>
      <c r="F1935" s="14">
        <v>0</v>
      </c>
      <c r="G1935" s="14">
        <v>0.20839934104979099</v>
      </c>
      <c r="H1935" s="14">
        <v>4.41944802228793E-2</v>
      </c>
      <c r="I1935" s="14">
        <v>0.14628286002374699</v>
      </c>
      <c r="J1935" s="14">
        <v>2.03806054145525E-2</v>
      </c>
      <c r="K1935" s="14">
        <v>1.70881587000008</v>
      </c>
      <c r="L1935" s="14">
        <v>9.08340165425221E-2</v>
      </c>
      <c r="M1935" s="14">
        <v>4.4849987332174802E-2</v>
      </c>
      <c r="N1935" s="14">
        <v>0.16627876452172899</v>
      </c>
      <c r="O1935" s="14">
        <v>5.8356349830459298</v>
      </c>
      <c r="P1935" s="14">
        <v>2.16601481224036</v>
      </c>
      <c r="R1935">
        <v>3</v>
      </c>
      <c r="S1935">
        <v>2</v>
      </c>
      <c r="T1935">
        <v>6</v>
      </c>
      <c r="U1935">
        <v>8</v>
      </c>
      <c r="V1935">
        <v>5</v>
      </c>
    </row>
    <row r="1936" spans="1:22">
      <c r="A1936">
        <v>2001</v>
      </c>
      <c r="B1936">
        <v>3</v>
      </c>
      <c r="C1936">
        <v>3</v>
      </c>
      <c r="D1936" s="14">
        <v>0.430691982851653</v>
      </c>
      <c r="E1936" s="14">
        <v>0.12327938710317</v>
      </c>
      <c r="F1936" s="14">
        <v>3.7520366530071698E-4</v>
      </c>
      <c r="G1936" s="14">
        <v>0.73997581096504295</v>
      </c>
      <c r="H1936" s="14">
        <v>9.9083373153586399E-3</v>
      </c>
      <c r="I1936" s="14">
        <v>1.6150481431889099E-2</v>
      </c>
      <c r="J1936" s="14">
        <v>7.5179071764768499E-2</v>
      </c>
      <c r="K1936" s="14">
        <v>1.44470752456568</v>
      </c>
      <c r="L1936" s="14">
        <v>5.4493108819583497E-2</v>
      </c>
      <c r="M1936" s="14">
        <v>1.17841830283309E-2</v>
      </c>
      <c r="N1936" s="14">
        <v>0.14622718985120001</v>
      </c>
      <c r="O1936" s="14">
        <v>7.1097653357640498</v>
      </c>
      <c r="P1936" s="14">
        <v>2.4539438037624999</v>
      </c>
      <c r="R1936">
        <v>3</v>
      </c>
      <c r="S1936">
        <v>2</v>
      </c>
      <c r="T1936">
        <v>6</v>
      </c>
      <c r="U1936">
        <v>8</v>
      </c>
      <c r="V1936">
        <v>3</v>
      </c>
    </row>
    <row r="1937" spans="1:22">
      <c r="A1937">
        <v>2001</v>
      </c>
      <c r="B1937">
        <v>3</v>
      </c>
      <c r="C1937">
        <v>4</v>
      </c>
      <c r="D1937" s="14">
        <v>9.3934526425712095E-2</v>
      </c>
      <c r="E1937" s="14">
        <v>0.30112140225689099</v>
      </c>
      <c r="F1937" s="14">
        <v>2.8363578930177699E-2</v>
      </c>
      <c r="G1937" s="14">
        <v>1.02575714825204</v>
      </c>
      <c r="H1937" s="14">
        <v>3.9042874762106598E-2</v>
      </c>
      <c r="I1937" s="14">
        <v>3.7330448090999703E-2</v>
      </c>
      <c r="J1937" s="14">
        <v>0.15085094633207399</v>
      </c>
      <c r="K1937" s="14">
        <v>4.3558912421373801</v>
      </c>
      <c r="L1937" s="14">
        <v>6.8799746909509796E-2</v>
      </c>
      <c r="M1937" s="14">
        <v>2.7308904698566902E-3</v>
      </c>
      <c r="N1937" s="14">
        <v>0.13993208009022201</v>
      </c>
      <c r="O1937" s="14">
        <v>4.9750719214060402</v>
      </c>
      <c r="P1937" s="14">
        <v>2.2737198270829699</v>
      </c>
      <c r="R1937">
        <v>8</v>
      </c>
      <c r="S1937">
        <v>2</v>
      </c>
      <c r="T1937">
        <v>6</v>
      </c>
      <c r="U1937">
        <v>8</v>
      </c>
      <c r="V1937">
        <v>5</v>
      </c>
    </row>
    <row r="1938" spans="1:22">
      <c r="A1938">
        <v>2001</v>
      </c>
      <c r="B1938">
        <v>3</v>
      </c>
      <c r="C1938">
        <v>5</v>
      </c>
      <c r="D1938" s="14">
        <v>5.1249120191911199</v>
      </c>
      <c r="E1938" s="14">
        <v>0.86815596862494204</v>
      </c>
      <c r="F1938" s="14">
        <v>7.9384566008746604E-2</v>
      </c>
      <c r="G1938" s="14">
        <v>2.1397896871601101</v>
      </c>
      <c r="H1938" s="14">
        <v>0.34765176375464302</v>
      </c>
      <c r="I1938" s="14">
        <v>2.6463082643629599</v>
      </c>
      <c r="J1938" s="14">
        <v>0.213128921938467</v>
      </c>
      <c r="K1938" s="14">
        <v>5.9623484210243598</v>
      </c>
      <c r="L1938" s="14">
        <v>0.28862097245656099</v>
      </c>
      <c r="M1938" s="14">
        <v>0</v>
      </c>
      <c r="N1938" s="14">
        <v>0.91783547464253001</v>
      </c>
      <c r="O1938" s="14">
        <v>2.9544345953121001</v>
      </c>
      <c r="P1938" s="14">
        <v>2.3435803429523498</v>
      </c>
      <c r="R1938">
        <v>9</v>
      </c>
      <c r="S1938">
        <v>4</v>
      </c>
      <c r="T1938">
        <v>6</v>
      </c>
      <c r="U1938">
        <v>8</v>
      </c>
      <c r="V1938">
        <v>8</v>
      </c>
    </row>
    <row r="1939" spans="1:22">
      <c r="A1939">
        <v>2001</v>
      </c>
      <c r="B1939">
        <v>3</v>
      </c>
      <c r="C1939">
        <v>6</v>
      </c>
      <c r="D1939" s="14">
        <v>2.9907297076102299</v>
      </c>
      <c r="E1939" s="14">
        <v>2.1972052264579198</v>
      </c>
      <c r="F1939" s="14">
        <v>2.6467345683420199E-2</v>
      </c>
      <c r="G1939" s="14">
        <v>2.5141957938907602</v>
      </c>
      <c r="H1939" s="14">
        <v>6.4582766883307396</v>
      </c>
      <c r="I1939" s="14">
        <v>5.2128799004875299</v>
      </c>
      <c r="J1939" s="14">
        <v>0.196371365329675</v>
      </c>
      <c r="K1939" s="14">
        <v>8.7221935496749694</v>
      </c>
      <c r="L1939" s="14">
        <v>0.542609499583946</v>
      </c>
      <c r="M1939" s="14">
        <v>4.3840108810275801E-6</v>
      </c>
      <c r="N1939" s="14">
        <v>8.0949446067802704</v>
      </c>
      <c r="O1939" s="14">
        <v>2.4228490297073302</v>
      </c>
      <c r="P1939" s="14">
        <v>3.29965044913813</v>
      </c>
      <c r="R1939">
        <v>9</v>
      </c>
      <c r="S1939">
        <v>4</v>
      </c>
      <c r="T1939">
        <v>6</v>
      </c>
      <c r="U1939">
        <v>8</v>
      </c>
      <c r="V1939">
        <v>8</v>
      </c>
    </row>
    <row r="1940" spans="1:22">
      <c r="A1940">
        <v>2001</v>
      </c>
      <c r="B1940">
        <v>3</v>
      </c>
      <c r="C1940">
        <v>7</v>
      </c>
      <c r="D1940" s="14">
        <v>13.609171298888899</v>
      </c>
      <c r="E1940" s="14">
        <v>0.27556012012709802</v>
      </c>
      <c r="F1940" s="14">
        <v>8.7630078809931896E-3</v>
      </c>
      <c r="G1940" s="14">
        <v>3.3886554327950198</v>
      </c>
      <c r="H1940" s="14">
        <v>2.28339915331857</v>
      </c>
      <c r="I1940" s="14">
        <v>12.856546435647299</v>
      </c>
      <c r="J1940" s="14">
        <v>0.17336035959900201</v>
      </c>
      <c r="K1940" s="14">
        <v>8.4302794750327408</v>
      </c>
      <c r="L1940" s="14">
        <v>3.0312066063007301</v>
      </c>
      <c r="M1940" s="14">
        <v>4.7737537174834699E-4</v>
      </c>
      <c r="N1940" s="14">
        <v>10.8143110527086</v>
      </c>
      <c r="O1940" s="14">
        <v>1.17454434420228</v>
      </c>
      <c r="P1940" s="14">
        <v>2.9317754958189801</v>
      </c>
      <c r="R1940">
        <v>9</v>
      </c>
      <c r="S1940">
        <v>4</v>
      </c>
      <c r="T1940">
        <v>7</v>
      </c>
      <c r="U1940">
        <v>8</v>
      </c>
      <c r="V1940">
        <v>4</v>
      </c>
    </row>
    <row r="1941" spans="1:22">
      <c r="A1941">
        <v>2001</v>
      </c>
      <c r="B1941">
        <v>3</v>
      </c>
      <c r="C1941">
        <v>8</v>
      </c>
      <c r="D1941" s="14">
        <v>7.6271597366905199</v>
      </c>
      <c r="E1941" s="14">
        <v>0.14432115198690701</v>
      </c>
      <c r="F1941" s="14">
        <v>1.7329283978203E-3</v>
      </c>
      <c r="G1941" s="14">
        <v>1.59609780717123</v>
      </c>
      <c r="H1941" s="14">
        <v>1.7356887967844301</v>
      </c>
      <c r="I1941" s="14">
        <v>9.7898219126703303</v>
      </c>
      <c r="J1941" s="14">
        <v>4.4853682838420998E-2</v>
      </c>
      <c r="K1941" s="14">
        <v>12.858072667546899</v>
      </c>
      <c r="L1941" s="14">
        <v>0.58761305480497905</v>
      </c>
      <c r="M1941" s="14">
        <v>0</v>
      </c>
      <c r="N1941" s="14">
        <v>9.8411642538958102</v>
      </c>
      <c r="O1941" s="14">
        <v>0.67767016581602102</v>
      </c>
      <c r="P1941" s="14">
        <v>2.9607222499418602</v>
      </c>
      <c r="R1941">
        <v>9</v>
      </c>
      <c r="S1941">
        <v>7</v>
      </c>
      <c r="T1941">
        <v>7</v>
      </c>
      <c r="U1941">
        <v>8</v>
      </c>
      <c r="V1941">
        <v>4</v>
      </c>
    </row>
    <row r="1942" spans="1:22">
      <c r="A1942">
        <v>2001</v>
      </c>
      <c r="B1942">
        <v>3</v>
      </c>
      <c r="C1942">
        <v>9</v>
      </c>
      <c r="D1942" s="14">
        <v>11.120296901915101</v>
      </c>
      <c r="E1942" s="14">
        <v>0.103442223254991</v>
      </c>
      <c r="F1942" s="14">
        <v>0.52635734365774101</v>
      </c>
      <c r="G1942" s="14">
        <v>2.3488980201768799</v>
      </c>
      <c r="H1942" s="14">
        <v>0.54457079051684898</v>
      </c>
      <c r="I1942" s="14">
        <v>3.8206925469226398</v>
      </c>
      <c r="J1942" s="14">
        <v>0.11952689500897801</v>
      </c>
      <c r="K1942" s="14">
        <v>4.3772790716277097</v>
      </c>
      <c r="L1942" s="14">
        <v>1.4258006723713601</v>
      </c>
      <c r="M1942" s="14">
        <v>0</v>
      </c>
      <c r="N1942" s="14">
        <v>10.1861000460871</v>
      </c>
      <c r="O1942" s="14">
        <v>1.04271177470451</v>
      </c>
      <c r="P1942" s="14">
        <v>1.81370059289237</v>
      </c>
      <c r="R1942">
        <v>9</v>
      </c>
      <c r="S1942">
        <v>7</v>
      </c>
      <c r="T1942">
        <v>5</v>
      </c>
      <c r="U1942">
        <v>7</v>
      </c>
      <c r="V1942">
        <v>8</v>
      </c>
    </row>
    <row r="1943" spans="1:22">
      <c r="A1943">
        <v>2001</v>
      </c>
      <c r="B1943">
        <v>3</v>
      </c>
      <c r="C1943">
        <v>10</v>
      </c>
      <c r="D1943" s="14">
        <v>1.23196885443088</v>
      </c>
      <c r="E1943" s="14">
        <v>0.48736370947954499</v>
      </c>
      <c r="F1943" s="14">
        <v>2.61388712188212</v>
      </c>
      <c r="G1943" s="14">
        <v>2.8079431010290001</v>
      </c>
      <c r="H1943" s="14">
        <v>0.27969340464270398</v>
      </c>
      <c r="I1943" s="14">
        <v>0.75349604365107004</v>
      </c>
      <c r="J1943" s="14">
        <v>0.137529514352905</v>
      </c>
      <c r="K1943" s="14">
        <v>1.48506930156372</v>
      </c>
      <c r="L1943" s="14">
        <v>1.2411267747844901</v>
      </c>
      <c r="M1943" s="14">
        <v>3.50720870482206E-5</v>
      </c>
      <c r="N1943" s="14">
        <v>4.4333883021556604</v>
      </c>
      <c r="O1943" s="14">
        <v>1.5028541279240999</v>
      </c>
      <c r="P1943" s="14">
        <v>1.4166791199381299</v>
      </c>
      <c r="R1943">
        <v>6</v>
      </c>
      <c r="S1943">
        <v>3</v>
      </c>
      <c r="T1943">
        <v>5</v>
      </c>
      <c r="U1943">
        <v>7</v>
      </c>
      <c r="V1943">
        <v>3</v>
      </c>
    </row>
    <row r="1944" spans="1:22">
      <c r="A1944">
        <v>2001</v>
      </c>
      <c r="B1944">
        <v>3</v>
      </c>
      <c r="C1944">
        <v>11</v>
      </c>
      <c r="D1944" s="14">
        <v>2.9010813067180998</v>
      </c>
      <c r="E1944" s="14">
        <v>0.44022553741919901</v>
      </c>
      <c r="F1944" s="14">
        <v>1.2210216884582801</v>
      </c>
      <c r="G1944" s="14">
        <v>1.88916793864362</v>
      </c>
      <c r="H1944" s="14">
        <v>0.234675571391677</v>
      </c>
      <c r="I1944" s="14">
        <v>1.7125646550359599</v>
      </c>
      <c r="J1944" s="14">
        <v>0.129263873887173</v>
      </c>
      <c r="K1944" s="14">
        <v>1.7427335721958199</v>
      </c>
      <c r="L1944" s="14">
        <v>0.87406303005927199</v>
      </c>
      <c r="M1944" s="14">
        <v>2.8072742494811103E-4</v>
      </c>
      <c r="N1944" s="14">
        <v>4.1434842355759702</v>
      </c>
      <c r="O1944" s="14">
        <v>1.14853825974588</v>
      </c>
      <c r="P1944" s="14">
        <v>1.2996887554618901</v>
      </c>
      <c r="R1944">
        <v>6</v>
      </c>
      <c r="S1944">
        <v>7</v>
      </c>
      <c r="T1944">
        <v>7</v>
      </c>
      <c r="U1944">
        <v>7</v>
      </c>
      <c r="V1944">
        <v>2</v>
      </c>
    </row>
    <row r="1945" spans="1:22">
      <c r="A1945">
        <v>2001</v>
      </c>
      <c r="B1945">
        <v>3</v>
      </c>
      <c r="C1945">
        <v>12</v>
      </c>
      <c r="D1945" s="14">
        <v>2.4164759979025501</v>
      </c>
      <c r="E1945" s="14">
        <v>0.15282449161016001</v>
      </c>
      <c r="F1945" s="14">
        <v>0.27281146332330303</v>
      </c>
      <c r="G1945" s="14">
        <v>3.9800824677328501</v>
      </c>
      <c r="H1945" s="14">
        <v>0.491796719095695</v>
      </c>
      <c r="I1945" s="14">
        <v>0.41693611496206101</v>
      </c>
      <c r="J1945" s="14">
        <v>8.8574370191903104E-2</v>
      </c>
      <c r="K1945" s="14">
        <v>1.9967142774008599</v>
      </c>
      <c r="L1945" s="14">
        <v>0.16830118144012299</v>
      </c>
      <c r="M1945" s="14">
        <v>0</v>
      </c>
      <c r="N1945" s="14">
        <v>1.4756773468147599</v>
      </c>
      <c r="O1945" s="14">
        <v>1.4481358064050101</v>
      </c>
      <c r="P1945" s="14">
        <v>1.49261786120447</v>
      </c>
      <c r="R1945">
        <v>6</v>
      </c>
      <c r="S1945">
        <v>7</v>
      </c>
      <c r="T1945">
        <v>7</v>
      </c>
      <c r="U1945">
        <v>7</v>
      </c>
      <c r="V1945">
        <v>2</v>
      </c>
    </row>
    <row r="1946" spans="1:22">
      <c r="A1946">
        <v>2001</v>
      </c>
      <c r="B1946">
        <v>3</v>
      </c>
      <c r="C1946">
        <v>13</v>
      </c>
      <c r="D1946" s="14">
        <v>4.1554858241431702</v>
      </c>
      <c r="E1946" s="14">
        <v>0.149797303792465</v>
      </c>
      <c r="F1946" s="14">
        <v>6.9038394768802705E-2</v>
      </c>
      <c r="G1946" s="14">
        <v>4.3434253400991096</v>
      </c>
      <c r="H1946" s="14">
        <v>0.98652933593352599</v>
      </c>
      <c r="I1946" s="14">
        <v>2.2543323697856499</v>
      </c>
      <c r="J1946" s="14">
        <v>7.7099988835429095E-2</v>
      </c>
      <c r="K1946" s="14">
        <v>4.1778695914642796</v>
      </c>
      <c r="L1946" s="14">
        <v>1.08408776615761</v>
      </c>
      <c r="M1946" s="14">
        <v>4.2801781596651798E-4</v>
      </c>
      <c r="N1946" s="14">
        <v>4.90718728493251</v>
      </c>
      <c r="O1946" s="14">
        <v>1.3790535637677801</v>
      </c>
      <c r="P1946" s="14">
        <v>2.0165015440626299</v>
      </c>
      <c r="R1946">
        <v>8</v>
      </c>
      <c r="S1946">
        <v>8</v>
      </c>
      <c r="T1946">
        <v>5</v>
      </c>
      <c r="U1946">
        <v>7</v>
      </c>
      <c r="V1946">
        <v>4</v>
      </c>
    </row>
    <row r="1947" spans="1:22">
      <c r="A1947">
        <v>2001</v>
      </c>
      <c r="B1947">
        <v>3</v>
      </c>
      <c r="C1947">
        <v>14</v>
      </c>
      <c r="D1947" s="14">
        <v>2.5263948798387399</v>
      </c>
      <c r="E1947" s="14">
        <v>2.1506266452999698</v>
      </c>
      <c r="F1947" s="14">
        <v>2.45766024900073</v>
      </c>
      <c r="G1947" s="14">
        <v>2.8500037609516502</v>
      </c>
      <c r="H1947" s="14">
        <v>0.552049638466801</v>
      </c>
      <c r="I1947" s="14">
        <v>1.2317759132944299</v>
      </c>
      <c r="J1947" s="14">
        <v>6.8010911960157294E-2</v>
      </c>
      <c r="K1947" s="14">
        <v>3.7838335142227901</v>
      </c>
      <c r="L1947" s="14">
        <v>1.3099980268349101</v>
      </c>
      <c r="M1947" s="14">
        <v>1.00917944203032E-2</v>
      </c>
      <c r="N1947" s="14">
        <v>2.3371810884436699</v>
      </c>
      <c r="O1947" s="14">
        <v>1.31392128413014</v>
      </c>
      <c r="P1947" s="14">
        <v>1.5902131542511799</v>
      </c>
      <c r="R1947">
        <v>8</v>
      </c>
      <c r="S1947">
        <v>1</v>
      </c>
      <c r="T1947">
        <v>9</v>
      </c>
      <c r="U1947">
        <v>4</v>
      </c>
      <c r="V1947">
        <v>9</v>
      </c>
    </row>
    <row r="1948" spans="1:22">
      <c r="A1948">
        <v>2001</v>
      </c>
      <c r="B1948">
        <v>3</v>
      </c>
      <c r="C1948">
        <v>15</v>
      </c>
      <c r="D1948" s="14">
        <v>1.49215843287971</v>
      </c>
      <c r="E1948" s="14">
        <v>1.3853698751797401</v>
      </c>
      <c r="F1948" s="14">
        <v>4.7313928411584998</v>
      </c>
      <c r="G1948" s="14">
        <v>3.3415465154119701</v>
      </c>
      <c r="H1948" s="14">
        <v>0.543605940051472</v>
      </c>
      <c r="I1948" s="14">
        <v>1.1256476927529599</v>
      </c>
      <c r="J1948" s="14">
        <v>0.160054152099362</v>
      </c>
      <c r="K1948" s="14">
        <v>3.4625998134951601</v>
      </c>
      <c r="L1948" s="14">
        <v>0.68395852580622296</v>
      </c>
      <c r="M1948" s="14">
        <v>0</v>
      </c>
      <c r="N1948" s="14">
        <v>1.4655201877847801</v>
      </c>
      <c r="O1948" s="14">
        <v>1.0971204028727199</v>
      </c>
      <c r="P1948" s="14">
        <v>1.5345570427103199</v>
      </c>
      <c r="R1948">
        <v>8</v>
      </c>
      <c r="S1948">
        <v>1</v>
      </c>
      <c r="T1948">
        <v>9</v>
      </c>
      <c r="U1948">
        <v>4</v>
      </c>
      <c r="V1948">
        <v>4</v>
      </c>
    </row>
    <row r="1949" spans="1:22">
      <c r="A1949">
        <v>2001</v>
      </c>
      <c r="B1949">
        <v>3</v>
      </c>
      <c r="C1949">
        <v>16</v>
      </c>
      <c r="D1949" s="14">
        <v>1.83741005312241</v>
      </c>
      <c r="E1949" s="14">
        <v>0.104512285600601</v>
      </c>
      <c r="F1949" s="14">
        <v>2.0417084335065399</v>
      </c>
      <c r="G1949" s="14">
        <v>3.8238165419910599</v>
      </c>
      <c r="H1949" s="14">
        <v>0.64527949756103598</v>
      </c>
      <c r="I1949" s="14">
        <v>0.65840026759340398</v>
      </c>
      <c r="J1949" s="14">
        <v>0.29772474839915603</v>
      </c>
      <c r="K1949" s="14">
        <v>2.12129993959346</v>
      </c>
      <c r="L1949" s="14">
        <v>0.64988060154976701</v>
      </c>
      <c r="M1949" s="14">
        <v>0</v>
      </c>
      <c r="N1949" s="14">
        <v>1.49331036785907</v>
      </c>
      <c r="O1949" s="14">
        <v>1.00091387821394</v>
      </c>
      <c r="P1949" s="14">
        <v>1.49564115730133</v>
      </c>
      <c r="R1949">
        <v>6</v>
      </c>
      <c r="S1949">
        <v>1</v>
      </c>
      <c r="T1949">
        <v>7</v>
      </c>
      <c r="U1949">
        <v>4</v>
      </c>
      <c r="V1949">
        <v>2</v>
      </c>
    </row>
    <row r="1950" spans="1:22">
      <c r="A1950">
        <v>2001</v>
      </c>
      <c r="B1950">
        <v>3</v>
      </c>
      <c r="C1950">
        <v>17</v>
      </c>
      <c r="D1950" s="14">
        <v>3.2406036866092198</v>
      </c>
      <c r="E1950" s="14">
        <v>0.33184819422804601</v>
      </c>
      <c r="F1950" s="14">
        <v>0.164221108383244</v>
      </c>
      <c r="G1950" s="14">
        <v>2.5745234400608799</v>
      </c>
      <c r="H1950" s="14">
        <v>0.64737710694324602</v>
      </c>
      <c r="I1950" s="14">
        <v>1.7236991219195901</v>
      </c>
      <c r="J1950" s="14">
        <v>0.26535015284765101</v>
      </c>
      <c r="K1950" s="14">
        <v>2.3604048842757401</v>
      </c>
      <c r="L1950" s="14">
        <v>0.92418636832304601</v>
      </c>
      <c r="M1950" s="14">
        <v>0</v>
      </c>
      <c r="N1950" s="14">
        <v>2.58118676911988</v>
      </c>
      <c r="O1950" s="14">
        <v>1.09113900413022</v>
      </c>
      <c r="P1950" s="14">
        <v>1.4714955745704701</v>
      </c>
      <c r="R1950">
        <v>6</v>
      </c>
      <c r="S1950">
        <v>3</v>
      </c>
      <c r="T1950">
        <v>7</v>
      </c>
      <c r="U1950">
        <v>4</v>
      </c>
      <c r="V1950">
        <v>2</v>
      </c>
    </row>
    <row r="1951" spans="1:22">
      <c r="A1951">
        <v>2001</v>
      </c>
      <c r="B1951">
        <v>3</v>
      </c>
      <c r="C1951">
        <v>18</v>
      </c>
      <c r="D1951" s="14">
        <v>1.5244281553630501</v>
      </c>
      <c r="E1951" s="14">
        <v>0.46111449791520698</v>
      </c>
      <c r="F1951" s="14">
        <v>0.129557078244945</v>
      </c>
      <c r="G1951" s="14">
        <v>3.7033090399124502</v>
      </c>
      <c r="H1951" s="14">
        <v>0.37153315131193998</v>
      </c>
      <c r="I1951" s="14">
        <v>1.49058973130871</v>
      </c>
      <c r="J1951" s="14">
        <v>0.37057690190792503</v>
      </c>
      <c r="K1951" s="14">
        <v>1.17703416133717</v>
      </c>
      <c r="L1951" s="14">
        <v>1.77863205277207</v>
      </c>
      <c r="M1951" s="14">
        <v>1.5613948175224599E-2</v>
      </c>
      <c r="N1951" s="14">
        <v>2.3619483813662101</v>
      </c>
      <c r="O1951" s="14">
        <v>1.7554459743987401</v>
      </c>
      <c r="P1951" s="14">
        <v>1.69775541852824</v>
      </c>
      <c r="R1951">
        <v>6</v>
      </c>
      <c r="S1951">
        <v>3</v>
      </c>
      <c r="T1951">
        <v>5</v>
      </c>
      <c r="U1951">
        <v>4</v>
      </c>
      <c r="V1951">
        <v>3</v>
      </c>
    </row>
    <row r="1952" spans="1:22">
      <c r="A1952">
        <v>2001</v>
      </c>
      <c r="B1952">
        <v>3</v>
      </c>
      <c r="C1952">
        <v>19</v>
      </c>
      <c r="D1952" s="14">
        <v>3.06637567885317</v>
      </c>
      <c r="E1952" s="14">
        <v>8.8004098116398505E-2</v>
      </c>
      <c r="F1952" s="14">
        <v>1.2653720652214401E-3</v>
      </c>
      <c r="G1952" s="14">
        <v>2.7869759961770701</v>
      </c>
      <c r="H1952" s="14">
        <v>1.0710600171989499</v>
      </c>
      <c r="I1952" s="14">
        <v>5.7599423861068999</v>
      </c>
      <c r="J1952" s="14">
        <v>0.70041082282067701</v>
      </c>
      <c r="K1952" s="14">
        <v>2.8797915010026802</v>
      </c>
      <c r="L1952" s="14">
        <v>0.88113738189870705</v>
      </c>
      <c r="M1952" s="14">
        <v>5.8957899352932702E-3</v>
      </c>
      <c r="N1952" s="14">
        <v>3.7274549014135401</v>
      </c>
      <c r="O1952" s="14">
        <v>1.3378965835171499</v>
      </c>
      <c r="P1952" s="14">
        <v>1.7872779997846799</v>
      </c>
      <c r="R1952">
        <v>8</v>
      </c>
      <c r="S1952">
        <v>3</v>
      </c>
      <c r="T1952">
        <v>7</v>
      </c>
      <c r="U1952">
        <v>4</v>
      </c>
      <c r="V1952">
        <v>2</v>
      </c>
    </row>
    <row r="1953" spans="1:22">
      <c r="A1953">
        <v>2001</v>
      </c>
      <c r="B1953">
        <v>3</v>
      </c>
      <c r="C1953">
        <v>20</v>
      </c>
      <c r="D1953" s="14">
        <v>5.8826695401402302</v>
      </c>
      <c r="E1953" s="14">
        <v>0.232882951612565</v>
      </c>
      <c r="F1953" s="14">
        <v>6.0933688911542899E-4</v>
      </c>
      <c r="G1953" s="14">
        <v>1.56419874266466</v>
      </c>
      <c r="H1953" s="14">
        <v>1.2916949468666901</v>
      </c>
      <c r="I1953" s="14">
        <v>0.75645013304994502</v>
      </c>
      <c r="J1953" s="14">
        <v>0.45044648975722701</v>
      </c>
      <c r="K1953" s="14">
        <v>3.4842560390658801</v>
      </c>
      <c r="L1953" s="14">
        <v>0.35478834274790799</v>
      </c>
      <c r="M1953" s="14">
        <v>7.0144174096441295E-5</v>
      </c>
      <c r="N1953" s="14">
        <v>1.7272786922308601</v>
      </c>
      <c r="O1953" s="14">
        <v>1.5765606837897399</v>
      </c>
      <c r="P1953" s="14">
        <v>1.5941917615113901</v>
      </c>
      <c r="R1953">
        <v>6</v>
      </c>
      <c r="S1953">
        <v>3</v>
      </c>
      <c r="T1953">
        <v>7</v>
      </c>
      <c r="U1953">
        <v>4</v>
      </c>
      <c r="V1953">
        <v>2</v>
      </c>
    </row>
    <row r="1954" spans="1:22">
      <c r="A1954">
        <v>2001</v>
      </c>
      <c r="B1954">
        <v>3</v>
      </c>
      <c r="C1954">
        <v>21</v>
      </c>
      <c r="D1954" s="14">
        <v>4.9521606427108003</v>
      </c>
      <c r="E1954" s="14">
        <v>0.75335161617295099</v>
      </c>
      <c r="F1954" s="14">
        <v>2.9652411113569602E-2</v>
      </c>
      <c r="G1954" s="14">
        <v>3.1063136598285399</v>
      </c>
      <c r="H1954" s="14">
        <v>1.0029379468814601</v>
      </c>
      <c r="I1954" s="14">
        <v>1.1676844377908</v>
      </c>
      <c r="J1954" s="14">
        <v>0.28873025137750202</v>
      </c>
      <c r="K1954" s="14">
        <v>2.5072231374810698</v>
      </c>
      <c r="L1954" s="14">
        <v>2.4222763745073301</v>
      </c>
      <c r="M1954" s="14">
        <v>4.9932383486203102E-3</v>
      </c>
      <c r="N1954" s="14">
        <v>5.0151265820447799</v>
      </c>
      <c r="O1954" s="14">
        <v>1.0262951141921901</v>
      </c>
      <c r="P1954" s="14">
        <v>1.7276778011971201</v>
      </c>
      <c r="R1954">
        <v>6</v>
      </c>
      <c r="S1954">
        <v>3</v>
      </c>
      <c r="T1954">
        <v>5</v>
      </c>
      <c r="U1954">
        <v>4</v>
      </c>
      <c r="V1954">
        <v>3</v>
      </c>
    </row>
    <row r="1955" spans="1:22">
      <c r="A1955">
        <v>2001</v>
      </c>
      <c r="B1955">
        <v>3</v>
      </c>
      <c r="C1955">
        <v>22</v>
      </c>
      <c r="D1955" s="14">
        <v>11.072933900442299</v>
      </c>
      <c r="E1955" s="14">
        <v>0.17067931554673299</v>
      </c>
      <c r="F1955" s="14">
        <v>0.15895043616915799</v>
      </c>
      <c r="G1955" s="14">
        <v>2.55778473346435</v>
      </c>
      <c r="H1955" s="14">
        <v>0.59435217382232197</v>
      </c>
      <c r="I1955" s="14">
        <v>7.7327145195088196</v>
      </c>
      <c r="J1955" s="14">
        <v>0.171132553476219</v>
      </c>
      <c r="K1955" s="14">
        <v>3.4056007442576899</v>
      </c>
      <c r="L1955" s="14">
        <v>3.4954092359859898</v>
      </c>
      <c r="M1955" s="14">
        <v>3.5411155076555201E-3</v>
      </c>
      <c r="N1955" s="14">
        <v>4.2744497931790404</v>
      </c>
      <c r="O1955" s="14">
        <v>1.4215339935168301</v>
      </c>
      <c r="P1955" s="14">
        <v>1.8402668599123799</v>
      </c>
      <c r="R1955">
        <v>6</v>
      </c>
      <c r="S1955">
        <v>3</v>
      </c>
      <c r="T1955">
        <v>5</v>
      </c>
      <c r="U1955">
        <v>9</v>
      </c>
      <c r="V1955">
        <v>3</v>
      </c>
    </row>
    <row r="1956" spans="1:22">
      <c r="A1956">
        <v>2001</v>
      </c>
      <c r="B1956">
        <v>3</v>
      </c>
      <c r="C1956">
        <v>23</v>
      </c>
      <c r="D1956" s="14">
        <v>9.5774613451982997</v>
      </c>
      <c r="E1956" s="14">
        <v>1.34180713304315</v>
      </c>
      <c r="F1956" s="14">
        <v>8.6540694278655899</v>
      </c>
      <c r="G1956" s="14">
        <v>5.9963124524546396</v>
      </c>
      <c r="H1956" s="14">
        <v>1.00617650058784</v>
      </c>
      <c r="I1956" s="14">
        <v>8.6027497763061191</v>
      </c>
      <c r="J1956" s="14">
        <v>0.17354503178121999</v>
      </c>
      <c r="K1956" s="14">
        <v>5.1437188795850801</v>
      </c>
      <c r="L1956" s="14">
        <v>3.7413951663521798</v>
      </c>
      <c r="M1956" s="14">
        <v>4.3774418872147201E-6</v>
      </c>
      <c r="N1956" s="14">
        <v>7.5775478187386698</v>
      </c>
      <c r="O1956" s="14">
        <v>2.1827147606154802</v>
      </c>
      <c r="P1956" s="14">
        <v>2.9625393888393399</v>
      </c>
      <c r="R1956">
        <v>8</v>
      </c>
      <c r="S1956">
        <v>1</v>
      </c>
      <c r="T1956">
        <v>5</v>
      </c>
      <c r="U1956">
        <v>9</v>
      </c>
      <c r="V1956">
        <v>3</v>
      </c>
    </row>
    <row r="1957" spans="1:22">
      <c r="A1957">
        <v>2001</v>
      </c>
      <c r="B1957">
        <v>3</v>
      </c>
      <c r="C1957">
        <v>24</v>
      </c>
      <c r="D1957" s="14">
        <v>6.3236160703418598</v>
      </c>
      <c r="E1957" s="14">
        <v>1.92941121041842</v>
      </c>
      <c r="F1957" s="14">
        <v>5.9311648937377299</v>
      </c>
      <c r="G1957" s="14">
        <v>4.0171641414060701</v>
      </c>
      <c r="H1957" s="14">
        <v>4.3833397912405996</v>
      </c>
      <c r="I1957" s="14">
        <v>1.3197246410794701</v>
      </c>
      <c r="J1957" s="14">
        <v>0.58835785344304903</v>
      </c>
      <c r="K1957" s="14">
        <v>6.1078556902382202</v>
      </c>
      <c r="L1957" s="14">
        <v>0.99835974464226895</v>
      </c>
      <c r="M1957" s="14">
        <v>1.31203717753915E-5</v>
      </c>
      <c r="N1957" s="14">
        <v>6.2083638499645799</v>
      </c>
      <c r="O1957" s="14">
        <v>3.3557284286180802</v>
      </c>
      <c r="P1957" s="14">
        <v>3.3093372707598698</v>
      </c>
      <c r="R1957">
        <v>11</v>
      </c>
      <c r="S1957">
        <v>1</v>
      </c>
      <c r="T1957">
        <v>5</v>
      </c>
      <c r="U1957">
        <v>9</v>
      </c>
      <c r="V1957">
        <v>3</v>
      </c>
    </row>
    <row r="1958" spans="1:22">
      <c r="A1958">
        <v>2001</v>
      </c>
      <c r="B1958">
        <v>3</v>
      </c>
      <c r="C1958">
        <v>25</v>
      </c>
      <c r="D1958" s="14">
        <v>4.6339963295154796</v>
      </c>
      <c r="E1958" s="14">
        <v>1.9584440470658799</v>
      </c>
      <c r="F1958" s="14">
        <v>2.6084486933408</v>
      </c>
      <c r="G1958" s="14">
        <v>5.2370180579073802</v>
      </c>
      <c r="H1958" s="14">
        <v>7.4520870812782398</v>
      </c>
      <c r="I1958" s="14">
        <v>3.6755730605315602</v>
      </c>
      <c r="J1958" s="14">
        <v>0.95413406101428899</v>
      </c>
      <c r="K1958" s="14">
        <v>7.2731870209853202</v>
      </c>
      <c r="L1958" s="14">
        <v>2.2682136890767102</v>
      </c>
      <c r="M1958" s="14">
        <v>0</v>
      </c>
      <c r="N1958" s="14">
        <v>9.0213894464045108</v>
      </c>
      <c r="O1958" s="14">
        <v>3.1131415474760602</v>
      </c>
      <c r="P1958" s="14">
        <v>3.99879133819746</v>
      </c>
      <c r="R1958">
        <v>11</v>
      </c>
      <c r="S1958">
        <v>1</v>
      </c>
      <c r="T1958">
        <v>5</v>
      </c>
      <c r="U1958">
        <v>9</v>
      </c>
      <c r="V1958">
        <v>3</v>
      </c>
    </row>
    <row r="1959" spans="1:22">
      <c r="A1959">
        <v>2001</v>
      </c>
      <c r="B1959">
        <v>3</v>
      </c>
      <c r="C1959">
        <v>26</v>
      </c>
      <c r="D1959" s="14">
        <v>8.0245121409775901</v>
      </c>
      <c r="E1959" s="14">
        <v>0.40537146601948298</v>
      </c>
      <c r="F1959" s="14">
        <v>3.05913318679718</v>
      </c>
      <c r="G1959" s="14">
        <v>5.5145980781322104</v>
      </c>
      <c r="H1959" s="14">
        <v>10.7181122897668</v>
      </c>
      <c r="I1959" s="14">
        <v>6.9488600988896101</v>
      </c>
      <c r="J1959" s="14">
        <v>0.95117490959582096</v>
      </c>
      <c r="K1959" s="14">
        <v>5.8638579471836296</v>
      </c>
      <c r="L1959" s="14">
        <v>1.29306751458327</v>
      </c>
      <c r="M1959" s="14">
        <v>0</v>
      </c>
      <c r="N1959" s="14">
        <v>7.5791052754642303</v>
      </c>
      <c r="O1959" s="14">
        <v>1.4585076202349201</v>
      </c>
      <c r="P1959" s="14">
        <v>3.50341205060966</v>
      </c>
      <c r="R1959">
        <v>11</v>
      </c>
      <c r="S1959">
        <v>1</v>
      </c>
      <c r="T1959">
        <v>7</v>
      </c>
      <c r="U1959">
        <v>9</v>
      </c>
      <c r="V1959">
        <v>4</v>
      </c>
    </row>
    <row r="1960" spans="1:22">
      <c r="A1960">
        <v>2001</v>
      </c>
      <c r="B1960">
        <v>3</v>
      </c>
      <c r="C1960">
        <v>27</v>
      </c>
      <c r="D1960" s="14">
        <v>8.3386268649816202</v>
      </c>
      <c r="E1960" s="14">
        <v>0.107791998029739</v>
      </c>
      <c r="F1960" s="14">
        <v>0.71249511684493805</v>
      </c>
      <c r="G1960" s="14">
        <v>2.9239125305263798</v>
      </c>
      <c r="H1960" s="14">
        <v>5.4349748623129104</v>
      </c>
      <c r="I1960" s="14">
        <v>10.214475565375199</v>
      </c>
      <c r="J1960" s="14">
        <v>0.46963125004895201</v>
      </c>
      <c r="K1960" s="14">
        <v>9.3969130560790806</v>
      </c>
      <c r="L1960" s="14">
        <v>1.10795357157799</v>
      </c>
      <c r="M1960" s="14">
        <v>0</v>
      </c>
      <c r="N1960" s="14">
        <v>8.5014369820012092</v>
      </c>
      <c r="O1960" s="14">
        <v>3.0474002296116001</v>
      </c>
      <c r="P1960" s="14">
        <v>3.7203058906148798</v>
      </c>
      <c r="R1960">
        <v>8</v>
      </c>
      <c r="S1960">
        <v>3</v>
      </c>
      <c r="T1960">
        <v>7</v>
      </c>
      <c r="U1960">
        <v>9</v>
      </c>
      <c r="V1960">
        <v>2</v>
      </c>
    </row>
    <row r="1961" spans="1:22">
      <c r="A1961">
        <v>2001</v>
      </c>
      <c r="B1961">
        <v>3</v>
      </c>
      <c r="C1961">
        <v>28</v>
      </c>
      <c r="D1961" s="14">
        <v>5.5274206977758702</v>
      </c>
      <c r="E1961" s="14">
        <v>7.8433716151217903E-3</v>
      </c>
      <c r="F1961" s="14">
        <v>6.8630442388187699E-3</v>
      </c>
      <c r="G1961" s="14">
        <v>2.87913238572852</v>
      </c>
      <c r="H1961" s="14">
        <v>2.3181800281264402</v>
      </c>
      <c r="I1961" s="14">
        <v>6.9242349095876001</v>
      </c>
      <c r="J1961" s="14">
        <v>0.30299977208645001</v>
      </c>
      <c r="K1961" s="14">
        <v>7.0483271925919997</v>
      </c>
      <c r="L1961" s="14">
        <v>1.70091161428611</v>
      </c>
      <c r="M1961" s="14">
        <v>8.0203792787150396E-2</v>
      </c>
      <c r="N1961" s="14">
        <v>6.4153862910294999</v>
      </c>
      <c r="O1961" s="14">
        <v>7.9030190358144701</v>
      </c>
      <c r="P1961" s="14">
        <v>4.5553112981736597</v>
      </c>
      <c r="R1961">
        <v>3</v>
      </c>
      <c r="S1961">
        <v>3</v>
      </c>
      <c r="T1961">
        <v>5</v>
      </c>
      <c r="U1961">
        <v>9</v>
      </c>
      <c r="V1961">
        <v>3</v>
      </c>
    </row>
    <row r="1962" spans="1:22">
      <c r="A1962">
        <v>2001</v>
      </c>
      <c r="B1962">
        <v>3</v>
      </c>
      <c r="C1962">
        <v>29</v>
      </c>
      <c r="D1962" s="14">
        <v>8.77927689660015</v>
      </c>
      <c r="E1962" s="14">
        <v>0</v>
      </c>
      <c r="F1962" s="14">
        <v>4.8658983805483598E-3</v>
      </c>
      <c r="G1962" s="14">
        <v>3.0534861126364699</v>
      </c>
      <c r="H1962" s="14">
        <v>4.5752493794014901</v>
      </c>
      <c r="I1962" s="14">
        <v>6.6839880462566104</v>
      </c>
      <c r="J1962" s="14">
        <v>0.17644600715120301</v>
      </c>
      <c r="K1962" s="14">
        <v>5.6539138836198504</v>
      </c>
      <c r="L1962" s="14">
        <v>3.1776139185089698</v>
      </c>
      <c r="M1962" s="14">
        <v>2.9879962513720102E-3</v>
      </c>
      <c r="N1962" s="14">
        <v>9.8191766880642</v>
      </c>
      <c r="O1962" s="14">
        <v>7.5480672558678696</v>
      </c>
      <c r="P1962" s="14">
        <v>4.5890193251651796</v>
      </c>
      <c r="R1962">
        <v>3</v>
      </c>
      <c r="S1962">
        <v>3</v>
      </c>
      <c r="T1962">
        <v>5</v>
      </c>
      <c r="U1962">
        <v>9</v>
      </c>
      <c r="V1962">
        <v>3</v>
      </c>
    </row>
    <row r="1963" spans="1:22">
      <c r="A1963">
        <v>2001</v>
      </c>
      <c r="B1963">
        <v>3</v>
      </c>
      <c r="C1963">
        <v>30</v>
      </c>
      <c r="D1963" s="14">
        <v>7.0730639778523301</v>
      </c>
      <c r="E1963" s="14">
        <v>9.0542709015344701E-5</v>
      </c>
      <c r="F1963" s="14">
        <v>2.3638645860251498E-2</v>
      </c>
      <c r="G1963" s="14">
        <v>3.4003377979257601</v>
      </c>
      <c r="H1963" s="14">
        <v>8.5140526306368098</v>
      </c>
      <c r="I1963" s="14">
        <v>2.6093436256250802</v>
      </c>
      <c r="J1963" s="14">
        <v>0.222111968190567</v>
      </c>
      <c r="K1963" s="14">
        <v>11.261089846941999</v>
      </c>
      <c r="L1963" s="14">
        <v>1.50399582229092</v>
      </c>
      <c r="M1963" s="14">
        <v>0</v>
      </c>
      <c r="N1963" s="14">
        <v>6.2460546105759098</v>
      </c>
      <c r="O1963" s="14">
        <v>4.37871561562695</v>
      </c>
      <c r="P1963" s="14">
        <v>4.4374736479184698</v>
      </c>
      <c r="R1963">
        <v>11</v>
      </c>
      <c r="S1963">
        <v>3</v>
      </c>
      <c r="T1963">
        <v>5</v>
      </c>
      <c r="U1963">
        <v>4</v>
      </c>
      <c r="V1963">
        <v>3</v>
      </c>
    </row>
    <row r="1964" spans="1:22">
      <c r="A1964">
        <v>2001</v>
      </c>
      <c r="B1964">
        <v>3</v>
      </c>
      <c r="C1964">
        <v>31</v>
      </c>
      <c r="D1964" s="14">
        <v>5.4704013707386698</v>
      </c>
      <c r="E1964" s="14">
        <v>2.4886145796156598E-3</v>
      </c>
      <c r="F1964" s="14">
        <v>1.60852237067136E-2</v>
      </c>
      <c r="G1964" s="14">
        <v>1.99358667620959</v>
      </c>
      <c r="H1964" s="14">
        <v>6.6445558383816099</v>
      </c>
      <c r="I1964" s="14">
        <v>7.0927203799734402</v>
      </c>
      <c r="J1964" s="14">
        <v>0.128320017037441</v>
      </c>
      <c r="K1964" s="14">
        <v>11.2231540365746</v>
      </c>
      <c r="L1964" s="14">
        <v>0.302357422054988</v>
      </c>
      <c r="M1964" s="14">
        <v>0</v>
      </c>
      <c r="N1964" s="14">
        <v>4.5291490013774904</v>
      </c>
      <c r="O1964" s="14">
        <v>3.08029431995744</v>
      </c>
      <c r="P1964" s="14">
        <v>3.5593891824156301</v>
      </c>
      <c r="R1964">
        <v>8</v>
      </c>
      <c r="S1964">
        <v>3</v>
      </c>
      <c r="T1964">
        <v>7</v>
      </c>
      <c r="U1964">
        <v>4</v>
      </c>
      <c r="V1964">
        <v>2</v>
      </c>
    </row>
    <row r="1965" spans="1:22">
      <c r="A1965">
        <v>2001</v>
      </c>
      <c r="B1965">
        <v>4</v>
      </c>
      <c r="C1965">
        <v>1</v>
      </c>
      <c r="D1965" s="14">
        <v>6.1435536059239801</v>
      </c>
      <c r="E1965" s="14">
        <v>9.5023618906181896E-4</v>
      </c>
      <c r="F1965" s="14">
        <v>0</v>
      </c>
      <c r="G1965" s="14">
        <v>1.7551708549473299</v>
      </c>
      <c r="H1965" s="14">
        <v>4.3522399522301196</v>
      </c>
      <c r="I1965" s="14">
        <v>4.83239451392304</v>
      </c>
      <c r="J1965" s="14">
        <v>3.6485048445988197E-2</v>
      </c>
      <c r="K1965" s="14">
        <v>7.2415267677360404</v>
      </c>
      <c r="L1965" s="14">
        <v>2.1643116927280102</v>
      </c>
      <c r="M1965" s="14">
        <v>0</v>
      </c>
      <c r="N1965" s="14">
        <v>11.4806766477047</v>
      </c>
      <c r="O1965" s="14">
        <v>1.1475784658498001</v>
      </c>
      <c r="P1965" s="14">
        <v>2.5437086347176199</v>
      </c>
      <c r="R1965">
        <v>9</v>
      </c>
      <c r="S1965">
        <v>8</v>
      </c>
      <c r="T1965">
        <v>5</v>
      </c>
      <c r="U1965">
        <v>6</v>
      </c>
      <c r="V1965">
        <v>9</v>
      </c>
    </row>
    <row r="1966" spans="1:22">
      <c r="A1966">
        <v>2001</v>
      </c>
      <c r="B1966">
        <v>4</v>
      </c>
      <c r="C1966">
        <v>2</v>
      </c>
      <c r="D1966" s="14">
        <v>1.30430143202074</v>
      </c>
      <c r="E1966" s="14">
        <v>1.9443083762486599E-3</v>
      </c>
      <c r="F1966" s="14">
        <v>0</v>
      </c>
      <c r="G1966" s="14">
        <v>1.43786280540617</v>
      </c>
      <c r="H1966" s="14">
        <v>1.4499711958967101</v>
      </c>
      <c r="I1966" s="14">
        <v>2.0033536922442998</v>
      </c>
      <c r="J1966" s="14">
        <v>6.8098442888183397E-2</v>
      </c>
      <c r="K1966" s="14">
        <v>2.7331516881368398</v>
      </c>
      <c r="L1966" s="14">
        <v>1.02053619632823</v>
      </c>
      <c r="M1966" s="14">
        <v>3.87228325595603E-3</v>
      </c>
      <c r="N1966" s="14">
        <v>4.6752212317821797</v>
      </c>
      <c r="O1966" s="14">
        <v>1.7718487085685599</v>
      </c>
      <c r="P1966" s="14">
        <v>1.4620354450238799</v>
      </c>
      <c r="R1966">
        <v>6</v>
      </c>
      <c r="S1966">
        <v>8</v>
      </c>
      <c r="T1966">
        <v>5</v>
      </c>
      <c r="U1966">
        <v>6</v>
      </c>
      <c r="V1966">
        <v>9</v>
      </c>
    </row>
    <row r="1967" spans="1:22">
      <c r="A1967">
        <v>2001</v>
      </c>
      <c r="B1967">
        <v>4</v>
      </c>
      <c r="C1967">
        <v>3</v>
      </c>
      <c r="D1967" s="14">
        <v>1.6837675572150399</v>
      </c>
      <c r="E1967" s="14">
        <v>3.7867078342808899E-3</v>
      </c>
      <c r="F1967" s="14">
        <v>0</v>
      </c>
      <c r="G1967" s="14">
        <v>0.61711926574129405</v>
      </c>
      <c r="H1967" s="14">
        <v>0.73349050165559004</v>
      </c>
      <c r="I1967" s="14">
        <v>1.5553662523457199</v>
      </c>
      <c r="J1967" s="14">
        <v>0.26010247347412702</v>
      </c>
      <c r="K1967" s="14">
        <v>1.3203110310407</v>
      </c>
      <c r="L1967" s="14">
        <v>0.56450051623587405</v>
      </c>
      <c r="M1967" s="14">
        <v>0.121360133804279</v>
      </c>
      <c r="N1967" s="14">
        <v>1.7910018523114699</v>
      </c>
      <c r="O1967" s="14">
        <v>1.76427456110355</v>
      </c>
      <c r="P1967" s="14">
        <v>0.97249600405868097</v>
      </c>
      <c r="R1967">
        <v>6</v>
      </c>
      <c r="S1967">
        <v>8</v>
      </c>
      <c r="T1967">
        <v>5</v>
      </c>
      <c r="U1967">
        <v>6</v>
      </c>
      <c r="V1967">
        <v>9</v>
      </c>
    </row>
    <row r="1968" spans="1:22">
      <c r="A1968">
        <v>2001</v>
      </c>
      <c r="B1968">
        <v>4</v>
      </c>
      <c r="C1968">
        <v>4</v>
      </c>
      <c r="D1968" s="14">
        <v>2.2386677924156899</v>
      </c>
      <c r="E1968" s="14">
        <v>2.5193183178708698E-3</v>
      </c>
      <c r="F1968" s="14">
        <v>2.1276996170859801E-2</v>
      </c>
      <c r="G1968" s="14">
        <v>1.8604602012379801</v>
      </c>
      <c r="H1968" s="14">
        <v>1.6861289541759901</v>
      </c>
      <c r="I1968" s="14">
        <v>2.0209569077340599</v>
      </c>
      <c r="J1968" s="14">
        <v>0.666977813066431</v>
      </c>
      <c r="K1968" s="14">
        <v>2.9218119039156498</v>
      </c>
      <c r="L1968" s="14">
        <v>10.3455536701985</v>
      </c>
      <c r="M1968" s="14">
        <v>1.4864678645840199</v>
      </c>
      <c r="N1968" s="14">
        <v>3.6270308148064601</v>
      </c>
      <c r="O1968" s="14">
        <v>1.5793530192368599</v>
      </c>
      <c r="P1968" s="14">
        <v>2.17172457194579</v>
      </c>
      <c r="R1968">
        <v>8</v>
      </c>
      <c r="S1968">
        <v>8</v>
      </c>
      <c r="T1968">
        <v>9</v>
      </c>
      <c r="U1968">
        <v>6</v>
      </c>
      <c r="V1968">
        <v>9</v>
      </c>
    </row>
    <row r="1969" spans="1:22">
      <c r="A1969">
        <v>2001</v>
      </c>
      <c r="B1969">
        <v>4</v>
      </c>
      <c r="C1969">
        <v>5</v>
      </c>
      <c r="D1969" s="14">
        <v>3.3009580109347598</v>
      </c>
      <c r="E1969" s="14">
        <v>1.0932587976850001E-2</v>
      </c>
      <c r="F1969" s="14">
        <v>6.4205917846173596E-3</v>
      </c>
      <c r="G1969" s="14">
        <v>3.4259497708691602</v>
      </c>
      <c r="H1969" s="14">
        <v>4.7917686145266103</v>
      </c>
      <c r="I1969" s="14">
        <v>3.9944835256772802</v>
      </c>
      <c r="J1969" s="14">
        <v>1.3249937827360601</v>
      </c>
      <c r="K1969" s="14">
        <v>3.0622264344477199</v>
      </c>
      <c r="L1969" s="14">
        <v>12.7382746491097</v>
      </c>
      <c r="M1969" s="14">
        <v>1.24368225688793</v>
      </c>
      <c r="N1969" s="14">
        <v>11.630753292204799</v>
      </c>
      <c r="O1969" s="14">
        <v>2.2898151851163999</v>
      </c>
      <c r="P1969" s="14">
        <v>3.3555967313608299</v>
      </c>
      <c r="R1969">
        <v>7</v>
      </c>
      <c r="S1969">
        <v>3</v>
      </c>
      <c r="T1969">
        <v>5</v>
      </c>
      <c r="U1969">
        <v>9</v>
      </c>
      <c r="V1969">
        <v>9</v>
      </c>
    </row>
    <row r="1970" spans="1:22">
      <c r="A1970">
        <v>2001</v>
      </c>
      <c r="B1970">
        <v>4</v>
      </c>
      <c r="C1970">
        <v>6</v>
      </c>
      <c r="D1970" s="14">
        <v>5.7361732569954302</v>
      </c>
      <c r="E1970" s="14">
        <v>1.9367482096880401E-2</v>
      </c>
      <c r="F1970" s="14">
        <v>2.9994005481051001E-3</v>
      </c>
      <c r="G1970" s="14">
        <v>4.5187266431437099</v>
      </c>
      <c r="H1970" s="14">
        <v>7.7954198052223198</v>
      </c>
      <c r="I1970" s="14">
        <v>5.8073451245964796</v>
      </c>
      <c r="J1970" s="14">
        <v>1.4595428944306099</v>
      </c>
      <c r="K1970" s="14">
        <v>4.2778167826759601</v>
      </c>
      <c r="L1970" s="14">
        <v>5.7384888783440902</v>
      </c>
      <c r="M1970" s="14">
        <v>0.18794983829924999</v>
      </c>
      <c r="N1970" s="14">
        <v>10.081905749317601</v>
      </c>
      <c r="O1970" s="14">
        <v>1.6411608840707499</v>
      </c>
      <c r="P1970" s="14">
        <v>3.3536612100943199</v>
      </c>
      <c r="R1970">
        <v>5</v>
      </c>
      <c r="S1970">
        <v>3</v>
      </c>
      <c r="T1970">
        <v>3</v>
      </c>
      <c r="U1970">
        <v>9</v>
      </c>
      <c r="V1970">
        <v>3</v>
      </c>
    </row>
    <row r="1971" spans="1:22">
      <c r="A1971">
        <v>2001</v>
      </c>
      <c r="B1971">
        <v>4</v>
      </c>
      <c r="C1971">
        <v>7</v>
      </c>
      <c r="D1971" s="14">
        <v>11.051301712459701</v>
      </c>
      <c r="E1971" s="14">
        <v>1.6144426889345601E-2</v>
      </c>
      <c r="F1971" s="14">
        <v>4.3590443657892899E-2</v>
      </c>
      <c r="G1971" s="14">
        <v>4.0644296463806402</v>
      </c>
      <c r="H1971" s="14">
        <v>10.455404566502599</v>
      </c>
      <c r="I1971" s="14">
        <v>14.4575733802178</v>
      </c>
      <c r="J1971" s="14">
        <v>1.95446488832635</v>
      </c>
      <c r="K1971" s="14">
        <v>4.7798488298036403</v>
      </c>
      <c r="L1971" s="14">
        <v>5.4468430751967096</v>
      </c>
      <c r="M1971" s="14">
        <v>1.4492478498014901E-3</v>
      </c>
      <c r="N1971" s="14">
        <v>11.1818293105592</v>
      </c>
      <c r="O1971" s="14">
        <v>1.4846175653598599</v>
      </c>
      <c r="P1971" s="14">
        <v>3.6356310364734501</v>
      </c>
      <c r="R1971">
        <v>11</v>
      </c>
      <c r="S1971">
        <v>3</v>
      </c>
      <c r="T1971">
        <v>3</v>
      </c>
      <c r="U1971">
        <v>9</v>
      </c>
      <c r="V1971">
        <v>3</v>
      </c>
    </row>
    <row r="1972" spans="1:22">
      <c r="A1972">
        <v>2001</v>
      </c>
      <c r="B1972">
        <v>4</v>
      </c>
      <c r="C1972">
        <v>8</v>
      </c>
      <c r="D1972" s="14">
        <v>8.0472626428807903</v>
      </c>
      <c r="E1972" s="14">
        <v>5.52114014411711E-2</v>
      </c>
      <c r="F1972" s="14">
        <v>1.8911552754466099E-2</v>
      </c>
      <c r="G1972" s="14">
        <v>2.78037555646543</v>
      </c>
      <c r="H1972" s="14">
        <v>10.0555387295746</v>
      </c>
      <c r="I1972" s="14">
        <v>5.6760935799796099</v>
      </c>
      <c r="J1972" s="14">
        <v>1.24521876078617</v>
      </c>
      <c r="K1972" s="14">
        <v>7.0176545630849301</v>
      </c>
      <c r="L1972" s="14">
        <v>2.4589835983318502</v>
      </c>
      <c r="M1972" s="14">
        <v>1.5312344215057401E-4</v>
      </c>
      <c r="N1972" s="14">
        <v>10.9748025055256</v>
      </c>
      <c r="O1972" s="14">
        <v>1.22177180153739</v>
      </c>
      <c r="P1972" s="14">
        <v>3.3072116420464299</v>
      </c>
      <c r="R1972">
        <v>11</v>
      </c>
      <c r="S1972">
        <v>3</v>
      </c>
      <c r="T1972">
        <v>3</v>
      </c>
      <c r="U1972">
        <v>9</v>
      </c>
      <c r="V1972">
        <v>3</v>
      </c>
    </row>
    <row r="1973" spans="1:22">
      <c r="A1973">
        <v>2001</v>
      </c>
      <c r="B1973">
        <v>4</v>
      </c>
      <c r="C1973">
        <v>9</v>
      </c>
      <c r="D1973" s="14">
        <v>4.56288679799923</v>
      </c>
      <c r="E1973" s="14">
        <v>3.9609691118492997E-3</v>
      </c>
      <c r="F1973" s="14">
        <v>4.6807994997425301E-2</v>
      </c>
      <c r="G1973" s="14">
        <v>2.8120616698451499</v>
      </c>
      <c r="H1973" s="14">
        <v>8.6067114314949702</v>
      </c>
      <c r="I1973" s="14">
        <v>11.521380045572499</v>
      </c>
      <c r="J1973" s="14">
        <v>0.50533133357287696</v>
      </c>
      <c r="K1973" s="14">
        <v>8.5768907783388304</v>
      </c>
      <c r="L1973" s="14">
        <v>1.9309813911932401</v>
      </c>
      <c r="M1973" s="14">
        <v>0</v>
      </c>
      <c r="N1973" s="14">
        <v>8.6655758692941802</v>
      </c>
      <c r="O1973" s="14">
        <v>1.2063413000766801</v>
      </c>
      <c r="P1973" s="14">
        <v>3.20867427787435</v>
      </c>
      <c r="R1973">
        <v>11</v>
      </c>
      <c r="S1973">
        <v>1</v>
      </c>
      <c r="T1973">
        <v>3</v>
      </c>
      <c r="U1973">
        <v>9</v>
      </c>
      <c r="V1973">
        <v>3</v>
      </c>
    </row>
    <row r="1974" spans="1:22">
      <c r="A1974">
        <v>2001</v>
      </c>
      <c r="B1974">
        <v>4</v>
      </c>
      <c r="C1974">
        <v>10</v>
      </c>
      <c r="D1974" s="14">
        <v>4.9816957714110197</v>
      </c>
      <c r="E1974" s="14">
        <v>9.0022499978513395E-4</v>
      </c>
      <c r="F1974" s="14">
        <v>1.9200835800716701E-2</v>
      </c>
      <c r="G1974" s="14">
        <v>2.0692030690210901</v>
      </c>
      <c r="H1974" s="14">
        <v>4.03534293469309</v>
      </c>
      <c r="I1974" s="14">
        <v>8.9079907128955895</v>
      </c>
      <c r="J1974" s="14">
        <v>0.40503611136245099</v>
      </c>
      <c r="K1974" s="14">
        <v>9.7743034540104894</v>
      </c>
      <c r="L1974" s="14">
        <v>2.1105731271414401</v>
      </c>
      <c r="M1974" s="14">
        <v>0</v>
      </c>
      <c r="N1974" s="14">
        <v>8.1134119738829007</v>
      </c>
      <c r="O1974" s="14">
        <v>1.1726959802122201</v>
      </c>
      <c r="P1974" s="14">
        <v>2.8060861730420199</v>
      </c>
      <c r="R1974">
        <v>9</v>
      </c>
      <c r="S1974">
        <v>6</v>
      </c>
      <c r="T1974">
        <v>5</v>
      </c>
      <c r="U1974">
        <v>9</v>
      </c>
      <c r="V1974">
        <v>9</v>
      </c>
    </row>
    <row r="1975" spans="1:22">
      <c r="A1975">
        <v>2001</v>
      </c>
      <c r="B1975">
        <v>4</v>
      </c>
      <c r="C1975">
        <v>11</v>
      </c>
      <c r="D1975" s="14">
        <v>3.9050242687353802</v>
      </c>
      <c r="E1975" s="14">
        <v>1.05201920863247E-2</v>
      </c>
      <c r="F1975" s="14">
        <v>1.90896351944412E-2</v>
      </c>
      <c r="G1975" s="14">
        <v>1.83360098917229</v>
      </c>
      <c r="H1975" s="14">
        <v>1.48865294201817</v>
      </c>
      <c r="I1975" s="14">
        <v>0.60966440903432295</v>
      </c>
      <c r="J1975" s="14">
        <v>0.64373692117498005</v>
      </c>
      <c r="K1975" s="14">
        <v>4.6026158372077601</v>
      </c>
      <c r="L1975" s="14">
        <v>1.94867504464071</v>
      </c>
      <c r="M1975" s="14">
        <v>0</v>
      </c>
      <c r="N1975" s="14">
        <v>2.6509593122779198</v>
      </c>
      <c r="O1975" s="14">
        <v>1.5853230966565399</v>
      </c>
      <c r="P1975" s="14">
        <v>1.85013871661345</v>
      </c>
      <c r="R1975">
        <v>6</v>
      </c>
      <c r="S1975">
        <v>6</v>
      </c>
      <c r="T1975">
        <v>9</v>
      </c>
      <c r="U1975">
        <v>9</v>
      </c>
      <c r="V1975">
        <v>4</v>
      </c>
    </row>
    <row r="1976" spans="1:22">
      <c r="A1976">
        <v>2001</v>
      </c>
      <c r="B1976">
        <v>4</v>
      </c>
      <c r="C1976">
        <v>12</v>
      </c>
      <c r="D1976" s="14">
        <v>3.38401774167294</v>
      </c>
      <c r="E1976" s="14">
        <v>1.15385309959122E-2</v>
      </c>
      <c r="F1976" s="14">
        <v>9.3856017047079202E-2</v>
      </c>
      <c r="G1976" s="14">
        <v>2.6019985439834099</v>
      </c>
      <c r="H1976" s="14">
        <v>1.4256922281722899</v>
      </c>
      <c r="I1976" s="14">
        <v>5.80385375777339</v>
      </c>
      <c r="J1976" s="14">
        <v>1.2437207352111299</v>
      </c>
      <c r="K1976" s="14">
        <v>2.80861008766975</v>
      </c>
      <c r="L1976" s="14">
        <v>0.73606161709768003</v>
      </c>
      <c r="M1976" s="14">
        <v>0</v>
      </c>
      <c r="N1976" s="14">
        <v>2.3863432924109098</v>
      </c>
      <c r="O1976" s="14">
        <v>2.8015286495598399</v>
      </c>
      <c r="P1976" s="14">
        <v>2.1397453393090702</v>
      </c>
      <c r="R1976">
        <v>6</v>
      </c>
      <c r="S1976">
        <v>5</v>
      </c>
      <c r="T1976">
        <v>9</v>
      </c>
      <c r="U1976">
        <v>6</v>
      </c>
      <c r="V1976">
        <v>7</v>
      </c>
    </row>
    <row r="1977" spans="1:22">
      <c r="A1977">
        <v>2001</v>
      </c>
      <c r="B1977">
        <v>4</v>
      </c>
      <c r="C1977">
        <v>13</v>
      </c>
      <c r="D1977" s="14">
        <v>2.04717194235822</v>
      </c>
      <c r="E1977" s="14">
        <v>1.18484332129102E-2</v>
      </c>
      <c r="F1977" s="14">
        <v>3.6146125585159297E-2</v>
      </c>
      <c r="G1977" s="14">
        <v>2.8543613524040499</v>
      </c>
      <c r="H1977" s="14">
        <v>0.91862817202607105</v>
      </c>
      <c r="I1977" s="14">
        <v>1.72713826035319</v>
      </c>
      <c r="J1977" s="14">
        <v>0.91670263533618201</v>
      </c>
      <c r="K1977" s="14">
        <v>1.3757477133410301</v>
      </c>
      <c r="L1977" s="14">
        <v>0.72691490790935398</v>
      </c>
      <c r="M1977" s="14">
        <v>4.5357046670415702E-3</v>
      </c>
      <c r="N1977" s="14">
        <v>2.8741080892259698</v>
      </c>
      <c r="O1977" s="14">
        <v>1.29894128369842</v>
      </c>
      <c r="P1977" s="14">
        <v>1.3812034702709</v>
      </c>
      <c r="R1977">
        <v>6</v>
      </c>
      <c r="S1977">
        <v>5</v>
      </c>
      <c r="T1977">
        <v>4</v>
      </c>
      <c r="U1977">
        <v>6</v>
      </c>
      <c r="V1977">
        <v>7</v>
      </c>
    </row>
    <row r="1978" spans="1:22">
      <c r="A1978">
        <v>2001</v>
      </c>
      <c r="B1978">
        <v>4</v>
      </c>
      <c r="C1978">
        <v>14</v>
      </c>
      <c r="D1978" s="14">
        <v>1.0625271509265699</v>
      </c>
      <c r="E1978" s="14">
        <v>6.9570477051910697E-3</v>
      </c>
      <c r="F1978" s="14">
        <v>5.1795419435255599E-3</v>
      </c>
      <c r="G1978" s="14">
        <v>4.5680380313894604</v>
      </c>
      <c r="H1978" s="14">
        <v>1.9192075836878999</v>
      </c>
      <c r="I1978" s="14">
        <v>1.1393789252497599</v>
      </c>
      <c r="J1978" s="14">
        <v>3.0495825495873699</v>
      </c>
      <c r="K1978" s="14">
        <v>1.56735845278441</v>
      </c>
      <c r="L1978" s="14">
        <v>0.61214805458660304</v>
      </c>
      <c r="M1978" s="14">
        <v>7.7330082763328702E-3</v>
      </c>
      <c r="N1978" s="14">
        <v>1.6036464522990099</v>
      </c>
      <c r="O1978" s="14">
        <v>0.75774855050772005</v>
      </c>
      <c r="P1978" s="14">
        <v>1.7098299240303501</v>
      </c>
      <c r="R1978">
        <v>6</v>
      </c>
      <c r="S1978">
        <v>6</v>
      </c>
      <c r="T1978">
        <v>9</v>
      </c>
      <c r="U1978">
        <v>6</v>
      </c>
      <c r="V1978">
        <v>7</v>
      </c>
    </row>
    <row r="1979" spans="1:22">
      <c r="A1979">
        <v>2001</v>
      </c>
      <c r="B1979">
        <v>4</v>
      </c>
      <c r="C1979">
        <v>15</v>
      </c>
      <c r="D1979" s="14">
        <v>1.8791809882952899</v>
      </c>
      <c r="E1979" s="14">
        <v>2.0794870588963101E-2</v>
      </c>
      <c r="F1979" s="14">
        <v>0</v>
      </c>
      <c r="G1979" s="14">
        <v>6.0254001954388601</v>
      </c>
      <c r="H1979" s="14">
        <v>3.7576926747959698</v>
      </c>
      <c r="I1979" s="14">
        <v>1.8212579674127001</v>
      </c>
      <c r="J1979" s="14">
        <v>1.84184070525963</v>
      </c>
      <c r="K1979" s="14">
        <v>2.3536396466155298</v>
      </c>
      <c r="L1979" s="14">
        <v>1.06241983825044</v>
      </c>
      <c r="M1979" s="14">
        <v>1.21973401944863E-2</v>
      </c>
      <c r="N1979" s="14">
        <v>4.0318013057795801</v>
      </c>
      <c r="O1979" s="14">
        <v>1.26461710482071</v>
      </c>
      <c r="P1979" s="14">
        <v>2.3280985166169499</v>
      </c>
      <c r="R1979">
        <v>7</v>
      </c>
      <c r="S1979">
        <v>8</v>
      </c>
      <c r="T1979">
        <v>9</v>
      </c>
      <c r="U1979">
        <v>6</v>
      </c>
      <c r="V1979">
        <v>2</v>
      </c>
    </row>
    <row r="1980" spans="1:22">
      <c r="A1980">
        <v>2001</v>
      </c>
      <c r="B1980">
        <v>4</v>
      </c>
      <c r="C1980">
        <v>16</v>
      </c>
      <c r="D1980" s="14">
        <v>1.4374993383171</v>
      </c>
      <c r="E1980" s="14">
        <v>7.4390554247161594E-2</v>
      </c>
      <c r="F1980" s="14">
        <v>0</v>
      </c>
      <c r="G1980" s="14">
        <v>1.26384389296219</v>
      </c>
      <c r="H1980" s="14">
        <v>2.9606732220931602</v>
      </c>
      <c r="I1980" s="14">
        <v>1.5686201043132399</v>
      </c>
      <c r="J1980" s="14">
        <v>1.3964214626470699</v>
      </c>
      <c r="K1980" s="14">
        <v>2.29138478467268</v>
      </c>
      <c r="L1980" s="14">
        <v>0.76919208250675197</v>
      </c>
      <c r="M1980" s="14">
        <v>0.25309794315505302</v>
      </c>
      <c r="N1980" s="14">
        <v>4.72514426383895</v>
      </c>
      <c r="O1980" s="14">
        <v>1.35917072688192</v>
      </c>
      <c r="P1980" s="14">
        <v>1.56240682416779</v>
      </c>
      <c r="R1980">
        <v>6</v>
      </c>
      <c r="S1980">
        <v>8</v>
      </c>
      <c r="T1980">
        <v>9</v>
      </c>
      <c r="U1980">
        <v>6</v>
      </c>
      <c r="V1980">
        <v>2</v>
      </c>
    </row>
    <row r="1981" spans="1:22">
      <c r="A1981">
        <v>2001</v>
      </c>
      <c r="B1981">
        <v>4</v>
      </c>
      <c r="C1981">
        <v>17</v>
      </c>
      <c r="D1981" s="14">
        <v>0.62938624766623696</v>
      </c>
      <c r="E1981" s="14">
        <v>0</v>
      </c>
      <c r="F1981" s="14">
        <v>7.4762537624939798E-2</v>
      </c>
      <c r="G1981" s="14">
        <v>0.97797191661021599</v>
      </c>
      <c r="H1981" s="14">
        <v>1.36357030866245</v>
      </c>
      <c r="I1981" s="14">
        <v>0.831134159946746</v>
      </c>
      <c r="J1981" s="14">
        <v>0.70254403095832196</v>
      </c>
      <c r="K1981" s="14">
        <v>1.8217813484021499</v>
      </c>
      <c r="L1981" s="14">
        <v>0.65875998803819802</v>
      </c>
      <c r="M1981" s="14">
        <v>0.45675155243219201</v>
      </c>
      <c r="N1981" s="14">
        <v>2.2770843129856799</v>
      </c>
      <c r="O1981" s="14">
        <v>1.3734739707086601</v>
      </c>
      <c r="P1981" s="14">
        <v>1.15585182268069</v>
      </c>
      <c r="R1981">
        <v>6</v>
      </c>
      <c r="S1981">
        <v>6</v>
      </c>
      <c r="T1981">
        <v>2</v>
      </c>
      <c r="U1981">
        <v>6</v>
      </c>
      <c r="V1981">
        <v>7</v>
      </c>
    </row>
    <row r="1982" spans="1:22">
      <c r="A1982">
        <v>2001</v>
      </c>
      <c r="B1982">
        <v>4</v>
      </c>
      <c r="C1982">
        <v>18</v>
      </c>
      <c r="D1982" s="14">
        <v>0.43369443874383801</v>
      </c>
      <c r="E1982" s="14">
        <v>0</v>
      </c>
      <c r="F1982" s="14">
        <v>2.5254655470589699E-3</v>
      </c>
      <c r="G1982" s="14">
        <v>1.1117690885927001</v>
      </c>
      <c r="H1982" s="14">
        <v>1.1154992320380599</v>
      </c>
      <c r="I1982" s="14">
        <v>0.60896179563798902</v>
      </c>
      <c r="J1982" s="14">
        <v>1.44652567728153</v>
      </c>
      <c r="K1982" s="14">
        <v>2.17846576820213</v>
      </c>
      <c r="L1982" s="14">
        <v>0.33969273642155001</v>
      </c>
      <c r="M1982" s="14">
        <v>9.7355024157238498E-2</v>
      </c>
      <c r="N1982" s="14">
        <v>2.2072782598485698</v>
      </c>
      <c r="O1982" s="14">
        <v>1.6975513011238199</v>
      </c>
      <c r="P1982" s="14">
        <v>1.33370200302637</v>
      </c>
      <c r="R1982">
        <v>6</v>
      </c>
      <c r="S1982">
        <v>5</v>
      </c>
      <c r="T1982">
        <v>4</v>
      </c>
      <c r="U1982">
        <v>3</v>
      </c>
      <c r="V1982">
        <v>7</v>
      </c>
    </row>
    <row r="1983" spans="1:22">
      <c r="A1983">
        <v>2001</v>
      </c>
      <c r="B1983">
        <v>4</v>
      </c>
      <c r="C1983">
        <v>19</v>
      </c>
      <c r="D1983" s="14">
        <v>0.69870549721000597</v>
      </c>
      <c r="E1983" s="14">
        <v>0</v>
      </c>
      <c r="F1983" s="14">
        <v>2.91504246874956E-2</v>
      </c>
      <c r="G1983" s="14">
        <v>2.6804195072892401</v>
      </c>
      <c r="H1983" s="14">
        <v>1.44875592331146</v>
      </c>
      <c r="I1983" s="14">
        <v>0.84006576563457203</v>
      </c>
      <c r="J1983" s="14">
        <v>3.04593507625848</v>
      </c>
      <c r="K1983" s="14">
        <v>2.5737766063249099</v>
      </c>
      <c r="L1983" s="14">
        <v>0.99846572487706498</v>
      </c>
      <c r="M1983" s="14">
        <v>0.86164603817073304</v>
      </c>
      <c r="N1983" s="14">
        <v>2.7907725490575102</v>
      </c>
      <c r="O1983" s="14">
        <v>2.1395078513222101</v>
      </c>
      <c r="P1983" s="14">
        <v>2.0253415013932399</v>
      </c>
      <c r="R1983">
        <v>6</v>
      </c>
      <c r="S1983">
        <v>5</v>
      </c>
      <c r="T1983">
        <v>4</v>
      </c>
      <c r="U1983">
        <v>3</v>
      </c>
      <c r="V1983">
        <v>7</v>
      </c>
    </row>
    <row r="1984" spans="1:22">
      <c r="A1984">
        <v>2001</v>
      </c>
      <c r="B1984">
        <v>4</v>
      </c>
      <c r="C1984">
        <v>20</v>
      </c>
      <c r="D1984" s="14">
        <v>0.58510797148230198</v>
      </c>
      <c r="E1984" s="14">
        <v>4.0698195795175497E-4</v>
      </c>
      <c r="F1984" s="14">
        <v>0.120069756299009</v>
      </c>
      <c r="G1984" s="14">
        <v>2.6153488061563399</v>
      </c>
      <c r="H1984" s="14">
        <v>1.9774063166591</v>
      </c>
      <c r="I1984" s="14">
        <v>0.526477095627648</v>
      </c>
      <c r="J1984" s="14">
        <v>1.2155158682284599</v>
      </c>
      <c r="K1984" s="14">
        <v>4.2203725626237203</v>
      </c>
      <c r="L1984" s="14">
        <v>0.88852352229368203</v>
      </c>
      <c r="M1984" s="14">
        <v>0.21402669853324699</v>
      </c>
      <c r="N1984" s="14">
        <v>3.88005499697661</v>
      </c>
      <c r="O1984" s="14">
        <v>4.0093530622459799</v>
      </c>
      <c r="P1984" s="14">
        <v>2.8060104788122202</v>
      </c>
      <c r="R1984">
        <v>7</v>
      </c>
      <c r="S1984">
        <v>5</v>
      </c>
      <c r="T1984">
        <v>4</v>
      </c>
      <c r="U1984">
        <v>3</v>
      </c>
      <c r="V1984">
        <v>7</v>
      </c>
    </row>
    <row r="1985" spans="1:22">
      <c r="A1985">
        <v>2001</v>
      </c>
      <c r="B1985">
        <v>4</v>
      </c>
      <c r="C1985">
        <v>21</v>
      </c>
      <c r="D1985" s="14">
        <v>9.4866302694607008</v>
      </c>
      <c r="E1985" s="14">
        <v>5.2605453159977E-2</v>
      </c>
      <c r="F1985" s="14">
        <v>0.17639296146290701</v>
      </c>
      <c r="G1985" s="14">
        <v>6.0126944658349499</v>
      </c>
      <c r="H1985" s="14">
        <v>2.8540628974426001</v>
      </c>
      <c r="I1985" s="14">
        <v>6.5646173519826103</v>
      </c>
      <c r="J1985" s="14">
        <v>2.3875697922850101</v>
      </c>
      <c r="K1985" s="14">
        <v>5.3068793513904602</v>
      </c>
      <c r="L1985" s="14">
        <v>4.4072376072840402</v>
      </c>
      <c r="M1985" s="14">
        <v>0.37879355541657</v>
      </c>
      <c r="N1985" s="14">
        <v>8.6609712523351998</v>
      </c>
      <c r="O1985" s="14">
        <v>2.9231655564039398</v>
      </c>
      <c r="P1985" s="14">
        <v>3.79261300186299</v>
      </c>
      <c r="R1985">
        <v>1</v>
      </c>
      <c r="S1985">
        <v>5</v>
      </c>
      <c r="T1985">
        <v>2</v>
      </c>
      <c r="U1985">
        <v>3</v>
      </c>
      <c r="V1985">
        <v>1</v>
      </c>
    </row>
    <row r="1986" spans="1:22">
      <c r="A1986">
        <v>2001</v>
      </c>
      <c r="B1986">
        <v>4</v>
      </c>
      <c r="C1986">
        <v>22</v>
      </c>
      <c r="D1986" s="14">
        <v>7.29226874949922</v>
      </c>
      <c r="E1986" s="14">
        <v>3.6079671221574499</v>
      </c>
      <c r="F1986" s="14">
        <v>0.69294294611850304</v>
      </c>
      <c r="G1986" s="14">
        <v>8.3989512273959708</v>
      </c>
      <c r="H1986" s="14">
        <v>5.3423588583145101</v>
      </c>
      <c r="I1986" s="14">
        <v>10.125511577310901</v>
      </c>
      <c r="J1986" s="14">
        <v>5.5794188863883702</v>
      </c>
      <c r="K1986" s="14">
        <v>4.1977414714453998</v>
      </c>
      <c r="L1986" s="14">
        <v>6.2277933224576296</v>
      </c>
      <c r="M1986" s="14">
        <v>0.41537298328577199</v>
      </c>
      <c r="N1986" s="14">
        <v>10.848315673779499</v>
      </c>
      <c r="O1986" s="14">
        <v>3.6550713927912799</v>
      </c>
      <c r="P1986" s="14">
        <v>4.9685027079773301</v>
      </c>
      <c r="R1986">
        <v>5</v>
      </c>
      <c r="S1986">
        <v>6</v>
      </c>
      <c r="T1986">
        <v>2</v>
      </c>
      <c r="U1986">
        <v>3</v>
      </c>
      <c r="V1986">
        <v>1</v>
      </c>
    </row>
    <row r="1987" spans="1:22">
      <c r="A1987">
        <v>2001</v>
      </c>
      <c r="B1987">
        <v>4</v>
      </c>
      <c r="C1987">
        <v>23</v>
      </c>
      <c r="D1987" s="14">
        <v>6.2475467643930997</v>
      </c>
      <c r="E1987" s="14">
        <v>6.9135433419217907E-2</v>
      </c>
      <c r="F1987" s="14">
        <v>9.1741141176439597E-2</v>
      </c>
      <c r="G1987" s="14">
        <v>5.9156160332115997</v>
      </c>
      <c r="H1987" s="14">
        <v>6.9267710250594003</v>
      </c>
      <c r="I1987" s="14">
        <v>6.6452999528261403</v>
      </c>
      <c r="J1987" s="14">
        <v>7.8168147593324804</v>
      </c>
      <c r="K1987" s="14">
        <v>4.2564133333309204</v>
      </c>
      <c r="L1987" s="14">
        <v>2.5389128100071998</v>
      </c>
      <c r="M1987" s="14">
        <v>0.63220882697907299</v>
      </c>
      <c r="N1987" s="14">
        <v>5.7812386923234396</v>
      </c>
      <c r="O1987" s="14">
        <v>5.4153677675935601</v>
      </c>
      <c r="P1987" s="14">
        <v>5.0987352733062297</v>
      </c>
      <c r="R1987">
        <v>5</v>
      </c>
      <c r="S1987">
        <v>8</v>
      </c>
      <c r="T1987">
        <v>9</v>
      </c>
      <c r="U1987">
        <v>3</v>
      </c>
      <c r="V1987">
        <v>7</v>
      </c>
    </row>
    <row r="1988" spans="1:22">
      <c r="A1988">
        <v>2001</v>
      </c>
      <c r="B1988">
        <v>4</v>
      </c>
      <c r="C1988">
        <v>24</v>
      </c>
      <c r="D1988" s="14">
        <v>10.743175311870401</v>
      </c>
      <c r="E1988" s="14">
        <v>0.12803674914482299</v>
      </c>
      <c r="F1988" s="14">
        <v>0.14260086797260699</v>
      </c>
      <c r="G1988" s="14">
        <v>2.3252452911577501</v>
      </c>
      <c r="H1988" s="14">
        <v>3.0942480975962998</v>
      </c>
      <c r="I1988" s="14">
        <v>5.9388566143245001</v>
      </c>
      <c r="J1988" s="14">
        <v>3.8555473273871299</v>
      </c>
      <c r="K1988" s="14">
        <v>4.7957703071423401</v>
      </c>
      <c r="L1988" s="14">
        <v>2.6712408944431099</v>
      </c>
      <c r="M1988" s="14">
        <v>0.42149900540235902</v>
      </c>
      <c r="N1988" s="14">
        <v>5.27960356107375</v>
      </c>
      <c r="O1988" s="14">
        <v>3.9125259167484301</v>
      </c>
      <c r="P1988" s="14">
        <v>3.3281290415802398</v>
      </c>
      <c r="R1988">
        <v>7</v>
      </c>
      <c r="S1988">
        <v>8</v>
      </c>
      <c r="T1988">
        <v>9</v>
      </c>
      <c r="U1988">
        <v>3</v>
      </c>
      <c r="V1988">
        <v>7</v>
      </c>
    </row>
    <row r="1989" spans="1:22">
      <c r="A1989">
        <v>2001</v>
      </c>
      <c r="B1989">
        <v>4</v>
      </c>
      <c r="C1989">
        <v>25</v>
      </c>
      <c r="D1989" s="14">
        <v>9.2073476752520804</v>
      </c>
      <c r="E1989" s="14">
        <v>3.50232550261742E-3</v>
      </c>
      <c r="F1989" s="14">
        <v>0</v>
      </c>
      <c r="G1989" s="14">
        <v>2.49858190286538</v>
      </c>
      <c r="H1989" s="14">
        <v>5.4760964277417603</v>
      </c>
      <c r="I1989" s="14">
        <v>10.830408447332101</v>
      </c>
      <c r="J1989" s="14">
        <v>5.4102046122707899</v>
      </c>
      <c r="K1989" s="14">
        <v>3.80281737404668</v>
      </c>
      <c r="L1989" s="14">
        <v>1.2970027954533001</v>
      </c>
      <c r="M1989" s="14">
        <v>0.31661010300730302</v>
      </c>
      <c r="N1989" s="14">
        <v>7.0894942165343702</v>
      </c>
      <c r="O1989" s="14">
        <v>2.6679917318914899</v>
      </c>
      <c r="P1989" s="14">
        <v>3.0667806546011001</v>
      </c>
      <c r="R1989">
        <v>7</v>
      </c>
      <c r="S1989">
        <v>6</v>
      </c>
      <c r="T1989">
        <v>9</v>
      </c>
      <c r="U1989">
        <v>3</v>
      </c>
      <c r="V1989">
        <v>9</v>
      </c>
    </row>
    <row r="1990" spans="1:22">
      <c r="A1990">
        <v>2001</v>
      </c>
      <c r="B1990">
        <v>4</v>
      </c>
      <c r="C1990">
        <v>26</v>
      </c>
      <c r="D1990" s="14">
        <v>2.64830243453406</v>
      </c>
      <c r="E1990" s="14">
        <v>3.6388020138547798E-2</v>
      </c>
      <c r="F1990" s="14">
        <v>1.06328839680239E-2</v>
      </c>
      <c r="G1990" s="14">
        <v>3.3979311772866199</v>
      </c>
      <c r="H1990" s="14">
        <v>3.84640471471582</v>
      </c>
      <c r="I1990" s="14">
        <v>8.2181778285363905</v>
      </c>
      <c r="J1990" s="14">
        <v>3.4364849589804098</v>
      </c>
      <c r="K1990" s="14">
        <v>2.4193181523129499</v>
      </c>
      <c r="L1990" s="14">
        <v>6.2755804968888302</v>
      </c>
      <c r="M1990" s="14">
        <v>0.56368848333197497</v>
      </c>
      <c r="N1990" s="14">
        <v>11.362779700562101</v>
      </c>
      <c r="O1990" s="14">
        <v>2.2545655677608498</v>
      </c>
      <c r="P1990" s="14">
        <v>3.0263288337081602</v>
      </c>
      <c r="R1990">
        <v>7</v>
      </c>
      <c r="S1990">
        <v>6</v>
      </c>
      <c r="T1990">
        <v>4</v>
      </c>
      <c r="U1990">
        <v>3</v>
      </c>
      <c r="V1990">
        <v>7</v>
      </c>
    </row>
    <row r="1991" spans="1:22">
      <c r="A1991">
        <v>2001</v>
      </c>
      <c r="B1991">
        <v>4</v>
      </c>
      <c r="C1991">
        <v>27</v>
      </c>
      <c r="D1991" s="14">
        <v>0.60581392979195503</v>
      </c>
      <c r="E1991" s="14">
        <v>2.0724662887969099E-2</v>
      </c>
      <c r="F1991" s="14">
        <v>4.6865633564142202E-5</v>
      </c>
      <c r="G1991" s="14">
        <v>4.2759470259079002</v>
      </c>
      <c r="H1991" s="14">
        <v>4.0875222832136204</v>
      </c>
      <c r="I1991" s="14">
        <v>1.31438019677713</v>
      </c>
      <c r="J1991" s="14">
        <v>4.3195116383728598</v>
      </c>
      <c r="K1991" s="14">
        <v>1.7188766134326801</v>
      </c>
      <c r="L1991" s="14">
        <v>3.8150403592746298</v>
      </c>
      <c r="M1991" s="14">
        <v>0.40928454201318498</v>
      </c>
      <c r="N1991" s="14">
        <v>8.7405704225664191</v>
      </c>
      <c r="O1991" s="14">
        <v>3.7636929111895898</v>
      </c>
      <c r="P1991" s="14">
        <v>3.4313502347540501</v>
      </c>
      <c r="R1991">
        <v>5</v>
      </c>
      <c r="S1991">
        <v>5</v>
      </c>
      <c r="T1991">
        <v>4</v>
      </c>
      <c r="U1991">
        <v>3</v>
      </c>
      <c r="V1991">
        <v>7</v>
      </c>
    </row>
    <row r="1992" spans="1:22">
      <c r="A1992">
        <v>2001</v>
      </c>
      <c r="B1992">
        <v>4</v>
      </c>
      <c r="C1992">
        <v>28</v>
      </c>
      <c r="D1992" s="14">
        <v>0.38018616536742</v>
      </c>
      <c r="E1992" s="14">
        <v>0.28699824471804602</v>
      </c>
      <c r="F1992" s="14">
        <v>0.88874184919549704</v>
      </c>
      <c r="G1992" s="14">
        <v>3.2616457886719199</v>
      </c>
      <c r="H1992" s="14">
        <v>1.45699749318872</v>
      </c>
      <c r="I1992" s="14">
        <v>1.3055476826940899</v>
      </c>
      <c r="J1992" s="14">
        <v>1.66522251627785</v>
      </c>
      <c r="K1992" s="14">
        <v>1.31412384489123</v>
      </c>
      <c r="L1992" s="14">
        <v>0.65618494875858202</v>
      </c>
      <c r="M1992" s="14">
        <v>4.29250472765312E-3</v>
      </c>
      <c r="N1992" s="14">
        <v>2.8907280963436999</v>
      </c>
      <c r="O1992" s="14">
        <v>3.8296882223672499</v>
      </c>
      <c r="P1992" s="14">
        <v>2.39343536796967</v>
      </c>
      <c r="R1992">
        <v>2</v>
      </c>
      <c r="S1992">
        <v>5</v>
      </c>
      <c r="T1992">
        <v>4</v>
      </c>
      <c r="U1992">
        <v>3</v>
      </c>
      <c r="V1992">
        <v>7</v>
      </c>
    </row>
    <row r="1993" spans="1:22">
      <c r="A1993">
        <v>2001</v>
      </c>
      <c r="B1993">
        <v>4</v>
      </c>
      <c r="C1993">
        <v>29</v>
      </c>
      <c r="D1993" s="14">
        <v>0.31129799769268901</v>
      </c>
      <c r="E1993" s="14">
        <v>0.104535000073704</v>
      </c>
      <c r="F1993" s="14">
        <v>0.10214626274239701</v>
      </c>
      <c r="G1993" s="14">
        <v>4.15335059127821</v>
      </c>
      <c r="H1993" s="14">
        <v>2.8480869951577099</v>
      </c>
      <c r="I1993" s="14">
        <v>0.52825515898365305</v>
      </c>
      <c r="J1993" s="14">
        <v>2.5255792087624398</v>
      </c>
      <c r="K1993" s="14">
        <v>1.23153563273027</v>
      </c>
      <c r="L1993" s="14">
        <v>1.47386819991975</v>
      </c>
      <c r="M1993" s="14">
        <v>3.07612641062203E-2</v>
      </c>
      <c r="N1993" s="14">
        <v>6.8365391622109204</v>
      </c>
      <c r="O1993" s="14">
        <v>3.08962494997605</v>
      </c>
      <c r="P1993" s="14">
        <v>2.6612609964837501</v>
      </c>
      <c r="R1993">
        <v>5</v>
      </c>
      <c r="S1993">
        <v>5</v>
      </c>
      <c r="T1993">
        <v>4</v>
      </c>
      <c r="U1993">
        <v>3</v>
      </c>
      <c r="V1993">
        <v>7</v>
      </c>
    </row>
    <row r="1994" spans="1:22">
      <c r="A1994">
        <v>2001</v>
      </c>
      <c r="B1994">
        <v>4</v>
      </c>
      <c r="C1994">
        <v>30</v>
      </c>
      <c r="D1994" s="14">
        <v>0.63305660524113205</v>
      </c>
      <c r="E1994" s="14">
        <v>3.8227632792926902E-2</v>
      </c>
      <c r="F1994" s="14">
        <v>6.9017937870022601E-3</v>
      </c>
      <c r="G1994" s="14">
        <v>2.4943000893977101</v>
      </c>
      <c r="H1994" s="14">
        <v>2.9117598428714002</v>
      </c>
      <c r="I1994" s="14">
        <v>1.00839735764844</v>
      </c>
      <c r="J1994" s="14">
        <v>2.09901257968819</v>
      </c>
      <c r="K1994" s="14">
        <v>1.1159926045300199</v>
      </c>
      <c r="L1994" s="14">
        <v>1.4621143960840199</v>
      </c>
      <c r="M1994" s="14">
        <v>1.01536053587957E-3</v>
      </c>
      <c r="N1994" s="14">
        <v>6.6489053195980103</v>
      </c>
      <c r="O1994" s="14">
        <v>2.3693015194324101</v>
      </c>
      <c r="P1994" s="14">
        <v>2.11643610170047</v>
      </c>
      <c r="R1994">
        <v>2</v>
      </c>
      <c r="S1994">
        <v>5</v>
      </c>
      <c r="T1994">
        <v>4</v>
      </c>
      <c r="U1994">
        <v>3</v>
      </c>
      <c r="V1994">
        <v>7</v>
      </c>
    </row>
    <row r="1995" spans="1:22">
      <c r="A1995">
        <v>2001</v>
      </c>
      <c r="B1995">
        <v>5</v>
      </c>
      <c r="C1995">
        <v>1</v>
      </c>
      <c r="D1995" s="14">
        <v>1.5866915666922199</v>
      </c>
      <c r="E1995" s="14">
        <v>0.101827509748117</v>
      </c>
      <c r="F1995" s="14">
        <v>4.6978300407700201E-4</v>
      </c>
      <c r="G1995" s="14">
        <v>2.7885467054710098</v>
      </c>
      <c r="H1995" s="14">
        <v>1.14324718057854</v>
      </c>
      <c r="I1995" s="14">
        <v>4.9450012803157604</v>
      </c>
      <c r="J1995" s="14">
        <v>3.59450220909951</v>
      </c>
      <c r="K1995" s="14">
        <v>0.74823451077969105</v>
      </c>
      <c r="L1995" s="14">
        <v>1.32048256727143</v>
      </c>
      <c r="M1995" s="14">
        <v>8.4968847352049996E-4</v>
      </c>
      <c r="N1995" s="14">
        <v>4.6654506873529202</v>
      </c>
      <c r="O1995" s="14">
        <v>2.80914861014287</v>
      </c>
      <c r="P1995" s="14">
        <v>2.17191095736852</v>
      </c>
      <c r="R1995">
        <v>2</v>
      </c>
      <c r="S1995">
        <v>5</v>
      </c>
      <c r="T1995">
        <v>4</v>
      </c>
      <c r="U1995">
        <v>3</v>
      </c>
      <c r="V1995">
        <v>7</v>
      </c>
    </row>
    <row r="1996" spans="1:22">
      <c r="A1996">
        <v>2001</v>
      </c>
      <c r="B1996">
        <v>5</v>
      </c>
      <c r="C1996">
        <v>2</v>
      </c>
      <c r="D1996" s="14">
        <v>1.42421648508758</v>
      </c>
      <c r="E1996" s="14">
        <v>0.20208803734792199</v>
      </c>
      <c r="F1996" s="14">
        <v>0.10951456176979001</v>
      </c>
      <c r="G1996" s="14">
        <v>2.0338723930759501</v>
      </c>
      <c r="H1996" s="14">
        <v>1.3776875207114301</v>
      </c>
      <c r="I1996" s="14">
        <v>1.9242125385940301</v>
      </c>
      <c r="J1996" s="14">
        <v>2.7023432503155802</v>
      </c>
      <c r="K1996" s="14">
        <v>0.40605448765559299</v>
      </c>
      <c r="L1996" s="14">
        <v>1.68846535420453</v>
      </c>
      <c r="M1996" s="14">
        <v>0.161732876287314</v>
      </c>
      <c r="N1996" s="14">
        <v>5.8773747384429704</v>
      </c>
      <c r="O1996" s="14">
        <v>2.4505140308082898</v>
      </c>
      <c r="P1996" s="14">
        <v>1.87988718624684</v>
      </c>
      <c r="R1996">
        <v>2</v>
      </c>
      <c r="S1996">
        <v>5</v>
      </c>
      <c r="T1996">
        <v>4</v>
      </c>
      <c r="U1996">
        <v>3</v>
      </c>
      <c r="V1996">
        <v>1</v>
      </c>
    </row>
    <row r="1997" spans="1:22">
      <c r="A1997">
        <v>2001</v>
      </c>
      <c r="B1997">
        <v>5</v>
      </c>
      <c r="C1997">
        <v>3</v>
      </c>
      <c r="D1997" s="14">
        <v>0.91468237979706601</v>
      </c>
      <c r="E1997" s="14">
        <v>0.43290476400232403</v>
      </c>
      <c r="F1997" s="14">
        <v>1.4162716361339001</v>
      </c>
      <c r="G1997" s="14">
        <v>2.4184528571810802</v>
      </c>
      <c r="H1997" s="14">
        <v>2.8294958601281301</v>
      </c>
      <c r="I1997" s="14">
        <v>0.69001487436119502</v>
      </c>
      <c r="J1997" s="14">
        <v>1.66409834405788</v>
      </c>
      <c r="K1997" s="14">
        <v>0.63639705307512595</v>
      </c>
      <c r="L1997" s="14">
        <v>1.2037972500896901</v>
      </c>
      <c r="M1997" s="14">
        <v>2.1610553736326802E-3</v>
      </c>
      <c r="N1997" s="14">
        <v>3.9767493900662201</v>
      </c>
      <c r="O1997" s="14">
        <v>1.56166082091918</v>
      </c>
      <c r="P1997" s="14">
        <v>1.5910134984944</v>
      </c>
      <c r="R1997">
        <v>2</v>
      </c>
      <c r="S1997">
        <v>5</v>
      </c>
      <c r="T1997">
        <v>1</v>
      </c>
      <c r="U1997">
        <v>3</v>
      </c>
      <c r="V1997">
        <v>1</v>
      </c>
    </row>
    <row r="1998" spans="1:22">
      <c r="A1998">
        <v>2001</v>
      </c>
      <c r="B1998">
        <v>5</v>
      </c>
      <c r="C1998">
        <v>4</v>
      </c>
      <c r="D1998" s="14">
        <v>0.45461525476805897</v>
      </c>
      <c r="E1998" s="14">
        <v>0.51046508457973305</v>
      </c>
      <c r="F1998" s="14">
        <v>0.76269967697169905</v>
      </c>
      <c r="G1998" s="14">
        <v>3.9134565304148898</v>
      </c>
      <c r="H1998" s="14">
        <v>1.5017563271815899</v>
      </c>
      <c r="I1998" s="14">
        <v>0.57265538755485801</v>
      </c>
      <c r="J1998" s="14">
        <v>1.86784962598766</v>
      </c>
      <c r="K1998" s="14">
        <v>0.90181012180913001</v>
      </c>
      <c r="L1998" s="14">
        <v>2.6151982809868102</v>
      </c>
      <c r="M1998" s="14">
        <v>0</v>
      </c>
      <c r="N1998" s="14">
        <v>8.7662821838384506</v>
      </c>
      <c r="O1998" s="14">
        <v>1.2530007136418599</v>
      </c>
      <c r="P1998" s="14">
        <v>1.93697061789072</v>
      </c>
      <c r="R1998">
        <v>1</v>
      </c>
      <c r="S1998">
        <v>5</v>
      </c>
      <c r="T1998">
        <v>4</v>
      </c>
      <c r="U1998">
        <v>3</v>
      </c>
      <c r="V1998">
        <v>6</v>
      </c>
    </row>
    <row r="1999" spans="1:22">
      <c r="A1999">
        <v>2001</v>
      </c>
      <c r="B1999">
        <v>5</v>
      </c>
      <c r="C1999">
        <v>5</v>
      </c>
      <c r="D1999" s="14">
        <v>1.7791199377301901</v>
      </c>
      <c r="E1999" s="14">
        <v>2.4988486313284199</v>
      </c>
      <c r="F1999" s="14">
        <v>2.8137033801378002</v>
      </c>
      <c r="G1999" s="14">
        <v>6.1118303597506198</v>
      </c>
      <c r="H1999" s="14">
        <v>0.97674664177689496</v>
      </c>
      <c r="I1999" s="14">
        <v>4.5488321066129798</v>
      </c>
      <c r="J1999" s="14">
        <v>2.0425667151334301</v>
      </c>
      <c r="K1999" s="14">
        <v>1.06956811690808</v>
      </c>
      <c r="L1999" s="14">
        <v>1.0998995562321301</v>
      </c>
      <c r="M1999" s="14">
        <v>2.6144354555851599E-3</v>
      </c>
      <c r="N1999" s="14">
        <v>7.2753072944634498</v>
      </c>
      <c r="O1999" s="14">
        <v>1.37113610635839</v>
      </c>
      <c r="P1999" s="14">
        <v>2.2018554325626098</v>
      </c>
      <c r="R1999">
        <v>1</v>
      </c>
      <c r="S1999">
        <v>5</v>
      </c>
      <c r="T1999">
        <v>4</v>
      </c>
      <c r="U1999">
        <v>3</v>
      </c>
      <c r="V1999">
        <v>6</v>
      </c>
    </row>
    <row r="2000" spans="1:22">
      <c r="A2000">
        <v>2001</v>
      </c>
      <c r="B2000">
        <v>5</v>
      </c>
      <c r="C2000">
        <v>6</v>
      </c>
      <c r="D2000" s="14">
        <v>12.4273031094862</v>
      </c>
      <c r="E2000" s="14">
        <v>1.37759901974202</v>
      </c>
      <c r="F2000" s="14">
        <v>0.57038127813899298</v>
      </c>
      <c r="G2000" s="14">
        <v>5.0063663457553904</v>
      </c>
      <c r="H2000" s="14">
        <v>1.56940184065928</v>
      </c>
      <c r="I2000" s="14">
        <v>8.9784199062363594</v>
      </c>
      <c r="J2000" s="14">
        <v>2.17759340028441</v>
      </c>
      <c r="K2000" s="14">
        <v>1.79352092207715</v>
      </c>
      <c r="L2000" s="14">
        <v>0.95605798040091905</v>
      </c>
      <c r="M2000" s="14">
        <v>1.2397226861411801E-3</v>
      </c>
      <c r="N2000" s="14">
        <v>6.9768724733711798</v>
      </c>
      <c r="O2000" s="14">
        <v>1.1568600636519799</v>
      </c>
      <c r="P2000" s="14">
        <v>2.1398899279842598</v>
      </c>
      <c r="R2000">
        <v>1</v>
      </c>
      <c r="S2000">
        <v>5</v>
      </c>
      <c r="T2000">
        <v>8</v>
      </c>
      <c r="U2000">
        <v>2</v>
      </c>
      <c r="V2000">
        <v>6</v>
      </c>
    </row>
    <row r="2001" spans="1:22">
      <c r="A2001">
        <v>2001</v>
      </c>
      <c r="B2001">
        <v>5</v>
      </c>
      <c r="C2001">
        <v>7</v>
      </c>
      <c r="D2001" s="14">
        <v>9.3899018965279009</v>
      </c>
      <c r="E2001" s="14">
        <v>0.65397645386641701</v>
      </c>
      <c r="F2001" s="14">
        <v>1.31137032497023</v>
      </c>
      <c r="G2001" s="14">
        <v>3.3239531718059498</v>
      </c>
      <c r="H2001" s="14">
        <v>0.66825121922992703</v>
      </c>
      <c r="I2001" s="14">
        <v>6.57118957210613</v>
      </c>
      <c r="J2001" s="14">
        <v>2.9051111397117499</v>
      </c>
      <c r="K2001" s="14">
        <v>2.438481238329</v>
      </c>
      <c r="L2001" s="14">
        <v>0.72743452017480104</v>
      </c>
      <c r="M2001" s="14">
        <v>4.1648157342977802E-3</v>
      </c>
      <c r="N2001" s="14">
        <v>5.7345649915429</v>
      </c>
      <c r="O2001" s="14">
        <v>2.02197823752411</v>
      </c>
      <c r="P2001" s="14">
        <v>2.14475132632634</v>
      </c>
      <c r="R2001">
        <v>6</v>
      </c>
      <c r="S2001">
        <v>5</v>
      </c>
      <c r="T2001">
        <v>8</v>
      </c>
      <c r="U2001">
        <v>2</v>
      </c>
      <c r="V2001">
        <v>6</v>
      </c>
    </row>
    <row r="2002" spans="1:22">
      <c r="A2002">
        <v>2001</v>
      </c>
      <c r="B2002">
        <v>5</v>
      </c>
      <c r="C2002">
        <v>8</v>
      </c>
      <c r="D2002" s="14">
        <v>4.3483220309344297</v>
      </c>
      <c r="E2002" s="14">
        <v>0.186739653501965</v>
      </c>
      <c r="F2002" s="14">
        <v>0.97239742414174102</v>
      </c>
      <c r="G2002" s="14">
        <v>3.88718090152789</v>
      </c>
      <c r="H2002" s="14">
        <v>0.50092163571366899</v>
      </c>
      <c r="I2002" s="14">
        <v>2.7722648313702001</v>
      </c>
      <c r="J2002" s="14">
        <v>4.2168923463286996</v>
      </c>
      <c r="K2002" s="14">
        <v>2.1433049200163099</v>
      </c>
      <c r="L2002" s="14">
        <v>0.42849886006061899</v>
      </c>
      <c r="M2002" s="14">
        <v>1.6994148833880901E-4</v>
      </c>
      <c r="N2002" s="14">
        <v>3.0678827706662699</v>
      </c>
      <c r="O2002" s="14">
        <v>3.2193343809692299</v>
      </c>
      <c r="P2002" s="14">
        <v>2.5223897166843998</v>
      </c>
      <c r="R2002">
        <v>2</v>
      </c>
      <c r="S2002">
        <v>5</v>
      </c>
      <c r="T2002">
        <v>4</v>
      </c>
      <c r="U2002">
        <v>2</v>
      </c>
      <c r="V2002">
        <v>7</v>
      </c>
    </row>
    <row r="2003" spans="1:22">
      <c r="A2003">
        <v>2001</v>
      </c>
      <c r="B2003">
        <v>5</v>
      </c>
      <c r="C2003">
        <v>9</v>
      </c>
      <c r="D2003" s="14">
        <v>0.60778358147142997</v>
      </c>
      <c r="E2003" s="14">
        <v>0.161123530197846</v>
      </c>
      <c r="F2003" s="14">
        <v>0.21819761557643999</v>
      </c>
      <c r="G2003" s="14">
        <v>3.2193854392067198</v>
      </c>
      <c r="H2003" s="14">
        <v>0.48523006495478599</v>
      </c>
      <c r="I2003" s="14">
        <v>0.85659920821229096</v>
      </c>
      <c r="J2003" s="14">
        <v>1.5792833947682201</v>
      </c>
      <c r="K2003" s="14">
        <v>0.581207455273828</v>
      </c>
      <c r="L2003" s="14">
        <v>0.53819217732720703</v>
      </c>
      <c r="M2003" s="14">
        <v>0.18160757825129101</v>
      </c>
      <c r="N2003" s="14">
        <v>2.5774560514678302</v>
      </c>
      <c r="O2003" s="14">
        <v>3.6827819965274502</v>
      </c>
      <c r="P2003" s="14">
        <v>2.1243705988240902</v>
      </c>
      <c r="R2003">
        <v>2</v>
      </c>
      <c r="S2003">
        <v>9</v>
      </c>
      <c r="T2003">
        <v>4</v>
      </c>
      <c r="U2003">
        <v>2</v>
      </c>
      <c r="V2003">
        <v>7</v>
      </c>
    </row>
    <row r="2004" spans="1:22">
      <c r="A2004">
        <v>2001</v>
      </c>
      <c r="B2004">
        <v>5</v>
      </c>
      <c r="C2004">
        <v>10</v>
      </c>
      <c r="D2004" s="14">
        <v>4.13331364927014E-2</v>
      </c>
      <c r="E2004" s="14">
        <v>0.19160840730656301</v>
      </c>
      <c r="F2004" s="14">
        <v>0.31747300159061398</v>
      </c>
      <c r="G2004" s="14">
        <v>3.0160077481477798</v>
      </c>
      <c r="H2004" s="14">
        <v>1.4746501445606599</v>
      </c>
      <c r="I2004" s="14">
        <v>0.121713133031104</v>
      </c>
      <c r="J2004" s="14">
        <v>0.96523591818584298</v>
      </c>
      <c r="K2004" s="14">
        <v>0.667678391479542</v>
      </c>
      <c r="L2004" s="14">
        <v>0.33423939570153799</v>
      </c>
      <c r="M2004" s="14">
        <v>1.82851769214574E-2</v>
      </c>
      <c r="N2004" s="14">
        <v>5.1602033858576197</v>
      </c>
      <c r="O2004" s="14">
        <v>4.8188778356393804</v>
      </c>
      <c r="P2004" s="14">
        <v>2.5659494776310798</v>
      </c>
      <c r="R2004">
        <v>2</v>
      </c>
      <c r="S2004">
        <v>5</v>
      </c>
      <c r="T2004">
        <v>4</v>
      </c>
      <c r="U2004">
        <v>2</v>
      </c>
      <c r="V2004">
        <v>6</v>
      </c>
    </row>
    <row r="2005" spans="1:22">
      <c r="A2005">
        <v>2001</v>
      </c>
      <c r="B2005">
        <v>5</v>
      </c>
      <c r="C2005">
        <v>11</v>
      </c>
      <c r="D2005" s="14">
        <v>3.3386849474580697E-2</v>
      </c>
      <c r="E2005" s="14">
        <v>0.13955289603382101</v>
      </c>
      <c r="F2005" s="14">
        <v>8.2415806089502303E-2</v>
      </c>
      <c r="G2005" s="14">
        <v>3.0201766529370602</v>
      </c>
      <c r="H2005" s="14">
        <v>1.1357715943726501</v>
      </c>
      <c r="I2005" s="14">
        <v>4.0359330915097399E-2</v>
      </c>
      <c r="J2005" s="14">
        <v>0.75588895673607703</v>
      </c>
      <c r="K2005" s="14">
        <v>1.3958892746834</v>
      </c>
      <c r="L2005" s="14">
        <v>0.46391595940971603</v>
      </c>
      <c r="M2005" s="14">
        <v>0.20256216255519799</v>
      </c>
      <c r="N2005" s="14">
        <v>3.20037498951331</v>
      </c>
      <c r="O2005" s="14">
        <v>7.29435134940654</v>
      </c>
      <c r="P2005" s="14">
        <v>3.3667200455540098</v>
      </c>
      <c r="R2005">
        <v>10</v>
      </c>
      <c r="S2005">
        <v>5</v>
      </c>
      <c r="T2005">
        <v>4</v>
      </c>
      <c r="U2005">
        <v>2</v>
      </c>
      <c r="V2005">
        <v>6</v>
      </c>
    </row>
    <row r="2006" spans="1:22">
      <c r="A2006">
        <v>2001</v>
      </c>
      <c r="B2006">
        <v>5</v>
      </c>
      <c r="C2006">
        <v>12</v>
      </c>
      <c r="D2006" s="14">
        <v>0.230604434555024</v>
      </c>
      <c r="E2006" s="14">
        <v>1.0711597844001199</v>
      </c>
      <c r="F2006" s="14">
        <v>0.41006205923008698</v>
      </c>
      <c r="G2006" s="14">
        <v>3.7502877035501898</v>
      </c>
      <c r="H2006" s="14">
        <v>1.0555065596586199</v>
      </c>
      <c r="I2006" s="14">
        <v>0.26018283819885801</v>
      </c>
      <c r="J2006" s="14">
        <v>1.83549549567813</v>
      </c>
      <c r="K2006" s="14">
        <v>1.5269799861318101</v>
      </c>
      <c r="L2006" s="14">
        <v>0.98004606316998299</v>
      </c>
      <c r="M2006" s="14">
        <v>3.1182757225419501E-2</v>
      </c>
      <c r="N2006" s="14">
        <v>4.2269418960784098</v>
      </c>
      <c r="O2006" s="14">
        <v>7.7858878527419604</v>
      </c>
      <c r="P2006" s="14">
        <v>3.8520785718953401</v>
      </c>
      <c r="R2006">
        <v>10</v>
      </c>
      <c r="S2006">
        <v>5</v>
      </c>
      <c r="T2006">
        <v>4</v>
      </c>
      <c r="U2006">
        <v>2</v>
      </c>
      <c r="V2006">
        <v>6</v>
      </c>
    </row>
    <row r="2007" spans="1:22">
      <c r="A2007">
        <v>2001</v>
      </c>
      <c r="B2007">
        <v>5</v>
      </c>
      <c r="C2007">
        <v>13</v>
      </c>
      <c r="D2007" s="14">
        <v>0.43676772819101201</v>
      </c>
      <c r="E2007" s="14">
        <v>0.125808602436705</v>
      </c>
      <c r="F2007" s="14">
        <v>7.0780325185593298E-3</v>
      </c>
      <c r="G2007" s="14">
        <v>3.8002502807562899</v>
      </c>
      <c r="H2007" s="14">
        <v>1.11465107611402</v>
      </c>
      <c r="I2007" s="14">
        <v>0.51712972567909299</v>
      </c>
      <c r="J2007" s="14">
        <v>1.1193502767653201</v>
      </c>
      <c r="K2007" s="14">
        <v>0.91033668150720504</v>
      </c>
      <c r="L2007" s="14">
        <v>1.0022528970036799</v>
      </c>
      <c r="M2007" s="14">
        <v>0.26761884515450601</v>
      </c>
      <c r="N2007" s="14">
        <v>5.1085198426470697</v>
      </c>
      <c r="O2007" s="14">
        <v>6.2357974995893102</v>
      </c>
      <c r="P2007" s="14">
        <v>3.2274785095426499</v>
      </c>
      <c r="R2007">
        <v>2</v>
      </c>
      <c r="S2007">
        <v>9</v>
      </c>
      <c r="T2007">
        <v>4</v>
      </c>
      <c r="U2007">
        <v>2</v>
      </c>
      <c r="V2007">
        <v>6</v>
      </c>
    </row>
    <row r="2008" spans="1:22">
      <c r="A2008">
        <v>2001</v>
      </c>
      <c r="B2008">
        <v>5</v>
      </c>
      <c r="C2008">
        <v>14</v>
      </c>
      <c r="D2008" s="14">
        <v>0.257359358641499</v>
      </c>
      <c r="E2008" s="14">
        <v>0.43586218426874002</v>
      </c>
      <c r="F2008" s="14">
        <v>3.2719711495464099E-2</v>
      </c>
      <c r="G2008" s="14">
        <v>4.3036712030238</v>
      </c>
      <c r="H2008" s="14">
        <v>2.8998123090178698</v>
      </c>
      <c r="I2008" s="14">
        <v>0.61306267006413995</v>
      </c>
      <c r="J2008" s="14">
        <v>2.2500250618155402</v>
      </c>
      <c r="K2008" s="14">
        <v>0.70877916460863799</v>
      </c>
      <c r="L2008" s="14">
        <v>2.6797178022233101</v>
      </c>
      <c r="M2008" s="14">
        <v>5.8931885005942403E-2</v>
      </c>
      <c r="N2008" s="14">
        <v>8.8853943452224708</v>
      </c>
      <c r="O2008" s="14">
        <v>4.1564831610389001</v>
      </c>
      <c r="P2008" s="14">
        <v>3.0901172886102302</v>
      </c>
      <c r="R2008">
        <v>1</v>
      </c>
      <c r="S2008">
        <v>9</v>
      </c>
      <c r="T2008">
        <v>4</v>
      </c>
      <c r="U2008">
        <v>2</v>
      </c>
      <c r="V2008">
        <v>6</v>
      </c>
    </row>
    <row r="2009" spans="1:22">
      <c r="A2009">
        <v>2001</v>
      </c>
      <c r="B2009">
        <v>5</v>
      </c>
      <c r="C2009">
        <v>15</v>
      </c>
      <c r="D2009" s="14">
        <v>0.55804269019022101</v>
      </c>
      <c r="E2009" s="14">
        <v>1.71738541933223</v>
      </c>
      <c r="F2009" s="14">
        <v>0.35230298103284102</v>
      </c>
      <c r="G2009" s="14">
        <v>5.4824440823831102</v>
      </c>
      <c r="H2009" s="14">
        <v>1.74269888476085</v>
      </c>
      <c r="I2009" s="14">
        <v>0.78069419388837002</v>
      </c>
      <c r="J2009" s="14">
        <v>1.7402334144206899</v>
      </c>
      <c r="K2009" s="14">
        <v>0.44592131180317102</v>
      </c>
      <c r="L2009" s="14">
        <v>8.5961246289664501</v>
      </c>
      <c r="M2009" s="14">
        <v>1.88249726415184</v>
      </c>
      <c r="N2009" s="14">
        <v>7.8025737691591202</v>
      </c>
      <c r="O2009" s="14">
        <v>3.30940003133838</v>
      </c>
      <c r="P2009" s="14">
        <v>3.2102334299883601</v>
      </c>
      <c r="R2009">
        <v>2</v>
      </c>
      <c r="S2009">
        <v>9</v>
      </c>
      <c r="T2009">
        <v>8</v>
      </c>
      <c r="U2009">
        <v>1</v>
      </c>
      <c r="V2009">
        <v>6</v>
      </c>
    </row>
    <row r="2010" spans="1:22">
      <c r="A2010">
        <v>2001</v>
      </c>
      <c r="B2010">
        <v>5</v>
      </c>
      <c r="C2010">
        <v>16</v>
      </c>
      <c r="D2010" s="14">
        <v>0.57985186857422699</v>
      </c>
      <c r="E2010" s="14">
        <v>1.1222440275832399</v>
      </c>
      <c r="F2010" s="14">
        <v>0.57369428978693504</v>
      </c>
      <c r="G2010" s="14">
        <v>6.0494183837797202</v>
      </c>
      <c r="H2010" s="14">
        <v>2.08171685875298</v>
      </c>
      <c r="I2010" s="14">
        <v>0.50550920116942799</v>
      </c>
      <c r="J2010" s="14">
        <v>1.6297675544351899</v>
      </c>
      <c r="K2010" s="14">
        <v>0.56232882064146295</v>
      </c>
      <c r="L2010" s="14">
        <v>3.8106614800785099</v>
      </c>
      <c r="M2010" s="14">
        <v>0.27905257917630799</v>
      </c>
      <c r="N2010" s="14">
        <v>6.6389214001508199</v>
      </c>
      <c r="O2010" s="14">
        <v>2.9113411309841299</v>
      </c>
      <c r="P2010" s="14">
        <v>2.8650932233767001</v>
      </c>
      <c r="R2010">
        <v>5</v>
      </c>
      <c r="S2010">
        <v>9</v>
      </c>
      <c r="T2010">
        <v>8</v>
      </c>
      <c r="U2010">
        <v>1</v>
      </c>
      <c r="V2010">
        <v>6</v>
      </c>
    </row>
    <row r="2011" spans="1:22">
      <c r="A2011">
        <v>2001</v>
      </c>
      <c r="B2011">
        <v>5</v>
      </c>
      <c r="C2011">
        <v>17</v>
      </c>
      <c r="D2011" s="14">
        <v>0.78236618701118599</v>
      </c>
      <c r="E2011" s="14">
        <v>2.8033066502641101E-2</v>
      </c>
      <c r="F2011" s="14">
        <v>7.7629489976007104E-2</v>
      </c>
      <c r="G2011" s="14">
        <v>2.7263599146636501</v>
      </c>
      <c r="H2011" s="14">
        <v>1.3564181742382799</v>
      </c>
      <c r="I2011" s="14">
        <v>0.86018127738406402</v>
      </c>
      <c r="J2011" s="14">
        <v>0.74681540175424199</v>
      </c>
      <c r="K2011" s="14">
        <v>0.75203125999491505</v>
      </c>
      <c r="L2011" s="14">
        <v>1.4790058276003299</v>
      </c>
      <c r="M2011" s="14">
        <v>0.94314442186952396</v>
      </c>
      <c r="N2011" s="14">
        <v>4.8712916367858003</v>
      </c>
      <c r="O2011" s="14">
        <v>1.9467726533832299</v>
      </c>
      <c r="P2011" s="14">
        <v>1.6610847872204599</v>
      </c>
      <c r="R2011">
        <v>2</v>
      </c>
      <c r="S2011">
        <v>9</v>
      </c>
      <c r="T2011">
        <v>8</v>
      </c>
      <c r="U2011">
        <v>1</v>
      </c>
      <c r="V2011">
        <v>6</v>
      </c>
    </row>
    <row r="2012" spans="1:22">
      <c r="A2012">
        <v>2001</v>
      </c>
      <c r="B2012">
        <v>5</v>
      </c>
      <c r="C2012">
        <v>18</v>
      </c>
      <c r="D2012" s="14">
        <v>0.37880220721358998</v>
      </c>
      <c r="E2012" s="14">
        <v>4.5393434441955301E-4</v>
      </c>
      <c r="F2012" s="14">
        <v>1.9154963519092301E-2</v>
      </c>
      <c r="G2012" s="14">
        <v>2.3009019573503302</v>
      </c>
      <c r="H2012" s="14">
        <v>0.98019747458052198</v>
      </c>
      <c r="I2012" s="14">
        <v>2.2272035192272899</v>
      </c>
      <c r="J2012" s="14">
        <v>0.35342825893943502</v>
      </c>
      <c r="K2012" s="14">
        <v>0.62363908432443205</v>
      </c>
      <c r="L2012" s="14">
        <v>1.12299638219604</v>
      </c>
      <c r="M2012" s="14">
        <v>0.43208221459278801</v>
      </c>
      <c r="N2012" s="14">
        <v>5.9141149392403998</v>
      </c>
      <c r="O2012" s="14">
        <v>1.8998632706043801</v>
      </c>
      <c r="P2012" s="14">
        <v>1.4849295090248</v>
      </c>
      <c r="R2012">
        <v>2</v>
      </c>
      <c r="S2012">
        <v>9</v>
      </c>
      <c r="T2012">
        <v>8</v>
      </c>
      <c r="U2012">
        <v>1</v>
      </c>
      <c r="V2012">
        <v>6</v>
      </c>
    </row>
    <row r="2013" spans="1:22">
      <c r="A2013">
        <v>2001</v>
      </c>
      <c r="B2013">
        <v>5</v>
      </c>
      <c r="C2013">
        <v>19</v>
      </c>
      <c r="D2013" s="14">
        <v>0.35406131703570898</v>
      </c>
      <c r="E2013" s="14">
        <v>1.5345307430972999E-3</v>
      </c>
      <c r="F2013" s="14">
        <v>0</v>
      </c>
      <c r="G2013" s="14">
        <v>2.8102685053828602</v>
      </c>
      <c r="H2013" s="14">
        <v>0.52859562833294405</v>
      </c>
      <c r="I2013" s="14">
        <v>0.43548828792601102</v>
      </c>
      <c r="J2013" s="14">
        <v>0.68677112100818505</v>
      </c>
      <c r="K2013" s="14">
        <v>0.33471081353388799</v>
      </c>
      <c r="L2013" s="14">
        <v>1.7026566245838199</v>
      </c>
      <c r="M2013" s="14">
        <v>1.11178335239556</v>
      </c>
      <c r="N2013" s="14">
        <v>3.3906557770063799</v>
      </c>
      <c r="O2013" s="14">
        <v>2.1698197264716299</v>
      </c>
      <c r="P2013" s="14">
        <v>1.53514915611381</v>
      </c>
      <c r="R2013">
        <v>2</v>
      </c>
      <c r="S2013">
        <v>9</v>
      </c>
      <c r="T2013">
        <v>8</v>
      </c>
      <c r="U2013">
        <v>1</v>
      </c>
      <c r="V2013">
        <v>6</v>
      </c>
    </row>
    <row r="2014" spans="1:22">
      <c r="A2014">
        <v>2001</v>
      </c>
      <c r="B2014">
        <v>5</v>
      </c>
      <c r="C2014">
        <v>20</v>
      </c>
      <c r="D2014" s="14">
        <v>2.90556071508778E-2</v>
      </c>
      <c r="E2014" s="14">
        <v>1.1755962020115699E-3</v>
      </c>
      <c r="F2014" s="14">
        <v>7.8265607459745198E-3</v>
      </c>
      <c r="G2014" s="14">
        <v>3.09111914266412</v>
      </c>
      <c r="H2014" s="14">
        <v>0.91528117730717795</v>
      </c>
      <c r="I2014" s="14">
        <v>0.117445248425182</v>
      </c>
      <c r="J2014" s="14">
        <v>0.30932921444900402</v>
      </c>
      <c r="K2014" s="14">
        <v>2.9620289906316</v>
      </c>
      <c r="L2014" s="14">
        <v>1.5633825233152501</v>
      </c>
      <c r="M2014" s="14">
        <v>1.61357396836878</v>
      </c>
      <c r="N2014" s="14">
        <v>1.1917381420131601</v>
      </c>
      <c r="O2014" s="14">
        <v>3.4868841452414601</v>
      </c>
      <c r="P2014" s="14">
        <v>2.1538657866487001</v>
      </c>
      <c r="R2014">
        <v>2</v>
      </c>
      <c r="S2014">
        <v>9</v>
      </c>
      <c r="T2014">
        <v>8</v>
      </c>
      <c r="U2014">
        <v>1</v>
      </c>
      <c r="V2014">
        <v>6</v>
      </c>
    </row>
    <row r="2015" spans="1:22">
      <c r="A2015">
        <v>2001</v>
      </c>
      <c r="B2015">
        <v>5</v>
      </c>
      <c r="C2015">
        <v>21</v>
      </c>
      <c r="D2015" s="14">
        <v>0.32671924953364001</v>
      </c>
      <c r="E2015" s="14">
        <v>1.71888028309608E-2</v>
      </c>
      <c r="F2015" s="14">
        <v>3.51492240339291E-3</v>
      </c>
      <c r="G2015" s="14">
        <v>1.35640662626093</v>
      </c>
      <c r="H2015" s="14">
        <v>1.87620184080592</v>
      </c>
      <c r="I2015" s="14">
        <v>0.36110864877715798</v>
      </c>
      <c r="J2015" s="14">
        <v>0.32808748336969901</v>
      </c>
      <c r="K2015" s="14">
        <v>2.7982766165195501</v>
      </c>
      <c r="L2015" s="14">
        <v>1.65859917087599</v>
      </c>
      <c r="M2015" s="14">
        <v>0.270353257270252</v>
      </c>
      <c r="N2015" s="14">
        <v>1.8570519672635899</v>
      </c>
      <c r="O2015" s="14">
        <v>2.3802317576519298</v>
      </c>
      <c r="P2015" s="14">
        <v>1.68218302683475</v>
      </c>
      <c r="R2015">
        <v>6</v>
      </c>
      <c r="S2015">
        <v>9</v>
      </c>
      <c r="T2015">
        <v>8</v>
      </c>
      <c r="U2015">
        <v>1</v>
      </c>
      <c r="V2015">
        <v>6</v>
      </c>
    </row>
    <row r="2016" spans="1:22">
      <c r="A2016">
        <v>2001</v>
      </c>
      <c r="B2016">
        <v>5</v>
      </c>
      <c r="C2016">
        <v>22</v>
      </c>
      <c r="D2016" s="14">
        <v>1.4550469820379399</v>
      </c>
      <c r="E2016" s="14">
        <v>0.115152355930871</v>
      </c>
      <c r="F2016" s="14">
        <v>9.2523670822011794E-2</v>
      </c>
      <c r="G2016" s="14">
        <v>1.9058648924652599</v>
      </c>
      <c r="H2016" s="14">
        <v>0.82674244828640897</v>
      </c>
      <c r="I2016" s="14">
        <v>3.4628168406828599</v>
      </c>
      <c r="J2016" s="14">
        <v>0.52275413522457304</v>
      </c>
      <c r="K2016" s="14">
        <v>2.6179109723471701</v>
      </c>
      <c r="L2016" s="14">
        <v>2.4182737606390301</v>
      </c>
      <c r="M2016" s="14">
        <v>0.535737248953566</v>
      </c>
      <c r="N2016" s="14">
        <v>3.0114778982479802</v>
      </c>
      <c r="O2016" s="14">
        <v>2.1158838187116999</v>
      </c>
      <c r="P2016" s="14">
        <v>1.7386438583785699</v>
      </c>
      <c r="R2016">
        <v>6</v>
      </c>
      <c r="S2016">
        <v>9</v>
      </c>
      <c r="T2016">
        <v>4</v>
      </c>
      <c r="U2016">
        <v>1</v>
      </c>
      <c r="V2016">
        <v>7</v>
      </c>
    </row>
    <row r="2017" spans="1:22">
      <c r="A2017">
        <v>2001</v>
      </c>
      <c r="B2017">
        <v>5</v>
      </c>
      <c r="C2017">
        <v>23</v>
      </c>
      <c r="D2017" s="14">
        <v>5.9504107437088596</v>
      </c>
      <c r="E2017" s="14">
        <v>6.1087091341956298E-3</v>
      </c>
      <c r="F2017" s="14">
        <v>0.74218844631330605</v>
      </c>
      <c r="G2017" s="14">
        <v>2.1336999804837902</v>
      </c>
      <c r="H2017" s="14">
        <v>1.4035225679885099</v>
      </c>
      <c r="I2017" s="14">
        <v>4.2666532355628304</v>
      </c>
      <c r="J2017" s="14">
        <v>1.1694430697142</v>
      </c>
      <c r="K2017" s="14">
        <v>2.0094858461225402</v>
      </c>
      <c r="L2017" s="14">
        <v>9.0362840962037296</v>
      </c>
      <c r="M2017" s="14">
        <v>1.0452418542798001</v>
      </c>
      <c r="N2017" s="14">
        <v>6.1100185609941899</v>
      </c>
      <c r="O2017" s="14">
        <v>2.0975918601298802</v>
      </c>
      <c r="P2017" s="14">
        <v>2.3558054737899101</v>
      </c>
      <c r="R2017">
        <v>2</v>
      </c>
      <c r="S2017">
        <v>9</v>
      </c>
      <c r="T2017">
        <v>4</v>
      </c>
      <c r="U2017">
        <v>1</v>
      </c>
      <c r="V2017">
        <v>7</v>
      </c>
    </row>
    <row r="2018" spans="1:22">
      <c r="A2018">
        <v>2001</v>
      </c>
      <c r="B2018">
        <v>5</v>
      </c>
      <c r="C2018">
        <v>24</v>
      </c>
      <c r="D2018" s="14">
        <v>1.62294800101873</v>
      </c>
      <c r="E2018" s="14">
        <v>3.6135131309951202E-4</v>
      </c>
      <c r="F2018" s="14">
        <v>0.85829218739081903</v>
      </c>
      <c r="G2018" s="14">
        <v>3.6257369562911599</v>
      </c>
      <c r="H2018" s="14">
        <v>1.1156300176932801</v>
      </c>
      <c r="I2018" s="14">
        <v>3.8900609725065598</v>
      </c>
      <c r="J2018" s="14">
        <v>0.85700576819799501</v>
      </c>
      <c r="K2018" s="14">
        <v>1.3139452048956799</v>
      </c>
      <c r="L2018" s="14">
        <v>6.6809635914217296</v>
      </c>
      <c r="M2018" s="14">
        <v>1.8607885665517001</v>
      </c>
      <c r="N2018" s="14">
        <v>7.9996435435203397</v>
      </c>
      <c r="O2018" s="14">
        <v>2.30768125858628</v>
      </c>
      <c r="P2018" s="14">
        <v>2.4581336541552599</v>
      </c>
      <c r="R2018">
        <v>2</v>
      </c>
      <c r="S2018">
        <v>9</v>
      </c>
      <c r="T2018">
        <v>8</v>
      </c>
      <c r="U2018">
        <v>1</v>
      </c>
      <c r="V2018">
        <v>6</v>
      </c>
    </row>
    <row r="2019" spans="1:22">
      <c r="A2019">
        <v>2001</v>
      </c>
      <c r="B2019">
        <v>5</v>
      </c>
      <c r="C2019">
        <v>25</v>
      </c>
      <c r="D2019" s="14">
        <v>0.35088631007383703</v>
      </c>
      <c r="E2019" s="14">
        <v>0.117356165833771</v>
      </c>
      <c r="F2019" s="14">
        <v>0.82394108614554296</v>
      </c>
      <c r="G2019" s="14">
        <v>3.3100354575254198</v>
      </c>
      <c r="H2019" s="14">
        <v>0.67323795060538005</v>
      </c>
      <c r="I2019" s="14">
        <v>0.58932211159419101</v>
      </c>
      <c r="J2019" s="14">
        <v>0.47054188058344298</v>
      </c>
      <c r="K2019" s="14">
        <v>0.62257608618933402</v>
      </c>
      <c r="L2019" s="14">
        <v>2.35544278637397</v>
      </c>
      <c r="M2019" s="14">
        <v>1.03191970619311</v>
      </c>
      <c r="N2019" s="14">
        <v>4.0375271802411703</v>
      </c>
      <c r="O2019" s="14">
        <v>2.2535859767645898</v>
      </c>
      <c r="P2019" s="14">
        <v>1.76465762976234</v>
      </c>
      <c r="R2019">
        <v>2</v>
      </c>
      <c r="S2019">
        <v>9</v>
      </c>
      <c r="T2019">
        <v>8</v>
      </c>
      <c r="U2019">
        <v>1</v>
      </c>
      <c r="V2019">
        <v>6</v>
      </c>
    </row>
    <row r="2020" spans="1:22">
      <c r="A2020">
        <v>2001</v>
      </c>
      <c r="B2020">
        <v>5</v>
      </c>
      <c r="C2020">
        <v>26</v>
      </c>
      <c r="D2020" s="14">
        <v>7.5713147245696305E-2</v>
      </c>
      <c r="E2020" s="14">
        <v>4.1746185967260303E-3</v>
      </c>
      <c r="F2020" s="14">
        <v>9.0905840362401607E-3</v>
      </c>
      <c r="G2020" s="14">
        <v>3.6756093212226402</v>
      </c>
      <c r="H2020" s="14">
        <v>0.86735801887054498</v>
      </c>
      <c r="I2020" s="14">
        <v>0.17891031696356499</v>
      </c>
      <c r="J2020" s="14">
        <v>0.53233377126308701</v>
      </c>
      <c r="K2020" s="14">
        <v>0.381966729039178</v>
      </c>
      <c r="L2020" s="14">
        <v>4.5607186098475099</v>
      </c>
      <c r="M2020" s="14">
        <v>1.14891733488713</v>
      </c>
      <c r="N2020" s="14">
        <v>3.57642022328909</v>
      </c>
      <c r="O2020" s="14">
        <v>2.1513210759872199</v>
      </c>
      <c r="P2020" s="14">
        <v>1.87881439055407</v>
      </c>
      <c r="R2020">
        <v>2</v>
      </c>
      <c r="S2020">
        <v>9</v>
      </c>
      <c r="T2020">
        <v>8</v>
      </c>
      <c r="U2020">
        <v>1</v>
      </c>
      <c r="V2020">
        <v>6</v>
      </c>
    </row>
    <row r="2021" spans="1:22">
      <c r="A2021">
        <v>2001</v>
      </c>
      <c r="B2021">
        <v>5</v>
      </c>
      <c r="C2021">
        <v>27</v>
      </c>
      <c r="D2021" s="14">
        <v>2.1002208648355E-2</v>
      </c>
      <c r="E2021" s="14">
        <v>0</v>
      </c>
      <c r="F2021" s="14">
        <v>2.6713410265786098E-3</v>
      </c>
      <c r="G2021" s="14">
        <v>3.3889369475608402</v>
      </c>
      <c r="H2021" s="14">
        <v>1.22615632515093</v>
      </c>
      <c r="I2021" s="14">
        <v>0.12059268359095</v>
      </c>
      <c r="J2021" s="14">
        <v>0.44300817412403498</v>
      </c>
      <c r="K2021" s="14">
        <v>1.4114474295750199</v>
      </c>
      <c r="L2021" s="14">
        <v>4.9349617345030499</v>
      </c>
      <c r="M2021" s="14">
        <v>5.3571392063143897</v>
      </c>
      <c r="N2021" s="14">
        <v>4.0513805563366203</v>
      </c>
      <c r="O2021" s="14">
        <v>1.85309910542736</v>
      </c>
      <c r="P2021" s="14">
        <v>2.0696785113815501</v>
      </c>
      <c r="R2021">
        <v>2</v>
      </c>
      <c r="S2021">
        <v>9</v>
      </c>
      <c r="T2021">
        <v>8</v>
      </c>
      <c r="U2021">
        <v>5</v>
      </c>
      <c r="V2021">
        <v>6</v>
      </c>
    </row>
    <row r="2022" spans="1:22">
      <c r="A2022">
        <v>2001</v>
      </c>
      <c r="B2022">
        <v>5</v>
      </c>
      <c r="C2022">
        <v>28</v>
      </c>
      <c r="D2022" s="14">
        <v>1.1155395854336601</v>
      </c>
      <c r="E2022" s="14">
        <v>4.5321061048364296E-3</v>
      </c>
      <c r="F2022" s="14">
        <v>2.8119379227143298E-4</v>
      </c>
      <c r="G2022" s="14">
        <v>4.47294378486587</v>
      </c>
      <c r="H2022" s="14">
        <v>2.6975066563735299</v>
      </c>
      <c r="I2022" s="14">
        <v>6.5333346638631102</v>
      </c>
      <c r="J2022" s="14">
        <v>0.47137653533604101</v>
      </c>
      <c r="K2022" s="14">
        <v>1.00700585763454</v>
      </c>
      <c r="L2022" s="14">
        <v>9.37351641123173</v>
      </c>
      <c r="M2022" s="14">
        <v>2.20500464919018</v>
      </c>
      <c r="N2022" s="14">
        <v>8.0144268036885595</v>
      </c>
      <c r="O2022" s="14">
        <v>1.15453379706338</v>
      </c>
      <c r="P2022" s="14">
        <v>2.3990987589972499</v>
      </c>
      <c r="R2022">
        <v>2</v>
      </c>
      <c r="S2022">
        <v>9</v>
      </c>
      <c r="T2022">
        <v>8</v>
      </c>
      <c r="U2022">
        <v>5</v>
      </c>
      <c r="V2022">
        <v>6</v>
      </c>
    </row>
    <row r="2023" spans="1:22">
      <c r="A2023">
        <v>2001</v>
      </c>
      <c r="B2023">
        <v>5</v>
      </c>
      <c r="C2023">
        <v>29</v>
      </c>
      <c r="D2023" s="14">
        <v>0.126938417056181</v>
      </c>
      <c r="E2023" s="14">
        <v>1.21266433848236E-2</v>
      </c>
      <c r="F2023" s="14">
        <v>0.119674526749387</v>
      </c>
      <c r="G2023" s="14">
        <v>3.6705838473327201</v>
      </c>
      <c r="H2023" s="14">
        <v>2.1901037293171299</v>
      </c>
      <c r="I2023" s="14">
        <v>0.68357672163038896</v>
      </c>
      <c r="J2023" s="14">
        <v>0.26237905076345702</v>
      </c>
      <c r="K2023" s="14">
        <v>0.10551801941887599</v>
      </c>
      <c r="L2023" s="14">
        <v>4.5477308976952804</v>
      </c>
      <c r="M2023" s="14">
        <v>2.07916555679282</v>
      </c>
      <c r="N2023" s="14">
        <v>4.0256454754099797</v>
      </c>
      <c r="O2023" s="14">
        <v>1.7241105402547201</v>
      </c>
      <c r="P2023" s="14">
        <v>1.7501740640304699</v>
      </c>
      <c r="R2023">
        <v>2</v>
      </c>
      <c r="S2023">
        <v>9</v>
      </c>
      <c r="T2023">
        <v>8</v>
      </c>
      <c r="U2023">
        <v>5</v>
      </c>
      <c r="V2023">
        <v>6</v>
      </c>
    </row>
    <row r="2024" spans="1:22">
      <c r="A2024">
        <v>2001</v>
      </c>
      <c r="B2024">
        <v>5</v>
      </c>
      <c r="C2024">
        <v>30</v>
      </c>
      <c r="D2024" s="14">
        <v>0</v>
      </c>
      <c r="E2024" s="14">
        <v>1.04318036988813E-3</v>
      </c>
      <c r="F2024" s="14">
        <v>0.56604313417185803</v>
      </c>
      <c r="G2024" s="14">
        <v>4.8242924579439004</v>
      </c>
      <c r="H2024" s="14">
        <v>1.81153540368855</v>
      </c>
      <c r="I2024" s="14">
        <v>8.5448847594903304E-4</v>
      </c>
      <c r="J2024" s="14">
        <v>0.36850890915705398</v>
      </c>
      <c r="K2024" s="14">
        <v>5.1509280635692399E-2</v>
      </c>
      <c r="L2024" s="14">
        <v>2.21600201685228</v>
      </c>
      <c r="M2024" s="14">
        <v>3.1583580192999698</v>
      </c>
      <c r="N2024" s="14">
        <v>1.96607861973714</v>
      </c>
      <c r="O2024" s="14">
        <v>1.8203389078494401</v>
      </c>
      <c r="P2024" s="14">
        <v>1.7227161301233</v>
      </c>
      <c r="R2024">
        <v>2</v>
      </c>
      <c r="S2024">
        <v>9</v>
      </c>
      <c r="T2024">
        <v>8</v>
      </c>
      <c r="U2024">
        <v>5</v>
      </c>
      <c r="V2024">
        <v>6</v>
      </c>
    </row>
    <row r="2025" spans="1:22">
      <c r="A2025">
        <v>2001</v>
      </c>
      <c r="B2025">
        <v>5</v>
      </c>
      <c r="C2025">
        <v>31</v>
      </c>
      <c r="D2025" s="14">
        <v>6.0743887264875501E-5</v>
      </c>
      <c r="E2025" s="14">
        <v>0</v>
      </c>
      <c r="F2025" s="14">
        <v>0.20783104712602499</v>
      </c>
      <c r="G2025" s="14">
        <v>3.5837947876528098</v>
      </c>
      <c r="H2025" s="14">
        <v>2.8092913390432499</v>
      </c>
      <c r="I2025" s="14">
        <v>1.28278904506799E-3</v>
      </c>
      <c r="J2025" s="14">
        <v>0.39206900798172201</v>
      </c>
      <c r="K2025" s="14">
        <v>0.14997383915804</v>
      </c>
      <c r="L2025" s="14">
        <v>2.2136328258059699</v>
      </c>
      <c r="M2025" s="14">
        <v>1.56643413820195</v>
      </c>
      <c r="N2025" s="14">
        <v>3.6640311240894401</v>
      </c>
      <c r="O2025" s="14">
        <v>1.8135482007911501</v>
      </c>
      <c r="P2025" s="14">
        <v>1.7100798489560201</v>
      </c>
      <c r="R2025">
        <v>2</v>
      </c>
      <c r="S2025">
        <v>9</v>
      </c>
      <c r="T2025">
        <v>8</v>
      </c>
      <c r="U2025">
        <v>5</v>
      </c>
      <c r="V2025">
        <v>6</v>
      </c>
    </row>
    <row r="2026" spans="1:22">
      <c r="A2026">
        <v>2002</v>
      </c>
      <c r="B2026">
        <v>3</v>
      </c>
      <c r="C2026">
        <v>1</v>
      </c>
      <c r="D2026" s="14">
        <v>5.4851339767767797</v>
      </c>
      <c r="E2026" s="14">
        <v>0.18788270118717701</v>
      </c>
      <c r="F2026" s="14">
        <v>1.62871966207386E-2</v>
      </c>
      <c r="G2026" s="14">
        <v>1.2745300067618099</v>
      </c>
      <c r="H2026" s="14">
        <v>1.10091073132859</v>
      </c>
      <c r="I2026" s="14">
        <v>0.68050920106063795</v>
      </c>
      <c r="J2026" s="14">
        <v>0.14019286645356199</v>
      </c>
      <c r="K2026" s="14">
        <v>8.5455714059787908</v>
      </c>
      <c r="L2026" s="14">
        <v>0.50508350294661697</v>
      </c>
      <c r="M2026" s="14">
        <v>0</v>
      </c>
      <c r="N2026" s="14">
        <v>4.6021004601426601</v>
      </c>
      <c r="O2026" s="14">
        <v>4.7023141641469497</v>
      </c>
      <c r="P2026" s="14">
        <v>3.3161908420167698</v>
      </c>
      <c r="R2026">
        <v>3</v>
      </c>
      <c r="S2026">
        <v>3</v>
      </c>
      <c r="T2026">
        <v>7</v>
      </c>
      <c r="U2026">
        <v>8</v>
      </c>
      <c r="V2026">
        <v>2</v>
      </c>
    </row>
    <row r="2027" spans="1:22">
      <c r="A2027">
        <v>2002</v>
      </c>
      <c r="B2027">
        <v>3</v>
      </c>
      <c r="C2027">
        <v>2</v>
      </c>
      <c r="D2027" s="14">
        <v>2.7477593460913101</v>
      </c>
      <c r="E2027" s="14">
        <v>0.271742214313203</v>
      </c>
      <c r="F2027" s="14">
        <v>0.21698342428849901</v>
      </c>
      <c r="G2027" s="14">
        <v>3.5518821595316301</v>
      </c>
      <c r="H2027" s="14">
        <v>2.0721508547346001</v>
      </c>
      <c r="I2027" s="14">
        <v>3.5624604607912498</v>
      </c>
      <c r="J2027" s="14">
        <v>0.17875601296084101</v>
      </c>
      <c r="K2027" s="14">
        <v>9.1721462378156797</v>
      </c>
      <c r="L2027" s="14">
        <v>0.69262096325376299</v>
      </c>
      <c r="M2027" s="14">
        <v>0</v>
      </c>
      <c r="N2027" s="14">
        <v>7.61942103326182</v>
      </c>
      <c r="O2027" s="14">
        <v>3.2165011720333498</v>
      </c>
      <c r="P2027" s="14">
        <v>3.4636960309464402</v>
      </c>
      <c r="R2027">
        <v>9</v>
      </c>
      <c r="S2027">
        <v>3</v>
      </c>
      <c r="T2027">
        <v>5</v>
      </c>
      <c r="U2027">
        <v>8</v>
      </c>
      <c r="V2027">
        <v>4</v>
      </c>
    </row>
    <row r="2028" spans="1:22">
      <c r="A2028">
        <v>2002</v>
      </c>
      <c r="B2028">
        <v>3</v>
      </c>
      <c r="C2028">
        <v>3</v>
      </c>
      <c r="D2028" s="14">
        <v>5.9080966876421801</v>
      </c>
      <c r="E2028" s="14">
        <v>2.7193164948761099</v>
      </c>
      <c r="F2028" s="14">
        <v>0.541296429280262</v>
      </c>
      <c r="G2028" s="14">
        <v>6.7805644119187596</v>
      </c>
      <c r="H2028" s="14">
        <v>8.0141068999973708</v>
      </c>
      <c r="I2028" s="14">
        <v>5.7832012293964903</v>
      </c>
      <c r="J2028" s="14">
        <v>0.40175031103620801</v>
      </c>
      <c r="K2028" s="14">
        <v>10.3854215564856</v>
      </c>
      <c r="L2028" s="14">
        <v>1.46663526375686</v>
      </c>
      <c r="M2028" s="14">
        <v>0</v>
      </c>
      <c r="N2028" s="14">
        <v>12.908582872594501</v>
      </c>
      <c r="O2028" s="14">
        <v>3.8725472806787802</v>
      </c>
      <c r="P2028" s="14">
        <v>5.0440520617484603</v>
      </c>
      <c r="R2028">
        <v>11</v>
      </c>
      <c r="S2028">
        <v>2</v>
      </c>
      <c r="T2028">
        <v>5</v>
      </c>
      <c r="U2028">
        <v>8</v>
      </c>
      <c r="V2028">
        <v>3</v>
      </c>
    </row>
    <row r="2029" spans="1:22">
      <c r="A2029">
        <v>2002</v>
      </c>
      <c r="B2029">
        <v>3</v>
      </c>
      <c r="C2029">
        <v>4</v>
      </c>
      <c r="D2029" s="14">
        <v>4.8403821976980996</v>
      </c>
      <c r="E2029" s="14">
        <v>0.72593182965144298</v>
      </c>
      <c r="F2029" s="14">
        <v>1.1831216438681199E-2</v>
      </c>
      <c r="G2029" s="14">
        <v>5.8392489192313501</v>
      </c>
      <c r="H2029" s="14">
        <v>11.0349188721319</v>
      </c>
      <c r="I2029" s="14">
        <v>10.4047469015242</v>
      </c>
      <c r="J2029" s="14">
        <v>0.33608876275674998</v>
      </c>
      <c r="K2029" s="14">
        <v>9.2898154322698598</v>
      </c>
      <c r="L2029" s="14">
        <v>1.65457689622892</v>
      </c>
      <c r="M2029" s="14">
        <v>4.2837299192357199E-6</v>
      </c>
      <c r="N2029" s="14">
        <v>6.9903936813346599</v>
      </c>
      <c r="O2029" s="14">
        <v>4.73727907141914</v>
      </c>
      <c r="P2029" s="14">
        <v>5.0643497517111298</v>
      </c>
      <c r="R2029">
        <v>11</v>
      </c>
      <c r="S2029">
        <v>2</v>
      </c>
      <c r="T2029">
        <v>6</v>
      </c>
      <c r="U2029">
        <v>8</v>
      </c>
      <c r="V2029">
        <v>8</v>
      </c>
    </row>
    <row r="2030" spans="1:22">
      <c r="A2030">
        <v>2002</v>
      </c>
      <c r="B2030">
        <v>3</v>
      </c>
      <c r="C2030">
        <v>5</v>
      </c>
      <c r="D2030" s="14">
        <v>11.1802311233896</v>
      </c>
      <c r="E2030" s="14">
        <v>1.5692580046274E-2</v>
      </c>
      <c r="F2030" s="14">
        <v>0</v>
      </c>
      <c r="G2030" s="14">
        <v>2.9696910253459201</v>
      </c>
      <c r="H2030" s="14">
        <v>8.2970251238541</v>
      </c>
      <c r="I2030" s="14">
        <v>9.5255698334518097</v>
      </c>
      <c r="J2030" s="14">
        <v>5.3431781646841203E-2</v>
      </c>
      <c r="K2030" s="14">
        <v>10.5404760219933</v>
      </c>
      <c r="L2030" s="14">
        <v>0.48622369283863398</v>
      </c>
      <c r="M2030" s="14">
        <v>0</v>
      </c>
      <c r="N2030" s="14">
        <v>4.89105598746072</v>
      </c>
      <c r="O2030" s="14">
        <v>3.6889807771530498</v>
      </c>
      <c r="P2030" s="14">
        <v>4.07373818120859</v>
      </c>
      <c r="R2030">
        <v>11</v>
      </c>
      <c r="S2030">
        <v>4</v>
      </c>
      <c r="T2030">
        <v>6</v>
      </c>
      <c r="U2030">
        <v>8</v>
      </c>
      <c r="V2030">
        <v>5</v>
      </c>
    </row>
    <row r="2031" spans="1:22">
      <c r="A2031">
        <v>2002</v>
      </c>
      <c r="B2031">
        <v>3</v>
      </c>
      <c r="C2031">
        <v>6</v>
      </c>
      <c r="D2031" s="14">
        <v>11.387293728618999</v>
      </c>
      <c r="E2031" s="14">
        <v>4.8959340579193399E-2</v>
      </c>
      <c r="F2031" s="14">
        <v>0</v>
      </c>
      <c r="G2031" s="14">
        <v>1.1506815606654801</v>
      </c>
      <c r="H2031" s="14">
        <v>2.9891028996520999</v>
      </c>
      <c r="I2031" s="14">
        <v>7.4649731924357496</v>
      </c>
      <c r="J2031" s="14">
        <v>6.6975230265831701E-2</v>
      </c>
      <c r="K2031" s="14">
        <v>11.1229410993871</v>
      </c>
      <c r="L2031" s="14">
        <v>0.267649127398285</v>
      </c>
      <c r="M2031" s="14">
        <v>0</v>
      </c>
      <c r="N2031" s="14">
        <v>5.4221346880613099</v>
      </c>
      <c r="O2031" s="14">
        <v>1.68895664232333</v>
      </c>
      <c r="P2031" s="14">
        <v>2.8844950538755101</v>
      </c>
      <c r="R2031">
        <v>9</v>
      </c>
      <c r="S2031">
        <v>2</v>
      </c>
      <c r="T2031">
        <v>6</v>
      </c>
      <c r="U2031">
        <v>7</v>
      </c>
      <c r="V2031">
        <v>5</v>
      </c>
    </row>
    <row r="2032" spans="1:22">
      <c r="A2032">
        <v>2002</v>
      </c>
      <c r="B2032">
        <v>3</v>
      </c>
      <c r="C2032">
        <v>7</v>
      </c>
      <c r="D2032" s="14">
        <v>6.6525166262799997</v>
      </c>
      <c r="E2032" s="14">
        <v>3.5242780329769199E-2</v>
      </c>
      <c r="F2032" s="14">
        <v>0</v>
      </c>
      <c r="G2032" s="14">
        <v>1.6632852166630201</v>
      </c>
      <c r="H2032" s="14">
        <v>0.89037002051279701</v>
      </c>
      <c r="I2032" s="14">
        <v>6.8530708817939896</v>
      </c>
      <c r="J2032" s="14">
        <v>0.20188123808060399</v>
      </c>
      <c r="K2032" s="14">
        <v>6.36306904600875</v>
      </c>
      <c r="L2032" s="14">
        <v>0.728467853531374</v>
      </c>
      <c r="M2032" s="14">
        <v>0</v>
      </c>
      <c r="N2032" s="14">
        <v>7.5910805851718202</v>
      </c>
      <c r="O2032" s="14">
        <v>2.0456612129336902</v>
      </c>
      <c r="P2032" s="14">
        <v>2.3379396017651701</v>
      </c>
      <c r="R2032">
        <v>9</v>
      </c>
      <c r="S2032">
        <v>2</v>
      </c>
      <c r="T2032">
        <v>6</v>
      </c>
      <c r="U2032">
        <v>7</v>
      </c>
      <c r="V2032">
        <v>5</v>
      </c>
    </row>
    <row r="2033" spans="1:22">
      <c r="A2033">
        <v>2002</v>
      </c>
      <c r="B2033">
        <v>3</v>
      </c>
      <c r="C2033">
        <v>8</v>
      </c>
      <c r="D2033" s="14">
        <v>2.5389881185359799</v>
      </c>
      <c r="E2033" s="14">
        <v>3.5648878202798398E-3</v>
      </c>
      <c r="F2033" s="14">
        <v>4.5793617336003802E-5</v>
      </c>
      <c r="G2033" s="14">
        <v>0.73106448852850803</v>
      </c>
      <c r="H2033" s="14">
        <v>0.36574356849411699</v>
      </c>
      <c r="I2033" s="14">
        <v>2.5559150168679499</v>
      </c>
      <c r="J2033" s="14">
        <v>8.6801802235062203E-2</v>
      </c>
      <c r="K2033" s="14">
        <v>5.2480798615170103</v>
      </c>
      <c r="L2033" s="14">
        <v>7.6250565693351494E-2</v>
      </c>
      <c r="M2033" s="14">
        <v>0</v>
      </c>
      <c r="N2033" s="14">
        <v>0.71496219244936798</v>
      </c>
      <c r="O2033" s="14">
        <v>2.6679155087942301</v>
      </c>
      <c r="P2033" s="14">
        <v>1.8153050054197699</v>
      </c>
      <c r="R2033">
        <v>8</v>
      </c>
      <c r="S2033">
        <v>2</v>
      </c>
      <c r="T2033">
        <v>3</v>
      </c>
      <c r="U2033">
        <v>7</v>
      </c>
      <c r="V2033">
        <v>3</v>
      </c>
    </row>
    <row r="2034" spans="1:22">
      <c r="A2034">
        <v>2002</v>
      </c>
      <c r="B2034">
        <v>3</v>
      </c>
      <c r="C2034">
        <v>9</v>
      </c>
      <c r="D2034" s="14">
        <v>4.2710967179184003</v>
      </c>
      <c r="E2034" s="14">
        <v>1.51589440711283E-2</v>
      </c>
      <c r="F2034" s="14">
        <v>0</v>
      </c>
      <c r="G2034" s="14">
        <v>1.08331707866907</v>
      </c>
      <c r="H2034" s="14">
        <v>0.87328802152385698</v>
      </c>
      <c r="I2034" s="14">
        <v>3.10139708897387</v>
      </c>
      <c r="J2034" s="14">
        <v>4.0940677071846697E-2</v>
      </c>
      <c r="K2034" s="14">
        <v>5.1272037545073097</v>
      </c>
      <c r="L2034" s="14">
        <v>0.80643941379649797</v>
      </c>
      <c r="M2034" s="14">
        <v>0</v>
      </c>
      <c r="N2034" s="14">
        <v>5.7167276574340997</v>
      </c>
      <c r="O2034" s="14">
        <v>3.6795059977736702</v>
      </c>
      <c r="P2034" s="14">
        <v>2.4780243664813799</v>
      </c>
      <c r="R2034">
        <v>3</v>
      </c>
      <c r="S2034">
        <v>7</v>
      </c>
      <c r="T2034">
        <v>6</v>
      </c>
      <c r="U2034">
        <v>7</v>
      </c>
      <c r="V2034">
        <v>8</v>
      </c>
    </row>
    <row r="2035" spans="1:22">
      <c r="A2035">
        <v>2002</v>
      </c>
      <c r="B2035">
        <v>3</v>
      </c>
      <c r="C2035">
        <v>10</v>
      </c>
      <c r="D2035" s="14">
        <v>6.2689737441780897</v>
      </c>
      <c r="E2035" s="14">
        <v>4.7030811119343499E-2</v>
      </c>
      <c r="F2035" s="14">
        <v>1.64969992551843E-3</v>
      </c>
      <c r="G2035" s="14">
        <v>2.6403530359468901</v>
      </c>
      <c r="H2035" s="14">
        <v>6.0251728749979199</v>
      </c>
      <c r="I2035" s="14">
        <v>8.7146470214474991</v>
      </c>
      <c r="J2035" s="14">
        <v>5.9406944224749597E-2</v>
      </c>
      <c r="K2035" s="14">
        <v>9.2823328135182503</v>
      </c>
      <c r="L2035" s="14">
        <v>5.7112048180694499</v>
      </c>
      <c r="M2035" s="14">
        <v>0</v>
      </c>
      <c r="N2035" s="14">
        <v>14.064149772131101</v>
      </c>
      <c r="O2035" s="14">
        <v>2.9381856435646498</v>
      </c>
      <c r="P2035" s="14">
        <v>3.99206270701234</v>
      </c>
      <c r="R2035">
        <v>11</v>
      </c>
      <c r="S2035">
        <v>4</v>
      </c>
      <c r="T2035">
        <v>6</v>
      </c>
      <c r="U2035">
        <v>7</v>
      </c>
      <c r="V2035">
        <v>8</v>
      </c>
    </row>
    <row r="2036" spans="1:22">
      <c r="A2036">
        <v>2002</v>
      </c>
      <c r="B2036">
        <v>3</v>
      </c>
      <c r="C2036">
        <v>11</v>
      </c>
      <c r="D2036" s="14">
        <v>10.363224581060001</v>
      </c>
      <c r="E2036" s="14">
        <v>4.5239540683360398E-2</v>
      </c>
      <c r="F2036" s="14">
        <v>0</v>
      </c>
      <c r="G2036" s="14">
        <v>2.03223603314692</v>
      </c>
      <c r="H2036" s="14">
        <v>4.7451205200857096</v>
      </c>
      <c r="I2036" s="14">
        <v>7.8756977780783401</v>
      </c>
      <c r="J2036" s="14">
        <v>6.0715505037058699E-2</v>
      </c>
      <c r="K2036" s="14">
        <v>14.862031734078499</v>
      </c>
      <c r="L2036" s="14">
        <v>2.8530739695328302</v>
      </c>
      <c r="M2036" s="14">
        <v>1.8709741383545399E-2</v>
      </c>
      <c r="N2036" s="14">
        <v>9.7632931019650506</v>
      </c>
      <c r="O2036" s="14">
        <v>2.3896195327023899</v>
      </c>
      <c r="P2036" s="14">
        <v>4.1031365833333302</v>
      </c>
      <c r="R2036">
        <v>9</v>
      </c>
      <c r="S2036">
        <v>4</v>
      </c>
      <c r="T2036">
        <v>6</v>
      </c>
      <c r="U2036">
        <v>7</v>
      </c>
      <c r="V2036">
        <v>8</v>
      </c>
    </row>
    <row r="2037" spans="1:22">
      <c r="A2037">
        <v>2002</v>
      </c>
      <c r="B2037">
        <v>3</v>
      </c>
      <c r="C2037">
        <v>12</v>
      </c>
      <c r="D2037" s="14">
        <v>4.1084294275120596</v>
      </c>
      <c r="E2037" s="14">
        <v>7.6566984764242403E-3</v>
      </c>
      <c r="F2037" s="14">
        <v>4.57936191586879E-4</v>
      </c>
      <c r="G2037" s="14">
        <v>1.2691666832213999</v>
      </c>
      <c r="H2037" s="14">
        <v>1.5759188345661199</v>
      </c>
      <c r="I2037" s="14">
        <v>8.3867291509597806</v>
      </c>
      <c r="J2037" s="14">
        <v>6.8057036146681696E-2</v>
      </c>
      <c r="K2037" s="14">
        <v>9.4150664159963995</v>
      </c>
      <c r="L2037" s="14">
        <v>1.43007121565383</v>
      </c>
      <c r="M2037" s="14">
        <v>0.18431036562265601</v>
      </c>
      <c r="N2037" s="14">
        <v>2.6426670904624898</v>
      </c>
      <c r="O2037" s="14">
        <v>1.12178933079555</v>
      </c>
      <c r="P2037" s="14">
        <v>2.2911139261856102</v>
      </c>
      <c r="R2037">
        <v>9</v>
      </c>
      <c r="S2037">
        <v>4</v>
      </c>
      <c r="T2037">
        <v>6</v>
      </c>
      <c r="U2037">
        <v>7</v>
      </c>
      <c r="V2037">
        <v>5</v>
      </c>
    </row>
    <row r="2038" spans="1:22">
      <c r="A2038">
        <v>2002</v>
      </c>
      <c r="B2038">
        <v>3</v>
      </c>
      <c r="C2038">
        <v>13</v>
      </c>
      <c r="D2038" s="14">
        <v>9.3901879854764392</v>
      </c>
      <c r="E2038" s="14">
        <v>6.1925322226814898E-2</v>
      </c>
      <c r="F2038" s="14">
        <v>4.0298385442904304E-3</v>
      </c>
      <c r="G2038" s="14">
        <v>0.81440215413136496</v>
      </c>
      <c r="H2038" s="14">
        <v>0.95596019869316096</v>
      </c>
      <c r="I2038" s="14">
        <v>4.7153276347032698</v>
      </c>
      <c r="J2038" s="14">
        <v>8.1480468228294703E-2</v>
      </c>
      <c r="K2038" s="14">
        <v>6.8925698274187104</v>
      </c>
      <c r="L2038" s="14">
        <v>2.42113803233608</v>
      </c>
      <c r="M2038" s="14">
        <v>0.19047925516282199</v>
      </c>
      <c r="N2038" s="14">
        <v>3.4076289073844799</v>
      </c>
      <c r="O2038" s="14">
        <v>0.869055089128143</v>
      </c>
      <c r="P2038" s="14">
        <v>1.89594928681016</v>
      </c>
      <c r="R2038">
        <v>9</v>
      </c>
      <c r="S2038">
        <v>4</v>
      </c>
      <c r="T2038">
        <v>6</v>
      </c>
      <c r="U2038">
        <v>7</v>
      </c>
      <c r="V2038">
        <v>5</v>
      </c>
    </row>
    <row r="2039" spans="1:22">
      <c r="A2039">
        <v>2002</v>
      </c>
      <c r="B2039">
        <v>3</v>
      </c>
      <c r="C2039">
        <v>14</v>
      </c>
      <c r="D2039" s="14">
        <v>2.7839761482110399</v>
      </c>
      <c r="E2039" s="14">
        <v>0.112154273881533</v>
      </c>
      <c r="F2039" s="14">
        <v>7.0980102769766596E-3</v>
      </c>
      <c r="G2039" s="14">
        <v>1.22578431670609</v>
      </c>
      <c r="H2039" s="14">
        <v>0.93739249560642701</v>
      </c>
      <c r="I2039" s="14">
        <v>4.5106351718265802</v>
      </c>
      <c r="J2039" s="14">
        <v>4.33319973816534E-2</v>
      </c>
      <c r="K2039" s="14">
        <v>10.1561006870218</v>
      </c>
      <c r="L2039" s="14">
        <v>0.53236416939551301</v>
      </c>
      <c r="M2039" s="14">
        <v>4.9692098604020601E-2</v>
      </c>
      <c r="N2039" s="14">
        <v>3.2778023050325</v>
      </c>
      <c r="O2039" s="14">
        <v>0.66169079083318305</v>
      </c>
      <c r="P2039" s="14">
        <v>2.0304733492551201</v>
      </c>
      <c r="R2039">
        <v>8</v>
      </c>
      <c r="S2039">
        <v>4</v>
      </c>
      <c r="T2039">
        <v>6</v>
      </c>
      <c r="U2039">
        <v>7</v>
      </c>
      <c r="V2039">
        <v>5</v>
      </c>
    </row>
    <row r="2040" spans="1:22">
      <c r="A2040">
        <v>2002</v>
      </c>
      <c r="B2040">
        <v>3</v>
      </c>
      <c r="C2040">
        <v>15</v>
      </c>
      <c r="D2040" s="14">
        <v>4.3840552531220398</v>
      </c>
      <c r="E2040" s="14">
        <v>0.26056149051629401</v>
      </c>
      <c r="F2040" s="14">
        <v>0</v>
      </c>
      <c r="G2040" s="14">
        <v>1.5967312808666001</v>
      </c>
      <c r="H2040" s="14">
        <v>0.55954123930719502</v>
      </c>
      <c r="I2040" s="14">
        <v>2.4901697782607699</v>
      </c>
      <c r="J2040" s="14">
        <v>8.7806437796956696E-2</v>
      </c>
      <c r="K2040" s="14">
        <v>5.82849413998317</v>
      </c>
      <c r="L2040" s="14">
        <v>1.3343821988551301</v>
      </c>
      <c r="M2040" s="14">
        <v>5.2345063470046603E-2</v>
      </c>
      <c r="N2040" s="14">
        <v>2.33792251381603</v>
      </c>
      <c r="O2040" s="14">
        <v>0.52927941279361501</v>
      </c>
      <c r="P2040" s="14">
        <v>1.4799102692224699</v>
      </c>
      <c r="R2040">
        <v>8</v>
      </c>
      <c r="S2040">
        <v>2</v>
      </c>
      <c r="T2040">
        <v>6</v>
      </c>
      <c r="U2040">
        <v>7</v>
      </c>
      <c r="V2040">
        <v>5</v>
      </c>
    </row>
    <row r="2041" spans="1:22">
      <c r="A2041">
        <v>2002</v>
      </c>
      <c r="B2041">
        <v>3</v>
      </c>
      <c r="C2041">
        <v>16</v>
      </c>
      <c r="D2041" s="14">
        <v>11.2616468005321</v>
      </c>
      <c r="E2041" s="14">
        <v>0.36487466891401599</v>
      </c>
      <c r="F2041" s="14">
        <v>8.6893825010554097E-4</v>
      </c>
      <c r="G2041" s="14">
        <v>1.8169385370940001</v>
      </c>
      <c r="H2041" s="14">
        <v>0.43193168885838701</v>
      </c>
      <c r="I2041" s="14">
        <v>4.8023598242113597</v>
      </c>
      <c r="J2041" s="14">
        <v>0.19455894954872399</v>
      </c>
      <c r="K2041" s="14">
        <v>4.5212374003326499</v>
      </c>
      <c r="L2041" s="14">
        <v>0.33140267692928399</v>
      </c>
      <c r="M2041" s="14">
        <v>1.07427093648779E-2</v>
      </c>
      <c r="N2041" s="14">
        <v>2.6357697344819502</v>
      </c>
      <c r="O2041" s="14">
        <v>0.84148780773068499</v>
      </c>
      <c r="P2041" s="14">
        <v>1.5369134496841199</v>
      </c>
      <c r="R2041">
        <v>8</v>
      </c>
      <c r="S2041">
        <v>3</v>
      </c>
      <c r="T2041">
        <v>6</v>
      </c>
      <c r="U2041">
        <v>7</v>
      </c>
      <c r="V2041">
        <v>4</v>
      </c>
    </row>
    <row r="2042" spans="1:22">
      <c r="A2042">
        <v>2002</v>
      </c>
      <c r="B2042">
        <v>3</v>
      </c>
      <c r="C2042">
        <v>17</v>
      </c>
      <c r="D2042" s="14">
        <v>2.3724358977398499</v>
      </c>
      <c r="E2042" s="14">
        <v>0.86710909131264702</v>
      </c>
      <c r="F2042" s="14">
        <v>0.477057012582288</v>
      </c>
      <c r="G2042" s="14">
        <v>2.1224477813003499</v>
      </c>
      <c r="H2042" s="14">
        <v>0.44371839461934898</v>
      </c>
      <c r="I2042" s="14">
        <v>3.8144877525415</v>
      </c>
      <c r="J2042" s="14">
        <v>0.204872400558959</v>
      </c>
      <c r="K2042" s="14">
        <v>1.5018266158868001</v>
      </c>
      <c r="L2042" s="14">
        <v>1.0082548933143101</v>
      </c>
      <c r="M2042" s="14">
        <v>4.3955784517210598E-2</v>
      </c>
      <c r="N2042" s="14">
        <v>3.35674668673439</v>
      </c>
      <c r="O2042" s="14">
        <v>2.0499741664704398</v>
      </c>
      <c r="P2042" s="14">
        <v>1.6077834214967499</v>
      </c>
      <c r="R2042">
        <v>6</v>
      </c>
      <c r="S2042">
        <v>8</v>
      </c>
      <c r="T2042">
        <v>5</v>
      </c>
      <c r="U2042">
        <v>7</v>
      </c>
      <c r="V2042">
        <v>4</v>
      </c>
    </row>
    <row r="2043" spans="1:22">
      <c r="A2043">
        <v>2002</v>
      </c>
      <c r="B2043">
        <v>3</v>
      </c>
      <c r="C2043">
        <v>18</v>
      </c>
      <c r="D2043" s="14">
        <v>8.4855646417714308</v>
      </c>
      <c r="E2043" s="14">
        <v>1.3008073737505499</v>
      </c>
      <c r="F2043" s="14">
        <v>2.2182961895173698</v>
      </c>
      <c r="G2043" s="14">
        <v>3.6751331950337698</v>
      </c>
      <c r="H2043" s="14">
        <v>0.95998272505006399</v>
      </c>
      <c r="I2043" s="14">
        <v>6.6749446430533901</v>
      </c>
      <c r="J2043" s="14">
        <v>1.4586577477895</v>
      </c>
      <c r="K2043" s="14">
        <v>2.8046397281677402</v>
      </c>
      <c r="L2043" s="14">
        <v>5.6090964337949298</v>
      </c>
      <c r="M2043" s="14">
        <v>1.7322088322218401E-2</v>
      </c>
      <c r="N2043" s="14">
        <v>8.3372018247657902</v>
      </c>
      <c r="O2043" s="14">
        <v>5.7191753663291296</v>
      </c>
      <c r="P2043" s="14">
        <v>3.8456736215259899</v>
      </c>
      <c r="R2043">
        <v>3</v>
      </c>
      <c r="S2043">
        <v>1</v>
      </c>
      <c r="T2043">
        <v>9</v>
      </c>
      <c r="U2043">
        <v>7</v>
      </c>
      <c r="V2043">
        <v>4</v>
      </c>
    </row>
    <row r="2044" spans="1:22">
      <c r="A2044">
        <v>2002</v>
      </c>
      <c r="B2044">
        <v>3</v>
      </c>
      <c r="C2044">
        <v>19</v>
      </c>
      <c r="D2044" s="14">
        <v>7.59786766303466</v>
      </c>
      <c r="E2044" s="14">
        <v>1.2179704505172599</v>
      </c>
      <c r="F2044" s="14">
        <v>0.23692425378075899</v>
      </c>
      <c r="G2044" s="14">
        <v>5.3352249738915596</v>
      </c>
      <c r="H2044" s="14">
        <v>1.6797183933903199</v>
      </c>
      <c r="I2044" s="14">
        <v>2.64469369941455</v>
      </c>
      <c r="J2044" s="14">
        <v>2.6110037046354302</v>
      </c>
      <c r="K2044" s="14">
        <v>5.4600311147698397</v>
      </c>
      <c r="L2044" s="14">
        <v>5.55665816212991</v>
      </c>
      <c r="M2044" s="14">
        <v>3.4785243325332102E-2</v>
      </c>
      <c r="N2044" s="14">
        <v>7.66960568272148</v>
      </c>
      <c r="O2044" s="14">
        <v>5.3884308496728899</v>
      </c>
      <c r="P2044" s="14">
        <v>4.5367795398727404</v>
      </c>
      <c r="R2044">
        <v>3</v>
      </c>
      <c r="S2044">
        <v>3</v>
      </c>
      <c r="T2044">
        <v>7</v>
      </c>
      <c r="U2044">
        <v>7</v>
      </c>
      <c r="V2044">
        <v>4</v>
      </c>
    </row>
    <row r="2045" spans="1:22">
      <c r="A2045">
        <v>2002</v>
      </c>
      <c r="B2045">
        <v>3</v>
      </c>
      <c r="C2045">
        <v>20</v>
      </c>
      <c r="D2045" s="14">
        <v>4.5417569250993397</v>
      </c>
      <c r="E2045" s="14">
        <v>0.95263048486435997</v>
      </c>
      <c r="F2045" s="14">
        <v>7.0574911025460901E-2</v>
      </c>
      <c r="G2045" s="14">
        <v>5.4665804841121099</v>
      </c>
      <c r="H2045" s="14">
        <v>5.6976096501411098</v>
      </c>
      <c r="I2045" s="14">
        <v>1.81205924485162</v>
      </c>
      <c r="J2045" s="14">
        <v>1.31366434795953</v>
      </c>
      <c r="K2045" s="14">
        <v>6.0351926363296604</v>
      </c>
      <c r="L2045" s="14">
        <v>3.3687578218962102</v>
      </c>
      <c r="M2045" s="14">
        <v>0.161052064151959</v>
      </c>
      <c r="N2045" s="14">
        <v>8.0504150913937504</v>
      </c>
      <c r="O2045" s="14">
        <v>2.2172054368130598</v>
      </c>
      <c r="P2045" s="14">
        <v>3.64743852155779</v>
      </c>
      <c r="R2045">
        <v>7</v>
      </c>
      <c r="S2045">
        <v>3</v>
      </c>
      <c r="T2045">
        <v>5</v>
      </c>
      <c r="U2045">
        <v>4</v>
      </c>
      <c r="V2045">
        <v>4</v>
      </c>
    </row>
    <row r="2046" spans="1:22">
      <c r="A2046">
        <v>2002</v>
      </c>
      <c r="B2046">
        <v>3</v>
      </c>
      <c r="C2046">
        <v>21</v>
      </c>
      <c r="D2046" s="14">
        <v>6.6639908816411397</v>
      </c>
      <c r="E2046" s="14">
        <v>0.97614443677082696</v>
      </c>
      <c r="F2046" s="14">
        <v>4.8356705055849201</v>
      </c>
      <c r="G2046" s="14">
        <v>2.6939920059757201</v>
      </c>
      <c r="H2046" s="14">
        <v>3.1747104799640899</v>
      </c>
      <c r="I2046" s="14">
        <v>5.3939412124186399</v>
      </c>
      <c r="J2046" s="14">
        <v>0.42158238145978899</v>
      </c>
      <c r="K2046" s="14">
        <v>8.3014364120993402</v>
      </c>
      <c r="L2046" s="14">
        <v>2.91658171753159</v>
      </c>
      <c r="M2046" s="14">
        <v>0</v>
      </c>
      <c r="N2046" s="14">
        <v>10.7328058140564</v>
      </c>
      <c r="O2046" s="14">
        <v>1.7119822187078</v>
      </c>
      <c r="P2046" s="14">
        <v>3.1737647652054402</v>
      </c>
      <c r="R2046">
        <v>9</v>
      </c>
      <c r="S2046">
        <v>1</v>
      </c>
      <c r="T2046">
        <v>5</v>
      </c>
      <c r="U2046">
        <v>4</v>
      </c>
      <c r="V2046">
        <v>3</v>
      </c>
    </row>
    <row r="2047" spans="1:22">
      <c r="A2047">
        <v>2002</v>
      </c>
      <c r="B2047">
        <v>3</v>
      </c>
      <c r="C2047">
        <v>22</v>
      </c>
      <c r="D2047" s="14">
        <v>1.72247382139914</v>
      </c>
      <c r="E2047" s="14">
        <v>0.45728803843508498</v>
      </c>
      <c r="F2047" s="14">
        <v>0.48890844310163301</v>
      </c>
      <c r="G2047" s="14">
        <v>1.69832948311888</v>
      </c>
      <c r="H2047" s="14">
        <v>1.1601505173100699</v>
      </c>
      <c r="I2047" s="14">
        <v>2.05070723095844</v>
      </c>
      <c r="J2047" s="14">
        <v>0.42466680864103001</v>
      </c>
      <c r="K2047" s="14">
        <v>4.6935865929813803</v>
      </c>
      <c r="L2047" s="14">
        <v>0.37429380468495999</v>
      </c>
      <c r="M2047" s="14">
        <v>0</v>
      </c>
      <c r="N2047" s="14">
        <v>4.3381695470155002</v>
      </c>
      <c r="O2047" s="14">
        <v>1.5271969334545401</v>
      </c>
      <c r="P2047" s="14">
        <v>1.8363717725034301</v>
      </c>
      <c r="R2047">
        <v>6</v>
      </c>
      <c r="S2047">
        <v>1</v>
      </c>
      <c r="T2047">
        <v>5</v>
      </c>
      <c r="U2047">
        <v>4</v>
      </c>
      <c r="V2047">
        <v>3</v>
      </c>
    </row>
    <row r="2048" spans="1:22">
      <c r="A2048">
        <v>2002</v>
      </c>
      <c r="B2048">
        <v>3</v>
      </c>
      <c r="C2048">
        <v>23</v>
      </c>
      <c r="D2048" s="14">
        <v>1.9878118267665199</v>
      </c>
      <c r="E2048" s="14">
        <v>2.63996744435545E-2</v>
      </c>
      <c r="F2048" s="14">
        <v>0.185508366857186</v>
      </c>
      <c r="G2048" s="14">
        <v>1.51858056521663</v>
      </c>
      <c r="H2048" s="14">
        <v>0.56849293591210803</v>
      </c>
      <c r="I2048" s="14">
        <v>1.71507646301247</v>
      </c>
      <c r="J2048" s="14">
        <v>0.15864717114524099</v>
      </c>
      <c r="K2048" s="14">
        <v>3.0764384965958702</v>
      </c>
      <c r="L2048" s="14">
        <v>0.39475285973630803</v>
      </c>
      <c r="M2048" s="14">
        <v>0</v>
      </c>
      <c r="N2048" s="14">
        <v>0.84828177003485805</v>
      </c>
      <c r="O2048" s="14">
        <v>0.93745216630404204</v>
      </c>
      <c r="P2048" s="14">
        <v>1.13683584588236</v>
      </c>
      <c r="R2048">
        <v>8</v>
      </c>
      <c r="S2048">
        <v>1</v>
      </c>
      <c r="T2048">
        <v>5</v>
      </c>
      <c r="U2048">
        <v>4</v>
      </c>
      <c r="V2048">
        <v>3</v>
      </c>
    </row>
    <row r="2049" spans="1:22">
      <c r="A2049">
        <v>2002</v>
      </c>
      <c r="B2049">
        <v>3</v>
      </c>
      <c r="C2049">
        <v>24</v>
      </c>
      <c r="D2049" s="14">
        <v>6.0848504553643403</v>
      </c>
      <c r="E2049" s="14">
        <v>1.16080764063838E-2</v>
      </c>
      <c r="F2049" s="14">
        <v>2.7069446891545501E-2</v>
      </c>
      <c r="G2049" s="14">
        <v>2.0683537294568799</v>
      </c>
      <c r="H2049" s="14">
        <v>1.5683393786714901</v>
      </c>
      <c r="I2049" s="14">
        <v>4.9309453487565698</v>
      </c>
      <c r="J2049" s="14">
        <v>9.9440608930846594E-2</v>
      </c>
      <c r="K2049" s="14">
        <v>3.4731721352435101</v>
      </c>
      <c r="L2049" s="14">
        <v>0.684055868265248</v>
      </c>
      <c r="M2049" s="14">
        <v>0</v>
      </c>
      <c r="N2049" s="14">
        <v>4.6224253831512696</v>
      </c>
      <c r="O2049" s="14">
        <v>0.76242206062071705</v>
      </c>
      <c r="P2049" s="14">
        <v>1.48924286153939</v>
      </c>
      <c r="R2049">
        <v>6</v>
      </c>
      <c r="S2049">
        <v>1</v>
      </c>
      <c r="T2049">
        <v>5</v>
      </c>
      <c r="U2049">
        <v>4</v>
      </c>
      <c r="V2049">
        <v>9</v>
      </c>
    </row>
    <row r="2050" spans="1:22">
      <c r="A2050">
        <v>2002</v>
      </c>
      <c r="B2050">
        <v>3</v>
      </c>
      <c r="C2050">
        <v>25</v>
      </c>
      <c r="D2050" s="14">
        <v>8.2097215594002595</v>
      </c>
      <c r="E2050" s="14">
        <v>6.1879279289229702E-4</v>
      </c>
      <c r="F2050" s="14">
        <v>0</v>
      </c>
      <c r="G2050" s="14">
        <v>1.3961963547374401</v>
      </c>
      <c r="H2050" s="14">
        <v>0.52489681258078202</v>
      </c>
      <c r="I2050" s="14">
        <v>6.0638167394087699</v>
      </c>
      <c r="J2050" s="14">
        <v>7.5020495429837505E-2</v>
      </c>
      <c r="K2050" s="14">
        <v>4.8369942352023498</v>
      </c>
      <c r="L2050" s="14">
        <v>1.86315092413601</v>
      </c>
      <c r="M2050" s="14">
        <v>0</v>
      </c>
      <c r="N2050" s="14">
        <v>5.9511099955689302</v>
      </c>
      <c r="O2050" s="14">
        <v>1.6078382300637799</v>
      </c>
      <c r="P2050" s="14">
        <v>1.89282642148651</v>
      </c>
      <c r="R2050">
        <v>8</v>
      </c>
      <c r="S2050">
        <v>8</v>
      </c>
      <c r="T2050">
        <v>5</v>
      </c>
      <c r="U2050">
        <v>4</v>
      </c>
      <c r="V2050">
        <v>9</v>
      </c>
    </row>
    <row r="2051" spans="1:22">
      <c r="A2051">
        <v>2002</v>
      </c>
      <c r="B2051">
        <v>3</v>
      </c>
      <c r="C2051">
        <v>26</v>
      </c>
      <c r="D2051" s="14">
        <v>3.0911010076711798</v>
      </c>
      <c r="E2051" s="14">
        <v>3.9026768387062101E-2</v>
      </c>
      <c r="F2051" s="14">
        <v>4.5793617336003802E-5</v>
      </c>
      <c r="G2051" s="14">
        <v>1.82603451852551</v>
      </c>
      <c r="H2051" s="14">
        <v>1.0456381509741199</v>
      </c>
      <c r="I2051" s="14">
        <v>2.0056181777648701</v>
      </c>
      <c r="J2051" s="14">
        <v>0.20747764293106799</v>
      </c>
      <c r="K2051" s="14">
        <v>4.48983317021374</v>
      </c>
      <c r="L2051" s="14">
        <v>3.9145812959955699</v>
      </c>
      <c r="M2051" s="14">
        <v>1.33251955960569E-2</v>
      </c>
      <c r="N2051" s="14">
        <v>7.3416797342229998</v>
      </c>
      <c r="O2051" s="14">
        <v>2.49118063009817</v>
      </c>
      <c r="P2051" s="14">
        <v>2.34649116303927</v>
      </c>
      <c r="R2051">
        <v>8</v>
      </c>
      <c r="S2051">
        <v>6</v>
      </c>
      <c r="T2051">
        <v>5</v>
      </c>
      <c r="U2051">
        <v>4</v>
      </c>
      <c r="V2051">
        <v>9</v>
      </c>
    </row>
    <row r="2052" spans="1:22">
      <c r="A2052">
        <v>2002</v>
      </c>
      <c r="B2052">
        <v>3</v>
      </c>
      <c r="C2052">
        <v>27</v>
      </c>
      <c r="D2052" s="14">
        <v>3.7374374720553001</v>
      </c>
      <c r="E2052" s="14">
        <v>1.1648100431989701E-2</v>
      </c>
      <c r="F2052" s="14">
        <v>2.7417745069458898E-4</v>
      </c>
      <c r="G2052" s="14">
        <v>2.2987806128141099</v>
      </c>
      <c r="H2052" s="14">
        <v>1.5462426847400199</v>
      </c>
      <c r="I2052" s="14">
        <v>1.8194804345854101</v>
      </c>
      <c r="J2052" s="14">
        <v>0.118975572203563</v>
      </c>
      <c r="K2052" s="14">
        <v>4.8260392115323203</v>
      </c>
      <c r="L2052" s="14">
        <v>2.6968035926273601</v>
      </c>
      <c r="M2052" s="14">
        <v>1.1139330642017701E-3</v>
      </c>
      <c r="N2052" s="14">
        <v>8.2327638383346198</v>
      </c>
      <c r="O2052" s="14">
        <v>1.9016141206388399</v>
      </c>
      <c r="P2052" s="14">
        <v>2.2753756123150599</v>
      </c>
      <c r="R2052">
        <v>8</v>
      </c>
      <c r="S2052">
        <v>6</v>
      </c>
      <c r="T2052">
        <v>2</v>
      </c>
      <c r="U2052">
        <v>4</v>
      </c>
      <c r="V2052">
        <v>9</v>
      </c>
    </row>
    <row r="2053" spans="1:22">
      <c r="A2053">
        <v>2002</v>
      </c>
      <c r="B2053">
        <v>3</v>
      </c>
      <c r="C2053">
        <v>28</v>
      </c>
      <c r="D2053" s="14">
        <v>8.4288487956689409</v>
      </c>
      <c r="E2053" s="14">
        <v>3.0893412367588498E-4</v>
      </c>
      <c r="F2053" s="14">
        <v>0.101643870025921</v>
      </c>
      <c r="G2053" s="14">
        <v>0.95974476593580405</v>
      </c>
      <c r="H2053" s="14">
        <v>0.56174007417286698</v>
      </c>
      <c r="I2053" s="14">
        <v>4.6380386467587398</v>
      </c>
      <c r="J2053" s="14">
        <v>0.14329612476447101</v>
      </c>
      <c r="K2053" s="14">
        <v>5.8033559741753198</v>
      </c>
      <c r="L2053" s="14">
        <v>2.3288467837797602</v>
      </c>
      <c r="M2053" s="14">
        <v>8.1593545368869105E-4</v>
      </c>
      <c r="N2053" s="14">
        <v>3.2644591479387701</v>
      </c>
      <c r="O2053" s="14">
        <v>0.935568084801779</v>
      </c>
      <c r="P2053" s="14">
        <v>1.69607681609576</v>
      </c>
      <c r="R2053">
        <v>8</v>
      </c>
      <c r="S2053">
        <v>1</v>
      </c>
      <c r="T2053">
        <v>9</v>
      </c>
      <c r="U2053">
        <v>4</v>
      </c>
      <c r="V2053">
        <v>9</v>
      </c>
    </row>
    <row r="2054" spans="1:22">
      <c r="A2054">
        <v>2002</v>
      </c>
      <c r="B2054">
        <v>3</v>
      </c>
      <c r="C2054">
        <v>29</v>
      </c>
      <c r="D2054" s="14">
        <v>4.5645028942883803</v>
      </c>
      <c r="E2054" s="14">
        <v>4.6099590547438903E-3</v>
      </c>
      <c r="F2054" s="14">
        <v>1.32972829743633E-3</v>
      </c>
      <c r="G2054" s="14">
        <v>3.2251017248791798</v>
      </c>
      <c r="H2054" s="14">
        <v>1.1499975803422799</v>
      </c>
      <c r="I2054" s="14">
        <v>1.0780606932793899</v>
      </c>
      <c r="J2054" s="14">
        <v>0.34727769288488802</v>
      </c>
      <c r="K2054" s="14">
        <v>5.0340912701214204</v>
      </c>
      <c r="L2054" s="14">
        <v>6.9726195659407297</v>
      </c>
      <c r="M2054" s="14">
        <v>0</v>
      </c>
      <c r="N2054" s="14">
        <v>8.2878879508955592</v>
      </c>
      <c r="O2054" s="14">
        <v>1.81181401732933</v>
      </c>
      <c r="P2054" s="14">
        <v>2.6610567835113099</v>
      </c>
      <c r="R2054">
        <v>8</v>
      </c>
      <c r="S2054">
        <v>1</v>
      </c>
      <c r="T2054">
        <v>9</v>
      </c>
      <c r="U2054">
        <v>4</v>
      </c>
      <c r="V2054">
        <v>9</v>
      </c>
    </row>
    <row r="2055" spans="1:22">
      <c r="A2055">
        <v>2002</v>
      </c>
      <c r="B2055">
        <v>3</v>
      </c>
      <c r="C2055">
        <v>30</v>
      </c>
      <c r="D2055" s="14">
        <v>5.7300897523996799</v>
      </c>
      <c r="E2055" s="14">
        <v>1.6298749342789399E-2</v>
      </c>
      <c r="F2055" s="14">
        <v>9.1550443322522504E-4</v>
      </c>
      <c r="G2055" s="14">
        <v>3.15059497195494</v>
      </c>
      <c r="H2055" s="14">
        <v>3.18156391848937</v>
      </c>
      <c r="I2055" s="14">
        <v>2.70988564447071</v>
      </c>
      <c r="J2055" s="14">
        <v>0.43530447925723498</v>
      </c>
      <c r="K2055" s="14">
        <v>6.8215535533748799</v>
      </c>
      <c r="L2055" s="14">
        <v>2.0494885822353401</v>
      </c>
      <c r="M2055" s="14">
        <v>1.67065465997684E-4</v>
      </c>
      <c r="N2055" s="14">
        <v>5.4829273563526302</v>
      </c>
      <c r="O2055" s="14">
        <v>2.4144529522366001</v>
      </c>
      <c r="P2055" s="14">
        <v>2.9554397394366001</v>
      </c>
      <c r="R2055">
        <v>9</v>
      </c>
      <c r="S2055">
        <v>1</v>
      </c>
      <c r="T2055">
        <v>9</v>
      </c>
      <c r="U2055">
        <v>4</v>
      </c>
      <c r="V2055">
        <v>9</v>
      </c>
    </row>
    <row r="2056" spans="1:22">
      <c r="A2056">
        <v>2002</v>
      </c>
      <c r="B2056">
        <v>3</v>
      </c>
      <c r="C2056">
        <v>31</v>
      </c>
      <c r="D2056" s="14">
        <v>1.2284692589273001</v>
      </c>
      <c r="E2056" s="14">
        <v>5.9725563331952398E-2</v>
      </c>
      <c r="F2056" s="14">
        <v>1.1478740773456801E-3</v>
      </c>
      <c r="G2056" s="14">
        <v>1.21739913011052</v>
      </c>
      <c r="H2056" s="14">
        <v>1.2235232192894001</v>
      </c>
      <c r="I2056" s="14">
        <v>1.70014249291796</v>
      </c>
      <c r="J2056" s="14">
        <v>0.32532615538978199</v>
      </c>
      <c r="K2056" s="14">
        <v>5.2618762858780599</v>
      </c>
      <c r="L2056" s="14">
        <v>0.85524956881765501</v>
      </c>
      <c r="M2056" s="14">
        <v>0</v>
      </c>
      <c r="N2056" s="14">
        <v>2.8193014492859798</v>
      </c>
      <c r="O2056" s="14">
        <v>2.18088845007231</v>
      </c>
      <c r="P2056" s="14">
        <v>2.0097145720799698</v>
      </c>
      <c r="R2056">
        <v>9</v>
      </c>
      <c r="S2056">
        <v>1</v>
      </c>
      <c r="T2056">
        <v>9</v>
      </c>
      <c r="U2056">
        <v>4</v>
      </c>
      <c r="V2056">
        <v>9</v>
      </c>
    </row>
    <row r="2057" spans="1:22">
      <c r="A2057">
        <v>2002</v>
      </c>
      <c r="B2057">
        <v>4</v>
      </c>
      <c r="C2057">
        <v>1</v>
      </c>
      <c r="D2057" s="14">
        <v>7.8894044961247003</v>
      </c>
      <c r="E2057" s="14">
        <v>0.31557105559728099</v>
      </c>
      <c r="F2057" s="14">
        <v>0</v>
      </c>
      <c r="G2057" s="14">
        <v>1.15886913308677</v>
      </c>
      <c r="H2057" s="14">
        <v>2.7785771165453399</v>
      </c>
      <c r="I2057" s="14">
        <v>3.56479203819086</v>
      </c>
      <c r="J2057" s="14">
        <v>0.848144512546259</v>
      </c>
      <c r="K2057" s="14">
        <v>6.6323199021897397</v>
      </c>
      <c r="L2057" s="14">
        <v>2.1924968620298402</v>
      </c>
      <c r="M2057" s="14">
        <v>0</v>
      </c>
      <c r="N2057" s="14">
        <v>8.8451812409672197</v>
      </c>
      <c r="O2057" s="14">
        <v>3.29041662198023</v>
      </c>
      <c r="P2057" s="14">
        <v>2.9852633483959199</v>
      </c>
      <c r="R2057">
        <v>9</v>
      </c>
      <c r="S2057">
        <v>8</v>
      </c>
      <c r="T2057">
        <v>7</v>
      </c>
      <c r="U2057">
        <v>6</v>
      </c>
      <c r="V2057">
        <v>2</v>
      </c>
    </row>
    <row r="2058" spans="1:22">
      <c r="A2058">
        <v>2002</v>
      </c>
      <c r="B2058">
        <v>4</v>
      </c>
      <c r="C2058">
        <v>2</v>
      </c>
      <c r="D2058" s="14">
        <v>8.9067994614274895</v>
      </c>
      <c r="E2058" s="14">
        <v>0.64100739460914402</v>
      </c>
      <c r="F2058" s="14">
        <v>4.3283536277032998E-2</v>
      </c>
      <c r="G2058" s="14">
        <v>1.75624193581979</v>
      </c>
      <c r="H2058" s="14">
        <v>2.2468824392353</v>
      </c>
      <c r="I2058" s="14">
        <v>9.6727282377948196</v>
      </c>
      <c r="J2058" s="14">
        <v>0.99317115445026405</v>
      </c>
      <c r="K2058" s="14">
        <v>8.3956895848124393</v>
      </c>
      <c r="L2058" s="14">
        <v>0.33468132459882599</v>
      </c>
      <c r="M2058" s="14">
        <v>0</v>
      </c>
      <c r="N2058" s="14">
        <v>5.2787025732371999</v>
      </c>
      <c r="O2058" s="14">
        <v>4.1054054568400797</v>
      </c>
      <c r="P2058" s="14">
        <v>3.3509396255559598</v>
      </c>
      <c r="R2058">
        <v>3</v>
      </c>
      <c r="S2058">
        <v>8</v>
      </c>
      <c r="T2058">
        <v>7</v>
      </c>
      <c r="U2058">
        <v>6</v>
      </c>
      <c r="V2058">
        <v>4</v>
      </c>
    </row>
    <row r="2059" spans="1:22">
      <c r="A2059">
        <v>2002</v>
      </c>
      <c r="B2059">
        <v>4</v>
      </c>
      <c r="C2059">
        <v>3</v>
      </c>
      <c r="D2059" s="14">
        <v>8.9939800404445691</v>
      </c>
      <c r="E2059" s="14">
        <v>0.67114932794240301</v>
      </c>
      <c r="F2059" s="14">
        <v>0.76944842434624505</v>
      </c>
      <c r="G2059" s="14">
        <v>1.8994223630682101</v>
      </c>
      <c r="H2059" s="14">
        <v>1.5467220211816699</v>
      </c>
      <c r="I2059" s="14">
        <v>7.44502158101698</v>
      </c>
      <c r="J2059" s="14">
        <v>0.38273153879815802</v>
      </c>
      <c r="K2059" s="14">
        <v>8.9846561060168906</v>
      </c>
      <c r="L2059" s="14">
        <v>0.28588572700118398</v>
      </c>
      <c r="M2059" s="14">
        <v>2.5702379515414299E-5</v>
      </c>
      <c r="N2059" s="14">
        <v>4.5162682812535504</v>
      </c>
      <c r="O2059" s="14">
        <v>5.9851243695636303</v>
      </c>
      <c r="P2059" s="14">
        <v>3.8601369467168101</v>
      </c>
      <c r="R2059">
        <v>3</v>
      </c>
      <c r="S2059">
        <v>1</v>
      </c>
      <c r="T2059">
        <v>9</v>
      </c>
      <c r="U2059">
        <v>6</v>
      </c>
      <c r="V2059">
        <v>9</v>
      </c>
    </row>
    <row r="2060" spans="1:22">
      <c r="A2060">
        <v>2002</v>
      </c>
      <c r="B2060">
        <v>4</v>
      </c>
      <c r="C2060">
        <v>4</v>
      </c>
      <c r="D2060" s="14">
        <v>4.0860917209961301</v>
      </c>
      <c r="E2060" s="14">
        <v>0.89383363701211405</v>
      </c>
      <c r="F2060" s="14">
        <v>8.4451633204600904E-2</v>
      </c>
      <c r="G2060" s="14">
        <v>5.2064908535410099</v>
      </c>
      <c r="H2060" s="14">
        <v>0.88808376449944004</v>
      </c>
      <c r="I2060" s="14">
        <v>3.8734601915351998</v>
      </c>
      <c r="J2060" s="14">
        <v>0.43186601549925802</v>
      </c>
      <c r="K2060" s="14">
        <v>7.2554611627440897</v>
      </c>
      <c r="L2060" s="14">
        <v>1.5087993212637201</v>
      </c>
      <c r="M2060" s="14">
        <v>2.5702379515414299E-5</v>
      </c>
      <c r="N2060" s="14">
        <v>4.0403166617264397</v>
      </c>
      <c r="O2060" s="14">
        <v>5.07791490895025</v>
      </c>
      <c r="P2060" s="14">
        <v>3.84078928844658</v>
      </c>
      <c r="R2060">
        <v>3</v>
      </c>
      <c r="S2060">
        <v>6</v>
      </c>
      <c r="T2060">
        <v>9</v>
      </c>
      <c r="U2060">
        <v>6</v>
      </c>
      <c r="V2060">
        <v>7</v>
      </c>
    </row>
    <row r="2061" spans="1:22">
      <c r="A2061">
        <v>2002</v>
      </c>
      <c r="B2061">
        <v>4</v>
      </c>
      <c r="C2061">
        <v>5</v>
      </c>
      <c r="D2061" s="14">
        <v>7.58331395025031</v>
      </c>
      <c r="E2061" s="14">
        <v>2.0593652175160799</v>
      </c>
      <c r="F2061" s="14">
        <v>0.40532847373103797</v>
      </c>
      <c r="G2061" s="14">
        <v>3.2167892511734801</v>
      </c>
      <c r="H2061" s="14">
        <v>1.48578784341394</v>
      </c>
      <c r="I2061" s="14">
        <v>6.1738343442988501</v>
      </c>
      <c r="J2061" s="14">
        <v>0.63063653085930504</v>
      </c>
      <c r="K2061" s="14">
        <v>7.3536528056561101</v>
      </c>
      <c r="L2061" s="14">
        <v>2.1250549330064499</v>
      </c>
      <c r="M2061" s="14">
        <v>0</v>
      </c>
      <c r="N2061" s="14">
        <v>8.0826148105687992</v>
      </c>
      <c r="O2061" s="14">
        <v>5.4793649393097299</v>
      </c>
      <c r="P2061" s="14">
        <v>3.8745314712994499</v>
      </c>
      <c r="R2061">
        <v>3</v>
      </c>
      <c r="S2061">
        <v>6</v>
      </c>
      <c r="T2061">
        <v>9</v>
      </c>
      <c r="U2061">
        <v>6</v>
      </c>
      <c r="V2061">
        <v>4</v>
      </c>
    </row>
    <row r="2062" spans="1:22">
      <c r="A2062">
        <v>2002</v>
      </c>
      <c r="B2062">
        <v>4</v>
      </c>
      <c r="C2062">
        <v>6</v>
      </c>
      <c r="D2062" s="14">
        <v>1.73897010237109</v>
      </c>
      <c r="E2062" s="14">
        <v>0.38542232413326299</v>
      </c>
      <c r="F2062" s="14">
        <v>0.50555681028259403</v>
      </c>
      <c r="G2062" s="14">
        <v>3.51731974776495</v>
      </c>
      <c r="H2062" s="14">
        <v>2.0045660029754502</v>
      </c>
      <c r="I2062" s="14">
        <v>1.00790189911939</v>
      </c>
      <c r="J2062" s="14">
        <v>0.53974998004380403</v>
      </c>
      <c r="K2062" s="14">
        <v>4.5942581033299996</v>
      </c>
      <c r="L2062" s="14">
        <v>0.51437156460842304</v>
      </c>
      <c r="M2062" s="14">
        <v>5.7553081558025198E-4</v>
      </c>
      <c r="N2062" s="14">
        <v>2.2097384957801398</v>
      </c>
      <c r="O2062" s="14">
        <v>5.7285433368970304</v>
      </c>
      <c r="P2062" s="14">
        <v>3.2839560821349898</v>
      </c>
      <c r="R2062">
        <v>3</v>
      </c>
      <c r="S2062">
        <v>8</v>
      </c>
      <c r="T2062">
        <v>9</v>
      </c>
      <c r="U2062">
        <v>6</v>
      </c>
      <c r="V2062">
        <v>2</v>
      </c>
    </row>
    <row r="2063" spans="1:22">
      <c r="A2063">
        <v>2002</v>
      </c>
      <c r="B2063">
        <v>4</v>
      </c>
      <c r="C2063">
        <v>7</v>
      </c>
      <c r="D2063" s="14">
        <v>0.99344364580758304</v>
      </c>
      <c r="E2063" s="14">
        <v>1.10212994325172</v>
      </c>
      <c r="F2063" s="14">
        <v>0.33481675244522202</v>
      </c>
      <c r="G2063" s="14">
        <v>1.8905960984708099</v>
      </c>
      <c r="H2063" s="14">
        <v>0.92692369897370996</v>
      </c>
      <c r="I2063" s="14">
        <v>1.2839057995613199</v>
      </c>
      <c r="J2063" s="14">
        <v>0.34376618212326698</v>
      </c>
      <c r="K2063" s="14">
        <v>3.2437509008376399</v>
      </c>
      <c r="L2063" s="14">
        <v>0.20176033094009199</v>
      </c>
      <c r="M2063" s="14">
        <v>4.8689460584821202E-4</v>
      </c>
      <c r="N2063" s="14">
        <v>0.93718971464413203</v>
      </c>
      <c r="O2063" s="14">
        <v>2.4063813383306401</v>
      </c>
      <c r="P2063" s="14">
        <v>1.6770982781794901</v>
      </c>
      <c r="R2063">
        <v>6</v>
      </c>
      <c r="S2063">
        <v>8</v>
      </c>
      <c r="T2063">
        <v>9</v>
      </c>
      <c r="U2063">
        <v>6</v>
      </c>
      <c r="V2063">
        <v>2</v>
      </c>
    </row>
    <row r="2064" spans="1:22">
      <c r="A2064">
        <v>2002</v>
      </c>
      <c r="B2064">
        <v>4</v>
      </c>
      <c r="C2064">
        <v>8</v>
      </c>
      <c r="D2064" s="14">
        <v>0.80814386784511105</v>
      </c>
      <c r="E2064" s="14">
        <v>0.27930460757992798</v>
      </c>
      <c r="F2064" s="14">
        <v>9.8891954555932901E-2</v>
      </c>
      <c r="G2064" s="14">
        <v>1.9822947751407201</v>
      </c>
      <c r="H2064" s="14">
        <v>0.82453861756105895</v>
      </c>
      <c r="I2064" s="14">
        <v>3.00400539874938</v>
      </c>
      <c r="J2064" s="14">
        <v>0.127645283789316</v>
      </c>
      <c r="K2064" s="14">
        <v>2.6832652054631501</v>
      </c>
      <c r="L2064" s="14">
        <v>0.19841899302593499</v>
      </c>
      <c r="M2064" s="14">
        <v>3.9218014635954397E-3</v>
      </c>
      <c r="N2064" s="14">
        <v>0.91114859056412101</v>
      </c>
      <c r="O2064" s="14">
        <v>1.93850863097545</v>
      </c>
      <c r="P2064" s="14">
        <v>1.45852443373345</v>
      </c>
      <c r="R2064">
        <v>6</v>
      </c>
      <c r="S2064">
        <v>8</v>
      </c>
      <c r="T2064">
        <v>9</v>
      </c>
      <c r="U2064">
        <v>6</v>
      </c>
      <c r="V2064">
        <v>2</v>
      </c>
    </row>
    <row r="2065" spans="1:22">
      <c r="A2065">
        <v>2002</v>
      </c>
      <c r="B2065">
        <v>4</v>
      </c>
      <c r="C2065">
        <v>9</v>
      </c>
      <c r="D2065" s="14">
        <v>0.47000114383978597</v>
      </c>
      <c r="E2065" s="14">
        <v>0.36900756679983698</v>
      </c>
      <c r="F2065" s="14">
        <v>1.05215727287267</v>
      </c>
      <c r="G2065" s="14">
        <v>3.3468657358042599</v>
      </c>
      <c r="H2065" s="14">
        <v>0.69437614165615702</v>
      </c>
      <c r="I2065" s="14">
        <v>0.21858115906858999</v>
      </c>
      <c r="J2065" s="14">
        <v>0.16659851840227999</v>
      </c>
      <c r="K2065" s="14">
        <v>2.7345228827191099</v>
      </c>
      <c r="L2065" s="14">
        <v>0.17775792183008099</v>
      </c>
      <c r="M2065" s="14">
        <v>4.8078736244496503E-2</v>
      </c>
      <c r="N2065" s="14">
        <v>0.50724883642299901</v>
      </c>
      <c r="O2065" s="14">
        <v>4.0948065355453798</v>
      </c>
      <c r="P2065" s="14">
        <v>2.3409788036453301</v>
      </c>
      <c r="R2065">
        <v>6</v>
      </c>
      <c r="S2065">
        <v>8</v>
      </c>
      <c r="T2065">
        <v>9</v>
      </c>
      <c r="U2065">
        <v>6</v>
      </c>
      <c r="V2065">
        <v>4</v>
      </c>
    </row>
    <row r="2066" spans="1:22">
      <c r="A2066">
        <v>2002</v>
      </c>
      <c r="B2066">
        <v>4</v>
      </c>
      <c r="C2066">
        <v>10</v>
      </c>
      <c r="D2066" s="14">
        <v>3.19390534837888</v>
      </c>
      <c r="E2066" s="14">
        <v>1.2790452246808299</v>
      </c>
      <c r="F2066" s="14">
        <v>1.3347883027156699</v>
      </c>
      <c r="G2066" s="14">
        <v>2.3651783910967699</v>
      </c>
      <c r="H2066" s="14">
        <v>1.1874567651532</v>
      </c>
      <c r="I2066" s="14">
        <v>1.4012114577124199</v>
      </c>
      <c r="J2066" s="14">
        <v>0.38006153138564802</v>
      </c>
      <c r="K2066" s="14">
        <v>3.6381418416773301</v>
      </c>
      <c r="L2066" s="14">
        <v>0.103586752890025</v>
      </c>
      <c r="M2066" s="14">
        <v>1.28511897577071E-5</v>
      </c>
      <c r="N2066" s="14">
        <v>1.4930694661023101</v>
      </c>
      <c r="O2066" s="14">
        <v>5.6797069221853498</v>
      </c>
      <c r="P2066" s="14">
        <v>3.0183335240457501</v>
      </c>
      <c r="R2066">
        <v>3</v>
      </c>
      <c r="S2066">
        <v>8</v>
      </c>
      <c r="T2066">
        <v>9</v>
      </c>
      <c r="U2066">
        <v>6</v>
      </c>
      <c r="V2066">
        <v>4</v>
      </c>
    </row>
    <row r="2067" spans="1:22">
      <c r="A2067">
        <v>2002</v>
      </c>
      <c r="B2067">
        <v>4</v>
      </c>
      <c r="C2067">
        <v>11</v>
      </c>
      <c r="D2067" s="14">
        <v>10.403525242004701</v>
      </c>
      <c r="E2067" s="14">
        <v>5.9499229204345498</v>
      </c>
      <c r="F2067" s="14">
        <v>5.6918988775839603</v>
      </c>
      <c r="G2067" s="14">
        <v>2.8030013779516501</v>
      </c>
      <c r="H2067" s="14">
        <v>2.02377054092719</v>
      </c>
      <c r="I2067" s="14">
        <v>7.14740458025992</v>
      </c>
      <c r="J2067" s="14">
        <v>0.687167401536117</v>
      </c>
      <c r="K2067" s="14">
        <v>5.1294853565868896</v>
      </c>
      <c r="L2067" s="14">
        <v>1.01883420932413</v>
      </c>
      <c r="M2067" s="14">
        <v>0</v>
      </c>
      <c r="N2067" s="14">
        <v>6.8456294117689502</v>
      </c>
      <c r="O2067" s="14">
        <v>4.90063179118685</v>
      </c>
      <c r="P2067" s="14">
        <v>3.4687009399320301</v>
      </c>
      <c r="R2067">
        <v>4</v>
      </c>
      <c r="S2067">
        <v>1</v>
      </c>
      <c r="T2067">
        <v>9</v>
      </c>
      <c r="U2067">
        <v>6</v>
      </c>
      <c r="V2067">
        <v>4</v>
      </c>
    </row>
    <row r="2068" spans="1:22">
      <c r="A2068">
        <v>2002</v>
      </c>
      <c r="B2068">
        <v>4</v>
      </c>
      <c r="C2068">
        <v>12</v>
      </c>
      <c r="D2068" s="14">
        <v>12.7559188460925</v>
      </c>
      <c r="E2068" s="14">
        <v>9.0565697888181607</v>
      </c>
      <c r="F2068" s="14">
        <v>9.71039512875371</v>
      </c>
      <c r="G2068" s="14">
        <v>7.2653653948854302</v>
      </c>
      <c r="H2068" s="14">
        <v>6.1485716463457702</v>
      </c>
      <c r="I2068" s="14">
        <v>7.7567209811531104</v>
      </c>
      <c r="J2068" s="14">
        <v>1.7703896371106</v>
      </c>
      <c r="K2068" s="14">
        <v>10.502608898095801</v>
      </c>
      <c r="L2068" s="14">
        <v>2.5872184672292402</v>
      </c>
      <c r="M2068" s="14">
        <v>0</v>
      </c>
      <c r="N2068" s="14">
        <v>12.5750068646855</v>
      </c>
      <c r="O2068" s="14">
        <v>5.8468707930860804</v>
      </c>
      <c r="P2068" s="14">
        <v>5.9652516531407196</v>
      </c>
      <c r="R2068">
        <v>11</v>
      </c>
      <c r="S2068">
        <v>1</v>
      </c>
      <c r="T2068">
        <v>9</v>
      </c>
      <c r="U2068">
        <v>6</v>
      </c>
      <c r="V2068">
        <v>4</v>
      </c>
    </row>
    <row r="2069" spans="1:22">
      <c r="A2069">
        <v>2002</v>
      </c>
      <c r="B2069">
        <v>4</v>
      </c>
      <c r="C2069">
        <v>13</v>
      </c>
      <c r="D2069" s="14">
        <v>4.24690142302883</v>
      </c>
      <c r="E2069" s="14">
        <v>27.217417923354301</v>
      </c>
      <c r="F2069" s="14">
        <v>3.4352298432099402</v>
      </c>
      <c r="G2069" s="14">
        <v>8.1972325969497408</v>
      </c>
      <c r="H2069" s="14">
        <v>6.6256256820812798</v>
      </c>
      <c r="I2069" s="14">
        <v>3.5836057691821699</v>
      </c>
      <c r="J2069" s="14">
        <v>10.8548982205405</v>
      </c>
      <c r="K2069" s="14">
        <v>5.7225892157053604</v>
      </c>
      <c r="L2069" s="14">
        <v>1.5018221813128201</v>
      </c>
      <c r="M2069" s="14">
        <v>1.7117498353591499E-5</v>
      </c>
      <c r="N2069" s="14">
        <v>9.4207602280545402</v>
      </c>
      <c r="O2069" s="14">
        <v>6.7459788444163502</v>
      </c>
      <c r="P2069" s="14">
        <v>6.5422133784182597</v>
      </c>
      <c r="R2069">
        <v>1</v>
      </c>
      <c r="S2069">
        <v>1</v>
      </c>
      <c r="T2069">
        <v>9</v>
      </c>
      <c r="U2069">
        <v>6</v>
      </c>
      <c r="V2069">
        <v>4</v>
      </c>
    </row>
    <row r="2070" spans="1:22">
      <c r="A2070">
        <v>2002</v>
      </c>
      <c r="B2070">
        <v>4</v>
      </c>
      <c r="C2070">
        <v>14</v>
      </c>
      <c r="D2070" s="14">
        <v>5.3978242048573604</v>
      </c>
      <c r="E2070" s="14">
        <v>1.7842997365417299</v>
      </c>
      <c r="F2070" s="14">
        <v>1.4129196626768801</v>
      </c>
      <c r="G2070" s="14">
        <v>11.494691718251101</v>
      </c>
      <c r="H2070" s="14">
        <v>4.4203088256807801</v>
      </c>
      <c r="I2070" s="14">
        <v>3.3766215327339899</v>
      </c>
      <c r="J2070" s="14">
        <v>10.074852977326501</v>
      </c>
      <c r="K2070" s="14">
        <v>3.0967592715426999</v>
      </c>
      <c r="L2070" s="14">
        <v>0.47222067865596301</v>
      </c>
      <c r="M2070" s="14">
        <v>0</v>
      </c>
      <c r="N2070" s="14">
        <v>4.4153144844918799</v>
      </c>
      <c r="O2070" s="14">
        <v>4.36057633339985</v>
      </c>
      <c r="P2070" s="14">
        <v>5.2207361235812098</v>
      </c>
      <c r="R2070">
        <v>1</v>
      </c>
      <c r="S2070">
        <v>3</v>
      </c>
      <c r="T2070">
        <v>9</v>
      </c>
      <c r="U2070">
        <v>6</v>
      </c>
      <c r="V2070">
        <v>4</v>
      </c>
    </row>
    <row r="2071" spans="1:22">
      <c r="A2071">
        <v>2002</v>
      </c>
      <c r="B2071">
        <v>4</v>
      </c>
      <c r="C2071">
        <v>15</v>
      </c>
      <c r="D2071" s="14">
        <v>6.5406945190424297</v>
      </c>
      <c r="E2071" s="14">
        <v>0.88530646422043102</v>
      </c>
      <c r="F2071" s="14">
        <v>0.14374700861911899</v>
      </c>
      <c r="G2071" s="14">
        <v>3.9389992117062298</v>
      </c>
      <c r="H2071" s="14">
        <v>6.8873804802563701</v>
      </c>
      <c r="I2071" s="14">
        <v>2.1771639751248801</v>
      </c>
      <c r="J2071" s="14">
        <v>2.8653222813095001</v>
      </c>
      <c r="K2071" s="14">
        <v>3.5427934007868802</v>
      </c>
      <c r="L2071" s="14">
        <v>0.42333256281835002</v>
      </c>
      <c r="M2071" s="14">
        <v>0</v>
      </c>
      <c r="N2071" s="14">
        <v>6.1675522088298704</v>
      </c>
      <c r="O2071" s="14">
        <v>2.67607668503021</v>
      </c>
      <c r="P2071" s="14">
        <v>3.1668087484360399</v>
      </c>
      <c r="R2071">
        <v>7</v>
      </c>
      <c r="S2071">
        <v>3</v>
      </c>
      <c r="T2071">
        <v>5</v>
      </c>
      <c r="U2071">
        <v>6</v>
      </c>
      <c r="V2071">
        <v>2</v>
      </c>
    </row>
    <row r="2072" spans="1:22">
      <c r="A2072">
        <v>2002</v>
      </c>
      <c r="B2072">
        <v>4</v>
      </c>
      <c r="C2072">
        <v>16</v>
      </c>
      <c r="D2072" s="14">
        <v>5.6936049170762599</v>
      </c>
      <c r="E2072" s="14">
        <v>0.90219481384219202</v>
      </c>
      <c r="F2072" s="14">
        <v>5.9444960480241399E-3</v>
      </c>
      <c r="G2072" s="14">
        <v>2.3304955320403602</v>
      </c>
      <c r="H2072" s="14">
        <v>3.8710185212553299</v>
      </c>
      <c r="I2072" s="14">
        <v>2.1648486152500999</v>
      </c>
      <c r="J2072" s="14">
        <v>4.5329897243276598</v>
      </c>
      <c r="K2072" s="14">
        <v>2.4995770310860901</v>
      </c>
      <c r="L2072" s="14">
        <v>7.3299795061744805E-2</v>
      </c>
      <c r="M2072" s="14">
        <v>7.7014497372780702E-5</v>
      </c>
      <c r="N2072" s="14">
        <v>4.6174499159577298</v>
      </c>
      <c r="O2072" s="14">
        <v>2.2203426194859701</v>
      </c>
      <c r="P2072" s="14">
        <v>2.3801750093870901</v>
      </c>
      <c r="R2072">
        <v>7</v>
      </c>
      <c r="S2072">
        <v>8</v>
      </c>
      <c r="T2072">
        <v>5</v>
      </c>
      <c r="U2072">
        <v>6</v>
      </c>
      <c r="V2072">
        <v>3</v>
      </c>
    </row>
    <row r="2073" spans="1:22">
      <c r="A2073">
        <v>2002</v>
      </c>
      <c r="B2073">
        <v>4</v>
      </c>
      <c r="C2073">
        <v>17</v>
      </c>
      <c r="D2073" s="14">
        <v>7.9771821961913503</v>
      </c>
      <c r="E2073" s="14">
        <v>0.54845861377608696</v>
      </c>
      <c r="F2073" s="14">
        <v>0</v>
      </c>
      <c r="G2073" s="14">
        <v>5.7545747309412603</v>
      </c>
      <c r="H2073" s="14">
        <v>7.4119020295240103</v>
      </c>
      <c r="I2073" s="14">
        <v>8.8132241588872198</v>
      </c>
      <c r="J2073" s="14">
        <v>5.0410774786288304</v>
      </c>
      <c r="K2073" s="14">
        <v>3.5454377860352002</v>
      </c>
      <c r="L2073" s="14">
        <v>0.82075044674678199</v>
      </c>
      <c r="M2073" s="14">
        <v>3.6368114332487202E-4</v>
      </c>
      <c r="N2073" s="14">
        <v>8.4831430516394697</v>
      </c>
      <c r="O2073" s="14">
        <v>3.62085503626315</v>
      </c>
      <c r="P2073" s="14">
        <v>4.0967353195092899</v>
      </c>
      <c r="R2073">
        <v>7</v>
      </c>
      <c r="S2073">
        <v>8</v>
      </c>
      <c r="T2073">
        <v>9</v>
      </c>
      <c r="U2073">
        <v>6</v>
      </c>
      <c r="V2073">
        <v>9</v>
      </c>
    </row>
    <row r="2074" spans="1:22">
      <c r="A2074">
        <v>2002</v>
      </c>
      <c r="B2074">
        <v>4</v>
      </c>
      <c r="C2074">
        <v>18</v>
      </c>
      <c r="D2074" s="14">
        <v>12.6894119719753</v>
      </c>
      <c r="E2074" s="14">
        <v>0.61632677169998196</v>
      </c>
      <c r="F2074" s="14">
        <v>8.4783398670743998E-2</v>
      </c>
      <c r="G2074" s="14">
        <v>3.2227576705662999</v>
      </c>
      <c r="H2074" s="14">
        <v>6.1706905436906299</v>
      </c>
      <c r="I2074" s="14">
        <v>10.397488366178299</v>
      </c>
      <c r="J2074" s="14">
        <v>2.7895477789254599</v>
      </c>
      <c r="K2074" s="14">
        <v>5.4003767107549896</v>
      </c>
      <c r="L2074" s="14">
        <v>3.8679783261123899</v>
      </c>
      <c r="M2074" s="14">
        <v>0.40346052910945901</v>
      </c>
      <c r="N2074" s="14">
        <v>12.6248910193284</v>
      </c>
      <c r="O2074" s="14">
        <v>5.4139030073488197</v>
      </c>
      <c r="P2074" s="14">
        <v>4.6047794719946902</v>
      </c>
      <c r="R2074">
        <v>7</v>
      </c>
      <c r="S2074">
        <v>8</v>
      </c>
      <c r="T2074">
        <v>2</v>
      </c>
      <c r="U2074">
        <v>6</v>
      </c>
      <c r="V2074">
        <v>1</v>
      </c>
    </row>
    <row r="2075" spans="1:22">
      <c r="A2075">
        <v>2002</v>
      </c>
      <c r="B2075">
        <v>4</v>
      </c>
      <c r="C2075">
        <v>19</v>
      </c>
      <c r="D2075" s="14">
        <v>8.8885650446017408</v>
      </c>
      <c r="E2075" s="14">
        <v>0.74895337277700003</v>
      </c>
      <c r="F2075" s="14">
        <v>0.57776547266807599</v>
      </c>
      <c r="G2075" s="14">
        <v>5.8681298414566596</v>
      </c>
      <c r="H2075" s="14">
        <v>7.9146955288585499</v>
      </c>
      <c r="I2075" s="14">
        <v>8.6484836530258402</v>
      </c>
      <c r="J2075" s="14">
        <v>4.5984859281374</v>
      </c>
      <c r="K2075" s="14">
        <v>5.9216487581889101</v>
      </c>
      <c r="L2075" s="14">
        <v>4.4995220797356996</v>
      </c>
      <c r="M2075" s="14">
        <v>0.15999262268531</v>
      </c>
      <c r="N2075" s="14">
        <v>8.6897583503244693</v>
      </c>
      <c r="O2075" s="14">
        <v>6.3494446566468703</v>
      </c>
      <c r="P2075" s="14">
        <v>5.5652175239300599</v>
      </c>
      <c r="R2075">
        <v>10</v>
      </c>
      <c r="S2075">
        <v>6</v>
      </c>
      <c r="T2075">
        <v>2</v>
      </c>
      <c r="U2075">
        <v>6</v>
      </c>
      <c r="V2075">
        <v>1</v>
      </c>
    </row>
    <row r="2076" spans="1:22">
      <c r="A2076">
        <v>2002</v>
      </c>
      <c r="B2076">
        <v>4</v>
      </c>
      <c r="C2076">
        <v>20</v>
      </c>
      <c r="D2076" s="14">
        <v>7.1378800170407697</v>
      </c>
      <c r="E2076" s="14">
        <v>0.51553530375121503</v>
      </c>
      <c r="F2076" s="14">
        <v>0.83665556548068898</v>
      </c>
      <c r="G2076" s="14">
        <v>7.8158768066959396</v>
      </c>
      <c r="H2076" s="14">
        <v>9.8909430433802399</v>
      </c>
      <c r="I2076" s="14">
        <v>4.2780049381356902</v>
      </c>
      <c r="J2076" s="14">
        <v>5.5555616958494403</v>
      </c>
      <c r="K2076" s="14">
        <v>6.9754489990944597</v>
      </c>
      <c r="L2076" s="14">
        <v>7.8850440949728302</v>
      </c>
      <c r="M2076" s="14">
        <v>0.132220227244605</v>
      </c>
      <c r="N2076" s="14">
        <v>7.5343024295619596</v>
      </c>
      <c r="O2076" s="14">
        <v>5.5696964447669099</v>
      </c>
      <c r="P2076" s="14">
        <v>6.2552370615067998</v>
      </c>
      <c r="R2076">
        <v>5</v>
      </c>
      <c r="S2076">
        <v>6</v>
      </c>
      <c r="T2076">
        <v>2</v>
      </c>
      <c r="U2076">
        <v>6</v>
      </c>
      <c r="V2076">
        <v>7</v>
      </c>
    </row>
    <row r="2077" spans="1:22">
      <c r="A2077">
        <v>2002</v>
      </c>
      <c r="B2077">
        <v>4</v>
      </c>
      <c r="C2077">
        <v>21</v>
      </c>
      <c r="D2077" s="14">
        <v>5.4769285332106197</v>
      </c>
      <c r="E2077" s="14">
        <v>0.31395327146735502</v>
      </c>
      <c r="F2077" s="14">
        <v>2.1469061978286602E-3</v>
      </c>
      <c r="G2077" s="14">
        <v>4.4732139043150996</v>
      </c>
      <c r="H2077" s="14">
        <v>7.0700964710174397</v>
      </c>
      <c r="I2077" s="14">
        <v>3.1441521734964</v>
      </c>
      <c r="J2077" s="14">
        <v>5.8442781243312201</v>
      </c>
      <c r="K2077" s="14">
        <v>6.6680656385328003</v>
      </c>
      <c r="L2077" s="14">
        <v>1.0238068774760001</v>
      </c>
      <c r="M2077" s="14">
        <v>1.5331367492128899E-3</v>
      </c>
      <c r="N2077" s="14">
        <v>7.3561757122567801</v>
      </c>
      <c r="O2077" s="14">
        <v>6.22826752427373</v>
      </c>
      <c r="P2077" s="14">
        <v>5.2968118530692303</v>
      </c>
      <c r="R2077">
        <v>4</v>
      </c>
      <c r="S2077">
        <v>6</v>
      </c>
      <c r="T2077">
        <v>2</v>
      </c>
      <c r="U2077">
        <v>6</v>
      </c>
      <c r="V2077">
        <v>6</v>
      </c>
    </row>
    <row r="2078" spans="1:22">
      <c r="A2078">
        <v>2002</v>
      </c>
      <c r="B2078">
        <v>4</v>
      </c>
      <c r="C2078">
        <v>22</v>
      </c>
      <c r="D2078" s="14">
        <v>3.7122834882084899</v>
      </c>
      <c r="E2078" s="14">
        <v>2.6432390907740699E-2</v>
      </c>
      <c r="F2078" s="14">
        <v>0</v>
      </c>
      <c r="G2078" s="14">
        <v>5.2725031909951499</v>
      </c>
      <c r="H2078" s="14">
        <v>8.6606790809477108</v>
      </c>
      <c r="I2078" s="14">
        <v>6.2014713014229699</v>
      </c>
      <c r="J2078" s="14">
        <v>6.5025939440972502</v>
      </c>
      <c r="K2078" s="14">
        <v>5.2371431670319897</v>
      </c>
      <c r="L2078" s="14">
        <v>1.32443814619852</v>
      </c>
      <c r="M2078" s="14">
        <v>1.58359735123284E-4</v>
      </c>
      <c r="N2078" s="14">
        <v>8.5496001505413997</v>
      </c>
      <c r="O2078" s="14">
        <v>5.9912904249704599</v>
      </c>
      <c r="P2078" s="14">
        <v>5.3001776943125902</v>
      </c>
      <c r="R2078">
        <v>4</v>
      </c>
      <c r="S2078">
        <v>6</v>
      </c>
      <c r="T2078">
        <v>2</v>
      </c>
      <c r="U2078">
        <v>3</v>
      </c>
      <c r="V2078">
        <v>7</v>
      </c>
    </row>
    <row r="2079" spans="1:22">
      <c r="A2079">
        <v>2002</v>
      </c>
      <c r="B2079">
        <v>4</v>
      </c>
      <c r="C2079">
        <v>23</v>
      </c>
      <c r="D2079" s="14">
        <v>10.7108483849099</v>
      </c>
      <c r="E2079" s="14">
        <v>4.49828856843723E-3</v>
      </c>
      <c r="F2079" s="14">
        <v>0</v>
      </c>
      <c r="G2079" s="14">
        <v>1.2877502353607599</v>
      </c>
      <c r="H2079" s="14">
        <v>4.4079554236721199</v>
      </c>
      <c r="I2079" s="14">
        <v>5.6835912300869804</v>
      </c>
      <c r="J2079" s="14">
        <v>4.4468958603551698</v>
      </c>
      <c r="K2079" s="14">
        <v>3.2840768693027602</v>
      </c>
      <c r="L2079" s="14">
        <v>0.67011161635483096</v>
      </c>
      <c r="M2079" s="14">
        <v>5.8942243255798599E-4</v>
      </c>
      <c r="N2079" s="14">
        <v>5.14939653681345</v>
      </c>
      <c r="O2079" s="14">
        <v>4.6036740449100702</v>
      </c>
      <c r="P2079" s="14">
        <v>3.2246617628910998</v>
      </c>
      <c r="R2079">
        <v>7</v>
      </c>
      <c r="S2079">
        <v>6</v>
      </c>
      <c r="T2079">
        <v>2</v>
      </c>
      <c r="U2079">
        <v>2</v>
      </c>
      <c r="V2079">
        <v>9</v>
      </c>
    </row>
    <row r="2080" spans="1:22">
      <c r="A2080">
        <v>2002</v>
      </c>
      <c r="B2080">
        <v>4</v>
      </c>
      <c r="C2080">
        <v>24</v>
      </c>
      <c r="D2080" s="14">
        <v>3.1028114383723202</v>
      </c>
      <c r="E2080" s="14">
        <v>6.5971629744337899E-3</v>
      </c>
      <c r="F2080" s="14">
        <v>1.3751615397098699E-4</v>
      </c>
      <c r="G2080" s="14">
        <v>0.79862836769161805</v>
      </c>
      <c r="H2080" s="14">
        <v>2.2335342785971699</v>
      </c>
      <c r="I2080" s="14">
        <v>1.5908802136664799</v>
      </c>
      <c r="J2080" s="14">
        <v>2.2075633561127601</v>
      </c>
      <c r="K2080" s="14">
        <v>1.56919895008509</v>
      </c>
      <c r="L2080" s="14">
        <v>4.9831371944265797E-2</v>
      </c>
      <c r="M2080" s="14">
        <v>2.4443728740460601E-3</v>
      </c>
      <c r="N2080" s="14">
        <v>2.75882578497693</v>
      </c>
      <c r="O2080" s="14">
        <v>3.4557751827629599</v>
      </c>
      <c r="P2080" s="14">
        <v>1.9671153023302099</v>
      </c>
      <c r="R2080">
        <v>6</v>
      </c>
      <c r="S2080">
        <v>8</v>
      </c>
      <c r="T2080">
        <v>2</v>
      </c>
      <c r="U2080">
        <v>2</v>
      </c>
      <c r="V2080">
        <v>9</v>
      </c>
    </row>
    <row r="2081" spans="1:22">
      <c r="A2081">
        <v>2002</v>
      </c>
      <c r="B2081">
        <v>4</v>
      </c>
      <c r="C2081">
        <v>25</v>
      </c>
      <c r="D2081" s="14">
        <v>9.5836457767393597</v>
      </c>
      <c r="E2081" s="14">
        <v>7.9585882661732904E-4</v>
      </c>
      <c r="F2081" s="14">
        <v>0</v>
      </c>
      <c r="G2081" s="14">
        <v>1.2755692041098401</v>
      </c>
      <c r="H2081" s="14">
        <v>1.89619821127278</v>
      </c>
      <c r="I2081" s="14">
        <v>2.8760098304625599</v>
      </c>
      <c r="J2081" s="14">
        <v>3.82696280256997</v>
      </c>
      <c r="K2081" s="14">
        <v>1.91404171330977</v>
      </c>
      <c r="L2081" s="14">
        <v>5.8660504172539797E-2</v>
      </c>
      <c r="M2081" s="14">
        <v>8.7809135506266504E-4</v>
      </c>
      <c r="N2081" s="14">
        <v>1.5539586469541999</v>
      </c>
      <c r="O2081" s="14">
        <v>4.4618183874939099</v>
      </c>
      <c r="P2081" s="14">
        <v>2.40913068173617</v>
      </c>
      <c r="R2081">
        <v>6</v>
      </c>
      <c r="S2081">
        <v>8</v>
      </c>
      <c r="T2081">
        <v>2</v>
      </c>
      <c r="U2081">
        <v>2</v>
      </c>
      <c r="V2081">
        <v>9</v>
      </c>
    </row>
    <row r="2082" spans="1:22">
      <c r="A2082">
        <v>2002</v>
      </c>
      <c r="B2082">
        <v>4</v>
      </c>
      <c r="C2082">
        <v>26</v>
      </c>
      <c r="D2082" s="14">
        <v>6.6478710222097099</v>
      </c>
      <c r="E2082" s="14">
        <v>1.1554149433314301E-2</v>
      </c>
      <c r="F2082" s="14">
        <v>0</v>
      </c>
      <c r="G2082" s="14">
        <v>1.4919925854453</v>
      </c>
      <c r="H2082" s="14">
        <v>3.6434757086196101</v>
      </c>
      <c r="I2082" s="14">
        <v>2.0072851498663402</v>
      </c>
      <c r="J2082" s="14">
        <v>4.0361852791656299</v>
      </c>
      <c r="K2082" s="14">
        <v>2.4487194258280498</v>
      </c>
      <c r="L2082" s="14">
        <v>0.20959440139716501</v>
      </c>
      <c r="M2082" s="14">
        <v>0.17477679788544301</v>
      </c>
      <c r="N2082" s="14">
        <v>4.1887760454439196</v>
      </c>
      <c r="O2082" s="14">
        <v>5.7471622260871502</v>
      </c>
      <c r="P2082" s="14">
        <v>3.2099397248318899</v>
      </c>
      <c r="R2082">
        <v>7</v>
      </c>
      <c r="S2082">
        <v>8</v>
      </c>
      <c r="T2082">
        <v>2</v>
      </c>
      <c r="U2082">
        <v>2</v>
      </c>
      <c r="V2082">
        <v>9</v>
      </c>
    </row>
    <row r="2083" spans="1:22">
      <c r="A2083">
        <v>2002</v>
      </c>
      <c r="B2083">
        <v>4</v>
      </c>
      <c r="C2083">
        <v>27</v>
      </c>
      <c r="D2083" s="14">
        <v>7.0248055158891702</v>
      </c>
      <c r="E2083" s="14">
        <v>3.4880443679342799E-3</v>
      </c>
      <c r="F2083" s="14">
        <v>0</v>
      </c>
      <c r="G2083" s="14">
        <v>1.3467212985888699</v>
      </c>
      <c r="H2083" s="14">
        <v>3.5326488772663902</v>
      </c>
      <c r="I2083" s="14">
        <v>5.1474116704656501</v>
      </c>
      <c r="J2083" s="14">
        <v>4.70496596821362</v>
      </c>
      <c r="K2083" s="14">
        <v>2.0679482562095401</v>
      </c>
      <c r="L2083" s="14">
        <v>0.58871149885166996</v>
      </c>
      <c r="M2083" s="14">
        <v>9.8323152353278598E-2</v>
      </c>
      <c r="N2083" s="14">
        <v>4.9073673006607397</v>
      </c>
      <c r="O2083" s="14">
        <v>4.0001524779792197</v>
      </c>
      <c r="P2083" s="14">
        <v>2.7197155638487698</v>
      </c>
      <c r="R2083">
        <v>7</v>
      </c>
      <c r="S2083">
        <v>6</v>
      </c>
      <c r="T2083">
        <v>2</v>
      </c>
      <c r="U2083">
        <v>2</v>
      </c>
      <c r="V2083">
        <v>9</v>
      </c>
    </row>
    <row r="2084" spans="1:22">
      <c r="A2084">
        <v>2002</v>
      </c>
      <c r="B2084">
        <v>4</v>
      </c>
      <c r="C2084">
        <v>28</v>
      </c>
      <c r="D2084" s="14">
        <v>11.384376760899601</v>
      </c>
      <c r="E2084" s="14">
        <v>1.1358923528859701E-2</v>
      </c>
      <c r="F2084" s="14">
        <v>0</v>
      </c>
      <c r="G2084" s="14">
        <v>2.2608836667940801</v>
      </c>
      <c r="H2084" s="14">
        <v>7.42158673619201</v>
      </c>
      <c r="I2084" s="14">
        <v>6.6828833071790399</v>
      </c>
      <c r="J2084" s="14">
        <v>9.9181492109376794</v>
      </c>
      <c r="K2084" s="14">
        <v>4.0551460692861498</v>
      </c>
      <c r="L2084" s="14">
        <v>7.1639191476908204</v>
      </c>
      <c r="M2084" s="14">
        <v>0.466403786876259</v>
      </c>
      <c r="N2084" s="14">
        <v>9.96360905124887</v>
      </c>
      <c r="O2084" s="14">
        <v>4.5095010015637698</v>
      </c>
      <c r="P2084" s="14">
        <v>4.7326682510128002</v>
      </c>
      <c r="R2084">
        <v>7</v>
      </c>
      <c r="S2084">
        <v>6</v>
      </c>
      <c r="T2084">
        <v>2</v>
      </c>
      <c r="U2084">
        <v>2</v>
      </c>
      <c r="V2084">
        <v>9</v>
      </c>
    </row>
    <row r="2085" spans="1:22">
      <c r="A2085">
        <v>2002</v>
      </c>
      <c r="B2085">
        <v>4</v>
      </c>
      <c r="C2085">
        <v>29</v>
      </c>
      <c r="D2085" s="14">
        <v>11.167111878798901</v>
      </c>
      <c r="E2085" s="14">
        <v>6.3528185432756897E-3</v>
      </c>
      <c r="F2085" s="14">
        <v>0</v>
      </c>
      <c r="G2085" s="14">
        <v>3.8018241949623701</v>
      </c>
      <c r="H2085" s="14">
        <v>10.5356139105611</v>
      </c>
      <c r="I2085" s="14">
        <v>14.9520175474449</v>
      </c>
      <c r="J2085" s="14">
        <v>1.661983607597</v>
      </c>
      <c r="K2085" s="14">
        <v>6.021010779509</v>
      </c>
      <c r="L2085" s="14">
        <v>15.6625924237749</v>
      </c>
      <c r="M2085" s="14">
        <v>1.1932638619078699</v>
      </c>
      <c r="N2085" s="14">
        <v>20.199471546846301</v>
      </c>
      <c r="O2085" s="14">
        <v>3.8707953870570799</v>
      </c>
      <c r="P2085" s="14">
        <v>5.4411259804664303</v>
      </c>
      <c r="R2085">
        <v>7</v>
      </c>
      <c r="S2085">
        <v>6</v>
      </c>
      <c r="T2085">
        <v>2</v>
      </c>
      <c r="U2085">
        <v>2</v>
      </c>
      <c r="V2085">
        <v>1</v>
      </c>
    </row>
    <row r="2086" spans="1:22">
      <c r="A2086">
        <v>2002</v>
      </c>
      <c r="B2086">
        <v>4</v>
      </c>
      <c r="C2086">
        <v>30</v>
      </c>
      <c r="D2086" s="14">
        <v>13.783494457389301</v>
      </c>
      <c r="E2086" s="14">
        <v>9.7019763515425201E-4</v>
      </c>
      <c r="F2086" s="14">
        <v>0.11077475547834</v>
      </c>
      <c r="G2086" s="14">
        <v>4.22930330146872</v>
      </c>
      <c r="H2086" s="14">
        <v>7.4261915330630002</v>
      </c>
      <c r="I2086" s="14">
        <v>12.1137334976614</v>
      </c>
      <c r="J2086" s="14">
        <v>1.414246206854</v>
      </c>
      <c r="K2086" s="14">
        <v>9.8663980058157694</v>
      </c>
      <c r="L2086" s="14">
        <v>4.9783601920624099</v>
      </c>
      <c r="M2086" s="14">
        <v>1.21081674293043</v>
      </c>
      <c r="N2086" s="14">
        <v>21.112427132155702</v>
      </c>
      <c r="O2086" s="14">
        <v>4.67783446167613</v>
      </c>
      <c r="P2086" s="14">
        <v>5.3062319977271697</v>
      </c>
      <c r="R2086">
        <v>7</v>
      </c>
      <c r="S2086">
        <v>6</v>
      </c>
      <c r="T2086">
        <v>1</v>
      </c>
      <c r="U2086">
        <v>2</v>
      </c>
      <c r="V2086">
        <v>1</v>
      </c>
    </row>
    <row r="2087" spans="1:22">
      <c r="A2087">
        <v>2002</v>
      </c>
      <c r="B2087">
        <v>5</v>
      </c>
      <c r="C2087">
        <v>1</v>
      </c>
      <c r="D2087" s="14">
        <v>7.5060468795432902</v>
      </c>
      <c r="E2087" s="14">
        <v>0</v>
      </c>
      <c r="F2087" s="14">
        <v>0.57461829082945504</v>
      </c>
      <c r="G2087" s="14">
        <v>3.3477793767473498</v>
      </c>
      <c r="H2087" s="14">
        <v>5.8110162072599998</v>
      </c>
      <c r="I2087" s="14">
        <v>5.2351804157322803</v>
      </c>
      <c r="J2087" s="14">
        <v>1.0868262084648801</v>
      </c>
      <c r="K2087" s="14">
        <v>5.4309249518667597</v>
      </c>
      <c r="L2087" s="14">
        <v>1.0167164315184001</v>
      </c>
      <c r="M2087" s="14">
        <v>0.14231553587286899</v>
      </c>
      <c r="N2087" s="14">
        <v>5.9702471418743199</v>
      </c>
      <c r="O2087" s="14">
        <v>4.9605587268506</v>
      </c>
      <c r="P2087" s="14">
        <v>3.6928373544656599</v>
      </c>
      <c r="R2087">
        <v>5</v>
      </c>
      <c r="S2087">
        <v>5</v>
      </c>
      <c r="T2087">
        <v>1</v>
      </c>
      <c r="U2087">
        <v>2</v>
      </c>
      <c r="V2087">
        <v>1</v>
      </c>
    </row>
    <row r="2088" spans="1:22">
      <c r="A2088">
        <v>2002</v>
      </c>
      <c r="B2088">
        <v>5</v>
      </c>
      <c r="C2088">
        <v>2</v>
      </c>
      <c r="D2088" s="14">
        <v>3.97017958793551</v>
      </c>
      <c r="E2088" s="14">
        <v>6.6228110604801599E-4</v>
      </c>
      <c r="F2088" s="14">
        <v>3.8309137804064699E-3</v>
      </c>
      <c r="G2088" s="14">
        <v>3.7746752423911398</v>
      </c>
      <c r="H2088" s="14">
        <v>3.66909120384482</v>
      </c>
      <c r="I2088" s="14">
        <v>6.1675356512028703</v>
      </c>
      <c r="J2088" s="14">
        <v>0.79459465093591397</v>
      </c>
      <c r="K2088" s="14">
        <v>2.7992569289850699</v>
      </c>
      <c r="L2088" s="14">
        <v>3.0733624918826301</v>
      </c>
      <c r="M2088" s="14">
        <v>2.88928103058772E-2</v>
      </c>
      <c r="N2088" s="14">
        <v>9.9688701872470702</v>
      </c>
      <c r="O2088" s="14">
        <v>2.6314036378725598</v>
      </c>
      <c r="P2088" s="14">
        <v>2.7382754021022202</v>
      </c>
      <c r="R2088">
        <v>7</v>
      </c>
      <c r="S2088">
        <v>5</v>
      </c>
      <c r="T2088">
        <v>1</v>
      </c>
      <c r="U2088">
        <v>2</v>
      </c>
      <c r="V2088">
        <v>1</v>
      </c>
    </row>
    <row r="2089" spans="1:22">
      <c r="A2089">
        <v>2002</v>
      </c>
      <c r="B2089">
        <v>5</v>
      </c>
      <c r="C2089">
        <v>3</v>
      </c>
      <c r="D2089" s="14">
        <v>16.0182432144139</v>
      </c>
      <c r="E2089" s="14">
        <v>9.33579046868937E-2</v>
      </c>
      <c r="F2089" s="14">
        <v>0.133257681606789</v>
      </c>
      <c r="G2089" s="14">
        <v>5.4777147223844898</v>
      </c>
      <c r="H2089" s="14">
        <v>7.4659433694462596</v>
      </c>
      <c r="I2089" s="14">
        <v>19.709372962998099</v>
      </c>
      <c r="J2089" s="14">
        <v>1.8131434819121</v>
      </c>
      <c r="K2089" s="14">
        <v>5.5672471399497399</v>
      </c>
      <c r="L2089" s="14">
        <v>7.0134668666236299</v>
      </c>
      <c r="M2089" s="14">
        <v>8.5500362519905695E-3</v>
      </c>
      <c r="N2089" s="14">
        <v>21.4045501072269</v>
      </c>
      <c r="O2089" s="14">
        <v>3.7683708743955799</v>
      </c>
      <c r="P2089" s="14">
        <v>4.7081322774355101</v>
      </c>
      <c r="R2089">
        <v>5</v>
      </c>
      <c r="S2089">
        <v>5</v>
      </c>
      <c r="T2089">
        <v>1</v>
      </c>
      <c r="U2089">
        <v>2</v>
      </c>
      <c r="V2089">
        <v>1</v>
      </c>
    </row>
    <row r="2090" spans="1:22">
      <c r="A2090">
        <v>2002</v>
      </c>
      <c r="B2090">
        <v>5</v>
      </c>
      <c r="C2090">
        <v>4</v>
      </c>
      <c r="D2090" s="14">
        <v>11.6531801386535</v>
      </c>
      <c r="E2090" s="14">
        <v>3.7713812417269399E-2</v>
      </c>
      <c r="F2090" s="14">
        <v>2.2037051796330899E-3</v>
      </c>
      <c r="G2090" s="14">
        <v>5.3234655157016499</v>
      </c>
      <c r="H2090" s="14">
        <v>7.4522479670217896</v>
      </c>
      <c r="I2090" s="14">
        <v>10.0464205945137</v>
      </c>
      <c r="J2090" s="14">
        <v>5.3358523938761504</v>
      </c>
      <c r="K2090" s="14">
        <v>4.5946843587714303</v>
      </c>
      <c r="L2090" s="14">
        <v>1.6420287559404301</v>
      </c>
      <c r="M2090" s="14">
        <v>4.8028621578658399E-3</v>
      </c>
      <c r="N2090" s="14">
        <v>8.7658767723286601</v>
      </c>
      <c r="O2090" s="14">
        <v>6.59336088344135</v>
      </c>
      <c r="P2090" s="14">
        <v>5.2084869412948702</v>
      </c>
      <c r="R2090">
        <v>10</v>
      </c>
      <c r="S2090">
        <v>5</v>
      </c>
      <c r="T2090">
        <v>1</v>
      </c>
      <c r="U2090">
        <v>2</v>
      </c>
      <c r="V2090">
        <v>1</v>
      </c>
    </row>
    <row r="2091" spans="1:22">
      <c r="A2091">
        <v>2002</v>
      </c>
      <c r="B2091">
        <v>5</v>
      </c>
      <c r="C2091">
        <v>5</v>
      </c>
      <c r="D2091" s="14">
        <v>4.1034506011803602</v>
      </c>
      <c r="E2091" s="14">
        <v>0.45868437258764799</v>
      </c>
      <c r="F2091" s="14">
        <v>0.19706966854453301</v>
      </c>
      <c r="G2091" s="14">
        <v>5.43308222788409</v>
      </c>
      <c r="H2091" s="14">
        <v>4.4696422123986697</v>
      </c>
      <c r="I2091" s="14">
        <v>2.6226002793377501</v>
      </c>
      <c r="J2091" s="14">
        <v>2.7506504097938498</v>
      </c>
      <c r="K2091" s="14">
        <v>1.4274210759221</v>
      </c>
      <c r="L2091" s="14">
        <v>1.26501033075199</v>
      </c>
      <c r="M2091" s="14">
        <v>2.56152704348587E-2</v>
      </c>
      <c r="N2091" s="14">
        <v>2.63862173531769</v>
      </c>
      <c r="O2091" s="14">
        <v>2.8916774042362698</v>
      </c>
      <c r="P2091" s="14">
        <v>2.8285255171427299</v>
      </c>
      <c r="R2091">
        <v>5</v>
      </c>
      <c r="S2091">
        <v>5</v>
      </c>
      <c r="T2091">
        <v>1</v>
      </c>
      <c r="U2091">
        <v>1</v>
      </c>
      <c r="V2091">
        <v>6</v>
      </c>
    </row>
    <row r="2092" spans="1:22">
      <c r="A2092">
        <v>2002</v>
      </c>
      <c r="B2092">
        <v>5</v>
      </c>
      <c r="C2092">
        <v>6</v>
      </c>
      <c r="D2092" s="14">
        <v>5.1346909046806397</v>
      </c>
      <c r="E2092" s="14">
        <v>0.12064308377934101</v>
      </c>
      <c r="F2092" s="14">
        <v>3.2289196337570398E-4</v>
      </c>
      <c r="G2092" s="14">
        <v>2.8352942673900201</v>
      </c>
      <c r="H2092" s="14">
        <v>2.9468262656346198</v>
      </c>
      <c r="I2092" s="14">
        <v>10.0655515343938</v>
      </c>
      <c r="J2092" s="14">
        <v>0.60337998199481102</v>
      </c>
      <c r="K2092" s="14">
        <v>2.6932793008616902</v>
      </c>
      <c r="L2092" s="14">
        <v>0.90241678208833098</v>
      </c>
      <c r="M2092" s="14">
        <v>0</v>
      </c>
      <c r="N2092" s="14">
        <v>5.3605265704862104</v>
      </c>
      <c r="O2092" s="14">
        <v>0.82260010447018705</v>
      </c>
      <c r="P2092" s="14">
        <v>1.6682032040624499</v>
      </c>
      <c r="R2092">
        <v>7</v>
      </c>
      <c r="S2092">
        <v>5</v>
      </c>
      <c r="T2092">
        <v>1</v>
      </c>
      <c r="U2092">
        <v>1</v>
      </c>
      <c r="V2092">
        <v>6</v>
      </c>
    </row>
    <row r="2093" spans="1:22">
      <c r="A2093">
        <v>2002</v>
      </c>
      <c r="B2093">
        <v>5</v>
      </c>
      <c r="C2093">
        <v>7</v>
      </c>
      <c r="D2093" s="14">
        <v>3.8682973638078502</v>
      </c>
      <c r="E2093" s="14">
        <v>0.116500533159053</v>
      </c>
      <c r="F2093" s="14">
        <v>0</v>
      </c>
      <c r="G2093" s="14">
        <v>5.0586155155578503</v>
      </c>
      <c r="H2093" s="14">
        <v>5.8623466110858304</v>
      </c>
      <c r="I2093" s="14">
        <v>3.8763476932374599</v>
      </c>
      <c r="J2093" s="14">
        <v>0.59628897858880203</v>
      </c>
      <c r="K2093" s="14">
        <v>2.4048538784258802</v>
      </c>
      <c r="L2093" s="14">
        <v>2.6846520871018398</v>
      </c>
      <c r="M2093" s="14">
        <v>8.7613666952445195E-3</v>
      </c>
      <c r="N2093" s="14">
        <v>12.900106768673499</v>
      </c>
      <c r="O2093" s="14">
        <v>0.51771565984486301</v>
      </c>
      <c r="P2093" s="14">
        <v>2.3954084948288199</v>
      </c>
      <c r="R2093">
        <v>5</v>
      </c>
      <c r="S2093">
        <v>9</v>
      </c>
      <c r="T2093">
        <v>1</v>
      </c>
      <c r="U2093">
        <v>1</v>
      </c>
      <c r="V2093">
        <v>1</v>
      </c>
    </row>
    <row r="2094" spans="1:22">
      <c r="A2094">
        <v>2002</v>
      </c>
      <c r="B2094">
        <v>5</v>
      </c>
      <c r="C2094">
        <v>8</v>
      </c>
      <c r="D2094" s="14">
        <v>3.7684754600594101</v>
      </c>
      <c r="E2094" s="14">
        <v>3.3801334520595701E-2</v>
      </c>
      <c r="F2094" s="14">
        <v>0</v>
      </c>
      <c r="G2094" s="14">
        <v>2.95751596359904</v>
      </c>
      <c r="H2094" s="14">
        <v>4.42078051050831</v>
      </c>
      <c r="I2094" s="14">
        <v>5.2260384124790198</v>
      </c>
      <c r="J2094" s="14">
        <v>0.34892137478797802</v>
      </c>
      <c r="K2094" s="14">
        <v>2.8928008519874702</v>
      </c>
      <c r="L2094" s="14">
        <v>1.5742424009120499</v>
      </c>
      <c r="M2094" s="14">
        <v>0.13105845245248901</v>
      </c>
      <c r="N2094" s="14">
        <v>5.6778754009306098</v>
      </c>
      <c r="O2094" s="14">
        <v>1.26252537367996</v>
      </c>
      <c r="P2094" s="14">
        <v>1.8814101378769501</v>
      </c>
      <c r="R2094">
        <v>7</v>
      </c>
      <c r="S2094">
        <v>5</v>
      </c>
      <c r="T2094">
        <v>1</v>
      </c>
      <c r="U2094">
        <v>1</v>
      </c>
      <c r="V2094">
        <v>6</v>
      </c>
    </row>
    <row r="2095" spans="1:22">
      <c r="A2095">
        <v>2002</v>
      </c>
      <c r="B2095">
        <v>5</v>
      </c>
      <c r="C2095">
        <v>9</v>
      </c>
      <c r="D2095" s="14">
        <v>0.74848367349864797</v>
      </c>
      <c r="E2095" s="14">
        <v>0</v>
      </c>
      <c r="F2095" s="14">
        <v>0</v>
      </c>
      <c r="G2095" s="14">
        <v>3.1935561355134001</v>
      </c>
      <c r="H2095" s="14">
        <v>5.3212189779491803</v>
      </c>
      <c r="I2095" s="14">
        <v>4.8729255344015501</v>
      </c>
      <c r="J2095" s="14">
        <v>0.14604316012207699</v>
      </c>
      <c r="K2095" s="14">
        <v>0.91727494332650505</v>
      </c>
      <c r="L2095" s="14">
        <v>0.91164875939274104</v>
      </c>
      <c r="M2095" s="14">
        <v>9.4014302125345103E-2</v>
      </c>
      <c r="N2095" s="14">
        <v>2.6757750678111698</v>
      </c>
      <c r="O2095" s="14">
        <v>1.1447728451008801</v>
      </c>
      <c r="P2095" s="14">
        <v>1.52145153008365</v>
      </c>
      <c r="R2095">
        <v>6</v>
      </c>
      <c r="S2095">
        <v>5</v>
      </c>
      <c r="T2095">
        <v>1</v>
      </c>
      <c r="U2095">
        <v>1</v>
      </c>
      <c r="V2095">
        <v>6</v>
      </c>
    </row>
    <row r="2096" spans="1:22">
      <c r="A2096">
        <v>2002</v>
      </c>
      <c r="B2096">
        <v>5</v>
      </c>
      <c r="C2096">
        <v>10</v>
      </c>
      <c r="D2096" s="14">
        <v>0.69139327473187095</v>
      </c>
      <c r="E2096" s="14">
        <v>0</v>
      </c>
      <c r="F2096" s="14">
        <v>0</v>
      </c>
      <c r="G2096" s="14">
        <v>2.6078558913383398</v>
      </c>
      <c r="H2096" s="14">
        <v>7.4581520142671804</v>
      </c>
      <c r="I2096" s="14">
        <v>3.6024261683155001</v>
      </c>
      <c r="J2096" s="14">
        <v>0.22194174826935001</v>
      </c>
      <c r="K2096" s="14">
        <v>0.60874777024203097</v>
      </c>
      <c r="L2096" s="14">
        <v>3.9177130285456299</v>
      </c>
      <c r="M2096" s="14">
        <v>9.3873153774646306E-2</v>
      </c>
      <c r="N2096" s="14">
        <v>4.7002901350454804</v>
      </c>
      <c r="O2096" s="14">
        <v>0.82814654253962094</v>
      </c>
      <c r="P2096" s="14">
        <v>1.7678999122782999</v>
      </c>
      <c r="R2096">
        <v>5</v>
      </c>
      <c r="S2096">
        <v>5</v>
      </c>
      <c r="T2096">
        <v>1</v>
      </c>
      <c r="U2096">
        <v>1</v>
      </c>
      <c r="V2096">
        <v>6</v>
      </c>
    </row>
    <row r="2097" spans="1:22">
      <c r="A2097">
        <v>2002</v>
      </c>
      <c r="B2097">
        <v>5</v>
      </c>
      <c r="C2097">
        <v>11</v>
      </c>
      <c r="D2097" s="14">
        <v>1.0510937593310301</v>
      </c>
      <c r="E2097" s="14">
        <v>0</v>
      </c>
      <c r="F2097" s="14">
        <v>0</v>
      </c>
      <c r="G2097" s="14">
        <v>2.2131588111864899</v>
      </c>
      <c r="H2097" s="14">
        <v>3.96384414749514</v>
      </c>
      <c r="I2097" s="14">
        <v>6.02833153174827</v>
      </c>
      <c r="J2097" s="14">
        <v>0.15463440770898301</v>
      </c>
      <c r="K2097" s="14">
        <v>0.77858728888726902</v>
      </c>
      <c r="L2097" s="14">
        <v>7.0825564122916704</v>
      </c>
      <c r="M2097" s="14">
        <v>0.63498342856332901</v>
      </c>
      <c r="N2097" s="14">
        <v>7.0399073081684902</v>
      </c>
      <c r="O2097" s="14">
        <v>0.77416228729922898</v>
      </c>
      <c r="P2097" s="14">
        <v>1.65715603524209</v>
      </c>
      <c r="R2097">
        <v>2</v>
      </c>
      <c r="S2097">
        <v>5</v>
      </c>
      <c r="T2097">
        <v>1</v>
      </c>
      <c r="U2097">
        <v>1</v>
      </c>
      <c r="V2097">
        <v>6</v>
      </c>
    </row>
    <row r="2098" spans="1:22">
      <c r="A2098">
        <v>2002</v>
      </c>
      <c r="B2098">
        <v>5</v>
      </c>
      <c r="C2098">
        <v>12</v>
      </c>
      <c r="D2098" s="14">
        <v>0.221770981021399</v>
      </c>
      <c r="E2098" s="14">
        <v>0</v>
      </c>
      <c r="F2098" s="14">
        <v>0</v>
      </c>
      <c r="G2098" s="14">
        <v>1.7865790952341001</v>
      </c>
      <c r="H2098" s="14">
        <v>2.7801055979989502</v>
      </c>
      <c r="I2098" s="14">
        <v>0.20716056792991899</v>
      </c>
      <c r="J2098" s="14">
        <v>0.12765122229991899</v>
      </c>
      <c r="K2098" s="14">
        <v>1.13981702942588</v>
      </c>
      <c r="L2098" s="14">
        <v>1.8017242873613699</v>
      </c>
      <c r="M2098" s="14">
        <v>0.26974725537101701</v>
      </c>
      <c r="N2098" s="14">
        <v>2.4339638114270699</v>
      </c>
      <c r="O2098" s="14">
        <v>0.62599079865878005</v>
      </c>
      <c r="P2098" s="14">
        <v>1.00751686802218</v>
      </c>
      <c r="R2098">
        <v>2</v>
      </c>
      <c r="S2098">
        <v>5</v>
      </c>
      <c r="T2098">
        <v>1</v>
      </c>
      <c r="U2098">
        <v>1</v>
      </c>
      <c r="V2098">
        <v>6</v>
      </c>
    </row>
    <row r="2099" spans="1:22">
      <c r="A2099">
        <v>2002</v>
      </c>
      <c r="B2099">
        <v>5</v>
      </c>
      <c r="C2099">
        <v>13</v>
      </c>
      <c r="D2099" s="14">
        <v>3.3214665246680201E-2</v>
      </c>
      <c r="E2099" s="14">
        <v>0</v>
      </c>
      <c r="F2099" s="14">
        <v>0</v>
      </c>
      <c r="G2099" s="14">
        <v>2.16631915921695</v>
      </c>
      <c r="H2099" s="14">
        <v>1.1823794234082501</v>
      </c>
      <c r="I2099" s="14">
        <v>0.25094031755670199</v>
      </c>
      <c r="J2099" s="14">
        <v>0.14341596673504001</v>
      </c>
      <c r="K2099" s="14">
        <v>0.23152181611238901</v>
      </c>
      <c r="L2099" s="14">
        <v>0.90369320094350902</v>
      </c>
      <c r="M2099" s="14">
        <v>5.1169797928587397E-2</v>
      </c>
      <c r="N2099" s="14">
        <v>1.7820529763369899</v>
      </c>
      <c r="O2099" s="14">
        <v>0.44829793063809498</v>
      </c>
      <c r="P2099" s="14">
        <v>0.68183437184305895</v>
      </c>
      <c r="R2099">
        <v>2</v>
      </c>
      <c r="S2099">
        <v>5</v>
      </c>
      <c r="T2099">
        <v>1</v>
      </c>
      <c r="U2099">
        <v>1</v>
      </c>
      <c r="V2099">
        <v>6</v>
      </c>
    </row>
    <row r="2100" spans="1:22">
      <c r="A2100">
        <v>2002</v>
      </c>
      <c r="B2100">
        <v>5</v>
      </c>
      <c r="C2100">
        <v>14</v>
      </c>
      <c r="D2100" s="14">
        <v>0.20885207735763001</v>
      </c>
      <c r="E2100" s="14">
        <v>0</v>
      </c>
      <c r="F2100" s="14">
        <v>0</v>
      </c>
      <c r="G2100" s="14">
        <v>1.09361565555561</v>
      </c>
      <c r="H2100" s="14">
        <v>0.31187950965379102</v>
      </c>
      <c r="I2100" s="14">
        <v>0.59533904585870701</v>
      </c>
      <c r="J2100" s="14">
        <v>0.15063588790353899</v>
      </c>
      <c r="K2100" s="14">
        <v>0.23655633334523499</v>
      </c>
      <c r="L2100" s="14">
        <v>0.46052940396331599</v>
      </c>
      <c r="M2100" s="14">
        <v>1.03763421547987E-2</v>
      </c>
      <c r="N2100" s="14">
        <v>2.7226209548823701</v>
      </c>
      <c r="O2100" s="14">
        <v>0.58600514643289603</v>
      </c>
      <c r="P2100" s="14">
        <v>0.51114067552475295</v>
      </c>
      <c r="R2100">
        <v>6</v>
      </c>
      <c r="S2100">
        <v>5</v>
      </c>
      <c r="T2100">
        <v>1</v>
      </c>
      <c r="U2100">
        <v>1</v>
      </c>
      <c r="V2100">
        <v>7</v>
      </c>
    </row>
    <row r="2101" spans="1:22">
      <c r="A2101">
        <v>2002</v>
      </c>
      <c r="B2101">
        <v>5</v>
      </c>
      <c r="C2101">
        <v>15</v>
      </c>
      <c r="D2101" s="14">
        <v>1.1061464819821201</v>
      </c>
      <c r="E2101" s="14">
        <v>1.8208534936156599E-2</v>
      </c>
      <c r="F2101" s="14">
        <v>2.1512213376488398E-2</v>
      </c>
      <c r="G2101" s="14">
        <v>1.2022733034904101</v>
      </c>
      <c r="H2101" s="14">
        <v>0.12048352394351999</v>
      </c>
      <c r="I2101" s="14">
        <v>2.1910640670344801</v>
      </c>
      <c r="J2101" s="14">
        <v>4.9209419476726003E-2</v>
      </c>
      <c r="K2101" s="14">
        <v>0.44755200492685099</v>
      </c>
      <c r="L2101" s="14">
        <v>1.79136758542522</v>
      </c>
      <c r="M2101" s="14">
        <v>0.184756866341974</v>
      </c>
      <c r="N2101" s="14">
        <v>3.3799907157741198</v>
      </c>
      <c r="O2101" s="14">
        <v>0.70377477698987001</v>
      </c>
      <c r="P2101" s="14">
        <v>0.694586775546709</v>
      </c>
      <c r="R2101">
        <v>6</v>
      </c>
      <c r="S2101">
        <v>5</v>
      </c>
      <c r="T2101">
        <v>1</v>
      </c>
      <c r="U2101">
        <v>5</v>
      </c>
      <c r="V2101">
        <v>1</v>
      </c>
    </row>
    <row r="2102" spans="1:22">
      <c r="A2102">
        <v>2002</v>
      </c>
      <c r="B2102">
        <v>5</v>
      </c>
      <c r="C2102">
        <v>16</v>
      </c>
      <c r="D2102" s="14">
        <v>0.57439552710590203</v>
      </c>
      <c r="E2102" s="14">
        <v>0.12406201646802301</v>
      </c>
      <c r="F2102" s="14">
        <v>0.18209568580132801</v>
      </c>
      <c r="G2102" s="14">
        <v>2.0604897888989502</v>
      </c>
      <c r="H2102" s="14">
        <v>0.23738288468433</v>
      </c>
      <c r="I2102" s="14">
        <v>1.2442956195255801</v>
      </c>
      <c r="J2102" s="14">
        <v>9.6092102654473502E-2</v>
      </c>
      <c r="K2102" s="14">
        <v>0.150244951817185</v>
      </c>
      <c r="L2102" s="14">
        <v>2.5770817723784898</v>
      </c>
      <c r="M2102" s="14">
        <v>0.38240191205212398</v>
      </c>
      <c r="N2102" s="14">
        <v>0.72554319591027905</v>
      </c>
      <c r="O2102" s="14">
        <v>0.95767477988878402</v>
      </c>
      <c r="P2102" s="14">
        <v>0.81155358191545302</v>
      </c>
      <c r="R2102">
        <v>6</v>
      </c>
      <c r="S2102">
        <v>9</v>
      </c>
      <c r="T2102">
        <v>1</v>
      </c>
      <c r="U2102">
        <v>5</v>
      </c>
      <c r="V2102">
        <v>1</v>
      </c>
    </row>
    <row r="2103" spans="1:22">
      <c r="A2103">
        <v>2002</v>
      </c>
      <c r="B2103">
        <v>5</v>
      </c>
      <c r="C2103">
        <v>17</v>
      </c>
      <c r="D2103" s="14">
        <v>6.5236608310778998E-3</v>
      </c>
      <c r="E2103" s="14">
        <v>7.5846801035715603E-2</v>
      </c>
      <c r="F2103" s="14">
        <v>1.88647454100257E-2</v>
      </c>
      <c r="G2103" s="14">
        <v>2.80526705930302</v>
      </c>
      <c r="H2103" s="14">
        <v>0.62662524521281304</v>
      </c>
      <c r="I2103" s="14">
        <v>9.5675049053193198E-2</v>
      </c>
      <c r="J2103" s="14">
        <v>0.216089934734401</v>
      </c>
      <c r="K2103" s="14">
        <v>0.18654144995247099</v>
      </c>
      <c r="L2103" s="14">
        <v>1.9993968179738699</v>
      </c>
      <c r="M2103" s="14">
        <v>5.2356856433952902E-2</v>
      </c>
      <c r="N2103" s="14">
        <v>3.0551642709305802</v>
      </c>
      <c r="O2103" s="14">
        <v>1.45790883680378</v>
      </c>
      <c r="P2103" s="14">
        <v>1.19070137671455</v>
      </c>
      <c r="R2103">
        <v>2</v>
      </c>
      <c r="S2103">
        <v>9</v>
      </c>
      <c r="T2103">
        <v>8</v>
      </c>
      <c r="U2103">
        <v>5</v>
      </c>
      <c r="V2103">
        <v>6</v>
      </c>
    </row>
    <row r="2104" spans="1:22">
      <c r="A2104">
        <v>2002</v>
      </c>
      <c r="B2104">
        <v>5</v>
      </c>
      <c r="C2104">
        <v>18</v>
      </c>
      <c r="D2104" s="14">
        <v>4.2917377215227204E-3</v>
      </c>
      <c r="E2104" s="14">
        <v>0.28492058363375899</v>
      </c>
      <c r="F2104" s="14">
        <v>0.15779856980106</v>
      </c>
      <c r="G2104" s="14">
        <v>2.4424832553849298</v>
      </c>
      <c r="H2104" s="14">
        <v>0.584090177012492</v>
      </c>
      <c r="I2104" s="14">
        <v>1.00044309479989E-2</v>
      </c>
      <c r="J2104" s="14">
        <v>0.30496781095216902</v>
      </c>
      <c r="K2104" s="14">
        <v>0.30675024015605401</v>
      </c>
      <c r="L2104" s="14">
        <v>0.75631548987398001</v>
      </c>
      <c r="M2104" s="14">
        <v>1.48087176016139E-2</v>
      </c>
      <c r="N2104" s="14">
        <v>4.6558044226454101</v>
      </c>
      <c r="O2104" s="14">
        <v>2.2992625667642699</v>
      </c>
      <c r="P2104" s="14">
        <v>1.44233916240992</v>
      </c>
      <c r="R2104">
        <v>2</v>
      </c>
      <c r="S2104">
        <v>9</v>
      </c>
      <c r="T2104">
        <v>8</v>
      </c>
      <c r="U2104">
        <v>5</v>
      </c>
      <c r="V2104">
        <v>6</v>
      </c>
    </row>
    <row r="2105" spans="1:22">
      <c r="A2105">
        <v>2002</v>
      </c>
      <c r="B2105">
        <v>5</v>
      </c>
      <c r="C2105">
        <v>19</v>
      </c>
      <c r="D2105" s="14">
        <v>5.7628298051117702E-2</v>
      </c>
      <c r="E2105" s="14">
        <v>3.1661973038101098E-3</v>
      </c>
      <c r="F2105" s="14">
        <v>0.14429282652745101</v>
      </c>
      <c r="G2105" s="14">
        <v>1.8378949736100301</v>
      </c>
      <c r="H2105" s="14">
        <v>2.1239847180817102</v>
      </c>
      <c r="I2105" s="14">
        <v>0.21349139652610599</v>
      </c>
      <c r="J2105" s="14">
        <v>0.56643338365977103</v>
      </c>
      <c r="K2105" s="14">
        <v>1.3006314130902701</v>
      </c>
      <c r="L2105" s="14">
        <v>0.3155797211095</v>
      </c>
      <c r="M2105" s="14">
        <v>0.132154944407122</v>
      </c>
      <c r="N2105" s="14">
        <v>2.2814522871506799</v>
      </c>
      <c r="O2105" s="14">
        <v>3.0582380682196901</v>
      </c>
      <c r="P2105" s="14">
        <v>1.7160788625952099</v>
      </c>
      <c r="R2105">
        <v>6</v>
      </c>
      <c r="S2105">
        <v>9</v>
      </c>
      <c r="T2105">
        <v>8</v>
      </c>
      <c r="U2105">
        <v>5</v>
      </c>
      <c r="V2105">
        <v>6</v>
      </c>
    </row>
    <row r="2106" spans="1:22">
      <c r="A2106">
        <v>2002</v>
      </c>
      <c r="B2106">
        <v>5</v>
      </c>
      <c r="C2106">
        <v>20</v>
      </c>
      <c r="D2106" s="14">
        <v>0.207628985768575</v>
      </c>
      <c r="E2106" s="14">
        <v>2.1595958730659301E-3</v>
      </c>
      <c r="F2106" s="14">
        <v>0.127170797551479</v>
      </c>
      <c r="G2106" s="14">
        <v>2.5137524148140602</v>
      </c>
      <c r="H2106" s="14">
        <v>2.2257231875803001</v>
      </c>
      <c r="I2106" s="14">
        <v>0.40900687408813602</v>
      </c>
      <c r="J2106" s="14">
        <v>0.53237725523410895</v>
      </c>
      <c r="K2106" s="14">
        <v>1.8107693769634301</v>
      </c>
      <c r="L2106" s="14">
        <v>0.51867251648124202</v>
      </c>
      <c r="M2106" s="14">
        <v>0.124205638033454</v>
      </c>
      <c r="N2106" s="14">
        <v>3.00678304909921</v>
      </c>
      <c r="O2106" s="14">
        <v>2.5103670304089101</v>
      </c>
      <c r="P2106" s="14">
        <v>1.7778426345887499</v>
      </c>
      <c r="R2106">
        <v>2</v>
      </c>
      <c r="S2106">
        <v>9</v>
      </c>
      <c r="T2106">
        <v>8</v>
      </c>
      <c r="U2106">
        <v>5</v>
      </c>
      <c r="V2106">
        <v>6</v>
      </c>
    </row>
    <row r="2107" spans="1:22">
      <c r="A2107">
        <v>2002</v>
      </c>
      <c r="B2107">
        <v>5</v>
      </c>
      <c r="C2107">
        <v>21</v>
      </c>
      <c r="D2107" s="14">
        <v>0.71194256856593496</v>
      </c>
      <c r="E2107" s="14">
        <v>1.15041275661168E-2</v>
      </c>
      <c r="F2107" s="14">
        <v>1.0084428294664101E-3</v>
      </c>
      <c r="G2107" s="14">
        <v>2.6843562319119698</v>
      </c>
      <c r="H2107" s="14">
        <v>1.4767141531622401</v>
      </c>
      <c r="I2107" s="14">
        <v>1.2181416441620001</v>
      </c>
      <c r="J2107" s="14">
        <v>0.85123617945590502</v>
      </c>
      <c r="K2107" s="14">
        <v>0.99913818941846799</v>
      </c>
      <c r="L2107" s="14">
        <v>1.39970679608809</v>
      </c>
      <c r="M2107" s="14">
        <v>4.3731933560315003E-2</v>
      </c>
      <c r="N2107" s="14">
        <v>6.5640809613809896</v>
      </c>
      <c r="O2107" s="14">
        <v>1.9737183847537401</v>
      </c>
      <c r="P2107" s="14">
        <v>1.66201801239846</v>
      </c>
      <c r="R2107">
        <v>2</v>
      </c>
      <c r="S2107">
        <v>9</v>
      </c>
      <c r="T2107">
        <v>4</v>
      </c>
      <c r="U2107">
        <v>5</v>
      </c>
      <c r="V2107">
        <v>6</v>
      </c>
    </row>
    <row r="2108" spans="1:22">
      <c r="A2108">
        <v>2002</v>
      </c>
      <c r="B2108">
        <v>5</v>
      </c>
      <c r="C2108">
        <v>22</v>
      </c>
      <c r="D2108" s="14">
        <v>0.108409717338893</v>
      </c>
      <c r="E2108" s="14">
        <v>1.79345198898191E-2</v>
      </c>
      <c r="F2108" s="14">
        <v>9.1894836508040799E-5</v>
      </c>
      <c r="G2108" s="14">
        <v>3.9799050676284402</v>
      </c>
      <c r="H2108" s="14">
        <v>1.07641087813518</v>
      </c>
      <c r="I2108" s="14">
        <v>0.22463675194344099</v>
      </c>
      <c r="J2108" s="14">
        <v>1.2255448021236199</v>
      </c>
      <c r="K2108" s="14">
        <v>0.55528106094315899</v>
      </c>
      <c r="L2108" s="14">
        <v>2.93689346810174</v>
      </c>
      <c r="M2108" s="14">
        <v>7.7236581851450395E-2</v>
      </c>
      <c r="N2108" s="14">
        <v>6.9949295132578797</v>
      </c>
      <c r="O2108" s="14">
        <v>1.71525732046739</v>
      </c>
      <c r="P2108" s="14">
        <v>1.85967677891275</v>
      </c>
      <c r="R2108">
        <v>2</v>
      </c>
      <c r="S2108">
        <v>9</v>
      </c>
      <c r="T2108">
        <v>4</v>
      </c>
      <c r="U2108">
        <v>5</v>
      </c>
      <c r="V2108">
        <v>6</v>
      </c>
    </row>
    <row r="2109" spans="1:22">
      <c r="A2109">
        <v>2002</v>
      </c>
      <c r="B2109">
        <v>5</v>
      </c>
      <c r="C2109">
        <v>23</v>
      </c>
      <c r="D2109" s="14">
        <v>0.12278942114952</v>
      </c>
      <c r="E2109" s="14">
        <v>0.20930430869848099</v>
      </c>
      <c r="F2109" s="14">
        <v>0.20109065638132501</v>
      </c>
      <c r="G2109" s="14">
        <v>2.0611274525997798</v>
      </c>
      <c r="H2109" s="14">
        <v>0.69556477532497996</v>
      </c>
      <c r="I2109" s="14">
        <v>0.120648532566812</v>
      </c>
      <c r="J2109" s="14">
        <v>0.50333779200506401</v>
      </c>
      <c r="K2109" s="14">
        <v>0.146869551039707</v>
      </c>
      <c r="L2109" s="14">
        <v>0.240494652053616</v>
      </c>
      <c r="M2109" s="14">
        <v>5.5320412349178002E-3</v>
      </c>
      <c r="N2109" s="14">
        <v>3.2294708302567101</v>
      </c>
      <c r="O2109" s="14">
        <v>1.0891853140336201</v>
      </c>
      <c r="P2109" s="14">
        <v>0.92266823416543997</v>
      </c>
      <c r="R2109">
        <v>2</v>
      </c>
      <c r="S2109">
        <v>5</v>
      </c>
      <c r="T2109">
        <v>8</v>
      </c>
      <c r="U2109">
        <v>5</v>
      </c>
      <c r="V2109">
        <v>6</v>
      </c>
    </row>
    <row r="2110" spans="1:22">
      <c r="A2110">
        <v>2002</v>
      </c>
      <c r="B2110">
        <v>5</v>
      </c>
      <c r="C2110">
        <v>24</v>
      </c>
      <c r="D2110" s="14">
        <v>3.87506783658478E-2</v>
      </c>
      <c r="E2110" s="14">
        <v>0.13693499854722899</v>
      </c>
      <c r="F2110" s="14">
        <v>0.424500981374339</v>
      </c>
      <c r="G2110" s="14">
        <v>1.50010838811715</v>
      </c>
      <c r="H2110" s="14">
        <v>0.40455118503638199</v>
      </c>
      <c r="I2110" s="14">
        <v>0.40059072969011</v>
      </c>
      <c r="J2110" s="14">
        <v>0.46855737513448997</v>
      </c>
      <c r="K2110" s="14">
        <v>0.18380732908053601</v>
      </c>
      <c r="L2110" s="14">
        <v>0.264079855837628</v>
      </c>
      <c r="M2110" s="14">
        <v>0.13055840075173999</v>
      </c>
      <c r="N2110" s="14">
        <v>1.4932239148280999</v>
      </c>
      <c r="O2110" s="14">
        <v>0.82936730232274203</v>
      </c>
      <c r="P2110" s="14">
        <v>0.655795446347056</v>
      </c>
      <c r="R2110">
        <v>6</v>
      </c>
      <c r="S2110">
        <v>5</v>
      </c>
      <c r="T2110">
        <v>4</v>
      </c>
      <c r="U2110">
        <v>5</v>
      </c>
      <c r="V2110">
        <v>7</v>
      </c>
    </row>
    <row r="2111" spans="1:22">
      <c r="A2111">
        <v>2002</v>
      </c>
      <c r="B2111">
        <v>5</v>
      </c>
      <c r="C2111">
        <v>25</v>
      </c>
      <c r="D2111" s="14">
        <v>1.1238412246822201E-3</v>
      </c>
      <c r="E2111" s="14">
        <v>1.24014864208494E-2</v>
      </c>
      <c r="F2111" s="14">
        <v>1.37252035859612E-4</v>
      </c>
      <c r="G2111" s="14">
        <v>2.1010375998431501</v>
      </c>
      <c r="H2111" s="14">
        <v>0.38577007859302698</v>
      </c>
      <c r="I2111" s="14">
        <v>5.4212902021765201E-2</v>
      </c>
      <c r="J2111" s="14">
        <v>0.20985641077678399</v>
      </c>
      <c r="K2111" s="14">
        <v>0.247735479561281</v>
      </c>
      <c r="L2111" s="14">
        <v>0.61794241538424899</v>
      </c>
      <c r="M2111" s="14">
        <v>9.9318249006765502E-2</v>
      </c>
      <c r="N2111" s="14">
        <v>1.33746991469217</v>
      </c>
      <c r="O2111" s="14">
        <v>0.69388729419387996</v>
      </c>
      <c r="P2111" s="14">
        <v>0.68611521286067301</v>
      </c>
      <c r="R2111">
        <v>6</v>
      </c>
      <c r="S2111">
        <v>5</v>
      </c>
      <c r="T2111">
        <v>4</v>
      </c>
      <c r="U2111">
        <v>5</v>
      </c>
      <c r="V2111">
        <v>7</v>
      </c>
    </row>
    <row r="2112" spans="1:22">
      <c r="A2112">
        <v>2002</v>
      </c>
      <c r="B2112">
        <v>5</v>
      </c>
      <c r="C2112">
        <v>26</v>
      </c>
      <c r="D2112" s="14">
        <v>5.9344864357115203E-2</v>
      </c>
      <c r="E2112" s="14">
        <v>7.5219513000480899E-4</v>
      </c>
      <c r="F2112" s="14">
        <v>1.18061205883849E-2</v>
      </c>
      <c r="G2112" s="14">
        <v>1.0280436463920599</v>
      </c>
      <c r="H2112" s="14">
        <v>0.52875079265207303</v>
      </c>
      <c r="I2112" s="14">
        <v>7.8052824768639006E-2</v>
      </c>
      <c r="J2112" s="14">
        <v>0.127117840430016</v>
      </c>
      <c r="K2112" s="14">
        <v>0.53773437171195304</v>
      </c>
      <c r="L2112" s="14">
        <v>0.38180436086882602</v>
      </c>
      <c r="M2112" s="14">
        <v>0.153965883950756</v>
      </c>
      <c r="N2112" s="14">
        <v>1.4270406843821299</v>
      </c>
      <c r="O2112" s="14">
        <v>0.72584978911280795</v>
      </c>
      <c r="P2112" s="14">
        <v>0.54848251353599797</v>
      </c>
      <c r="R2112">
        <v>6</v>
      </c>
      <c r="S2112">
        <v>5</v>
      </c>
      <c r="T2112">
        <v>4</v>
      </c>
      <c r="U2112">
        <v>5</v>
      </c>
      <c r="V2112">
        <v>7</v>
      </c>
    </row>
    <row r="2113" spans="1:22">
      <c r="A2113">
        <v>2002</v>
      </c>
      <c r="B2113">
        <v>5</v>
      </c>
      <c r="C2113">
        <v>27</v>
      </c>
      <c r="D2113" s="14">
        <v>4.91661096466742E-2</v>
      </c>
      <c r="E2113" s="14">
        <v>2.2085592440425099E-3</v>
      </c>
      <c r="F2113" s="14">
        <v>1.05325318961466E-3</v>
      </c>
      <c r="G2113" s="14">
        <v>1.26646550766248</v>
      </c>
      <c r="H2113" s="14">
        <v>0.42569452525783902</v>
      </c>
      <c r="I2113" s="14">
        <v>4.5011817404734901E-2</v>
      </c>
      <c r="J2113" s="14">
        <v>7.7682149325009206E-2</v>
      </c>
      <c r="K2113" s="14">
        <v>0.54988234568654504</v>
      </c>
      <c r="L2113" s="14">
        <v>1.3227386664844201</v>
      </c>
      <c r="M2113" s="14">
        <v>0.61739772624936995</v>
      </c>
      <c r="N2113" s="14">
        <v>1.5823108049271799</v>
      </c>
      <c r="O2113" s="14">
        <v>0.63477501566112005</v>
      </c>
      <c r="P2113" s="14">
        <v>0.62355627625167098</v>
      </c>
      <c r="R2113">
        <v>6</v>
      </c>
      <c r="S2113">
        <v>9</v>
      </c>
      <c r="T2113">
        <v>4</v>
      </c>
      <c r="U2113">
        <v>5</v>
      </c>
      <c r="V2113">
        <v>6</v>
      </c>
    </row>
    <row r="2114" spans="1:22">
      <c r="A2114">
        <v>2002</v>
      </c>
      <c r="B2114">
        <v>5</v>
      </c>
      <c r="C2114">
        <v>28</v>
      </c>
      <c r="D2114" s="14">
        <v>6.9773776643970303E-2</v>
      </c>
      <c r="E2114" s="14">
        <v>8.8868210991132596E-2</v>
      </c>
      <c r="F2114" s="14">
        <v>9.6952896671260294E-2</v>
      </c>
      <c r="G2114" s="14">
        <v>1.5745594943902801</v>
      </c>
      <c r="H2114" s="14">
        <v>0.330090084418594</v>
      </c>
      <c r="I2114" s="14">
        <v>4.1158222759062398E-2</v>
      </c>
      <c r="J2114" s="14">
        <v>6.86099274970038E-2</v>
      </c>
      <c r="K2114" s="14">
        <v>0.46784822694146999</v>
      </c>
      <c r="L2114" s="14">
        <v>1.0572383189033601</v>
      </c>
      <c r="M2114" s="14">
        <v>1.03057050324871</v>
      </c>
      <c r="N2114" s="14">
        <v>1.9366343032145299</v>
      </c>
      <c r="O2114" s="14">
        <v>0.64517933623694901</v>
      </c>
      <c r="P2114" s="14">
        <v>0.67244410628603102</v>
      </c>
      <c r="R2114">
        <v>6</v>
      </c>
      <c r="S2114">
        <v>9</v>
      </c>
      <c r="T2114">
        <v>8</v>
      </c>
      <c r="U2114">
        <v>5</v>
      </c>
      <c r="V2114">
        <v>6</v>
      </c>
    </row>
    <row r="2115" spans="1:22">
      <c r="A2115">
        <v>2002</v>
      </c>
      <c r="B2115">
        <v>5</v>
      </c>
      <c r="C2115">
        <v>29</v>
      </c>
      <c r="D2115" s="14">
        <v>1.7418134695583301E-2</v>
      </c>
      <c r="E2115" s="14">
        <v>9.6424238106464898E-3</v>
      </c>
      <c r="F2115" s="14">
        <v>0.151777536549207</v>
      </c>
      <c r="G2115" s="14">
        <v>2.7010314592181599</v>
      </c>
      <c r="H2115" s="14">
        <v>0.14643544320361701</v>
      </c>
      <c r="I2115" s="14">
        <v>5.3979709047939299E-2</v>
      </c>
      <c r="J2115" s="14">
        <v>0.17960704704198399</v>
      </c>
      <c r="K2115" s="14">
        <v>0.414433151267464</v>
      </c>
      <c r="L2115" s="14">
        <v>1.0793663508418401</v>
      </c>
      <c r="M2115" s="14">
        <v>1.98998102542841</v>
      </c>
      <c r="N2115" s="14">
        <v>0.92922626575824696</v>
      </c>
      <c r="O2115" s="14">
        <v>0.69977019233251203</v>
      </c>
      <c r="P2115" s="14">
        <v>0.82483513701078803</v>
      </c>
      <c r="R2115">
        <v>2</v>
      </c>
      <c r="S2115">
        <v>9</v>
      </c>
      <c r="T2115">
        <v>8</v>
      </c>
      <c r="U2115">
        <v>5</v>
      </c>
      <c r="V2115">
        <v>7</v>
      </c>
    </row>
    <row r="2116" spans="1:22">
      <c r="A2116">
        <v>2002</v>
      </c>
      <c r="B2116">
        <v>5</v>
      </c>
      <c r="C2116">
        <v>30</v>
      </c>
      <c r="D2116" s="14">
        <v>0</v>
      </c>
      <c r="E2116" s="14">
        <v>2.1633003163759601E-3</v>
      </c>
      <c r="F2116" s="14">
        <v>0.16368570216145001</v>
      </c>
      <c r="G2116" s="14">
        <v>1.7820308960617299</v>
      </c>
      <c r="H2116" s="14">
        <v>0.1579530934293</v>
      </c>
      <c r="I2116" s="14">
        <v>2.79900991153865E-2</v>
      </c>
      <c r="J2116" s="14">
        <v>9.5018514938516499E-2</v>
      </c>
      <c r="K2116" s="14">
        <v>0.25880243587093099</v>
      </c>
      <c r="L2116" s="14">
        <v>0.77673895704020302</v>
      </c>
      <c r="M2116" s="14">
        <v>1.38613544984869</v>
      </c>
      <c r="N2116" s="14">
        <v>0.60939245096114603</v>
      </c>
      <c r="O2116" s="14">
        <v>0.732109503302663</v>
      </c>
      <c r="P2116" s="14">
        <v>0.64555682561237004</v>
      </c>
      <c r="R2116">
        <v>6</v>
      </c>
      <c r="S2116">
        <v>9</v>
      </c>
      <c r="T2116">
        <v>8</v>
      </c>
      <c r="U2116">
        <v>5</v>
      </c>
      <c r="V2116">
        <v>7</v>
      </c>
    </row>
    <row r="2117" spans="1:22">
      <c r="A2117">
        <v>2002</v>
      </c>
      <c r="B2117">
        <v>5</v>
      </c>
      <c r="C2117">
        <v>31</v>
      </c>
      <c r="D2117" s="14">
        <v>2.4268198177245098E-3</v>
      </c>
      <c r="E2117" s="14">
        <v>3.9622664545530803E-2</v>
      </c>
      <c r="F2117" s="14">
        <v>2.1957911628937701E-2</v>
      </c>
      <c r="G2117" s="14">
        <v>1.3643288877878399</v>
      </c>
      <c r="H2117" s="14">
        <v>0.20992263419479401</v>
      </c>
      <c r="I2117" s="14">
        <v>9.0835358626043892E-3</v>
      </c>
      <c r="J2117" s="14">
        <v>7.7595985292524705E-2</v>
      </c>
      <c r="K2117" s="14">
        <v>0.21665585084640401</v>
      </c>
      <c r="L2117" s="14">
        <v>3.3342955284522202</v>
      </c>
      <c r="M2117" s="14">
        <v>1.80683805027182</v>
      </c>
      <c r="N2117" s="14">
        <v>0.82962210094564104</v>
      </c>
      <c r="O2117" s="14">
        <v>0.75255002763508505</v>
      </c>
      <c r="P2117" s="14">
        <v>0.74993557440691305</v>
      </c>
      <c r="R2117">
        <v>6</v>
      </c>
      <c r="S2117">
        <v>9</v>
      </c>
      <c r="T2117">
        <v>8</v>
      </c>
      <c r="U2117">
        <v>5</v>
      </c>
      <c r="V2117">
        <v>6</v>
      </c>
    </row>
    <row r="2118" spans="1:22">
      <c r="A2118">
        <v>2003</v>
      </c>
      <c r="B2118">
        <v>3</v>
      </c>
      <c r="C2118">
        <v>1</v>
      </c>
      <c r="D2118" s="14">
        <v>0.982028088060658</v>
      </c>
      <c r="E2118" s="14">
        <v>0.58818673939903199</v>
      </c>
      <c r="F2118" s="14">
        <v>9.6837463870463793E-3</v>
      </c>
      <c r="G2118" s="14">
        <v>1.65203360898063</v>
      </c>
      <c r="H2118" s="14">
        <v>9.1210686802385199E-2</v>
      </c>
      <c r="I2118" s="14">
        <v>0.45579552425348602</v>
      </c>
      <c r="J2118" s="14">
        <v>0.198197219649482</v>
      </c>
      <c r="K2118" s="14">
        <v>0.35644122290332098</v>
      </c>
      <c r="L2118" s="14">
        <v>0.231858909711811</v>
      </c>
      <c r="M2118" s="14">
        <v>0</v>
      </c>
      <c r="N2118" s="14">
        <v>0.40483878470013401</v>
      </c>
      <c r="O2118" s="14">
        <v>0.50662817108380698</v>
      </c>
      <c r="P2118" s="14">
        <v>0.49330118143283302</v>
      </c>
      <c r="R2118">
        <v>6</v>
      </c>
      <c r="S2118">
        <v>2</v>
      </c>
      <c r="T2118">
        <v>6</v>
      </c>
      <c r="U2118">
        <v>7</v>
      </c>
      <c r="V2118">
        <v>3</v>
      </c>
    </row>
    <row r="2119" spans="1:22">
      <c r="A2119">
        <v>2003</v>
      </c>
      <c r="B2119">
        <v>3</v>
      </c>
      <c r="C2119">
        <v>2</v>
      </c>
      <c r="D2119" s="14">
        <v>0.45780909767605699</v>
      </c>
      <c r="E2119" s="14">
        <v>1.7156482588770301</v>
      </c>
      <c r="F2119" s="14">
        <v>0.244253335925328</v>
      </c>
      <c r="G2119" s="14">
        <v>0.592758549762332</v>
      </c>
      <c r="H2119" s="14">
        <v>6.4920125410714902E-2</v>
      </c>
      <c r="I2119" s="14">
        <v>0.23751487593846901</v>
      </c>
      <c r="J2119" s="14">
        <v>0.119257615242158</v>
      </c>
      <c r="K2119" s="14">
        <v>0.27097789415853302</v>
      </c>
      <c r="L2119" s="14">
        <v>4.7133850644084999E-2</v>
      </c>
      <c r="M2119" s="14">
        <v>2.8840702838667898E-2</v>
      </c>
      <c r="N2119" s="14">
        <v>0.41533772332824798</v>
      </c>
      <c r="O2119" s="14">
        <v>0.379281719691269</v>
      </c>
      <c r="P2119" s="14">
        <v>0.27380423676328702</v>
      </c>
      <c r="R2119">
        <v>6</v>
      </c>
      <c r="S2119">
        <v>4</v>
      </c>
      <c r="T2119">
        <v>6</v>
      </c>
      <c r="U2119">
        <v>7</v>
      </c>
      <c r="V2119">
        <v>5</v>
      </c>
    </row>
    <row r="2120" spans="1:22">
      <c r="A2120">
        <v>2003</v>
      </c>
      <c r="B2120">
        <v>3</v>
      </c>
      <c r="C2120">
        <v>3</v>
      </c>
      <c r="D2120" s="14">
        <v>3.6731116432838</v>
      </c>
      <c r="E2120" s="14">
        <v>0.23698507394923901</v>
      </c>
      <c r="F2120" s="14">
        <v>1.4720974690069199E-4</v>
      </c>
      <c r="G2120" s="14">
        <v>0.88055729373151204</v>
      </c>
      <c r="H2120" s="14">
        <v>0.196278169047756</v>
      </c>
      <c r="I2120" s="14">
        <v>0.22819375809801701</v>
      </c>
      <c r="J2120" s="14">
        <v>5.92875625557297E-2</v>
      </c>
      <c r="K2120" s="14">
        <v>0.58551183064544898</v>
      </c>
      <c r="L2120" s="14">
        <v>0.14405532751939401</v>
      </c>
      <c r="M2120" s="14">
        <v>8.2472572451246992E-3</v>
      </c>
      <c r="N2120" s="14">
        <v>0.63726175849403499</v>
      </c>
      <c r="O2120" s="14">
        <v>0.74455082097091596</v>
      </c>
      <c r="P2120" s="14">
        <v>0.51258151996315704</v>
      </c>
      <c r="R2120">
        <v>6</v>
      </c>
      <c r="S2120">
        <v>4</v>
      </c>
      <c r="T2120">
        <v>6</v>
      </c>
      <c r="U2120">
        <v>7</v>
      </c>
      <c r="V2120">
        <v>5</v>
      </c>
    </row>
    <row r="2121" spans="1:22">
      <c r="A2121">
        <v>2003</v>
      </c>
      <c r="B2121">
        <v>3</v>
      </c>
      <c r="C2121">
        <v>4</v>
      </c>
      <c r="D2121" s="14">
        <v>0.105184655593142</v>
      </c>
      <c r="E2121" s="14">
        <v>0.680702107927315</v>
      </c>
      <c r="F2121" s="14">
        <v>9.7702104247011001E-5</v>
      </c>
      <c r="G2121" s="14">
        <v>0.28392787993606</v>
      </c>
      <c r="H2121" s="14">
        <v>3.6279865642136901E-2</v>
      </c>
      <c r="I2121" s="14">
        <v>8.6631438874152603E-2</v>
      </c>
      <c r="J2121" s="14">
        <v>0.12000369209129801</v>
      </c>
      <c r="K2121" s="14">
        <v>0.36838001584198399</v>
      </c>
      <c r="L2121" s="14">
        <v>3.1523573372982901E-2</v>
      </c>
      <c r="M2121" s="14">
        <v>5.1074454907335896E-3</v>
      </c>
      <c r="N2121" s="14">
        <v>0.17140510087166799</v>
      </c>
      <c r="O2121" s="14">
        <v>2.6731339538317598</v>
      </c>
      <c r="P2121" s="14">
        <v>1.00289936388314</v>
      </c>
      <c r="R2121">
        <v>6</v>
      </c>
      <c r="S2121">
        <v>4</v>
      </c>
      <c r="T2121">
        <v>6</v>
      </c>
      <c r="U2121">
        <v>7</v>
      </c>
      <c r="V2121">
        <v>5</v>
      </c>
    </row>
    <row r="2122" spans="1:22">
      <c r="A2122">
        <v>2003</v>
      </c>
      <c r="B2122">
        <v>3</v>
      </c>
      <c r="C2122">
        <v>5</v>
      </c>
      <c r="D2122" s="14">
        <v>0.18868799331352401</v>
      </c>
      <c r="E2122" s="14">
        <v>0.36940743773562701</v>
      </c>
      <c r="F2122" s="14">
        <v>0</v>
      </c>
      <c r="G2122" s="14">
        <v>3.0084698351963798E-2</v>
      </c>
      <c r="H2122" s="14">
        <v>5.0457750401554598E-2</v>
      </c>
      <c r="I2122" s="14">
        <v>3.5502201585172498E-2</v>
      </c>
      <c r="J2122" s="14">
        <v>7.3224926979264499E-2</v>
      </c>
      <c r="K2122" s="14">
        <v>1.2738464526425199</v>
      </c>
      <c r="L2122" s="14">
        <v>4.2713394429695697E-3</v>
      </c>
      <c r="M2122" s="14">
        <v>4.46506024253552E-5</v>
      </c>
      <c r="N2122" s="14">
        <v>0.165165926660333</v>
      </c>
      <c r="O2122" s="14">
        <v>1.12598840466383</v>
      </c>
      <c r="P2122" s="14">
        <v>0.58320912062720498</v>
      </c>
      <c r="R2122">
        <v>8</v>
      </c>
      <c r="S2122">
        <v>4</v>
      </c>
      <c r="T2122">
        <v>6</v>
      </c>
      <c r="U2122">
        <v>7</v>
      </c>
      <c r="V2122">
        <v>5</v>
      </c>
    </row>
    <row r="2123" spans="1:22">
      <c r="A2123">
        <v>2003</v>
      </c>
      <c r="B2123">
        <v>3</v>
      </c>
      <c r="C2123">
        <v>6</v>
      </c>
      <c r="D2123" s="14">
        <v>0.38038151173317902</v>
      </c>
      <c r="E2123" s="14">
        <v>2.5778451375838899E-2</v>
      </c>
      <c r="F2123" s="14">
        <v>0</v>
      </c>
      <c r="G2123" s="14">
        <v>2.6881726663747201E-2</v>
      </c>
      <c r="H2123" s="14">
        <v>4.3591442859069997E-2</v>
      </c>
      <c r="I2123" s="14">
        <v>2.0752623915296598E-3</v>
      </c>
      <c r="J2123" s="14">
        <v>8.4647732479089799E-2</v>
      </c>
      <c r="K2123" s="14">
        <v>0.48814147520345302</v>
      </c>
      <c r="L2123" s="14">
        <v>9.1829341368850005E-4</v>
      </c>
      <c r="M2123" s="14">
        <v>4.3563568496371597E-3</v>
      </c>
      <c r="N2123" s="14">
        <v>8.2054722661582397E-2</v>
      </c>
      <c r="O2123" s="14">
        <v>0.45615105931550398</v>
      </c>
      <c r="P2123" s="14">
        <v>0.276411329666709</v>
      </c>
      <c r="R2123">
        <v>6</v>
      </c>
      <c r="S2123">
        <v>4</v>
      </c>
      <c r="T2123">
        <v>7</v>
      </c>
      <c r="U2123">
        <v>7</v>
      </c>
      <c r="V2123">
        <v>2</v>
      </c>
    </row>
    <row r="2124" spans="1:22">
      <c r="A2124">
        <v>2003</v>
      </c>
      <c r="B2124">
        <v>3</v>
      </c>
      <c r="C2124">
        <v>7</v>
      </c>
      <c r="D2124" s="14">
        <v>1.2469825680795299</v>
      </c>
      <c r="E2124" s="14">
        <v>5.2646783875676499E-2</v>
      </c>
      <c r="F2124" s="14">
        <v>0</v>
      </c>
      <c r="G2124" s="14">
        <v>4.0785233778939903E-2</v>
      </c>
      <c r="H2124" s="14">
        <v>0.31003769053971703</v>
      </c>
      <c r="I2124" s="14">
        <v>5.34249510160738E-2</v>
      </c>
      <c r="J2124" s="14">
        <v>8.9255422577760202E-2</v>
      </c>
      <c r="K2124" s="14">
        <v>1.58280657413852</v>
      </c>
      <c r="L2124" s="14">
        <v>2.6614505837500801E-2</v>
      </c>
      <c r="M2124" s="14">
        <v>6.3416683464426605E-5</v>
      </c>
      <c r="N2124" s="14">
        <v>0.37415149185867602</v>
      </c>
      <c r="O2124" s="14">
        <v>0.64226673645846999</v>
      </c>
      <c r="P2124" s="14">
        <v>0.59975080648085999</v>
      </c>
      <c r="R2124">
        <v>6</v>
      </c>
      <c r="S2124">
        <v>2</v>
      </c>
      <c r="T2124">
        <v>7</v>
      </c>
      <c r="U2124">
        <v>7</v>
      </c>
      <c r="V2124">
        <v>2</v>
      </c>
    </row>
    <row r="2125" spans="1:22">
      <c r="A2125">
        <v>2003</v>
      </c>
      <c r="B2125">
        <v>3</v>
      </c>
      <c r="C2125">
        <v>8</v>
      </c>
      <c r="D2125" s="14">
        <v>1.9334929145983</v>
      </c>
      <c r="E2125" s="14">
        <v>3.2773636546849901E-2</v>
      </c>
      <c r="F2125" s="14">
        <v>0</v>
      </c>
      <c r="G2125" s="14">
        <v>5.0794055080686303E-2</v>
      </c>
      <c r="H2125" s="14">
        <v>0.22777107912178601</v>
      </c>
      <c r="I2125" s="14">
        <v>0.11864392426832999</v>
      </c>
      <c r="J2125" s="14">
        <v>6.7951594147309696E-2</v>
      </c>
      <c r="K2125" s="14">
        <v>2.1999173466605599</v>
      </c>
      <c r="L2125" s="14">
        <v>0.23163760976797801</v>
      </c>
      <c r="M2125" s="14">
        <v>5.3081946378149602E-3</v>
      </c>
      <c r="N2125" s="14">
        <v>0.27148438090514199</v>
      </c>
      <c r="O2125" s="14">
        <v>0.61163651682681597</v>
      </c>
      <c r="P2125" s="14">
        <v>0.643735467474988</v>
      </c>
      <c r="R2125">
        <v>6</v>
      </c>
      <c r="S2125">
        <v>2</v>
      </c>
      <c r="T2125">
        <v>6</v>
      </c>
      <c r="U2125">
        <v>7</v>
      </c>
      <c r="V2125">
        <v>3</v>
      </c>
    </row>
    <row r="2126" spans="1:22">
      <c r="A2126">
        <v>2003</v>
      </c>
      <c r="B2126">
        <v>3</v>
      </c>
      <c r="C2126">
        <v>9</v>
      </c>
      <c r="D2126" s="14">
        <v>6.7576694223871803</v>
      </c>
      <c r="E2126" s="14">
        <v>1.7810956624528699E-2</v>
      </c>
      <c r="F2126" s="14">
        <v>0</v>
      </c>
      <c r="G2126" s="14">
        <v>0.223834705113961</v>
      </c>
      <c r="H2126" s="14">
        <v>0.19811638170176599</v>
      </c>
      <c r="I2126" s="14">
        <v>2.0180132366879699</v>
      </c>
      <c r="J2126" s="14">
        <v>5.6078966600475101E-2</v>
      </c>
      <c r="K2126" s="14">
        <v>3.9558003141411699</v>
      </c>
      <c r="L2126" s="14">
        <v>0.19502931243888699</v>
      </c>
      <c r="M2126" s="14">
        <v>0</v>
      </c>
      <c r="N2126" s="14">
        <v>1.6519914189199401</v>
      </c>
      <c r="O2126" s="14">
        <v>0.73266814982005102</v>
      </c>
      <c r="P2126" s="14">
        <v>1.02314557282143</v>
      </c>
      <c r="R2126">
        <v>8</v>
      </c>
      <c r="S2126">
        <v>2</v>
      </c>
      <c r="T2126">
        <v>6</v>
      </c>
      <c r="U2126">
        <v>7</v>
      </c>
      <c r="V2126">
        <v>5</v>
      </c>
    </row>
    <row r="2127" spans="1:22">
      <c r="A2127">
        <v>2003</v>
      </c>
      <c r="B2127">
        <v>3</v>
      </c>
      <c r="C2127">
        <v>10</v>
      </c>
      <c r="D2127" s="14">
        <v>2.0484145974391499</v>
      </c>
      <c r="E2127" s="14">
        <v>2.35131815784498E-2</v>
      </c>
      <c r="F2127" s="14">
        <v>0</v>
      </c>
      <c r="G2127" s="14">
        <v>5.0414245190879302E-2</v>
      </c>
      <c r="H2127" s="14">
        <v>0.16461848368875601</v>
      </c>
      <c r="I2127" s="14">
        <v>0.80091533834310402</v>
      </c>
      <c r="J2127" s="14">
        <v>8.03721801207012E-2</v>
      </c>
      <c r="K2127" s="14">
        <v>5.1591812924091904</v>
      </c>
      <c r="L2127" s="14">
        <v>0.166666605914497</v>
      </c>
      <c r="M2127" s="14">
        <v>3.45158016906661E-4</v>
      </c>
      <c r="N2127" s="14">
        <v>0.81569730446226096</v>
      </c>
      <c r="O2127" s="14">
        <v>0.88779012624976805</v>
      </c>
      <c r="P2127" s="14">
        <v>1.1163962556914899</v>
      </c>
      <c r="R2127">
        <v>8</v>
      </c>
      <c r="S2127">
        <v>2</v>
      </c>
      <c r="T2127">
        <v>6</v>
      </c>
      <c r="U2127">
        <v>7</v>
      </c>
      <c r="V2127">
        <v>5</v>
      </c>
    </row>
    <row r="2128" spans="1:22">
      <c r="A2128">
        <v>2003</v>
      </c>
      <c r="B2128">
        <v>3</v>
      </c>
      <c r="C2128">
        <v>11</v>
      </c>
      <c r="D2128" s="14">
        <v>9.7537885983525108</v>
      </c>
      <c r="E2128" s="14">
        <v>1.11358451688831E-2</v>
      </c>
      <c r="F2128" s="14">
        <v>0</v>
      </c>
      <c r="G2128" s="14">
        <v>0.31041436821043999</v>
      </c>
      <c r="H2128" s="14">
        <v>0.29404766988666098</v>
      </c>
      <c r="I2128" s="14">
        <v>4.0898992493387203</v>
      </c>
      <c r="J2128" s="14">
        <v>8.1305479706508199E-2</v>
      </c>
      <c r="K2128" s="14">
        <v>6.1860364142381004</v>
      </c>
      <c r="L2128" s="14">
        <v>0.51026262393750399</v>
      </c>
      <c r="M2128" s="14">
        <v>2.25029590146595E-5</v>
      </c>
      <c r="N2128" s="14">
        <v>2.9938272068670799</v>
      </c>
      <c r="O2128" s="14">
        <v>1.0252282304320199</v>
      </c>
      <c r="P2128" s="14">
        <v>1.5284093819057001</v>
      </c>
      <c r="R2128">
        <v>8</v>
      </c>
      <c r="S2128">
        <v>2</v>
      </c>
      <c r="T2128">
        <v>6</v>
      </c>
      <c r="U2128">
        <v>7</v>
      </c>
      <c r="V2128">
        <v>8</v>
      </c>
    </row>
    <row r="2129" spans="1:22">
      <c r="A2129">
        <v>2003</v>
      </c>
      <c r="B2129">
        <v>3</v>
      </c>
      <c r="C2129">
        <v>12</v>
      </c>
      <c r="D2129" s="14">
        <v>5.1794116424153298</v>
      </c>
      <c r="E2129" s="14">
        <v>3.6302917942582801E-2</v>
      </c>
      <c r="F2129" s="14">
        <v>1.50872442907221E-3</v>
      </c>
      <c r="G2129" s="14">
        <v>0.46612749481143101</v>
      </c>
      <c r="H2129" s="14">
        <v>0.39612973583431699</v>
      </c>
      <c r="I2129" s="14">
        <v>6.2528316458974702</v>
      </c>
      <c r="J2129" s="14">
        <v>0.28836812985551502</v>
      </c>
      <c r="K2129" s="14">
        <v>6.61037767326411</v>
      </c>
      <c r="L2129" s="14">
        <v>0.46190880217297903</v>
      </c>
      <c r="M2129" s="14">
        <v>0</v>
      </c>
      <c r="N2129" s="14">
        <v>2.37343051387063</v>
      </c>
      <c r="O2129" s="14">
        <v>0.91314456426179802</v>
      </c>
      <c r="P2129" s="14">
        <v>1.6514170713740499</v>
      </c>
      <c r="R2129">
        <v>8</v>
      </c>
      <c r="S2129">
        <v>7</v>
      </c>
      <c r="T2129">
        <v>6</v>
      </c>
      <c r="U2129">
        <v>7</v>
      </c>
      <c r="V2129">
        <v>8</v>
      </c>
    </row>
    <row r="2130" spans="1:22">
      <c r="A2130">
        <v>2003</v>
      </c>
      <c r="B2130">
        <v>3</v>
      </c>
      <c r="C2130">
        <v>13</v>
      </c>
      <c r="D2130" s="14">
        <v>3.8728393896901201</v>
      </c>
      <c r="E2130" s="14">
        <v>1.45379898864189E-2</v>
      </c>
      <c r="F2130" s="14">
        <v>0.70606878346673396</v>
      </c>
      <c r="G2130" s="14">
        <v>1.0034817806629801</v>
      </c>
      <c r="H2130" s="14">
        <v>0.54193101505776398</v>
      </c>
      <c r="I2130" s="14">
        <v>7.0125034434979403</v>
      </c>
      <c r="J2130" s="14">
        <v>0.48180824143645901</v>
      </c>
      <c r="K2130" s="14">
        <v>6.6802131579459001</v>
      </c>
      <c r="L2130" s="14">
        <v>1.77346419630223</v>
      </c>
      <c r="M2130" s="14">
        <v>0</v>
      </c>
      <c r="N2130" s="14">
        <v>10.692792828167899</v>
      </c>
      <c r="O2130" s="14">
        <v>0.96266863226723798</v>
      </c>
      <c r="P2130" s="14">
        <v>2.05638937626588</v>
      </c>
      <c r="R2130">
        <v>9</v>
      </c>
      <c r="S2130">
        <v>7</v>
      </c>
      <c r="T2130">
        <v>6</v>
      </c>
      <c r="U2130">
        <v>7</v>
      </c>
      <c r="V2130">
        <v>8</v>
      </c>
    </row>
    <row r="2131" spans="1:22">
      <c r="A2131">
        <v>2003</v>
      </c>
      <c r="B2131">
        <v>3</v>
      </c>
      <c r="C2131">
        <v>14</v>
      </c>
      <c r="D2131" s="14">
        <v>1.4380514101166899</v>
      </c>
      <c r="E2131" s="14">
        <v>0.276934849787146</v>
      </c>
      <c r="F2131" s="14">
        <v>1.4955770665676601E-2</v>
      </c>
      <c r="G2131" s="14">
        <v>2.39244042495524</v>
      </c>
      <c r="H2131" s="14">
        <v>0.852559804714213</v>
      </c>
      <c r="I2131" s="14">
        <v>0.30631290612737</v>
      </c>
      <c r="J2131" s="14">
        <v>0.581477668849394</v>
      </c>
      <c r="K2131" s="14">
        <v>2.7825586454741198</v>
      </c>
      <c r="L2131" s="14">
        <v>0.90627905891775495</v>
      </c>
      <c r="M2131" s="14">
        <v>0</v>
      </c>
      <c r="N2131" s="14">
        <v>2.9271677575130601</v>
      </c>
      <c r="O2131" s="14">
        <v>0.69236784835426501</v>
      </c>
      <c r="P2131" s="14">
        <v>1.3568687234894401</v>
      </c>
      <c r="R2131">
        <v>6</v>
      </c>
      <c r="S2131">
        <v>7</v>
      </c>
      <c r="T2131">
        <v>6</v>
      </c>
      <c r="U2131">
        <v>4</v>
      </c>
      <c r="V2131">
        <v>5</v>
      </c>
    </row>
    <row r="2132" spans="1:22">
      <c r="A2132">
        <v>2003</v>
      </c>
      <c r="B2132">
        <v>3</v>
      </c>
      <c r="C2132">
        <v>15</v>
      </c>
      <c r="D2132" s="14">
        <v>2.9889358126896002</v>
      </c>
      <c r="E2132" s="14">
        <v>7.0678400819386505E-2</v>
      </c>
      <c r="F2132" s="14">
        <v>1.1707150338832099E-3</v>
      </c>
      <c r="G2132" s="14">
        <v>1.4498625312292499</v>
      </c>
      <c r="H2132" s="14">
        <v>1.14895788027384</v>
      </c>
      <c r="I2132" s="14">
        <v>1.4357401440812001</v>
      </c>
      <c r="J2132" s="14">
        <v>0.23549483811969801</v>
      </c>
      <c r="K2132" s="14">
        <v>1.9876284069928001</v>
      </c>
      <c r="L2132" s="14">
        <v>0.85377845297759702</v>
      </c>
      <c r="M2132" s="14">
        <v>9.1228944837059104E-6</v>
      </c>
      <c r="N2132" s="14">
        <v>1.08763317061078</v>
      </c>
      <c r="O2132" s="14">
        <v>0.86876065776434597</v>
      </c>
      <c r="P2132" s="14">
        <v>1.13093751925141</v>
      </c>
      <c r="R2132">
        <v>6</v>
      </c>
      <c r="S2132">
        <v>4</v>
      </c>
      <c r="T2132">
        <v>6</v>
      </c>
      <c r="U2132">
        <v>4</v>
      </c>
      <c r="V2132">
        <v>5</v>
      </c>
    </row>
    <row r="2133" spans="1:22">
      <c r="A2133">
        <v>2003</v>
      </c>
      <c r="B2133">
        <v>3</v>
      </c>
      <c r="C2133">
        <v>16</v>
      </c>
      <c r="D2133" s="14">
        <v>6.15399951739517</v>
      </c>
      <c r="E2133" s="14">
        <v>2.24364020088333E-2</v>
      </c>
      <c r="F2133" s="14">
        <v>0</v>
      </c>
      <c r="G2133" s="14">
        <v>1.7595589004580601</v>
      </c>
      <c r="H2133" s="14">
        <v>0.535419153921326</v>
      </c>
      <c r="I2133" s="14">
        <v>6.9347482298210297</v>
      </c>
      <c r="J2133" s="14">
        <v>0.10585063534045799</v>
      </c>
      <c r="K2133" s="14">
        <v>2.4273852248553598</v>
      </c>
      <c r="L2133" s="14">
        <v>1.8203095939170499</v>
      </c>
      <c r="M2133" s="14">
        <v>2.23847073239872E-3</v>
      </c>
      <c r="N2133" s="14">
        <v>5.3247030379677804</v>
      </c>
      <c r="O2133" s="14">
        <v>0.73408206770556805</v>
      </c>
      <c r="P2133" s="14">
        <v>1.36588119712356</v>
      </c>
      <c r="R2133">
        <v>6</v>
      </c>
      <c r="S2133">
        <v>7</v>
      </c>
      <c r="T2133">
        <v>6</v>
      </c>
      <c r="U2133">
        <v>4</v>
      </c>
      <c r="V2133">
        <v>5</v>
      </c>
    </row>
    <row r="2134" spans="1:22">
      <c r="A2134">
        <v>2003</v>
      </c>
      <c r="B2134">
        <v>3</v>
      </c>
      <c r="C2134">
        <v>17</v>
      </c>
      <c r="D2134" s="14">
        <v>1.4636891358120301</v>
      </c>
      <c r="E2134" s="14">
        <v>2.7031023073640099E-2</v>
      </c>
      <c r="F2134" s="14">
        <v>1.80353451131225E-3</v>
      </c>
      <c r="G2134" s="14">
        <v>1.1142403639610701</v>
      </c>
      <c r="H2134" s="14">
        <v>0.23372786083630001</v>
      </c>
      <c r="I2134" s="14">
        <v>0.48609329959964098</v>
      </c>
      <c r="J2134" s="14">
        <v>8.1749780507913899E-2</v>
      </c>
      <c r="K2134" s="14">
        <v>2.28826495324124</v>
      </c>
      <c r="L2134" s="14">
        <v>0.61228461958029701</v>
      </c>
      <c r="M2134" s="14">
        <v>4.9677969131071498E-3</v>
      </c>
      <c r="N2134" s="14">
        <v>2.2590417006697501</v>
      </c>
      <c r="O2134" s="14">
        <v>0.78332796329621801</v>
      </c>
      <c r="P2134" s="14">
        <v>0.95285169285846805</v>
      </c>
      <c r="R2134">
        <v>6</v>
      </c>
      <c r="S2134">
        <v>7</v>
      </c>
      <c r="T2134">
        <v>6</v>
      </c>
      <c r="U2134">
        <v>4</v>
      </c>
      <c r="V2134">
        <v>2</v>
      </c>
    </row>
    <row r="2135" spans="1:22">
      <c r="A2135">
        <v>2003</v>
      </c>
      <c r="B2135">
        <v>3</v>
      </c>
      <c r="C2135">
        <v>18</v>
      </c>
      <c r="D2135" s="14">
        <v>0.87509344985468596</v>
      </c>
      <c r="E2135" s="14">
        <v>0.136230520862059</v>
      </c>
      <c r="F2135" s="14">
        <v>3.7788625272036802E-2</v>
      </c>
      <c r="G2135" s="14">
        <v>2.3327756877804702</v>
      </c>
      <c r="H2135" s="14">
        <v>0.17295535383719701</v>
      </c>
      <c r="I2135" s="14">
        <v>0.98525258159854801</v>
      </c>
      <c r="J2135" s="14">
        <v>0.13374312441474001</v>
      </c>
      <c r="K2135" s="14">
        <v>0.85232620015850802</v>
      </c>
      <c r="L2135" s="14">
        <v>0.41507973169972801</v>
      </c>
      <c r="M2135" s="14">
        <v>0</v>
      </c>
      <c r="N2135" s="14">
        <v>0.97264094818204905</v>
      </c>
      <c r="O2135" s="14">
        <v>0.57883288417784096</v>
      </c>
      <c r="P2135" s="14">
        <v>0.77899369698332099</v>
      </c>
      <c r="R2135">
        <v>6</v>
      </c>
      <c r="S2135">
        <v>1</v>
      </c>
      <c r="T2135">
        <v>7</v>
      </c>
      <c r="U2135">
        <v>4</v>
      </c>
      <c r="V2135">
        <v>2</v>
      </c>
    </row>
    <row r="2136" spans="1:22">
      <c r="A2136">
        <v>2003</v>
      </c>
      <c r="B2136">
        <v>3</v>
      </c>
      <c r="C2136">
        <v>19</v>
      </c>
      <c r="D2136" s="14">
        <v>0.41089297786018097</v>
      </c>
      <c r="E2136" s="14">
        <v>0.51324750010099496</v>
      </c>
      <c r="F2136" s="14">
        <v>0.166864736860658</v>
      </c>
      <c r="G2136" s="14">
        <v>3.6933830636971101</v>
      </c>
      <c r="H2136" s="14">
        <v>0.24396329146132301</v>
      </c>
      <c r="I2136" s="14">
        <v>0.43589508851632403</v>
      </c>
      <c r="J2136" s="14">
        <v>0.14559163053822199</v>
      </c>
      <c r="K2136" s="14">
        <v>0.42478407324866202</v>
      </c>
      <c r="L2136" s="14">
        <v>0.70270814729977704</v>
      </c>
      <c r="M2136" s="14">
        <v>0</v>
      </c>
      <c r="N2136" s="14">
        <v>0.41036329717729397</v>
      </c>
      <c r="O2136" s="14">
        <v>0.80298576645641995</v>
      </c>
      <c r="P2136" s="14">
        <v>0.99248905008212196</v>
      </c>
      <c r="R2136">
        <v>6</v>
      </c>
      <c r="S2136">
        <v>1</v>
      </c>
      <c r="T2136">
        <v>7</v>
      </c>
      <c r="U2136">
        <v>4</v>
      </c>
      <c r="V2136">
        <v>2</v>
      </c>
    </row>
    <row r="2137" spans="1:22">
      <c r="A2137">
        <v>2003</v>
      </c>
      <c r="B2137">
        <v>3</v>
      </c>
      <c r="C2137">
        <v>20</v>
      </c>
      <c r="D2137" s="14">
        <v>0.389542334412247</v>
      </c>
      <c r="E2137" s="14">
        <v>0.21960439766109599</v>
      </c>
      <c r="F2137" s="14">
        <v>0.61559026629638103</v>
      </c>
      <c r="G2137" s="14">
        <v>3.4372855232015702</v>
      </c>
      <c r="H2137" s="14">
        <v>0.19853828500102999</v>
      </c>
      <c r="I2137" s="14">
        <v>2.0486746555986399</v>
      </c>
      <c r="J2137" s="14">
        <v>0.24863041026723201</v>
      </c>
      <c r="K2137" s="14">
        <v>0.83578609701919304</v>
      </c>
      <c r="L2137" s="14">
        <v>1.9654543043478501</v>
      </c>
      <c r="M2137" s="14">
        <v>7.7476718895073396E-5</v>
      </c>
      <c r="N2137" s="14">
        <v>2.1166836016953798</v>
      </c>
      <c r="O2137" s="14">
        <v>2.5125283906335598</v>
      </c>
      <c r="P2137" s="14">
        <v>1.7246697046375801</v>
      </c>
      <c r="R2137">
        <v>6</v>
      </c>
      <c r="S2137">
        <v>7</v>
      </c>
      <c r="T2137">
        <v>5</v>
      </c>
      <c r="U2137">
        <v>4</v>
      </c>
      <c r="V2137">
        <v>2</v>
      </c>
    </row>
    <row r="2138" spans="1:22">
      <c r="A2138">
        <v>2003</v>
      </c>
      <c r="B2138">
        <v>3</v>
      </c>
      <c r="C2138">
        <v>21</v>
      </c>
      <c r="D2138" s="14">
        <v>3.9394321219355599</v>
      </c>
      <c r="E2138" s="14">
        <v>0.18665235124247301</v>
      </c>
      <c r="F2138" s="14">
        <v>0.97188266278330104</v>
      </c>
      <c r="G2138" s="14">
        <v>2.7801754702319199</v>
      </c>
      <c r="H2138" s="14">
        <v>0.63501525890586596</v>
      </c>
      <c r="I2138" s="14">
        <v>4.08048049651015</v>
      </c>
      <c r="J2138" s="14">
        <v>0.41148867533995798</v>
      </c>
      <c r="K2138" s="14">
        <v>1.6924378063468599</v>
      </c>
      <c r="L2138" s="14">
        <v>1.49683880956756</v>
      </c>
      <c r="M2138" s="14">
        <v>9.1228944837059104E-6</v>
      </c>
      <c r="N2138" s="14">
        <v>6.1141303705711696</v>
      </c>
      <c r="O2138" s="14">
        <v>4.8517328219314404</v>
      </c>
      <c r="P2138" s="14">
        <v>2.8162332132559902</v>
      </c>
      <c r="R2138">
        <v>3</v>
      </c>
      <c r="S2138">
        <v>1</v>
      </c>
      <c r="T2138">
        <v>5</v>
      </c>
      <c r="U2138">
        <v>4</v>
      </c>
      <c r="V2138">
        <v>3</v>
      </c>
    </row>
    <row r="2139" spans="1:22">
      <c r="A2139">
        <v>2003</v>
      </c>
      <c r="B2139">
        <v>3</v>
      </c>
      <c r="C2139">
        <v>22</v>
      </c>
      <c r="D2139" s="14">
        <v>4.2819962090110399</v>
      </c>
      <c r="E2139" s="14">
        <v>8.8435808739577695E-2</v>
      </c>
      <c r="F2139" s="14">
        <v>0.57745705236657696</v>
      </c>
      <c r="G2139" s="14">
        <v>1.75193043854004</v>
      </c>
      <c r="H2139" s="14">
        <v>0.572592158578347</v>
      </c>
      <c r="I2139" s="14">
        <v>1.11899099059218</v>
      </c>
      <c r="J2139" s="14">
        <v>0.25186863308348501</v>
      </c>
      <c r="K2139" s="14">
        <v>5.2102316348541899</v>
      </c>
      <c r="L2139" s="14">
        <v>0.43781008539558303</v>
      </c>
      <c r="M2139" s="14">
        <v>0</v>
      </c>
      <c r="N2139" s="14">
        <v>1.9455567791411299</v>
      </c>
      <c r="O2139" s="14">
        <v>5.6238146105056401</v>
      </c>
      <c r="P2139" s="14">
        <v>3.1687911590415498</v>
      </c>
      <c r="R2139">
        <v>3</v>
      </c>
      <c r="S2139">
        <v>2</v>
      </c>
      <c r="T2139">
        <v>5</v>
      </c>
      <c r="U2139">
        <v>4</v>
      </c>
      <c r="V2139">
        <v>3</v>
      </c>
    </row>
    <row r="2140" spans="1:22">
      <c r="A2140">
        <v>2003</v>
      </c>
      <c r="B2140">
        <v>3</v>
      </c>
      <c r="C2140">
        <v>23</v>
      </c>
      <c r="D2140" s="14">
        <v>8.8109443173696693</v>
      </c>
      <c r="E2140" s="14">
        <v>3.9197607608772098E-2</v>
      </c>
      <c r="F2140" s="14">
        <v>1.02341423045173</v>
      </c>
      <c r="G2140" s="14">
        <v>2.2887790348532202</v>
      </c>
      <c r="H2140" s="14">
        <v>2.1394691594487898</v>
      </c>
      <c r="I2140" s="14">
        <v>3.87466255682097</v>
      </c>
      <c r="J2140" s="14">
        <v>0.109588511338102</v>
      </c>
      <c r="K2140" s="14">
        <v>10.3682260501798</v>
      </c>
      <c r="L2140" s="14">
        <v>0.38710048497780603</v>
      </c>
      <c r="M2140" s="14">
        <v>0</v>
      </c>
      <c r="N2140" s="14">
        <v>6.9984354171053802</v>
      </c>
      <c r="O2140" s="14">
        <v>2.3295200498455002</v>
      </c>
      <c r="P2140" s="14">
        <v>3.2059594029352199</v>
      </c>
      <c r="R2140">
        <v>9</v>
      </c>
      <c r="S2140">
        <v>7</v>
      </c>
      <c r="T2140">
        <v>6</v>
      </c>
      <c r="U2140">
        <v>4</v>
      </c>
      <c r="V2140">
        <v>5</v>
      </c>
    </row>
    <row r="2141" spans="1:22">
      <c r="A2141">
        <v>2003</v>
      </c>
      <c r="B2141">
        <v>3</v>
      </c>
      <c r="C2141">
        <v>24</v>
      </c>
      <c r="D2141" s="14">
        <v>2.82585031001818</v>
      </c>
      <c r="E2141" s="14">
        <v>9.99832205198629E-2</v>
      </c>
      <c r="F2141" s="14">
        <v>0.61448775985863502</v>
      </c>
      <c r="G2141" s="14">
        <v>2.86024010398347</v>
      </c>
      <c r="H2141" s="14">
        <v>3.2769526985249899</v>
      </c>
      <c r="I2141" s="14">
        <v>4.7078484601901502</v>
      </c>
      <c r="J2141" s="14">
        <v>1.2796835469061001</v>
      </c>
      <c r="K2141" s="14">
        <v>5.7716570394798596</v>
      </c>
      <c r="L2141" s="14">
        <v>0.78173901038593396</v>
      </c>
      <c r="M2141" s="14">
        <v>0</v>
      </c>
      <c r="N2141" s="14">
        <v>8.6928235369353697</v>
      </c>
      <c r="O2141" s="14">
        <v>2.766536288603</v>
      </c>
      <c r="P2141" s="14">
        <v>2.9993636928744198</v>
      </c>
      <c r="R2141">
        <v>9</v>
      </c>
      <c r="S2141">
        <v>7</v>
      </c>
      <c r="T2141">
        <v>6</v>
      </c>
      <c r="U2141">
        <v>4</v>
      </c>
      <c r="V2141">
        <v>8</v>
      </c>
    </row>
    <row r="2142" spans="1:22">
      <c r="A2142">
        <v>2003</v>
      </c>
      <c r="B2142">
        <v>3</v>
      </c>
      <c r="C2142">
        <v>25</v>
      </c>
      <c r="D2142" s="14">
        <v>3.2960650472871702</v>
      </c>
      <c r="E2142" s="14">
        <v>0.36099374477290203</v>
      </c>
      <c r="F2142" s="14">
        <v>3.4348943083367802E-4</v>
      </c>
      <c r="G2142" s="14">
        <v>0.84012388935802196</v>
      </c>
      <c r="H2142" s="14">
        <v>0.81905771505754799</v>
      </c>
      <c r="I2142" s="14">
        <v>0.76273968892597799</v>
      </c>
      <c r="J2142" s="14">
        <v>1.04948867224899</v>
      </c>
      <c r="K2142" s="14">
        <v>4.8933145916137502</v>
      </c>
      <c r="L2142" s="14">
        <v>0.40444101606538801</v>
      </c>
      <c r="M2142" s="14">
        <v>0</v>
      </c>
      <c r="N2142" s="14">
        <v>2.4403236359631499</v>
      </c>
      <c r="O2142" s="14">
        <v>2.0054412078810402</v>
      </c>
      <c r="P2142" s="14">
        <v>1.7894404334146099</v>
      </c>
      <c r="R2142">
        <v>6</v>
      </c>
      <c r="S2142">
        <v>2</v>
      </c>
      <c r="T2142">
        <v>6</v>
      </c>
      <c r="U2142">
        <v>4</v>
      </c>
      <c r="V2142">
        <v>5</v>
      </c>
    </row>
    <row r="2143" spans="1:22">
      <c r="A2143">
        <v>2003</v>
      </c>
      <c r="B2143">
        <v>3</v>
      </c>
      <c r="C2143">
        <v>26</v>
      </c>
      <c r="D2143" s="14">
        <v>3.6642977663014702</v>
      </c>
      <c r="E2143" s="14">
        <v>0.49403414112238397</v>
      </c>
      <c r="F2143" s="14">
        <v>0.21113098591819601</v>
      </c>
      <c r="G2143" s="14">
        <v>0.75435874639190104</v>
      </c>
      <c r="H2143" s="14">
        <v>4.7785577532524401</v>
      </c>
      <c r="I2143" s="14">
        <v>2.4922909754511502</v>
      </c>
      <c r="J2143" s="14">
        <v>0.66936867105325704</v>
      </c>
      <c r="K2143" s="14">
        <v>5.9054105651938498</v>
      </c>
      <c r="L2143" s="14">
        <v>0.750893150368935</v>
      </c>
      <c r="M2143" s="14">
        <v>1.4130026577266301E-4</v>
      </c>
      <c r="N2143" s="14">
        <v>4.8816475885223998</v>
      </c>
      <c r="O2143" s="14">
        <v>1.51564888676164</v>
      </c>
      <c r="P2143" s="14">
        <v>2.1942035858707598</v>
      </c>
      <c r="R2143">
        <v>9</v>
      </c>
      <c r="S2143">
        <v>7</v>
      </c>
      <c r="T2143">
        <v>7</v>
      </c>
      <c r="U2143">
        <v>4</v>
      </c>
      <c r="V2143">
        <v>5</v>
      </c>
    </row>
    <row r="2144" spans="1:22">
      <c r="A2144">
        <v>2003</v>
      </c>
      <c r="B2144">
        <v>3</v>
      </c>
      <c r="C2144">
        <v>27</v>
      </c>
      <c r="D2144" s="14">
        <v>3.56016326884443</v>
      </c>
      <c r="E2144" s="14">
        <v>2.3198864437984201E-2</v>
      </c>
      <c r="F2144" s="14">
        <v>0.41018051403341699</v>
      </c>
      <c r="G2144" s="14">
        <v>0.57879433023531002</v>
      </c>
      <c r="H2144" s="14">
        <v>2.9283732862605798</v>
      </c>
      <c r="I2144" s="14">
        <v>3.97722410488457</v>
      </c>
      <c r="J2144" s="14">
        <v>0.58535191778371098</v>
      </c>
      <c r="K2144" s="14">
        <v>5.3157106089527897</v>
      </c>
      <c r="L2144" s="14">
        <v>3.36306028342596</v>
      </c>
      <c r="M2144" s="14">
        <v>0</v>
      </c>
      <c r="N2144" s="14">
        <v>12.2523115572208</v>
      </c>
      <c r="O2144" s="14">
        <v>2.8211401996923802</v>
      </c>
      <c r="P2144" s="14">
        <v>2.8736812233877398</v>
      </c>
      <c r="R2144">
        <v>7</v>
      </c>
      <c r="S2144">
        <v>1</v>
      </c>
      <c r="T2144">
        <v>7</v>
      </c>
      <c r="U2144">
        <v>4</v>
      </c>
      <c r="V2144">
        <v>2</v>
      </c>
    </row>
    <row r="2145" spans="1:22">
      <c r="A2145">
        <v>2003</v>
      </c>
      <c r="B2145">
        <v>3</v>
      </c>
      <c r="C2145">
        <v>28</v>
      </c>
      <c r="D2145" s="14">
        <v>9.2572186640995895</v>
      </c>
      <c r="E2145" s="14">
        <v>1.8969693298828499E-2</v>
      </c>
      <c r="F2145" s="14">
        <v>9.24265005514113E-2</v>
      </c>
      <c r="G2145" s="14">
        <v>1.0709981947220599</v>
      </c>
      <c r="H2145" s="14">
        <v>2.55042248536496</v>
      </c>
      <c r="I2145" s="14">
        <v>16.813835978581199</v>
      </c>
      <c r="J2145" s="14">
        <v>0.67801350525675597</v>
      </c>
      <c r="K2145" s="14">
        <v>8.58262831003419</v>
      </c>
      <c r="L2145" s="14">
        <v>0.958794481256114</v>
      </c>
      <c r="M2145" s="14">
        <v>1.3684340873050701E-5</v>
      </c>
      <c r="N2145" s="14">
        <v>8.8347848596680603</v>
      </c>
      <c r="O2145" s="14">
        <v>4.6616668131054402</v>
      </c>
      <c r="P2145" s="14">
        <v>3.9219999876905698</v>
      </c>
      <c r="R2145">
        <v>3</v>
      </c>
      <c r="S2145">
        <v>1</v>
      </c>
      <c r="T2145">
        <v>5</v>
      </c>
      <c r="U2145">
        <v>9</v>
      </c>
      <c r="V2145">
        <v>4</v>
      </c>
    </row>
    <row r="2146" spans="1:22">
      <c r="A2146">
        <v>2003</v>
      </c>
      <c r="B2146">
        <v>3</v>
      </c>
      <c r="C2146">
        <v>29</v>
      </c>
      <c r="D2146" s="14">
        <v>7.15989105463205</v>
      </c>
      <c r="E2146" s="14">
        <v>5.9296974634440197E-2</v>
      </c>
      <c r="F2146" s="14">
        <v>0.184813410409879</v>
      </c>
      <c r="G2146" s="14">
        <v>1.72092812933595</v>
      </c>
      <c r="H2146" s="14">
        <v>6.5450922847759703</v>
      </c>
      <c r="I2146" s="14">
        <v>6.7067663522646299</v>
      </c>
      <c r="J2146" s="14">
        <v>0.29255144926398102</v>
      </c>
      <c r="K2146" s="14">
        <v>13.1048838737398</v>
      </c>
      <c r="L2146" s="14">
        <v>1.7709570123665399</v>
      </c>
      <c r="M2146" s="14">
        <v>0</v>
      </c>
      <c r="N2146" s="14">
        <v>10.1868265287107</v>
      </c>
      <c r="O2146" s="14">
        <v>4.8009091245820796</v>
      </c>
      <c r="P2146" s="14">
        <v>5.1786793422308799</v>
      </c>
      <c r="R2146">
        <v>11</v>
      </c>
      <c r="S2146">
        <v>1</v>
      </c>
      <c r="T2146">
        <v>5</v>
      </c>
      <c r="U2146">
        <v>9</v>
      </c>
      <c r="V2146">
        <v>8</v>
      </c>
    </row>
    <row r="2147" spans="1:22">
      <c r="A2147">
        <v>2003</v>
      </c>
      <c r="B2147">
        <v>3</v>
      </c>
      <c r="C2147">
        <v>30</v>
      </c>
      <c r="D2147" s="14">
        <v>4.1847460023163698</v>
      </c>
      <c r="E2147" s="14">
        <v>0.227058094164341</v>
      </c>
      <c r="F2147" s="14">
        <v>0.36043918696015798</v>
      </c>
      <c r="G2147" s="14">
        <v>4.6364011598810597</v>
      </c>
      <c r="H2147" s="14">
        <v>9.6707862846407995</v>
      </c>
      <c r="I2147" s="14">
        <v>4.6251462175408404</v>
      </c>
      <c r="J2147" s="14">
        <v>0.44013369986196099</v>
      </c>
      <c r="K2147" s="14">
        <v>11.446324354770001</v>
      </c>
      <c r="L2147" s="14">
        <v>2.17040277182039</v>
      </c>
      <c r="M2147" s="14">
        <v>0</v>
      </c>
      <c r="N2147" s="14">
        <v>13.1813374478893</v>
      </c>
      <c r="O2147" s="14">
        <v>2.9833102274906702</v>
      </c>
      <c r="P2147" s="14">
        <v>4.7950083005136097</v>
      </c>
      <c r="R2147">
        <v>11</v>
      </c>
      <c r="S2147">
        <v>1</v>
      </c>
      <c r="T2147">
        <v>7</v>
      </c>
      <c r="U2147">
        <v>9</v>
      </c>
      <c r="V2147">
        <v>4</v>
      </c>
    </row>
    <row r="2148" spans="1:22">
      <c r="A2148">
        <v>2003</v>
      </c>
      <c r="B2148">
        <v>3</v>
      </c>
      <c r="C2148">
        <v>31</v>
      </c>
      <c r="D2148" s="14">
        <v>2.4665001707715399</v>
      </c>
      <c r="E2148" s="14">
        <v>0.93125594747643903</v>
      </c>
      <c r="F2148" s="14">
        <v>8.6070942574320394E-2</v>
      </c>
      <c r="G2148" s="14">
        <v>4.4307991385061403</v>
      </c>
      <c r="H2148" s="14">
        <v>4.0742686883008199</v>
      </c>
      <c r="I2148" s="14">
        <v>0.59996648903260896</v>
      </c>
      <c r="J2148" s="14">
        <v>0.26023131073158101</v>
      </c>
      <c r="K2148" s="14">
        <v>6.65912030732731</v>
      </c>
      <c r="L2148" s="14">
        <v>0.74058315580821599</v>
      </c>
      <c r="M2148" s="14">
        <v>4.5546123777245104E-6</v>
      </c>
      <c r="N2148" s="14">
        <v>3.3837655551801098</v>
      </c>
      <c r="O2148" s="14">
        <v>3.2289096568909201</v>
      </c>
      <c r="P2148" s="14">
        <v>3.2902536234262199</v>
      </c>
      <c r="R2148">
        <v>9</v>
      </c>
      <c r="S2148">
        <v>3</v>
      </c>
      <c r="T2148">
        <v>5</v>
      </c>
      <c r="U2148">
        <v>9</v>
      </c>
      <c r="V2148">
        <v>4</v>
      </c>
    </row>
    <row r="2149" spans="1:22">
      <c r="A2149">
        <v>2003</v>
      </c>
      <c r="B2149">
        <v>4</v>
      </c>
      <c r="C2149">
        <v>1</v>
      </c>
      <c r="D2149" s="14">
        <v>8.0362952516024695</v>
      </c>
      <c r="E2149" s="14">
        <v>0.42595418335644197</v>
      </c>
      <c r="F2149" s="14">
        <v>2.6042397345714299E-2</v>
      </c>
      <c r="G2149" s="14">
        <v>1.1047743571230699</v>
      </c>
      <c r="H2149" s="14">
        <v>0.88408076932724899</v>
      </c>
      <c r="I2149" s="14">
        <v>0.83492715147504903</v>
      </c>
      <c r="J2149" s="14">
        <v>0.23321783887684799</v>
      </c>
      <c r="K2149" s="14">
        <v>9.9006927266883693</v>
      </c>
      <c r="L2149" s="14">
        <v>0.119969321914793</v>
      </c>
      <c r="M2149" s="14">
        <v>0</v>
      </c>
      <c r="N2149" s="14">
        <v>2.0315732244989202</v>
      </c>
      <c r="O2149" s="14">
        <v>2.2169733203483299</v>
      </c>
      <c r="P2149" s="14">
        <v>2.5175502532944898</v>
      </c>
      <c r="R2149">
        <v>9</v>
      </c>
      <c r="S2149">
        <v>3</v>
      </c>
      <c r="T2149">
        <v>7</v>
      </c>
      <c r="U2149">
        <v>9</v>
      </c>
      <c r="V2149">
        <v>2</v>
      </c>
    </row>
    <row r="2150" spans="1:22">
      <c r="A2150">
        <v>2003</v>
      </c>
      <c r="B2150">
        <v>4</v>
      </c>
      <c r="C2150">
        <v>2</v>
      </c>
      <c r="D2150" s="14">
        <v>1.9886055087111201</v>
      </c>
      <c r="E2150" s="14">
        <v>5.0318070332455E-2</v>
      </c>
      <c r="F2150" s="14">
        <v>8.5821913434526702E-3</v>
      </c>
      <c r="G2150" s="14">
        <v>0.90428014786262301</v>
      </c>
      <c r="H2150" s="14">
        <v>0.43203257585411797</v>
      </c>
      <c r="I2150" s="14">
        <v>0.82282568055545302</v>
      </c>
      <c r="J2150" s="14">
        <v>0.34999217854544501</v>
      </c>
      <c r="K2150" s="14">
        <v>4.4497222205953104</v>
      </c>
      <c r="L2150" s="14">
        <v>0.22488386613897099</v>
      </c>
      <c r="M2150" s="14">
        <v>1.5294622054474699E-3</v>
      </c>
      <c r="N2150" s="14">
        <v>2.3779440749335801</v>
      </c>
      <c r="O2150" s="14">
        <v>1.7761386669703301</v>
      </c>
      <c r="P2150" s="14">
        <v>1.56621293369297</v>
      </c>
      <c r="R2150">
        <v>8</v>
      </c>
      <c r="S2150">
        <v>3</v>
      </c>
      <c r="T2150">
        <v>7</v>
      </c>
      <c r="U2150">
        <v>9</v>
      </c>
      <c r="V2150">
        <v>3</v>
      </c>
    </row>
    <row r="2151" spans="1:22">
      <c r="A2151">
        <v>2003</v>
      </c>
      <c r="B2151">
        <v>4</v>
      </c>
      <c r="C2151">
        <v>3</v>
      </c>
      <c r="D2151" s="14">
        <v>6.4486982378388698</v>
      </c>
      <c r="E2151" s="14">
        <v>1.4430772739605699E-2</v>
      </c>
      <c r="F2151" s="14">
        <v>0</v>
      </c>
      <c r="G2151" s="14">
        <v>0.223851314863388</v>
      </c>
      <c r="H2151" s="14">
        <v>0.97985008413636299</v>
      </c>
      <c r="I2151" s="14">
        <v>1.54508762823956</v>
      </c>
      <c r="J2151" s="14">
        <v>0.248841182125938</v>
      </c>
      <c r="K2151" s="14">
        <v>3.1457369854167898</v>
      </c>
      <c r="L2151" s="14">
        <v>9.8510665471299497E-2</v>
      </c>
      <c r="M2151" s="14">
        <v>4.5110494742862103E-5</v>
      </c>
      <c r="N2151" s="14">
        <v>2.0105417745312599</v>
      </c>
      <c r="O2151" s="14">
        <v>2.3364469403472601</v>
      </c>
      <c r="P2151" s="14">
        <v>1.3921336837317499</v>
      </c>
      <c r="R2151">
        <v>6</v>
      </c>
      <c r="S2151">
        <v>3</v>
      </c>
      <c r="T2151">
        <v>5</v>
      </c>
      <c r="U2151">
        <v>9</v>
      </c>
      <c r="V2151">
        <v>5</v>
      </c>
    </row>
    <row r="2152" spans="1:22">
      <c r="A2152">
        <v>2003</v>
      </c>
      <c r="B2152">
        <v>4</v>
      </c>
      <c r="C2152">
        <v>4</v>
      </c>
      <c r="D2152" s="14">
        <v>2.09429082798406</v>
      </c>
      <c r="E2152" s="14">
        <v>1.08257271977969E-3</v>
      </c>
      <c r="F2152" s="14">
        <v>0</v>
      </c>
      <c r="G2152" s="14">
        <v>4.4030011233305903E-2</v>
      </c>
      <c r="H2152" s="14">
        <v>0.71434764647737004</v>
      </c>
      <c r="I2152" s="14">
        <v>1.5289569037816599</v>
      </c>
      <c r="J2152" s="14">
        <v>8.4373458009872004E-2</v>
      </c>
      <c r="K2152" s="14">
        <v>4.5095217566265999</v>
      </c>
      <c r="L2152" s="14">
        <v>1.5019083060502999E-2</v>
      </c>
      <c r="M2152" s="14">
        <v>2.2084404505529599E-2</v>
      </c>
      <c r="N2152" s="14">
        <v>2.07524103229964</v>
      </c>
      <c r="O2152" s="14">
        <v>2.6966702370502702</v>
      </c>
      <c r="P2152" s="14">
        <v>1.63037755106531</v>
      </c>
      <c r="R2152">
        <v>8</v>
      </c>
      <c r="S2152">
        <v>3</v>
      </c>
      <c r="T2152">
        <v>3</v>
      </c>
      <c r="U2152">
        <v>9</v>
      </c>
      <c r="V2152">
        <v>3</v>
      </c>
    </row>
    <row r="2153" spans="1:22">
      <c r="A2153">
        <v>2003</v>
      </c>
      <c r="B2153">
        <v>4</v>
      </c>
      <c r="C2153">
        <v>5</v>
      </c>
      <c r="D2153" s="14">
        <v>5.6829665153964601</v>
      </c>
      <c r="E2153" s="14">
        <v>0</v>
      </c>
      <c r="F2153" s="14">
        <v>0</v>
      </c>
      <c r="G2153" s="14">
        <v>2.53589328824688E-2</v>
      </c>
      <c r="H2153" s="14">
        <v>0.70461530694428698</v>
      </c>
      <c r="I2153" s="14">
        <v>2.5631019780581701</v>
      </c>
      <c r="J2153" s="14">
        <v>4.9183527255680197E-2</v>
      </c>
      <c r="K2153" s="14">
        <v>6.3079516429022702</v>
      </c>
      <c r="L2153" s="14">
        <v>0.16344163754128599</v>
      </c>
      <c r="M2153" s="14">
        <v>3.3048211590226598E-2</v>
      </c>
      <c r="N2153" s="14">
        <v>1.41601149244748</v>
      </c>
      <c r="O2153" s="14">
        <v>3.4221916321521699</v>
      </c>
      <c r="P2153" s="14">
        <v>1.9874282533966601</v>
      </c>
      <c r="R2153">
        <v>8</v>
      </c>
      <c r="S2153">
        <v>3</v>
      </c>
      <c r="T2153">
        <v>3</v>
      </c>
      <c r="U2153">
        <v>9</v>
      </c>
      <c r="V2153">
        <v>3</v>
      </c>
    </row>
    <row r="2154" spans="1:22">
      <c r="A2154">
        <v>2003</v>
      </c>
      <c r="B2154">
        <v>4</v>
      </c>
      <c r="C2154">
        <v>6</v>
      </c>
      <c r="D2154" s="14">
        <v>1.0557095176164799</v>
      </c>
      <c r="E2154" s="14">
        <v>0</v>
      </c>
      <c r="F2154" s="14">
        <v>0</v>
      </c>
      <c r="G2154" s="14">
        <v>0.12821286758029601</v>
      </c>
      <c r="H2154" s="14">
        <v>0.145524482486591</v>
      </c>
      <c r="I2154" s="14">
        <v>3.2070924344151899</v>
      </c>
      <c r="J2154" s="14">
        <v>1.2549796727931E-2</v>
      </c>
      <c r="K2154" s="14">
        <v>4.9419853421310496</v>
      </c>
      <c r="L2154" s="14">
        <v>1.1661297383540601</v>
      </c>
      <c r="M2154" s="14">
        <v>0.23409222951204101</v>
      </c>
      <c r="N2154" s="14">
        <v>1.1866772462439601</v>
      </c>
      <c r="O2154" s="14">
        <v>2.0852932420864199</v>
      </c>
      <c r="P2154" s="14">
        <v>1.5441667970914801</v>
      </c>
      <c r="R2154">
        <v>6</v>
      </c>
      <c r="S2154">
        <v>8</v>
      </c>
      <c r="T2154">
        <v>3</v>
      </c>
      <c r="U2154">
        <v>9</v>
      </c>
      <c r="V2154">
        <v>3</v>
      </c>
    </row>
    <row r="2155" spans="1:22">
      <c r="A2155">
        <v>2003</v>
      </c>
      <c r="B2155">
        <v>4</v>
      </c>
      <c r="C2155">
        <v>7</v>
      </c>
      <c r="D2155" s="14">
        <v>1.39233693500376</v>
      </c>
      <c r="E2155" s="14">
        <v>0.195732838081078</v>
      </c>
      <c r="F2155" s="14">
        <v>0</v>
      </c>
      <c r="G2155" s="14">
        <v>5.3872285121339597E-2</v>
      </c>
      <c r="H2155" s="14">
        <v>0.20649526200388399</v>
      </c>
      <c r="I2155" s="14">
        <v>0.59497892790970397</v>
      </c>
      <c r="J2155" s="14">
        <v>4.7767985477334199E-2</v>
      </c>
      <c r="K2155" s="14">
        <v>1.3744613937488499</v>
      </c>
      <c r="L2155" s="14">
        <v>0.70807455004612896</v>
      </c>
      <c r="M2155" s="14">
        <v>0.76186547835846496</v>
      </c>
      <c r="N2155" s="14">
        <v>0.90662844185449698</v>
      </c>
      <c r="O2155" s="14">
        <v>0.217743216826005</v>
      </c>
      <c r="P2155" s="14">
        <v>0.37948980078473299</v>
      </c>
      <c r="R2155">
        <v>6</v>
      </c>
      <c r="S2155">
        <v>8</v>
      </c>
      <c r="T2155">
        <v>6</v>
      </c>
      <c r="U2155">
        <v>9</v>
      </c>
      <c r="V2155">
        <v>3</v>
      </c>
    </row>
    <row r="2156" spans="1:22">
      <c r="A2156">
        <v>2003</v>
      </c>
      <c r="B2156">
        <v>4</v>
      </c>
      <c r="C2156">
        <v>8</v>
      </c>
      <c r="D2156" s="14">
        <v>1.9267609653611</v>
      </c>
      <c r="E2156" s="14">
        <v>0.45153275001809701</v>
      </c>
      <c r="F2156" s="14">
        <v>0</v>
      </c>
      <c r="G2156" s="14">
        <v>4.4962050952924097E-2</v>
      </c>
      <c r="H2156" s="14">
        <v>0.16512576667555701</v>
      </c>
      <c r="I2156" s="14">
        <v>0.86345384054476004</v>
      </c>
      <c r="J2156" s="14">
        <v>0.11275029280104799</v>
      </c>
      <c r="K2156" s="14">
        <v>1.7372059031428</v>
      </c>
      <c r="L2156" s="14">
        <v>8.6585771491652502E-2</v>
      </c>
      <c r="M2156" s="14">
        <v>6.4653207623028994E-2</v>
      </c>
      <c r="N2156" s="14">
        <v>0.30924911680960898</v>
      </c>
      <c r="O2156" s="14">
        <v>0.31399998293845399</v>
      </c>
      <c r="P2156" s="14">
        <v>0.44155322721454998</v>
      </c>
      <c r="R2156">
        <v>6</v>
      </c>
      <c r="S2156">
        <v>3</v>
      </c>
      <c r="T2156">
        <v>6</v>
      </c>
      <c r="U2156">
        <v>9</v>
      </c>
      <c r="V2156">
        <v>5</v>
      </c>
    </row>
    <row r="2157" spans="1:22">
      <c r="A2157">
        <v>2003</v>
      </c>
      <c r="B2157">
        <v>4</v>
      </c>
      <c r="C2157">
        <v>9</v>
      </c>
      <c r="D2157" s="14">
        <v>0.16455929184700699</v>
      </c>
      <c r="E2157" s="14">
        <v>0.24215269587382901</v>
      </c>
      <c r="F2157" s="14">
        <v>0</v>
      </c>
      <c r="G2157" s="14">
        <v>0.11110525372487701</v>
      </c>
      <c r="H2157" s="14">
        <v>9.8364343012836003E-2</v>
      </c>
      <c r="I2157" s="14">
        <v>0.118641054358017</v>
      </c>
      <c r="J2157" s="14">
        <v>0.11036390995984199</v>
      </c>
      <c r="K2157" s="14">
        <v>2.3483047502123302</v>
      </c>
      <c r="L2157" s="14">
        <v>0.24958275710650701</v>
      </c>
      <c r="M2157" s="14">
        <v>0.14555437452193601</v>
      </c>
      <c r="N2157" s="14">
        <v>9.1984812035889194E-2</v>
      </c>
      <c r="O2157" s="14">
        <v>0.45559236600879299</v>
      </c>
      <c r="P2157" s="14">
        <v>0.53093126907843802</v>
      </c>
      <c r="R2157">
        <v>6</v>
      </c>
      <c r="S2157">
        <v>3</v>
      </c>
      <c r="T2157">
        <v>6</v>
      </c>
      <c r="U2157">
        <v>9</v>
      </c>
      <c r="V2157">
        <v>5</v>
      </c>
    </row>
    <row r="2158" spans="1:22">
      <c r="A2158">
        <v>2003</v>
      </c>
      <c r="B2158">
        <v>4</v>
      </c>
      <c r="C2158">
        <v>10</v>
      </c>
      <c r="D2158" s="14">
        <v>0.77875620406478796</v>
      </c>
      <c r="E2158" s="14">
        <v>1.12707844079018E-2</v>
      </c>
      <c r="F2158" s="14">
        <v>0</v>
      </c>
      <c r="G2158" s="14">
        <v>0.24597340986990901</v>
      </c>
      <c r="H2158" s="14">
        <v>9.0083316799800695E-2</v>
      </c>
      <c r="I2158" s="14">
        <v>0.22858056071423699</v>
      </c>
      <c r="J2158" s="14">
        <v>0.182099882080304</v>
      </c>
      <c r="K2158" s="14">
        <v>2.13981333660819</v>
      </c>
      <c r="L2158" s="14">
        <v>0.94774026426501101</v>
      </c>
      <c r="M2158" s="14">
        <v>3.6397462930681003E-2</v>
      </c>
      <c r="N2158" s="14">
        <v>0.26397487381878099</v>
      </c>
      <c r="O2158" s="14">
        <v>0.46586144380133598</v>
      </c>
      <c r="P2158" s="14">
        <v>0.67954136442219204</v>
      </c>
      <c r="R2158">
        <v>6</v>
      </c>
      <c r="S2158">
        <v>8</v>
      </c>
      <c r="T2158">
        <v>5</v>
      </c>
      <c r="U2158">
        <v>9</v>
      </c>
      <c r="V2158">
        <v>4</v>
      </c>
    </row>
    <row r="2159" spans="1:22">
      <c r="A2159">
        <v>2003</v>
      </c>
      <c r="B2159">
        <v>4</v>
      </c>
      <c r="C2159">
        <v>11</v>
      </c>
      <c r="D2159" s="14">
        <v>1.5006149234914901</v>
      </c>
      <c r="E2159" s="14">
        <v>3.74968383918256E-3</v>
      </c>
      <c r="F2159" s="14">
        <v>0</v>
      </c>
      <c r="G2159" s="14">
        <v>0.74850130760026201</v>
      </c>
      <c r="H2159" s="14">
        <v>8.2560756013755995E-2</v>
      </c>
      <c r="I2159" s="14">
        <v>0.32400141700221202</v>
      </c>
      <c r="J2159" s="14">
        <v>0.22331955965046399</v>
      </c>
      <c r="K2159" s="14">
        <v>2.1298489409539201</v>
      </c>
      <c r="L2159" s="14">
        <v>2.14695672477573</v>
      </c>
      <c r="M2159" s="14">
        <v>0.106671822242104</v>
      </c>
      <c r="N2159" s="14">
        <v>1.0913498532174899</v>
      </c>
      <c r="O2159" s="14">
        <v>1.2734211913401501</v>
      </c>
      <c r="P2159" s="14">
        <v>1.1347576275437901</v>
      </c>
      <c r="R2159">
        <v>8</v>
      </c>
      <c r="S2159">
        <v>5</v>
      </c>
      <c r="T2159">
        <v>5</v>
      </c>
      <c r="U2159">
        <v>9</v>
      </c>
      <c r="V2159">
        <v>1</v>
      </c>
    </row>
    <row r="2160" spans="1:22">
      <c r="A2160">
        <v>2003</v>
      </c>
      <c r="B2160">
        <v>4</v>
      </c>
      <c r="C2160">
        <v>12</v>
      </c>
      <c r="D2160" s="14">
        <v>0.28403573067533899</v>
      </c>
      <c r="E2160" s="14">
        <v>2.3234282960719801E-2</v>
      </c>
      <c r="F2160" s="14">
        <v>1.3192118758760399E-3</v>
      </c>
      <c r="G2160" s="14">
        <v>3.6509895475076402</v>
      </c>
      <c r="H2160" s="14">
        <v>0.44596852360518602</v>
      </c>
      <c r="I2160" s="14">
        <v>8.7787647713508707E-2</v>
      </c>
      <c r="J2160" s="14">
        <v>0.35936193603772798</v>
      </c>
      <c r="K2160" s="14">
        <v>0.98656623753936801</v>
      </c>
      <c r="L2160" s="14">
        <v>3.8536655142528402</v>
      </c>
      <c r="M2160" s="14">
        <v>0.24743651550250301</v>
      </c>
      <c r="N2160" s="14">
        <v>2.6086575942980801</v>
      </c>
      <c r="O2160" s="14">
        <v>3.1663936696007098</v>
      </c>
      <c r="P2160" s="14">
        <v>2.3279387115870001</v>
      </c>
      <c r="R2160">
        <v>2</v>
      </c>
      <c r="S2160">
        <v>6</v>
      </c>
      <c r="T2160">
        <v>9</v>
      </c>
      <c r="U2160">
        <v>9</v>
      </c>
      <c r="V2160">
        <v>1</v>
      </c>
    </row>
    <row r="2161" spans="1:22">
      <c r="A2161">
        <v>2003</v>
      </c>
      <c r="B2161">
        <v>4</v>
      </c>
      <c r="C2161">
        <v>13</v>
      </c>
      <c r="D2161" s="14">
        <v>1.94341652698649</v>
      </c>
      <c r="E2161" s="14">
        <v>1.35837019177965</v>
      </c>
      <c r="F2161" s="14">
        <v>0.55012357428886305</v>
      </c>
      <c r="G2161" s="14">
        <v>4.5415259096058804</v>
      </c>
      <c r="H2161" s="14">
        <v>0.75583306149402896</v>
      </c>
      <c r="I2161" s="14">
        <v>0.51093181572420499</v>
      </c>
      <c r="J2161" s="14">
        <v>0.75272200254795896</v>
      </c>
      <c r="K2161" s="14">
        <v>0.85289433986407603</v>
      </c>
      <c r="L2161" s="14">
        <v>4.6793344495028197</v>
      </c>
      <c r="M2161" s="14">
        <v>0.16475628330936901</v>
      </c>
      <c r="N2161" s="14">
        <v>4.6173201414619598</v>
      </c>
      <c r="O2161" s="14">
        <v>3.3979044812898702</v>
      </c>
      <c r="P2161" s="14">
        <v>2.6101430151819902</v>
      </c>
      <c r="R2161">
        <v>2</v>
      </c>
      <c r="S2161">
        <v>6</v>
      </c>
      <c r="T2161">
        <v>2</v>
      </c>
      <c r="U2161">
        <v>9</v>
      </c>
      <c r="V2161">
        <v>1</v>
      </c>
    </row>
    <row r="2162" spans="1:22">
      <c r="A2162">
        <v>2003</v>
      </c>
      <c r="B2162">
        <v>4</v>
      </c>
      <c r="C2162">
        <v>14</v>
      </c>
      <c r="D2162" s="14">
        <v>2.4228754344521302</v>
      </c>
      <c r="E2162" s="14">
        <v>2.6624859339414799</v>
      </c>
      <c r="F2162" s="14">
        <v>1.99753425666559</v>
      </c>
      <c r="G2162" s="14">
        <v>4.1538134575059802</v>
      </c>
      <c r="H2162" s="14">
        <v>1.7761681049324201</v>
      </c>
      <c r="I2162" s="14">
        <v>1.4737805669611099</v>
      </c>
      <c r="J2162" s="14">
        <v>2.3558913534997599</v>
      </c>
      <c r="K2162" s="14">
        <v>1.57011051839014</v>
      </c>
      <c r="L2162" s="14">
        <v>1.77478321455809</v>
      </c>
      <c r="M2162" s="14">
        <v>2.7587092253507101E-3</v>
      </c>
      <c r="N2162" s="14">
        <v>11.062291374718299</v>
      </c>
      <c r="O2162" s="14">
        <v>4.6895890036602097</v>
      </c>
      <c r="P2162" s="14">
        <v>3.3282685235601601</v>
      </c>
      <c r="R2162">
        <v>1</v>
      </c>
      <c r="S2162">
        <v>6</v>
      </c>
      <c r="T2162">
        <v>9</v>
      </c>
      <c r="U2162">
        <v>9</v>
      </c>
      <c r="V2162">
        <v>6</v>
      </c>
    </row>
    <row r="2163" spans="1:22">
      <c r="A2163">
        <v>2003</v>
      </c>
      <c r="B2163">
        <v>4</v>
      </c>
      <c r="C2163">
        <v>15</v>
      </c>
      <c r="D2163" s="14">
        <v>13.3358356846657</v>
      </c>
      <c r="E2163" s="14">
        <v>3.8966074866021101</v>
      </c>
      <c r="F2163" s="14">
        <v>6.2862648242947703</v>
      </c>
      <c r="G2163" s="14">
        <v>10.1399109117524</v>
      </c>
      <c r="H2163" s="14">
        <v>3.7179171900798398</v>
      </c>
      <c r="I2163" s="14">
        <v>11.893699342939</v>
      </c>
      <c r="J2163" s="14">
        <v>5.0073787571326402</v>
      </c>
      <c r="K2163" s="14">
        <v>2.7281244615563298</v>
      </c>
      <c r="L2163" s="14">
        <v>6.1917652941919199</v>
      </c>
      <c r="M2163" s="14">
        <v>4.5614472418529501E-6</v>
      </c>
      <c r="N2163" s="14">
        <v>13.4083833308558</v>
      </c>
      <c r="O2163" s="14">
        <v>2.76534829470397</v>
      </c>
      <c r="P2163" s="14">
        <v>4.5745719066756898</v>
      </c>
      <c r="R2163">
        <v>1</v>
      </c>
      <c r="S2163">
        <v>6</v>
      </c>
      <c r="T2163">
        <v>9</v>
      </c>
      <c r="U2163">
        <v>9</v>
      </c>
      <c r="V2163">
        <v>4</v>
      </c>
    </row>
    <row r="2164" spans="1:22">
      <c r="A2164">
        <v>2003</v>
      </c>
      <c r="B2164">
        <v>4</v>
      </c>
      <c r="C2164">
        <v>16</v>
      </c>
      <c r="D2164" s="14">
        <v>14.3051923830697</v>
      </c>
      <c r="E2164" s="14">
        <v>2.6349590980207398</v>
      </c>
      <c r="F2164" s="14">
        <v>4.9487186011999702</v>
      </c>
      <c r="G2164" s="14">
        <v>7.5562437702308101</v>
      </c>
      <c r="H2164" s="14">
        <v>5.4194657356874396</v>
      </c>
      <c r="I2164" s="14">
        <v>7.1761810302150399</v>
      </c>
      <c r="J2164" s="14">
        <v>3.01230096936336</v>
      </c>
      <c r="K2164" s="14">
        <v>2.6307730358769601</v>
      </c>
      <c r="L2164" s="14">
        <v>1.35392893381303</v>
      </c>
      <c r="M2164" s="14">
        <v>4.5614472418529501E-6</v>
      </c>
      <c r="N2164" s="14">
        <v>12.236333281797799</v>
      </c>
      <c r="O2164" s="14">
        <v>3.5915707692596301</v>
      </c>
      <c r="P2164" s="14">
        <v>4.02876863417079</v>
      </c>
      <c r="R2164">
        <v>1</v>
      </c>
      <c r="S2164">
        <v>8</v>
      </c>
      <c r="T2164">
        <v>5</v>
      </c>
      <c r="U2164">
        <v>3</v>
      </c>
      <c r="V2164">
        <v>3</v>
      </c>
    </row>
    <row r="2165" spans="1:22">
      <c r="A2165">
        <v>2003</v>
      </c>
      <c r="B2165">
        <v>4</v>
      </c>
      <c r="C2165">
        <v>17</v>
      </c>
      <c r="D2165" s="14">
        <v>7.5382862949806002</v>
      </c>
      <c r="E2165" s="14">
        <v>2.2049033282744599</v>
      </c>
      <c r="F2165" s="14">
        <v>2.5397486454171401</v>
      </c>
      <c r="G2165" s="14">
        <v>5.35889797885525</v>
      </c>
      <c r="H2165" s="14">
        <v>3.0931557750535501</v>
      </c>
      <c r="I2165" s="14">
        <v>6.2304627284443601</v>
      </c>
      <c r="J2165" s="14">
        <v>2.65842396853528</v>
      </c>
      <c r="K2165" s="14">
        <v>2.90244060515024</v>
      </c>
      <c r="L2165" s="14">
        <v>1.9361901315824199</v>
      </c>
      <c r="M2165" s="14">
        <v>2.7258976510301899E-5</v>
      </c>
      <c r="N2165" s="14">
        <v>6.7983028669713699</v>
      </c>
      <c r="O2165" s="14">
        <v>2.8295836008462101</v>
      </c>
      <c r="P2165" s="14">
        <v>3.13216090223764</v>
      </c>
      <c r="R2165">
        <v>7</v>
      </c>
      <c r="S2165">
        <v>8</v>
      </c>
      <c r="T2165">
        <v>3</v>
      </c>
      <c r="U2165">
        <v>3</v>
      </c>
      <c r="V2165">
        <v>3</v>
      </c>
    </row>
    <row r="2166" spans="1:22">
      <c r="A2166">
        <v>2003</v>
      </c>
      <c r="B2166">
        <v>4</v>
      </c>
      <c r="C2166">
        <v>18</v>
      </c>
      <c r="D2166" s="14">
        <v>8.8149818334753505</v>
      </c>
      <c r="E2166" s="14">
        <v>1.6239672199049999</v>
      </c>
      <c r="F2166" s="14">
        <v>1.96599930615281</v>
      </c>
      <c r="G2166" s="14">
        <v>8.7127504628184802</v>
      </c>
      <c r="H2166" s="14">
        <v>3.85131412635877</v>
      </c>
      <c r="I2166" s="14">
        <v>10.414622979488801</v>
      </c>
      <c r="J2166" s="14">
        <v>6.6384550497210197</v>
      </c>
      <c r="K2166" s="14">
        <v>3.2157366911813501</v>
      </c>
      <c r="L2166" s="14">
        <v>5.2739304148804802</v>
      </c>
      <c r="M2166" s="14">
        <v>0.22056605247519201</v>
      </c>
      <c r="N2166" s="14">
        <v>12.6240659619749</v>
      </c>
      <c r="O2166" s="14">
        <v>3.2024713132656601</v>
      </c>
      <c r="P2166" s="14">
        <v>4.6832215134525601</v>
      </c>
      <c r="R2166">
        <v>1</v>
      </c>
      <c r="S2166">
        <v>6</v>
      </c>
      <c r="T2166">
        <v>3</v>
      </c>
      <c r="U2166">
        <v>3</v>
      </c>
      <c r="V2166">
        <v>9</v>
      </c>
    </row>
    <row r="2167" spans="1:22">
      <c r="A2167">
        <v>2003</v>
      </c>
      <c r="B2167">
        <v>4</v>
      </c>
      <c r="C2167">
        <v>19</v>
      </c>
      <c r="D2167" s="14">
        <v>8.8547378523557292</v>
      </c>
      <c r="E2167" s="14">
        <v>1.1173981964972299</v>
      </c>
      <c r="F2167" s="14">
        <v>0.17728135787657401</v>
      </c>
      <c r="G2167" s="14">
        <v>8.9678755046818193</v>
      </c>
      <c r="H2167" s="14">
        <v>4.7043204971888999</v>
      </c>
      <c r="I2167" s="14">
        <v>6.7131211833287399</v>
      </c>
      <c r="J2167" s="14">
        <v>5.4331938001093203</v>
      </c>
      <c r="K2167" s="14">
        <v>3.17469887336435</v>
      </c>
      <c r="L2167" s="14">
        <v>1.94740748829516</v>
      </c>
      <c r="M2167" s="14">
        <v>0.36853053074484499</v>
      </c>
      <c r="N2167" s="14">
        <v>9.2848984324278501</v>
      </c>
      <c r="O2167" s="14">
        <v>3.9672753546108002</v>
      </c>
      <c r="P2167" s="14">
        <v>4.6931555619603502</v>
      </c>
      <c r="R2167">
        <v>1</v>
      </c>
      <c r="S2167">
        <v>8</v>
      </c>
      <c r="T2167">
        <v>3</v>
      </c>
      <c r="U2167">
        <v>3</v>
      </c>
      <c r="V2167">
        <v>1</v>
      </c>
    </row>
    <row r="2168" spans="1:22">
      <c r="A2168">
        <v>2003</v>
      </c>
      <c r="B2168">
        <v>4</v>
      </c>
      <c r="C2168">
        <v>20</v>
      </c>
      <c r="D2168" s="14">
        <v>4.8790474704315701</v>
      </c>
      <c r="E2168" s="14">
        <v>0.51437072938966799</v>
      </c>
      <c r="F2168" s="14">
        <v>0.71561884830842304</v>
      </c>
      <c r="G2168" s="14">
        <v>5.1151752167018296</v>
      </c>
      <c r="H2168" s="14">
        <v>5.1694348589554</v>
      </c>
      <c r="I2168" s="14">
        <v>3.2179276982360001</v>
      </c>
      <c r="J2168" s="14">
        <v>5.1273518777356797</v>
      </c>
      <c r="K2168" s="14">
        <v>2.6204704903315301</v>
      </c>
      <c r="L2168" s="14">
        <v>2.22106075084826</v>
      </c>
      <c r="M2168" s="14">
        <v>0.137548819588897</v>
      </c>
      <c r="N2168" s="14">
        <v>6.2693175786638502</v>
      </c>
      <c r="O2168" s="14">
        <v>5.7779133347086198</v>
      </c>
      <c r="P2168" s="14">
        <v>4.5351738995961002</v>
      </c>
      <c r="R2168">
        <v>5</v>
      </c>
      <c r="S2168">
        <v>6</v>
      </c>
      <c r="T2168">
        <v>3</v>
      </c>
      <c r="U2168">
        <v>3</v>
      </c>
      <c r="V2168">
        <v>1</v>
      </c>
    </row>
    <row r="2169" spans="1:22">
      <c r="A2169">
        <v>2003</v>
      </c>
      <c r="B2169">
        <v>4</v>
      </c>
      <c r="C2169">
        <v>21</v>
      </c>
      <c r="D2169" s="14">
        <v>5.4815107963665497</v>
      </c>
      <c r="E2169" s="14">
        <v>1.0018491242238401</v>
      </c>
      <c r="F2169" s="14">
        <v>3.8051267500886499</v>
      </c>
      <c r="G2169" s="14">
        <v>4.48562018614055</v>
      </c>
      <c r="H2169" s="14">
        <v>7.1406549650231002</v>
      </c>
      <c r="I2169" s="14">
        <v>14.7319464614949</v>
      </c>
      <c r="J2169" s="14">
        <v>1.5760481667062201</v>
      </c>
      <c r="K2169" s="14">
        <v>4.4019578874511804</v>
      </c>
      <c r="L2169" s="14">
        <v>8.3559508237604696</v>
      </c>
      <c r="M2169" s="14">
        <v>7.34664135965159E-2</v>
      </c>
      <c r="N2169" s="14">
        <v>15.1051560492698</v>
      </c>
      <c r="O2169" s="14">
        <v>3.9423361987697398</v>
      </c>
      <c r="P2169" s="14">
        <v>4.5020274990639004</v>
      </c>
      <c r="R2169">
        <v>5</v>
      </c>
      <c r="S2169">
        <v>6</v>
      </c>
      <c r="T2169">
        <v>1</v>
      </c>
      <c r="U2169">
        <v>3</v>
      </c>
      <c r="V2169">
        <v>1</v>
      </c>
    </row>
    <row r="2170" spans="1:22">
      <c r="A2170">
        <v>2003</v>
      </c>
      <c r="B2170">
        <v>4</v>
      </c>
      <c r="C2170">
        <v>22</v>
      </c>
      <c r="D2170" s="14">
        <v>5.5454986829589403</v>
      </c>
      <c r="E2170" s="14">
        <v>14.963904464022701</v>
      </c>
      <c r="F2170" s="14">
        <v>16.855681606630299</v>
      </c>
      <c r="G2170" s="14">
        <v>10.4171323768785</v>
      </c>
      <c r="H2170" s="14">
        <v>10.721285746243399</v>
      </c>
      <c r="I2170" s="14">
        <v>6.7956776357411703</v>
      </c>
      <c r="J2170" s="14">
        <v>4.84925554804793</v>
      </c>
      <c r="K2170" s="14">
        <v>7.2710275230407397</v>
      </c>
      <c r="L2170" s="14">
        <v>13.0890068984928</v>
      </c>
      <c r="M2170" s="14">
        <v>0.14700102875157101</v>
      </c>
      <c r="N2170" s="14">
        <v>15.5028827295077</v>
      </c>
      <c r="O2170" s="14">
        <v>3.1537221871936598</v>
      </c>
      <c r="P2170" s="14">
        <v>6.4726507912027298</v>
      </c>
      <c r="R2170">
        <v>11</v>
      </c>
      <c r="S2170">
        <v>6</v>
      </c>
      <c r="T2170">
        <v>2</v>
      </c>
      <c r="U2170">
        <v>3</v>
      </c>
      <c r="V2170">
        <v>1</v>
      </c>
    </row>
    <row r="2171" spans="1:22">
      <c r="A2171">
        <v>2003</v>
      </c>
      <c r="B2171">
        <v>4</v>
      </c>
      <c r="C2171">
        <v>23</v>
      </c>
      <c r="D2171" s="14">
        <v>4.5063947811341496</v>
      </c>
      <c r="E2171" s="14">
        <v>6.3464140244455098</v>
      </c>
      <c r="F2171" s="14">
        <v>3.72901611387605</v>
      </c>
      <c r="G2171" s="14">
        <v>11.7967302052032</v>
      </c>
      <c r="H2171" s="14">
        <v>9.5705582098776194</v>
      </c>
      <c r="I2171" s="14">
        <v>3.1505664717111399</v>
      </c>
      <c r="J2171" s="14">
        <v>7.9055112419049998</v>
      </c>
      <c r="K2171" s="14">
        <v>5.6976007661486303</v>
      </c>
      <c r="L2171" s="14">
        <v>2.0619704070701301</v>
      </c>
      <c r="M2171" s="14">
        <v>2.2204900720240802E-3</v>
      </c>
      <c r="N2171" s="14">
        <v>6.7470838879567498</v>
      </c>
      <c r="O2171" s="14">
        <v>4.7424802534900197</v>
      </c>
      <c r="P2171" s="14">
        <v>6.2016746387258799</v>
      </c>
      <c r="R2171">
        <v>1</v>
      </c>
      <c r="S2171">
        <v>8</v>
      </c>
      <c r="T2171">
        <v>2</v>
      </c>
      <c r="U2171">
        <v>3</v>
      </c>
      <c r="V2171">
        <v>9</v>
      </c>
    </row>
    <row r="2172" spans="1:22">
      <c r="A2172">
        <v>2003</v>
      </c>
      <c r="B2172">
        <v>4</v>
      </c>
      <c r="C2172">
        <v>24</v>
      </c>
      <c r="D2172" s="14">
        <v>1.8006325436175701</v>
      </c>
      <c r="E2172" s="14">
        <v>1.91586901006662</v>
      </c>
      <c r="F2172" s="14">
        <v>0.82799789628628295</v>
      </c>
      <c r="G2172" s="14">
        <v>6.2113791922569197</v>
      </c>
      <c r="H2172" s="14">
        <v>4.3607234944903599</v>
      </c>
      <c r="I2172" s="14">
        <v>1.59260610653156</v>
      </c>
      <c r="J2172" s="14">
        <v>3.33958631514315</v>
      </c>
      <c r="K2172" s="14">
        <v>1.07181629119747</v>
      </c>
      <c r="L2172" s="14">
        <v>0.39740785214387198</v>
      </c>
      <c r="M2172" s="14">
        <v>1.0256251509433399E-3</v>
      </c>
      <c r="N2172" s="14">
        <v>2.7750297778025201</v>
      </c>
      <c r="O2172" s="14">
        <v>6.5385602106670797</v>
      </c>
      <c r="P2172" s="14">
        <v>4.2114877834707398</v>
      </c>
      <c r="R2172">
        <v>1</v>
      </c>
      <c r="S2172">
        <v>3</v>
      </c>
      <c r="T2172">
        <v>2</v>
      </c>
      <c r="U2172">
        <v>3</v>
      </c>
      <c r="V2172">
        <v>9</v>
      </c>
    </row>
    <row r="2173" spans="1:22">
      <c r="A2173">
        <v>2003</v>
      </c>
      <c r="B2173">
        <v>4</v>
      </c>
      <c r="C2173">
        <v>25</v>
      </c>
      <c r="D2173" s="14">
        <v>0.88295642364819604</v>
      </c>
      <c r="E2173" s="14">
        <v>0.233692194960164</v>
      </c>
      <c r="F2173" s="14">
        <v>0.17909445945943001</v>
      </c>
      <c r="G2173" s="14">
        <v>5.1226619675472698</v>
      </c>
      <c r="H2173" s="14">
        <v>1.67075993739136</v>
      </c>
      <c r="I2173" s="14">
        <v>1.05481341682847</v>
      </c>
      <c r="J2173" s="14">
        <v>3.1721142691252999</v>
      </c>
      <c r="K2173" s="14">
        <v>0.46458404567751799</v>
      </c>
      <c r="L2173" s="14">
        <v>0.49164121759025298</v>
      </c>
      <c r="M2173" s="14">
        <v>1.68820928706953E-3</v>
      </c>
      <c r="N2173" s="14">
        <v>5.0970546188676602</v>
      </c>
      <c r="O2173" s="14">
        <v>4.5421513001674398</v>
      </c>
      <c r="P2173" s="14">
        <v>3.03614932933516</v>
      </c>
      <c r="R2173">
        <v>3</v>
      </c>
      <c r="S2173">
        <v>8</v>
      </c>
      <c r="T2173">
        <v>2</v>
      </c>
      <c r="U2173">
        <v>3</v>
      </c>
      <c r="V2173">
        <v>9</v>
      </c>
    </row>
    <row r="2174" spans="1:22">
      <c r="A2174">
        <v>2003</v>
      </c>
      <c r="B2174">
        <v>4</v>
      </c>
      <c r="C2174">
        <v>26</v>
      </c>
      <c r="D2174" s="14">
        <v>3.94569953362749</v>
      </c>
      <c r="E2174" s="14">
        <v>1.2192029670690099E-3</v>
      </c>
      <c r="F2174" s="14">
        <v>3.7724011325291199E-3</v>
      </c>
      <c r="G2174" s="14">
        <v>7.8168224013582197</v>
      </c>
      <c r="H2174" s="14">
        <v>3.2699056795569401</v>
      </c>
      <c r="I2174" s="14">
        <v>8.3900215074140903</v>
      </c>
      <c r="J2174" s="14">
        <v>4.3959956220915402</v>
      </c>
      <c r="K2174" s="14">
        <v>1.8554868040811101</v>
      </c>
      <c r="L2174" s="14">
        <v>3.7941933780119999</v>
      </c>
      <c r="M2174" s="14">
        <v>1.80688006148197E-3</v>
      </c>
      <c r="N2174" s="14">
        <v>11.4936596997011</v>
      </c>
      <c r="O2174" s="14">
        <v>5.7616898398042302</v>
      </c>
      <c r="P2174" s="14">
        <v>4.70245050509401</v>
      </c>
      <c r="R2174">
        <v>4</v>
      </c>
      <c r="S2174">
        <v>6</v>
      </c>
      <c r="T2174">
        <v>2</v>
      </c>
      <c r="U2174">
        <v>3</v>
      </c>
      <c r="V2174">
        <v>1</v>
      </c>
    </row>
    <row r="2175" spans="1:22">
      <c r="A2175">
        <v>2003</v>
      </c>
      <c r="B2175">
        <v>4</v>
      </c>
      <c r="C2175">
        <v>27</v>
      </c>
      <c r="D2175" s="14">
        <v>4.4277419470951402</v>
      </c>
      <c r="E2175" s="14">
        <v>0.25947435384446399</v>
      </c>
      <c r="F2175" s="14">
        <v>3.9932833231580598</v>
      </c>
      <c r="G2175" s="14">
        <v>4.6323354629446403</v>
      </c>
      <c r="H2175" s="14">
        <v>6.8702188337411902</v>
      </c>
      <c r="I2175" s="14">
        <v>6.1420493607910602</v>
      </c>
      <c r="J2175" s="14">
        <v>2.19981356262792</v>
      </c>
      <c r="K2175" s="14">
        <v>1.6418733517879101</v>
      </c>
      <c r="L2175" s="14">
        <v>10.291341313070999</v>
      </c>
      <c r="M2175" s="14">
        <v>1.9353356388831799E-2</v>
      </c>
      <c r="N2175" s="14">
        <v>13.6416933071214</v>
      </c>
      <c r="O2175" s="14">
        <v>8.8336012039557694</v>
      </c>
      <c r="P2175" s="14">
        <v>5.8068960282658404</v>
      </c>
      <c r="R2175">
        <v>4</v>
      </c>
      <c r="S2175">
        <v>6</v>
      </c>
      <c r="T2175">
        <v>2</v>
      </c>
      <c r="U2175">
        <v>3</v>
      </c>
      <c r="V2175">
        <v>1</v>
      </c>
    </row>
    <row r="2176" spans="1:22">
      <c r="A2176">
        <v>2003</v>
      </c>
      <c r="B2176">
        <v>4</v>
      </c>
      <c r="C2176">
        <v>28</v>
      </c>
      <c r="D2176" s="14">
        <v>1.15734901612468</v>
      </c>
      <c r="E2176" s="14">
        <v>0.90934825186301005</v>
      </c>
      <c r="F2176" s="14">
        <v>1.33034991946818</v>
      </c>
      <c r="G2176" s="14">
        <v>9.5858300782259001</v>
      </c>
      <c r="H2176" s="14">
        <v>14.8678209171518</v>
      </c>
      <c r="I2176" s="14">
        <v>4.8134887546863601</v>
      </c>
      <c r="J2176" s="14">
        <v>4.47118719146955</v>
      </c>
      <c r="K2176" s="14">
        <v>1.6935745669722</v>
      </c>
      <c r="L2176" s="14">
        <v>6.0572436953161803</v>
      </c>
      <c r="M2176" s="14">
        <v>2.2346263474607699E-2</v>
      </c>
      <c r="N2176" s="14">
        <v>11.234713820730301</v>
      </c>
      <c r="O2176" s="14">
        <v>9.4984647301061091</v>
      </c>
      <c r="P2176" s="14">
        <v>7.5337983461338798</v>
      </c>
      <c r="R2176">
        <v>5</v>
      </c>
      <c r="S2176">
        <v>6</v>
      </c>
      <c r="T2176">
        <v>2</v>
      </c>
      <c r="U2176">
        <v>3</v>
      </c>
      <c r="V2176">
        <v>1</v>
      </c>
    </row>
    <row r="2177" spans="1:22">
      <c r="A2177">
        <v>2003</v>
      </c>
      <c r="B2177">
        <v>4</v>
      </c>
      <c r="C2177">
        <v>29</v>
      </c>
      <c r="D2177" s="14">
        <v>3.7174277750887801</v>
      </c>
      <c r="E2177" s="14">
        <v>1.62423973375032</v>
      </c>
      <c r="F2177" s="14">
        <v>8.2604850806357599E-2</v>
      </c>
      <c r="G2177" s="14">
        <v>4.83266037718903</v>
      </c>
      <c r="H2177" s="14">
        <v>7.4314943942264202</v>
      </c>
      <c r="I2177" s="14">
        <v>6.7302486882137602</v>
      </c>
      <c r="J2177" s="14">
        <v>9.1555732662046392</v>
      </c>
      <c r="K2177" s="14">
        <v>2.71336500080628</v>
      </c>
      <c r="L2177" s="14">
        <v>0.40297348070745398</v>
      </c>
      <c r="M2177" s="14">
        <v>1.4557188143564601E-4</v>
      </c>
      <c r="N2177" s="14">
        <v>4.0534453845308001</v>
      </c>
      <c r="O2177" s="14">
        <v>12.9723596797593</v>
      </c>
      <c r="P2177" s="14">
        <v>7.3307020917815899</v>
      </c>
      <c r="R2177">
        <v>10</v>
      </c>
      <c r="S2177">
        <v>6</v>
      </c>
      <c r="T2177">
        <v>1</v>
      </c>
      <c r="U2177">
        <v>2</v>
      </c>
      <c r="V2177">
        <v>1</v>
      </c>
    </row>
    <row r="2178" spans="1:22">
      <c r="A2178">
        <v>2003</v>
      </c>
      <c r="B2178">
        <v>4</v>
      </c>
      <c r="C2178">
        <v>30</v>
      </c>
      <c r="D2178" s="14">
        <v>4.3671133400710804</v>
      </c>
      <c r="E2178" s="14">
        <v>0.213750570527281</v>
      </c>
      <c r="F2178" s="14">
        <v>0.36009915265859599</v>
      </c>
      <c r="G2178" s="14">
        <v>3.6627215358760798</v>
      </c>
      <c r="H2178" s="14">
        <v>10.105272573549099</v>
      </c>
      <c r="I2178" s="14">
        <v>5.2528173503611502</v>
      </c>
      <c r="J2178" s="14">
        <v>6.8016041108851804</v>
      </c>
      <c r="K2178" s="14">
        <v>2.25304125964277</v>
      </c>
      <c r="L2178" s="14">
        <v>0.58956145038518304</v>
      </c>
      <c r="M2178" s="14">
        <v>0</v>
      </c>
      <c r="N2178" s="14">
        <v>5.8062629540314799</v>
      </c>
      <c r="O2178" s="14">
        <v>8.9367270691828296</v>
      </c>
      <c r="P2178" s="14">
        <v>5.6296029818486</v>
      </c>
      <c r="R2178">
        <v>10</v>
      </c>
      <c r="S2178">
        <v>6</v>
      </c>
      <c r="T2178">
        <v>1</v>
      </c>
      <c r="U2178">
        <v>2</v>
      </c>
      <c r="V2178">
        <v>1</v>
      </c>
    </row>
    <row r="2179" spans="1:22">
      <c r="A2179">
        <v>2003</v>
      </c>
      <c r="B2179">
        <v>5</v>
      </c>
      <c r="C2179">
        <v>1</v>
      </c>
      <c r="D2179" s="14">
        <v>6.7534996424757896</v>
      </c>
      <c r="E2179" s="14">
        <v>0</v>
      </c>
      <c r="F2179" s="14">
        <v>3.0139837394568599E-3</v>
      </c>
      <c r="G2179" s="14">
        <v>2.93839017676498</v>
      </c>
      <c r="H2179" s="14">
        <v>8.1931897716055193</v>
      </c>
      <c r="I2179" s="14">
        <v>13.1680508481179</v>
      </c>
      <c r="J2179" s="14">
        <v>7.1435836570159497</v>
      </c>
      <c r="K2179" s="14">
        <v>4.6520339731395701</v>
      </c>
      <c r="L2179" s="14">
        <v>1.5964247545993999</v>
      </c>
      <c r="M2179" s="14">
        <v>2.2405313362138502E-3</v>
      </c>
      <c r="N2179" s="14">
        <v>11.7787063293116</v>
      </c>
      <c r="O2179" s="14">
        <v>6.9027725233075801</v>
      </c>
      <c r="P2179" s="14">
        <v>5.1374176269127396</v>
      </c>
      <c r="R2179">
        <v>5</v>
      </c>
      <c r="S2179">
        <v>6</v>
      </c>
      <c r="T2179">
        <v>1</v>
      </c>
      <c r="U2179">
        <v>2</v>
      </c>
      <c r="V2179">
        <v>1</v>
      </c>
    </row>
    <row r="2180" spans="1:22">
      <c r="A2180">
        <v>2003</v>
      </c>
      <c r="B2180">
        <v>5</v>
      </c>
      <c r="C2180">
        <v>2</v>
      </c>
      <c r="D2180" s="14">
        <v>5.3673582527326698</v>
      </c>
      <c r="E2180" s="14">
        <v>0</v>
      </c>
      <c r="F2180" s="14">
        <v>3.9009960652057598E-4</v>
      </c>
      <c r="G2180" s="14">
        <v>2.4773843086793201</v>
      </c>
      <c r="H2180" s="14">
        <v>7.3575972807766004</v>
      </c>
      <c r="I2180" s="14">
        <v>6.1922947305565499</v>
      </c>
      <c r="J2180" s="14">
        <v>0.70712385326124505</v>
      </c>
      <c r="K2180" s="14">
        <v>4.9445099502829404</v>
      </c>
      <c r="L2180" s="14">
        <v>3.36588517153867</v>
      </c>
      <c r="M2180" s="14">
        <v>0.139254821471235</v>
      </c>
      <c r="N2180" s="14">
        <v>9.8303306713052496</v>
      </c>
      <c r="O2180" s="14">
        <v>2.9637597263720301</v>
      </c>
      <c r="P2180" s="14">
        <v>3.21124764413769</v>
      </c>
      <c r="R2180">
        <v>5</v>
      </c>
      <c r="S2180">
        <v>6</v>
      </c>
      <c r="T2180">
        <v>1</v>
      </c>
      <c r="U2180">
        <v>2</v>
      </c>
      <c r="V2180">
        <v>1</v>
      </c>
    </row>
    <row r="2181" spans="1:22">
      <c r="A2181">
        <v>2003</v>
      </c>
      <c r="B2181">
        <v>5</v>
      </c>
      <c r="C2181">
        <v>3</v>
      </c>
      <c r="D2181" s="14">
        <v>1.9373533853167</v>
      </c>
      <c r="E2181" s="14">
        <v>0</v>
      </c>
      <c r="F2181" s="14">
        <v>4.8762450815071999E-4</v>
      </c>
      <c r="G2181" s="14">
        <v>3.3696673165233402</v>
      </c>
      <c r="H2181" s="14">
        <v>4.4802386200784596</v>
      </c>
      <c r="I2181" s="14">
        <v>2.8509605587124902</v>
      </c>
      <c r="J2181" s="14">
        <v>1.5438223655596901</v>
      </c>
      <c r="K2181" s="14">
        <v>3.7319123432359298</v>
      </c>
      <c r="L2181" s="14">
        <v>5.60182784289956</v>
      </c>
      <c r="M2181" s="14">
        <v>0.49324694289757398</v>
      </c>
      <c r="N2181" s="14">
        <v>8.1512210800951106</v>
      </c>
      <c r="O2181" s="14">
        <v>1.9377349098938901</v>
      </c>
      <c r="P2181" s="14">
        <v>2.7334483191899501</v>
      </c>
      <c r="R2181">
        <v>7</v>
      </c>
      <c r="S2181">
        <v>5</v>
      </c>
      <c r="T2181">
        <v>1</v>
      </c>
      <c r="U2181">
        <v>2</v>
      </c>
      <c r="V2181">
        <v>1</v>
      </c>
    </row>
    <row r="2182" spans="1:22">
      <c r="A2182">
        <v>2003</v>
      </c>
      <c r="B2182">
        <v>5</v>
      </c>
      <c r="C2182">
        <v>4</v>
      </c>
      <c r="D2182" s="14">
        <v>3.2510812528245099</v>
      </c>
      <c r="E2182" s="14">
        <v>2.55045587669094E-3</v>
      </c>
      <c r="F2182" s="14">
        <v>0</v>
      </c>
      <c r="G2182" s="14">
        <v>2.9520056240161501</v>
      </c>
      <c r="H2182" s="14">
        <v>4.7589803718437702</v>
      </c>
      <c r="I2182" s="14">
        <v>6.5500939828813403</v>
      </c>
      <c r="J2182" s="14">
        <v>0.73077236631277698</v>
      </c>
      <c r="K2182" s="14">
        <v>1.6528746077607599</v>
      </c>
      <c r="L2182" s="14">
        <v>2.7712719971412199</v>
      </c>
      <c r="M2182" s="14">
        <v>0.18488559514525499</v>
      </c>
      <c r="N2182" s="14">
        <v>7.1253009997744901</v>
      </c>
      <c r="O2182" s="14">
        <v>1.28608997429897</v>
      </c>
      <c r="P2182" s="14">
        <v>1.94747617531649</v>
      </c>
      <c r="R2182">
        <v>7</v>
      </c>
      <c r="S2182">
        <v>5</v>
      </c>
      <c r="T2182">
        <v>1</v>
      </c>
      <c r="U2182">
        <v>2</v>
      </c>
      <c r="V2182">
        <v>1</v>
      </c>
    </row>
    <row r="2183" spans="1:22">
      <c r="A2183">
        <v>2003</v>
      </c>
      <c r="B2183">
        <v>5</v>
      </c>
      <c r="C2183">
        <v>5</v>
      </c>
      <c r="D2183" s="14">
        <v>5.4268428365301604</v>
      </c>
      <c r="E2183" s="14">
        <v>0</v>
      </c>
      <c r="F2183" s="14">
        <v>0</v>
      </c>
      <c r="G2183" s="14">
        <v>1.54058401562852</v>
      </c>
      <c r="H2183" s="14">
        <v>3.6945945040402002</v>
      </c>
      <c r="I2183" s="14">
        <v>2.1995822128742</v>
      </c>
      <c r="J2183" s="14">
        <v>0.93433408764007697</v>
      </c>
      <c r="K2183" s="14">
        <v>1.5276543623161101</v>
      </c>
      <c r="L2183" s="14">
        <v>0.59651880598130902</v>
      </c>
      <c r="M2183" s="14">
        <v>4.98781455603486E-2</v>
      </c>
      <c r="N2183" s="14">
        <v>1.7375727733855999</v>
      </c>
      <c r="O2183" s="14">
        <v>1.48472641446895</v>
      </c>
      <c r="P2183" s="14">
        <v>1.41847272195554</v>
      </c>
      <c r="R2183">
        <v>2</v>
      </c>
      <c r="S2183">
        <v>5</v>
      </c>
      <c r="T2183">
        <v>1</v>
      </c>
      <c r="U2183">
        <v>2</v>
      </c>
      <c r="V2183">
        <v>1</v>
      </c>
    </row>
    <row r="2184" spans="1:22">
      <c r="A2184">
        <v>2003</v>
      </c>
      <c r="B2184">
        <v>5</v>
      </c>
      <c r="C2184">
        <v>6</v>
      </c>
      <c r="D2184" s="14">
        <v>4.6725153395310501</v>
      </c>
      <c r="E2184" s="14">
        <v>2.35717544686309E-4</v>
      </c>
      <c r="F2184" s="14">
        <v>0</v>
      </c>
      <c r="G2184" s="14">
        <v>1.7524730952457299</v>
      </c>
      <c r="H2184" s="14">
        <v>5.19187317703829</v>
      </c>
      <c r="I2184" s="14">
        <v>6.08362673654063</v>
      </c>
      <c r="J2184" s="14">
        <v>0.655715092777446</v>
      </c>
      <c r="K2184" s="14">
        <v>3.08608706737594</v>
      </c>
      <c r="L2184" s="14">
        <v>1.62031160965815</v>
      </c>
      <c r="M2184" s="14">
        <v>3.1427408427318601E-2</v>
      </c>
      <c r="N2184" s="14">
        <v>6.08148322103869</v>
      </c>
      <c r="O2184" s="14">
        <v>0.57277029255147804</v>
      </c>
      <c r="P2184" s="14">
        <v>1.69071196543589</v>
      </c>
      <c r="R2184">
        <v>7</v>
      </c>
      <c r="S2184">
        <v>5</v>
      </c>
      <c r="T2184">
        <v>1</v>
      </c>
      <c r="U2184">
        <v>2</v>
      </c>
      <c r="V2184">
        <v>1</v>
      </c>
    </row>
    <row r="2185" spans="1:22">
      <c r="A2185">
        <v>2003</v>
      </c>
      <c r="B2185">
        <v>5</v>
      </c>
      <c r="C2185">
        <v>7</v>
      </c>
      <c r="D2185" s="14">
        <v>5.82941216440262</v>
      </c>
      <c r="E2185" s="14">
        <v>1.4161462580312799E-4</v>
      </c>
      <c r="F2185" s="14">
        <v>0</v>
      </c>
      <c r="G2185" s="14">
        <v>1.64604198095169</v>
      </c>
      <c r="H2185" s="14">
        <v>2.1099950715779601</v>
      </c>
      <c r="I2185" s="14">
        <v>3.2134168785327399</v>
      </c>
      <c r="J2185" s="14">
        <v>2.2835814692397198</v>
      </c>
      <c r="K2185" s="14">
        <v>2.7926415083054201</v>
      </c>
      <c r="L2185" s="14">
        <v>1.2483224921774401</v>
      </c>
      <c r="M2185" s="14">
        <v>2.7259409060337101E-5</v>
      </c>
      <c r="N2185" s="14">
        <v>2.5220284519014098</v>
      </c>
      <c r="O2185" s="14">
        <v>0.73495416582164896</v>
      </c>
      <c r="P2185" s="14">
        <v>1.39856016754409</v>
      </c>
      <c r="R2185">
        <v>6</v>
      </c>
      <c r="S2185">
        <v>5</v>
      </c>
      <c r="T2185">
        <v>1</v>
      </c>
      <c r="U2185">
        <v>2</v>
      </c>
      <c r="V2185">
        <v>1</v>
      </c>
    </row>
    <row r="2186" spans="1:22">
      <c r="A2186">
        <v>2003</v>
      </c>
      <c r="B2186">
        <v>5</v>
      </c>
      <c r="C2186">
        <v>8</v>
      </c>
      <c r="D2186" s="14">
        <v>3.0620641115022198</v>
      </c>
      <c r="E2186" s="14">
        <v>5.7390336501627899E-2</v>
      </c>
      <c r="F2186" s="14">
        <v>0</v>
      </c>
      <c r="G2186" s="14">
        <v>3.5316706780165501</v>
      </c>
      <c r="H2186" s="14">
        <v>6.1189190687148596</v>
      </c>
      <c r="I2186" s="14">
        <v>7.4524460092986802</v>
      </c>
      <c r="J2186" s="14">
        <v>2.0948492362071498</v>
      </c>
      <c r="K2186" s="14">
        <v>1.64810284560078</v>
      </c>
      <c r="L2186" s="14">
        <v>6.4580125371686998</v>
      </c>
      <c r="M2186" s="14">
        <v>5.07412260818342E-2</v>
      </c>
      <c r="N2186" s="14">
        <v>12.939727857261699</v>
      </c>
      <c r="O2186" s="14">
        <v>0.85038138013522002</v>
      </c>
      <c r="P2186" s="14">
        <v>2.5014713707115801</v>
      </c>
      <c r="R2186">
        <v>5</v>
      </c>
      <c r="S2186">
        <v>5</v>
      </c>
      <c r="T2186">
        <v>1</v>
      </c>
      <c r="U2186">
        <v>2</v>
      </c>
      <c r="V2186">
        <v>1</v>
      </c>
    </row>
    <row r="2187" spans="1:22">
      <c r="A2187">
        <v>2003</v>
      </c>
      <c r="B2187">
        <v>5</v>
      </c>
      <c r="C2187">
        <v>9</v>
      </c>
      <c r="D2187" s="14">
        <v>0.34326993023798202</v>
      </c>
      <c r="E2187" s="14">
        <v>0.47477055716754801</v>
      </c>
      <c r="F2187" s="14">
        <v>3.8746753441813497E-2</v>
      </c>
      <c r="G2187" s="14">
        <v>1.89623049216162</v>
      </c>
      <c r="H2187" s="14">
        <v>3.2969486445169598</v>
      </c>
      <c r="I2187" s="14">
        <v>0.42167055648866197</v>
      </c>
      <c r="J2187" s="14">
        <v>1.43050638619646</v>
      </c>
      <c r="K2187" s="14">
        <v>0.86141847792758897</v>
      </c>
      <c r="L2187" s="14">
        <v>1.6964028046581401</v>
      </c>
      <c r="M2187" s="14">
        <v>0.176615274320364</v>
      </c>
      <c r="N2187" s="14">
        <v>5.1966247755381003</v>
      </c>
      <c r="O2187" s="14">
        <v>0.65905219273399895</v>
      </c>
      <c r="P2187" s="14">
        <v>1.26964390541602</v>
      </c>
      <c r="R2187">
        <v>2</v>
      </c>
      <c r="S2187">
        <v>6</v>
      </c>
      <c r="T2187">
        <v>1</v>
      </c>
      <c r="U2187">
        <v>2</v>
      </c>
      <c r="V2187">
        <v>1</v>
      </c>
    </row>
    <row r="2188" spans="1:22">
      <c r="A2188">
        <v>2003</v>
      </c>
      <c r="B2188">
        <v>5</v>
      </c>
      <c r="C2188">
        <v>10</v>
      </c>
      <c r="D2188" s="14">
        <v>0.87783086212627803</v>
      </c>
      <c r="E2188" s="14">
        <v>0.28989993637359102</v>
      </c>
      <c r="F2188" s="14">
        <v>1.9551870692837599E-4</v>
      </c>
      <c r="G2188" s="14">
        <v>2.53555908505651</v>
      </c>
      <c r="H2188" s="14">
        <v>3.1014399914683199</v>
      </c>
      <c r="I2188" s="14">
        <v>2.6201598286035002</v>
      </c>
      <c r="J2188" s="14">
        <v>2.6866671595977998</v>
      </c>
      <c r="K2188" s="14">
        <v>1.6414612289274899</v>
      </c>
      <c r="L2188" s="14">
        <v>2.90741637354538</v>
      </c>
      <c r="M2188" s="14">
        <v>0.31316699126873099</v>
      </c>
      <c r="N2188" s="14">
        <v>3.6814890117335302</v>
      </c>
      <c r="O2188" s="14">
        <v>0.71367323073160904</v>
      </c>
      <c r="P2188" s="14">
        <v>1.6367669133588001</v>
      </c>
      <c r="R2188">
        <v>2</v>
      </c>
      <c r="S2188">
        <v>6</v>
      </c>
      <c r="T2188">
        <v>1</v>
      </c>
      <c r="U2188">
        <v>2</v>
      </c>
      <c r="V2188">
        <v>1</v>
      </c>
    </row>
    <row r="2189" spans="1:22">
      <c r="A2189">
        <v>2003</v>
      </c>
      <c r="B2189">
        <v>5</v>
      </c>
      <c r="C2189">
        <v>11</v>
      </c>
      <c r="D2189" s="14">
        <v>0.39434915210377203</v>
      </c>
      <c r="E2189" s="14">
        <v>9.7237971461732103E-2</v>
      </c>
      <c r="F2189" s="14">
        <v>0</v>
      </c>
      <c r="G2189" s="14">
        <v>3.5896725633896498</v>
      </c>
      <c r="H2189" s="14">
        <v>2.3958703988783299</v>
      </c>
      <c r="I2189" s="14">
        <v>1.70893969793053</v>
      </c>
      <c r="J2189" s="14">
        <v>2.37191661010413</v>
      </c>
      <c r="K2189" s="14">
        <v>1.1324788395777401</v>
      </c>
      <c r="L2189" s="14">
        <v>1.95111749723695</v>
      </c>
      <c r="M2189" s="14">
        <v>5.9578373664368595E-4</v>
      </c>
      <c r="N2189" s="14">
        <v>3.1795320658200699</v>
      </c>
      <c r="O2189" s="14">
        <v>0.42464823929287099</v>
      </c>
      <c r="P2189" s="14">
        <v>1.4363350120152301</v>
      </c>
      <c r="R2189">
        <v>2</v>
      </c>
      <c r="S2189">
        <v>6</v>
      </c>
      <c r="T2189">
        <v>2</v>
      </c>
      <c r="U2189">
        <v>2</v>
      </c>
      <c r="V2189">
        <v>1</v>
      </c>
    </row>
    <row r="2190" spans="1:22">
      <c r="A2190">
        <v>2003</v>
      </c>
      <c r="B2190">
        <v>5</v>
      </c>
      <c r="C2190">
        <v>12</v>
      </c>
      <c r="D2190" s="14">
        <v>2.9228431576877201</v>
      </c>
      <c r="E2190" s="14">
        <v>4.4621134973239898E-2</v>
      </c>
      <c r="F2190" s="14">
        <v>2.9353750669377599E-4</v>
      </c>
      <c r="G2190" s="14">
        <v>2.0758669097560101</v>
      </c>
      <c r="H2190" s="14">
        <v>3.7631130953444201</v>
      </c>
      <c r="I2190" s="14">
        <v>3.45807268668392</v>
      </c>
      <c r="J2190" s="14">
        <v>0.68393024043113404</v>
      </c>
      <c r="K2190" s="14">
        <v>1.69515639666282</v>
      </c>
      <c r="L2190" s="14">
        <v>1.6618651239248099</v>
      </c>
      <c r="M2190" s="14">
        <v>2.6031486139570501E-2</v>
      </c>
      <c r="N2190" s="14">
        <v>3.4466819996998699</v>
      </c>
      <c r="O2190" s="14">
        <v>0.65839892881294804</v>
      </c>
      <c r="P2190" s="14">
        <v>1.349556025377</v>
      </c>
      <c r="R2190">
        <v>2</v>
      </c>
      <c r="S2190">
        <v>6</v>
      </c>
      <c r="T2190">
        <v>2</v>
      </c>
      <c r="U2190">
        <v>2</v>
      </c>
      <c r="V2190">
        <v>1</v>
      </c>
    </row>
    <row r="2191" spans="1:22">
      <c r="A2191">
        <v>2003</v>
      </c>
      <c r="B2191">
        <v>5</v>
      </c>
      <c r="C2191">
        <v>13</v>
      </c>
      <c r="D2191" s="14">
        <v>5.8641206191327404</v>
      </c>
      <c r="E2191" s="14">
        <v>0.44104191384019997</v>
      </c>
      <c r="F2191" s="14">
        <v>7.9606529729546294E-2</v>
      </c>
      <c r="G2191" s="14">
        <v>2.3692044260351102</v>
      </c>
      <c r="H2191" s="14">
        <v>2.7479289068083901</v>
      </c>
      <c r="I2191" s="14">
        <v>10.3359315520475</v>
      </c>
      <c r="J2191" s="14">
        <v>0.88638688959148504</v>
      </c>
      <c r="K2191" s="14">
        <v>1.0708053305423</v>
      </c>
      <c r="L2191" s="14">
        <v>10.281022155385701</v>
      </c>
      <c r="M2191" s="14">
        <v>6.4313309783630895E-2</v>
      </c>
      <c r="N2191" s="14">
        <v>8.3400252165438093</v>
      </c>
      <c r="O2191" s="14">
        <v>1.1902361980130001</v>
      </c>
      <c r="P2191" s="14">
        <v>2.10846323256375</v>
      </c>
      <c r="R2191">
        <v>2</v>
      </c>
      <c r="S2191">
        <v>5</v>
      </c>
      <c r="T2191">
        <v>4</v>
      </c>
      <c r="U2191">
        <v>2</v>
      </c>
      <c r="V2191">
        <v>1</v>
      </c>
    </row>
    <row r="2192" spans="1:22">
      <c r="A2192">
        <v>2003</v>
      </c>
      <c r="B2192">
        <v>5</v>
      </c>
      <c r="C2192">
        <v>14</v>
      </c>
      <c r="D2192" s="14">
        <v>4.2477269449924204</v>
      </c>
      <c r="E2192" s="14">
        <v>5.5468338837407604E-3</v>
      </c>
      <c r="F2192" s="14">
        <v>0</v>
      </c>
      <c r="G2192" s="14">
        <v>6.5589881024966799</v>
      </c>
      <c r="H2192" s="14">
        <v>5.8742603653380696</v>
      </c>
      <c r="I2192" s="14">
        <v>11.6535674119832</v>
      </c>
      <c r="J2192" s="14">
        <v>0.38989035980023501</v>
      </c>
      <c r="K2192" s="14">
        <v>2.3246066798089799</v>
      </c>
      <c r="L2192" s="14">
        <v>6.5762181275159399</v>
      </c>
      <c r="M2192" s="14">
        <v>0.225564086352947</v>
      </c>
      <c r="N2192" s="14">
        <v>13.337580627623799</v>
      </c>
      <c r="O2192" s="14">
        <v>3.6574022975856999</v>
      </c>
      <c r="P2192" s="14">
        <v>3.9168311065206201</v>
      </c>
      <c r="R2192">
        <v>5</v>
      </c>
      <c r="S2192">
        <v>5</v>
      </c>
      <c r="T2192">
        <v>8</v>
      </c>
      <c r="U2192">
        <v>2</v>
      </c>
      <c r="V2192">
        <v>1</v>
      </c>
    </row>
    <row r="2193" spans="1:22">
      <c r="A2193">
        <v>2003</v>
      </c>
      <c r="B2193">
        <v>5</v>
      </c>
      <c r="C2193">
        <v>15</v>
      </c>
      <c r="D2193" s="14">
        <v>0.69305569953926005</v>
      </c>
      <c r="E2193" s="14">
        <v>1.4136528462373499E-4</v>
      </c>
      <c r="F2193" s="14">
        <v>3.2088272185541798E-2</v>
      </c>
      <c r="G2193" s="14">
        <v>5.9975114435010104</v>
      </c>
      <c r="H2193" s="14">
        <v>4.4756565091528504</v>
      </c>
      <c r="I2193" s="14">
        <v>3.6409595340997898</v>
      </c>
      <c r="J2193" s="14">
        <v>0.47085316047884501</v>
      </c>
      <c r="K2193" s="14">
        <v>1.39494984761688</v>
      </c>
      <c r="L2193" s="14">
        <v>4.9978319010301204</v>
      </c>
      <c r="M2193" s="14">
        <v>0.228163859181789</v>
      </c>
      <c r="N2193" s="14">
        <v>8.6551775180847699</v>
      </c>
      <c r="O2193" s="14">
        <v>4.5473833131421797</v>
      </c>
      <c r="P2193" s="14">
        <v>3.5860947774695</v>
      </c>
      <c r="R2193">
        <v>5</v>
      </c>
      <c r="S2193">
        <v>5</v>
      </c>
      <c r="T2193">
        <v>8</v>
      </c>
      <c r="U2193">
        <v>1</v>
      </c>
      <c r="V2193">
        <v>6</v>
      </c>
    </row>
    <row r="2194" spans="1:22">
      <c r="A2194">
        <v>2003</v>
      </c>
      <c r="B2194">
        <v>5</v>
      </c>
      <c r="C2194">
        <v>16</v>
      </c>
      <c r="D2194" s="14">
        <v>1.44387893682749</v>
      </c>
      <c r="E2194" s="14">
        <v>3.1671056732531198E-2</v>
      </c>
      <c r="F2194" s="14">
        <v>0.106491054997364</v>
      </c>
      <c r="G2194" s="14">
        <v>1.67653656339914</v>
      </c>
      <c r="H2194" s="14">
        <v>3.5754134524688501</v>
      </c>
      <c r="I2194" s="14">
        <v>2.0058547962782698</v>
      </c>
      <c r="J2194" s="14">
        <v>0.63102840800622295</v>
      </c>
      <c r="K2194" s="14">
        <v>0.94986936425643298</v>
      </c>
      <c r="L2194" s="14">
        <v>0.57314943470866897</v>
      </c>
      <c r="M2194" s="14">
        <v>0.52976637818421601</v>
      </c>
      <c r="N2194" s="14">
        <v>3.3949234267517099</v>
      </c>
      <c r="O2194" s="14">
        <v>5.9602839426634198</v>
      </c>
      <c r="P2194" s="14">
        <v>2.8184523217350499</v>
      </c>
      <c r="R2194">
        <v>10</v>
      </c>
      <c r="S2194">
        <v>5</v>
      </c>
      <c r="T2194">
        <v>8</v>
      </c>
      <c r="U2194">
        <v>1</v>
      </c>
      <c r="V2194">
        <v>6</v>
      </c>
    </row>
    <row r="2195" spans="1:22">
      <c r="A2195">
        <v>2003</v>
      </c>
      <c r="B2195">
        <v>5</v>
      </c>
      <c r="C2195">
        <v>17</v>
      </c>
      <c r="D2195" s="14">
        <v>7.5614164461080602E-2</v>
      </c>
      <c r="E2195" s="14">
        <v>3.2699988452354698E-3</v>
      </c>
      <c r="F2195" s="14">
        <v>0.24941559485699499</v>
      </c>
      <c r="G2195" s="14">
        <v>1.4371844504626501</v>
      </c>
      <c r="H2195" s="14">
        <v>1.0077778864528499</v>
      </c>
      <c r="I2195" s="14">
        <v>0.113809867093314</v>
      </c>
      <c r="J2195" s="14">
        <v>0.88753246672394803</v>
      </c>
      <c r="K2195" s="14">
        <v>0.52676092422336296</v>
      </c>
      <c r="L2195" s="14">
        <v>0.66883926487148804</v>
      </c>
      <c r="M2195" s="14">
        <v>0.36555303059181798</v>
      </c>
      <c r="N2195" s="14">
        <v>1.5782215296675699</v>
      </c>
      <c r="O2195" s="14">
        <v>5.1011240961111497</v>
      </c>
      <c r="P2195" s="14">
        <v>2.2180037260336301</v>
      </c>
      <c r="R2195">
        <v>2</v>
      </c>
      <c r="S2195">
        <v>5</v>
      </c>
      <c r="T2195">
        <v>8</v>
      </c>
      <c r="U2195">
        <v>1</v>
      </c>
      <c r="V2195">
        <v>7</v>
      </c>
    </row>
    <row r="2196" spans="1:22">
      <c r="A2196">
        <v>2003</v>
      </c>
      <c r="B2196">
        <v>5</v>
      </c>
      <c r="C2196">
        <v>18</v>
      </c>
      <c r="D2196" s="14">
        <v>3.6325056947359102E-2</v>
      </c>
      <c r="E2196" s="14">
        <v>3.8822917605102099E-3</v>
      </c>
      <c r="F2196" s="14">
        <v>0.29740894108218402</v>
      </c>
      <c r="G2196" s="14">
        <v>1.3087704314024</v>
      </c>
      <c r="H2196" s="14">
        <v>0.59274301253017803</v>
      </c>
      <c r="I2196" s="14">
        <v>0.24390525322762999</v>
      </c>
      <c r="J2196" s="14">
        <v>0.59103539344979095</v>
      </c>
      <c r="K2196" s="14">
        <v>0.37922111152982702</v>
      </c>
      <c r="L2196" s="14">
        <v>0.41953759780525801</v>
      </c>
      <c r="M2196" s="14">
        <v>0.19542790812868299</v>
      </c>
      <c r="N2196" s="14">
        <v>1.17689344367249</v>
      </c>
      <c r="O2196" s="14">
        <v>4.08623040906848</v>
      </c>
      <c r="P2196" s="14">
        <v>1.76221103565304</v>
      </c>
      <c r="R2196">
        <v>6</v>
      </c>
      <c r="S2196">
        <v>5</v>
      </c>
      <c r="T2196">
        <v>8</v>
      </c>
      <c r="U2196">
        <v>1</v>
      </c>
      <c r="V2196">
        <v>7</v>
      </c>
    </row>
    <row r="2197" spans="1:22">
      <c r="A2197">
        <v>2003</v>
      </c>
      <c r="B2197">
        <v>5</v>
      </c>
      <c r="C2197">
        <v>19</v>
      </c>
      <c r="D2197" s="14">
        <v>0.16664195379693</v>
      </c>
      <c r="E2197" s="14">
        <v>4.7146883554459101E-5</v>
      </c>
      <c r="F2197" s="14">
        <v>0.23288167336447599</v>
      </c>
      <c r="G2197" s="14">
        <v>1.0499601143772099</v>
      </c>
      <c r="H2197" s="14">
        <v>1.62622168169012</v>
      </c>
      <c r="I2197" s="14">
        <v>0.220221073234207</v>
      </c>
      <c r="J2197" s="14">
        <v>0.82237971382386998</v>
      </c>
      <c r="K2197" s="14">
        <v>0.49257645304147502</v>
      </c>
      <c r="L2197" s="14">
        <v>0.121736842695192</v>
      </c>
      <c r="M2197" s="14">
        <v>9.1969729759066005E-2</v>
      </c>
      <c r="N2197" s="14">
        <v>1.1833390226735101</v>
      </c>
      <c r="O2197" s="14">
        <v>5.1605043949100002</v>
      </c>
      <c r="P2197" s="14">
        <v>2.1256215166896202</v>
      </c>
      <c r="R2197">
        <v>6</v>
      </c>
      <c r="S2197">
        <v>5</v>
      </c>
      <c r="T2197">
        <v>8</v>
      </c>
      <c r="U2197">
        <v>1</v>
      </c>
      <c r="V2197">
        <v>7</v>
      </c>
    </row>
    <row r="2198" spans="1:22">
      <c r="A2198">
        <v>2003</v>
      </c>
      <c r="B2198">
        <v>5</v>
      </c>
      <c r="C2198">
        <v>20</v>
      </c>
      <c r="D2198" s="14">
        <v>6.7660895479447897E-2</v>
      </c>
      <c r="E2198" s="14">
        <v>0</v>
      </c>
      <c r="F2198" s="14">
        <v>6.3099177159013599E-3</v>
      </c>
      <c r="G2198" s="14">
        <v>1.1152239181610799</v>
      </c>
      <c r="H2198" s="14">
        <v>0.80785800112812201</v>
      </c>
      <c r="I2198" s="14">
        <v>0.130741187201002</v>
      </c>
      <c r="J2198" s="14">
        <v>1.12396686455374</v>
      </c>
      <c r="K2198" s="14">
        <v>0.74692714249931602</v>
      </c>
      <c r="L2198" s="14">
        <v>0.19772093724908699</v>
      </c>
      <c r="M2198" s="14">
        <v>0.465020899874382</v>
      </c>
      <c r="N2198" s="14">
        <v>0.99413344117984603</v>
      </c>
      <c r="O2198" s="14">
        <v>7.1599384121231102</v>
      </c>
      <c r="P2198" s="14">
        <v>2.7636791996300598</v>
      </c>
      <c r="R2198">
        <v>10</v>
      </c>
      <c r="S2198">
        <v>5</v>
      </c>
      <c r="T2198">
        <v>4</v>
      </c>
      <c r="U2198">
        <v>1</v>
      </c>
      <c r="V2198">
        <v>7</v>
      </c>
    </row>
    <row r="2199" spans="1:22">
      <c r="A2199">
        <v>2003</v>
      </c>
      <c r="B2199">
        <v>5</v>
      </c>
      <c r="C2199">
        <v>21</v>
      </c>
      <c r="D2199" s="14">
        <v>0.18788610594454999</v>
      </c>
      <c r="E2199" s="14">
        <v>1.4993587869488801E-3</v>
      </c>
      <c r="F2199" s="14">
        <v>9.2447148117991096E-2</v>
      </c>
      <c r="G2199" s="14">
        <v>1.15255645167329</v>
      </c>
      <c r="H2199" s="14">
        <v>3.1336340719306</v>
      </c>
      <c r="I2199" s="14">
        <v>0.28763985011849003</v>
      </c>
      <c r="J2199" s="14">
        <v>0.96938768073866999</v>
      </c>
      <c r="K2199" s="14">
        <v>4.8306662029555998</v>
      </c>
      <c r="L2199" s="14">
        <v>0.56085789383002904</v>
      </c>
      <c r="M2199" s="14">
        <v>0.40804194990036802</v>
      </c>
      <c r="N2199" s="14">
        <v>1.9835927193087599</v>
      </c>
      <c r="O2199" s="14">
        <v>6.2986081449745299</v>
      </c>
      <c r="P2199" s="14">
        <v>3.2787599044206601</v>
      </c>
      <c r="R2199">
        <v>4</v>
      </c>
      <c r="S2199">
        <v>5</v>
      </c>
      <c r="T2199">
        <v>4</v>
      </c>
      <c r="U2199">
        <v>1</v>
      </c>
      <c r="V2199">
        <v>7</v>
      </c>
    </row>
    <row r="2200" spans="1:22">
      <c r="A2200">
        <v>2003</v>
      </c>
      <c r="B2200">
        <v>5</v>
      </c>
      <c r="C2200">
        <v>22</v>
      </c>
      <c r="D2200" s="14">
        <v>1.2675601665654701</v>
      </c>
      <c r="E2200" s="14">
        <v>8.94994263625356E-4</v>
      </c>
      <c r="F2200" s="14">
        <v>2.5599371936899099E-2</v>
      </c>
      <c r="G2200" s="14">
        <v>2.8481768938207801</v>
      </c>
      <c r="H2200" s="14">
        <v>2.6913865255385998</v>
      </c>
      <c r="I2200" s="14">
        <v>1.28287818470107</v>
      </c>
      <c r="J2200" s="14">
        <v>2.1021993835714201</v>
      </c>
      <c r="K2200" s="14">
        <v>2.8692314318796801</v>
      </c>
      <c r="L2200" s="14">
        <v>1.9994345361914301</v>
      </c>
      <c r="M2200" s="14">
        <v>1.0227960917012799</v>
      </c>
      <c r="N2200" s="14">
        <v>1.8565059362852701</v>
      </c>
      <c r="O2200" s="14">
        <v>5.4676849726119796</v>
      </c>
      <c r="P2200" s="14">
        <v>3.2105479924876801</v>
      </c>
      <c r="R2200">
        <v>10</v>
      </c>
      <c r="S2200">
        <v>5</v>
      </c>
      <c r="T2200">
        <v>4</v>
      </c>
      <c r="U2200">
        <v>1</v>
      </c>
      <c r="V2200">
        <v>7</v>
      </c>
    </row>
    <row r="2201" spans="1:22">
      <c r="A2201">
        <v>2003</v>
      </c>
      <c r="B2201">
        <v>5</v>
      </c>
      <c r="C2201">
        <v>23</v>
      </c>
      <c r="D2201" s="14">
        <v>0.54328879510797401</v>
      </c>
      <c r="E2201" s="14">
        <v>5.9251949003387497E-3</v>
      </c>
      <c r="F2201" s="14">
        <v>4.1480438160414197E-2</v>
      </c>
      <c r="G2201" s="14">
        <v>3.1857824528505398</v>
      </c>
      <c r="H2201" s="14">
        <v>1.5700917940750501</v>
      </c>
      <c r="I2201" s="14">
        <v>0.71209625648889996</v>
      </c>
      <c r="J2201" s="14">
        <v>2.4061110153687202</v>
      </c>
      <c r="K2201" s="14">
        <v>1.69072754100968</v>
      </c>
      <c r="L2201" s="14">
        <v>1.8809525096465001</v>
      </c>
      <c r="M2201" s="14">
        <v>2.0744446443615301</v>
      </c>
      <c r="N2201" s="14">
        <v>2.5399070638467198</v>
      </c>
      <c r="O2201" s="14">
        <v>3.6886782439766401</v>
      </c>
      <c r="P2201" s="14">
        <v>2.57182545833385</v>
      </c>
      <c r="R2201">
        <v>2</v>
      </c>
      <c r="S2201">
        <v>5</v>
      </c>
      <c r="T2201">
        <v>4</v>
      </c>
      <c r="U2201">
        <v>1</v>
      </c>
      <c r="V2201">
        <v>7</v>
      </c>
    </row>
    <row r="2202" spans="1:22">
      <c r="A2202">
        <v>2003</v>
      </c>
      <c r="B2202">
        <v>5</v>
      </c>
      <c r="C2202">
        <v>24</v>
      </c>
      <c r="D2202" s="14">
        <v>0.82467854272411201</v>
      </c>
      <c r="E2202" s="14">
        <v>3.61992829645174E-3</v>
      </c>
      <c r="F2202" s="14">
        <v>1.4635947322764399E-4</v>
      </c>
      <c r="G2202" s="14">
        <v>3.4896114190296701</v>
      </c>
      <c r="H2202" s="14">
        <v>2.6331077646494401</v>
      </c>
      <c r="I2202" s="14">
        <v>1.04357504305374</v>
      </c>
      <c r="J2202" s="14">
        <v>2.5796900896248101</v>
      </c>
      <c r="K2202" s="14">
        <v>1.4752965140338601</v>
      </c>
      <c r="L2202" s="14">
        <v>6.9320226328094501</v>
      </c>
      <c r="M2202" s="14">
        <v>1.9057065455323801</v>
      </c>
      <c r="N2202" s="14">
        <v>3.5057025824936101</v>
      </c>
      <c r="O2202" s="14">
        <v>3.8468635344830902</v>
      </c>
      <c r="P2202" s="14">
        <v>3.02232011559706</v>
      </c>
      <c r="R2202">
        <v>2</v>
      </c>
      <c r="S2202">
        <v>6</v>
      </c>
      <c r="T2202">
        <v>4</v>
      </c>
      <c r="U2202">
        <v>1</v>
      </c>
      <c r="V2202">
        <v>7</v>
      </c>
    </row>
    <row r="2203" spans="1:22">
      <c r="A2203">
        <v>2003</v>
      </c>
      <c r="B2203">
        <v>5</v>
      </c>
      <c r="C2203">
        <v>25</v>
      </c>
      <c r="D2203" s="14">
        <v>1.75468775118904</v>
      </c>
      <c r="E2203" s="14">
        <v>3.5628307376620902E-3</v>
      </c>
      <c r="F2203" s="14">
        <v>1.9950827539241201E-2</v>
      </c>
      <c r="G2203" s="14">
        <v>2.78354307225172</v>
      </c>
      <c r="H2203" s="14">
        <v>1.9041959497512</v>
      </c>
      <c r="I2203" s="14">
        <v>1.2222377389466701</v>
      </c>
      <c r="J2203" s="14">
        <v>3.7422586514151801</v>
      </c>
      <c r="K2203" s="14">
        <v>1.57181859849664</v>
      </c>
      <c r="L2203" s="14">
        <v>0.93804865737224297</v>
      </c>
      <c r="M2203" s="14">
        <v>0.31375822483445398</v>
      </c>
      <c r="N2203" s="14">
        <v>4.0404581491587104</v>
      </c>
      <c r="O2203" s="14">
        <v>4.07802177309381</v>
      </c>
      <c r="P2203" s="14">
        <v>2.6870747453146699</v>
      </c>
      <c r="R2203">
        <v>4</v>
      </c>
      <c r="S2203">
        <v>6</v>
      </c>
      <c r="T2203">
        <v>4</v>
      </c>
      <c r="U2203">
        <v>1</v>
      </c>
      <c r="V2203">
        <v>7</v>
      </c>
    </row>
    <row r="2204" spans="1:22">
      <c r="A2204">
        <v>2003</v>
      </c>
      <c r="B2204">
        <v>5</v>
      </c>
      <c r="C2204">
        <v>26</v>
      </c>
      <c r="D2204" s="14">
        <v>2.68722722875395</v>
      </c>
      <c r="E2204" s="14">
        <v>0.103995812284954</v>
      </c>
      <c r="F2204" s="14">
        <v>0</v>
      </c>
      <c r="G2204" s="14">
        <v>3.15663869430032</v>
      </c>
      <c r="H2204" s="14">
        <v>2.6162497588036802</v>
      </c>
      <c r="I2204" s="14">
        <v>3.9791609912952</v>
      </c>
      <c r="J2204" s="14">
        <v>2.48673447908175</v>
      </c>
      <c r="K2204" s="14">
        <v>0.704374693662289</v>
      </c>
      <c r="L2204" s="14">
        <v>6.9351563710927104</v>
      </c>
      <c r="M2204" s="14">
        <v>1.3702510716351799</v>
      </c>
      <c r="N2204" s="14">
        <v>5.4998921160161496</v>
      </c>
      <c r="O2204" s="14">
        <v>2.4237748702082702</v>
      </c>
      <c r="P2204" s="14">
        <v>2.46321145330199</v>
      </c>
      <c r="R2204">
        <v>2</v>
      </c>
      <c r="S2204">
        <v>6</v>
      </c>
      <c r="T2204">
        <v>4</v>
      </c>
      <c r="U2204">
        <v>1</v>
      </c>
      <c r="V2204">
        <v>7</v>
      </c>
    </row>
    <row r="2205" spans="1:22">
      <c r="A2205">
        <v>2003</v>
      </c>
      <c r="B2205">
        <v>5</v>
      </c>
      <c r="C2205">
        <v>27</v>
      </c>
      <c r="D2205" s="14">
        <v>1.7593930102900699</v>
      </c>
      <c r="E2205" s="14">
        <v>3.4157747160716602E-2</v>
      </c>
      <c r="F2205" s="14">
        <v>1.0765617765039299E-2</v>
      </c>
      <c r="G2205" s="14">
        <v>1.45862717848527</v>
      </c>
      <c r="H2205" s="14">
        <v>2.09243013339437</v>
      </c>
      <c r="I2205" s="14">
        <v>6.35607119518638</v>
      </c>
      <c r="J2205" s="14">
        <v>0.73751111892389898</v>
      </c>
      <c r="K2205" s="14">
        <v>1.17964112103055</v>
      </c>
      <c r="L2205" s="14">
        <v>0.54065462727873603</v>
      </c>
      <c r="M2205" s="14">
        <v>0.44925166972831898</v>
      </c>
      <c r="N2205" s="14">
        <v>5.0898717679518297</v>
      </c>
      <c r="O2205" s="14">
        <v>5.0018069204183302</v>
      </c>
      <c r="P2205" s="14">
        <v>2.5594290226754501</v>
      </c>
      <c r="R2205">
        <v>6</v>
      </c>
      <c r="S2205">
        <v>6</v>
      </c>
      <c r="T2205">
        <v>4</v>
      </c>
      <c r="U2205">
        <v>1</v>
      </c>
      <c r="V2205">
        <v>7</v>
      </c>
    </row>
    <row r="2206" spans="1:22">
      <c r="A2206">
        <v>2003</v>
      </c>
      <c r="B2206">
        <v>5</v>
      </c>
      <c r="C2206">
        <v>28</v>
      </c>
      <c r="D2206" s="14">
        <v>0.85517991008402205</v>
      </c>
      <c r="E2206" s="14">
        <v>3.2357751914433401E-3</v>
      </c>
      <c r="F2206" s="14">
        <v>2.36014756331351E-2</v>
      </c>
      <c r="G2206" s="14">
        <v>2.1178881971447301</v>
      </c>
      <c r="H2206" s="14">
        <v>1.27037589791158</v>
      </c>
      <c r="I2206" s="14">
        <v>0.86474267675384398</v>
      </c>
      <c r="J2206" s="14">
        <v>0.97580628410178005</v>
      </c>
      <c r="K2206" s="14">
        <v>0.94477144590401596</v>
      </c>
      <c r="L2206" s="14">
        <v>3.35629210993033</v>
      </c>
      <c r="M2206" s="14">
        <v>2.5641257101569299</v>
      </c>
      <c r="N2206" s="14">
        <v>2.4397789323327101</v>
      </c>
      <c r="O2206" s="14">
        <v>4.7870891325164102</v>
      </c>
      <c r="P2206" s="14">
        <v>2.5967826349163801</v>
      </c>
      <c r="R2206">
        <v>2</v>
      </c>
      <c r="S2206">
        <v>5</v>
      </c>
      <c r="T2206">
        <v>4</v>
      </c>
      <c r="U2206">
        <v>1</v>
      </c>
      <c r="V2206">
        <v>7</v>
      </c>
    </row>
    <row r="2207" spans="1:22">
      <c r="A2207">
        <v>2003</v>
      </c>
      <c r="B2207">
        <v>5</v>
      </c>
      <c r="C2207">
        <v>29</v>
      </c>
      <c r="D2207" s="14">
        <v>0.26095835447218002</v>
      </c>
      <c r="E2207" s="14">
        <v>2.1006762023806799E-2</v>
      </c>
      <c r="F2207" s="14">
        <v>1.1004888255304801E-2</v>
      </c>
      <c r="G2207" s="14">
        <v>1.70271618205563</v>
      </c>
      <c r="H2207" s="14">
        <v>2.5886019970954002</v>
      </c>
      <c r="I2207" s="14">
        <v>0.61148032242249395</v>
      </c>
      <c r="J2207" s="14">
        <v>1.77893514263935</v>
      </c>
      <c r="K2207" s="14">
        <v>1.8556400468299901</v>
      </c>
      <c r="L2207" s="14">
        <v>0.59183142444354897</v>
      </c>
      <c r="M2207" s="14">
        <v>0.94052631190511704</v>
      </c>
      <c r="N2207" s="14">
        <v>1.26373514831958</v>
      </c>
      <c r="O2207" s="14">
        <v>4.0160029463815201</v>
      </c>
      <c r="P2207" s="14">
        <v>2.2709448835952899</v>
      </c>
      <c r="R2207">
        <v>2</v>
      </c>
      <c r="S2207">
        <v>5</v>
      </c>
      <c r="T2207">
        <v>4</v>
      </c>
      <c r="U2207">
        <v>1</v>
      </c>
      <c r="V2207">
        <v>7</v>
      </c>
    </row>
    <row r="2208" spans="1:22">
      <c r="A2208">
        <v>2003</v>
      </c>
      <c r="B2208">
        <v>5</v>
      </c>
      <c r="C2208">
        <v>30</v>
      </c>
      <c r="D2208" s="14">
        <v>0.169844804045025</v>
      </c>
      <c r="E2208" s="14">
        <v>1.6191544612949901E-2</v>
      </c>
      <c r="F2208" s="14">
        <v>8.7335729686602408E-3</v>
      </c>
      <c r="G2208" s="14">
        <v>2.7540306626680202</v>
      </c>
      <c r="H2208" s="14">
        <v>2.8847484154491698</v>
      </c>
      <c r="I2208" s="14">
        <v>0.70865442076220397</v>
      </c>
      <c r="J2208" s="14">
        <v>1.68623631643116</v>
      </c>
      <c r="K2208" s="14">
        <v>1.9969905070849701</v>
      </c>
      <c r="L2208" s="14">
        <v>2.7462776078718201</v>
      </c>
      <c r="M2208" s="14">
        <v>1.5212167765823801</v>
      </c>
      <c r="N2208" s="14">
        <v>3.3633809916272099</v>
      </c>
      <c r="O2208" s="14">
        <v>3.0753151745238001</v>
      </c>
      <c r="P2208" s="14">
        <v>2.4114751716066398</v>
      </c>
      <c r="R2208">
        <v>2</v>
      </c>
      <c r="S2208">
        <v>9</v>
      </c>
      <c r="T2208">
        <v>4</v>
      </c>
      <c r="U2208">
        <v>1</v>
      </c>
      <c r="V2208">
        <v>7</v>
      </c>
    </row>
    <row r="2209" spans="1:22">
      <c r="A2209">
        <v>2003</v>
      </c>
      <c r="B2209">
        <v>5</v>
      </c>
      <c r="C2209">
        <v>31</v>
      </c>
      <c r="D2209" s="14">
        <v>9.8163063530600503E-2</v>
      </c>
      <c r="E2209" s="14">
        <v>2.8129322577199301E-2</v>
      </c>
      <c r="F2209" s="14">
        <v>0.23230313308103501</v>
      </c>
      <c r="G2209" s="14">
        <v>3.4904173318898501</v>
      </c>
      <c r="H2209" s="14">
        <v>1.34887789941127</v>
      </c>
      <c r="I2209" s="14">
        <v>0.15953803605505401</v>
      </c>
      <c r="J2209" s="14">
        <v>1.0293932753153801</v>
      </c>
      <c r="K2209" s="14">
        <v>1.28734931490246</v>
      </c>
      <c r="L2209" s="14">
        <v>5.6606837763284101</v>
      </c>
      <c r="M2209" s="14">
        <v>3.499098256965</v>
      </c>
      <c r="N2209" s="14">
        <v>3.73800145905577</v>
      </c>
      <c r="O2209" s="14">
        <v>5.1801103014768097</v>
      </c>
      <c r="P2209" s="14">
        <v>3.2082427486820699</v>
      </c>
      <c r="R2209">
        <v>2</v>
      </c>
      <c r="S2209">
        <v>5</v>
      </c>
      <c r="T2209">
        <v>4</v>
      </c>
      <c r="U2209">
        <v>1</v>
      </c>
      <c r="V2209">
        <v>7</v>
      </c>
    </row>
    <row r="2210" spans="1:22">
      <c r="A2210">
        <v>2004</v>
      </c>
      <c r="B2210">
        <v>3</v>
      </c>
      <c r="C2210">
        <v>1</v>
      </c>
      <c r="D2210" s="14">
        <v>3.4801975532944098</v>
      </c>
      <c r="E2210" s="14">
        <v>0</v>
      </c>
      <c r="F2210" s="14">
        <v>0</v>
      </c>
      <c r="G2210" s="14">
        <v>0.12107114710749201</v>
      </c>
      <c r="H2210" s="14">
        <v>0.45916375817622401</v>
      </c>
      <c r="I2210" s="14">
        <v>1.1147245037735301</v>
      </c>
      <c r="J2210" s="14">
        <v>6.5838483683689402E-3</v>
      </c>
      <c r="K2210" s="14">
        <v>4.5197786129767596</v>
      </c>
      <c r="L2210" s="14">
        <v>3.3912432706296403E-2</v>
      </c>
      <c r="M2210" s="14">
        <v>0</v>
      </c>
      <c r="N2210" s="14">
        <v>2.8144950226323902</v>
      </c>
      <c r="O2210" s="14">
        <v>0.91055471193357596</v>
      </c>
      <c r="P2210" s="14">
        <v>1.1076861531855</v>
      </c>
      <c r="R2210">
        <v>6</v>
      </c>
      <c r="S2210">
        <v>4</v>
      </c>
      <c r="T2210">
        <v>6</v>
      </c>
      <c r="U2210">
        <v>8</v>
      </c>
      <c r="V2210">
        <v>5</v>
      </c>
    </row>
    <row r="2211" spans="1:22">
      <c r="A2211">
        <v>2004</v>
      </c>
      <c r="B2211">
        <v>3</v>
      </c>
      <c r="C2211">
        <v>2</v>
      </c>
      <c r="D2211" s="14">
        <v>8.5415240665905596</v>
      </c>
      <c r="E2211" s="14">
        <v>0</v>
      </c>
      <c r="F2211" s="14">
        <v>0</v>
      </c>
      <c r="G2211" s="14">
        <v>9.4014149868722793E-2</v>
      </c>
      <c r="H2211" s="14">
        <v>0.20355105377730601</v>
      </c>
      <c r="I2211" s="14">
        <v>5.05681980967681</v>
      </c>
      <c r="J2211" s="14">
        <v>6.7456361021304197E-3</v>
      </c>
      <c r="K2211" s="14">
        <v>3.81200152533158</v>
      </c>
      <c r="L2211" s="14">
        <v>0.10780063193714701</v>
      </c>
      <c r="M2211" s="14">
        <v>0</v>
      </c>
      <c r="N2211" s="14">
        <v>1.0950810917067</v>
      </c>
      <c r="O2211" s="14">
        <v>1.2142460895190801</v>
      </c>
      <c r="P2211" s="14">
        <v>1.0232789677632099</v>
      </c>
      <c r="R2211">
        <v>6</v>
      </c>
      <c r="S2211">
        <v>4</v>
      </c>
      <c r="T2211">
        <v>6</v>
      </c>
      <c r="U2211">
        <v>8</v>
      </c>
      <c r="V2211">
        <v>5</v>
      </c>
    </row>
    <row r="2212" spans="1:22">
      <c r="A2212">
        <v>2004</v>
      </c>
      <c r="B2212">
        <v>3</v>
      </c>
      <c r="C2212">
        <v>3</v>
      </c>
      <c r="D2212" s="14">
        <v>3.0029454379604301</v>
      </c>
      <c r="E2212" s="14">
        <v>0</v>
      </c>
      <c r="F2212" s="14">
        <v>0</v>
      </c>
      <c r="G2212" s="14">
        <v>4.4183548579548898E-2</v>
      </c>
      <c r="H2212" s="14">
        <v>5.0721197233135E-2</v>
      </c>
      <c r="I2212" s="14">
        <v>1.4628320676378199</v>
      </c>
      <c r="J2212" s="14">
        <v>5.40775501651741E-3</v>
      </c>
      <c r="K2212" s="14">
        <v>1.3702915585537401</v>
      </c>
      <c r="L2212" s="14">
        <v>4.4405377855618197E-2</v>
      </c>
      <c r="M2212" s="14">
        <v>0</v>
      </c>
      <c r="N2212" s="14">
        <v>0.87525553073482198</v>
      </c>
      <c r="O2212" s="14">
        <v>1.3815703295973301</v>
      </c>
      <c r="P2212" s="14">
        <v>0.65592035497150503</v>
      </c>
      <c r="R2212">
        <v>6</v>
      </c>
      <c r="S2212">
        <v>2</v>
      </c>
      <c r="T2212">
        <v>6</v>
      </c>
      <c r="U2212">
        <v>8</v>
      </c>
      <c r="V2212">
        <v>5</v>
      </c>
    </row>
    <row r="2213" spans="1:22">
      <c r="A2213">
        <v>2004</v>
      </c>
      <c r="B2213">
        <v>3</v>
      </c>
      <c r="C2213">
        <v>4</v>
      </c>
      <c r="D2213" s="14">
        <v>1.6780254014153799</v>
      </c>
      <c r="E2213" s="14">
        <v>0</v>
      </c>
      <c r="F2213" s="14">
        <v>0</v>
      </c>
      <c r="G2213" s="14">
        <v>3.9342372091892702E-2</v>
      </c>
      <c r="H2213" s="14">
        <v>6.5525054430885202E-2</v>
      </c>
      <c r="I2213" s="14">
        <v>0.21845067332577101</v>
      </c>
      <c r="J2213" s="14">
        <v>1.1226244209100601E-3</v>
      </c>
      <c r="K2213" s="14">
        <v>1.1427475425017</v>
      </c>
      <c r="L2213" s="14">
        <v>5.4446363889895499E-3</v>
      </c>
      <c r="M2213" s="14">
        <v>0</v>
      </c>
      <c r="N2213" s="14">
        <v>0.21972977184644801</v>
      </c>
      <c r="O2213" s="14">
        <v>2.4617032595038002</v>
      </c>
      <c r="P2213" s="14">
        <v>0.79970910733241896</v>
      </c>
      <c r="R2213">
        <v>6</v>
      </c>
      <c r="S2213">
        <v>2</v>
      </c>
      <c r="T2213">
        <v>6</v>
      </c>
      <c r="U2213">
        <v>8</v>
      </c>
      <c r="V2213">
        <v>3</v>
      </c>
    </row>
    <row r="2214" spans="1:22">
      <c r="A2214">
        <v>2004</v>
      </c>
      <c r="B2214">
        <v>3</v>
      </c>
      <c r="C2214">
        <v>5</v>
      </c>
      <c r="D2214" s="14">
        <v>3.1967996483801802</v>
      </c>
      <c r="E2214" s="14">
        <v>0</v>
      </c>
      <c r="F2214" s="14">
        <v>0</v>
      </c>
      <c r="G2214" s="14">
        <v>3.4358277811526602E-2</v>
      </c>
      <c r="H2214" s="14">
        <v>6.2097922292452298E-2</v>
      </c>
      <c r="I2214" s="14">
        <v>0.78367023525610402</v>
      </c>
      <c r="J2214" s="14">
        <v>3.1595637434859899E-4</v>
      </c>
      <c r="K2214" s="14">
        <v>1.16950538783521</v>
      </c>
      <c r="L2214" s="14">
        <v>0.35923821188472999</v>
      </c>
      <c r="M2214" s="14">
        <v>0</v>
      </c>
      <c r="N2214" s="14">
        <v>0.40946362579171303</v>
      </c>
      <c r="O2214" s="14">
        <v>2.0052439614075399</v>
      </c>
      <c r="P2214" s="14">
        <v>0.75089184126458297</v>
      </c>
      <c r="R2214">
        <v>6</v>
      </c>
      <c r="S2214">
        <v>4</v>
      </c>
      <c r="T2214">
        <v>6</v>
      </c>
      <c r="U2214">
        <v>8</v>
      </c>
      <c r="V2214">
        <v>5</v>
      </c>
    </row>
    <row r="2215" spans="1:22">
      <c r="A2215">
        <v>2004</v>
      </c>
      <c r="B2215">
        <v>3</v>
      </c>
      <c r="C2215">
        <v>6</v>
      </c>
      <c r="D2215" s="14">
        <v>7.1685959684381899</v>
      </c>
      <c r="E2215" s="14">
        <v>0</v>
      </c>
      <c r="F2215" s="14">
        <v>0</v>
      </c>
      <c r="G2215" s="14">
        <v>2.97290749273895E-2</v>
      </c>
      <c r="H2215" s="14">
        <v>0.29819775864808001</v>
      </c>
      <c r="I2215" s="14">
        <v>1.0124611768516401</v>
      </c>
      <c r="J2215" s="14">
        <v>8.1089799104551493E-3</v>
      </c>
      <c r="K2215" s="14">
        <v>5.6511901967357696</v>
      </c>
      <c r="L2215" s="14">
        <v>1.2978093588639099</v>
      </c>
      <c r="M2215" s="14">
        <v>0</v>
      </c>
      <c r="N2215" s="14">
        <v>0.99963488858907901</v>
      </c>
      <c r="O2215" s="14">
        <v>2.1120764412392199</v>
      </c>
      <c r="P2215" s="14">
        <v>1.63910296497304</v>
      </c>
      <c r="R2215">
        <v>9</v>
      </c>
      <c r="S2215">
        <v>4</v>
      </c>
      <c r="T2215">
        <v>6</v>
      </c>
      <c r="U2215">
        <v>8</v>
      </c>
      <c r="V2215">
        <v>8</v>
      </c>
    </row>
    <row r="2216" spans="1:22">
      <c r="A2216">
        <v>2004</v>
      </c>
      <c r="B2216">
        <v>3</v>
      </c>
      <c r="C2216">
        <v>7</v>
      </c>
      <c r="D2216" s="14">
        <v>7.0737697788627401</v>
      </c>
      <c r="E2216" s="14">
        <v>1.2364016399295001E-3</v>
      </c>
      <c r="F2216" s="14">
        <v>0</v>
      </c>
      <c r="G2216" s="14">
        <v>6.5465142708230506E-2</v>
      </c>
      <c r="H2216" s="14">
        <v>1.13951895058925</v>
      </c>
      <c r="I2216" s="14">
        <v>6.6362964684076502</v>
      </c>
      <c r="J2216" s="14">
        <v>1.61026650610069E-2</v>
      </c>
      <c r="K2216" s="14">
        <v>10.666077826079301</v>
      </c>
      <c r="L2216" s="14">
        <v>1.0053181307179999</v>
      </c>
      <c r="M2216" s="14">
        <v>0</v>
      </c>
      <c r="N2216" s="14">
        <v>5.5569733949748299</v>
      </c>
      <c r="O2216" s="14">
        <v>1.22856190626351</v>
      </c>
      <c r="P2216" s="14">
        <v>2.47919841202738</v>
      </c>
      <c r="R2216">
        <v>9</v>
      </c>
      <c r="S2216">
        <v>4</v>
      </c>
      <c r="T2216">
        <v>6</v>
      </c>
      <c r="U2216">
        <v>8</v>
      </c>
      <c r="V2216">
        <v>8</v>
      </c>
    </row>
    <row r="2217" spans="1:22">
      <c r="A2217">
        <v>2004</v>
      </c>
      <c r="B2217">
        <v>3</v>
      </c>
      <c r="C2217">
        <v>8</v>
      </c>
      <c r="D2217" s="14">
        <v>7.3824535968779204</v>
      </c>
      <c r="E2217" s="14">
        <v>6.4182016859535701E-3</v>
      </c>
      <c r="F2217" s="14">
        <v>0</v>
      </c>
      <c r="G2217" s="14">
        <v>2.5585441156984998E-2</v>
      </c>
      <c r="H2217" s="14">
        <v>0.8213151137561</v>
      </c>
      <c r="I2217" s="14">
        <v>6.9235935372685002</v>
      </c>
      <c r="J2217" s="14">
        <v>4.2781635078828303E-2</v>
      </c>
      <c r="K2217" s="14">
        <v>8.2817290896395495</v>
      </c>
      <c r="L2217" s="14">
        <v>4.5813948294631902E-2</v>
      </c>
      <c r="M2217" s="14">
        <v>0</v>
      </c>
      <c r="N2217" s="14">
        <v>7.0296122257978499</v>
      </c>
      <c r="O2217" s="14">
        <v>0.78480999592629297</v>
      </c>
      <c r="P2217" s="14">
        <v>1.9513723435361201</v>
      </c>
      <c r="R2217">
        <v>9</v>
      </c>
      <c r="S2217">
        <v>4</v>
      </c>
      <c r="T2217">
        <v>7</v>
      </c>
      <c r="U2217">
        <v>8</v>
      </c>
      <c r="V2217">
        <v>8</v>
      </c>
    </row>
    <row r="2218" spans="1:22">
      <c r="A2218">
        <v>2004</v>
      </c>
      <c r="B2218">
        <v>3</v>
      </c>
      <c r="C2218">
        <v>9</v>
      </c>
      <c r="D2218" s="14">
        <v>8.0404589530468993</v>
      </c>
      <c r="E2218" s="14">
        <v>3.0071090544150098E-3</v>
      </c>
      <c r="F2218" s="14">
        <v>0</v>
      </c>
      <c r="G2218" s="14">
        <v>4.61444746655673E-2</v>
      </c>
      <c r="H2218" s="14">
        <v>0.61907674881922903</v>
      </c>
      <c r="I2218" s="14">
        <v>6.5782808845700202</v>
      </c>
      <c r="J2218" s="14">
        <v>5.2247371742422E-2</v>
      </c>
      <c r="K2218" s="14">
        <v>9.5593343562195408</v>
      </c>
      <c r="L2218" s="14">
        <v>2.4455493379317299E-3</v>
      </c>
      <c r="M2218" s="14">
        <v>0</v>
      </c>
      <c r="N2218" s="14">
        <v>4.4008238162777102</v>
      </c>
      <c r="O2218" s="14">
        <v>0.41079382576932799</v>
      </c>
      <c r="P2218" s="14">
        <v>1.91816454042947</v>
      </c>
      <c r="R2218">
        <v>9</v>
      </c>
      <c r="S2218">
        <v>4</v>
      </c>
      <c r="T2218">
        <v>7</v>
      </c>
      <c r="U2218">
        <v>8</v>
      </c>
      <c r="V2218">
        <v>8</v>
      </c>
    </row>
    <row r="2219" spans="1:22">
      <c r="A2219">
        <v>2004</v>
      </c>
      <c r="B2219">
        <v>3</v>
      </c>
      <c r="C2219">
        <v>10</v>
      </c>
      <c r="D2219" s="14">
        <v>13.1555125274792</v>
      </c>
      <c r="E2219" s="14">
        <v>1.5444542592951401E-3</v>
      </c>
      <c r="F2219" s="14">
        <v>0</v>
      </c>
      <c r="G2219" s="14">
        <v>9.8124295808043299E-2</v>
      </c>
      <c r="H2219" s="14">
        <v>1.6354469885960901</v>
      </c>
      <c r="I2219" s="14">
        <v>8.7089094034874606</v>
      </c>
      <c r="J2219" s="14">
        <v>7.0125226024947404E-2</v>
      </c>
      <c r="K2219" s="14">
        <v>5.3784985551943798</v>
      </c>
      <c r="L2219" s="14">
        <v>4.3241363778337497E-3</v>
      </c>
      <c r="M2219" s="14">
        <v>0</v>
      </c>
      <c r="N2219" s="14">
        <v>2.4855483667160598</v>
      </c>
      <c r="O2219" s="14">
        <v>0.40063711950341502</v>
      </c>
      <c r="P2219" s="14">
        <v>1.29417434133975</v>
      </c>
      <c r="R2219">
        <v>9</v>
      </c>
      <c r="S2219">
        <v>4</v>
      </c>
      <c r="T2219">
        <v>6</v>
      </c>
      <c r="U2219">
        <v>8</v>
      </c>
      <c r="V2219">
        <v>8</v>
      </c>
    </row>
    <row r="2220" spans="1:22">
      <c r="A2220">
        <v>2004</v>
      </c>
      <c r="B2220">
        <v>3</v>
      </c>
      <c r="C2220">
        <v>11</v>
      </c>
      <c r="D2220" s="14">
        <v>7.0619939430598002</v>
      </c>
      <c r="E2220" s="14">
        <v>0</v>
      </c>
      <c r="F2220" s="14">
        <v>1.05304553928723E-3</v>
      </c>
      <c r="G2220" s="14">
        <v>0.52611914811319505</v>
      </c>
      <c r="H2220" s="14">
        <v>5.5090917019973196</v>
      </c>
      <c r="I2220" s="14">
        <v>7.4125771814621997</v>
      </c>
      <c r="J2220" s="14">
        <v>3.1338884914486699E-2</v>
      </c>
      <c r="K2220" s="14">
        <v>13.279414354205199</v>
      </c>
      <c r="L2220" s="14">
        <v>0.16041161772774101</v>
      </c>
      <c r="M2220" s="14">
        <v>0</v>
      </c>
      <c r="N2220" s="14">
        <v>4.4754177284175798</v>
      </c>
      <c r="O2220" s="14">
        <v>0.69703997658647998</v>
      </c>
      <c r="P2220" s="14">
        <v>2.8657015856969599</v>
      </c>
      <c r="R2220">
        <v>9</v>
      </c>
      <c r="S2220">
        <v>4</v>
      </c>
      <c r="T2220">
        <v>6</v>
      </c>
      <c r="U2220">
        <v>8</v>
      </c>
      <c r="V2220">
        <v>8</v>
      </c>
    </row>
    <row r="2221" spans="1:22">
      <c r="A2221">
        <v>2004</v>
      </c>
      <c r="B2221">
        <v>3</v>
      </c>
      <c r="C2221">
        <v>12</v>
      </c>
      <c r="D2221" s="14">
        <v>8.8047347197837293</v>
      </c>
      <c r="E2221" s="14">
        <v>0</v>
      </c>
      <c r="F2221" s="14">
        <v>0</v>
      </c>
      <c r="G2221" s="14">
        <v>0.69363529120518497</v>
      </c>
      <c r="H2221" s="14">
        <v>3.9999088856187899</v>
      </c>
      <c r="I2221" s="14">
        <v>7.0224812422856999</v>
      </c>
      <c r="J2221" s="14">
        <v>2.6431236832286001E-2</v>
      </c>
      <c r="K2221" s="14">
        <v>5.7025150530295896</v>
      </c>
      <c r="L2221" s="14">
        <v>7.5303423024034102E-2</v>
      </c>
      <c r="M2221" s="14">
        <v>0</v>
      </c>
      <c r="N2221" s="14">
        <v>4.4295451984007803</v>
      </c>
      <c r="O2221" s="14">
        <v>0.311550478228726</v>
      </c>
      <c r="P2221" s="14">
        <v>1.57771918780006</v>
      </c>
      <c r="R2221">
        <v>9</v>
      </c>
      <c r="S2221">
        <v>4</v>
      </c>
      <c r="T2221">
        <v>6</v>
      </c>
      <c r="U2221">
        <v>7</v>
      </c>
      <c r="V2221">
        <v>8</v>
      </c>
    </row>
    <row r="2222" spans="1:22">
      <c r="A2222">
        <v>2004</v>
      </c>
      <c r="B2222">
        <v>3</v>
      </c>
      <c r="C2222">
        <v>13</v>
      </c>
      <c r="D2222" s="14">
        <v>9.1175546367426001</v>
      </c>
      <c r="E2222" s="14">
        <v>3.1348253303000199E-3</v>
      </c>
      <c r="F2222" s="14">
        <v>3.66581436788068E-4</v>
      </c>
      <c r="G2222" s="14">
        <v>0.511918133229051</v>
      </c>
      <c r="H2222" s="14">
        <v>0.85639540370810296</v>
      </c>
      <c r="I2222" s="14">
        <v>4.6276743319543598</v>
      </c>
      <c r="J2222" s="14">
        <v>2.98654086536503E-2</v>
      </c>
      <c r="K2222" s="14">
        <v>5.3731313774720801</v>
      </c>
      <c r="L2222" s="14">
        <v>0.134292991291493</v>
      </c>
      <c r="M2222" s="14">
        <v>0</v>
      </c>
      <c r="N2222" s="14">
        <v>2.4901041634796601</v>
      </c>
      <c r="O2222" s="14">
        <v>0.30193161115343398</v>
      </c>
      <c r="P2222" s="14">
        <v>1.1351464572655201</v>
      </c>
      <c r="R2222">
        <v>6</v>
      </c>
      <c r="S2222">
        <v>7</v>
      </c>
      <c r="T2222">
        <v>6</v>
      </c>
      <c r="U2222">
        <v>7</v>
      </c>
      <c r="V2222">
        <v>5</v>
      </c>
    </row>
    <row r="2223" spans="1:22">
      <c r="A2223">
        <v>2004</v>
      </c>
      <c r="B2223">
        <v>3</v>
      </c>
      <c r="C2223">
        <v>14</v>
      </c>
      <c r="D2223" s="14">
        <v>2.9520012927536898</v>
      </c>
      <c r="E2223" s="14">
        <v>1.0587229264975901E-2</v>
      </c>
      <c r="F2223" s="14">
        <v>1.00345574034047E-2</v>
      </c>
      <c r="G2223" s="14">
        <v>0.81499707589692505</v>
      </c>
      <c r="H2223" s="14">
        <v>0.143199722308163</v>
      </c>
      <c r="I2223" s="14">
        <v>1.3446636510516401</v>
      </c>
      <c r="J2223" s="14">
        <v>2.7595136811801601E-2</v>
      </c>
      <c r="K2223" s="14">
        <v>5.24766993556457</v>
      </c>
      <c r="L2223" s="14">
        <v>0.16624416485202601</v>
      </c>
      <c r="M2223" s="14">
        <v>0</v>
      </c>
      <c r="N2223" s="14">
        <v>2.3078365305772701</v>
      </c>
      <c r="O2223" s="14">
        <v>0.40164924909737298</v>
      </c>
      <c r="P2223" s="14">
        <v>1.1421600722802201</v>
      </c>
      <c r="R2223">
        <v>6</v>
      </c>
      <c r="S2223">
        <v>7</v>
      </c>
      <c r="T2223">
        <v>6</v>
      </c>
      <c r="U2223">
        <v>7</v>
      </c>
      <c r="V2223">
        <v>5</v>
      </c>
    </row>
    <row r="2224" spans="1:22">
      <c r="A2224">
        <v>2004</v>
      </c>
      <c r="B2224">
        <v>3</v>
      </c>
      <c r="C2224">
        <v>15</v>
      </c>
      <c r="D2224" s="14">
        <v>1.8301202013586</v>
      </c>
      <c r="E2224" s="14">
        <v>0.208646288688807</v>
      </c>
      <c r="F2224" s="14">
        <v>0.38235763030577502</v>
      </c>
      <c r="G2224" s="14">
        <v>1.11044558246764</v>
      </c>
      <c r="H2224" s="14">
        <v>0.17187067047131199</v>
      </c>
      <c r="I2224" s="14">
        <v>1.3190489565855501</v>
      </c>
      <c r="J2224" s="14">
        <v>5.7399501169647399E-2</v>
      </c>
      <c r="K2224" s="14">
        <v>2.18479313365803</v>
      </c>
      <c r="L2224" s="14">
        <v>0.15253025198993</v>
      </c>
      <c r="M2224" s="14">
        <v>0</v>
      </c>
      <c r="N2224" s="14">
        <v>1.6080622132982001</v>
      </c>
      <c r="O2224" s="14">
        <v>0.69079138548827401</v>
      </c>
      <c r="P2224" s="14">
        <v>0.81843260900538095</v>
      </c>
      <c r="R2224">
        <v>6</v>
      </c>
      <c r="S2224">
        <v>1</v>
      </c>
      <c r="T2224">
        <v>6</v>
      </c>
      <c r="U2224">
        <v>7</v>
      </c>
      <c r="V2224">
        <v>3</v>
      </c>
    </row>
    <row r="2225" spans="1:22">
      <c r="A2225">
        <v>2004</v>
      </c>
      <c r="B2225">
        <v>3</v>
      </c>
      <c r="C2225">
        <v>16</v>
      </c>
      <c r="D2225" s="14">
        <v>0.32450865078555002</v>
      </c>
      <c r="E2225" s="14">
        <v>0.21385254720296401</v>
      </c>
      <c r="F2225" s="14">
        <v>8.98716117934408E-3</v>
      </c>
      <c r="G2225" s="14">
        <v>1.82722364614306</v>
      </c>
      <c r="H2225" s="14">
        <v>0.21825105356723301</v>
      </c>
      <c r="I2225" s="14">
        <v>0.27866114627937799</v>
      </c>
      <c r="J2225" s="14">
        <v>0.20487691199715299</v>
      </c>
      <c r="K2225" s="14">
        <v>2.5979930019086299</v>
      </c>
      <c r="L2225" s="14">
        <v>7.9365389781283893E-2</v>
      </c>
      <c r="M2225" s="14">
        <v>0</v>
      </c>
      <c r="N2225" s="14">
        <v>0.74062590440545895</v>
      </c>
      <c r="O2225" s="14">
        <v>1.8576278403017801</v>
      </c>
      <c r="P2225" s="14">
        <v>1.2913208979341499</v>
      </c>
      <c r="R2225">
        <v>8</v>
      </c>
      <c r="S2225">
        <v>1</v>
      </c>
      <c r="T2225">
        <v>5</v>
      </c>
      <c r="U2225">
        <v>7</v>
      </c>
      <c r="V2225">
        <v>3</v>
      </c>
    </row>
    <row r="2226" spans="1:22">
      <c r="A2226">
        <v>2004</v>
      </c>
      <c r="B2226">
        <v>3</v>
      </c>
      <c r="C2226">
        <v>17</v>
      </c>
      <c r="D2226" s="14">
        <v>0.32774176384968401</v>
      </c>
      <c r="E2226" s="14">
        <v>4.5571517045697298</v>
      </c>
      <c r="F2226" s="14">
        <v>0.91947134826520505</v>
      </c>
      <c r="G2226" s="14">
        <v>5.50450208037521</v>
      </c>
      <c r="H2226" s="14">
        <v>0.30530577895188399</v>
      </c>
      <c r="I2226" s="14">
        <v>0.23612960867451199</v>
      </c>
      <c r="J2226" s="14">
        <v>0.47312668081450399</v>
      </c>
      <c r="K2226" s="14">
        <v>2.3027238543894901</v>
      </c>
      <c r="L2226" s="14">
        <v>0.26229841176041901</v>
      </c>
      <c r="M2226" s="14">
        <v>0</v>
      </c>
      <c r="N2226" s="14">
        <v>0.56416303597064799</v>
      </c>
      <c r="O2226" s="14">
        <v>2.52893634519579</v>
      </c>
      <c r="P2226" s="14">
        <v>2.0691619210885599</v>
      </c>
      <c r="R2226">
        <v>1</v>
      </c>
      <c r="S2226">
        <v>1</v>
      </c>
      <c r="T2226">
        <v>5</v>
      </c>
      <c r="U2226">
        <v>7</v>
      </c>
      <c r="V2226">
        <v>3</v>
      </c>
    </row>
    <row r="2227" spans="1:22">
      <c r="A2227">
        <v>2004</v>
      </c>
      <c r="B2227">
        <v>3</v>
      </c>
      <c r="C2227">
        <v>18</v>
      </c>
      <c r="D2227" s="14">
        <v>3.99045165893097</v>
      </c>
      <c r="E2227" s="14">
        <v>0.36147779260898899</v>
      </c>
      <c r="F2227" s="14">
        <v>0.49873536898299498</v>
      </c>
      <c r="G2227" s="14">
        <v>4.0845928796436102</v>
      </c>
      <c r="H2227" s="14">
        <v>0.85251494175348297</v>
      </c>
      <c r="I2227" s="14">
        <v>0.83386172591930297</v>
      </c>
      <c r="J2227" s="14">
        <v>0.30528576247234002</v>
      </c>
      <c r="K2227" s="14">
        <v>2.2936300317568401</v>
      </c>
      <c r="L2227" s="14">
        <v>0.30554021587843</v>
      </c>
      <c r="M2227" s="14">
        <v>0</v>
      </c>
      <c r="N2227" s="14">
        <v>1.27484995965121</v>
      </c>
      <c r="O2227" s="14">
        <v>1.7431163438911801</v>
      </c>
      <c r="P2227" s="14">
        <v>1.6800630303819599</v>
      </c>
      <c r="R2227">
        <v>6</v>
      </c>
      <c r="S2227">
        <v>3</v>
      </c>
      <c r="T2227">
        <v>7</v>
      </c>
      <c r="U2227">
        <v>7</v>
      </c>
      <c r="V2227">
        <v>2</v>
      </c>
    </row>
    <row r="2228" spans="1:22">
      <c r="A2228">
        <v>2004</v>
      </c>
      <c r="B2228">
        <v>3</v>
      </c>
      <c r="C2228">
        <v>19</v>
      </c>
      <c r="D2228" s="14">
        <v>6.20341547013774</v>
      </c>
      <c r="E2228" s="14">
        <v>1.2721827220282001E-2</v>
      </c>
      <c r="F2228" s="14">
        <v>0.25440575802971499</v>
      </c>
      <c r="G2228" s="14">
        <v>2.7782697255167199</v>
      </c>
      <c r="H2228" s="14">
        <v>0.68657991942233498</v>
      </c>
      <c r="I2228" s="14">
        <v>1.2246142979410199</v>
      </c>
      <c r="J2228" s="14">
        <v>9.1057989047386698E-2</v>
      </c>
      <c r="K2228" s="14">
        <v>2.9986984248687301</v>
      </c>
      <c r="L2228" s="14">
        <v>0.60560853792708702</v>
      </c>
      <c r="M2228" s="14">
        <v>0</v>
      </c>
      <c r="N2228" s="14">
        <v>1.1306958019565501</v>
      </c>
      <c r="O2228" s="14">
        <v>1.6295180748759099</v>
      </c>
      <c r="P2228" s="14">
        <v>1.47234577985597</v>
      </c>
      <c r="R2228">
        <v>6</v>
      </c>
      <c r="S2228">
        <v>1</v>
      </c>
      <c r="T2228">
        <v>7</v>
      </c>
      <c r="U2228">
        <v>4</v>
      </c>
      <c r="V2228">
        <v>2</v>
      </c>
    </row>
    <row r="2229" spans="1:22">
      <c r="A2229">
        <v>2004</v>
      </c>
      <c r="B2229">
        <v>3</v>
      </c>
      <c r="C2229">
        <v>20</v>
      </c>
      <c r="D2229" s="14">
        <v>4.19682978011034</v>
      </c>
      <c r="E2229" s="14">
        <v>1.9993716139312199E-2</v>
      </c>
      <c r="F2229" s="14">
        <v>0.129001312803947</v>
      </c>
      <c r="G2229" s="14">
        <v>0.91749545289168699</v>
      </c>
      <c r="H2229" s="14">
        <v>0.73725076940739198</v>
      </c>
      <c r="I2229" s="14">
        <v>3.60657944814827</v>
      </c>
      <c r="J2229" s="14">
        <v>7.7881939730140695E-2</v>
      </c>
      <c r="K2229" s="14">
        <v>5.0148620797893297</v>
      </c>
      <c r="L2229" s="14">
        <v>0.26245474680930497</v>
      </c>
      <c r="M2229" s="14">
        <v>0</v>
      </c>
      <c r="N2229" s="14">
        <v>2.48116309383302</v>
      </c>
      <c r="O2229" s="14">
        <v>1.4480393661399</v>
      </c>
      <c r="P2229" s="14">
        <v>1.4598743115947601</v>
      </c>
      <c r="R2229">
        <v>8</v>
      </c>
      <c r="S2229">
        <v>1</v>
      </c>
      <c r="T2229">
        <v>5</v>
      </c>
      <c r="U2229">
        <v>4</v>
      </c>
      <c r="V2229">
        <v>3</v>
      </c>
    </row>
    <row r="2230" spans="1:22">
      <c r="A2230">
        <v>2004</v>
      </c>
      <c r="B2230">
        <v>3</v>
      </c>
      <c r="C2230">
        <v>21</v>
      </c>
      <c r="D2230" s="14">
        <v>8.0487765918302596</v>
      </c>
      <c r="E2230" s="14">
        <v>1.8607246237169E-3</v>
      </c>
      <c r="F2230" s="14">
        <v>5.1914316585818798E-2</v>
      </c>
      <c r="G2230" s="14">
        <v>0.26671617110166601</v>
      </c>
      <c r="H2230" s="14">
        <v>0.45961951345445001</v>
      </c>
      <c r="I2230" s="14">
        <v>2.6702180660453898</v>
      </c>
      <c r="J2230" s="14">
        <v>0.145730248870867</v>
      </c>
      <c r="K2230" s="14">
        <v>2.4240412457205802</v>
      </c>
      <c r="L2230" s="14">
        <v>9.5730189447267203E-2</v>
      </c>
      <c r="M2230" s="14">
        <v>0</v>
      </c>
      <c r="N2230" s="14">
        <v>1.52239058769071</v>
      </c>
      <c r="O2230" s="14">
        <v>1.17016124373779</v>
      </c>
      <c r="P2230" s="14">
        <v>0.86478301772226795</v>
      </c>
      <c r="R2230">
        <v>6</v>
      </c>
      <c r="S2230">
        <v>1</v>
      </c>
      <c r="T2230">
        <v>5</v>
      </c>
      <c r="U2230">
        <v>4</v>
      </c>
      <c r="V2230">
        <v>3</v>
      </c>
    </row>
    <row r="2231" spans="1:22">
      <c r="A2231">
        <v>2004</v>
      </c>
      <c r="B2231">
        <v>3</v>
      </c>
      <c r="C2231">
        <v>22</v>
      </c>
      <c r="D2231" s="14">
        <v>1.5912819612100999</v>
      </c>
      <c r="E2231" s="14">
        <v>3.9827683847651899E-4</v>
      </c>
      <c r="F2231" s="14">
        <v>1.30597276702367E-2</v>
      </c>
      <c r="G2231" s="14">
        <v>8.8608571875530298E-2</v>
      </c>
      <c r="H2231" s="14">
        <v>0.69404568187635296</v>
      </c>
      <c r="I2231" s="14">
        <v>2.00843429178025</v>
      </c>
      <c r="J2231" s="14">
        <v>9.0525626067348E-2</v>
      </c>
      <c r="K2231" s="14">
        <v>1.5138405541379201</v>
      </c>
      <c r="L2231" s="14">
        <v>2.13039712222939E-2</v>
      </c>
      <c r="M2231" s="14">
        <v>1.8998107813865899E-4</v>
      </c>
      <c r="N2231" s="14">
        <v>0.43804224032537897</v>
      </c>
      <c r="O2231" s="14">
        <v>1.0917767065127599</v>
      </c>
      <c r="P2231" s="14">
        <v>0.67094478362521404</v>
      </c>
      <c r="R2231">
        <v>6</v>
      </c>
      <c r="S2231">
        <v>1</v>
      </c>
      <c r="T2231">
        <v>5</v>
      </c>
      <c r="U2231">
        <v>4</v>
      </c>
      <c r="V2231">
        <v>3</v>
      </c>
    </row>
    <row r="2232" spans="1:22">
      <c r="A2232">
        <v>2004</v>
      </c>
      <c r="B2232">
        <v>3</v>
      </c>
      <c r="C2232">
        <v>23</v>
      </c>
      <c r="D2232" s="14">
        <v>0.99267917167766595</v>
      </c>
      <c r="E2232" s="14">
        <v>5.34370656274672E-3</v>
      </c>
      <c r="F2232" s="14">
        <v>0</v>
      </c>
      <c r="G2232" s="14">
        <v>0.17744130274405501</v>
      </c>
      <c r="H2232" s="14">
        <v>0.70862657134198603</v>
      </c>
      <c r="I2232" s="14">
        <v>0.74366569017964901</v>
      </c>
      <c r="J2232" s="14">
        <v>2.5149316488436001E-2</v>
      </c>
      <c r="K2232" s="14">
        <v>0.92360208285910905</v>
      </c>
      <c r="L2232" s="14">
        <v>5.5415221608919797E-2</v>
      </c>
      <c r="M2232" s="14">
        <v>7.8238954359564506E-3</v>
      </c>
      <c r="N2232" s="14">
        <v>0.34229907889647798</v>
      </c>
      <c r="O2232" s="14">
        <v>3.29132264802857</v>
      </c>
      <c r="P2232" s="14">
        <v>1.1099391597019099</v>
      </c>
      <c r="R2232">
        <v>6</v>
      </c>
      <c r="S2232">
        <v>3</v>
      </c>
      <c r="T2232">
        <v>5</v>
      </c>
      <c r="U2232">
        <v>4</v>
      </c>
      <c r="V2232">
        <v>3</v>
      </c>
    </row>
    <row r="2233" spans="1:22">
      <c r="A2233">
        <v>2004</v>
      </c>
      <c r="B2233">
        <v>3</v>
      </c>
      <c r="C2233">
        <v>24</v>
      </c>
      <c r="D2233" s="14">
        <v>0.74742970299490397</v>
      </c>
      <c r="E2233" s="14">
        <v>3.30682447743286E-3</v>
      </c>
      <c r="F2233" s="14">
        <v>0</v>
      </c>
      <c r="G2233" s="14">
        <v>0.29384079613037201</v>
      </c>
      <c r="H2233" s="14">
        <v>0.58549872336834297</v>
      </c>
      <c r="I2233" s="14">
        <v>0.69460463817916895</v>
      </c>
      <c r="J2233" s="14">
        <v>2.6702110474183399E-2</v>
      </c>
      <c r="K2233" s="14">
        <v>1.270934331149</v>
      </c>
      <c r="L2233" s="14">
        <v>3.6249297602966399E-2</v>
      </c>
      <c r="M2233" s="14">
        <v>8.7258525804038197E-4</v>
      </c>
      <c r="N2233" s="14">
        <v>0.19551202611853899</v>
      </c>
      <c r="O2233" s="14">
        <v>3.2196070092700602</v>
      </c>
      <c r="P2233" s="14">
        <v>1.1248018462020899</v>
      </c>
      <c r="R2233">
        <v>6</v>
      </c>
      <c r="S2233">
        <v>3</v>
      </c>
      <c r="T2233">
        <v>5</v>
      </c>
      <c r="U2233">
        <v>4</v>
      </c>
      <c r="V2233">
        <v>3</v>
      </c>
    </row>
    <row r="2234" spans="1:22">
      <c r="A2234">
        <v>2004</v>
      </c>
      <c r="B2234">
        <v>3</v>
      </c>
      <c r="C2234">
        <v>25</v>
      </c>
      <c r="D2234" s="14">
        <v>1.2125295279666599</v>
      </c>
      <c r="E2234" s="14">
        <v>0</v>
      </c>
      <c r="F2234" s="14">
        <v>0</v>
      </c>
      <c r="G2234" s="14">
        <v>0.330629410781484</v>
      </c>
      <c r="H2234" s="14">
        <v>0.23773658984674501</v>
      </c>
      <c r="I2234" s="14">
        <v>0.35401623501942397</v>
      </c>
      <c r="J2234" s="14">
        <v>2.7987516540020001E-2</v>
      </c>
      <c r="K2234" s="14">
        <v>0.946014500818675</v>
      </c>
      <c r="L2234" s="14">
        <v>2.4784080260409598E-3</v>
      </c>
      <c r="M2234" s="14">
        <v>5.7750477571092004E-4</v>
      </c>
      <c r="N2234" s="14">
        <v>0.36154726371074303</v>
      </c>
      <c r="O2234" s="14">
        <v>4.0947308799176101</v>
      </c>
      <c r="P2234" s="14">
        <v>1.2109365159230201</v>
      </c>
      <c r="R2234">
        <v>6</v>
      </c>
      <c r="S2234">
        <v>3</v>
      </c>
      <c r="T2234">
        <v>5</v>
      </c>
      <c r="U2234">
        <v>4</v>
      </c>
      <c r="V2234">
        <v>3</v>
      </c>
    </row>
    <row r="2235" spans="1:22">
      <c r="A2235">
        <v>2004</v>
      </c>
      <c r="B2235">
        <v>3</v>
      </c>
      <c r="C2235">
        <v>26</v>
      </c>
      <c r="D2235" s="14">
        <v>2.5549321131104401</v>
      </c>
      <c r="E2235" s="14">
        <v>6.2193501654601701E-3</v>
      </c>
      <c r="F2235" s="14">
        <v>0</v>
      </c>
      <c r="G2235" s="14">
        <v>0.73244071540772604</v>
      </c>
      <c r="H2235" s="14">
        <v>0.35307521973168998</v>
      </c>
      <c r="I2235" s="14">
        <v>3.1382368432648402</v>
      </c>
      <c r="J2235" s="14">
        <v>2.5319046930466299E-2</v>
      </c>
      <c r="K2235" s="14">
        <v>1.4359444883227701</v>
      </c>
      <c r="L2235" s="14">
        <v>4.5251127199269197E-3</v>
      </c>
      <c r="M2235" s="14">
        <v>1.2649117143240001E-5</v>
      </c>
      <c r="N2235" s="14">
        <v>1.2105036493571599</v>
      </c>
      <c r="O2235" s="14">
        <v>0.71982637806067096</v>
      </c>
      <c r="P2235" s="14">
        <v>0.58123520665185402</v>
      </c>
      <c r="R2235">
        <v>6</v>
      </c>
      <c r="S2235">
        <v>1</v>
      </c>
      <c r="T2235">
        <v>5</v>
      </c>
      <c r="U2235">
        <v>4</v>
      </c>
      <c r="V2235">
        <v>3</v>
      </c>
    </row>
    <row r="2236" spans="1:22">
      <c r="A2236">
        <v>2004</v>
      </c>
      <c r="B2236">
        <v>3</v>
      </c>
      <c r="C2236">
        <v>27</v>
      </c>
      <c r="D2236" s="14">
        <v>5.9103360055620904</v>
      </c>
      <c r="E2236" s="14">
        <v>0.16100012409253101</v>
      </c>
      <c r="F2236" s="14">
        <v>0.15468107195626701</v>
      </c>
      <c r="G2236" s="14">
        <v>1.99338608779344</v>
      </c>
      <c r="H2236" s="14">
        <v>1.0447058119538699</v>
      </c>
      <c r="I2236" s="14">
        <v>2.9485675399684599</v>
      </c>
      <c r="J2236" s="14">
        <v>6.4291801299143303E-2</v>
      </c>
      <c r="K2236" s="14">
        <v>4.1479156980643097</v>
      </c>
      <c r="L2236" s="14">
        <v>0.69098998915987497</v>
      </c>
      <c r="M2236" s="14">
        <v>2.1513138070342799E-3</v>
      </c>
      <c r="N2236" s="14">
        <v>2.8195320340854102</v>
      </c>
      <c r="O2236" s="14">
        <v>0.86810159493462202</v>
      </c>
      <c r="P2236" s="14">
        <v>1.38971436623615</v>
      </c>
      <c r="R2236">
        <v>6</v>
      </c>
      <c r="S2236">
        <v>3</v>
      </c>
      <c r="T2236">
        <v>5</v>
      </c>
      <c r="U2236">
        <v>4</v>
      </c>
      <c r="V2236">
        <v>3</v>
      </c>
    </row>
    <row r="2237" spans="1:22">
      <c r="A2237">
        <v>2004</v>
      </c>
      <c r="B2237">
        <v>3</v>
      </c>
      <c r="C2237">
        <v>28</v>
      </c>
      <c r="D2237" s="14">
        <v>3.0513923570493402</v>
      </c>
      <c r="E2237" s="14">
        <v>0.45217295506507599</v>
      </c>
      <c r="F2237" s="14">
        <v>1.0656748379813501</v>
      </c>
      <c r="G2237" s="14">
        <v>2.9952904543519101</v>
      </c>
      <c r="H2237" s="14">
        <v>1.4431308682028601</v>
      </c>
      <c r="I2237" s="14">
        <v>4.59660574847869</v>
      </c>
      <c r="J2237" s="14">
        <v>0.161024987665317</v>
      </c>
      <c r="K2237" s="14">
        <v>4.2034575600554103</v>
      </c>
      <c r="L2237" s="14">
        <v>0.51099372038237201</v>
      </c>
      <c r="M2237" s="14">
        <v>8.5800350159228597E-5</v>
      </c>
      <c r="N2237" s="14">
        <v>4.0335674724796098</v>
      </c>
      <c r="O2237" s="14">
        <v>1.5404052186127</v>
      </c>
      <c r="P2237" s="14">
        <v>1.79874309018874</v>
      </c>
      <c r="R2237">
        <v>1</v>
      </c>
      <c r="S2237">
        <v>3</v>
      </c>
      <c r="T2237">
        <v>5</v>
      </c>
      <c r="U2237">
        <v>4</v>
      </c>
      <c r="V2237">
        <v>3</v>
      </c>
    </row>
    <row r="2238" spans="1:22">
      <c r="A2238">
        <v>2004</v>
      </c>
      <c r="B2238">
        <v>3</v>
      </c>
      <c r="C2238">
        <v>29</v>
      </c>
      <c r="D2238" s="14">
        <v>6.45005644565585</v>
      </c>
      <c r="E2238" s="14">
        <v>0.59567868148446401</v>
      </c>
      <c r="F2238" s="14">
        <v>0.38099184080718701</v>
      </c>
      <c r="G2238" s="14">
        <v>2.32982894409492</v>
      </c>
      <c r="H2238" s="14">
        <v>2.0830717433030901</v>
      </c>
      <c r="I2238" s="14">
        <v>7.2501973632208996</v>
      </c>
      <c r="J2238" s="14">
        <v>0.190042286964098</v>
      </c>
      <c r="K2238" s="14">
        <v>4.2188995128181102</v>
      </c>
      <c r="L2238" s="14">
        <v>0.117489178819269</v>
      </c>
      <c r="M2238" s="14">
        <v>0</v>
      </c>
      <c r="N2238" s="14">
        <v>3.70592014218817</v>
      </c>
      <c r="O2238" s="14">
        <v>2.8856881433051802</v>
      </c>
      <c r="P2238" s="14">
        <v>2.2278340534469399</v>
      </c>
      <c r="R2238">
        <v>6</v>
      </c>
      <c r="S2238">
        <v>3</v>
      </c>
      <c r="T2238">
        <v>7</v>
      </c>
      <c r="U2238">
        <v>4</v>
      </c>
      <c r="V2238">
        <v>3</v>
      </c>
    </row>
    <row r="2239" spans="1:22">
      <c r="A2239">
        <v>2004</v>
      </c>
      <c r="B2239">
        <v>3</v>
      </c>
      <c r="C2239">
        <v>30</v>
      </c>
      <c r="D2239" s="14">
        <v>7.1885886201476401</v>
      </c>
      <c r="E2239" s="14">
        <v>0.26235214612039998</v>
      </c>
      <c r="F2239" s="14">
        <v>0.27941400535091498</v>
      </c>
      <c r="G2239" s="14">
        <v>2.3655434928311201</v>
      </c>
      <c r="H2239" s="14">
        <v>2.80510340729563</v>
      </c>
      <c r="I2239" s="14">
        <v>10.088022566840699</v>
      </c>
      <c r="J2239" s="14">
        <v>0.24208912805545499</v>
      </c>
      <c r="K2239" s="14">
        <v>4.8855185273135504</v>
      </c>
      <c r="L2239" s="14">
        <v>0.11792279643596</v>
      </c>
      <c r="M2239" s="14">
        <v>0</v>
      </c>
      <c r="N2239" s="14">
        <v>4.0324250661121104</v>
      </c>
      <c r="O2239" s="14">
        <v>6.5344622802581798</v>
      </c>
      <c r="P2239" s="14">
        <v>3.6281925602473599</v>
      </c>
      <c r="R2239">
        <v>3</v>
      </c>
      <c r="S2239">
        <v>3</v>
      </c>
      <c r="T2239">
        <v>7</v>
      </c>
      <c r="U2239">
        <v>4</v>
      </c>
      <c r="V2239">
        <v>4</v>
      </c>
    </row>
    <row r="2240" spans="1:22">
      <c r="A2240">
        <v>2004</v>
      </c>
      <c r="B2240">
        <v>3</v>
      </c>
      <c r="C2240">
        <v>31</v>
      </c>
      <c r="D2240" s="14">
        <v>14.1019835454853</v>
      </c>
      <c r="E2240" s="14">
        <v>0.18982773839825601</v>
      </c>
      <c r="F2240" s="14">
        <v>6.3100561379894598E-3</v>
      </c>
      <c r="G2240" s="14">
        <v>3.1836041821187901</v>
      </c>
      <c r="H2240" s="14">
        <v>8.9765790349429793</v>
      </c>
      <c r="I2240" s="14">
        <v>13.544831742339699</v>
      </c>
      <c r="J2240" s="14">
        <v>0.29791084437762699</v>
      </c>
      <c r="K2240" s="14">
        <v>11.5488526229967</v>
      </c>
      <c r="L2240" s="14">
        <v>0.38376407712432098</v>
      </c>
      <c r="M2240" s="14">
        <v>0</v>
      </c>
      <c r="N2240" s="14">
        <v>11.873849722390201</v>
      </c>
      <c r="O2240" s="14">
        <v>5.11020387590714</v>
      </c>
      <c r="P2240" s="14">
        <v>5.1039681153640002</v>
      </c>
      <c r="R2240">
        <v>11</v>
      </c>
      <c r="S2240">
        <v>3</v>
      </c>
      <c r="T2240">
        <v>7</v>
      </c>
      <c r="U2240">
        <v>4</v>
      </c>
      <c r="V2240">
        <v>4</v>
      </c>
    </row>
    <row r="2241" spans="1:22">
      <c r="A2241">
        <v>2004</v>
      </c>
      <c r="B2241">
        <v>4</v>
      </c>
      <c r="C2241">
        <v>1</v>
      </c>
      <c r="D2241" s="14">
        <v>2.9519698999881698</v>
      </c>
      <c r="E2241" s="14">
        <v>0.17080324301331001</v>
      </c>
      <c r="F2241" s="14">
        <v>0.25274711334946798</v>
      </c>
      <c r="G2241" s="14">
        <v>1.8523642195352299</v>
      </c>
      <c r="H2241" s="14">
        <v>7.1752626055325504</v>
      </c>
      <c r="I2241" s="14">
        <v>2.4281224091474898</v>
      </c>
      <c r="J2241" s="14">
        <v>0.53176165462089398</v>
      </c>
      <c r="K2241" s="14">
        <v>16.083096904460799</v>
      </c>
      <c r="L2241" s="14">
        <v>0.48568661869736601</v>
      </c>
      <c r="M2241" s="14">
        <v>0</v>
      </c>
      <c r="N2241" s="14">
        <v>4.3237769533810502</v>
      </c>
      <c r="O2241" s="14">
        <v>3.42865557421967</v>
      </c>
      <c r="P2241" s="14">
        <v>4.5093986450543602</v>
      </c>
      <c r="R2241">
        <v>11</v>
      </c>
      <c r="S2241">
        <v>3</v>
      </c>
      <c r="T2241">
        <v>7</v>
      </c>
      <c r="U2241">
        <v>4</v>
      </c>
      <c r="V2241">
        <v>4</v>
      </c>
    </row>
    <row r="2242" spans="1:22">
      <c r="A2242">
        <v>2004</v>
      </c>
      <c r="B2242">
        <v>4</v>
      </c>
      <c r="C2242">
        <v>2</v>
      </c>
      <c r="D2242" s="14">
        <v>2.71316694789558</v>
      </c>
      <c r="E2242" s="14">
        <v>4.9869339555788698E-2</v>
      </c>
      <c r="F2242" s="14">
        <v>0.105770244168455</v>
      </c>
      <c r="G2242" s="14">
        <v>4.3128232338781496</v>
      </c>
      <c r="H2242" s="14">
        <v>3.7924391289606398</v>
      </c>
      <c r="I2242" s="14">
        <v>1.69477110426333</v>
      </c>
      <c r="J2242" s="14">
        <v>1.2859124267477799</v>
      </c>
      <c r="K2242" s="14">
        <v>8.9804036203432602</v>
      </c>
      <c r="L2242" s="14">
        <v>0.216933075779491</v>
      </c>
      <c r="M2242" s="14">
        <v>0</v>
      </c>
      <c r="N2242" s="14">
        <v>3.1063870559132898</v>
      </c>
      <c r="O2242" s="14">
        <v>1.87713359063297</v>
      </c>
      <c r="P2242" s="14">
        <v>3.21346701323928</v>
      </c>
      <c r="R2242">
        <v>9</v>
      </c>
      <c r="S2242">
        <v>8</v>
      </c>
      <c r="T2242">
        <v>7</v>
      </c>
      <c r="U2242">
        <v>4</v>
      </c>
      <c r="V2242">
        <v>4</v>
      </c>
    </row>
    <row r="2243" spans="1:22">
      <c r="A2243">
        <v>2004</v>
      </c>
      <c r="B2243">
        <v>4</v>
      </c>
      <c r="C2243">
        <v>3</v>
      </c>
      <c r="D2243" s="14">
        <v>4.8804408939525397</v>
      </c>
      <c r="E2243" s="14">
        <v>0.96948475616512797</v>
      </c>
      <c r="F2243" s="14">
        <v>8.3767403947898507E-3</v>
      </c>
      <c r="G2243" s="14">
        <v>5.4008969563870499</v>
      </c>
      <c r="H2243" s="14">
        <v>2.32608044017632</v>
      </c>
      <c r="I2243" s="14">
        <v>6.3370564743632896</v>
      </c>
      <c r="J2243" s="14">
        <v>1.51553610563515</v>
      </c>
      <c r="K2243" s="14">
        <v>7.7281252185290903</v>
      </c>
      <c r="L2243" s="14">
        <v>4.3381739886695199</v>
      </c>
      <c r="M2243" s="14">
        <v>4.34859588974353E-3</v>
      </c>
      <c r="N2243" s="14">
        <v>8.8231718135158008</v>
      </c>
      <c r="O2243" s="14">
        <v>2.58980166827727</v>
      </c>
      <c r="P2243" s="14">
        <v>3.8907554076146802</v>
      </c>
      <c r="R2243">
        <v>7</v>
      </c>
      <c r="S2243">
        <v>8</v>
      </c>
      <c r="T2243">
        <v>7</v>
      </c>
      <c r="U2243">
        <v>4</v>
      </c>
      <c r="V2243">
        <v>4</v>
      </c>
    </row>
    <row r="2244" spans="1:22">
      <c r="A2244">
        <v>2004</v>
      </c>
      <c r="B2244">
        <v>4</v>
      </c>
      <c r="C2244">
        <v>4</v>
      </c>
      <c r="D2244" s="14">
        <v>11.710067409252201</v>
      </c>
      <c r="E2244" s="14">
        <v>1.5965722484959599</v>
      </c>
      <c r="F2244" s="14">
        <v>0.31011071293674303</v>
      </c>
      <c r="G2244" s="14">
        <v>6.6318474850246503</v>
      </c>
      <c r="H2244" s="14">
        <v>2.7849744135719798</v>
      </c>
      <c r="I2244" s="14">
        <v>11.4275003273726</v>
      </c>
      <c r="J2244" s="14">
        <v>0.86353494373685002</v>
      </c>
      <c r="K2244" s="14">
        <v>9.7616638011101102</v>
      </c>
      <c r="L2244" s="14">
        <v>8.3593674155313504</v>
      </c>
      <c r="M2244" s="14">
        <v>1.4170725810368601</v>
      </c>
      <c r="N2244" s="14">
        <v>16.896462599777799</v>
      </c>
      <c r="O2244" s="14">
        <v>5.3359096279171796</v>
      </c>
      <c r="P2244" s="14">
        <v>6.0122397542030299</v>
      </c>
      <c r="R2244">
        <v>11</v>
      </c>
      <c r="S2244">
        <v>3</v>
      </c>
      <c r="T2244">
        <v>7</v>
      </c>
      <c r="U2244">
        <v>6</v>
      </c>
      <c r="V2244">
        <v>4</v>
      </c>
    </row>
    <row r="2245" spans="1:22">
      <c r="A2245">
        <v>2004</v>
      </c>
      <c r="B2245">
        <v>4</v>
      </c>
      <c r="C2245">
        <v>5</v>
      </c>
      <c r="D2245" s="14">
        <v>10.1918355004492</v>
      </c>
      <c r="E2245" s="14">
        <v>1.1655336608122699</v>
      </c>
      <c r="F2245" s="14">
        <v>0.52803855156239199</v>
      </c>
      <c r="G2245" s="14">
        <v>9.2128946758698405</v>
      </c>
      <c r="H2245" s="14">
        <v>6.1184283657181702</v>
      </c>
      <c r="I2245" s="14">
        <v>10.919575348985999</v>
      </c>
      <c r="J2245" s="14">
        <v>2.07339470767065</v>
      </c>
      <c r="K2245" s="14">
        <v>12.287193211301201</v>
      </c>
      <c r="L2245" s="14">
        <v>3.6846012849996401</v>
      </c>
      <c r="M2245" s="14">
        <v>0.96928376800696703</v>
      </c>
      <c r="N2245" s="14">
        <v>11.364075833870601</v>
      </c>
      <c r="O2245" s="14">
        <v>4.3129879503246302</v>
      </c>
      <c r="P2245" s="14">
        <v>6.1916206714609201</v>
      </c>
      <c r="R2245">
        <v>11</v>
      </c>
      <c r="S2245">
        <v>8</v>
      </c>
      <c r="T2245">
        <v>7</v>
      </c>
      <c r="U2245">
        <v>6</v>
      </c>
      <c r="V2245">
        <v>4</v>
      </c>
    </row>
    <row r="2246" spans="1:22">
      <c r="A2246">
        <v>2004</v>
      </c>
      <c r="B2246">
        <v>4</v>
      </c>
      <c r="C2246">
        <v>6</v>
      </c>
      <c r="D2246" s="14">
        <v>6.0973768181675698</v>
      </c>
      <c r="E2246" s="14">
        <v>3.6653343183188798</v>
      </c>
      <c r="F2246" s="14">
        <v>1.7176797635774701</v>
      </c>
      <c r="G2246" s="14">
        <v>6.7891164414917098</v>
      </c>
      <c r="H2246" s="14">
        <v>5.9143881907779896</v>
      </c>
      <c r="I2246" s="14">
        <v>8.2794060522489303</v>
      </c>
      <c r="J2246" s="14">
        <v>3.9029047828637702</v>
      </c>
      <c r="K2246" s="14">
        <v>7.6980083110922601</v>
      </c>
      <c r="L2246" s="14">
        <v>3.4852893353679399</v>
      </c>
      <c r="M2246" s="14">
        <v>3.3805205643003</v>
      </c>
      <c r="N2246" s="14">
        <v>4.5502681131144902</v>
      </c>
      <c r="O2246" s="14">
        <v>3.4207507971020399</v>
      </c>
      <c r="P2246" s="14">
        <v>4.8074787128329204</v>
      </c>
      <c r="R2246">
        <v>11</v>
      </c>
      <c r="S2246">
        <v>8</v>
      </c>
      <c r="T2246">
        <v>9</v>
      </c>
      <c r="U2246">
        <v>6</v>
      </c>
      <c r="V2246">
        <v>4</v>
      </c>
    </row>
    <row r="2247" spans="1:22">
      <c r="A2247">
        <v>2004</v>
      </c>
      <c r="B2247">
        <v>4</v>
      </c>
      <c r="C2247">
        <v>7</v>
      </c>
      <c r="D2247" s="14">
        <v>4.2912160723123902</v>
      </c>
      <c r="E2247" s="14">
        <v>3.1512311875356498</v>
      </c>
      <c r="F2247" s="14">
        <v>5.9891310455267597</v>
      </c>
      <c r="G2247" s="14">
        <v>7.07944284869036</v>
      </c>
      <c r="H2247" s="14">
        <v>10.7336567548838</v>
      </c>
      <c r="I2247" s="14">
        <v>5.8047718123921097</v>
      </c>
      <c r="J2247" s="14">
        <v>4.3543258798586999</v>
      </c>
      <c r="K2247" s="14">
        <v>7.4776569371863202</v>
      </c>
      <c r="L2247" s="14">
        <v>1.5860956902604</v>
      </c>
      <c r="M2247" s="14">
        <v>0.15741261125907999</v>
      </c>
      <c r="N2247" s="14">
        <v>3.2029813225642099</v>
      </c>
      <c r="O2247" s="14">
        <v>2.2536894924023998</v>
      </c>
      <c r="P2247" s="14">
        <v>4.5566378761294102</v>
      </c>
      <c r="R2247">
        <v>11</v>
      </c>
      <c r="S2247">
        <v>8</v>
      </c>
      <c r="T2247">
        <v>9</v>
      </c>
      <c r="U2247">
        <v>6</v>
      </c>
      <c r="V2247">
        <v>7</v>
      </c>
    </row>
    <row r="2248" spans="1:22">
      <c r="A2248">
        <v>2004</v>
      </c>
      <c r="B2248">
        <v>4</v>
      </c>
      <c r="C2248">
        <v>8</v>
      </c>
      <c r="D2248" s="14">
        <v>5.1507381170860498</v>
      </c>
      <c r="E2248" s="14">
        <v>1.8464480477307801</v>
      </c>
      <c r="F2248" s="14">
        <v>2.4554022915048801</v>
      </c>
      <c r="G2248" s="14">
        <v>6.5645388607415596</v>
      </c>
      <c r="H2248" s="14">
        <v>4.6875426540242797</v>
      </c>
      <c r="I2248" s="14">
        <v>3.0846648293402401</v>
      </c>
      <c r="J2248" s="14">
        <v>2.91152877981092</v>
      </c>
      <c r="K2248" s="14">
        <v>3.5726851302789902</v>
      </c>
      <c r="L2248" s="14">
        <v>1.7356642661558701</v>
      </c>
      <c r="M2248" s="14">
        <v>0.30815597487854401</v>
      </c>
      <c r="N2248" s="14">
        <v>6.0917620110917596</v>
      </c>
      <c r="O2248" s="14">
        <v>1.54239972344384</v>
      </c>
      <c r="P2248" s="14">
        <v>3.1483130511500401</v>
      </c>
      <c r="R2248">
        <v>1</v>
      </c>
      <c r="S2248">
        <v>8</v>
      </c>
      <c r="T2248">
        <v>9</v>
      </c>
      <c r="U2248">
        <v>6</v>
      </c>
      <c r="V2248">
        <v>9</v>
      </c>
    </row>
    <row r="2249" spans="1:22">
      <c r="A2249">
        <v>2004</v>
      </c>
      <c r="B2249">
        <v>4</v>
      </c>
      <c r="C2249">
        <v>9</v>
      </c>
      <c r="D2249" s="14">
        <v>12.897896125231</v>
      </c>
      <c r="E2249" s="14">
        <v>1.01736823463376</v>
      </c>
      <c r="F2249" s="14">
        <v>2.2336686221456699</v>
      </c>
      <c r="G2249" s="14">
        <v>5.7214098140308796</v>
      </c>
      <c r="H2249" s="14">
        <v>4.7064501560675804</v>
      </c>
      <c r="I2249" s="14">
        <v>8.3906078456587601</v>
      </c>
      <c r="J2249" s="14">
        <v>1.7932189204718501</v>
      </c>
      <c r="K2249" s="14">
        <v>6.8755444398306897</v>
      </c>
      <c r="L2249" s="14">
        <v>5.5122514243421596</v>
      </c>
      <c r="M2249" s="14">
        <v>6.0363093578883302E-3</v>
      </c>
      <c r="N2249" s="14">
        <v>12.0172724635348</v>
      </c>
      <c r="O2249" s="14">
        <v>1.2430503958597801</v>
      </c>
      <c r="P2249" s="14">
        <v>3.7458577800391302</v>
      </c>
      <c r="R2249">
        <v>7</v>
      </c>
      <c r="S2249">
        <v>1</v>
      </c>
      <c r="T2249">
        <v>9</v>
      </c>
      <c r="U2249">
        <v>6</v>
      </c>
      <c r="V2249">
        <v>2</v>
      </c>
    </row>
    <row r="2250" spans="1:22">
      <c r="A2250">
        <v>2004</v>
      </c>
      <c r="B2250">
        <v>4</v>
      </c>
      <c r="C2250">
        <v>10</v>
      </c>
      <c r="D2250" s="14">
        <v>7.2439330291818997</v>
      </c>
      <c r="E2250" s="14">
        <v>1.15977309806869</v>
      </c>
      <c r="F2250" s="14">
        <v>7.0916544964644501</v>
      </c>
      <c r="G2250" s="14">
        <v>5.6986570837388699</v>
      </c>
      <c r="H2250" s="14">
        <v>8.55527042298948</v>
      </c>
      <c r="I2250" s="14">
        <v>7.7709382394254103</v>
      </c>
      <c r="J2250" s="14">
        <v>0.77864514661127704</v>
      </c>
      <c r="K2250" s="14">
        <v>10.381777624687301</v>
      </c>
      <c r="L2250" s="14">
        <v>7.1885840044955804</v>
      </c>
      <c r="M2250" s="14">
        <v>1.7528640265282301E-2</v>
      </c>
      <c r="N2250" s="14">
        <v>19.239458951614001</v>
      </c>
      <c r="O2250" s="14">
        <v>0.84645115947532501</v>
      </c>
      <c r="P2250" s="14">
        <v>4.5798394292196498</v>
      </c>
      <c r="R2250">
        <v>11</v>
      </c>
      <c r="S2250">
        <v>1</v>
      </c>
      <c r="T2250">
        <v>9</v>
      </c>
      <c r="U2250">
        <v>6</v>
      </c>
      <c r="V2250">
        <v>4</v>
      </c>
    </row>
    <row r="2251" spans="1:22">
      <c r="A2251">
        <v>2004</v>
      </c>
      <c r="B2251">
        <v>4</v>
      </c>
      <c r="C2251">
        <v>11</v>
      </c>
      <c r="D2251" s="14">
        <v>9.3657113586135203</v>
      </c>
      <c r="E2251" s="14">
        <v>7.01449337709915</v>
      </c>
      <c r="F2251" s="14">
        <v>12.2375229819002</v>
      </c>
      <c r="G2251" s="14">
        <v>5.7260510414932799</v>
      </c>
      <c r="H2251" s="14">
        <v>11.3635153776947</v>
      </c>
      <c r="I2251" s="14">
        <v>9.7594137955208993</v>
      </c>
      <c r="J2251" s="14">
        <v>0.59273565839299203</v>
      </c>
      <c r="K2251" s="14">
        <v>13.1329231161683</v>
      </c>
      <c r="L2251" s="14">
        <v>1.0105133268567399</v>
      </c>
      <c r="M2251" s="14">
        <v>4.8481415097648302E-4</v>
      </c>
      <c r="N2251" s="14">
        <v>12.536044484216999</v>
      </c>
      <c r="O2251" s="14">
        <v>1.52846504565557</v>
      </c>
      <c r="P2251" s="14">
        <v>4.7787818255209098</v>
      </c>
      <c r="R2251">
        <v>11</v>
      </c>
      <c r="S2251">
        <v>1</v>
      </c>
      <c r="T2251">
        <v>9</v>
      </c>
      <c r="U2251">
        <v>6</v>
      </c>
      <c r="V2251">
        <v>4</v>
      </c>
    </row>
    <row r="2252" spans="1:22">
      <c r="A2252">
        <v>2004</v>
      </c>
      <c r="B2252">
        <v>4</v>
      </c>
      <c r="C2252">
        <v>12</v>
      </c>
      <c r="D2252" s="14">
        <v>7.7231557438330798</v>
      </c>
      <c r="E2252" s="14">
        <v>10.2763199256111</v>
      </c>
      <c r="F2252" s="14">
        <v>17.048175061870399</v>
      </c>
      <c r="G2252" s="14">
        <v>5.5796636830369097</v>
      </c>
      <c r="H2252" s="14">
        <v>5.79154065557303</v>
      </c>
      <c r="I2252" s="14">
        <v>8.9004929968656992</v>
      </c>
      <c r="J2252" s="14">
        <v>0.66409992440153298</v>
      </c>
      <c r="K2252" s="14">
        <v>10.019813102602599</v>
      </c>
      <c r="L2252" s="14">
        <v>1.7907387006664299</v>
      </c>
      <c r="M2252" s="14">
        <v>1.4747294254137899E-2</v>
      </c>
      <c r="N2252" s="14">
        <v>4.8929227311638597</v>
      </c>
      <c r="O2252" s="14">
        <v>1.6698997387254599</v>
      </c>
      <c r="P2252" s="14">
        <v>3.6106399687244499</v>
      </c>
      <c r="R2252">
        <v>9</v>
      </c>
      <c r="S2252">
        <v>1</v>
      </c>
      <c r="T2252">
        <v>5</v>
      </c>
      <c r="U2252">
        <v>6</v>
      </c>
      <c r="V2252">
        <v>4</v>
      </c>
    </row>
    <row r="2253" spans="1:22">
      <c r="A2253">
        <v>2004</v>
      </c>
      <c r="B2253">
        <v>4</v>
      </c>
      <c r="C2253">
        <v>13</v>
      </c>
      <c r="D2253" s="14">
        <v>11.4737046607796</v>
      </c>
      <c r="E2253" s="14">
        <v>7.4972429180063997</v>
      </c>
      <c r="F2253" s="14">
        <v>18.250078314777799</v>
      </c>
      <c r="G2253" s="14">
        <v>5.3768115955280598</v>
      </c>
      <c r="H2253" s="14">
        <v>4.5918064059785397</v>
      </c>
      <c r="I2253" s="14">
        <v>6.4645272949436299</v>
      </c>
      <c r="J2253" s="14">
        <v>0.85549420003690801</v>
      </c>
      <c r="K2253" s="14">
        <v>7.6802592235012304</v>
      </c>
      <c r="L2253" s="14">
        <v>1.54368628190297</v>
      </c>
      <c r="M2253" s="14">
        <v>1.15351815861061E-4</v>
      </c>
      <c r="N2253" s="14">
        <v>7.1685749482048697</v>
      </c>
      <c r="O2253" s="14">
        <v>1.9680176442973001</v>
      </c>
      <c r="P2253" s="14">
        <v>3.3883314162470501</v>
      </c>
      <c r="R2253">
        <v>1</v>
      </c>
      <c r="S2253">
        <v>1</v>
      </c>
      <c r="T2253">
        <v>9</v>
      </c>
      <c r="U2253">
        <v>6</v>
      </c>
      <c r="V2253">
        <v>4</v>
      </c>
    </row>
    <row r="2254" spans="1:22">
      <c r="A2254">
        <v>2004</v>
      </c>
      <c r="B2254">
        <v>4</v>
      </c>
      <c r="C2254">
        <v>14</v>
      </c>
      <c r="D2254" s="14">
        <v>22.697012560586401</v>
      </c>
      <c r="E2254" s="14">
        <v>3.7129607144988199</v>
      </c>
      <c r="F2254" s="14">
        <v>1.89689581822163</v>
      </c>
      <c r="G2254" s="14">
        <v>5.9599866787735598</v>
      </c>
      <c r="H2254" s="14">
        <v>2.5075475746765501</v>
      </c>
      <c r="I2254" s="14">
        <v>12.1985340964037</v>
      </c>
      <c r="J2254" s="14">
        <v>0.74222815832732703</v>
      </c>
      <c r="K2254" s="14">
        <v>5.78540992141627</v>
      </c>
      <c r="L2254" s="14">
        <v>4.1735658179387096</v>
      </c>
      <c r="M2254" s="14">
        <v>4.8637548885424901E-3</v>
      </c>
      <c r="N2254" s="14">
        <v>11.7485105690032</v>
      </c>
      <c r="O2254" s="14">
        <v>2.32403332393408</v>
      </c>
      <c r="P2254" s="14">
        <v>3.5375925291700199</v>
      </c>
      <c r="R2254">
        <v>1</v>
      </c>
      <c r="S2254">
        <v>1</v>
      </c>
      <c r="T2254">
        <v>9</v>
      </c>
      <c r="U2254">
        <v>6</v>
      </c>
      <c r="V2254">
        <v>4</v>
      </c>
    </row>
    <row r="2255" spans="1:22">
      <c r="A2255">
        <v>2004</v>
      </c>
      <c r="B2255">
        <v>4</v>
      </c>
      <c r="C2255">
        <v>15</v>
      </c>
      <c r="D2255" s="14">
        <v>3.1429906349934602</v>
      </c>
      <c r="E2255" s="14">
        <v>0.156273684640691</v>
      </c>
      <c r="F2255" s="14">
        <v>0.14079916176801699</v>
      </c>
      <c r="G2255" s="14">
        <v>4.9424013086132499</v>
      </c>
      <c r="H2255" s="14">
        <v>1.31108542377055</v>
      </c>
      <c r="I2255" s="14">
        <v>3.8617029318445399</v>
      </c>
      <c r="J2255" s="14">
        <v>0.61088888969144794</v>
      </c>
      <c r="K2255" s="14">
        <v>2.2342551364005701</v>
      </c>
      <c r="L2255" s="14">
        <v>0.76244552550781197</v>
      </c>
      <c r="M2255" s="14">
        <v>5.11144125604699E-4</v>
      </c>
      <c r="N2255" s="14">
        <v>5.9647466812615599</v>
      </c>
      <c r="O2255" s="14">
        <v>1.2812119085776501</v>
      </c>
      <c r="P2255" s="14">
        <v>1.93140860180061</v>
      </c>
      <c r="R2255">
        <v>1</v>
      </c>
      <c r="S2255">
        <v>8</v>
      </c>
      <c r="T2255">
        <v>9</v>
      </c>
      <c r="U2255">
        <v>6</v>
      </c>
      <c r="V2255">
        <v>2</v>
      </c>
    </row>
    <row r="2256" spans="1:22">
      <c r="A2256">
        <v>2004</v>
      </c>
      <c r="B2256">
        <v>4</v>
      </c>
      <c r="C2256">
        <v>16</v>
      </c>
      <c r="D2256" s="14">
        <v>0.60431459090596495</v>
      </c>
      <c r="E2256" s="14">
        <v>2.4470485856806501E-2</v>
      </c>
      <c r="F2256" s="14">
        <v>2.29234691463943E-4</v>
      </c>
      <c r="G2256" s="14">
        <v>2.5466597198064198</v>
      </c>
      <c r="H2256" s="14">
        <v>0.94876086391907999</v>
      </c>
      <c r="I2256" s="14">
        <v>1.0726157263945899</v>
      </c>
      <c r="J2256" s="14">
        <v>0.32881212013376099</v>
      </c>
      <c r="K2256" s="14">
        <v>1.76201146652298</v>
      </c>
      <c r="L2256" s="14">
        <v>2.7531532351814301</v>
      </c>
      <c r="M2256" s="14">
        <v>8.4487230614258294E-2</v>
      </c>
      <c r="N2256" s="14">
        <v>3.7019485411849802</v>
      </c>
      <c r="O2256" s="14">
        <v>1.69519108461086</v>
      </c>
      <c r="P2256" s="14">
        <v>1.5734586027864099</v>
      </c>
      <c r="R2256">
        <v>6</v>
      </c>
      <c r="S2256">
        <v>8</v>
      </c>
      <c r="T2256">
        <v>2</v>
      </c>
      <c r="U2256">
        <v>6</v>
      </c>
      <c r="V2256">
        <v>9</v>
      </c>
    </row>
    <row r="2257" spans="1:22">
      <c r="A2257">
        <v>2004</v>
      </c>
      <c r="B2257">
        <v>4</v>
      </c>
      <c r="C2257">
        <v>17</v>
      </c>
      <c r="D2257" s="14">
        <v>1.67113181078601</v>
      </c>
      <c r="E2257" s="14">
        <v>0.22911471574525599</v>
      </c>
      <c r="F2257" s="14">
        <v>8.2925784407731795E-2</v>
      </c>
      <c r="G2257" s="14">
        <v>2.4285086741586599</v>
      </c>
      <c r="H2257" s="14">
        <v>1.10316695294931</v>
      </c>
      <c r="I2257" s="14">
        <v>0.65469178072979295</v>
      </c>
      <c r="J2257" s="14">
        <v>0.33746464018157801</v>
      </c>
      <c r="K2257" s="14">
        <v>2.6077149723850002</v>
      </c>
      <c r="L2257" s="14">
        <v>5.5830061411672602</v>
      </c>
      <c r="M2257" s="14">
        <v>4.8319998543144498E-2</v>
      </c>
      <c r="N2257" s="14">
        <v>5.9909332194480198</v>
      </c>
      <c r="O2257" s="14">
        <v>1.9568967971029201</v>
      </c>
      <c r="P2257" s="14">
        <v>1.99781393830223</v>
      </c>
      <c r="R2257">
        <v>8</v>
      </c>
      <c r="S2257">
        <v>6</v>
      </c>
      <c r="T2257">
        <v>2</v>
      </c>
      <c r="U2257">
        <v>6</v>
      </c>
      <c r="V2257">
        <v>1</v>
      </c>
    </row>
    <row r="2258" spans="1:22">
      <c r="A2258">
        <v>2004</v>
      </c>
      <c r="B2258">
        <v>4</v>
      </c>
      <c r="C2258">
        <v>18</v>
      </c>
      <c r="D2258" s="14">
        <v>3.88646012999713</v>
      </c>
      <c r="E2258" s="14">
        <v>1.65084391910631</v>
      </c>
      <c r="F2258" s="14">
        <v>0.23470891063746399</v>
      </c>
      <c r="G2258" s="14">
        <v>3.39896629448962</v>
      </c>
      <c r="H2258" s="14">
        <v>1.2716169551201699</v>
      </c>
      <c r="I2258" s="14">
        <v>1.92363348445031</v>
      </c>
      <c r="J2258" s="14">
        <v>1.43343198562718</v>
      </c>
      <c r="K2258" s="14">
        <v>3.8597199922461898</v>
      </c>
      <c r="L2258" s="14">
        <v>2.2926803165635099</v>
      </c>
      <c r="M2258" s="14">
        <v>3.0365944589937901E-3</v>
      </c>
      <c r="N2258" s="14">
        <v>6.1741745410498003</v>
      </c>
      <c r="O2258" s="14">
        <v>2.8776150718951898</v>
      </c>
      <c r="P2258" s="14">
        <v>2.5261933429972401</v>
      </c>
      <c r="R2258">
        <v>1</v>
      </c>
      <c r="S2258">
        <v>6</v>
      </c>
      <c r="T2258">
        <v>2</v>
      </c>
      <c r="U2258">
        <v>3</v>
      </c>
      <c r="V2258">
        <v>6</v>
      </c>
    </row>
    <row r="2259" spans="1:22">
      <c r="A2259">
        <v>2004</v>
      </c>
      <c r="B2259">
        <v>4</v>
      </c>
      <c r="C2259">
        <v>19</v>
      </c>
      <c r="D2259" s="14">
        <v>3.8418546060452998</v>
      </c>
      <c r="E2259" s="14">
        <v>2.1643943774846202</v>
      </c>
      <c r="F2259" s="14">
        <v>0.82164517284578198</v>
      </c>
      <c r="G2259" s="14">
        <v>6.4514305025652199</v>
      </c>
      <c r="H2259" s="14">
        <v>3.5774496649445</v>
      </c>
      <c r="I2259" s="14">
        <v>5.1164271010445601</v>
      </c>
      <c r="J2259" s="14">
        <v>4.1104201558665601</v>
      </c>
      <c r="K2259" s="14">
        <v>3.5136203266466999</v>
      </c>
      <c r="L2259" s="14">
        <v>5.0551536851915797</v>
      </c>
      <c r="M2259" s="14">
        <v>3.02631504911435E-2</v>
      </c>
      <c r="N2259" s="14">
        <v>11.0561755020007</v>
      </c>
      <c r="O2259" s="14">
        <v>2.13619740021938</v>
      </c>
      <c r="P2259" s="14">
        <v>3.5868646456378399</v>
      </c>
      <c r="R2259">
        <v>1</v>
      </c>
      <c r="S2259">
        <v>5</v>
      </c>
      <c r="T2259">
        <v>4</v>
      </c>
      <c r="U2259">
        <v>3</v>
      </c>
      <c r="V2259">
        <v>1</v>
      </c>
    </row>
    <row r="2260" spans="1:22">
      <c r="A2260">
        <v>2004</v>
      </c>
      <c r="B2260">
        <v>4</v>
      </c>
      <c r="C2260">
        <v>20</v>
      </c>
      <c r="D2260" s="14">
        <v>5.7667514331338197</v>
      </c>
      <c r="E2260" s="14">
        <v>1.06210394804932</v>
      </c>
      <c r="F2260" s="14">
        <v>1.5226522424748701</v>
      </c>
      <c r="G2260" s="14">
        <v>5.3157625924718497</v>
      </c>
      <c r="H2260" s="14">
        <v>7.5176552685399498</v>
      </c>
      <c r="I2260" s="14">
        <v>3.8029725843886402</v>
      </c>
      <c r="J2260" s="14">
        <v>3.4880665946792</v>
      </c>
      <c r="K2260" s="14">
        <v>2.9917907290617101</v>
      </c>
      <c r="L2260" s="14">
        <v>3.72801421747022</v>
      </c>
      <c r="M2260" s="14">
        <v>4.8519550207067302E-2</v>
      </c>
      <c r="N2260" s="14">
        <v>9.5151586569357107</v>
      </c>
      <c r="O2260" s="14">
        <v>3.9327954469819799</v>
      </c>
      <c r="P2260" s="14">
        <v>4.0789192701796599</v>
      </c>
      <c r="R2260">
        <v>7</v>
      </c>
      <c r="S2260">
        <v>6</v>
      </c>
      <c r="T2260">
        <v>4</v>
      </c>
      <c r="U2260">
        <v>3</v>
      </c>
      <c r="V2260">
        <v>7</v>
      </c>
    </row>
    <row r="2261" spans="1:22">
      <c r="A2261">
        <v>2004</v>
      </c>
      <c r="B2261">
        <v>4</v>
      </c>
      <c r="C2261">
        <v>21</v>
      </c>
      <c r="D2261" s="14">
        <v>4.6836302506751197</v>
      </c>
      <c r="E2261" s="14">
        <v>0.16461955554803101</v>
      </c>
      <c r="F2261" s="14">
        <v>1.0848548050354501</v>
      </c>
      <c r="G2261" s="14">
        <v>2.7092318911787499</v>
      </c>
      <c r="H2261" s="14">
        <v>3.4391806641367602</v>
      </c>
      <c r="I2261" s="14">
        <v>5.2406549405176799</v>
      </c>
      <c r="J2261" s="14">
        <v>1.2602290550183199</v>
      </c>
      <c r="K2261" s="14">
        <v>3.1852422068589399</v>
      </c>
      <c r="L2261" s="14">
        <v>0.401796746873882</v>
      </c>
      <c r="M2261" s="14">
        <v>9.6152992688266797E-2</v>
      </c>
      <c r="N2261" s="14">
        <v>3.7426428191972598</v>
      </c>
      <c r="O2261" s="14">
        <v>5.66735450021734</v>
      </c>
      <c r="P2261" s="14">
        <v>3.4076174640621999</v>
      </c>
      <c r="R2261">
        <v>3</v>
      </c>
      <c r="S2261">
        <v>8</v>
      </c>
      <c r="T2261">
        <v>2</v>
      </c>
      <c r="U2261">
        <v>3</v>
      </c>
      <c r="V2261">
        <v>9</v>
      </c>
    </row>
    <row r="2262" spans="1:22">
      <c r="A2262">
        <v>2004</v>
      </c>
      <c r="B2262">
        <v>4</v>
      </c>
      <c r="C2262">
        <v>22</v>
      </c>
      <c r="D2262" s="14">
        <v>2.8989285666176499</v>
      </c>
      <c r="E2262" s="14">
        <v>1.1692881799873199E-2</v>
      </c>
      <c r="F2262" s="14">
        <v>0.110011559683815</v>
      </c>
      <c r="G2262" s="14">
        <v>2.4265091780855701</v>
      </c>
      <c r="H2262" s="14">
        <v>1.4100626280673001</v>
      </c>
      <c r="I2262" s="14">
        <v>1.5975807642422499</v>
      </c>
      <c r="J2262" s="14">
        <v>1.4526862077635201</v>
      </c>
      <c r="K2262" s="14">
        <v>3.2030380634489402</v>
      </c>
      <c r="L2262" s="14">
        <v>3.5536583734177198</v>
      </c>
      <c r="M2262" s="14">
        <v>0.44669974275449797</v>
      </c>
      <c r="N2262" s="14">
        <v>5.3270096620043796</v>
      </c>
      <c r="O2262" s="14">
        <v>1.8720836332458199</v>
      </c>
      <c r="P2262" s="14">
        <v>2.1223840986183302</v>
      </c>
      <c r="R2262">
        <v>7</v>
      </c>
      <c r="S2262">
        <v>6</v>
      </c>
      <c r="T2262">
        <v>2</v>
      </c>
      <c r="U2262">
        <v>3</v>
      </c>
      <c r="V2262">
        <v>9</v>
      </c>
    </row>
    <row r="2263" spans="1:22">
      <c r="A2263">
        <v>2004</v>
      </c>
      <c r="B2263">
        <v>4</v>
      </c>
      <c r="C2263">
        <v>23</v>
      </c>
      <c r="D2263" s="14">
        <v>3.0118589722190099</v>
      </c>
      <c r="E2263" s="14">
        <v>7.0657742516135102E-2</v>
      </c>
      <c r="F2263" s="14">
        <v>2.6512998547585299E-2</v>
      </c>
      <c r="G2263" s="14">
        <v>3.4158808334108302</v>
      </c>
      <c r="H2263" s="14">
        <v>1.8204540871941199</v>
      </c>
      <c r="I2263" s="14">
        <v>1.2707494781795401</v>
      </c>
      <c r="J2263" s="14">
        <v>1.29715825809259</v>
      </c>
      <c r="K2263" s="14">
        <v>2.0391984635322999</v>
      </c>
      <c r="L2263" s="14">
        <v>6.5016776985828004</v>
      </c>
      <c r="M2263" s="14">
        <v>1.00685614511354</v>
      </c>
      <c r="N2263" s="14">
        <v>2.89867677862728</v>
      </c>
      <c r="O2263" s="14">
        <v>1.7864439043556799</v>
      </c>
      <c r="P2263" s="14">
        <v>2.1680747426864202</v>
      </c>
      <c r="R2263">
        <v>2</v>
      </c>
      <c r="S2263">
        <v>6</v>
      </c>
      <c r="T2263">
        <v>2</v>
      </c>
      <c r="U2263">
        <v>3</v>
      </c>
      <c r="V2263">
        <v>9</v>
      </c>
    </row>
    <row r="2264" spans="1:22">
      <c r="A2264">
        <v>2004</v>
      </c>
      <c r="B2264">
        <v>4</v>
      </c>
      <c r="C2264">
        <v>24</v>
      </c>
      <c r="D2264" s="14">
        <v>8.5832703764132905</v>
      </c>
      <c r="E2264" s="14">
        <v>2.5735318306684098E-2</v>
      </c>
      <c r="F2264" s="14">
        <v>0.49473310234850298</v>
      </c>
      <c r="G2264" s="14">
        <v>1.3849619128858199</v>
      </c>
      <c r="H2264" s="14">
        <v>4.1172693508093499</v>
      </c>
      <c r="I2264" s="14">
        <v>7.9415432680372797</v>
      </c>
      <c r="J2264" s="14">
        <v>1.4951434467753899</v>
      </c>
      <c r="K2264" s="14">
        <v>3.0418071005596801</v>
      </c>
      <c r="L2264" s="14">
        <v>2.4296371300164599</v>
      </c>
      <c r="M2264" s="14">
        <v>1.6738729519912201E-2</v>
      </c>
      <c r="N2264" s="14">
        <v>6.1318529336880303</v>
      </c>
      <c r="O2264" s="14">
        <v>1.7250011464433701</v>
      </c>
      <c r="P2264" s="14">
        <v>2.1499066768430599</v>
      </c>
      <c r="R2264">
        <v>7</v>
      </c>
      <c r="S2264">
        <v>6</v>
      </c>
      <c r="T2264">
        <v>2</v>
      </c>
      <c r="U2264">
        <v>3</v>
      </c>
      <c r="V2264">
        <v>1</v>
      </c>
    </row>
    <row r="2265" spans="1:22">
      <c r="A2265">
        <v>2004</v>
      </c>
      <c r="B2265">
        <v>4</v>
      </c>
      <c r="C2265">
        <v>25</v>
      </c>
      <c r="D2265" s="14">
        <v>2.8663307919640602</v>
      </c>
      <c r="E2265" s="14">
        <v>4.4972098336923103E-2</v>
      </c>
      <c r="F2265" s="14">
        <v>0.232975903906703</v>
      </c>
      <c r="G2265" s="14">
        <v>3.6999479165293399</v>
      </c>
      <c r="H2265" s="14">
        <v>4.1031362345054996</v>
      </c>
      <c r="I2265" s="14">
        <v>1.69197205414234</v>
      </c>
      <c r="J2265" s="14">
        <v>1.76870667118483</v>
      </c>
      <c r="K2265" s="14">
        <v>2.5195087069805</v>
      </c>
      <c r="L2265" s="14">
        <v>3.6720176695476199</v>
      </c>
      <c r="M2265" s="14">
        <v>1.13568882771139E-2</v>
      </c>
      <c r="N2265" s="14">
        <v>9.0571011691032108</v>
      </c>
      <c r="O2265" s="14">
        <v>0.98200925222350299</v>
      </c>
      <c r="P2265" s="14">
        <v>2.3121711176094202</v>
      </c>
      <c r="R2265">
        <v>7</v>
      </c>
      <c r="S2265">
        <v>6</v>
      </c>
      <c r="T2265">
        <v>2</v>
      </c>
      <c r="U2265">
        <v>3</v>
      </c>
      <c r="V2265">
        <v>9</v>
      </c>
    </row>
    <row r="2266" spans="1:22">
      <c r="A2266">
        <v>2004</v>
      </c>
      <c r="B2266">
        <v>4</v>
      </c>
      <c r="C2266">
        <v>26</v>
      </c>
      <c r="D2266" s="14">
        <v>2.5010093620018599</v>
      </c>
      <c r="E2266" s="14">
        <v>3.4935093967242798E-3</v>
      </c>
      <c r="F2266" s="14">
        <v>1.73599338343946E-2</v>
      </c>
      <c r="G2266" s="14">
        <v>4.8186793760607403</v>
      </c>
      <c r="H2266" s="14">
        <v>1.8245270350890499</v>
      </c>
      <c r="I2266" s="14">
        <v>3.0051888001766098</v>
      </c>
      <c r="J2266" s="14">
        <v>3.8860952027620299</v>
      </c>
      <c r="K2266" s="14">
        <v>1.9124152698914201</v>
      </c>
      <c r="L2266" s="14">
        <v>2.0249747029004199</v>
      </c>
      <c r="M2266" s="14">
        <v>0.20245129384508301</v>
      </c>
      <c r="N2266" s="14">
        <v>3.42270450514145</v>
      </c>
      <c r="O2266" s="14">
        <v>1.55033130723969</v>
      </c>
      <c r="P2266" s="14">
        <v>2.2880030898761698</v>
      </c>
      <c r="R2266">
        <v>7</v>
      </c>
      <c r="S2266">
        <v>6</v>
      </c>
      <c r="T2266">
        <v>2</v>
      </c>
      <c r="U2266">
        <v>3</v>
      </c>
      <c r="V2266">
        <v>9</v>
      </c>
    </row>
    <row r="2267" spans="1:22">
      <c r="A2267">
        <v>2004</v>
      </c>
      <c r="B2267">
        <v>4</v>
      </c>
      <c r="C2267">
        <v>27</v>
      </c>
      <c r="D2267" s="14">
        <v>4.5730045855549504</v>
      </c>
      <c r="E2267" s="14">
        <v>0.22640828508917199</v>
      </c>
      <c r="F2267" s="14">
        <v>1.87609608919714E-3</v>
      </c>
      <c r="G2267" s="14">
        <v>3.1291104555607401</v>
      </c>
      <c r="H2267" s="14">
        <v>3.4978751378764898</v>
      </c>
      <c r="I2267" s="14">
        <v>2.6508431002343</v>
      </c>
      <c r="J2267" s="14">
        <v>4.1547236167988899</v>
      </c>
      <c r="K2267" s="14">
        <v>2.30706403604372</v>
      </c>
      <c r="L2267" s="14">
        <v>0.72832708504014798</v>
      </c>
      <c r="M2267" s="14">
        <v>5.6914960591859199E-3</v>
      </c>
      <c r="N2267" s="14">
        <v>3.5199771320469999</v>
      </c>
      <c r="O2267" s="14">
        <v>2.58829632677039</v>
      </c>
      <c r="P2267" s="14">
        <v>2.4947143720027301</v>
      </c>
      <c r="R2267">
        <v>7</v>
      </c>
      <c r="S2267">
        <v>6</v>
      </c>
      <c r="T2267">
        <v>2</v>
      </c>
      <c r="U2267">
        <v>2</v>
      </c>
      <c r="V2267">
        <v>9</v>
      </c>
    </row>
    <row r="2268" spans="1:22">
      <c r="A2268">
        <v>2004</v>
      </c>
      <c r="B2268">
        <v>4</v>
      </c>
      <c r="C2268">
        <v>28</v>
      </c>
      <c r="D2268" s="14">
        <v>2.3292769320360098</v>
      </c>
      <c r="E2268" s="14">
        <v>0.29337076287478497</v>
      </c>
      <c r="F2268" s="14">
        <v>1.84600021281259E-4</v>
      </c>
      <c r="G2268" s="14">
        <v>4.0071877129668101</v>
      </c>
      <c r="H2268" s="14">
        <v>2.7180224625496399</v>
      </c>
      <c r="I2268" s="14">
        <v>3.5938756820522499</v>
      </c>
      <c r="J2268" s="14">
        <v>4.0143642313476002</v>
      </c>
      <c r="K2268" s="14">
        <v>1.0213047547168499</v>
      </c>
      <c r="L2268" s="14">
        <v>2.8990431154324798</v>
      </c>
      <c r="M2268" s="14">
        <v>0.13486805284094899</v>
      </c>
      <c r="N2268" s="14">
        <v>10.249070889288401</v>
      </c>
      <c r="O2268" s="14">
        <v>2.6517061221934801</v>
      </c>
      <c r="P2268" s="14">
        <v>2.8098861449483499</v>
      </c>
      <c r="R2268">
        <v>7</v>
      </c>
      <c r="S2268">
        <v>6</v>
      </c>
      <c r="T2268">
        <v>2</v>
      </c>
      <c r="U2268">
        <v>2</v>
      </c>
      <c r="V2268">
        <v>1</v>
      </c>
    </row>
    <row r="2269" spans="1:22">
      <c r="A2269">
        <v>2004</v>
      </c>
      <c r="B2269">
        <v>4</v>
      </c>
      <c r="C2269">
        <v>29</v>
      </c>
      <c r="D2269" s="14">
        <v>0.34376512894452499</v>
      </c>
      <c r="E2269" s="14">
        <v>0.123402842376977</v>
      </c>
      <c r="F2269" s="14">
        <v>5.5950214433082603E-3</v>
      </c>
      <c r="G2269" s="14">
        <v>4.7842891864432397</v>
      </c>
      <c r="H2269" s="14">
        <v>4.6495251490794498</v>
      </c>
      <c r="I2269" s="14">
        <v>0.74141044049210503</v>
      </c>
      <c r="J2269" s="14">
        <v>3.3495171968194599</v>
      </c>
      <c r="K2269" s="14">
        <v>0.49769013904914899</v>
      </c>
      <c r="L2269" s="14">
        <v>5.4553289975885004</v>
      </c>
      <c r="M2269" s="14">
        <v>1.44771466168809</v>
      </c>
      <c r="N2269" s="14">
        <v>6.0296431329419802</v>
      </c>
      <c r="O2269" s="14">
        <v>2.3951099418641899</v>
      </c>
      <c r="P2269" s="14">
        <v>2.87422382936776</v>
      </c>
      <c r="R2269">
        <v>5</v>
      </c>
      <c r="S2269">
        <v>5</v>
      </c>
      <c r="T2269">
        <v>1</v>
      </c>
      <c r="U2269">
        <v>2</v>
      </c>
      <c r="V2269">
        <v>1</v>
      </c>
    </row>
    <row r="2270" spans="1:22">
      <c r="A2270">
        <v>2004</v>
      </c>
      <c r="B2270">
        <v>4</v>
      </c>
      <c r="C2270">
        <v>30</v>
      </c>
      <c r="D2270" s="14">
        <v>0.739075625593134</v>
      </c>
      <c r="E2270" s="14">
        <v>0.243786065308673</v>
      </c>
      <c r="F2270" s="14">
        <v>8.7563578856430402E-2</v>
      </c>
      <c r="G2270" s="14">
        <v>7.5914204606525804</v>
      </c>
      <c r="H2270" s="14">
        <v>6.7612597622325996</v>
      </c>
      <c r="I2270" s="14">
        <v>0.44527436601058801</v>
      </c>
      <c r="J2270" s="14">
        <v>3.64194596141476</v>
      </c>
      <c r="K2270" s="14">
        <v>0.46989935227463803</v>
      </c>
      <c r="L2270" s="14">
        <v>12.292174592723599</v>
      </c>
      <c r="M2270" s="14">
        <v>1.6235047230933599</v>
      </c>
      <c r="N2270" s="14">
        <v>10.4330969855629</v>
      </c>
      <c r="O2270" s="14">
        <v>2.3155415260483698</v>
      </c>
      <c r="P2270" s="14">
        <v>4.0729888168823196</v>
      </c>
      <c r="R2270">
        <v>5</v>
      </c>
      <c r="S2270">
        <v>5</v>
      </c>
      <c r="T2270">
        <v>1</v>
      </c>
      <c r="U2270">
        <v>2</v>
      </c>
      <c r="V2270">
        <v>1</v>
      </c>
    </row>
    <row r="2271" spans="1:22">
      <c r="A2271">
        <v>2004</v>
      </c>
      <c r="B2271">
        <v>5</v>
      </c>
      <c r="C2271">
        <v>1</v>
      </c>
      <c r="D2271" s="14">
        <v>1.36363734046773</v>
      </c>
      <c r="E2271" s="14">
        <v>1.22184273047378E-2</v>
      </c>
      <c r="F2271" s="14">
        <v>0.21127987385625599</v>
      </c>
      <c r="G2271" s="14">
        <v>7.4030656884869197</v>
      </c>
      <c r="H2271" s="14">
        <v>4.9749873166452403</v>
      </c>
      <c r="I2271" s="14">
        <v>2.6946250150283699</v>
      </c>
      <c r="J2271" s="14">
        <v>2.74381720716221</v>
      </c>
      <c r="K2271" s="14">
        <v>0.89332281340894804</v>
      </c>
      <c r="L2271" s="14">
        <v>8.3228016173823196</v>
      </c>
      <c r="M2271" s="14">
        <v>0.43829932655846299</v>
      </c>
      <c r="N2271" s="14">
        <v>9.8728907659124605</v>
      </c>
      <c r="O2271" s="14">
        <v>2.8741017348084101</v>
      </c>
      <c r="P2271" s="14">
        <v>3.7882583312122402</v>
      </c>
      <c r="R2271">
        <v>5</v>
      </c>
      <c r="S2271">
        <v>5</v>
      </c>
      <c r="T2271">
        <v>1</v>
      </c>
      <c r="U2271">
        <v>2</v>
      </c>
      <c r="V2271">
        <v>1</v>
      </c>
    </row>
    <row r="2272" spans="1:22">
      <c r="A2272">
        <v>2004</v>
      </c>
      <c r="B2272">
        <v>5</v>
      </c>
      <c r="C2272">
        <v>2</v>
      </c>
      <c r="D2272" s="14">
        <v>1.4263387191094801</v>
      </c>
      <c r="E2272" s="14">
        <v>0.23117711233152199</v>
      </c>
      <c r="F2272" s="14">
        <v>0.136171130044766</v>
      </c>
      <c r="G2272" s="14">
        <v>8.1990618128137491</v>
      </c>
      <c r="H2272" s="14">
        <v>6.2229840320346197</v>
      </c>
      <c r="I2272" s="14">
        <v>2.3880106493827902</v>
      </c>
      <c r="J2272" s="14">
        <v>3.3345304873000998</v>
      </c>
      <c r="K2272" s="14">
        <v>0.93364822030451999</v>
      </c>
      <c r="L2272" s="14">
        <v>5.0934973184375103</v>
      </c>
      <c r="M2272" s="14">
        <v>0.213722513117619</v>
      </c>
      <c r="N2272" s="14">
        <v>8.4021257750557901</v>
      </c>
      <c r="O2272" s="14">
        <v>2.4224822733732498</v>
      </c>
      <c r="P2272" s="14">
        <v>3.7152647537717001</v>
      </c>
      <c r="R2272">
        <v>5</v>
      </c>
      <c r="S2272">
        <v>5</v>
      </c>
      <c r="T2272">
        <v>1</v>
      </c>
      <c r="U2272">
        <v>2</v>
      </c>
      <c r="V2272">
        <v>1</v>
      </c>
    </row>
    <row r="2273" spans="1:22">
      <c r="A2273">
        <v>2004</v>
      </c>
      <c r="B2273">
        <v>5</v>
      </c>
      <c r="C2273">
        <v>3</v>
      </c>
      <c r="D2273" s="14">
        <v>1.74702202154646</v>
      </c>
      <c r="E2273" s="14">
        <v>2.8951114451848201E-2</v>
      </c>
      <c r="F2273" s="14">
        <v>7.78799835546376E-2</v>
      </c>
      <c r="G2273" s="14">
        <v>6.3724394077574598</v>
      </c>
      <c r="H2273" s="14">
        <v>6.9882420369148299</v>
      </c>
      <c r="I2273" s="14">
        <v>5.9471891542058204</v>
      </c>
      <c r="J2273" s="14">
        <v>2.3243829242834799</v>
      </c>
      <c r="K2273" s="14">
        <v>1.7865407396230299</v>
      </c>
      <c r="L2273" s="14">
        <v>3.1035401728243501</v>
      </c>
      <c r="M2273" s="14">
        <v>0.19544984046363401</v>
      </c>
      <c r="N2273" s="14">
        <v>9.9848007432823493</v>
      </c>
      <c r="O2273" s="14">
        <v>1.85833444467728</v>
      </c>
      <c r="P2273" s="14">
        <v>3.3074340016764299</v>
      </c>
      <c r="R2273">
        <v>5</v>
      </c>
      <c r="S2273">
        <v>5</v>
      </c>
      <c r="T2273">
        <v>1</v>
      </c>
      <c r="U2273">
        <v>2</v>
      </c>
      <c r="V2273">
        <v>1</v>
      </c>
    </row>
    <row r="2274" spans="1:22">
      <c r="A2274">
        <v>2004</v>
      </c>
      <c r="B2274">
        <v>5</v>
      </c>
      <c r="C2274">
        <v>4</v>
      </c>
      <c r="D2274" s="14">
        <v>0.35783012639364598</v>
      </c>
      <c r="E2274" s="14">
        <v>0.14409838409713499</v>
      </c>
      <c r="F2274" s="14">
        <v>0.15465666319350699</v>
      </c>
      <c r="G2274" s="14">
        <v>2.4628560178307999</v>
      </c>
      <c r="H2274" s="14">
        <v>4.1777779071128398</v>
      </c>
      <c r="I2274" s="14">
        <v>0.67695915148315</v>
      </c>
      <c r="J2274" s="14">
        <v>1.2377457630567299</v>
      </c>
      <c r="K2274" s="14">
        <v>1.38961985504847</v>
      </c>
      <c r="L2274" s="14">
        <v>0.241273901286576</v>
      </c>
      <c r="M2274" s="14">
        <v>3.7351243401542202E-2</v>
      </c>
      <c r="N2274" s="14">
        <v>3.0994464669629598</v>
      </c>
      <c r="O2274" s="14">
        <v>2.0117033679929501</v>
      </c>
      <c r="P2274" s="14">
        <v>1.83652053368761</v>
      </c>
      <c r="R2274">
        <v>2</v>
      </c>
      <c r="S2274">
        <v>5</v>
      </c>
      <c r="T2274">
        <v>1</v>
      </c>
      <c r="U2274">
        <v>2</v>
      </c>
      <c r="V2274">
        <v>1</v>
      </c>
    </row>
    <row r="2275" spans="1:22">
      <c r="A2275">
        <v>2004</v>
      </c>
      <c r="B2275">
        <v>5</v>
      </c>
      <c r="C2275">
        <v>5</v>
      </c>
      <c r="D2275" s="14">
        <v>5.0731525931762202E-2</v>
      </c>
      <c r="E2275" s="14">
        <v>3.8513682021427097E-2</v>
      </c>
      <c r="F2275" s="14">
        <v>4.6150005320314702E-5</v>
      </c>
      <c r="G2275" s="14">
        <v>1.9974425176489801</v>
      </c>
      <c r="H2275" s="14">
        <v>0.93598643737763698</v>
      </c>
      <c r="I2275" s="14">
        <v>0.348063934362839</v>
      </c>
      <c r="J2275" s="14">
        <v>0.50233435974718099</v>
      </c>
      <c r="K2275" s="14">
        <v>0.39095732947393103</v>
      </c>
      <c r="L2275" s="14">
        <v>0.41988962887870201</v>
      </c>
      <c r="M2275" s="14">
        <v>5.9296851339257002E-2</v>
      </c>
      <c r="N2275" s="14">
        <v>1.43372927863504</v>
      </c>
      <c r="O2275" s="14">
        <v>1.2585924390520999</v>
      </c>
      <c r="P2275" s="14">
        <v>0.95759364238336198</v>
      </c>
      <c r="R2275">
        <v>6</v>
      </c>
      <c r="S2275">
        <v>9</v>
      </c>
      <c r="T2275">
        <v>1</v>
      </c>
      <c r="U2275">
        <v>2</v>
      </c>
      <c r="V2275">
        <v>6</v>
      </c>
    </row>
    <row r="2276" spans="1:22">
      <c r="A2276">
        <v>2004</v>
      </c>
      <c r="B2276">
        <v>5</v>
      </c>
      <c r="C2276">
        <v>6</v>
      </c>
      <c r="D2276" s="14">
        <v>2.1944283745262701E-2</v>
      </c>
      <c r="E2276" s="14">
        <v>7.0646041476054298E-4</v>
      </c>
      <c r="F2276" s="14">
        <v>4.5911217003861198E-5</v>
      </c>
      <c r="G2276" s="14">
        <v>1.3712053658607299</v>
      </c>
      <c r="H2276" s="14">
        <v>1.39304576859077</v>
      </c>
      <c r="I2276" s="14">
        <v>0.10987422630423201</v>
      </c>
      <c r="J2276" s="14">
        <v>0.21563179662646201</v>
      </c>
      <c r="K2276" s="14">
        <v>0.29676248962971102</v>
      </c>
      <c r="L2276" s="14">
        <v>0.39330388602324001</v>
      </c>
      <c r="M2276" s="14">
        <v>2.0024413934656201E-2</v>
      </c>
      <c r="N2276" s="14">
        <v>2.3665502195214398</v>
      </c>
      <c r="O2276" s="14">
        <v>0.87578484849435401</v>
      </c>
      <c r="P2276" s="14">
        <v>0.73586645883153301</v>
      </c>
      <c r="R2276">
        <v>6</v>
      </c>
      <c r="S2276">
        <v>9</v>
      </c>
      <c r="T2276">
        <v>1</v>
      </c>
      <c r="U2276">
        <v>2</v>
      </c>
      <c r="V2276">
        <v>6</v>
      </c>
    </row>
    <row r="2277" spans="1:22">
      <c r="A2277">
        <v>2004</v>
      </c>
      <c r="B2277">
        <v>5</v>
      </c>
      <c r="C2277">
        <v>7</v>
      </c>
      <c r="D2277" s="14">
        <v>2.95434474265736E-2</v>
      </c>
      <c r="E2277" s="14">
        <v>2.6566454137745099E-4</v>
      </c>
      <c r="F2277" s="14">
        <v>0</v>
      </c>
      <c r="G2277" s="14">
        <v>1.0614914549440699</v>
      </c>
      <c r="H2277" s="14">
        <v>2.0728251512911799</v>
      </c>
      <c r="I2277" s="14">
        <v>4.3425244301466603E-2</v>
      </c>
      <c r="J2277" s="14">
        <v>0.22464202304905101</v>
      </c>
      <c r="K2277" s="14">
        <v>0.53912577410953599</v>
      </c>
      <c r="L2277" s="14">
        <v>3.3577509124013698</v>
      </c>
      <c r="M2277" s="14">
        <v>8.5300457090749904E-2</v>
      </c>
      <c r="N2277" s="14">
        <v>5.5304167549340102</v>
      </c>
      <c r="O2277" s="14">
        <v>0.56171139431554296</v>
      </c>
      <c r="P2277" s="14">
        <v>0.95128965911748997</v>
      </c>
      <c r="R2277">
        <v>2</v>
      </c>
      <c r="S2277">
        <v>9</v>
      </c>
      <c r="T2277">
        <v>1</v>
      </c>
      <c r="U2277">
        <v>1</v>
      </c>
      <c r="V2277">
        <v>7</v>
      </c>
    </row>
    <row r="2278" spans="1:22">
      <c r="A2278">
        <v>2004</v>
      </c>
      <c r="B2278">
        <v>5</v>
      </c>
      <c r="C2278">
        <v>8</v>
      </c>
      <c r="D2278" s="14">
        <v>0.34397635070525301</v>
      </c>
      <c r="E2278" s="14">
        <v>2.5395174420697001E-2</v>
      </c>
      <c r="F2278" s="14">
        <v>2.1213535067628801E-2</v>
      </c>
      <c r="G2278" s="14">
        <v>1.3190275428885201</v>
      </c>
      <c r="H2278" s="14">
        <v>2.88184709977505</v>
      </c>
      <c r="I2278" s="14">
        <v>0.50869884323041803</v>
      </c>
      <c r="J2278" s="14">
        <v>0.13124135041357299</v>
      </c>
      <c r="K2278" s="14">
        <v>0.54383233313839097</v>
      </c>
      <c r="L2278" s="14">
        <v>4.0310040390529496</v>
      </c>
      <c r="M2278" s="14">
        <v>0.74268650999738495</v>
      </c>
      <c r="N2278" s="14">
        <v>8.8629191355351509</v>
      </c>
      <c r="O2278" s="14">
        <v>0.33826786960875999</v>
      </c>
      <c r="P2278" s="14">
        <v>1.1598925073447199</v>
      </c>
      <c r="R2278">
        <v>2</v>
      </c>
      <c r="S2278">
        <v>9</v>
      </c>
      <c r="T2278">
        <v>1</v>
      </c>
      <c r="U2278">
        <v>1</v>
      </c>
      <c r="V2278">
        <v>1</v>
      </c>
    </row>
    <row r="2279" spans="1:22">
      <c r="A2279">
        <v>2004</v>
      </c>
      <c r="B2279">
        <v>5</v>
      </c>
      <c r="C2279">
        <v>9</v>
      </c>
      <c r="D2279" s="14">
        <v>4.2848709668847698E-2</v>
      </c>
      <c r="E2279" s="14">
        <v>0</v>
      </c>
      <c r="F2279" s="14">
        <v>2.46951970544279E-3</v>
      </c>
      <c r="G2279" s="14">
        <v>1.47234401467635</v>
      </c>
      <c r="H2279" s="14">
        <v>4.0146586275991103</v>
      </c>
      <c r="I2279" s="14">
        <v>3.4565184177664698</v>
      </c>
      <c r="J2279" s="14">
        <v>6.6601588302718007E-2</v>
      </c>
      <c r="K2279" s="14">
        <v>0.97846757744239599</v>
      </c>
      <c r="L2279" s="14">
        <v>1.27275486717138</v>
      </c>
      <c r="M2279" s="14">
        <v>0.414835982685825</v>
      </c>
      <c r="N2279" s="14">
        <v>3.5134230653343099</v>
      </c>
      <c r="O2279" s="14">
        <v>0.18248922512836599</v>
      </c>
      <c r="P2279" s="14">
        <v>0.90406253657562297</v>
      </c>
      <c r="R2279">
        <v>2</v>
      </c>
      <c r="S2279">
        <v>9</v>
      </c>
      <c r="T2279">
        <v>1</v>
      </c>
      <c r="U2279">
        <v>1</v>
      </c>
      <c r="V2279">
        <v>1</v>
      </c>
    </row>
    <row r="2280" spans="1:22">
      <c r="A2280">
        <v>2004</v>
      </c>
      <c r="B2280">
        <v>5</v>
      </c>
      <c r="C2280">
        <v>10</v>
      </c>
      <c r="D2280" s="14">
        <v>3.6039204706528702E-2</v>
      </c>
      <c r="E2280" s="14">
        <v>0</v>
      </c>
      <c r="F2280" s="14">
        <v>0</v>
      </c>
      <c r="G2280" s="14">
        <v>1.90918239883005</v>
      </c>
      <c r="H2280" s="14">
        <v>1.5286842905396201</v>
      </c>
      <c r="I2280" s="14">
        <v>0.24206252301721901</v>
      </c>
      <c r="J2280" s="14">
        <v>7.7374655438953902E-2</v>
      </c>
      <c r="K2280" s="14">
        <v>0.93262200312128496</v>
      </c>
      <c r="L2280" s="14">
        <v>2.9171993352871</v>
      </c>
      <c r="M2280" s="14">
        <v>0.55895541067775201</v>
      </c>
      <c r="N2280" s="14">
        <v>4.6003807131479499</v>
      </c>
      <c r="O2280" s="14">
        <v>0.172926270369685</v>
      </c>
      <c r="P2280" s="14">
        <v>0.91804066757440905</v>
      </c>
      <c r="R2280">
        <v>2</v>
      </c>
      <c r="S2280">
        <v>9</v>
      </c>
      <c r="T2280">
        <v>1</v>
      </c>
      <c r="U2280">
        <v>1</v>
      </c>
      <c r="V2280">
        <v>1</v>
      </c>
    </row>
    <row r="2281" spans="1:22">
      <c r="A2281">
        <v>2004</v>
      </c>
      <c r="B2281">
        <v>5</v>
      </c>
      <c r="C2281">
        <v>11</v>
      </c>
      <c r="D2281" s="14">
        <v>7.1461311772013605E-2</v>
      </c>
      <c r="E2281" s="14">
        <v>0</v>
      </c>
      <c r="F2281" s="14">
        <v>0</v>
      </c>
      <c r="G2281" s="14">
        <v>2.4631287240563302</v>
      </c>
      <c r="H2281" s="14">
        <v>1.1404007728385199</v>
      </c>
      <c r="I2281" s="14">
        <v>5.0911207127518503E-2</v>
      </c>
      <c r="J2281" s="14">
        <v>5.1624589682875303E-2</v>
      </c>
      <c r="K2281" s="14">
        <v>0.75774508110728001</v>
      </c>
      <c r="L2281" s="14">
        <v>1.57193928418746</v>
      </c>
      <c r="M2281" s="14">
        <v>8.4243261951911105E-2</v>
      </c>
      <c r="N2281" s="14">
        <v>4.6113855622624103</v>
      </c>
      <c r="O2281" s="14">
        <v>0.46264945396155299</v>
      </c>
      <c r="P2281" s="14">
        <v>0.93453304737975196</v>
      </c>
      <c r="R2281">
        <v>2</v>
      </c>
      <c r="S2281">
        <v>9</v>
      </c>
      <c r="T2281">
        <v>1</v>
      </c>
      <c r="U2281">
        <v>1</v>
      </c>
      <c r="V2281">
        <v>6</v>
      </c>
    </row>
    <row r="2282" spans="1:22">
      <c r="A2282">
        <v>2004</v>
      </c>
      <c r="B2282">
        <v>5</v>
      </c>
      <c r="C2282">
        <v>12</v>
      </c>
      <c r="D2282" s="14">
        <v>0.22406972297589001</v>
      </c>
      <c r="E2282" s="14">
        <v>0</v>
      </c>
      <c r="F2282" s="14">
        <v>0</v>
      </c>
      <c r="G2282" s="14">
        <v>1.15083417869843</v>
      </c>
      <c r="H2282" s="14">
        <v>0.59600539535080699</v>
      </c>
      <c r="I2282" s="14">
        <v>0.29175772688552298</v>
      </c>
      <c r="J2282" s="14">
        <v>9.2060083421457398E-2</v>
      </c>
      <c r="K2282" s="14">
        <v>0.335697683663915</v>
      </c>
      <c r="L2282" s="14">
        <v>2.1800099919498601</v>
      </c>
      <c r="M2282" s="14">
        <v>0.13793633214574799</v>
      </c>
      <c r="N2282" s="14">
        <v>4.5844991544423603</v>
      </c>
      <c r="O2282" s="14">
        <v>0.76207533219110302</v>
      </c>
      <c r="P2282" s="14">
        <v>0.78279779733355603</v>
      </c>
      <c r="R2282">
        <v>6</v>
      </c>
      <c r="S2282">
        <v>9</v>
      </c>
      <c r="T2282">
        <v>8</v>
      </c>
      <c r="U2282">
        <v>1</v>
      </c>
      <c r="V2282">
        <v>6</v>
      </c>
    </row>
    <row r="2283" spans="1:22">
      <c r="A2283">
        <v>2004</v>
      </c>
      <c r="B2283">
        <v>5</v>
      </c>
      <c r="C2283">
        <v>13</v>
      </c>
      <c r="D2283" s="14">
        <v>0.39255235349991202</v>
      </c>
      <c r="E2283" s="14">
        <v>4.4216876200546097E-5</v>
      </c>
      <c r="F2283" s="14">
        <v>7.3350651688093202E-4</v>
      </c>
      <c r="G2283" s="14">
        <v>1.67378730778204</v>
      </c>
      <c r="H2283" s="14">
        <v>0.51872610258006402</v>
      </c>
      <c r="I2283" s="14">
        <v>1.0955678493802701</v>
      </c>
      <c r="J2283" s="14">
        <v>0.19479445555896099</v>
      </c>
      <c r="K2283" s="14">
        <v>0.25663134606225102</v>
      </c>
      <c r="L2283" s="14">
        <v>4.7114510031722299</v>
      </c>
      <c r="M2283" s="14">
        <v>0.212110678412326</v>
      </c>
      <c r="N2283" s="14">
        <v>4.3672165460705097</v>
      </c>
      <c r="O2283" s="14">
        <v>0.902310132579628</v>
      </c>
      <c r="P2283" s="14">
        <v>1.04839786795266</v>
      </c>
      <c r="R2283">
        <v>2</v>
      </c>
      <c r="S2283">
        <v>9</v>
      </c>
      <c r="T2283">
        <v>8</v>
      </c>
      <c r="U2283">
        <v>1</v>
      </c>
      <c r="V2283">
        <v>6</v>
      </c>
    </row>
    <row r="2284" spans="1:22">
      <c r="A2284">
        <v>2004</v>
      </c>
      <c r="B2284">
        <v>5</v>
      </c>
      <c r="C2284">
        <v>14</v>
      </c>
      <c r="D2284" s="14">
        <v>5.7999897259436099E-2</v>
      </c>
      <c r="E2284" s="14">
        <v>0</v>
      </c>
      <c r="F2284" s="14">
        <v>1.3809624326209101E-4</v>
      </c>
      <c r="G2284" s="14">
        <v>1.6811445745237901</v>
      </c>
      <c r="H2284" s="14">
        <v>0.623396551949986</v>
      </c>
      <c r="I2284" s="14">
        <v>0.20588746343744199</v>
      </c>
      <c r="J2284" s="14">
        <v>0.26405440221758802</v>
      </c>
      <c r="K2284" s="14">
        <v>0.67501529911021796</v>
      </c>
      <c r="L2284" s="14">
        <v>5.6395415846666896</v>
      </c>
      <c r="M2284" s="14">
        <v>0.73966999261298505</v>
      </c>
      <c r="N2284" s="14">
        <v>4.2335685331440898</v>
      </c>
      <c r="O2284" s="14">
        <v>0.81222353355585697</v>
      </c>
      <c r="P2284" s="14">
        <v>1.1610667358642</v>
      </c>
      <c r="R2284">
        <v>2</v>
      </c>
      <c r="S2284">
        <v>9</v>
      </c>
      <c r="T2284">
        <v>8</v>
      </c>
      <c r="U2284">
        <v>1</v>
      </c>
      <c r="V2284">
        <v>6</v>
      </c>
    </row>
    <row r="2285" spans="1:22">
      <c r="A2285">
        <v>2004</v>
      </c>
      <c r="B2285">
        <v>5</v>
      </c>
      <c r="C2285">
        <v>15</v>
      </c>
      <c r="D2285" s="14">
        <v>1.9633650831209999E-2</v>
      </c>
      <c r="E2285" s="14">
        <v>1.7737362945996499E-3</v>
      </c>
      <c r="F2285" s="14">
        <v>0</v>
      </c>
      <c r="G2285" s="14">
        <v>1.5905899431021999</v>
      </c>
      <c r="H2285" s="14">
        <v>0.64417917519693402</v>
      </c>
      <c r="I2285" s="14">
        <v>0.548164392396846</v>
      </c>
      <c r="J2285" s="14">
        <v>0.118840459039446</v>
      </c>
      <c r="K2285" s="14">
        <v>0.91806380168513402</v>
      </c>
      <c r="L2285" s="14">
        <v>1.2317257217625499</v>
      </c>
      <c r="M2285" s="14">
        <v>2.5271727130688398E-2</v>
      </c>
      <c r="N2285" s="14">
        <v>3.3225229177061499</v>
      </c>
      <c r="O2285" s="14">
        <v>0.49774548599576901</v>
      </c>
      <c r="P2285" s="14">
        <v>0.74935316308439603</v>
      </c>
      <c r="R2285">
        <v>6</v>
      </c>
      <c r="S2285">
        <v>9</v>
      </c>
      <c r="T2285">
        <v>1</v>
      </c>
      <c r="U2285">
        <v>1</v>
      </c>
      <c r="V2285">
        <v>7</v>
      </c>
    </row>
    <row r="2286" spans="1:22">
      <c r="A2286">
        <v>2004</v>
      </c>
      <c r="B2286">
        <v>5</v>
      </c>
      <c r="C2286">
        <v>16</v>
      </c>
      <c r="D2286" s="14">
        <v>1.0731669523849401E-2</v>
      </c>
      <c r="E2286" s="14">
        <v>0</v>
      </c>
      <c r="F2286" s="14">
        <v>0</v>
      </c>
      <c r="G2286" s="14">
        <v>0.60862426167891703</v>
      </c>
      <c r="H2286" s="14">
        <v>0.40377522152282902</v>
      </c>
      <c r="I2286" s="14">
        <v>0.25309877665881902</v>
      </c>
      <c r="J2286" s="14">
        <v>0.12925993620935899</v>
      </c>
      <c r="K2286" s="14">
        <v>1.0344105782725499</v>
      </c>
      <c r="L2286" s="14">
        <v>1.0065164687152699</v>
      </c>
      <c r="M2286" s="14">
        <v>0.16421212347012501</v>
      </c>
      <c r="N2286" s="14">
        <v>1.51460921028743</v>
      </c>
      <c r="O2286" s="14">
        <v>0.29545757791902899</v>
      </c>
      <c r="P2286" s="14">
        <v>0.46476414647392</v>
      </c>
      <c r="R2286">
        <v>6</v>
      </c>
      <c r="S2286">
        <v>9</v>
      </c>
      <c r="T2286">
        <v>1</v>
      </c>
      <c r="U2286">
        <v>1</v>
      </c>
      <c r="V2286">
        <v>7</v>
      </c>
    </row>
    <row r="2287" spans="1:22">
      <c r="A2287">
        <v>2004</v>
      </c>
      <c r="B2287">
        <v>5</v>
      </c>
      <c r="C2287">
        <v>17</v>
      </c>
      <c r="D2287" s="14">
        <v>7.6696635012037606E-2</v>
      </c>
      <c r="E2287" s="14">
        <v>9.7380527648643401E-4</v>
      </c>
      <c r="F2287" s="14">
        <v>4.6150005320314702E-5</v>
      </c>
      <c r="G2287" s="14">
        <v>1.1854526840375901</v>
      </c>
      <c r="H2287" s="14">
        <v>0.318079433034679</v>
      </c>
      <c r="I2287" s="14">
        <v>0.114478600769555</v>
      </c>
      <c r="J2287" s="14">
        <v>0.20495463958426199</v>
      </c>
      <c r="K2287" s="14">
        <v>0.73495716074837403</v>
      </c>
      <c r="L2287" s="14">
        <v>0.74796955787123298</v>
      </c>
      <c r="M2287" s="14">
        <v>0.38754919997180498</v>
      </c>
      <c r="N2287" s="14">
        <v>1.0032478950655099</v>
      </c>
      <c r="O2287" s="14">
        <v>0.30814023379315297</v>
      </c>
      <c r="P2287" s="14">
        <v>0.48336601176932997</v>
      </c>
      <c r="R2287">
        <v>6</v>
      </c>
      <c r="S2287">
        <v>9</v>
      </c>
      <c r="T2287">
        <v>1</v>
      </c>
      <c r="U2287">
        <v>1</v>
      </c>
      <c r="V2287">
        <v>7</v>
      </c>
    </row>
    <row r="2288" spans="1:22">
      <c r="A2288">
        <v>2004</v>
      </c>
      <c r="B2288">
        <v>5</v>
      </c>
      <c r="C2288">
        <v>18</v>
      </c>
      <c r="D2288" s="14">
        <v>0.212108603857666</v>
      </c>
      <c r="E2288" s="14">
        <v>0</v>
      </c>
      <c r="F2288" s="14">
        <v>0</v>
      </c>
      <c r="G2288" s="14">
        <v>0.451810025012789</v>
      </c>
      <c r="H2288" s="14">
        <v>0.311475168728156</v>
      </c>
      <c r="I2288" s="14">
        <v>0.56750747682317904</v>
      </c>
      <c r="J2288" s="14">
        <v>0.32679719635591697</v>
      </c>
      <c r="K2288" s="14">
        <v>0.42069526059370799</v>
      </c>
      <c r="L2288" s="14">
        <v>0.132507900401059</v>
      </c>
      <c r="M2288" s="14">
        <v>5.90451828667641E-2</v>
      </c>
      <c r="N2288" s="14">
        <v>1.0356695853257201</v>
      </c>
      <c r="O2288" s="14">
        <v>0.299823551513974</v>
      </c>
      <c r="P2288" s="14">
        <v>0.30364530515334298</v>
      </c>
      <c r="R2288">
        <v>6</v>
      </c>
      <c r="S2288">
        <v>9</v>
      </c>
      <c r="T2288">
        <v>1</v>
      </c>
      <c r="U2288">
        <v>5</v>
      </c>
      <c r="V2288">
        <v>7</v>
      </c>
    </row>
    <row r="2289" spans="1:22">
      <c r="A2289">
        <v>2004</v>
      </c>
      <c r="B2289">
        <v>5</v>
      </c>
      <c r="C2289">
        <v>19</v>
      </c>
      <c r="D2289" s="14">
        <v>0.38651617211961498</v>
      </c>
      <c r="E2289" s="14">
        <v>0</v>
      </c>
      <c r="F2289" s="14">
        <v>0</v>
      </c>
      <c r="G2289" s="14">
        <v>0.29981690095887598</v>
      </c>
      <c r="H2289" s="14">
        <v>0.135460023687487</v>
      </c>
      <c r="I2289" s="14">
        <v>0.34241146858643901</v>
      </c>
      <c r="J2289" s="14">
        <v>0.15236451664057801</v>
      </c>
      <c r="K2289" s="14">
        <v>0.20347046115078901</v>
      </c>
      <c r="L2289" s="14">
        <v>7.5636928386205005E-2</v>
      </c>
      <c r="M2289" s="14">
        <v>0.42804982984071299</v>
      </c>
      <c r="N2289" s="14">
        <v>0.46655948284064303</v>
      </c>
      <c r="O2289" s="14">
        <v>0.504230261542851</v>
      </c>
      <c r="P2289" s="14">
        <v>0.27650417100052299</v>
      </c>
      <c r="R2289">
        <v>6</v>
      </c>
      <c r="S2289">
        <v>9</v>
      </c>
      <c r="T2289">
        <v>1</v>
      </c>
      <c r="U2289">
        <v>5</v>
      </c>
      <c r="V2289">
        <v>7</v>
      </c>
    </row>
    <row r="2290" spans="1:22">
      <c r="A2290">
        <v>2004</v>
      </c>
      <c r="B2290">
        <v>5</v>
      </c>
      <c r="C2290">
        <v>20</v>
      </c>
      <c r="D2290" s="14">
        <v>0.26335531282711799</v>
      </c>
      <c r="E2290" s="14">
        <v>3.8415792049386901E-3</v>
      </c>
      <c r="F2290" s="14">
        <v>3.2148549444946801E-4</v>
      </c>
      <c r="G2290" s="14">
        <v>0.79676307632425503</v>
      </c>
      <c r="H2290" s="14">
        <v>0.289744608978174</v>
      </c>
      <c r="I2290" s="14">
        <v>0.269414919243329</v>
      </c>
      <c r="J2290" s="14">
        <v>0.22365451858274599</v>
      </c>
      <c r="K2290" s="14">
        <v>0.20891558667025001</v>
      </c>
      <c r="L2290" s="14">
        <v>0.167027438723299</v>
      </c>
      <c r="M2290" s="14">
        <v>0.47079372940993602</v>
      </c>
      <c r="N2290" s="14">
        <v>1.06497595316392</v>
      </c>
      <c r="O2290" s="14">
        <v>0.71696873551335005</v>
      </c>
      <c r="P2290" s="14">
        <v>0.45847771860884101</v>
      </c>
      <c r="R2290">
        <v>6</v>
      </c>
      <c r="S2290">
        <v>9</v>
      </c>
      <c r="T2290">
        <v>8</v>
      </c>
      <c r="U2290">
        <v>5</v>
      </c>
      <c r="V2290">
        <v>7</v>
      </c>
    </row>
    <row r="2291" spans="1:22">
      <c r="A2291">
        <v>2004</v>
      </c>
      <c r="B2291">
        <v>5</v>
      </c>
      <c r="C2291">
        <v>21</v>
      </c>
      <c r="D2291" s="14">
        <v>9.2380038164699696E-2</v>
      </c>
      <c r="E2291" s="14">
        <v>0</v>
      </c>
      <c r="F2291" s="14">
        <v>9.1942167480174106E-5</v>
      </c>
      <c r="G2291" s="14">
        <v>2.2014568317759</v>
      </c>
      <c r="H2291" s="14">
        <v>0.35719662619370102</v>
      </c>
      <c r="I2291" s="14">
        <v>0.143642733940226</v>
      </c>
      <c r="J2291" s="14">
        <v>0.12990423407677301</v>
      </c>
      <c r="K2291" s="14">
        <v>0.27813088176248901</v>
      </c>
      <c r="L2291" s="14">
        <v>1.2712866200514901</v>
      </c>
      <c r="M2291" s="14">
        <v>1.3059599346791</v>
      </c>
      <c r="N2291" s="14">
        <v>0.97774103205155505</v>
      </c>
      <c r="O2291" s="14">
        <v>1.10678890590441</v>
      </c>
      <c r="P2291" s="14">
        <v>0.87115366454726195</v>
      </c>
      <c r="R2291">
        <v>6</v>
      </c>
      <c r="S2291">
        <v>9</v>
      </c>
      <c r="T2291">
        <v>8</v>
      </c>
      <c r="U2291">
        <v>5</v>
      </c>
      <c r="V2291">
        <v>7</v>
      </c>
    </row>
    <row r="2292" spans="1:22">
      <c r="A2292">
        <v>2004</v>
      </c>
      <c r="B2292">
        <v>5</v>
      </c>
      <c r="C2292">
        <v>22</v>
      </c>
      <c r="D2292" s="14">
        <v>3.9678449629387297E-2</v>
      </c>
      <c r="E2292" s="14">
        <v>1.63602427443907E-3</v>
      </c>
      <c r="F2292" s="14">
        <v>6.4133296621804697E-4</v>
      </c>
      <c r="G2292" s="14">
        <v>1.9818166744275301</v>
      </c>
      <c r="H2292" s="14">
        <v>0.21920560763324301</v>
      </c>
      <c r="I2292" s="14">
        <v>0.14328992693417</v>
      </c>
      <c r="J2292" s="14">
        <v>0.236253832569606</v>
      </c>
      <c r="K2292" s="14">
        <v>0.21094154942691201</v>
      </c>
      <c r="L2292" s="14">
        <v>0.82327203071917998</v>
      </c>
      <c r="M2292" s="14">
        <v>1.79744949082288</v>
      </c>
      <c r="N2292" s="14">
        <v>1.3599034201362199</v>
      </c>
      <c r="O2292" s="14">
        <v>1.12422851467302</v>
      </c>
      <c r="P2292" s="14">
        <v>0.84866745007894095</v>
      </c>
      <c r="R2292">
        <v>6</v>
      </c>
      <c r="S2292">
        <v>9</v>
      </c>
      <c r="T2292">
        <v>8</v>
      </c>
      <c r="U2292">
        <v>5</v>
      </c>
      <c r="V2292">
        <v>6</v>
      </c>
    </row>
    <row r="2293" spans="1:22">
      <c r="A2293">
        <v>2004</v>
      </c>
      <c r="B2293">
        <v>5</v>
      </c>
      <c r="C2293">
        <v>23</v>
      </c>
      <c r="D2293" s="14">
        <v>0.106807571888063</v>
      </c>
      <c r="E2293" s="14">
        <v>2.1562927315607699E-2</v>
      </c>
      <c r="F2293" s="14">
        <v>1.74235962801433E-3</v>
      </c>
      <c r="G2293" s="14">
        <v>1.9897856304382</v>
      </c>
      <c r="H2293" s="14">
        <v>0.18882439842722701</v>
      </c>
      <c r="I2293" s="14">
        <v>0.151829932502172</v>
      </c>
      <c r="J2293" s="14">
        <v>0.21150487980367699</v>
      </c>
      <c r="K2293" s="14">
        <v>0.33147204741033098</v>
      </c>
      <c r="L2293" s="14">
        <v>0.82448888372589102</v>
      </c>
      <c r="M2293" s="14">
        <v>1.7134856956492801</v>
      </c>
      <c r="N2293" s="14">
        <v>0.90539611761120498</v>
      </c>
      <c r="O2293" s="14">
        <v>0.40874323679580898</v>
      </c>
      <c r="P2293" s="14">
        <v>0.63076189827540197</v>
      </c>
      <c r="R2293">
        <v>6</v>
      </c>
      <c r="S2293">
        <v>9</v>
      </c>
      <c r="T2293">
        <v>8</v>
      </c>
      <c r="U2293">
        <v>5</v>
      </c>
      <c r="V2293">
        <v>6</v>
      </c>
    </row>
    <row r="2294" spans="1:22">
      <c r="A2294">
        <v>2004</v>
      </c>
      <c r="B2294">
        <v>5</v>
      </c>
      <c r="C2294">
        <v>24</v>
      </c>
      <c r="D2294" s="14">
        <v>4.74877558179423E-4</v>
      </c>
      <c r="E2294" s="14">
        <v>0</v>
      </c>
      <c r="F2294" s="14">
        <v>0</v>
      </c>
      <c r="G2294" s="14">
        <v>2.39416420446052</v>
      </c>
      <c r="H2294" s="14">
        <v>0.124455520607488</v>
      </c>
      <c r="I2294" s="14">
        <v>0</v>
      </c>
      <c r="J2294" s="14">
        <v>8.9113911212155394E-2</v>
      </c>
      <c r="K2294" s="14">
        <v>0.17321480802695</v>
      </c>
      <c r="L2294" s="14">
        <v>0.70245960644316996</v>
      </c>
      <c r="M2294" s="14">
        <v>1.1716340280264701</v>
      </c>
      <c r="N2294" s="14">
        <v>0.48540551965232298</v>
      </c>
      <c r="O2294" s="14">
        <v>0.57710778002096796</v>
      </c>
      <c r="P2294" s="14">
        <v>0.62828991914537802</v>
      </c>
      <c r="R2294">
        <v>6</v>
      </c>
      <c r="S2294">
        <v>9</v>
      </c>
      <c r="T2294">
        <v>8</v>
      </c>
      <c r="U2294">
        <v>5</v>
      </c>
      <c r="V2294">
        <v>6</v>
      </c>
    </row>
    <row r="2295" spans="1:22">
      <c r="A2295">
        <v>2004</v>
      </c>
      <c r="B2295">
        <v>5</v>
      </c>
      <c r="C2295">
        <v>25</v>
      </c>
      <c r="D2295" s="14">
        <v>2.01191476659664E-3</v>
      </c>
      <c r="E2295" s="14">
        <v>7.4522312744105701E-2</v>
      </c>
      <c r="F2295" s="14">
        <v>0</v>
      </c>
      <c r="G2295" s="14">
        <v>1.8642458527255401</v>
      </c>
      <c r="H2295" s="14">
        <v>0.202259611278375</v>
      </c>
      <c r="I2295" s="14">
        <v>4.2393759263761903E-3</v>
      </c>
      <c r="J2295" s="14">
        <v>9.9657477114683202E-2</v>
      </c>
      <c r="K2295" s="14">
        <v>0.13636207463686101</v>
      </c>
      <c r="L2295" s="14">
        <v>1.2760475103203299</v>
      </c>
      <c r="M2295" s="14">
        <v>0.54127211109885198</v>
      </c>
      <c r="N2295" s="14">
        <v>0.959412930899181</v>
      </c>
      <c r="O2295" s="14">
        <v>1.7380403580867201</v>
      </c>
      <c r="P2295" s="14">
        <v>0.94983263232824899</v>
      </c>
      <c r="R2295">
        <v>6</v>
      </c>
      <c r="S2295">
        <v>9</v>
      </c>
      <c r="T2295">
        <v>8</v>
      </c>
      <c r="U2295">
        <v>5</v>
      </c>
      <c r="V2295">
        <v>6</v>
      </c>
    </row>
    <row r="2296" spans="1:22">
      <c r="A2296">
        <v>2004</v>
      </c>
      <c r="B2296">
        <v>5</v>
      </c>
      <c r="C2296">
        <v>26</v>
      </c>
      <c r="D2296" s="14">
        <v>1.5976768848305299E-3</v>
      </c>
      <c r="E2296" s="14">
        <v>9.6906995076625896E-2</v>
      </c>
      <c r="F2296" s="14">
        <v>2.2502401565809502E-3</v>
      </c>
      <c r="G2296" s="14">
        <v>2.1490293040285202</v>
      </c>
      <c r="H2296" s="14">
        <v>0.35597798826728899</v>
      </c>
      <c r="I2296" s="14">
        <v>1.5603187284697499E-2</v>
      </c>
      <c r="J2296" s="14">
        <v>0.13270521398518201</v>
      </c>
      <c r="K2296" s="14">
        <v>0.486097900829217</v>
      </c>
      <c r="L2296" s="14">
        <v>2.43801119697561</v>
      </c>
      <c r="M2296" s="14">
        <v>0.72447467364626905</v>
      </c>
      <c r="N2296" s="14">
        <v>1.26397669614875</v>
      </c>
      <c r="O2296" s="14">
        <v>2.60037450179659</v>
      </c>
      <c r="P2296" s="14">
        <v>1.40366154854019</v>
      </c>
      <c r="R2296">
        <v>2</v>
      </c>
      <c r="S2296">
        <v>9</v>
      </c>
      <c r="T2296">
        <v>8</v>
      </c>
      <c r="U2296">
        <v>5</v>
      </c>
      <c r="V2296">
        <v>6</v>
      </c>
    </row>
    <row r="2297" spans="1:22">
      <c r="A2297">
        <v>2004</v>
      </c>
      <c r="B2297">
        <v>5</v>
      </c>
      <c r="C2297">
        <v>27</v>
      </c>
      <c r="D2297" s="14">
        <v>2.3594296676993001E-3</v>
      </c>
      <c r="E2297" s="14">
        <v>0.15287167759103401</v>
      </c>
      <c r="F2297" s="14">
        <v>0.15523918169439899</v>
      </c>
      <c r="G2297" s="14">
        <v>3.5701897051230498</v>
      </c>
      <c r="H2297" s="14">
        <v>0.62666331344031601</v>
      </c>
      <c r="I2297" s="14">
        <v>2.2146030405183099E-3</v>
      </c>
      <c r="J2297" s="14">
        <v>0.397520648043591</v>
      </c>
      <c r="K2297" s="14">
        <v>0.92792132011765405</v>
      </c>
      <c r="L2297" s="14">
        <v>6.6844808170732497</v>
      </c>
      <c r="M2297" s="14">
        <v>2.6825354946609998</v>
      </c>
      <c r="N2297" s="14">
        <v>2.0895258035347601</v>
      </c>
      <c r="O2297" s="14">
        <v>1.6283288040254</v>
      </c>
      <c r="P2297" s="14">
        <v>1.7748876351252401</v>
      </c>
      <c r="R2297">
        <v>2</v>
      </c>
      <c r="S2297">
        <v>9</v>
      </c>
      <c r="T2297">
        <v>8</v>
      </c>
      <c r="U2297">
        <v>5</v>
      </c>
      <c r="V2297">
        <v>6</v>
      </c>
    </row>
    <row r="2298" spans="1:22">
      <c r="A2298">
        <v>2004</v>
      </c>
      <c r="B2298">
        <v>5</v>
      </c>
      <c r="C2298">
        <v>28</v>
      </c>
      <c r="D2298" s="14">
        <v>0.65780381485047301</v>
      </c>
      <c r="E2298" s="14">
        <v>2.3478567265024099E-2</v>
      </c>
      <c r="F2298" s="14">
        <v>9.4335728751317793E-2</v>
      </c>
      <c r="G2298" s="14">
        <v>2.7144779091026798</v>
      </c>
      <c r="H2298" s="14">
        <v>0.940314425725019</v>
      </c>
      <c r="I2298" s="14">
        <v>0.66515311681497402</v>
      </c>
      <c r="J2298" s="14">
        <v>0.29079427891748699</v>
      </c>
      <c r="K2298" s="14">
        <v>0.51446661433482599</v>
      </c>
      <c r="L2298" s="14">
        <v>5.7184831214569103</v>
      </c>
      <c r="M2298" s="14">
        <v>2.5408405621949002</v>
      </c>
      <c r="N2298" s="14">
        <v>4.6884200188457301</v>
      </c>
      <c r="O2298" s="14">
        <v>1.0512159037247299</v>
      </c>
      <c r="P2298" s="14">
        <v>1.5316583854467001</v>
      </c>
      <c r="R2298">
        <v>2</v>
      </c>
      <c r="S2298">
        <v>9</v>
      </c>
      <c r="T2298">
        <v>8</v>
      </c>
      <c r="U2298">
        <v>5</v>
      </c>
      <c r="V2298">
        <v>6</v>
      </c>
    </row>
    <row r="2299" spans="1:22">
      <c r="A2299">
        <v>2004</v>
      </c>
      <c r="B2299">
        <v>5</v>
      </c>
      <c r="C2299">
        <v>29</v>
      </c>
      <c r="D2299" s="14">
        <v>0.39850428727174098</v>
      </c>
      <c r="E2299" s="14">
        <v>2.4127591666641999E-2</v>
      </c>
      <c r="F2299" s="14">
        <v>0.16238762473698901</v>
      </c>
      <c r="G2299" s="14">
        <v>3.55983787812055</v>
      </c>
      <c r="H2299" s="14">
        <v>3.1358205236142398</v>
      </c>
      <c r="I2299" s="14">
        <v>0.145148887253371</v>
      </c>
      <c r="J2299" s="14">
        <v>0.24317779933651101</v>
      </c>
      <c r="K2299" s="14">
        <v>0.30141870141072802</v>
      </c>
      <c r="L2299" s="14">
        <v>6.8310687536130503</v>
      </c>
      <c r="M2299" s="14">
        <v>1.6493071986878101</v>
      </c>
      <c r="N2299" s="14">
        <v>7.7069257053375599</v>
      </c>
      <c r="O2299" s="14">
        <v>1.0811694957217199</v>
      </c>
      <c r="P2299" s="14">
        <v>1.90041056964495</v>
      </c>
      <c r="R2299">
        <v>2</v>
      </c>
      <c r="S2299">
        <v>9</v>
      </c>
      <c r="T2299">
        <v>8</v>
      </c>
      <c r="U2299">
        <v>5</v>
      </c>
      <c r="V2299">
        <v>6</v>
      </c>
    </row>
    <row r="2300" spans="1:22">
      <c r="A2300">
        <v>2004</v>
      </c>
      <c r="B2300">
        <v>5</v>
      </c>
      <c r="C2300">
        <v>30</v>
      </c>
      <c r="D2300" s="14">
        <v>0.57832148720631504</v>
      </c>
      <c r="E2300" s="14">
        <v>3.1493959218825703E-2</v>
      </c>
      <c r="F2300" s="14">
        <v>2.6876754621085901E-2</v>
      </c>
      <c r="G2300" s="14">
        <v>2.7717371422764798</v>
      </c>
      <c r="H2300" s="14">
        <v>1.2961920441197099</v>
      </c>
      <c r="I2300" s="14">
        <v>0.31186242500544298</v>
      </c>
      <c r="J2300" s="14">
        <v>0.34950799308305602</v>
      </c>
      <c r="K2300" s="14">
        <v>0.90357063434488405</v>
      </c>
      <c r="L2300" s="14">
        <v>2.2264651601278702</v>
      </c>
      <c r="M2300" s="14">
        <v>1.1207190440966399</v>
      </c>
      <c r="N2300" s="14">
        <v>6.2757925217681203</v>
      </c>
      <c r="O2300" s="14">
        <v>1.0328284137183299</v>
      </c>
      <c r="P2300" s="14">
        <v>1.4139056538013299</v>
      </c>
      <c r="R2300">
        <v>2</v>
      </c>
      <c r="S2300">
        <v>9</v>
      </c>
      <c r="T2300">
        <v>8</v>
      </c>
      <c r="U2300">
        <v>5</v>
      </c>
      <c r="V2300">
        <v>6</v>
      </c>
    </row>
    <row r="2301" spans="1:22">
      <c r="A2301">
        <v>2004</v>
      </c>
      <c r="B2301">
        <v>5</v>
      </c>
      <c r="C2301">
        <v>31</v>
      </c>
      <c r="D2301" s="14">
        <v>0.214635315319886</v>
      </c>
      <c r="E2301" s="14">
        <v>3.2211896642014401E-3</v>
      </c>
      <c r="F2301" s="14">
        <v>3.9761339291995802E-2</v>
      </c>
      <c r="G2301" s="14">
        <v>3.1000670476078902</v>
      </c>
      <c r="H2301" s="14">
        <v>0.84672297029223997</v>
      </c>
      <c r="I2301" s="14">
        <v>0.64795173354195901</v>
      </c>
      <c r="J2301" s="14">
        <v>0.57479182179350097</v>
      </c>
      <c r="K2301" s="14">
        <v>0.68979493529153402</v>
      </c>
      <c r="L2301" s="14">
        <v>6.9546862569842496</v>
      </c>
      <c r="M2301" s="14">
        <v>0.92476800470825704</v>
      </c>
      <c r="N2301" s="14">
        <v>8.0539645804441804</v>
      </c>
      <c r="O2301" s="14">
        <v>1.12268964503411</v>
      </c>
      <c r="P2301" s="14">
        <v>1.78831340809038</v>
      </c>
      <c r="R2301">
        <v>2</v>
      </c>
      <c r="S2301">
        <v>9</v>
      </c>
      <c r="T2301">
        <v>8</v>
      </c>
      <c r="U2301">
        <v>5</v>
      </c>
      <c r="V2301">
        <v>6</v>
      </c>
    </row>
    <row r="2302" spans="1:22">
      <c r="A2302">
        <v>2005</v>
      </c>
      <c r="B2302">
        <v>3</v>
      </c>
      <c r="C2302">
        <v>1</v>
      </c>
      <c r="D2302" s="14">
        <v>1.6029331564227201</v>
      </c>
      <c r="E2302" s="14">
        <v>0.10162176804049899</v>
      </c>
      <c r="F2302" s="14">
        <v>1.91378421063652E-2</v>
      </c>
      <c r="G2302" s="14">
        <v>2.02382503738328</v>
      </c>
      <c r="H2302" s="14">
        <v>1.18841256267916</v>
      </c>
      <c r="I2302" s="14">
        <v>0.833196037647149</v>
      </c>
      <c r="J2302" s="14">
        <v>0.20841902405232399</v>
      </c>
      <c r="K2302" s="14">
        <v>4.0060663730561599</v>
      </c>
      <c r="L2302" s="14">
        <v>7.5129951966782696E-2</v>
      </c>
      <c r="M2302" s="14">
        <v>1.2663842563200799E-5</v>
      </c>
      <c r="N2302" s="14">
        <v>1.3619536965944601</v>
      </c>
      <c r="O2302" s="14">
        <v>0.60422079295856301</v>
      </c>
      <c r="P2302" s="14">
        <v>1.2369478509404801</v>
      </c>
      <c r="R2302">
        <v>6</v>
      </c>
      <c r="S2302">
        <v>7</v>
      </c>
      <c r="T2302">
        <v>6</v>
      </c>
      <c r="U2302">
        <v>8</v>
      </c>
      <c r="V2302">
        <v>8</v>
      </c>
    </row>
    <row r="2303" spans="1:22">
      <c r="A2303">
        <v>2005</v>
      </c>
      <c r="B2303">
        <v>3</v>
      </c>
      <c r="C2303">
        <v>2</v>
      </c>
      <c r="D2303" s="14">
        <v>5.7042688843253302</v>
      </c>
      <c r="E2303" s="14">
        <v>0.117187841256854</v>
      </c>
      <c r="F2303" s="14">
        <v>1.71782391122571E-3</v>
      </c>
      <c r="G2303" s="14">
        <v>1.36864518706065</v>
      </c>
      <c r="H2303" s="14">
        <v>1.47290979981277</v>
      </c>
      <c r="I2303" s="14">
        <v>3.9068826786789099</v>
      </c>
      <c r="J2303" s="14">
        <v>0.140943051761906</v>
      </c>
      <c r="K2303" s="14">
        <v>7.1488425043867201</v>
      </c>
      <c r="L2303" s="14">
        <v>0.21471906740153601</v>
      </c>
      <c r="M2303" s="14">
        <v>0</v>
      </c>
      <c r="N2303" s="14">
        <v>5.6487611095741403</v>
      </c>
      <c r="O2303" s="14">
        <v>0.81909157207373595</v>
      </c>
      <c r="P2303" s="14">
        <v>1.8641376768478399</v>
      </c>
      <c r="R2303">
        <v>9</v>
      </c>
      <c r="S2303">
        <v>4</v>
      </c>
      <c r="T2303">
        <v>7</v>
      </c>
      <c r="U2303">
        <v>8</v>
      </c>
      <c r="V2303">
        <v>5</v>
      </c>
    </row>
    <row r="2304" spans="1:22">
      <c r="A2304">
        <v>2005</v>
      </c>
      <c r="B2304">
        <v>3</v>
      </c>
      <c r="C2304">
        <v>3</v>
      </c>
      <c r="D2304" s="14">
        <v>4.9257861146923902</v>
      </c>
      <c r="E2304" s="14">
        <v>1.0389973712202201</v>
      </c>
      <c r="F2304" s="14">
        <v>8.9601027042579398E-2</v>
      </c>
      <c r="G2304" s="14">
        <v>1.40351762998005</v>
      </c>
      <c r="H2304" s="14">
        <v>1.1765476811811699</v>
      </c>
      <c r="I2304" s="14">
        <v>4.7407075285420097</v>
      </c>
      <c r="J2304" s="14">
        <v>0.34696688463081299</v>
      </c>
      <c r="K2304" s="14">
        <v>8.6185610602653195</v>
      </c>
      <c r="L2304" s="14">
        <v>0.50870909508413198</v>
      </c>
      <c r="M2304" s="14">
        <v>0</v>
      </c>
      <c r="N2304" s="14">
        <v>10.100969081646101</v>
      </c>
      <c r="O2304" s="14">
        <v>1.0900464510261201</v>
      </c>
      <c r="P2304" s="14">
        <v>2.4272323465554</v>
      </c>
      <c r="R2304">
        <v>9</v>
      </c>
      <c r="S2304">
        <v>4</v>
      </c>
      <c r="T2304">
        <v>6</v>
      </c>
      <c r="U2304">
        <v>8</v>
      </c>
      <c r="V2304">
        <v>5</v>
      </c>
    </row>
    <row r="2305" spans="1:22">
      <c r="A2305">
        <v>2005</v>
      </c>
      <c r="B2305">
        <v>3</v>
      </c>
      <c r="C2305">
        <v>4</v>
      </c>
      <c r="D2305" s="14">
        <v>1.54226257014626</v>
      </c>
      <c r="E2305" s="14">
        <v>1.4932018823372299</v>
      </c>
      <c r="F2305" s="14">
        <v>0.105802467659249</v>
      </c>
      <c r="G2305" s="14">
        <v>0.85213786238119105</v>
      </c>
      <c r="H2305" s="14">
        <v>0.15125413677753399</v>
      </c>
      <c r="I2305" s="14">
        <v>0.19957712840543601</v>
      </c>
      <c r="J2305" s="14">
        <v>0.27801682512783199</v>
      </c>
      <c r="K2305" s="14">
        <v>6.1060973006717498</v>
      </c>
      <c r="L2305" s="14">
        <v>9.3254353652288693E-2</v>
      </c>
      <c r="M2305" s="14">
        <v>0</v>
      </c>
      <c r="N2305" s="14">
        <v>1.2275005421698999</v>
      </c>
      <c r="O2305" s="14">
        <v>1.5774613495427201</v>
      </c>
      <c r="P2305" s="14">
        <v>1.7234187577503199</v>
      </c>
      <c r="R2305">
        <v>9</v>
      </c>
      <c r="S2305">
        <v>4</v>
      </c>
      <c r="T2305">
        <v>6</v>
      </c>
      <c r="U2305">
        <v>8</v>
      </c>
      <c r="V2305">
        <v>5</v>
      </c>
    </row>
    <row r="2306" spans="1:22">
      <c r="A2306">
        <v>2005</v>
      </c>
      <c r="B2306">
        <v>3</v>
      </c>
      <c r="C2306">
        <v>5</v>
      </c>
      <c r="D2306" s="14">
        <v>2.3903674392157601</v>
      </c>
      <c r="E2306" s="14">
        <v>0.72536159178054904</v>
      </c>
      <c r="F2306" s="14">
        <v>1.1168005057800099</v>
      </c>
      <c r="G2306" s="14">
        <v>0.67351861512619304</v>
      </c>
      <c r="H2306" s="14">
        <v>9.5378937507057102E-2</v>
      </c>
      <c r="I2306" s="14">
        <v>1.3199182426821101</v>
      </c>
      <c r="J2306" s="14">
        <v>0.133866039115142</v>
      </c>
      <c r="K2306" s="14">
        <v>4.0502134090685802</v>
      </c>
      <c r="L2306" s="14">
        <v>2.59820002662286E-2</v>
      </c>
      <c r="M2306" s="14">
        <v>0</v>
      </c>
      <c r="N2306" s="14">
        <v>2.6667894086461499</v>
      </c>
      <c r="O2306" s="14">
        <v>0.79567052948852002</v>
      </c>
      <c r="P2306" s="14">
        <v>1.0711725103593599</v>
      </c>
      <c r="R2306">
        <v>6</v>
      </c>
      <c r="S2306">
        <v>7</v>
      </c>
      <c r="T2306">
        <v>6</v>
      </c>
      <c r="U2306">
        <v>8</v>
      </c>
      <c r="V2306">
        <v>5</v>
      </c>
    </row>
    <row r="2307" spans="1:22">
      <c r="A2307">
        <v>2005</v>
      </c>
      <c r="B2307">
        <v>3</v>
      </c>
      <c r="C2307">
        <v>6</v>
      </c>
      <c r="D2307" s="14">
        <v>6.7097723314668398</v>
      </c>
      <c r="E2307" s="14">
        <v>1.9234001564577401</v>
      </c>
      <c r="F2307" s="14">
        <v>1.4874898388878299</v>
      </c>
      <c r="G2307" s="14">
        <v>2.1253134983658599</v>
      </c>
      <c r="H2307" s="14">
        <v>0.330205510924029</v>
      </c>
      <c r="I2307" s="14">
        <v>5.9929441108706101</v>
      </c>
      <c r="J2307" s="14">
        <v>0.60459985980165598</v>
      </c>
      <c r="K2307" s="14">
        <v>4.1416124980452196</v>
      </c>
      <c r="L2307" s="14">
        <v>0.176931474281875</v>
      </c>
      <c r="M2307" s="14">
        <v>0</v>
      </c>
      <c r="N2307" s="14">
        <v>1.5967984553880401</v>
      </c>
      <c r="O2307" s="14">
        <v>1.7314545259123999</v>
      </c>
      <c r="P2307" s="14">
        <v>1.7631535892588199</v>
      </c>
      <c r="R2307">
        <v>8</v>
      </c>
      <c r="S2307">
        <v>7</v>
      </c>
      <c r="T2307">
        <v>7</v>
      </c>
      <c r="U2307">
        <v>8</v>
      </c>
      <c r="V2307">
        <v>2</v>
      </c>
    </row>
    <row r="2308" spans="1:22">
      <c r="A2308">
        <v>2005</v>
      </c>
      <c r="B2308">
        <v>3</v>
      </c>
      <c r="C2308">
        <v>7</v>
      </c>
      <c r="D2308" s="14">
        <v>2.4858195657549298</v>
      </c>
      <c r="E2308" s="14">
        <v>1.2635460216847101</v>
      </c>
      <c r="F2308" s="14">
        <v>0.153411088194223</v>
      </c>
      <c r="G2308" s="14">
        <v>2.8791148504411899</v>
      </c>
      <c r="H2308" s="14">
        <v>0.193258969198841</v>
      </c>
      <c r="I2308" s="14">
        <v>6.4754949256573902</v>
      </c>
      <c r="J2308" s="14">
        <v>0.86652356620165305</v>
      </c>
      <c r="K2308" s="14">
        <v>1.6456691240428101</v>
      </c>
      <c r="L2308" s="14">
        <v>0.179204207505469</v>
      </c>
      <c r="M2308" s="14">
        <v>0</v>
      </c>
      <c r="N2308" s="14">
        <v>3.5157728825298098</v>
      </c>
      <c r="O2308" s="14">
        <v>2.84907600231382</v>
      </c>
      <c r="P2308" s="14">
        <v>1.91330957955873</v>
      </c>
      <c r="R2308">
        <v>6</v>
      </c>
      <c r="S2308">
        <v>7</v>
      </c>
      <c r="T2308">
        <v>7</v>
      </c>
      <c r="U2308">
        <v>8</v>
      </c>
      <c r="V2308">
        <v>2</v>
      </c>
    </row>
    <row r="2309" spans="1:22">
      <c r="A2309">
        <v>2005</v>
      </c>
      <c r="B2309">
        <v>3</v>
      </c>
      <c r="C2309">
        <v>8</v>
      </c>
      <c r="D2309" s="14">
        <v>0.35304632018261201</v>
      </c>
      <c r="E2309" s="14">
        <v>1.01863000450144</v>
      </c>
      <c r="F2309" s="14">
        <v>8.3186911185825302E-2</v>
      </c>
      <c r="G2309" s="14">
        <v>1.0707555299061999</v>
      </c>
      <c r="H2309" s="14">
        <v>0.19108351730186801</v>
      </c>
      <c r="I2309" s="14">
        <v>0.78746907675307698</v>
      </c>
      <c r="J2309" s="14">
        <v>0.31681044907579198</v>
      </c>
      <c r="K2309" s="14">
        <v>0.484759557380263</v>
      </c>
      <c r="L2309" s="14">
        <v>0.13542076390982599</v>
      </c>
      <c r="M2309" s="14">
        <v>0</v>
      </c>
      <c r="N2309" s="14">
        <v>0.55459022592443097</v>
      </c>
      <c r="O2309" s="14">
        <v>1.4425479930484399</v>
      </c>
      <c r="P2309" s="14">
        <v>0.84981883720709095</v>
      </c>
      <c r="R2309">
        <v>6</v>
      </c>
      <c r="S2309">
        <v>7</v>
      </c>
      <c r="T2309">
        <v>7</v>
      </c>
      <c r="U2309">
        <v>8</v>
      </c>
      <c r="V2309">
        <v>2</v>
      </c>
    </row>
    <row r="2310" spans="1:22">
      <c r="A2310">
        <v>2005</v>
      </c>
      <c r="B2310">
        <v>3</v>
      </c>
      <c r="C2310">
        <v>9</v>
      </c>
      <c r="D2310" s="14">
        <v>0.349068734377871</v>
      </c>
      <c r="E2310" s="14">
        <v>0.87143776000712903</v>
      </c>
      <c r="F2310" s="14">
        <v>2.5198460470800699E-2</v>
      </c>
      <c r="G2310" s="14">
        <v>1.1187271204191001</v>
      </c>
      <c r="H2310" s="14">
        <v>0.20165853175204601</v>
      </c>
      <c r="I2310" s="14">
        <v>0.477730477699852</v>
      </c>
      <c r="J2310" s="14">
        <v>0.41275006979170298</v>
      </c>
      <c r="K2310" s="14">
        <v>1.521259558094</v>
      </c>
      <c r="L2310" s="14">
        <v>7.1676016186665095E-2</v>
      </c>
      <c r="M2310" s="14">
        <v>8.5392696074983805E-4</v>
      </c>
      <c r="N2310" s="14">
        <v>0.91000813010076098</v>
      </c>
      <c r="O2310" s="14">
        <v>1.95582657636524</v>
      </c>
      <c r="P2310" s="14">
        <v>1.1410883810963901</v>
      </c>
      <c r="R2310">
        <v>6</v>
      </c>
      <c r="S2310">
        <v>7</v>
      </c>
      <c r="T2310">
        <v>7</v>
      </c>
      <c r="U2310">
        <v>7</v>
      </c>
      <c r="V2310">
        <v>2</v>
      </c>
    </row>
    <row r="2311" spans="1:22">
      <c r="A2311">
        <v>2005</v>
      </c>
      <c r="B2311">
        <v>3</v>
      </c>
      <c r="C2311">
        <v>10</v>
      </c>
      <c r="D2311" s="14">
        <v>9.3614260036480698E-2</v>
      </c>
      <c r="E2311" s="14">
        <v>0.76063306227025296</v>
      </c>
      <c r="F2311" s="14">
        <v>3.17040908883951E-4</v>
      </c>
      <c r="G2311" s="14">
        <v>0.77492183932258396</v>
      </c>
      <c r="H2311" s="14">
        <v>9.73584176946026E-2</v>
      </c>
      <c r="I2311" s="14">
        <v>1.4429033201856001</v>
      </c>
      <c r="J2311" s="14">
        <v>0.28407028310076299</v>
      </c>
      <c r="K2311" s="14">
        <v>1.0065644970307699</v>
      </c>
      <c r="L2311" s="14">
        <v>8.4635826566265601E-2</v>
      </c>
      <c r="M2311" s="14">
        <v>6.8951113825985602E-3</v>
      </c>
      <c r="N2311" s="14">
        <v>0.50615169628110401</v>
      </c>
      <c r="O2311" s="14">
        <v>2.0015918840634601</v>
      </c>
      <c r="P2311" s="14">
        <v>0.98800913333653195</v>
      </c>
      <c r="R2311">
        <v>6</v>
      </c>
      <c r="S2311">
        <v>2</v>
      </c>
      <c r="T2311">
        <v>7</v>
      </c>
      <c r="U2311">
        <v>7</v>
      </c>
      <c r="V2311">
        <v>2</v>
      </c>
    </row>
    <row r="2312" spans="1:22">
      <c r="A2312">
        <v>2005</v>
      </c>
      <c r="B2312">
        <v>3</v>
      </c>
      <c r="C2312">
        <v>11</v>
      </c>
      <c r="D2312" s="14">
        <v>1.2268143284170399E-2</v>
      </c>
      <c r="E2312" s="14">
        <v>1.0386353269536199</v>
      </c>
      <c r="F2312" s="14">
        <v>6.2086321829039502E-3</v>
      </c>
      <c r="G2312" s="14">
        <v>0.41962666898849699</v>
      </c>
      <c r="H2312" s="14">
        <v>0.12141327788677</v>
      </c>
      <c r="I2312" s="14">
        <v>0.21955139644128399</v>
      </c>
      <c r="J2312" s="14">
        <v>0.26561386921067598</v>
      </c>
      <c r="K2312" s="14">
        <v>0.96058417091015003</v>
      </c>
      <c r="L2312" s="14">
        <v>0.158769484442362</v>
      </c>
      <c r="M2312" s="14">
        <v>3.5134063301330898E-2</v>
      </c>
      <c r="N2312" s="14">
        <v>0.16900157247626199</v>
      </c>
      <c r="O2312" s="14">
        <v>2.7599340056739798</v>
      </c>
      <c r="P2312" s="14">
        <v>1.16077759371776</v>
      </c>
      <c r="R2312">
        <v>6</v>
      </c>
      <c r="S2312">
        <v>3</v>
      </c>
      <c r="T2312">
        <v>7</v>
      </c>
      <c r="U2312">
        <v>7</v>
      </c>
      <c r="V2312">
        <v>2</v>
      </c>
    </row>
    <row r="2313" spans="1:22">
      <c r="A2313">
        <v>2005</v>
      </c>
      <c r="B2313">
        <v>3</v>
      </c>
      <c r="C2313">
        <v>12</v>
      </c>
      <c r="D2313" s="14">
        <v>0.23543567670146301</v>
      </c>
      <c r="E2313" s="14">
        <v>1.0081902691807401</v>
      </c>
      <c r="F2313" s="14">
        <v>9.5489282814245902E-2</v>
      </c>
      <c r="G2313" s="14">
        <v>1.6923828170600901</v>
      </c>
      <c r="H2313" s="14">
        <v>0.53330768316058996</v>
      </c>
      <c r="I2313" s="14">
        <v>7.2062995202019794E-2</v>
      </c>
      <c r="J2313" s="14">
        <v>0.222178639084881</v>
      </c>
      <c r="K2313" s="14">
        <v>2.4380130304861201</v>
      </c>
      <c r="L2313" s="14">
        <v>0.91067427338118601</v>
      </c>
      <c r="M2313" s="14">
        <v>0.33681924782174</v>
      </c>
      <c r="N2313" s="14">
        <v>0.43736985408175799</v>
      </c>
      <c r="O2313" s="14">
        <v>2.4049705645375399</v>
      </c>
      <c r="P2313" s="14">
        <v>1.5639445658072999</v>
      </c>
      <c r="R2313">
        <v>8</v>
      </c>
      <c r="S2313">
        <v>7</v>
      </c>
      <c r="T2313">
        <v>7</v>
      </c>
      <c r="U2313">
        <v>7</v>
      </c>
      <c r="V2313">
        <v>4</v>
      </c>
    </row>
    <row r="2314" spans="1:22">
      <c r="A2314">
        <v>2005</v>
      </c>
      <c r="B2314">
        <v>3</v>
      </c>
      <c r="C2314">
        <v>13</v>
      </c>
      <c r="D2314" s="14">
        <v>4.4772219567764902</v>
      </c>
      <c r="E2314" s="14">
        <v>0.59069710990771196</v>
      </c>
      <c r="F2314" s="14">
        <v>0.36105093120513798</v>
      </c>
      <c r="G2314" s="14">
        <v>2.2170135744540498</v>
      </c>
      <c r="H2314" s="14">
        <v>0.87957265490590397</v>
      </c>
      <c r="I2314" s="14">
        <v>1.9678732703044799</v>
      </c>
      <c r="J2314" s="14">
        <v>0.21436791034216299</v>
      </c>
      <c r="K2314" s="14">
        <v>3.0739505720076199</v>
      </c>
      <c r="L2314" s="14">
        <v>0.54904869461251204</v>
      </c>
      <c r="M2314" s="14">
        <v>0.12882684988892901</v>
      </c>
      <c r="N2314" s="14">
        <v>2.6873212805526099</v>
      </c>
      <c r="O2314" s="14">
        <v>0.93747634330987095</v>
      </c>
      <c r="P2314" s="14">
        <v>1.3856739575874999</v>
      </c>
      <c r="R2314">
        <v>6</v>
      </c>
      <c r="S2314">
        <v>7</v>
      </c>
      <c r="T2314">
        <v>6</v>
      </c>
      <c r="U2314">
        <v>7</v>
      </c>
      <c r="V2314">
        <v>5</v>
      </c>
    </row>
    <row r="2315" spans="1:22">
      <c r="A2315">
        <v>2005</v>
      </c>
      <c r="B2315">
        <v>3</v>
      </c>
      <c r="C2315">
        <v>14</v>
      </c>
      <c r="D2315" s="14">
        <v>11.083018477869</v>
      </c>
      <c r="E2315" s="14">
        <v>0.67826853768822604</v>
      </c>
      <c r="F2315" s="14">
        <v>0.85511331535657698</v>
      </c>
      <c r="G2315" s="14">
        <v>3.5182671845965698</v>
      </c>
      <c r="H2315" s="14">
        <v>0.98013582201913196</v>
      </c>
      <c r="I2315" s="14">
        <v>5.7412669821688098</v>
      </c>
      <c r="J2315" s="14">
        <v>0.39601752057211798</v>
      </c>
      <c r="K2315" s="14">
        <v>4.3155009711104997</v>
      </c>
      <c r="L2315" s="14">
        <v>0.96213286000739795</v>
      </c>
      <c r="M2315" s="14">
        <v>7.7925004243611401E-2</v>
      </c>
      <c r="N2315" s="14">
        <v>8.6727130945945294</v>
      </c>
      <c r="O2315" s="14">
        <v>0.69841789147410505</v>
      </c>
      <c r="P2315" s="14">
        <v>2.0008118186483501</v>
      </c>
      <c r="R2315">
        <v>7</v>
      </c>
      <c r="S2315">
        <v>7</v>
      </c>
      <c r="T2315">
        <v>6</v>
      </c>
      <c r="U2315">
        <v>7</v>
      </c>
      <c r="V2315">
        <v>5</v>
      </c>
    </row>
    <row r="2316" spans="1:22">
      <c r="A2316">
        <v>2005</v>
      </c>
      <c r="B2316">
        <v>3</v>
      </c>
      <c r="C2316">
        <v>15</v>
      </c>
      <c r="D2316" s="14">
        <v>4.5759909158383802</v>
      </c>
      <c r="E2316" s="14">
        <v>0.33352580893938599</v>
      </c>
      <c r="F2316" s="14">
        <v>0.43427738445637198</v>
      </c>
      <c r="G2316" s="14">
        <v>2.6448961191179099</v>
      </c>
      <c r="H2316" s="14">
        <v>0.37195860037224598</v>
      </c>
      <c r="I2316" s="14">
        <v>5.6923330791770903</v>
      </c>
      <c r="J2316" s="14">
        <v>0.198891553117966</v>
      </c>
      <c r="K2316" s="14">
        <v>3.96080120675833</v>
      </c>
      <c r="L2316" s="14">
        <v>0.83321249352460802</v>
      </c>
      <c r="M2316" s="14">
        <v>1.47241979742396E-2</v>
      </c>
      <c r="N2316" s="14">
        <v>2.8514951936002801</v>
      </c>
      <c r="O2316" s="14">
        <v>1.9954907200346299</v>
      </c>
      <c r="P2316" s="14">
        <v>1.93070085163961</v>
      </c>
      <c r="R2316">
        <v>6</v>
      </c>
      <c r="S2316">
        <v>7</v>
      </c>
      <c r="T2316">
        <v>6</v>
      </c>
      <c r="U2316">
        <v>7</v>
      </c>
      <c r="V2316">
        <v>5</v>
      </c>
    </row>
    <row r="2317" spans="1:22">
      <c r="A2317">
        <v>2005</v>
      </c>
      <c r="B2317">
        <v>3</v>
      </c>
      <c r="C2317">
        <v>16</v>
      </c>
      <c r="D2317" s="14">
        <v>13.9557588706693</v>
      </c>
      <c r="E2317" s="14">
        <v>0.144004240229853</v>
      </c>
      <c r="F2317" s="14">
        <v>9.3118885820410599E-2</v>
      </c>
      <c r="G2317" s="14">
        <v>5.2958668279612997</v>
      </c>
      <c r="H2317" s="14">
        <v>0.81761990972332399</v>
      </c>
      <c r="I2317" s="14">
        <v>12.223789590642699</v>
      </c>
      <c r="J2317" s="14">
        <v>0.103003311534379</v>
      </c>
      <c r="K2317" s="14">
        <v>4.6801339834845797</v>
      </c>
      <c r="L2317" s="14">
        <v>3.5759551903416198</v>
      </c>
      <c r="M2317" s="14">
        <v>8.0427649007458104E-3</v>
      </c>
      <c r="N2317" s="14">
        <v>6.3016759494229104</v>
      </c>
      <c r="O2317" s="14">
        <v>3.76086500884854</v>
      </c>
      <c r="P2317" s="14">
        <v>3.4073313369259002</v>
      </c>
      <c r="R2317">
        <v>3</v>
      </c>
      <c r="S2317">
        <v>1</v>
      </c>
      <c r="T2317">
        <v>5</v>
      </c>
      <c r="U2317">
        <v>7</v>
      </c>
      <c r="V2317">
        <v>4</v>
      </c>
    </row>
    <row r="2318" spans="1:22">
      <c r="A2318">
        <v>2005</v>
      </c>
      <c r="B2318">
        <v>3</v>
      </c>
      <c r="C2318">
        <v>17</v>
      </c>
      <c r="D2318" s="14">
        <v>8.8034600053634708</v>
      </c>
      <c r="E2318" s="14">
        <v>1.08069080700842</v>
      </c>
      <c r="F2318" s="14">
        <v>0.63126670980005894</v>
      </c>
      <c r="G2318" s="14">
        <v>6.2433285201541198</v>
      </c>
      <c r="H2318" s="14">
        <v>1.7470504796884301</v>
      </c>
      <c r="I2318" s="14">
        <v>11.805264549808699</v>
      </c>
      <c r="J2318" s="14">
        <v>0.20725095617064901</v>
      </c>
      <c r="K2318" s="14">
        <v>9.2795963758193292</v>
      </c>
      <c r="L2318" s="14">
        <v>6.0755246568041796</v>
      </c>
      <c r="M2318" s="14">
        <v>1.97275603942699E-4</v>
      </c>
      <c r="N2318" s="14">
        <v>9.4425106491819193</v>
      </c>
      <c r="O2318" s="14">
        <v>4.2468936489689604</v>
      </c>
      <c r="P2318" s="14">
        <v>4.6180180631250298</v>
      </c>
      <c r="R2318">
        <v>11</v>
      </c>
      <c r="S2318">
        <v>1</v>
      </c>
      <c r="T2318">
        <v>5</v>
      </c>
      <c r="U2318">
        <v>4</v>
      </c>
      <c r="V2318">
        <v>4</v>
      </c>
    </row>
    <row r="2319" spans="1:22">
      <c r="A2319">
        <v>2005</v>
      </c>
      <c r="B2319">
        <v>3</v>
      </c>
      <c r="C2319">
        <v>18</v>
      </c>
      <c r="D2319" s="14">
        <v>3.84787748587256</v>
      </c>
      <c r="E2319" s="14">
        <v>3.3782827946119598</v>
      </c>
      <c r="F2319" s="14">
        <v>3.9842332135577201</v>
      </c>
      <c r="G2319" s="14">
        <v>6.8761277173830502</v>
      </c>
      <c r="H2319" s="14">
        <v>2.8044223055187598</v>
      </c>
      <c r="I2319" s="14">
        <v>2.6952674585420802</v>
      </c>
      <c r="J2319" s="14">
        <v>0.41687199430150002</v>
      </c>
      <c r="K2319" s="14">
        <v>6.74671785858986</v>
      </c>
      <c r="L2319" s="14">
        <v>2.7203061472604602</v>
      </c>
      <c r="M2319" s="14">
        <v>0</v>
      </c>
      <c r="N2319" s="14">
        <v>7.0371738693893997</v>
      </c>
      <c r="O2319" s="14">
        <v>3.06672904686996</v>
      </c>
      <c r="P2319" s="14">
        <v>3.8190391540497401</v>
      </c>
      <c r="R2319">
        <v>1</v>
      </c>
      <c r="S2319">
        <v>1</v>
      </c>
      <c r="T2319">
        <v>5</v>
      </c>
      <c r="U2319">
        <v>4</v>
      </c>
      <c r="V2319">
        <v>4</v>
      </c>
    </row>
    <row r="2320" spans="1:22">
      <c r="A2320">
        <v>2005</v>
      </c>
      <c r="B2320">
        <v>3</v>
      </c>
      <c r="C2320">
        <v>19</v>
      </c>
      <c r="D2320" s="14">
        <v>4.6848060941527203</v>
      </c>
      <c r="E2320" s="14">
        <v>5.0813891200861496</v>
      </c>
      <c r="F2320" s="14">
        <v>3.51634599769171</v>
      </c>
      <c r="G2320" s="14">
        <v>4.3595977274575004</v>
      </c>
      <c r="H2320" s="14">
        <v>2.5305830490594201</v>
      </c>
      <c r="I2320" s="14">
        <v>2.1111636479684699</v>
      </c>
      <c r="J2320" s="14">
        <v>0.72956350718740803</v>
      </c>
      <c r="K2320" s="14">
        <v>6.7530480641313098</v>
      </c>
      <c r="L2320" s="14">
        <v>0.88115891526119206</v>
      </c>
      <c r="M2320" s="14">
        <v>0</v>
      </c>
      <c r="N2320" s="14">
        <v>9.9881043000890806</v>
      </c>
      <c r="O2320" s="14">
        <v>2.0225886258637198</v>
      </c>
      <c r="P2320" s="14">
        <v>3.1211288851379999</v>
      </c>
      <c r="R2320">
        <v>8</v>
      </c>
      <c r="S2320">
        <v>1</v>
      </c>
      <c r="T2320">
        <v>5</v>
      </c>
      <c r="U2320">
        <v>4</v>
      </c>
      <c r="V2320">
        <v>4</v>
      </c>
    </row>
    <row r="2321" spans="1:22">
      <c r="A2321">
        <v>2005</v>
      </c>
      <c r="B2321">
        <v>3</v>
      </c>
      <c r="C2321">
        <v>20</v>
      </c>
      <c r="D2321" s="14">
        <v>12.164003207234</v>
      </c>
      <c r="E2321" s="14">
        <v>1.79039327506922</v>
      </c>
      <c r="F2321" s="14">
        <v>0.41786808277826898</v>
      </c>
      <c r="G2321" s="14">
        <v>4.8223080694647997</v>
      </c>
      <c r="H2321" s="14">
        <v>5.9635116310331098</v>
      </c>
      <c r="I2321" s="14">
        <v>11.2771954217611</v>
      </c>
      <c r="J2321" s="14">
        <v>0.71734676130969899</v>
      </c>
      <c r="K2321" s="14">
        <v>13.313457064485601</v>
      </c>
      <c r="L2321" s="14">
        <v>3.0831504661437901</v>
      </c>
      <c r="M2321" s="14">
        <v>0</v>
      </c>
      <c r="N2321" s="14">
        <v>14.378864200142999</v>
      </c>
      <c r="O2321" s="14">
        <v>1.6655935755356801</v>
      </c>
      <c r="P2321" s="14">
        <v>4.4917369273236298</v>
      </c>
      <c r="R2321">
        <v>11</v>
      </c>
      <c r="S2321">
        <v>7</v>
      </c>
      <c r="T2321">
        <v>6</v>
      </c>
      <c r="U2321">
        <v>4</v>
      </c>
      <c r="V2321">
        <v>8</v>
      </c>
    </row>
    <row r="2322" spans="1:22">
      <c r="A2322">
        <v>2005</v>
      </c>
      <c r="B2322">
        <v>3</v>
      </c>
      <c r="C2322">
        <v>21</v>
      </c>
      <c r="D2322" s="14">
        <v>8.8238294840947997</v>
      </c>
      <c r="E2322" s="14">
        <v>0.66046872029380599</v>
      </c>
      <c r="F2322" s="14">
        <v>0.56714555233943598</v>
      </c>
      <c r="G2322" s="14">
        <v>5.0419389828625798</v>
      </c>
      <c r="H2322" s="14">
        <v>6.4855326559691102</v>
      </c>
      <c r="I2322" s="14">
        <v>9.7741295535974899</v>
      </c>
      <c r="J2322" s="14">
        <v>0.41359110618294298</v>
      </c>
      <c r="K2322" s="14">
        <v>11.337908147342899</v>
      </c>
      <c r="L2322" s="14">
        <v>2.4507635165586299</v>
      </c>
      <c r="M2322" s="14">
        <v>1.2939017186495E-3</v>
      </c>
      <c r="N2322" s="14">
        <v>11.960017076651001</v>
      </c>
      <c r="O2322" s="14">
        <v>1.8369425279767599</v>
      </c>
      <c r="P2322" s="14">
        <v>4.2358601174437398</v>
      </c>
      <c r="R2322">
        <v>11</v>
      </c>
      <c r="S2322">
        <v>2</v>
      </c>
      <c r="T2322">
        <v>6</v>
      </c>
      <c r="U2322">
        <v>4</v>
      </c>
      <c r="V2322">
        <v>8</v>
      </c>
    </row>
    <row r="2323" spans="1:22">
      <c r="A2323">
        <v>2005</v>
      </c>
      <c r="B2323">
        <v>3</v>
      </c>
      <c r="C2323">
        <v>22</v>
      </c>
      <c r="D2323" s="14">
        <v>4.9054332632008402</v>
      </c>
      <c r="E2323" s="14">
        <v>4.8421367099892497E-2</v>
      </c>
      <c r="F2323" s="14">
        <v>0.35989371163765199</v>
      </c>
      <c r="G2323" s="14">
        <v>3.62770325469981</v>
      </c>
      <c r="H2323" s="14">
        <v>9.9022847726620604</v>
      </c>
      <c r="I2323" s="14">
        <v>5.1280854002691898</v>
      </c>
      <c r="J2323" s="14">
        <v>0.22584351081172299</v>
      </c>
      <c r="K2323" s="14">
        <v>9.9251353793542005</v>
      </c>
      <c r="L2323" s="14">
        <v>1.3012297424094399</v>
      </c>
      <c r="M2323" s="14">
        <v>1.10756478872137E-3</v>
      </c>
      <c r="N2323" s="14">
        <v>10.141119186563801</v>
      </c>
      <c r="O2323" s="14">
        <v>3.9091374341191898</v>
      </c>
      <c r="P2323" s="14">
        <v>4.5321240770047604</v>
      </c>
      <c r="R2323">
        <v>11</v>
      </c>
      <c r="S2323">
        <v>2</v>
      </c>
      <c r="T2323">
        <v>6</v>
      </c>
      <c r="U2323">
        <v>4</v>
      </c>
      <c r="V2323">
        <v>8</v>
      </c>
    </row>
    <row r="2324" spans="1:22">
      <c r="A2324">
        <v>2005</v>
      </c>
      <c r="B2324">
        <v>3</v>
      </c>
      <c r="C2324">
        <v>23</v>
      </c>
      <c r="D2324" s="14">
        <v>25.647382494738</v>
      </c>
      <c r="E2324" s="14">
        <v>1.14608052318082E-2</v>
      </c>
      <c r="F2324" s="14">
        <v>0.175597485031211</v>
      </c>
      <c r="G2324" s="14">
        <v>0.83552445040561296</v>
      </c>
      <c r="H2324" s="14">
        <v>3.4557672832440902</v>
      </c>
      <c r="I2324" s="14">
        <v>6.6133473205553797</v>
      </c>
      <c r="J2324" s="14">
        <v>4.42559285142528E-2</v>
      </c>
      <c r="K2324" s="14">
        <v>9.1098278168678704</v>
      </c>
      <c r="L2324" s="14">
        <v>0.43986313949408401</v>
      </c>
      <c r="M2324" s="14">
        <v>9.5065774915364097E-4</v>
      </c>
      <c r="N2324" s="14">
        <v>2.9241690142549799</v>
      </c>
      <c r="O2324" s="14">
        <v>5.7746540874087904</v>
      </c>
      <c r="P2324" s="14">
        <v>3.5505898115894099</v>
      </c>
      <c r="R2324">
        <v>3</v>
      </c>
      <c r="S2324">
        <v>2</v>
      </c>
      <c r="T2324">
        <v>6</v>
      </c>
      <c r="U2324">
        <v>4</v>
      </c>
      <c r="V2324">
        <v>8</v>
      </c>
    </row>
    <row r="2325" spans="1:22">
      <c r="A2325">
        <v>2005</v>
      </c>
      <c r="B2325">
        <v>3</v>
      </c>
      <c r="C2325">
        <v>24</v>
      </c>
      <c r="D2325" s="14">
        <v>6.6485690431022597</v>
      </c>
      <c r="E2325" s="14">
        <v>0.27925180512009301</v>
      </c>
      <c r="F2325" s="14">
        <v>0.178302404716908</v>
      </c>
      <c r="G2325" s="14">
        <v>0.59925424162630403</v>
      </c>
      <c r="H2325" s="14">
        <v>2.95070837193615</v>
      </c>
      <c r="I2325" s="14">
        <v>3.1154452208187302</v>
      </c>
      <c r="J2325" s="14">
        <v>0.11061833140322</v>
      </c>
      <c r="K2325" s="14">
        <v>5.6088375019862902</v>
      </c>
      <c r="L2325" s="14">
        <v>0.58333440591670505</v>
      </c>
      <c r="M2325" s="14">
        <v>0</v>
      </c>
      <c r="N2325" s="14">
        <v>4.2738916363526203</v>
      </c>
      <c r="O2325" s="14">
        <v>3.3684433047504299</v>
      </c>
      <c r="P2325" s="14">
        <v>2.38059898289311</v>
      </c>
      <c r="R2325">
        <v>9</v>
      </c>
      <c r="S2325">
        <v>7</v>
      </c>
      <c r="T2325">
        <v>6</v>
      </c>
      <c r="U2325">
        <v>4</v>
      </c>
      <c r="V2325">
        <v>8</v>
      </c>
    </row>
    <row r="2326" spans="1:22">
      <c r="A2326">
        <v>2005</v>
      </c>
      <c r="B2326">
        <v>3</v>
      </c>
      <c r="C2326">
        <v>25</v>
      </c>
      <c r="D2326" s="14">
        <v>7.3993200481184802</v>
      </c>
      <c r="E2326" s="14">
        <v>7.6835728702157297E-2</v>
      </c>
      <c r="F2326" s="14">
        <v>2.3742865646576902E-2</v>
      </c>
      <c r="G2326" s="14">
        <v>0.46168762092471799</v>
      </c>
      <c r="H2326" s="14">
        <v>4.4254847278745002</v>
      </c>
      <c r="I2326" s="14">
        <v>5.0738098751387799</v>
      </c>
      <c r="J2326" s="14">
        <v>6.0756190465096102E-2</v>
      </c>
      <c r="K2326" s="14">
        <v>10.6787877794122</v>
      </c>
      <c r="L2326" s="14">
        <v>1.7691132817750601</v>
      </c>
      <c r="M2326" s="14">
        <v>0</v>
      </c>
      <c r="N2326" s="14">
        <v>10.5249721547861</v>
      </c>
      <c r="O2326" s="14">
        <v>2.5749858692357401</v>
      </c>
      <c r="P2326" s="14">
        <v>3.2795973010351802</v>
      </c>
      <c r="R2326">
        <v>9</v>
      </c>
      <c r="S2326">
        <v>4</v>
      </c>
      <c r="T2326">
        <v>6</v>
      </c>
      <c r="U2326">
        <v>4</v>
      </c>
      <c r="V2326">
        <v>8</v>
      </c>
    </row>
    <row r="2327" spans="1:22">
      <c r="A2327">
        <v>2005</v>
      </c>
      <c r="B2327">
        <v>3</v>
      </c>
      <c r="C2327">
        <v>26</v>
      </c>
      <c r="D2327" s="14">
        <v>5.0035183231004803</v>
      </c>
      <c r="E2327" s="14">
        <v>2.5956327363136699E-2</v>
      </c>
      <c r="F2327" s="14">
        <v>2.28934193975514E-2</v>
      </c>
      <c r="G2327" s="14">
        <v>0.51320660773313198</v>
      </c>
      <c r="H2327" s="14">
        <v>1.9159569446032201</v>
      </c>
      <c r="I2327" s="14">
        <v>5.8117417905764404</v>
      </c>
      <c r="J2327" s="14">
        <v>6.84271323341753E-2</v>
      </c>
      <c r="K2327" s="14">
        <v>6.3558298360868504</v>
      </c>
      <c r="L2327" s="14">
        <v>1.3006105055538399</v>
      </c>
      <c r="M2327" s="14">
        <v>6.6073128046940299E-3</v>
      </c>
      <c r="N2327" s="14">
        <v>3.7066712654174401</v>
      </c>
      <c r="O2327" s="14">
        <v>3.27202489742159</v>
      </c>
      <c r="P2327" s="14">
        <v>2.49034980623673</v>
      </c>
      <c r="R2327">
        <v>9</v>
      </c>
      <c r="S2327">
        <v>4</v>
      </c>
      <c r="T2327">
        <v>6</v>
      </c>
      <c r="U2327">
        <v>4</v>
      </c>
      <c r="V2327">
        <v>8</v>
      </c>
    </row>
    <row r="2328" spans="1:22">
      <c r="A2328">
        <v>2005</v>
      </c>
      <c r="B2328">
        <v>3</v>
      </c>
      <c r="C2328">
        <v>27</v>
      </c>
      <c r="D2328" s="14">
        <v>1.4267530756512701</v>
      </c>
      <c r="E2328" s="14">
        <v>2.0780610253317199E-2</v>
      </c>
      <c r="F2328" s="14">
        <v>9.0351207474754895E-5</v>
      </c>
      <c r="G2328" s="14">
        <v>0.758370063201112</v>
      </c>
      <c r="H2328" s="14">
        <v>0.39007537203743498</v>
      </c>
      <c r="I2328" s="14">
        <v>2.5366615996836801</v>
      </c>
      <c r="J2328" s="14">
        <v>7.79894931475546E-2</v>
      </c>
      <c r="K2328" s="14">
        <v>4.2470526445332997</v>
      </c>
      <c r="L2328" s="14">
        <v>1.8472910264045901</v>
      </c>
      <c r="M2328" s="14">
        <v>0</v>
      </c>
      <c r="N2328" s="14">
        <v>3.2991987341682298</v>
      </c>
      <c r="O2328" s="14">
        <v>1.26883954628296</v>
      </c>
      <c r="P2328" s="14">
        <v>1.4146166678632699</v>
      </c>
      <c r="R2328">
        <v>6</v>
      </c>
      <c r="S2328">
        <v>4</v>
      </c>
      <c r="T2328">
        <v>6</v>
      </c>
      <c r="U2328">
        <v>4</v>
      </c>
      <c r="V2328">
        <v>8</v>
      </c>
    </row>
    <row r="2329" spans="1:22">
      <c r="A2329">
        <v>2005</v>
      </c>
      <c r="B2329">
        <v>3</v>
      </c>
      <c r="C2329">
        <v>28</v>
      </c>
      <c r="D2329" s="14">
        <v>3.0945127688215099</v>
      </c>
      <c r="E2329" s="14">
        <v>3.9394343774735597E-3</v>
      </c>
      <c r="F2329" s="14">
        <v>0</v>
      </c>
      <c r="G2329" s="14">
        <v>0.46487713560252403</v>
      </c>
      <c r="H2329" s="14">
        <v>0.57909274816460099</v>
      </c>
      <c r="I2329" s="14">
        <v>0.45829429174583602</v>
      </c>
      <c r="J2329" s="14">
        <v>6.2559243977878695E-2</v>
      </c>
      <c r="K2329" s="14">
        <v>6.0861844182455496</v>
      </c>
      <c r="L2329" s="14">
        <v>0.61100884384253296</v>
      </c>
      <c r="M2329" s="14">
        <v>0</v>
      </c>
      <c r="N2329" s="14">
        <v>2.8564462687555601</v>
      </c>
      <c r="O2329" s="14">
        <v>1.49958223739228</v>
      </c>
      <c r="P2329" s="14">
        <v>1.59890012500324</v>
      </c>
      <c r="R2329">
        <v>9</v>
      </c>
      <c r="S2329">
        <v>4</v>
      </c>
      <c r="T2329">
        <v>6</v>
      </c>
      <c r="U2329">
        <v>4</v>
      </c>
      <c r="V2329">
        <v>5</v>
      </c>
    </row>
    <row r="2330" spans="1:22">
      <c r="A2330">
        <v>2005</v>
      </c>
      <c r="B2330">
        <v>3</v>
      </c>
      <c r="C2330">
        <v>29</v>
      </c>
      <c r="D2330" s="14">
        <v>1.9375064190378899</v>
      </c>
      <c r="E2330" s="14">
        <v>1.65594761561579E-3</v>
      </c>
      <c r="F2330" s="14">
        <v>0</v>
      </c>
      <c r="G2330" s="14">
        <v>7.91509995659615E-2</v>
      </c>
      <c r="H2330" s="14">
        <v>0.89415752526437997</v>
      </c>
      <c r="I2330" s="14">
        <v>0.78951819429807502</v>
      </c>
      <c r="J2330" s="14">
        <v>5.5581202873003999E-2</v>
      </c>
      <c r="K2330" s="14">
        <v>7.2024235272694002</v>
      </c>
      <c r="L2330" s="14">
        <v>2.3103043332024099E-2</v>
      </c>
      <c r="M2330" s="14">
        <v>0</v>
      </c>
      <c r="N2330" s="14">
        <v>1.29965776419778</v>
      </c>
      <c r="O2330" s="14">
        <v>1.2935661209985501</v>
      </c>
      <c r="P2330" s="14">
        <v>1.6306020279016999</v>
      </c>
      <c r="R2330">
        <v>9</v>
      </c>
      <c r="S2330">
        <v>2</v>
      </c>
      <c r="T2330">
        <v>6</v>
      </c>
      <c r="U2330">
        <v>4</v>
      </c>
      <c r="V2330">
        <v>5</v>
      </c>
    </row>
    <row r="2331" spans="1:22">
      <c r="A2331">
        <v>2005</v>
      </c>
      <c r="B2331">
        <v>3</v>
      </c>
      <c r="C2331">
        <v>30</v>
      </c>
      <c r="D2331" s="14">
        <v>3.1591599587350498</v>
      </c>
      <c r="E2331" s="14">
        <v>2.3896076801809801E-2</v>
      </c>
      <c r="F2331" s="14">
        <v>0</v>
      </c>
      <c r="G2331" s="14">
        <v>0.13835175212406101</v>
      </c>
      <c r="H2331" s="14">
        <v>1.0339526284492799</v>
      </c>
      <c r="I2331" s="14">
        <v>1.8304989574552899</v>
      </c>
      <c r="J2331" s="14">
        <v>5.8175310673663203E-2</v>
      </c>
      <c r="K2331" s="14">
        <v>4.6820855299687398</v>
      </c>
      <c r="L2331" s="14">
        <v>0.143772262497839</v>
      </c>
      <c r="M2331" s="14">
        <v>1.9645830451393799E-3</v>
      </c>
      <c r="N2331" s="14">
        <v>2.0199567423526901</v>
      </c>
      <c r="O2331" s="14">
        <v>1.2785787253948899</v>
      </c>
      <c r="P2331" s="14">
        <v>1.27194623992934</v>
      </c>
      <c r="R2331">
        <v>6</v>
      </c>
      <c r="S2331">
        <v>2</v>
      </c>
      <c r="T2331">
        <v>6</v>
      </c>
      <c r="U2331">
        <v>4</v>
      </c>
      <c r="V2331">
        <v>5</v>
      </c>
    </row>
    <row r="2332" spans="1:22">
      <c r="A2332">
        <v>2005</v>
      </c>
      <c r="B2332">
        <v>3</v>
      </c>
      <c r="C2332">
        <v>31</v>
      </c>
      <c r="D2332" s="14">
        <v>3.7957985225013799</v>
      </c>
      <c r="E2332" s="14">
        <v>4.9395776017038097E-3</v>
      </c>
      <c r="F2332" s="14">
        <v>0</v>
      </c>
      <c r="G2332" s="14">
        <v>0.176693867745424</v>
      </c>
      <c r="H2332" s="14">
        <v>0.48638222032663903</v>
      </c>
      <c r="I2332" s="14">
        <v>0.99282255523273499</v>
      </c>
      <c r="J2332" s="14">
        <v>4.0762836569698001E-2</v>
      </c>
      <c r="K2332" s="14">
        <v>3.1651072170010202</v>
      </c>
      <c r="L2332" s="14">
        <v>6.79485311778741E-3</v>
      </c>
      <c r="M2332" s="14">
        <v>1.52684816210011E-2</v>
      </c>
      <c r="N2332" s="14">
        <v>0.66375058631659201</v>
      </c>
      <c r="O2332" s="14">
        <v>1.0601238637293999</v>
      </c>
      <c r="P2332" s="14">
        <v>0.83245993036073795</v>
      </c>
      <c r="R2332">
        <v>8</v>
      </c>
      <c r="S2332">
        <v>3</v>
      </c>
      <c r="T2332">
        <v>3</v>
      </c>
      <c r="U2332">
        <v>4</v>
      </c>
      <c r="V2332">
        <v>3</v>
      </c>
    </row>
    <row r="2333" spans="1:22">
      <c r="A2333">
        <v>2005</v>
      </c>
      <c r="B2333">
        <v>4</v>
      </c>
      <c r="C2333">
        <v>1</v>
      </c>
      <c r="D2333" s="14">
        <v>1.02811667188037</v>
      </c>
      <c r="E2333" s="14">
        <v>0</v>
      </c>
      <c r="F2333" s="14">
        <v>0</v>
      </c>
      <c r="G2333" s="14">
        <v>2.1759113343160601E-3</v>
      </c>
      <c r="H2333" s="14">
        <v>0.10080782010224899</v>
      </c>
      <c r="I2333" s="14">
        <v>0.50820026202877</v>
      </c>
      <c r="J2333" s="14">
        <v>8.7050827064833608E-3</v>
      </c>
      <c r="K2333" s="14">
        <v>1.8706458156479899</v>
      </c>
      <c r="L2333" s="14">
        <v>0</v>
      </c>
      <c r="M2333" s="14">
        <v>1.99436038187463E-4</v>
      </c>
      <c r="N2333" s="14">
        <v>0.163938304836341</v>
      </c>
      <c r="O2333" s="14">
        <v>1.1838348574366999</v>
      </c>
      <c r="P2333" s="14">
        <v>0.60109824705265402</v>
      </c>
      <c r="R2333">
        <v>6</v>
      </c>
      <c r="S2333">
        <v>8</v>
      </c>
      <c r="T2333">
        <v>5</v>
      </c>
      <c r="U2333">
        <v>4</v>
      </c>
      <c r="V2333">
        <v>3</v>
      </c>
    </row>
    <row r="2334" spans="1:22">
      <c r="A2334">
        <v>2005</v>
      </c>
      <c r="B2334">
        <v>4</v>
      </c>
      <c r="C2334">
        <v>2</v>
      </c>
      <c r="D2334" s="14">
        <v>1.70852802572111</v>
      </c>
      <c r="E2334" s="14">
        <v>4.7353907012131101E-3</v>
      </c>
      <c r="F2334" s="14">
        <v>0</v>
      </c>
      <c r="G2334" s="14">
        <v>2.2538012876526601E-2</v>
      </c>
      <c r="H2334" s="14">
        <v>3.0048773970059301E-2</v>
      </c>
      <c r="I2334" s="14">
        <v>0.14142167853958601</v>
      </c>
      <c r="J2334" s="14">
        <v>1.9952288545803699E-2</v>
      </c>
      <c r="K2334" s="14">
        <v>2.9713461020551302</v>
      </c>
      <c r="L2334" s="14">
        <v>1.43256741068622E-2</v>
      </c>
      <c r="M2334" s="14">
        <v>0</v>
      </c>
      <c r="N2334" s="14">
        <v>0.25106722042744201</v>
      </c>
      <c r="O2334" s="14">
        <v>1.46710203565886</v>
      </c>
      <c r="P2334" s="14">
        <v>0.88112817921165698</v>
      </c>
      <c r="R2334">
        <v>8</v>
      </c>
      <c r="S2334">
        <v>8</v>
      </c>
      <c r="T2334">
        <v>5</v>
      </c>
      <c r="U2334">
        <v>4</v>
      </c>
      <c r="V2334">
        <v>9</v>
      </c>
    </row>
    <row r="2335" spans="1:22">
      <c r="A2335">
        <v>2005</v>
      </c>
      <c r="B2335">
        <v>4</v>
      </c>
      <c r="C2335">
        <v>3</v>
      </c>
      <c r="D2335" s="14">
        <v>0.169364494771922</v>
      </c>
      <c r="E2335" s="14">
        <v>4.1289503942165701E-3</v>
      </c>
      <c r="F2335" s="14">
        <v>6.5638463455476399E-3</v>
      </c>
      <c r="G2335" s="14">
        <v>7.0966423686108199E-2</v>
      </c>
      <c r="H2335" s="14">
        <v>0.20876156548129399</v>
      </c>
      <c r="I2335" s="14">
        <v>5.9584355907332E-2</v>
      </c>
      <c r="J2335" s="14">
        <v>5.2811775581063702E-2</v>
      </c>
      <c r="K2335" s="14">
        <v>3.44863518023545</v>
      </c>
      <c r="L2335" s="14">
        <v>0.55367616003158204</v>
      </c>
      <c r="M2335" s="14">
        <v>0</v>
      </c>
      <c r="N2335" s="14">
        <v>0.54626891891989704</v>
      </c>
      <c r="O2335" s="14">
        <v>0.39141475985493301</v>
      </c>
      <c r="P2335" s="14">
        <v>0.71590631114165804</v>
      </c>
      <c r="R2335">
        <v>8</v>
      </c>
      <c r="S2335">
        <v>1</v>
      </c>
      <c r="T2335">
        <v>5</v>
      </c>
      <c r="U2335">
        <v>4</v>
      </c>
      <c r="V2335">
        <v>9</v>
      </c>
    </row>
    <row r="2336" spans="1:22">
      <c r="A2336">
        <v>2005</v>
      </c>
      <c r="B2336">
        <v>4</v>
      </c>
      <c r="C2336">
        <v>4</v>
      </c>
      <c r="D2336" s="14">
        <v>2.8868132749366202</v>
      </c>
      <c r="E2336" s="14">
        <v>3.5192194354775998E-3</v>
      </c>
      <c r="F2336" s="14">
        <v>1.05251525661334E-2</v>
      </c>
      <c r="G2336" s="14">
        <v>0.13582033969545401</v>
      </c>
      <c r="H2336" s="14">
        <v>2.3406700963837701</v>
      </c>
      <c r="I2336" s="14">
        <v>2.81675516344237</v>
      </c>
      <c r="J2336" s="14">
        <v>0.20477792540835099</v>
      </c>
      <c r="K2336" s="14">
        <v>4.2568432580833102</v>
      </c>
      <c r="L2336" s="14">
        <v>0.50099820093507696</v>
      </c>
      <c r="M2336" s="14">
        <v>0</v>
      </c>
      <c r="N2336" s="14">
        <v>2.04349504094963</v>
      </c>
      <c r="O2336" s="14">
        <v>0.604135225380379</v>
      </c>
      <c r="P2336" s="14">
        <v>1.1565870660687601</v>
      </c>
      <c r="R2336">
        <v>8</v>
      </c>
      <c r="S2336">
        <v>1</v>
      </c>
      <c r="T2336">
        <v>5</v>
      </c>
      <c r="U2336">
        <v>9</v>
      </c>
      <c r="V2336">
        <v>9</v>
      </c>
    </row>
    <row r="2337" spans="1:22">
      <c r="A2337">
        <v>2005</v>
      </c>
      <c r="B2337">
        <v>4</v>
      </c>
      <c r="C2337">
        <v>5</v>
      </c>
      <c r="D2337" s="14">
        <v>3.23158330162582</v>
      </c>
      <c r="E2337" s="14">
        <v>3.3421223808610401E-3</v>
      </c>
      <c r="F2337" s="14">
        <v>4.8171039966177802E-3</v>
      </c>
      <c r="G2337" s="14">
        <v>0.68944999716442701</v>
      </c>
      <c r="H2337" s="14">
        <v>5.2304875004826901</v>
      </c>
      <c r="I2337" s="14">
        <v>4.6336727892471803</v>
      </c>
      <c r="J2337" s="14">
        <v>0.58982855442248805</v>
      </c>
      <c r="K2337" s="14">
        <v>4.4817547620922902</v>
      </c>
      <c r="L2337" s="14">
        <v>2.45543951938452</v>
      </c>
      <c r="M2337" s="14">
        <v>0</v>
      </c>
      <c r="N2337" s="14">
        <v>9.6462739613697099</v>
      </c>
      <c r="O2337" s="14">
        <v>0.82602588066509597</v>
      </c>
      <c r="P2337" s="14">
        <v>1.99765396056565</v>
      </c>
      <c r="R2337">
        <v>7</v>
      </c>
      <c r="S2337">
        <v>1</v>
      </c>
      <c r="T2337">
        <v>3</v>
      </c>
      <c r="U2337">
        <v>9</v>
      </c>
      <c r="V2337">
        <v>1</v>
      </c>
    </row>
    <row r="2338" spans="1:22">
      <c r="A2338">
        <v>2005</v>
      </c>
      <c r="B2338">
        <v>4</v>
      </c>
      <c r="C2338">
        <v>6</v>
      </c>
      <c r="D2338" s="14">
        <v>10.6753017002393</v>
      </c>
      <c r="E2338" s="14">
        <v>6.1000825740421404E-4</v>
      </c>
      <c r="F2338" s="14">
        <v>8.1253302280733701E-4</v>
      </c>
      <c r="G2338" s="14">
        <v>1.7202424760300901</v>
      </c>
      <c r="H2338" s="14">
        <v>7.2285318205491604</v>
      </c>
      <c r="I2338" s="14">
        <v>11.4662225284755</v>
      </c>
      <c r="J2338" s="14">
        <v>1.88051013262473</v>
      </c>
      <c r="K2338" s="14">
        <v>3.9372255308479001</v>
      </c>
      <c r="L2338" s="14">
        <v>1.04285397098632</v>
      </c>
      <c r="M2338" s="14">
        <v>0</v>
      </c>
      <c r="N2338" s="14">
        <v>6.9839427476643197</v>
      </c>
      <c r="O2338" s="14">
        <v>1.21897895531265</v>
      </c>
      <c r="P2338" s="14">
        <v>2.2570212831690002</v>
      </c>
      <c r="R2338">
        <v>7</v>
      </c>
      <c r="S2338">
        <v>8</v>
      </c>
      <c r="T2338">
        <v>3</v>
      </c>
      <c r="U2338">
        <v>9</v>
      </c>
      <c r="V2338">
        <v>9</v>
      </c>
    </row>
    <row r="2339" spans="1:22">
      <c r="A2339">
        <v>2005</v>
      </c>
      <c r="B2339">
        <v>4</v>
      </c>
      <c r="C2339">
        <v>7</v>
      </c>
      <c r="D2339" s="14">
        <v>5.6305401023566803</v>
      </c>
      <c r="E2339" s="14">
        <v>0</v>
      </c>
      <c r="F2339" s="14">
        <v>0</v>
      </c>
      <c r="G2339" s="14">
        <v>1.40273463216897</v>
      </c>
      <c r="H2339" s="14">
        <v>4.4518009118002304</v>
      </c>
      <c r="I2339" s="14">
        <v>6.4740935643111897</v>
      </c>
      <c r="J2339" s="14">
        <v>1.2522890726914599</v>
      </c>
      <c r="K2339" s="14">
        <v>2.3938594859104598</v>
      </c>
      <c r="L2339" s="14">
        <v>2.20913795129034</v>
      </c>
      <c r="M2339" s="14">
        <v>2.6791704166412599E-3</v>
      </c>
      <c r="N2339" s="14">
        <v>6.1850389088741196</v>
      </c>
      <c r="O2339" s="14">
        <v>1.1713669470072801</v>
      </c>
      <c r="P2339" s="14">
        <v>1.68655031287156</v>
      </c>
      <c r="R2339">
        <v>7</v>
      </c>
      <c r="S2339">
        <v>8</v>
      </c>
      <c r="T2339">
        <v>2</v>
      </c>
      <c r="U2339">
        <v>9</v>
      </c>
      <c r="V2339">
        <v>9</v>
      </c>
    </row>
    <row r="2340" spans="1:22">
      <c r="A2340">
        <v>2005</v>
      </c>
      <c r="B2340">
        <v>4</v>
      </c>
      <c r="C2340">
        <v>8</v>
      </c>
      <c r="D2340" s="14">
        <v>11.2971836325785</v>
      </c>
      <c r="E2340" s="14">
        <v>0</v>
      </c>
      <c r="F2340" s="14">
        <v>0</v>
      </c>
      <c r="G2340" s="14">
        <v>1.50892729017376</v>
      </c>
      <c r="H2340" s="14">
        <v>4.3419205013551299</v>
      </c>
      <c r="I2340" s="14">
        <v>11.0799617800173</v>
      </c>
      <c r="J2340" s="14">
        <v>0.45131104058497401</v>
      </c>
      <c r="K2340" s="14">
        <v>3.3219228972343999</v>
      </c>
      <c r="L2340" s="14">
        <v>0.95259214980377205</v>
      </c>
      <c r="M2340" s="14">
        <v>0.11823675820530199</v>
      </c>
      <c r="N2340" s="14">
        <v>5.93823239527969</v>
      </c>
      <c r="O2340" s="14">
        <v>0.70601672823810202</v>
      </c>
      <c r="P2340" s="14">
        <v>1.5528626563294801</v>
      </c>
      <c r="R2340">
        <v>7</v>
      </c>
      <c r="S2340">
        <v>8</v>
      </c>
      <c r="T2340">
        <v>2</v>
      </c>
      <c r="U2340">
        <v>9</v>
      </c>
      <c r="V2340">
        <v>9</v>
      </c>
    </row>
    <row r="2341" spans="1:22">
      <c r="A2341">
        <v>2005</v>
      </c>
      <c r="B2341">
        <v>4</v>
      </c>
      <c r="C2341">
        <v>9</v>
      </c>
      <c r="D2341" s="14">
        <v>4.3996354668484701</v>
      </c>
      <c r="E2341" s="14">
        <v>1.42706801907276E-2</v>
      </c>
      <c r="F2341" s="14">
        <v>0</v>
      </c>
      <c r="G2341" s="14">
        <v>1.55121807359811</v>
      </c>
      <c r="H2341" s="14">
        <v>1.51120818421921</v>
      </c>
      <c r="I2341" s="14">
        <v>5.6617228314808896</v>
      </c>
      <c r="J2341" s="14">
        <v>0.28239410246496699</v>
      </c>
      <c r="K2341" s="14">
        <v>2.4139467741737399</v>
      </c>
      <c r="L2341" s="14">
        <v>0.74106015827544702</v>
      </c>
      <c r="M2341" s="14">
        <v>1.4067346821226401E-2</v>
      </c>
      <c r="N2341" s="14">
        <v>5.5271571307603402</v>
      </c>
      <c r="O2341" s="14">
        <v>0.51442500246417699</v>
      </c>
      <c r="P2341" s="14">
        <v>1.07710664164929</v>
      </c>
      <c r="R2341">
        <v>6</v>
      </c>
      <c r="S2341">
        <v>8</v>
      </c>
      <c r="T2341">
        <v>5</v>
      </c>
      <c r="U2341">
        <v>9</v>
      </c>
      <c r="V2341">
        <v>9</v>
      </c>
    </row>
    <row r="2342" spans="1:22">
      <c r="A2342">
        <v>2005</v>
      </c>
      <c r="B2342">
        <v>4</v>
      </c>
      <c r="C2342">
        <v>10</v>
      </c>
      <c r="D2342" s="14">
        <v>14.300075167743699</v>
      </c>
      <c r="E2342" s="14">
        <v>3.46282334580452E-2</v>
      </c>
      <c r="F2342" s="14">
        <v>0</v>
      </c>
      <c r="G2342" s="14">
        <v>0.50903399131849503</v>
      </c>
      <c r="H2342" s="14">
        <v>1.5011798896578901</v>
      </c>
      <c r="I2342" s="14">
        <v>9.7587760684365499</v>
      </c>
      <c r="J2342" s="14">
        <v>0.45747956629523201</v>
      </c>
      <c r="K2342" s="14">
        <v>2.5568092158928399</v>
      </c>
      <c r="L2342" s="14">
        <v>0.365252801977828</v>
      </c>
      <c r="M2342" s="14">
        <v>4.33725624288603E-4</v>
      </c>
      <c r="N2342" s="14">
        <v>4.3979577990469503</v>
      </c>
      <c r="O2342" s="14">
        <v>0.80456440238098503</v>
      </c>
      <c r="P2342" s="14">
        <v>1.0680560301184301</v>
      </c>
      <c r="R2342">
        <v>6</v>
      </c>
      <c r="S2342">
        <v>8</v>
      </c>
      <c r="T2342">
        <v>5</v>
      </c>
      <c r="U2342">
        <v>9</v>
      </c>
      <c r="V2342">
        <v>3</v>
      </c>
    </row>
    <row r="2343" spans="1:22">
      <c r="A2343">
        <v>2005</v>
      </c>
      <c r="B2343">
        <v>4</v>
      </c>
      <c r="C2343">
        <v>11</v>
      </c>
      <c r="D2343" s="14">
        <v>9.6221112244550397</v>
      </c>
      <c r="E2343" s="14">
        <v>0.17700551778724399</v>
      </c>
      <c r="F2343" s="14">
        <v>0</v>
      </c>
      <c r="G2343" s="14">
        <v>0.68690309553932505</v>
      </c>
      <c r="H2343" s="14">
        <v>1.7702877379805</v>
      </c>
      <c r="I2343" s="14">
        <v>11.192050673553799</v>
      </c>
      <c r="J2343" s="14">
        <v>0.82149065988610204</v>
      </c>
      <c r="K2343" s="14">
        <v>2.6597701202311499</v>
      </c>
      <c r="L2343" s="14">
        <v>0.83580538616206701</v>
      </c>
      <c r="M2343" s="14">
        <v>0</v>
      </c>
      <c r="N2343" s="14">
        <v>8.8892077216135892</v>
      </c>
      <c r="O2343" s="14">
        <v>1.05841908257048</v>
      </c>
      <c r="P2343" s="14">
        <v>1.4809985740454401</v>
      </c>
      <c r="R2343">
        <v>7</v>
      </c>
      <c r="S2343">
        <v>8</v>
      </c>
      <c r="T2343">
        <v>5</v>
      </c>
      <c r="U2343">
        <v>9</v>
      </c>
      <c r="V2343">
        <v>9</v>
      </c>
    </row>
    <row r="2344" spans="1:22">
      <c r="A2344">
        <v>2005</v>
      </c>
      <c r="B2344">
        <v>4</v>
      </c>
      <c r="C2344">
        <v>12</v>
      </c>
      <c r="D2344" s="14">
        <v>5.3228646565559501</v>
      </c>
      <c r="E2344" s="14">
        <v>0.27250964238361503</v>
      </c>
      <c r="F2344" s="14">
        <v>0</v>
      </c>
      <c r="G2344" s="14">
        <v>1.70457148441749</v>
      </c>
      <c r="H2344" s="14">
        <v>1.13453774691522</v>
      </c>
      <c r="I2344" s="14">
        <v>4.4937096861001402</v>
      </c>
      <c r="J2344" s="14">
        <v>0.80876928782243096</v>
      </c>
      <c r="K2344" s="14">
        <v>1.3819099914142301</v>
      </c>
      <c r="L2344" s="14">
        <v>0.63450003918945996</v>
      </c>
      <c r="M2344" s="14">
        <v>2.7860455173556398E-4</v>
      </c>
      <c r="N2344" s="14">
        <v>3.1454388535360001</v>
      </c>
      <c r="O2344" s="14">
        <v>1.1988778872932799</v>
      </c>
      <c r="P2344" s="14">
        <v>1.1855251561429001</v>
      </c>
      <c r="R2344">
        <v>6</v>
      </c>
      <c r="S2344">
        <v>8</v>
      </c>
      <c r="T2344">
        <v>5</v>
      </c>
      <c r="U2344">
        <v>9</v>
      </c>
      <c r="V2344">
        <v>9</v>
      </c>
    </row>
    <row r="2345" spans="1:22">
      <c r="A2345">
        <v>2005</v>
      </c>
      <c r="B2345">
        <v>4</v>
      </c>
      <c r="C2345">
        <v>13</v>
      </c>
      <c r="D2345" s="14">
        <v>6.6538927843576898</v>
      </c>
      <c r="E2345" s="14">
        <v>0.48108534050609902</v>
      </c>
      <c r="F2345" s="14">
        <v>4.5126027376189397E-5</v>
      </c>
      <c r="G2345" s="14">
        <v>3.1515429720352102</v>
      </c>
      <c r="H2345" s="14">
        <v>2.1099494805930399</v>
      </c>
      <c r="I2345" s="14">
        <v>7.0252515985980901</v>
      </c>
      <c r="J2345" s="14">
        <v>1.4793274299138599</v>
      </c>
      <c r="K2345" s="14">
        <v>2.6815700787477099</v>
      </c>
      <c r="L2345" s="14">
        <v>3.6799887604174102</v>
      </c>
      <c r="M2345" s="14">
        <v>5.3612872702049598E-2</v>
      </c>
      <c r="N2345" s="14">
        <v>6.6601959749411597</v>
      </c>
      <c r="O2345" s="14">
        <v>1.90616869764006</v>
      </c>
      <c r="P2345" s="14">
        <v>2.3444814174117901</v>
      </c>
      <c r="R2345">
        <v>7</v>
      </c>
      <c r="S2345">
        <v>8</v>
      </c>
      <c r="T2345">
        <v>9</v>
      </c>
      <c r="U2345">
        <v>9</v>
      </c>
      <c r="V2345">
        <v>4</v>
      </c>
    </row>
    <row r="2346" spans="1:22">
      <c r="A2346">
        <v>2005</v>
      </c>
      <c r="B2346">
        <v>4</v>
      </c>
      <c r="C2346">
        <v>14</v>
      </c>
      <c r="D2346" s="14">
        <v>5.8643026359692696</v>
      </c>
      <c r="E2346" s="14">
        <v>1.07936837061792</v>
      </c>
      <c r="F2346" s="14">
        <v>9.9525811626662909E-4</v>
      </c>
      <c r="G2346" s="14">
        <v>4.5038994481268997</v>
      </c>
      <c r="H2346" s="14">
        <v>2.4949581559913199</v>
      </c>
      <c r="I2346" s="14">
        <v>7.0106692655328899</v>
      </c>
      <c r="J2346" s="14">
        <v>1.50304097444135</v>
      </c>
      <c r="K2346" s="14">
        <v>3.4782493824471801</v>
      </c>
      <c r="L2346" s="14">
        <v>1.03044305424204</v>
      </c>
      <c r="M2346" s="14">
        <v>0.173990879064228</v>
      </c>
      <c r="N2346" s="14">
        <v>5.8130305492188103</v>
      </c>
      <c r="O2346" s="14">
        <v>3.8132286935453199</v>
      </c>
      <c r="P2346" s="14">
        <v>3.1287503783671302</v>
      </c>
      <c r="R2346">
        <v>3</v>
      </c>
      <c r="S2346">
        <v>3</v>
      </c>
      <c r="T2346">
        <v>9</v>
      </c>
      <c r="U2346">
        <v>9</v>
      </c>
      <c r="V2346">
        <v>4</v>
      </c>
    </row>
    <row r="2347" spans="1:22">
      <c r="A2347">
        <v>2005</v>
      </c>
      <c r="B2347">
        <v>4</v>
      </c>
      <c r="C2347">
        <v>15</v>
      </c>
      <c r="D2347" s="14">
        <v>2.2689916885272798</v>
      </c>
      <c r="E2347" s="14">
        <v>1.0626946341458301</v>
      </c>
      <c r="F2347" s="14">
        <v>2.2432059712351501E-2</v>
      </c>
      <c r="G2347" s="14">
        <v>3.1274200107243</v>
      </c>
      <c r="H2347" s="14">
        <v>1.7251331164914101</v>
      </c>
      <c r="I2347" s="14">
        <v>1.5295897682411399</v>
      </c>
      <c r="J2347" s="14">
        <v>2.0802525084643801</v>
      </c>
      <c r="K2347" s="14">
        <v>4.7417149353998704</v>
      </c>
      <c r="L2347" s="14">
        <v>0.499876667727645</v>
      </c>
      <c r="M2347" s="14">
        <v>3.0586935779393101E-2</v>
      </c>
      <c r="N2347" s="14">
        <v>2.0425010861436101</v>
      </c>
      <c r="O2347" s="14">
        <v>3.66481298433074</v>
      </c>
      <c r="P2347" s="14">
        <v>2.87878067049235</v>
      </c>
      <c r="R2347">
        <v>3</v>
      </c>
      <c r="S2347">
        <v>8</v>
      </c>
      <c r="T2347">
        <v>7</v>
      </c>
      <c r="U2347">
        <v>9</v>
      </c>
      <c r="V2347">
        <v>4</v>
      </c>
    </row>
    <row r="2348" spans="1:22">
      <c r="A2348">
        <v>2005</v>
      </c>
      <c r="B2348">
        <v>4</v>
      </c>
      <c r="C2348">
        <v>16</v>
      </c>
      <c r="D2348" s="14">
        <v>4.4830563943605197</v>
      </c>
      <c r="E2348" s="14">
        <v>0.84688819412747296</v>
      </c>
      <c r="F2348" s="14">
        <v>0.48577117545272103</v>
      </c>
      <c r="G2348" s="14">
        <v>3.0521470245784701</v>
      </c>
      <c r="H2348" s="14">
        <v>1.9120635078700501</v>
      </c>
      <c r="I2348" s="14">
        <v>1.4152631157743201</v>
      </c>
      <c r="J2348" s="14">
        <v>1.06832655340963</v>
      </c>
      <c r="K2348" s="14">
        <v>2.6127292961074202</v>
      </c>
      <c r="L2348" s="14">
        <v>1.2242749484491799</v>
      </c>
      <c r="M2348" s="14">
        <v>1.8135756430195299E-2</v>
      </c>
      <c r="N2348" s="14">
        <v>4.3126150907191398</v>
      </c>
      <c r="O2348" s="14">
        <v>2.3260141563148302</v>
      </c>
      <c r="P2348" s="14">
        <v>2.1745492781581302</v>
      </c>
      <c r="R2348">
        <v>6</v>
      </c>
      <c r="S2348">
        <v>8</v>
      </c>
      <c r="T2348">
        <v>9</v>
      </c>
      <c r="U2348">
        <v>9</v>
      </c>
      <c r="V2348">
        <v>4</v>
      </c>
    </row>
    <row r="2349" spans="1:22">
      <c r="A2349">
        <v>2005</v>
      </c>
      <c r="B2349">
        <v>4</v>
      </c>
      <c r="C2349">
        <v>17</v>
      </c>
      <c r="D2349" s="14">
        <v>4.00861645381298</v>
      </c>
      <c r="E2349" s="14">
        <v>1.2603743265390901</v>
      </c>
      <c r="F2349" s="14">
        <v>0.32413567646409203</v>
      </c>
      <c r="G2349" s="14">
        <v>3.5873762856163198</v>
      </c>
      <c r="H2349" s="14">
        <v>1.39962689513265</v>
      </c>
      <c r="I2349" s="14">
        <v>4.6122013210221597</v>
      </c>
      <c r="J2349" s="14">
        <v>0.74642373255503103</v>
      </c>
      <c r="K2349" s="14">
        <v>4.83927891772771</v>
      </c>
      <c r="L2349" s="14">
        <v>0.89062532228838898</v>
      </c>
      <c r="M2349" s="14">
        <v>4.93557005914321E-2</v>
      </c>
      <c r="N2349" s="14">
        <v>4.8917797520694997</v>
      </c>
      <c r="O2349" s="14">
        <v>1.96554174101749</v>
      </c>
      <c r="P2349" s="14">
        <v>2.3761621597758702</v>
      </c>
      <c r="R2349">
        <v>8</v>
      </c>
      <c r="S2349">
        <v>8</v>
      </c>
      <c r="T2349">
        <v>9</v>
      </c>
      <c r="U2349">
        <v>9</v>
      </c>
      <c r="V2349">
        <v>4</v>
      </c>
    </row>
    <row r="2350" spans="1:22">
      <c r="A2350">
        <v>2005</v>
      </c>
      <c r="B2350">
        <v>4</v>
      </c>
      <c r="C2350">
        <v>18</v>
      </c>
      <c r="D2350" s="14">
        <v>4.2652711341391703</v>
      </c>
      <c r="E2350" s="14">
        <v>2.6959593543074698</v>
      </c>
      <c r="F2350" s="14">
        <v>0.52787647691987605</v>
      </c>
      <c r="G2350" s="14">
        <v>4.5764177816963496</v>
      </c>
      <c r="H2350" s="14">
        <v>0.87252328667378298</v>
      </c>
      <c r="I2350" s="14">
        <v>4.1788688451801601</v>
      </c>
      <c r="J2350" s="14">
        <v>1.6347163638515201</v>
      </c>
      <c r="K2350" s="14">
        <v>2.6957868822473201</v>
      </c>
      <c r="L2350" s="14">
        <v>0.57704360199466598</v>
      </c>
      <c r="M2350" s="14">
        <v>1.7959202816673198E-2</v>
      </c>
      <c r="N2350" s="14">
        <v>2.7217614192980499</v>
      </c>
      <c r="O2350" s="14">
        <v>2.8674692595921201</v>
      </c>
      <c r="P2350" s="14">
        <v>2.4903003478598502</v>
      </c>
      <c r="R2350">
        <v>6</v>
      </c>
      <c r="S2350">
        <v>8</v>
      </c>
      <c r="T2350">
        <v>7</v>
      </c>
      <c r="U2350">
        <v>9</v>
      </c>
      <c r="V2350">
        <v>4</v>
      </c>
    </row>
    <row r="2351" spans="1:22">
      <c r="A2351">
        <v>2005</v>
      </c>
      <c r="B2351">
        <v>4</v>
      </c>
      <c r="C2351">
        <v>19</v>
      </c>
      <c r="D2351" s="14">
        <v>1.4694166593099101</v>
      </c>
      <c r="E2351" s="14">
        <v>2.0337095877679099</v>
      </c>
      <c r="F2351" s="14">
        <v>1.560960829716</v>
      </c>
      <c r="G2351" s="14">
        <v>3.5532133910265098</v>
      </c>
      <c r="H2351" s="14">
        <v>0.52985490074698305</v>
      </c>
      <c r="I2351" s="14">
        <v>2.4813847181585098</v>
      </c>
      <c r="J2351" s="14">
        <v>3.5132883321775101</v>
      </c>
      <c r="K2351" s="14">
        <v>3.2427992053899599</v>
      </c>
      <c r="L2351" s="14">
        <v>0.45831574483292298</v>
      </c>
      <c r="M2351" s="14">
        <v>4.6235610655286702E-3</v>
      </c>
      <c r="N2351" s="14">
        <v>2.8613311122854199</v>
      </c>
      <c r="O2351" s="14">
        <v>4.3934990495953503</v>
      </c>
      <c r="P2351" s="14">
        <v>3.0966670319662399</v>
      </c>
      <c r="R2351">
        <v>8</v>
      </c>
      <c r="S2351">
        <v>3</v>
      </c>
      <c r="T2351">
        <v>7</v>
      </c>
      <c r="U2351">
        <v>9</v>
      </c>
      <c r="V2351">
        <v>4</v>
      </c>
    </row>
    <row r="2352" spans="1:22">
      <c r="A2352">
        <v>2005</v>
      </c>
      <c r="B2352">
        <v>4</v>
      </c>
      <c r="C2352">
        <v>20</v>
      </c>
      <c r="D2352" s="14">
        <v>0.53802647171302997</v>
      </c>
      <c r="E2352" s="14">
        <v>4.0732963363155497</v>
      </c>
      <c r="F2352" s="14">
        <v>1.3833426923897501</v>
      </c>
      <c r="G2352" s="14">
        <v>4.08224678624057</v>
      </c>
      <c r="H2352" s="14">
        <v>0.46934964945601099</v>
      </c>
      <c r="I2352" s="14">
        <v>1.1416501897317799</v>
      </c>
      <c r="J2352" s="14">
        <v>5.49047420028469</v>
      </c>
      <c r="K2352" s="14">
        <v>1.37280765774044</v>
      </c>
      <c r="L2352" s="14">
        <v>1.0345213071875901</v>
      </c>
      <c r="M2352" s="14">
        <v>1.8403737662379301E-2</v>
      </c>
      <c r="N2352" s="14">
        <v>1.92275443082219</v>
      </c>
      <c r="O2352" s="14">
        <v>5.4693743742454402</v>
      </c>
      <c r="P2352" s="14">
        <v>3.4426666801327501</v>
      </c>
      <c r="R2352">
        <v>1</v>
      </c>
      <c r="S2352">
        <v>3</v>
      </c>
      <c r="T2352">
        <v>7</v>
      </c>
      <c r="U2352">
        <v>9</v>
      </c>
      <c r="V2352">
        <v>2</v>
      </c>
    </row>
    <row r="2353" spans="1:22">
      <c r="A2353">
        <v>2005</v>
      </c>
      <c r="B2353">
        <v>4</v>
      </c>
      <c r="C2353">
        <v>21</v>
      </c>
      <c r="D2353" s="14">
        <v>0.19569081567558799</v>
      </c>
      <c r="E2353" s="14">
        <v>1.3716398620397099</v>
      </c>
      <c r="F2353" s="14">
        <v>0.203576094744334</v>
      </c>
      <c r="G2353" s="14">
        <v>6.6233956306633104</v>
      </c>
      <c r="H2353" s="14">
        <v>1.05517916728433</v>
      </c>
      <c r="I2353" s="14">
        <v>0.54638611355439304</v>
      </c>
      <c r="J2353" s="14">
        <v>4.0937067314882496</v>
      </c>
      <c r="K2353" s="14">
        <v>2.33462767084221</v>
      </c>
      <c r="L2353" s="14">
        <v>4.25428468839106E-2</v>
      </c>
      <c r="M2353" s="14">
        <v>4.2699793524233302E-3</v>
      </c>
      <c r="N2353" s="14">
        <v>0.79728181002299603</v>
      </c>
      <c r="O2353" s="14">
        <v>4.9789836200708102</v>
      </c>
      <c r="P2353" s="14">
        <v>3.4878111022524401</v>
      </c>
      <c r="R2353">
        <v>1</v>
      </c>
      <c r="S2353">
        <v>8</v>
      </c>
      <c r="T2353">
        <v>7</v>
      </c>
      <c r="U2353">
        <v>9</v>
      </c>
      <c r="V2353">
        <v>2</v>
      </c>
    </row>
    <row r="2354" spans="1:22">
      <c r="A2354">
        <v>2005</v>
      </c>
      <c r="B2354">
        <v>4</v>
      </c>
      <c r="C2354">
        <v>22</v>
      </c>
      <c r="D2354" s="14">
        <v>0.59899877792415601</v>
      </c>
      <c r="E2354" s="14">
        <v>0.77800405810104201</v>
      </c>
      <c r="F2354" s="14">
        <v>0.116920293355016</v>
      </c>
      <c r="G2354" s="14">
        <v>5.8702570804356196</v>
      </c>
      <c r="H2354" s="14">
        <v>0.69924164009571999</v>
      </c>
      <c r="I2354" s="14">
        <v>0.45439858818953299</v>
      </c>
      <c r="J2354" s="14">
        <v>2.6183824672789999</v>
      </c>
      <c r="K2354" s="14">
        <v>2.8510549206574298</v>
      </c>
      <c r="L2354" s="14">
        <v>0.78211075814567099</v>
      </c>
      <c r="M2354" s="14">
        <v>0.643660372065327</v>
      </c>
      <c r="N2354" s="14">
        <v>1.06250981770544</v>
      </c>
      <c r="O2354" s="14">
        <v>2.0725985376975098</v>
      </c>
      <c r="P2354" s="14">
        <v>2.4316257690035701</v>
      </c>
      <c r="R2354">
        <v>6</v>
      </c>
      <c r="S2354">
        <v>8</v>
      </c>
      <c r="T2354">
        <v>9</v>
      </c>
      <c r="U2354">
        <v>9</v>
      </c>
      <c r="V2354">
        <v>4</v>
      </c>
    </row>
    <row r="2355" spans="1:22">
      <c r="A2355">
        <v>2005</v>
      </c>
      <c r="B2355">
        <v>4</v>
      </c>
      <c r="C2355">
        <v>23</v>
      </c>
      <c r="D2355" s="14">
        <v>0.24374888391232699</v>
      </c>
      <c r="E2355" s="14">
        <v>0.73813878198509897</v>
      </c>
      <c r="F2355" s="14">
        <v>0.22866666596138599</v>
      </c>
      <c r="G2355" s="14">
        <v>7.6589383085121199</v>
      </c>
      <c r="H2355" s="14">
        <v>0.55277936369119096</v>
      </c>
      <c r="I2355" s="14">
        <v>0.59266545193894304</v>
      </c>
      <c r="J2355" s="14">
        <v>2.6162403673648802</v>
      </c>
      <c r="K2355" s="14">
        <v>1.2194472987548499</v>
      </c>
      <c r="L2355" s="14">
        <v>2.3408117417685799</v>
      </c>
      <c r="M2355" s="14">
        <v>2.1062835698034101</v>
      </c>
      <c r="N2355" s="14">
        <v>1.7083334475680101</v>
      </c>
      <c r="O2355" s="14">
        <v>1.8215047034476499</v>
      </c>
      <c r="P2355" s="14">
        <v>2.63683274313451</v>
      </c>
      <c r="R2355">
        <v>2</v>
      </c>
      <c r="S2355">
        <v>8</v>
      </c>
      <c r="T2355">
        <v>9</v>
      </c>
      <c r="U2355">
        <v>9</v>
      </c>
      <c r="V2355">
        <v>7</v>
      </c>
    </row>
    <row r="2356" spans="1:22">
      <c r="A2356">
        <v>2005</v>
      </c>
      <c r="B2356">
        <v>4</v>
      </c>
      <c r="C2356">
        <v>24</v>
      </c>
      <c r="D2356" s="14">
        <v>9.8313841268562296E-2</v>
      </c>
      <c r="E2356" s="14">
        <v>0.958323163266253</v>
      </c>
      <c r="F2356" s="14">
        <v>0.69806406006432797</v>
      </c>
      <c r="G2356" s="14">
        <v>4.8055850024123803</v>
      </c>
      <c r="H2356" s="14">
        <v>0.64484991785665002</v>
      </c>
      <c r="I2356" s="14">
        <v>0.19132755569066001</v>
      </c>
      <c r="J2356" s="14">
        <v>1.8415385415907399</v>
      </c>
      <c r="K2356" s="14">
        <v>1.12592773165528</v>
      </c>
      <c r="L2356" s="14">
        <v>1.2807832512295201</v>
      </c>
      <c r="M2356" s="14">
        <v>0.84232014341444605</v>
      </c>
      <c r="N2356" s="14">
        <v>1.4295779114551399</v>
      </c>
      <c r="O2356" s="14">
        <v>2.4957530347136601</v>
      </c>
      <c r="P2356" s="14">
        <v>2.1583681771315599</v>
      </c>
      <c r="R2356">
        <v>2</v>
      </c>
      <c r="S2356">
        <v>8</v>
      </c>
      <c r="T2356">
        <v>9</v>
      </c>
      <c r="U2356">
        <v>3</v>
      </c>
      <c r="V2356">
        <v>7</v>
      </c>
    </row>
    <row r="2357" spans="1:22">
      <c r="A2357">
        <v>2005</v>
      </c>
      <c r="B2357">
        <v>4</v>
      </c>
      <c r="C2357">
        <v>25</v>
      </c>
      <c r="D2357" s="14">
        <v>0.23503452563167701</v>
      </c>
      <c r="E2357" s="14">
        <v>1.6676892847873801</v>
      </c>
      <c r="F2357" s="14">
        <v>4.9868288225311304</v>
      </c>
      <c r="G2357" s="14">
        <v>5.28674515250475</v>
      </c>
      <c r="H2357" s="14">
        <v>0.67301290548036696</v>
      </c>
      <c r="I2357" s="14">
        <v>0.23017597434301301</v>
      </c>
      <c r="J2357" s="14">
        <v>1.60505576091774</v>
      </c>
      <c r="K2357" s="14">
        <v>0.967332535294674</v>
      </c>
      <c r="L2357" s="14">
        <v>1.8077027904255301</v>
      </c>
      <c r="M2357" s="14">
        <v>1.04259107657156</v>
      </c>
      <c r="N2357" s="14">
        <v>1.18111075601257</v>
      </c>
      <c r="O2357" s="14">
        <v>1.99902680174992</v>
      </c>
      <c r="P2357" s="14">
        <v>2.08206967682449</v>
      </c>
      <c r="R2357">
        <v>6</v>
      </c>
      <c r="S2357">
        <v>8</v>
      </c>
      <c r="T2357">
        <v>9</v>
      </c>
      <c r="U2357">
        <v>3</v>
      </c>
      <c r="V2357">
        <v>4</v>
      </c>
    </row>
    <row r="2358" spans="1:22">
      <c r="A2358">
        <v>2005</v>
      </c>
      <c r="B2358">
        <v>4</v>
      </c>
      <c r="C2358">
        <v>26</v>
      </c>
      <c r="D2358" s="14">
        <v>1.31262786315252E-2</v>
      </c>
      <c r="E2358" s="14">
        <v>8.9625966190314195</v>
      </c>
      <c r="F2358" s="14">
        <v>8.0664674652392492</v>
      </c>
      <c r="G2358" s="14">
        <v>8.6727083939716003</v>
      </c>
      <c r="H2358" s="14">
        <v>1.0697481948569301</v>
      </c>
      <c r="I2358" s="14">
        <v>4.4897881374604501E-2</v>
      </c>
      <c r="J2358" s="14">
        <v>2.5508800493271599</v>
      </c>
      <c r="K2358" s="14">
        <v>0.95847430530077504</v>
      </c>
      <c r="L2358" s="14">
        <v>1.91329824849644</v>
      </c>
      <c r="M2358" s="14">
        <v>0.12665004843164501</v>
      </c>
      <c r="N2358" s="14">
        <v>2.6393452602185299</v>
      </c>
      <c r="O2358" s="14">
        <v>4.0759642007741101</v>
      </c>
      <c r="P2358" s="14">
        <v>3.4572015872611899</v>
      </c>
      <c r="R2358">
        <v>1</v>
      </c>
      <c r="S2358">
        <v>8</v>
      </c>
      <c r="T2358">
        <v>9</v>
      </c>
      <c r="U2358">
        <v>3</v>
      </c>
      <c r="V2358">
        <v>4</v>
      </c>
    </row>
    <row r="2359" spans="1:22">
      <c r="A2359">
        <v>2005</v>
      </c>
      <c r="B2359">
        <v>4</v>
      </c>
      <c r="C2359">
        <v>27</v>
      </c>
      <c r="D2359" s="14">
        <v>1.20460001889764</v>
      </c>
      <c r="E2359" s="14">
        <v>6.4571589955131099</v>
      </c>
      <c r="F2359" s="14">
        <v>9.2327630476365208</v>
      </c>
      <c r="G2359" s="14">
        <v>12.0408002626891</v>
      </c>
      <c r="H2359" s="14">
        <v>5.0368864797646999</v>
      </c>
      <c r="I2359" s="14">
        <v>3.9480584961402601</v>
      </c>
      <c r="J2359" s="14">
        <v>6.0579649987593402</v>
      </c>
      <c r="K2359" s="14">
        <v>1.7854882449595599</v>
      </c>
      <c r="L2359" s="14">
        <v>8.9143440854065297</v>
      </c>
      <c r="M2359" s="14">
        <v>0.229404109302981</v>
      </c>
      <c r="N2359" s="14">
        <v>12.505036150361001</v>
      </c>
      <c r="O2359" s="14">
        <v>6.2960216162926903</v>
      </c>
      <c r="P2359" s="14">
        <v>6.4242608069618603</v>
      </c>
      <c r="R2359">
        <v>5</v>
      </c>
      <c r="S2359">
        <v>8</v>
      </c>
      <c r="T2359">
        <v>9</v>
      </c>
      <c r="U2359">
        <v>3</v>
      </c>
      <c r="V2359">
        <v>4</v>
      </c>
    </row>
    <row r="2360" spans="1:22">
      <c r="A2360">
        <v>2005</v>
      </c>
      <c r="B2360">
        <v>4</v>
      </c>
      <c r="C2360">
        <v>28</v>
      </c>
      <c r="D2360" s="14">
        <v>7.2729869765275996</v>
      </c>
      <c r="E2360" s="14">
        <v>0.42977681689073</v>
      </c>
      <c r="F2360" s="14">
        <v>0.74261300429144705</v>
      </c>
      <c r="G2360" s="14">
        <v>9.0316383216739897</v>
      </c>
      <c r="H2360" s="14">
        <v>11.7853603056104</v>
      </c>
      <c r="I2360" s="14">
        <v>15.7908641127867</v>
      </c>
      <c r="J2360" s="14">
        <v>10.498847654841899</v>
      </c>
      <c r="K2360" s="14">
        <v>5.3008236302370104</v>
      </c>
      <c r="L2360" s="14">
        <v>4.4986509548670499</v>
      </c>
      <c r="M2360" s="14">
        <v>9.4889077619547697E-3</v>
      </c>
      <c r="N2360" s="14">
        <v>18.511600259903801</v>
      </c>
      <c r="O2360" s="14">
        <v>7.4792950810801901</v>
      </c>
      <c r="P2360" s="14">
        <v>7.6492852527803601</v>
      </c>
      <c r="R2360">
        <v>4</v>
      </c>
      <c r="S2360">
        <v>6</v>
      </c>
      <c r="T2360">
        <v>2</v>
      </c>
      <c r="U2360">
        <v>3</v>
      </c>
      <c r="V2360">
        <v>1</v>
      </c>
    </row>
    <row r="2361" spans="1:22">
      <c r="A2361">
        <v>2005</v>
      </c>
      <c r="B2361">
        <v>4</v>
      </c>
      <c r="C2361">
        <v>29</v>
      </c>
      <c r="D2361" s="14">
        <v>8.6586253460543094</v>
      </c>
      <c r="E2361" s="14">
        <v>2.1492746640186899</v>
      </c>
      <c r="F2361" s="14">
        <v>1.96706508158209</v>
      </c>
      <c r="G2361" s="14">
        <v>6.8151980334753901</v>
      </c>
      <c r="H2361" s="14">
        <v>12.447898490460201</v>
      </c>
      <c r="I2361" s="14">
        <v>4.8395553633274799</v>
      </c>
      <c r="J2361" s="14">
        <v>6.3596188663257003</v>
      </c>
      <c r="K2361" s="14">
        <v>8.64912021565498</v>
      </c>
      <c r="L2361" s="14">
        <v>1.0453447056558001</v>
      </c>
      <c r="M2361" s="14">
        <v>5.81564427655413E-2</v>
      </c>
      <c r="N2361" s="14">
        <v>4.0761711740753697</v>
      </c>
      <c r="O2361" s="14">
        <v>5.7195991419519796</v>
      </c>
      <c r="P2361" s="14">
        <v>6.0044538046294003</v>
      </c>
      <c r="R2361">
        <v>11</v>
      </c>
      <c r="S2361">
        <v>5</v>
      </c>
      <c r="T2361">
        <v>1</v>
      </c>
      <c r="U2361">
        <v>3</v>
      </c>
      <c r="V2361">
        <v>6</v>
      </c>
    </row>
    <row r="2362" spans="1:22">
      <c r="A2362">
        <v>2005</v>
      </c>
      <c r="B2362">
        <v>4</v>
      </c>
      <c r="C2362">
        <v>30</v>
      </c>
      <c r="D2362" s="14">
        <v>2.1036527012258399</v>
      </c>
      <c r="E2362" s="14">
        <v>2.7276452812295799</v>
      </c>
      <c r="F2362" s="14">
        <v>1.12961751458833</v>
      </c>
      <c r="G2362" s="14">
        <v>5.0429646297073196</v>
      </c>
      <c r="H2362" s="14">
        <v>5.3590511067587201</v>
      </c>
      <c r="I2362" s="14">
        <v>0.52460168579595401</v>
      </c>
      <c r="J2362" s="14">
        <v>6.16278929608682</v>
      </c>
      <c r="K2362" s="14">
        <v>1.4008771027496001</v>
      </c>
      <c r="L2362" s="14">
        <v>1.8000050851284</v>
      </c>
      <c r="M2362" s="14">
        <v>9.8184073583829301E-2</v>
      </c>
      <c r="N2362" s="14">
        <v>5.26052450781172</v>
      </c>
      <c r="O2362" s="14">
        <v>5.5011704182319301</v>
      </c>
      <c r="P2362" s="14">
        <v>4.1660867262658297</v>
      </c>
      <c r="R2362">
        <v>1</v>
      </c>
      <c r="S2362">
        <v>5</v>
      </c>
      <c r="T2362">
        <v>1</v>
      </c>
      <c r="U2362">
        <v>3</v>
      </c>
      <c r="V2362">
        <v>6</v>
      </c>
    </row>
    <row r="2363" spans="1:22">
      <c r="A2363">
        <v>2005</v>
      </c>
      <c r="B2363">
        <v>5</v>
      </c>
      <c r="C2363">
        <v>1</v>
      </c>
      <c r="D2363" s="14">
        <v>12.114313805570101</v>
      </c>
      <c r="E2363" s="14">
        <v>0.52009265161305795</v>
      </c>
      <c r="F2363" s="14">
        <v>0.14528649948378</v>
      </c>
      <c r="G2363" s="14">
        <v>5.1949484441291096</v>
      </c>
      <c r="H2363" s="14">
        <v>3.1133735505843001</v>
      </c>
      <c r="I2363" s="14">
        <v>12.137858150633299</v>
      </c>
      <c r="J2363" s="14">
        <v>1.27557573284021</v>
      </c>
      <c r="K2363" s="14">
        <v>1.4214735396367</v>
      </c>
      <c r="L2363" s="14">
        <v>11.1069834119</v>
      </c>
      <c r="M2363" s="14">
        <v>2.5099102615165099</v>
      </c>
      <c r="N2363" s="14">
        <v>10.4985604121409</v>
      </c>
      <c r="O2363" s="14">
        <v>5.20752673108354</v>
      </c>
      <c r="P2363" s="14">
        <v>4.2738128088954097</v>
      </c>
      <c r="R2363">
        <v>5</v>
      </c>
      <c r="S2363">
        <v>5</v>
      </c>
      <c r="T2363">
        <v>1</v>
      </c>
      <c r="U2363">
        <v>3</v>
      </c>
      <c r="V2363">
        <v>6</v>
      </c>
    </row>
    <row r="2364" spans="1:22">
      <c r="A2364">
        <v>2005</v>
      </c>
      <c r="B2364">
        <v>5</v>
      </c>
      <c r="C2364">
        <v>2</v>
      </c>
      <c r="D2364" s="14">
        <v>10.931101723833301</v>
      </c>
      <c r="E2364" s="14">
        <v>0.31446546086635602</v>
      </c>
      <c r="F2364" s="14">
        <v>0.21015554058747901</v>
      </c>
      <c r="G2364" s="14">
        <v>6.7122414452689103</v>
      </c>
      <c r="H2364" s="14">
        <v>5.6378799029882503</v>
      </c>
      <c r="I2364" s="14">
        <v>8.3945630827468491</v>
      </c>
      <c r="J2364" s="14">
        <v>4.7677864196273099</v>
      </c>
      <c r="K2364" s="14">
        <v>3.1859507244906098</v>
      </c>
      <c r="L2364" s="14">
        <v>5.15062203152576</v>
      </c>
      <c r="M2364" s="14">
        <v>0.171399072124862</v>
      </c>
      <c r="N2364" s="14">
        <v>13.3128000736183</v>
      </c>
      <c r="O2364" s="14">
        <v>5.6056700601582898</v>
      </c>
      <c r="P2364" s="14">
        <v>5.0470025022126501</v>
      </c>
      <c r="R2364">
        <v>5</v>
      </c>
      <c r="S2364">
        <v>5</v>
      </c>
      <c r="T2364">
        <v>1</v>
      </c>
      <c r="U2364">
        <v>3</v>
      </c>
      <c r="V2364">
        <v>1</v>
      </c>
    </row>
    <row r="2365" spans="1:22">
      <c r="A2365">
        <v>2005</v>
      </c>
      <c r="B2365">
        <v>5</v>
      </c>
      <c r="C2365">
        <v>3</v>
      </c>
      <c r="D2365" s="14">
        <v>8.4713042645927406</v>
      </c>
      <c r="E2365" s="14">
        <v>0.81225780308234097</v>
      </c>
      <c r="F2365" s="14">
        <v>0.72023494158650203</v>
      </c>
      <c r="G2365" s="14">
        <v>8.7272057541711305</v>
      </c>
      <c r="H2365" s="14">
        <v>4.8274417272203003</v>
      </c>
      <c r="I2365" s="14">
        <v>6.6106785461556399</v>
      </c>
      <c r="J2365" s="14">
        <v>0.59271100959020095</v>
      </c>
      <c r="K2365" s="14">
        <v>2.4420926933854199</v>
      </c>
      <c r="L2365" s="14">
        <v>5.7870431157895004</v>
      </c>
      <c r="M2365" s="14">
        <v>1.8872569466506099</v>
      </c>
      <c r="N2365" s="14">
        <v>7.7165755062656798</v>
      </c>
      <c r="O2365" s="14">
        <v>5.2924959055649703</v>
      </c>
      <c r="P2365" s="14">
        <v>4.69003336478068</v>
      </c>
      <c r="R2365">
        <v>5</v>
      </c>
      <c r="S2365">
        <v>5</v>
      </c>
      <c r="T2365">
        <v>1</v>
      </c>
      <c r="U2365">
        <v>3</v>
      </c>
      <c r="V2365">
        <v>6</v>
      </c>
    </row>
    <row r="2366" spans="1:22">
      <c r="A2366">
        <v>2005</v>
      </c>
      <c r="B2366">
        <v>5</v>
      </c>
      <c r="C2366">
        <v>4</v>
      </c>
      <c r="D2366" s="14">
        <v>6.8729311321795796</v>
      </c>
      <c r="E2366" s="14">
        <v>0.62606172439819496</v>
      </c>
      <c r="F2366" s="14">
        <v>0.14803668061043701</v>
      </c>
      <c r="G2366" s="14">
        <v>4.9317488607023501</v>
      </c>
      <c r="H2366" s="14">
        <v>2.5061501650424098</v>
      </c>
      <c r="I2366" s="14">
        <v>4.2108339641040597</v>
      </c>
      <c r="J2366" s="14">
        <v>0.85017447782878497</v>
      </c>
      <c r="K2366" s="14">
        <v>0.98061529515053003</v>
      </c>
      <c r="L2366" s="14">
        <v>1.8762084406077</v>
      </c>
      <c r="M2366" s="14">
        <v>1.02334664784829</v>
      </c>
      <c r="N2366" s="14">
        <v>3.9023101559139701</v>
      </c>
      <c r="O2366" s="14">
        <v>6.0296980198783201</v>
      </c>
      <c r="P2366" s="14">
        <v>3.5024396974504</v>
      </c>
      <c r="R2366">
        <v>10</v>
      </c>
      <c r="S2366">
        <v>5</v>
      </c>
      <c r="T2366">
        <v>1</v>
      </c>
      <c r="U2366">
        <v>3</v>
      </c>
      <c r="V2366">
        <v>6</v>
      </c>
    </row>
    <row r="2367" spans="1:22">
      <c r="A2367">
        <v>2005</v>
      </c>
      <c r="B2367">
        <v>5</v>
      </c>
      <c r="C2367">
        <v>5</v>
      </c>
      <c r="D2367" s="14">
        <v>7.6576005828199598</v>
      </c>
      <c r="E2367" s="14">
        <v>4.0797366144420498E-2</v>
      </c>
      <c r="F2367" s="14">
        <v>5.9038738551102704E-3</v>
      </c>
      <c r="G2367" s="14">
        <v>6.3449680365190897</v>
      </c>
      <c r="H2367" s="14">
        <v>4.6591587573078002</v>
      </c>
      <c r="I2367" s="14">
        <v>3.6580582513444799</v>
      </c>
      <c r="J2367" s="14">
        <v>0.53509172121202098</v>
      </c>
      <c r="K2367" s="14">
        <v>1.7264389802928899</v>
      </c>
      <c r="L2367" s="14">
        <v>10.290531612893901</v>
      </c>
      <c r="M2367" s="14">
        <v>0.33017152157853302</v>
      </c>
      <c r="N2367" s="14">
        <v>10.869731624269599</v>
      </c>
      <c r="O2367" s="14">
        <v>3.4717634532508002</v>
      </c>
      <c r="P2367" s="14">
        <v>3.8786435504397399</v>
      </c>
      <c r="R2367">
        <v>5</v>
      </c>
      <c r="S2367">
        <v>5</v>
      </c>
      <c r="T2367">
        <v>8</v>
      </c>
      <c r="U2367">
        <v>3</v>
      </c>
      <c r="V2367">
        <v>6</v>
      </c>
    </row>
    <row r="2368" spans="1:22">
      <c r="A2368">
        <v>2005</v>
      </c>
      <c r="B2368">
        <v>5</v>
      </c>
      <c r="C2368">
        <v>6</v>
      </c>
      <c r="D2368" s="14">
        <v>11.367294584579399</v>
      </c>
      <c r="E2368" s="14">
        <v>0</v>
      </c>
      <c r="F2368" s="14">
        <v>0</v>
      </c>
      <c r="G2368" s="14">
        <v>6.8467209196181598</v>
      </c>
      <c r="H2368" s="14">
        <v>3.9164907853446098</v>
      </c>
      <c r="I2368" s="14">
        <v>9.3444887326764707</v>
      </c>
      <c r="J2368" s="14">
        <v>0.46756205082406499</v>
      </c>
      <c r="K2368" s="14">
        <v>2.0189729312975899</v>
      </c>
      <c r="L2368" s="14">
        <v>7.6816947120120798</v>
      </c>
      <c r="M2368" s="14">
        <v>0.117003074417024</v>
      </c>
      <c r="N2368" s="14">
        <v>11.335273246131401</v>
      </c>
      <c r="O2368" s="14">
        <v>3.21080348787198</v>
      </c>
      <c r="P2368" s="14">
        <v>3.6612214112769501</v>
      </c>
      <c r="R2368">
        <v>5</v>
      </c>
      <c r="S2368">
        <v>9</v>
      </c>
      <c r="T2368">
        <v>8</v>
      </c>
      <c r="U2368">
        <v>2</v>
      </c>
      <c r="V2368">
        <v>6</v>
      </c>
    </row>
    <row r="2369" spans="1:22">
      <c r="A2369">
        <v>2005</v>
      </c>
      <c r="B2369">
        <v>5</v>
      </c>
      <c r="C2369">
        <v>7</v>
      </c>
      <c r="D2369" s="14">
        <v>6.0950461014810999</v>
      </c>
      <c r="E2369" s="14">
        <v>4.8050568792335402E-4</v>
      </c>
      <c r="F2369" s="14">
        <v>0</v>
      </c>
      <c r="G2369" s="14">
        <v>3.60863509720068</v>
      </c>
      <c r="H2369" s="14">
        <v>4.1118663091761301</v>
      </c>
      <c r="I2369" s="14">
        <v>5.7918503311801004</v>
      </c>
      <c r="J2369" s="14">
        <v>1.6206465679863999</v>
      </c>
      <c r="K2369" s="14">
        <v>3.5925318606013898</v>
      </c>
      <c r="L2369" s="14">
        <v>1.32948065151737</v>
      </c>
      <c r="M2369" s="14">
        <v>8.9118066893178799E-4</v>
      </c>
      <c r="N2369" s="14">
        <v>8.9288897901802695</v>
      </c>
      <c r="O2369" s="14">
        <v>2.6921506639910699</v>
      </c>
      <c r="P2369" s="14">
        <v>2.87752289366794</v>
      </c>
      <c r="R2369">
        <v>7</v>
      </c>
      <c r="S2369">
        <v>9</v>
      </c>
      <c r="T2369">
        <v>1</v>
      </c>
      <c r="U2369">
        <v>2</v>
      </c>
      <c r="V2369">
        <v>6</v>
      </c>
    </row>
    <row r="2370" spans="1:22">
      <c r="A2370">
        <v>2005</v>
      </c>
      <c r="B2370">
        <v>5</v>
      </c>
      <c r="C2370">
        <v>8</v>
      </c>
      <c r="D2370" s="14">
        <v>5.3850990974698201</v>
      </c>
      <c r="E2370" s="14">
        <v>1.4682442567895799</v>
      </c>
      <c r="F2370" s="14">
        <v>0.28551264777561203</v>
      </c>
      <c r="G2370" s="14">
        <v>6.0133806619761403</v>
      </c>
      <c r="H2370" s="14">
        <v>4.7009777512752597</v>
      </c>
      <c r="I2370" s="14">
        <v>3.66794364227776</v>
      </c>
      <c r="J2370" s="14">
        <v>3.1062819471840601</v>
      </c>
      <c r="K2370" s="14">
        <v>2.4950398249199002</v>
      </c>
      <c r="L2370" s="14">
        <v>3.2690748099937399</v>
      </c>
      <c r="M2370" s="14">
        <v>0.21233638040377301</v>
      </c>
      <c r="N2370" s="14">
        <v>7.2543071358347104</v>
      </c>
      <c r="O2370" s="14">
        <v>1.7835286553934</v>
      </c>
      <c r="P2370" s="14">
        <v>3.0286557891263302</v>
      </c>
      <c r="R2370">
        <v>1</v>
      </c>
      <c r="S2370">
        <v>5</v>
      </c>
      <c r="T2370">
        <v>1</v>
      </c>
      <c r="U2370">
        <v>2</v>
      </c>
      <c r="V2370">
        <v>1</v>
      </c>
    </row>
    <row r="2371" spans="1:22">
      <c r="A2371">
        <v>2005</v>
      </c>
      <c r="B2371">
        <v>5</v>
      </c>
      <c r="C2371">
        <v>9</v>
      </c>
      <c r="D2371" s="14">
        <v>9.3443367913169908</v>
      </c>
      <c r="E2371" s="14">
        <v>0.374005918201265</v>
      </c>
      <c r="F2371" s="14">
        <v>0.218750509355813</v>
      </c>
      <c r="G2371" s="14">
        <v>3.7024091025571302</v>
      </c>
      <c r="H2371" s="14">
        <v>1.88596159553973</v>
      </c>
      <c r="I2371" s="14">
        <v>7.2158876115391601</v>
      </c>
      <c r="J2371" s="14">
        <v>1.6370658245096501</v>
      </c>
      <c r="K2371" s="14">
        <v>2.04702342083662</v>
      </c>
      <c r="L2371" s="14">
        <v>0.94466963824550798</v>
      </c>
      <c r="M2371" s="14">
        <v>0.119914065217153</v>
      </c>
      <c r="N2371" s="14">
        <v>4.0718184045600898</v>
      </c>
      <c r="O2371" s="14">
        <v>2.2445263631603201</v>
      </c>
      <c r="P2371" s="14">
        <v>2.1612363084954298</v>
      </c>
      <c r="R2371">
        <v>7</v>
      </c>
      <c r="S2371">
        <v>5</v>
      </c>
      <c r="T2371">
        <v>1</v>
      </c>
      <c r="U2371">
        <v>2</v>
      </c>
      <c r="V2371">
        <v>7</v>
      </c>
    </row>
    <row r="2372" spans="1:22">
      <c r="A2372">
        <v>2005</v>
      </c>
      <c r="B2372">
        <v>5</v>
      </c>
      <c r="C2372">
        <v>10</v>
      </c>
      <c r="D2372" s="14">
        <v>4.6896024270301098</v>
      </c>
      <c r="E2372" s="14">
        <v>0.34439710050723799</v>
      </c>
      <c r="F2372" s="14">
        <v>0.55807583335691102</v>
      </c>
      <c r="G2372" s="14">
        <v>4.2116973844578602</v>
      </c>
      <c r="H2372" s="14">
        <v>1.01911697622727</v>
      </c>
      <c r="I2372" s="14">
        <v>4.4390378098679797</v>
      </c>
      <c r="J2372" s="14">
        <v>1.4545791646980999</v>
      </c>
      <c r="K2372" s="14">
        <v>1.9371895931771601</v>
      </c>
      <c r="L2372" s="14">
        <v>0.92816790939535998</v>
      </c>
      <c r="M2372" s="14">
        <v>0.15940079475713501</v>
      </c>
      <c r="N2372" s="14">
        <v>3.55918233010315</v>
      </c>
      <c r="O2372" s="14">
        <v>3.6342182395065601</v>
      </c>
      <c r="P2372" s="14">
        <v>2.5100450861846602</v>
      </c>
      <c r="R2372">
        <v>1</v>
      </c>
      <c r="S2372">
        <v>5</v>
      </c>
      <c r="T2372">
        <v>4</v>
      </c>
      <c r="U2372">
        <v>2</v>
      </c>
      <c r="V2372">
        <v>7</v>
      </c>
    </row>
    <row r="2373" spans="1:22">
      <c r="A2373">
        <v>2005</v>
      </c>
      <c r="B2373">
        <v>5</v>
      </c>
      <c r="C2373">
        <v>11</v>
      </c>
      <c r="D2373" s="14">
        <v>0.79659350504801996</v>
      </c>
      <c r="E2373" s="14">
        <v>8.5237458982567002E-2</v>
      </c>
      <c r="F2373" s="14">
        <v>0.15692714193530899</v>
      </c>
      <c r="G2373" s="14">
        <v>4.3460522941503603</v>
      </c>
      <c r="H2373" s="14">
        <v>1.1255421515078901</v>
      </c>
      <c r="I2373" s="14">
        <v>2.2360731723760998</v>
      </c>
      <c r="J2373" s="14">
        <v>1.08653412621676</v>
      </c>
      <c r="K2373" s="14">
        <v>1.72457136984565</v>
      </c>
      <c r="L2373" s="14">
        <v>2.5488591143260999</v>
      </c>
      <c r="M2373" s="14">
        <v>0.110667785540491</v>
      </c>
      <c r="N2373" s="14">
        <v>6.0471101888352496</v>
      </c>
      <c r="O2373" s="14">
        <v>2.4746638177638398</v>
      </c>
      <c r="P2373" s="14">
        <v>2.28603364994922</v>
      </c>
      <c r="R2373">
        <v>1</v>
      </c>
      <c r="S2373">
        <v>9</v>
      </c>
      <c r="T2373">
        <v>4</v>
      </c>
      <c r="U2373">
        <v>1</v>
      </c>
      <c r="V2373">
        <v>7</v>
      </c>
    </row>
    <row r="2374" spans="1:22">
      <c r="A2374">
        <v>2005</v>
      </c>
      <c r="B2374">
        <v>5</v>
      </c>
      <c r="C2374">
        <v>12</v>
      </c>
      <c r="D2374" s="14">
        <v>0.79941327585924105</v>
      </c>
      <c r="E2374" s="14">
        <v>0.55776857361576404</v>
      </c>
      <c r="F2374" s="14">
        <v>0.25674444304875899</v>
      </c>
      <c r="G2374" s="14">
        <v>6.3418765631560303</v>
      </c>
      <c r="H2374" s="14">
        <v>2.02747599173698</v>
      </c>
      <c r="I2374" s="14">
        <v>1.4193098786692</v>
      </c>
      <c r="J2374" s="14">
        <v>1.93083969949408</v>
      </c>
      <c r="K2374" s="14">
        <v>0.87000520245823298</v>
      </c>
      <c r="L2374" s="14">
        <v>4.4774012082069898</v>
      </c>
      <c r="M2374" s="14">
        <v>1.8401644175049602E-2</v>
      </c>
      <c r="N2374" s="14">
        <v>10.797805566874899</v>
      </c>
      <c r="O2374" s="14">
        <v>3.32337745404394</v>
      </c>
      <c r="P2374" s="14">
        <v>3.27159442469658</v>
      </c>
      <c r="R2374">
        <v>1</v>
      </c>
      <c r="S2374">
        <v>9</v>
      </c>
      <c r="T2374">
        <v>4</v>
      </c>
      <c r="U2374">
        <v>1</v>
      </c>
      <c r="V2374">
        <v>1</v>
      </c>
    </row>
    <row r="2375" spans="1:22">
      <c r="A2375">
        <v>2005</v>
      </c>
      <c r="B2375">
        <v>5</v>
      </c>
      <c r="C2375">
        <v>13</v>
      </c>
      <c r="D2375" s="14">
        <v>0.195035603095145</v>
      </c>
      <c r="E2375" s="14">
        <v>2.1711079662538602</v>
      </c>
      <c r="F2375" s="14">
        <v>0.30397527549386499</v>
      </c>
      <c r="G2375" s="14">
        <v>5.0499394934967299</v>
      </c>
      <c r="H2375" s="14">
        <v>3.0872975962515099</v>
      </c>
      <c r="I2375" s="14">
        <v>0.53239889143526398</v>
      </c>
      <c r="J2375" s="14">
        <v>0.48451329767901102</v>
      </c>
      <c r="K2375" s="14">
        <v>0.40409567270719299</v>
      </c>
      <c r="L2375" s="14">
        <v>3.3096321087168201</v>
      </c>
      <c r="M2375" s="14">
        <v>1.15975038197354E-2</v>
      </c>
      <c r="N2375" s="14">
        <v>8.3376768084251296</v>
      </c>
      <c r="O2375" s="14">
        <v>5.6701902201980996</v>
      </c>
      <c r="P2375" s="14">
        <v>3.5849648158924299</v>
      </c>
      <c r="R2375">
        <v>5</v>
      </c>
      <c r="S2375">
        <v>5</v>
      </c>
      <c r="T2375">
        <v>8</v>
      </c>
      <c r="U2375">
        <v>1</v>
      </c>
      <c r="V2375">
        <v>6</v>
      </c>
    </row>
    <row r="2376" spans="1:22">
      <c r="A2376">
        <v>2005</v>
      </c>
      <c r="B2376">
        <v>5</v>
      </c>
      <c r="C2376">
        <v>14</v>
      </c>
      <c r="D2376" s="14">
        <v>0.81173986190805403</v>
      </c>
      <c r="E2376" s="14">
        <v>0.88336168614219801</v>
      </c>
      <c r="F2376" s="14">
        <v>0</v>
      </c>
      <c r="G2376" s="14">
        <v>4.4755950359566299</v>
      </c>
      <c r="H2376" s="14">
        <v>2.6708904956094699</v>
      </c>
      <c r="I2376" s="14">
        <v>3.5134502972635202</v>
      </c>
      <c r="J2376" s="14">
        <v>1.08793933025663</v>
      </c>
      <c r="K2376" s="14">
        <v>0.86282395033479298</v>
      </c>
      <c r="L2376" s="14">
        <v>2.1733705554957998</v>
      </c>
      <c r="M2376" s="14">
        <v>8.8132985279288194E-3</v>
      </c>
      <c r="N2376" s="14">
        <v>6.2308923126046603</v>
      </c>
      <c r="O2376" s="14">
        <v>4.3974602460300201</v>
      </c>
      <c r="P2376" s="14">
        <v>2.9653778087985798</v>
      </c>
      <c r="R2376">
        <v>5</v>
      </c>
      <c r="S2376">
        <v>9</v>
      </c>
      <c r="T2376">
        <v>8</v>
      </c>
      <c r="U2376">
        <v>1</v>
      </c>
      <c r="V2376">
        <v>6</v>
      </c>
    </row>
    <row r="2377" spans="1:22">
      <c r="A2377">
        <v>2005</v>
      </c>
      <c r="B2377">
        <v>5</v>
      </c>
      <c r="C2377">
        <v>15</v>
      </c>
      <c r="D2377" s="14">
        <v>0.11979947637413001</v>
      </c>
      <c r="E2377" s="14">
        <v>8.11934977679135E-2</v>
      </c>
      <c r="F2377" s="14">
        <v>9.0821132127822304E-5</v>
      </c>
      <c r="G2377" s="14">
        <v>4.2117908165905904</v>
      </c>
      <c r="H2377" s="14">
        <v>2.0834215522789399</v>
      </c>
      <c r="I2377" s="14">
        <v>0.87882012804462695</v>
      </c>
      <c r="J2377" s="14">
        <v>2.6632067321798298</v>
      </c>
      <c r="K2377" s="14">
        <v>0.62189778697536802</v>
      </c>
      <c r="L2377" s="14">
        <v>1.80272878717687</v>
      </c>
      <c r="M2377" s="14">
        <v>7.2444163155395994E-2</v>
      </c>
      <c r="N2377" s="14">
        <v>5.6542368452370404</v>
      </c>
      <c r="O2377" s="14">
        <v>3.7268498674452402</v>
      </c>
      <c r="P2377" s="14">
        <v>2.7086237895372598</v>
      </c>
      <c r="R2377">
        <v>5</v>
      </c>
      <c r="S2377">
        <v>5</v>
      </c>
      <c r="T2377">
        <v>1</v>
      </c>
      <c r="U2377">
        <v>1</v>
      </c>
      <c r="V2377">
        <v>1</v>
      </c>
    </row>
    <row r="2378" spans="1:22">
      <c r="A2378">
        <v>2005</v>
      </c>
      <c r="B2378">
        <v>5</v>
      </c>
      <c r="C2378">
        <v>16</v>
      </c>
      <c r="D2378" s="14">
        <v>0.26189780092188097</v>
      </c>
      <c r="E2378" s="14">
        <v>0.52575053197432098</v>
      </c>
      <c r="F2378" s="14">
        <v>0.303850847225487</v>
      </c>
      <c r="G2378" s="14">
        <v>2.9497064704370701</v>
      </c>
      <c r="H2378" s="14">
        <v>1.97743146832838</v>
      </c>
      <c r="I2378" s="14">
        <v>0.68046522665349796</v>
      </c>
      <c r="J2378" s="14">
        <v>3.3459201599534998</v>
      </c>
      <c r="K2378" s="14">
        <v>0.59852280808829605</v>
      </c>
      <c r="L2378" s="14">
        <v>2.1807744986469899</v>
      </c>
      <c r="M2378" s="14">
        <v>1.09515595579351E-4</v>
      </c>
      <c r="N2378" s="14">
        <v>6.1398402762312498</v>
      </c>
      <c r="O2378" s="14">
        <v>4.1641764763283602</v>
      </c>
      <c r="P2378" s="14">
        <v>2.7689881824877798</v>
      </c>
      <c r="R2378">
        <v>2</v>
      </c>
      <c r="S2378">
        <v>5</v>
      </c>
      <c r="T2378">
        <v>2</v>
      </c>
      <c r="U2378">
        <v>1</v>
      </c>
      <c r="V2378">
        <v>7</v>
      </c>
    </row>
    <row r="2379" spans="1:22">
      <c r="A2379">
        <v>2005</v>
      </c>
      <c r="B2379">
        <v>5</v>
      </c>
      <c r="C2379">
        <v>17</v>
      </c>
      <c r="D2379" s="14">
        <v>0.889516616570172</v>
      </c>
      <c r="E2379" s="14">
        <v>0.85436434737203504</v>
      </c>
      <c r="F2379" s="14">
        <v>0.82037417473243901</v>
      </c>
      <c r="G2379" s="14">
        <v>4.3047797985822296</v>
      </c>
      <c r="H2379" s="14">
        <v>0.53774671824464504</v>
      </c>
      <c r="I2379" s="14">
        <v>7.1789509386340704</v>
      </c>
      <c r="J2379" s="14">
        <v>4.2777950666558704</v>
      </c>
      <c r="K2379" s="14">
        <v>0.76602917376500801</v>
      </c>
      <c r="L2379" s="14">
        <v>1.33635094118842</v>
      </c>
      <c r="M2379" s="14">
        <v>3.3630904114891502E-2</v>
      </c>
      <c r="N2379" s="14">
        <v>4.3831754689007498</v>
      </c>
      <c r="O2379" s="14">
        <v>2.4765974743396599</v>
      </c>
      <c r="P2379" s="14">
        <v>2.3313396984977501</v>
      </c>
      <c r="R2379">
        <v>2</v>
      </c>
      <c r="S2379">
        <v>6</v>
      </c>
      <c r="T2379">
        <v>2</v>
      </c>
      <c r="U2379">
        <v>1</v>
      </c>
      <c r="V2379">
        <v>1</v>
      </c>
    </row>
    <row r="2380" spans="1:22">
      <c r="A2380">
        <v>2005</v>
      </c>
      <c r="B2380">
        <v>5</v>
      </c>
      <c r="C2380">
        <v>18</v>
      </c>
      <c r="D2380" s="14">
        <v>1.24540309463374E-2</v>
      </c>
      <c r="E2380" s="14">
        <v>1.1720049164222801</v>
      </c>
      <c r="F2380" s="14">
        <v>7.92017580981903E-2</v>
      </c>
      <c r="G2380" s="14">
        <v>5.55948889845829</v>
      </c>
      <c r="H2380" s="14">
        <v>0.43946322471786697</v>
      </c>
      <c r="I2380" s="14">
        <v>0.35526829306211299</v>
      </c>
      <c r="J2380" s="14">
        <v>2.1759283864685401</v>
      </c>
      <c r="K2380" s="14">
        <v>0.48385288999080101</v>
      </c>
      <c r="L2380" s="14">
        <v>0.58715554948096005</v>
      </c>
      <c r="M2380" s="14">
        <v>0.24193711822112501</v>
      </c>
      <c r="N2380" s="14">
        <v>3.0981293828646002</v>
      </c>
      <c r="O2380" s="14">
        <v>3.59485061999073</v>
      </c>
      <c r="P2380" s="14">
        <v>2.5933424626217998</v>
      </c>
      <c r="R2380">
        <v>1</v>
      </c>
      <c r="S2380">
        <v>6</v>
      </c>
      <c r="T2380">
        <v>2</v>
      </c>
      <c r="U2380">
        <v>1</v>
      </c>
      <c r="V2380">
        <v>1</v>
      </c>
    </row>
    <row r="2381" spans="1:22">
      <c r="A2381">
        <v>2005</v>
      </c>
      <c r="B2381">
        <v>5</v>
      </c>
      <c r="C2381">
        <v>19</v>
      </c>
      <c r="D2381" s="14">
        <v>0.134421848588794</v>
      </c>
      <c r="E2381" s="14">
        <v>0.98569938335980301</v>
      </c>
      <c r="F2381" s="14">
        <v>0.66590942489891702</v>
      </c>
      <c r="G2381" s="14">
        <v>3.6740151324029502</v>
      </c>
      <c r="H2381" s="14">
        <v>0.20601557206941801</v>
      </c>
      <c r="I2381" s="14">
        <v>0.25805697595474397</v>
      </c>
      <c r="J2381" s="14">
        <v>0.66928812728499198</v>
      </c>
      <c r="K2381" s="14">
        <v>2.68220274083802</v>
      </c>
      <c r="L2381" s="14">
        <v>0.30275362318062599</v>
      </c>
      <c r="M2381" s="14">
        <v>0.10439988924122701</v>
      </c>
      <c r="N2381" s="14">
        <v>1.99477959496997</v>
      </c>
      <c r="O2381" s="14">
        <v>4.2764117890609796</v>
      </c>
      <c r="P2381" s="14">
        <v>2.4906065756365101</v>
      </c>
      <c r="R2381">
        <v>1</v>
      </c>
      <c r="S2381">
        <v>8</v>
      </c>
      <c r="T2381">
        <v>2</v>
      </c>
      <c r="U2381">
        <v>1</v>
      </c>
      <c r="V2381">
        <v>1</v>
      </c>
    </row>
    <row r="2382" spans="1:22">
      <c r="A2382">
        <v>2005</v>
      </c>
      <c r="B2382">
        <v>5</v>
      </c>
      <c r="C2382">
        <v>20</v>
      </c>
      <c r="D2382" s="14">
        <v>0.26423341564334701</v>
      </c>
      <c r="E2382" s="14">
        <v>0.405414755696554</v>
      </c>
      <c r="F2382" s="14">
        <v>1.8966187877769201</v>
      </c>
      <c r="G2382" s="14">
        <v>5.4640049521584002</v>
      </c>
      <c r="H2382" s="14">
        <v>1.9517552006322501</v>
      </c>
      <c r="I2382" s="14">
        <v>0.146285562824295</v>
      </c>
      <c r="J2382" s="14">
        <v>5.0453653790684001</v>
      </c>
      <c r="K2382" s="14">
        <v>4.9940680555535097</v>
      </c>
      <c r="L2382" s="14">
        <v>5.90898829047768</v>
      </c>
      <c r="M2382" s="14">
        <v>0.63757264738346597</v>
      </c>
      <c r="N2382" s="14">
        <v>3.7959187030327199</v>
      </c>
      <c r="O2382" s="14">
        <v>3.4643934566809098</v>
      </c>
      <c r="P2382" s="14">
        <v>3.8801250406873602</v>
      </c>
      <c r="R2382">
        <v>1</v>
      </c>
      <c r="S2382">
        <v>6</v>
      </c>
      <c r="T2382">
        <v>9</v>
      </c>
      <c r="U2382">
        <v>1</v>
      </c>
      <c r="V2382">
        <v>1</v>
      </c>
    </row>
    <row r="2383" spans="1:22">
      <c r="A2383">
        <v>2005</v>
      </c>
      <c r="B2383">
        <v>5</v>
      </c>
      <c r="C2383">
        <v>21</v>
      </c>
      <c r="D2383" s="14">
        <v>4.5767727316311699</v>
      </c>
      <c r="E2383" s="14">
        <v>0.30282568249980701</v>
      </c>
      <c r="F2383" s="14">
        <v>1.8219695113518899</v>
      </c>
      <c r="G2383" s="14">
        <v>7.8587685203267403</v>
      </c>
      <c r="H2383" s="14">
        <v>6.2153874805352602</v>
      </c>
      <c r="I2383" s="14">
        <v>10.0425081120099</v>
      </c>
      <c r="J2383" s="14">
        <v>3.0778659732682301</v>
      </c>
      <c r="K2383" s="14">
        <v>3.93742059178365</v>
      </c>
      <c r="L2383" s="14">
        <v>4.6489611184159498</v>
      </c>
      <c r="M2383" s="14">
        <v>0.128680068666749</v>
      </c>
      <c r="N2383" s="14">
        <v>14.1083232366361</v>
      </c>
      <c r="O2383" s="14">
        <v>4.9543590773656598</v>
      </c>
      <c r="P2383" s="14">
        <v>5.2018527042559803</v>
      </c>
      <c r="R2383">
        <v>5</v>
      </c>
      <c r="S2383">
        <v>5</v>
      </c>
      <c r="T2383">
        <v>2</v>
      </c>
      <c r="U2383">
        <v>1</v>
      </c>
      <c r="V2383">
        <v>1</v>
      </c>
    </row>
    <row r="2384" spans="1:22">
      <c r="A2384">
        <v>2005</v>
      </c>
      <c r="B2384">
        <v>5</v>
      </c>
      <c r="C2384">
        <v>22</v>
      </c>
      <c r="D2384" s="14">
        <v>1.8809053427611599</v>
      </c>
      <c r="E2384" s="14">
        <v>0.142008830606633</v>
      </c>
      <c r="F2384" s="14">
        <v>0.169313855464201</v>
      </c>
      <c r="G2384" s="14">
        <v>9.1363217513289392</v>
      </c>
      <c r="H2384" s="14">
        <v>3.6647736356424998</v>
      </c>
      <c r="I2384" s="14">
        <v>4.1363522674067301</v>
      </c>
      <c r="J2384" s="14">
        <v>2.8677353720813898</v>
      </c>
      <c r="K2384" s="14">
        <v>1.0445688995118401</v>
      </c>
      <c r="L2384" s="14">
        <v>7.0193333312497401</v>
      </c>
      <c r="M2384" s="14">
        <v>0.52742869911076695</v>
      </c>
      <c r="N2384" s="14">
        <v>12.341503199179201</v>
      </c>
      <c r="O2384" s="14">
        <v>10.3504064352172</v>
      </c>
      <c r="P2384" s="14">
        <v>6.7088705251095302</v>
      </c>
      <c r="R2384">
        <v>10</v>
      </c>
      <c r="S2384">
        <v>6</v>
      </c>
      <c r="T2384">
        <v>4</v>
      </c>
      <c r="U2384">
        <v>1</v>
      </c>
      <c r="V2384">
        <v>7</v>
      </c>
    </row>
    <row r="2385" spans="1:22">
      <c r="A2385">
        <v>2005</v>
      </c>
      <c r="B2385">
        <v>5</v>
      </c>
      <c r="C2385">
        <v>23</v>
      </c>
      <c r="D2385" s="14">
        <v>5.3604498777468999E-2</v>
      </c>
      <c r="E2385" s="14">
        <v>0.141952965031589</v>
      </c>
      <c r="F2385" s="14">
        <v>0.69783038205893499</v>
      </c>
      <c r="G2385" s="14">
        <v>3.7773951310132001</v>
      </c>
      <c r="H2385" s="14">
        <v>4.3656910601386603</v>
      </c>
      <c r="I2385" s="14">
        <v>0.28565188221433702</v>
      </c>
      <c r="J2385" s="14">
        <v>1.9910680412323301</v>
      </c>
      <c r="K2385" s="14">
        <v>2.65624374927329</v>
      </c>
      <c r="L2385" s="14">
        <v>1.7739465963257599</v>
      </c>
      <c r="M2385" s="14">
        <v>0.84798971681703195</v>
      </c>
      <c r="N2385" s="14">
        <v>5.7496621825986498</v>
      </c>
      <c r="O2385" s="14">
        <v>12.0159111392143</v>
      </c>
      <c r="P2385" s="14">
        <v>6.0160639471802</v>
      </c>
      <c r="R2385">
        <v>4</v>
      </c>
      <c r="S2385">
        <v>6</v>
      </c>
      <c r="T2385">
        <v>4</v>
      </c>
      <c r="U2385">
        <v>1</v>
      </c>
      <c r="V2385">
        <v>7</v>
      </c>
    </row>
    <row r="2386" spans="1:22">
      <c r="A2386">
        <v>2005</v>
      </c>
      <c r="B2386">
        <v>5</v>
      </c>
      <c r="C2386">
        <v>24</v>
      </c>
      <c r="D2386" s="14">
        <v>0.20834672767631701</v>
      </c>
      <c r="E2386" s="14">
        <v>0.40756120477633101</v>
      </c>
      <c r="F2386" s="14">
        <v>0.61533608020764496</v>
      </c>
      <c r="G2386" s="14">
        <v>4.9248818502608502</v>
      </c>
      <c r="H2386" s="14">
        <v>7.40392052157297</v>
      </c>
      <c r="I2386" s="14">
        <v>0.38740766226953499</v>
      </c>
      <c r="J2386" s="14">
        <v>5.2713119752237798</v>
      </c>
      <c r="K2386" s="14">
        <v>3.95429874941764</v>
      </c>
      <c r="L2386" s="14">
        <v>7.10649378156275</v>
      </c>
      <c r="M2386" s="14">
        <v>3.5204697711298598</v>
      </c>
      <c r="N2386" s="14">
        <v>6.7131980061255998</v>
      </c>
      <c r="O2386" s="14">
        <v>5.35167774240821</v>
      </c>
      <c r="P2386" s="14">
        <v>5.1031328684302499</v>
      </c>
      <c r="R2386">
        <v>5</v>
      </c>
      <c r="S2386">
        <v>5</v>
      </c>
      <c r="T2386">
        <v>4</v>
      </c>
      <c r="U2386">
        <v>1</v>
      </c>
      <c r="V2386">
        <v>7</v>
      </c>
    </row>
    <row r="2387" spans="1:22">
      <c r="A2387">
        <v>2005</v>
      </c>
      <c r="B2387">
        <v>5</v>
      </c>
      <c r="C2387">
        <v>25</v>
      </c>
      <c r="D2387" s="14">
        <v>1.35849138898288</v>
      </c>
      <c r="E2387" s="14">
        <v>0.39431852326716599</v>
      </c>
      <c r="F2387" s="14">
        <v>0.69064262243000996</v>
      </c>
      <c r="G2387" s="14">
        <v>7.7207215303982197</v>
      </c>
      <c r="H2387" s="14">
        <v>5.3752097653478002</v>
      </c>
      <c r="I2387" s="14">
        <v>2.4871275964500499</v>
      </c>
      <c r="J2387" s="14">
        <v>2.3185413484145201</v>
      </c>
      <c r="K2387" s="14">
        <v>4.3622866077050899</v>
      </c>
      <c r="L2387" s="14">
        <v>14.466962721282099</v>
      </c>
      <c r="M2387" s="14">
        <v>14.0631766224505</v>
      </c>
      <c r="N2387" s="14">
        <v>9.0703368395801398</v>
      </c>
      <c r="O2387" s="14">
        <v>6.6031861699938901</v>
      </c>
      <c r="P2387" s="14">
        <v>6.5484900194769402</v>
      </c>
      <c r="R2387">
        <v>4</v>
      </c>
      <c r="S2387">
        <v>6</v>
      </c>
      <c r="T2387">
        <v>4</v>
      </c>
      <c r="U2387">
        <v>1</v>
      </c>
      <c r="V2387">
        <v>1</v>
      </c>
    </row>
    <row r="2388" spans="1:22">
      <c r="A2388">
        <v>2005</v>
      </c>
      <c r="B2388">
        <v>5</v>
      </c>
      <c r="C2388">
        <v>26</v>
      </c>
      <c r="D2388" s="14">
        <v>0.89044966960217298</v>
      </c>
      <c r="E2388" s="14">
        <v>0.225927372915395</v>
      </c>
      <c r="F2388" s="14">
        <v>1.1835573521693299</v>
      </c>
      <c r="G2388" s="14">
        <v>8.2670874121786895</v>
      </c>
      <c r="H2388" s="14">
        <v>8.0287023380594391</v>
      </c>
      <c r="I2388" s="14">
        <v>3.9938601500428099</v>
      </c>
      <c r="J2388" s="14">
        <v>3.8673241348044001</v>
      </c>
      <c r="K2388" s="14">
        <v>3.8720535016956501</v>
      </c>
      <c r="L2388" s="14">
        <v>5.25240501524046</v>
      </c>
      <c r="M2388" s="14">
        <v>5.4418968043794402</v>
      </c>
      <c r="N2388" s="14">
        <v>7.9933871424449903</v>
      </c>
      <c r="O2388" s="14">
        <v>9.6242688811257704</v>
      </c>
      <c r="P2388" s="14">
        <v>6.9841253204417404</v>
      </c>
      <c r="R2388">
        <v>4</v>
      </c>
      <c r="S2388">
        <v>6</v>
      </c>
      <c r="T2388">
        <v>4</v>
      </c>
      <c r="U2388">
        <v>1</v>
      </c>
      <c r="V2388">
        <v>1</v>
      </c>
    </row>
    <row r="2389" spans="1:22">
      <c r="A2389">
        <v>2005</v>
      </c>
      <c r="B2389">
        <v>5</v>
      </c>
      <c r="C2389">
        <v>27</v>
      </c>
      <c r="D2389" s="14">
        <v>7.1413456290666097</v>
      </c>
      <c r="E2389" s="14">
        <v>6.3097788389194095E-2</v>
      </c>
      <c r="F2389" s="14">
        <v>1.08794399396577</v>
      </c>
      <c r="G2389" s="14">
        <v>3.6060765010253402</v>
      </c>
      <c r="H2389" s="14">
        <v>5.4190201733563503</v>
      </c>
      <c r="I2389" s="14">
        <v>8.43884013174182</v>
      </c>
      <c r="J2389" s="14">
        <v>1.4159637046786799</v>
      </c>
      <c r="K2389" s="14">
        <v>2.1284275596709601</v>
      </c>
      <c r="L2389" s="14">
        <v>2.9665017143991901</v>
      </c>
      <c r="M2389" s="14">
        <v>1.8879053379526001</v>
      </c>
      <c r="N2389" s="14">
        <v>7.2964675076918999</v>
      </c>
      <c r="O2389" s="14">
        <v>6.6965472689048298</v>
      </c>
      <c r="P2389" s="14">
        <v>4.2096641374851904</v>
      </c>
      <c r="R2389">
        <v>10</v>
      </c>
      <c r="S2389">
        <v>5</v>
      </c>
      <c r="T2389">
        <v>8</v>
      </c>
      <c r="U2389">
        <v>1</v>
      </c>
      <c r="V2389">
        <v>7</v>
      </c>
    </row>
    <row r="2390" spans="1:22">
      <c r="A2390">
        <v>2005</v>
      </c>
      <c r="B2390">
        <v>5</v>
      </c>
      <c r="C2390">
        <v>28</v>
      </c>
      <c r="D2390" s="14">
        <v>10.9541574277133</v>
      </c>
      <c r="E2390" s="14">
        <v>1.18160655051867E-2</v>
      </c>
      <c r="F2390" s="14">
        <v>0.20873559919479001</v>
      </c>
      <c r="G2390" s="14">
        <v>2.8887014014913799</v>
      </c>
      <c r="H2390" s="14">
        <v>7.2454729468075296</v>
      </c>
      <c r="I2390" s="14">
        <v>13.3823007129486</v>
      </c>
      <c r="J2390" s="14">
        <v>2.3465510866511199</v>
      </c>
      <c r="K2390" s="14">
        <v>2.8661583712747198</v>
      </c>
      <c r="L2390" s="14">
        <v>8.7085720016044803</v>
      </c>
      <c r="M2390" s="14">
        <v>2.2179876282093698</v>
      </c>
      <c r="N2390" s="14">
        <v>11.3664614246838</v>
      </c>
      <c r="O2390" s="14">
        <v>5.6039252021903998</v>
      </c>
      <c r="P2390" s="14">
        <v>4.5036095854520104</v>
      </c>
      <c r="R2390">
        <v>5</v>
      </c>
      <c r="S2390">
        <v>5</v>
      </c>
      <c r="T2390">
        <v>8</v>
      </c>
      <c r="U2390">
        <v>1</v>
      </c>
      <c r="V2390">
        <v>7</v>
      </c>
    </row>
    <row r="2391" spans="1:22">
      <c r="A2391">
        <v>2005</v>
      </c>
      <c r="B2391">
        <v>5</v>
      </c>
      <c r="C2391">
        <v>29</v>
      </c>
      <c r="D2391" s="14">
        <v>4.4520949107685102</v>
      </c>
      <c r="E2391" s="14">
        <v>0.45951340015200298</v>
      </c>
      <c r="F2391" s="14">
        <v>0.125927247810143</v>
      </c>
      <c r="G2391" s="14">
        <v>5.3740707298013897</v>
      </c>
      <c r="H2391" s="14">
        <v>3.4268967705893498</v>
      </c>
      <c r="I2391" s="14">
        <v>3.9066086638178099</v>
      </c>
      <c r="J2391" s="14">
        <v>0.48636677441113602</v>
      </c>
      <c r="K2391" s="14">
        <v>2.1050668002967599</v>
      </c>
      <c r="L2391" s="14">
        <v>14.844762604914701</v>
      </c>
      <c r="M2391" s="14">
        <v>10.805095256587199</v>
      </c>
      <c r="N2391" s="14">
        <v>6.98846988408269</v>
      </c>
      <c r="O2391" s="14">
        <v>3.2440645661378098</v>
      </c>
      <c r="P2391" s="14">
        <v>4.0827341040466996</v>
      </c>
      <c r="R2391">
        <v>2</v>
      </c>
      <c r="S2391">
        <v>9</v>
      </c>
      <c r="T2391">
        <v>8</v>
      </c>
      <c r="U2391">
        <v>1</v>
      </c>
      <c r="V2391">
        <v>6</v>
      </c>
    </row>
    <row r="2392" spans="1:22">
      <c r="A2392">
        <v>2005</v>
      </c>
      <c r="B2392">
        <v>5</v>
      </c>
      <c r="C2392">
        <v>30</v>
      </c>
      <c r="D2392" s="14">
        <v>6.4328782365665997</v>
      </c>
      <c r="E2392" s="14">
        <v>3.99538999005596E-2</v>
      </c>
      <c r="F2392" s="14">
        <v>4.6868610970324201E-2</v>
      </c>
      <c r="G2392" s="14">
        <v>1.84494898206137</v>
      </c>
      <c r="H2392" s="14">
        <v>4.0849235751035602</v>
      </c>
      <c r="I2392" s="14">
        <v>4.5909042851859301</v>
      </c>
      <c r="J2392" s="14">
        <v>0.60602127791509197</v>
      </c>
      <c r="K2392" s="14">
        <v>3.8975397201833202</v>
      </c>
      <c r="L2392" s="14">
        <v>0.656097096321828</v>
      </c>
      <c r="M2392" s="14">
        <v>0.113545618295016</v>
      </c>
      <c r="N2392" s="14">
        <v>6.0710607271146104</v>
      </c>
      <c r="O2392" s="14">
        <v>4.3785830348211796</v>
      </c>
      <c r="P2392" s="14">
        <v>2.9025380794095201</v>
      </c>
      <c r="R2392">
        <v>7</v>
      </c>
      <c r="S2392">
        <v>9</v>
      </c>
      <c r="T2392">
        <v>8</v>
      </c>
      <c r="U2392">
        <v>1</v>
      </c>
      <c r="V2392">
        <v>6</v>
      </c>
    </row>
    <row r="2393" spans="1:22">
      <c r="A2393">
        <v>2005</v>
      </c>
      <c r="B2393">
        <v>5</v>
      </c>
      <c r="C2393">
        <v>31</v>
      </c>
      <c r="D2393" s="14">
        <v>5.7402707224343903</v>
      </c>
      <c r="E2393" s="14">
        <v>8.9068448195835908E-3</v>
      </c>
      <c r="F2393" s="14">
        <v>1.4446616230884101E-2</v>
      </c>
      <c r="G2393" s="14">
        <v>2.1481087727435701</v>
      </c>
      <c r="H2393" s="14">
        <v>1.26690811318327</v>
      </c>
      <c r="I2393" s="14">
        <v>2.8872076140738501</v>
      </c>
      <c r="J2393" s="14">
        <v>0.425114032996396</v>
      </c>
      <c r="K2393" s="14">
        <v>1.53873967202416</v>
      </c>
      <c r="L2393" s="14">
        <v>0.84252760803286098</v>
      </c>
      <c r="M2393" s="14">
        <v>0.662593886143928</v>
      </c>
      <c r="N2393" s="14">
        <v>1.7327199782793199</v>
      </c>
      <c r="O2393" s="14">
        <v>2.2085352207806701</v>
      </c>
      <c r="P2393" s="14">
        <v>1.54071773337156</v>
      </c>
      <c r="R2393">
        <v>2</v>
      </c>
      <c r="S2393">
        <v>9</v>
      </c>
      <c r="T2393">
        <v>8</v>
      </c>
      <c r="U2393">
        <v>1</v>
      </c>
      <c r="V2393">
        <v>6</v>
      </c>
    </row>
    <row r="2394" spans="1:22">
      <c r="A2394">
        <v>2006</v>
      </c>
      <c r="B2394">
        <v>3</v>
      </c>
      <c r="C2394">
        <v>1</v>
      </c>
      <c r="D2394" s="14">
        <v>3.3836874664066099</v>
      </c>
      <c r="E2394" s="14">
        <v>2.2886838987690602E-3</v>
      </c>
      <c r="F2394" s="14">
        <v>1.66533453693773E-13</v>
      </c>
      <c r="G2394" s="14">
        <v>0.10990134780758901</v>
      </c>
      <c r="H2394" s="14">
        <v>8.5220685076352396</v>
      </c>
      <c r="I2394" s="14">
        <v>3.3853072490106699</v>
      </c>
      <c r="J2394" s="14">
        <v>9.1266889506655003E-3</v>
      </c>
      <c r="K2394" s="14">
        <v>6.9923550140846302</v>
      </c>
      <c r="L2394" s="14">
        <v>4.78996417992869E-2</v>
      </c>
      <c r="M2394" s="14">
        <v>1.66533453693773E-13</v>
      </c>
      <c r="N2394" s="14">
        <v>8.5788903584575102</v>
      </c>
      <c r="O2394" s="14">
        <v>3.9383559616707999</v>
      </c>
      <c r="P2394" s="14">
        <v>3.4661503781407701</v>
      </c>
      <c r="R2394">
        <v>11</v>
      </c>
      <c r="S2394">
        <v>4</v>
      </c>
      <c r="T2394">
        <v>6</v>
      </c>
      <c r="U2394">
        <v>8</v>
      </c>
      <c r="V2394">
        <v>8</v>
      </c>
    </row>
    <row r="2395" spans="1:22">
      <c r="A2395">
        <v>2006</v>
      </c>
      <c r="B2395">
        <v>3</v>
      </c>
      <c r="C2395">
        <v>2</v>
      </c>
      <c r="D2395" s="14">
        <v>0.68592340262086504</v>
      </c>
      <c r="E2395" s="14">
        <v>1.66533453693773E-13</v>
      </c>
      <c r="F2395" s="14">
        <v>1.66533453693773E-13</v>
      </c>
      <c r="G2395" s="14">
        <v>0.15666946792948799</v>
      </c>
      <c r="H2395" s="14">
        <v>2.9945149873372401</v>
      </c>
      <c r="I2395" s="14">
        <v>9.9705568642538697E-2</v>
      </c>
      <c r="J2395" s="14">
        <v>3.73637433957663E-3</v>
      </c>
      <c r="K2395" s="14">
        <v>2.6714006063919702</v>
      </c>
      <c r="L2395" s="14">
        <v>5.2599275119539102E-2</v>
      </c>
      <c r="M2395" s="14">
        <v>1.66533453693773E-13</v>
      </c>
      <c r="N2395" s="14">
        <v>0.77304807705526601</v>
      </c>
      <c r="O2395" s="14">
        <v>4.3871943431868203</v>
      </c>
      <c r="P2395" s="14">
        <v>2.3017178635511799</v>
      </c>
      <c r="R2395">
        <v>3</v>
      </c>
      <c r="S2395">
        <v>4</v>
      </c>
      <c r="T2395">
        <v>6</v>
      </c>
      <c r="U2395">
        <v>8</v>
      </c>
      <c r="V2395">
        <v>8</v>
      </c>
    </row>
    <row r="2396" spans="1:22">
      <c r="A2396">
        <v>2006</v>
      </c>
      <c r="B2396">
        <v>3</v>
      </c>
      <c r="C2396">
        <v>3</v>
      </c>
      <c r="D2396" s="14">
        <v>2.9969658940516402</v>
      </c>
      <c r="E2396" s="14">
        <v>1.66533453693773E-13</v>
      </c>
      <c r="F2396" s="14">
        <v>1.66533453693773E-13</v>
      </c>
      <c r="G2396" s="14">
        <v>0.10515135205234701</v>
      </c>
      <c r="H2396" s="14">
        <v>7.4495264236605001</v>
      </c>
      <c r="I2396" s="14">
        <v>2.20580301798491</v>
      </c>
      <c r="J2396" s="14">
        <v>2.8670675776075101E-3</v>
      </c>
      <c r="K2396" s="14">
        <v>9.8705861978333207</v>
      </c>
      <c r="L2396" s="14">
        <v>9.0861182433818799E-2</v>
      </c>
      <c r="M2396" s="14">
        <v>1.66533453693773E-13</v>
      </c>
      <c r="N2396" s="14">
        <v>3.3675308590097401</v>
      </c>
      <c r="O2396" s="14">
        <v>2.4940761718050299</v>
      </c>
      <c r="P2396" s="14">
        <v>3.1595229168361998</v>
      </c>
      <c r="R2396">
        <v>9</v>
      </c>
      <c r="S2396">
        <v>4</v>
      </c>
      <c r="T2396">
        <v>6</v>
      </c>
      <c r="U2396">
        <v>8</v>
      </c>
      <c r="V2396">
        <v>8</v>
      </c>
    </row>
    <row r="2397" spans="1:22">
      <c r="A2397">
        <v>2006</v>
      </c>
      <c r="B2397">
        <v>3</v>
      </c>
      <c r="C2397">
        <v>4</v>
      </c>
      <c r="D2397" s="14">
        <v>4.5327181265259897</v>
      </c>
      <c r="E2397" s="14">
        <v>1.66533453693773E-13</v>
      </c>
      <c r="F2397" s="14">
        <v>1.66533453693773E-13</v>
      </c>
      <c r="G2397" s="14">
        <v>6.7367227137944796E-2</v>
      </c>
      <c r="H2397" s="14">
        <v>5.2565891960175</v>
      </c>
      <c r="I2397" s="14">
        <v>1.6401220130204099</v>
      </c>
      <c r="J2397" s="14">
        <v>9.7935500769123903E-4</v>
      </c>
      <c r="K2397" s="14">
        <v>9.8054864615155992</v>
      </c>
      <c r="L2397" s="14">
        <v>3.03819477432423E-2</v>
      </c>
      <c r="M2397" s="14">
        <v>1.66533453693773E-13</v>
      </c>
      <c r="N2397" s="14">
        <v>1.8813323074557899</v>
      </c>
      <c r="O2397" s="14">
        <v>1.4152849480916101</v>
      </c>
      <c r="P2397" s="14">
        <v>2.5212340265710198</v>
      </c>
      <c r="R2397">
        <v>9</v>
      </c>
      <c r="S2397">
        <v>4</v>
      </c>
      <c r="T2397">
        <v>6</v>
      </c>
      <c r="U2397">
        <v>8</v>
      </c>
      <c r="V2397">
        <v>8</v>
      </c>
    </row>
    <row r="2398" spans="1:22">
      <c r="A2398">
        <v>2006</v>
      </c>
      <c r="B2398">
        <v>3</v>
      </c>
      <c r="C2398">
        <v>5</v>
      </c>
      <c r="D2398" s="14">
        <v>3.24417351907762</v>
      </c>
      <c r="E2398" s="14">
        <v>4.3987837313633099E-5</v>
      </c>
      <c r="F2398" s="14">
        <v>1.66533453693773E-13</v>
      </c>
      <c r="G2398" s="14">
        <v>5.8876271236030599E-2</v>
      </c>
      <c r="H2398" s="14">
        <v>2.58681277566926</v>
      </c>
      <c r="I2398" s="14">
        <v>3.8606458413264502</v>
      </c>
      <c r="J2398" s="14">
        <v>7.3389768258902803E-3</v>
      </c>
      <c r="K2398" s="14">
        <v>8.1724574802541294</v>
      </c>
      <c r="L2398" s="14">
        <v>3.4877975384306099E-2</v>
      </c>
      <c r="M2398" s="14">
        <v>1.66533453693773E-13</v>
      </c>
      <c r="N2398" s="14">
        <v>2.7304205760754101</v>
      </c>
      <c r="O2398" s="14">
        <v>1.2220500178590601</v>
      </c>
      <c r="P2398" s="14">
        <v>1.99046139500238</v>
      </c>
      <c r="R2398">
        <v>9</v>
      </c>
      <c r="S2398">
        <v>4</v>
      </c>
      <c r="T2398">
        <v>6</v>
      </c>
      <c r="U2398">
        <v>8</v>
      </c>
      <c r="V2398">
        <v>8</v>
      </c>
    </row>
    <row r="2399" spans="1:22">
      <c r="A2399">
        <v>2006</v>
      </c>
      <c r="B2399">
        <v>3</v>
      </c>
      <c r="C2399">
        <v>6</v>
      </c>
      <c r="D2399" s="14">
        <v>7.4870241335218104</v>
      </c>
      <c r="E2399" s="14">
        <v>1.71744355319636E-3</v>
      </c>
      <c r="F2399" s="14">
        <v>1.66533453693773E-13</v>
      </c>
      <c r="G2399" s="14">
        <v>1.7688167451194899E-2</v>
      </c>
      <c r="H2399" s="14">
        <v>2.3763764488281098</v>
      </c>
      <c r="I2399" s="14">
        <v>4.0496488369160097</v>
      </c>
      <c r="J2399" s="14">
        <v>0.25964743548491498</v>
      </c>
      <c r="K2399" s="14">
        <v>7.9794689047359801</v>
      </c>
      <c r="L2399" s="14">
        <v>5.7421908197195899E-2</v>
      </c>
      <c r="M2399" s="14">
        <v>1.66533453693773E-13</v>
      </c>
      <c r="N2399" s="14">
        <v>1.9912849686524601</v>
      </c>
      <c r="O2399" s="14">
        <v>0.52183082193155705</v>
      </c>
      <c r="P2399" s="14">
        <v>1.71564404575461</v>
      </c>
      <c r="R2399">
        <v>9</v>
      </c>
      <c r="S2399">
        <v>7</v>
      </c>
      <c r="T2399">
        <v>6</v>
      </c>
      <c r="U2399">
        <v>8</v>
      </c>
      <c r="V2399">
        <v>8</v>
      </c>
    </row>
    <row r="2400" spans="1:22">
      <c r="A2400">
        <v>2006</v>
      </c>
      <c r="B2400">
        <v>3</v>
      </c>
      <c r="C2400">
        <v>7</v>
      </c>
      <c r="D2400" s="14">
        <v>8.8315858101254197</v>
      </c>
      <c r="E2400" s="14">
        <v>2.7996135169628698E-2</v>
      </c>
      <c r="F2400" s="14">
        <v>4.5624127185697997E-5</v>
      </c>
      <c r="G2400" s="14">
        <v>8.5356662965841004E-2</v>
      </c>
      <c r="H2400" s="14">
        <v>1.2867926104815199</v>
      </c>
      <c r="I2400" s="14">
        <v>11.8050222702367</v>
      </c>
      <c r="J2400" s="14">
        <v>0.33775335912100402</v>
      </c>
      <c r="K2400" s="14">
        <v>6.8985787249834702</v>
      </c>
      <c r="L2400" s="14">
        <v>0.34968566092547598</v>
      </c>
      <c r="M2400" s="14">
        <v>1.66533453693773E-13</v>
      </c>
      <c r="N2400" s="14">
        <v>3.6826169608773598</v>
      </c>
      <c r="O2400" s="14">
        <v>0.52101403458516504</v>
      </c>
      <c r="P2400" s="14">
        <v>1.5926675742116601</v>
      </c>
      <c r="R2400">
        <v>9</v>
      </c>
      <c r="S2400">
        <v>7</v>
      </c>
      <c r="T2400">
        <v>6</v>
      </c>
      <c r="U2400">
        <v>8</v>
      </c>
      <c r="V2400">
        <v>8</v>
      </c>
    </row>
    <row r="2401" spans="1:22">
      <c r="A2401">
        <v>2006</v>
      </c>
      <c r="B2401">
        <v>3</v>
      </c>
      <c r="C2401">
        <v>8</v>
      </c>
      <c r="D2401" s="14">
        <v>7.2143998622507004</v>
      </c>
      <c r="E2401" s="14">
        <v>0.26146178757710398</v>
      </c>
      <c r="F2401" s="14">
        <v>1.3758426663830299E-4</v>
      </c>
      <c r="G2401" s="14">
        <v>0.74907807991461905</v>
      </c>
      <c r="H2401" s="14">
        <v>1.6548706609134201</v>
      </c>
      <c r="I2401" s="14">
        <v>2.2392734898800901</v>
      </c>
      <c r="J2401" s="14">
        <v>0.25491682661554799</v>
      </c>
      <c r="K2401" s="14">
        <v>10.469827825836701</v>
      </c>
      <c r="L2401" s="14">
        <v>2.5458502767528302</v>
      </c>
      <c r="M2401" s="14">
        <v>1.66533453693773E-13</v>
      </c>
      <c r="N2401" s="14">
        <v>15.342404066094</v>
      </c>
      <c r="O2401" s="14">
        <v>0.46627679771173097</v>
      </c>
      <c r="P2401" s="14">
        <v>2.7708284113166202</v>
      </c>
      <c r="R2401">
        <v>9</v>
      </c>
      <c r="S2401">
        <v>4</v>
      </c>
      <c r="T2401">
        <v>6</v>
      </c>
      <c r="U2401">
        <v>8</v>
      </c>
      <c r="V2401">
        <v>4</v>
      </c>
    </row>
    <row r="2402" spans="1:22">
      <c r="A2402">
        <v>2006</v>
      </c>
      <c r="B2402">
        <v>3</v>
      </c>
      <c r="C2402">
        <v>9</v>
      </c>
      <c r="D2402" s="14">
        <v>2.8957106304271099</v>
      </c>
      <c r="E2402" s="14">
        <v>0.79293261472436405</v>
      </c>
      <c r="F2402" s="14">
        <v>1.6045931121570899E-2</v>
      </c>
      <c r="G2402" s="14">
        <v>1.30002076732768</v>
      </c>
      <c r="H2402" s="14">
        <v>1.2658744150438901</v>
      </c>
      <c r="I2402" s="14">
        <v>2.70660071407542</v>
      </c>
      <c r="J2402" s="14">
        <v>0.21609715778277699</v>
      </c>
      <c r="K2402" s="14">
        <v>11.810595709748901</v>
      </c>
      <c r="L2402" s="14">
        <v>1.0323731008685</v>
      </c>
      <c r="M2402" s="14">
        <v>1.2377650126438501E-4</v>
      </c>
      <c r="N2402" s="14">
        <v>5.6350601870311996</v>
      </c>
      <c r="O2402" s="14">
        <v>0.77144181871862105</v>
      </c>
      <c r="P2402" s="14">
        <v>2.6455338101897601</v>
      </c>
      <c r="R2402">
        <v>9</v>
      </c>
      <c r="S2402">
        <v>4</v>
      </c>
      <c r="T2402">
        <v>7</v>
      </c>
      <c r="U2402">
        <v>8</v>
      </c>
      <c r="V2402">
        <v>2</v>
      </c>
    </row>
    <row r="2403" spans="1:22">
      <c r="A2403">
        <v>2006</v>
      </c>
      <c r="B2403">
        <v>3</v>
      </c>
      <c r="C2403">
        <v>10</v>
      </c>
      <c r="D2403" s="14">
        <v>0.53253186394567298</v>
      </c>
      <c r="E2403" s="14">
        <v>0.88271393983639901</v>
      </c>
      <c r="F2403" s="14">
        <v>1.5705743602655999</v>
      </c>
      <c r="G2403" s="14">
        <v>2.00078870679285</v>
      </c>
      <c r="H2403" s="14">
        <v>0.33294779417416698</v>
      </c>
      <c r="I2403" s="14">
        <v>0.43802795369390901</v>
      </c>
      <c r="J2403" s="14">
        <v>0.23587562831891301</v>
      </c>
      <c r="K2403" s="14">
        <v>1.62670385632287</v>
      </c>
      <c r="L2403" s="14">
        <v>5.2086667777028604</v>
      </c>
      <c r="M2403" s="14">
        <v>3.2967228425505602E-6</v>
      </c>
      <c r="N2403" s="14">
        <v>2.7890182354178799</v>
      </c>
      <c r="O2403" s="14">
        <v>1.2386925913745299</v>
      </c>
      <c r="P2403" s="14">
        <v>1.5217800578979399</v>
      </c>
      <c r="R2403">
        <v>6</v>
      </c>
      <c r="S2403">
        <v>7</v>
      </c>
      <c r="T2403">
        <v>7</v>
      </c>
      <c r="U2403">
        <v>8</v>
      </c>
      <c r="V2403">
        <v>5</v>
      </c>
    </row>
    <row r="2404" spans="1:22">
      <c r="A2404">
        <v>2006</v>
      </c>
      <c r="B2404">
        <v>3</v>
      </c>
      <c r="C2404">
        <v>11</v>
      </c>
      <c r="D2404" s="14">
        <v>1.15655451120526</v>
      </c>
      <c r="E2404" s="14">
        <v>0.80587246570004201</v>
      </c>
      <c r="F2404" s="14">
        <v>0.78649941128384804</v>
      </c>
      <c r="G2404" s="14">
        <v>2.1840016087760299</v>
      </c>
      <c r="H2404" s="14">
        <v>0.25445669055742498</v>
      </c>
      <c r="I2404" s="14">
        <v>0.91773568708653797</v>
      </c>
      <c r="J2404" s="14">
        <v>0.15868243648875199</v>
      </c>
      <c r="K2404" s="14">
        <v>0.94871723810978004</v>
      </c>
      <c r="L2404" s="14">
        <v>0.51903716101231701</v>
      </c>
      <c r="M2404" s="14">
        <v>1.66533453693773E-13</v>
      </c>
      <c r="N2404" s="14">
        <v>1.7663202016397099</v>
      </c>
      <c r="O2404" s="14">
        <v>1.26771716442925</v>
      </c>
      <c r="P2404" s="14">
        <v>1.1716266390215599</v>
      </c>
      <c r="R2404">
        <v>6</v>
      </c>
      <c r="S2404">
        <v>7</v>
      </c>
      <c r="T2404">
        <v>7</v>
      </c>
      <c r="U2404">
        <v>8</v>
      </c>
      <c r="V2404">
        <v>4</v>
      </c>
    </row>
    <row r="2405" spans="1:22">
      <c r="A2405">
        <v>2006</v>
      </c>
      <c r="B2405">
        <v>3</v>
      </c>
      <c r="C2405">
        <v>12</v>
      </c>
      <c r="D2405" s="14">
        <v>2.94377426809841</v>
      </c>
      <c r="E2405" s="14">
        <v>0.41238194581327497</v>
      </c>
      <c r="F2405" s="14">
        <v>0.12802432410124401</v>
      </c>
      <c r="G2405" s="14">
        <v>2.9508150040654701</v>
      </c>
      <c r="H2405" s="14">
        <v>0.18875015095079101</v>
      </c>
      <c r="I2405" s="14">
        <v>0.89410739826474395</v>
      </c>
      <c r="J2405" s="14">
        <v>0.10620353704209699</v>
      </c>
      <c r="K2405" s="14">
        <v>0.77194501273350802</v>
      </c>
      <c r="L2405" s="14">
        <v>0.96872140278195396</v>
      </c>
      <c r="M2405" s="14">
        <v>1.66533453693773E-13</v>
      </c>
      <c r="N2405" s="14">
        <v>1.22341634930208</v>
      </c>
      <c r="O2405" s="14">
        <v>2.5080894538179801</v>
      </c>
      <c r="P2405" s="14">
        <v>1.6612091348154201</v>
      </c>
      <c r="R2405">
        <v>6</v>
      </c>
      <c r="S2405">
        <v>7</v>
      </c>
      <c r="T2405">
        <v>7</v>
      </c>
      <c r="U2405">
        <v>7</v>
      </c>
      <c r="V2405">
        <v>2</v>
      </c>
    </row>
    <row r="2406" spans="1:22">
      <c r="A2406">
        <v>2006</v>
      </c>
      <c r="B2406">
        <v>3</v>
      </c>
      <c r="C2406">
        <v>13</v>
      </c>
      <c r="D2406" s="14">
        <v>5.3024887414588102</v>
      </c>
      <c r="E2406" s="14">
        <v>0.16180847635204099</v>
      </c>
      <c r="F2406" s="14">
        <v>4.0041614258618297E-2</v>
      </c>
      <c r="G2406" s="14">
        <v>3.3401832424891</v>
      </c>
      <c r="H2406" s="14">
        <v>1.09800505483556</v>
      </c>
      <c r="I2406" s="14">
        <v>4.5350684731387902</v>
      </c>
      <c r="J2406" s="14">
        <v>0.168009239009308</v>
      </c>
      <c r="K2406" s="14">
        <v>5.24240210009728</v>
      </c>
      <c r="L2406" s="14">
        <v>0.79675601766247695</v>
      </c>
      <c r="M2406" s="14">
        <v>1.66533453693773E-13</v>
      </c>
      <c r="N2406" s="14">
        <v>6.2580910299677397</v>
      </c>
      <c r="O2406" s="14">
        <v>3.2536070770533199</v>
      </c>
      <c r="P2406" s="14">
        <v>2.9066300513429102</v>
      </c>
      <c r="R2406">
        <v>3</v>
      </c>
      <c r="S2406">
        <v>1</v>
      </c>
      <c r="T2406">
        <v>7</v>
      </c>
      <c r="U2406">
        <v>7</v>
      </c>
      <c r="V2406">
        <v>2</v>
      </c>
    </row>
    <row r="2407" spans="1:22">
      <c r="A2407">
        <v>2006</v>
      </c>
      <c r="B2407">
        <v>3</v>
      </c>
      <c r="C2407">
        <v>14</v>
      </c>
      <c r="D2407" s="14">
        <v>5.3578672661825903</v>
      </c>
      <c r="E2407" s="14">
        <v>3.1500131479741601E-2</v>
      </c>
      <c r="F2407" s="14">
        <v>6.7132283251484298E-3</v>
      </c>
      <c r="G2407" s="14">
        <v>1.3413945942602199</v>
      </c>
      <c r="H2407" s="14">
        <v>0.77480350104579399</v>
      </c>
      <c r="I2407" s="14">
        <v>3.1263341924203401</v>
      </c>
      <c r="J2407" s="14">
        <v>0.152945617769283</v>
      </c>
      <c r="K2407" s="14">
        <v>4.8751883285611397</v>
      </c>
      <c r="L2407" s="14">
        <v>0.40578153405591699</v>
      </c>
      <c r="M2407" s="14">
        <v>5.8267793711512202E-4</v>
      </c>
      <c r="N2407" s="14">
        <v>3.8200434679400899</v>
      </c>
      <c r="O2407" s="14">
        <v>5.6319135789833199</v>
      </c>
      <c r="P2407" s="14">
        <v>3.2265685425314499</v>
      </c>
      <c r="R2407">
        <v>3</v>
      </c>
      <c r="S2407">
        <v>8</v>
      </c>
      <c r="T2407">
        <v>5</v>
      </c>
      <c r="U2407">
        <v>7</v>
      </c>
      <c r="V2407">
        <v>3</v>
      </c>
    </row>
    <row r="2408" spans="1:22">
      <c r="A2408">
        <v>2006</v>
      </c>
      <c r="B2408">
        <v>3</v>
      </c>
      <c r="C2408">
        <v>15</v>
      </c>
      <c r="D2408" s="14">
        <v>6.4275524002848403</v>
      </c>
      <c r="E2408" s="14">
        <v>4.4090722142750202E-4</v>
      </c>
      <c r="F2408" s="14">
        <v>9.0860776945373405E-3</v>
      </c>
      <c r="G2408" s="14">
        <v>1.0125062893006</v>
      </c>
      <c r="H2408" s="14">
        <v>0.78048640603816899</v>
      </c>
      <c r="I2408" s="14">
        <v>1.45379000477925</v>
      </c>
      <c r="J2408" s="14">
        <v>0.106988843619417</v>
      </c>
      <c r="K2408" s="14">
        <v>3.9435571921725501</v>
      </c>
      <c r="L2408" s="14">
        <v>0.18474461888281901</v>
      </c>
      <c r="M2408" s="14">
        <v>1.18772143964648E-4</v>
      </c>
      <c r="N2408" s="14">
        <v>1.9704209689977099</v>
      </c>
      <c r="O2408" s="14">
        <v>4.1404532657463804</v>
      </c>
      <c r="P2408" s="14">
        <v>2.4044643831308701</v>
      </c>
      <c r="R2408">
        <v>3</v>
      </c>
      <c r="S2408">
        <v>1</v>
      </c>
      <c r="T2408">
        <v>5</v>
      </c>
      <c r="U2408">
        <v>7</v>
      </c>
      <c r="V2408">
        <v>9</v>
      </c>
    </row>
    <row r="2409" spans="1:22">
      <c r="A2409">
        <v>2006</v>
      </c>
      <c r="B2409">
        <v>3</v>
      </c>
      <c r="C2409">
        <v>16</v>
      </c>
      <c r="D2409" s="14">
        <v>11.696651822895101</v>
      </c>
      <c r="E2409" s="14">
        <v>5.7330313866653197E-4</v>
      </c>
      <c r="F2409" s="14">
        <v>0.135575754937862</v>
      </c>
      <c r="G2409" s="14">
        <v>1.11367599001074</v>
      </c>
      <c r="H2409" s="14">
        <v>0.55053740936837103</v>
      </c>
      <c r="I2409" s="14">
        <v>6.2761859780551097</v>
      </c>
      <c r="J2409" s="14">
        <v>0.20693816672104001</v>
      </c>
      <c r="K2409" s="14">
        <v>3.3960837762054599</v>
      </c>
      <c r="L2409" s="14">
        <v>0.109422479292644</v>
      </c>
      <c r="M2409" s="14">
        <v>1.6487234747572899E-5</v>
      </c>
      <c r="N2409" s="14">
        <v>1.58455858560574</v>
      </c>
      <c r="O2409" s="14">
        <v>1.7542728996216901</v>
      </c>
      <c r="P2409" s="14">
        <v>1.4561147053499699</v>
      </c>
      <c r="R2409">
        <v>6</v>
      </c>
      <c r="S2409">
        <v>1</v>
      </c>
      <c r="T2409">
        <v>5</v>
      </c>
      <c r="U2409">
        <v>7</v>
      </c>
      <c r="V2409">
        <v>3</v>
      </c>
    </row>
    <row r="2410" spans="1:22">
      <c r="A2410">
        <v>2006</v>
      </c>
      <c r="B2410">
        <v>3</v>
      </c>
      <c r="C2410">
        <v>17</v>
      </c>
      <c r="D2410" s="14">
        <v>5.6672903195587603</v>
      </c>
      <c r="E2410" s="14">
        <v>1.27270046505543E-2</v>
      </c>
      <c r="F2410" s="14">
        <v>0.61637231450355501</v>
      </c>
      <c r="G2410" s="14">
        <v>3.4102193186772198</v>
      </c>
      <c r="H2410" s="14">
        <v>2.17053247472843</v>
      </c>
      <c r="I2410" s="14">
        <v>2.3635813748249102</v>
      </c>
      <c r="J2410" s="14">
        <v>0.245829479558522</v>
      </c>
      <c r="K2410" s="14">
        <v>4.1453618565265504</v>
      </c>
      <c r="L2410" s="14">
        <v>3.1616316925792902</v>
      </c>
      <c r="M2410" s="14">
        <v>1.66533453693773E-13</v>
      </c>
      <c r="N2410" s="14">
        <v>6.9647099033798803</v>
      </c>
      <c r="O2410" s="14">
        <v>1.42550706159836</v>
      </c>
      <c r="P2410" s="14">
        <v>2.4064089011899998</v>
      </c>
      <c r="R2410">
        <v>8</v>
      </c>
      <c r="S2410">
        <v>1</v>
      </c>
      <c r="T2410">
        <v>5</v>
      </c>
      <c r="U2410">
        <v>7</v>
      </c>
      <c r="V2410">
        <v>9</v>
      </c>
    </row>
    <row r="2411" spans="1:22">
      <c r="A2411">
        <v>2006</v>
      </c>
      <c r="B2411">
        <v>3</v>
      </c>
      <c r="C2411">
        <v>18</v>
      </c>
      <c r="D2411" s="14">
        <v>6.9433932035959698</v>
      </c>
      <c r="E2411" s="14">
        <v>0.50918329254383599</v>
      </c>
      <c r="F2411" s="14">
        <v>0.40257524614919399</v>
      </c>
      <c r="G2411" s="14">
        <v>4.8538344698007601</v>
      </c>
      <c r="H2411" s="14">
        <v>1.9104476681876299</v>
      </c>
      <c r="I2411" s="14">
        <v>6.88353828991852</v>
      </c>
      <c r="J2411" s="14">
        <v>0.17318667195511001</v>
      </c>
      <c r="K2411" s="14">
        <v>4.5740349501376603</v>
      </c>
      <c r="L2411" s="14">
        <v>3.66326783173584</v>
      </c>
      <c r="M2411" s="14">
        <v>6.65656841614905E-3</v>
      </c>
      <c r="N2411" s="14">
        <v>9.4426663849245998</v>
      </c>
      <c r="O2411" s="14">
        <v>1.4168895301565201</v>
      </c>
      <c r="P2411" s="14">
        <v>2.7804066564541099</v>
      </c>
      <c r="R2411">
        <v>1</v>
      </c>
      <c r="S2411">
        <v>1</v>
      </c>
      <c r="T2411">
        <v>5</v>
      </c>
      <c r="U2411">
        <v>7</v>
      </c>
      <c r="V2411">
        <v>9</v>
      </c>
    </row>
    <row r="2412" spans="1:22">
      <c r="A2412">
        <v>2006</v>
      </c>
      <c r="B2412">
        <v>3</v>
      </c>
      <c r="C2412">
        <v>19</v>
      </c>
      <c r="D2412" s="14">
        <v>2.9499773330080998</v>
      </c>
      <c r="E2412" s="14">
        <v>0.59215908310658105</v>
      </c>
      <c r="F2412" s="14">
        <v>5.5487683397058502E-3</v>
      </c>
      <c r="G2412" s="14">
        <v>3.9739288615633002</v>
      </c>
      <c r="H2412" s="14">
        <v>2.76696327486435</v>
      </c>
      <c r="I2412" s="14">
        <v>2.3607724179865599</v>
      </c>
      <c r="J2412" s="14">
        <v>0.24686011306047601</v>
      </c>
      <c r="K2412" s="14">
        <v>6.4740155233983296</v>
      </c>
      <c r="L2412" s="14">
        <v>2.44479401210554</v>
      </c>
      <c r="M2412" s="14">
        <v>1.6773659019400002E-5</v>
      </c>
      <c r="N2412" s="14">
        <v>5.5845991351608602</v>
      </c>
      <c r="O2412" s="14">
        <v>1.3853576846947999</v>
      </c>
      <c r="P2412" s="14">
        <v>2.74226222272714</v>
      </c>
      <c r="R2412">
        <v>8</v>
      </c>
      <c r="S2412">
        <v>1</v>
      </c>
      <c r="T2412">
        <v>5</v>
      </c>
      <c r="U2412">
        <v>4</v>
      </c>
      <c r="V2412">
        <v>3</v>
      </c>
    </row>
    <row r="2413" spans="1:22">
      <c r="A2413">
        <v>2006</v>
      </c>
      <c r="B2413">
        <v>3</v>
      </c>
      <c r="C2413">
        <v>20</v>
      </c>
      <c r="D2413" s="14">
        <v>1.9347411735142499</v>
      </c>
      <c r="E2413" s="14">
        <v>0.366927526613754</v>
      </c>
      <c r="F2413" s="14">
        <v>8.6490671812026396E-2</v>
      </c>
      <c r="G2413" s="14">
        <v>3.69300645274767</v>
      </c>
      <c r="H2413" s="14">
        <v>4.3933236437346803</v>
      </c>
      <c r="I2413" s="14">
        <v>0.62998217188690098</v>
      </c>
      <c r="J2413" s="14">
        <v>0.181653743052716</v>
      </c>
      <c r="K2413" s="14">
        <v>6.3918209915780198</v>
      </c>
      <c r="L2413" s="14">
        <v>1.2030237632797101</v>
      </c>
      <c r="M2413" s="14">
        <v>1.66533453693773E-13</v>
      </c>
      <c r="N2413" s="14">
        <v>4.67175665109104</v>
      </c>
      <c r="O2413" s="14">
        <v>0.81225451892384204</v>
      </c>
      <c r="P2413" s="14">
        <v>2.4663822688221999</v>
      </c>
      <c r="R2413">
        <v>8</v>
      </c>
      <c r="S2413">
        <v>1</v>
      </c>
      <c r="T2413">
        <v>5</v>
      </c>
      <c r="U2413">
        <v>4</v>
      </c>
      <c r="V2413">
        <v>3</v>
      </c>
    </row>
    <row r="2414" spans="1:22">
      <c r="A2414">
        <v>2006</v>
      </c>
      <c r="B2414">
        <v>3</v>
      </c>
      <c r="C2414">
        <v>21</v>
      </c>
      <c r="D2414" s="14">
        <v>6.2436614972713604</v>
      </c>
      <c r="E2414" s="14">
        <v>0.35364167400910201</v>
      </c>
      <c r="F2414" s="14">
        <v>0.43812622112729499</v>
      </c>
      <c r="G2414" s="14">
        <v>2.1997381934590901</v>
      </c>
      <c r="H2414" s="14">
        <v>1.9920303176065799</v>
      </c>
      <c r="I2414" s="14">
        <v>3.6931609699803598</v>
      </c>
      <c r="J2414" s="14">
        <v>0.13559263665350199</v>
      </c>
      <c r="K2414" s="14">
        <v>6.0340614249688498</v>
      </c>
      <c r="L2414" s="14">
        <v>0.66569015078135796</v>
      </c>
      <c r="M2414" s="14">
        <v>1.66533453693773E-13</v>
      </c>
      <c r="N2414" s="14">
        <v>3.7088326440650898</v>
      </c>
      <c r="O2414" s="14">
        <v>0.64399414956966705</v>
      </c>
      <c r="P2414" s="14">
        <v>1.8653653302386299</v>
      </c>
      <c r="R2414">
        <v>9</v>
      </c>
      <c r="S2414">
        <v>7</v>
      </c>
      <c r="T2414">
        <v>5</v>
      </c>
      <c r="U2414">
        <v>4</v>
      </c>
      <c r="V2414">
        <v>3</v>
      </c>
    </row>
    <row r="2415" spans="1:22">
      <c r="A2415">
        <v>2006</v>
      </c>
      <c r="B2415">
        <v>3</v>
      </c>
      <c r="C2415">
        <v>22</v>
      </c>
      <c r="D2415" s="14">
        <v>2.75086528698737</v>
      </c>
      <c r="E2415" s="14">
        <v>0.651399345952414</v>
      </c>
      <c r="F2415" s="14">
        <v>0.52007589833409995</v>
      </c>
      <c r="G2415" s="14">
        <v>2.66475278052333</v>
      </c>
      <c r="H2415" s="14">
        <v>1.4526694095265</v>
      </c>
      <c r="I2415" s="14">
        <v>1.09525163561798</v>
      </c>
      <c r="J2415" s="14">
        <v>0.41346902238642302</v>
      </c>
      <c r="K2415" s="14">
        <v>4.4520660313778402</v>
      </c>
      <c r="L2415" s="14">
        <v>1.24786193169771</v>
      </c>
      <c r="M2415" s="14">
        <v>1.66533453693773E-13</v>
      </c>
      <c r="N2415" s="14">
        <v>5.1523974568588802</v>
      </c>
      <c r="O2415" s="14">
        <v>0.80093970035881401</v>
      </c>
      <c r="P2415" s="14">
        <v>1.8975317453848699</v>
      </c>
      <c r="R2415">
        <v>9</v>
      </c>
      <c r="S2415">
        <v>1</v>
      </c>
      <c r="T2415">
        <v>5</v>
      </c>
      <c r="U2415">
        <v>4</v>
      </c>
      <c r="V2415">
        <v>3</v>
      </c>
    </row>
    <row r="2416" spans="1:22">
      <c r="A2416">
        <v>2006</v>
      </c>
      <c r="B2416">
        <v>3</v>
      </c>
      <c r="C2416">
        <v>23</v>
      </c>
      <c r="D2416" s="14">
        <v>7.4022144258528799</v>
      </c>
      <c r="E2416" s="14">
        <v>0.15356599471659499</v>
      </c>
      <c r="F2416" s="14">
        <v>0.93106242784851301</v>
      </c>
      <c r="G2416" s="14">
        <v>2.6108684145263799</v>
      </c>
      <c r="H2416" s="14">
        <v>1.21301555622611</v>
      </c>
      <c r="I2416" s="14">
        <v>4.82284350272423</v>
      </c>
      <c r="J2416" s="14">
        <v>0.82619833856369096</v>
      </c>
      <c r="K2416" s="14">
        <v>8.69685887381317</v>
      </c>
      <c r="L2416" s="14">
        <v>0.84753207507216199</v>
      </c>
      <c r="M2416" s="14">
        <v>1.66533453693773E-13</v>
      </c>
      <c r="N2416" s="14">
        <v>5.0774687903134703</v>
      </c>
      <c r="O2416" s="14">
        <v>1.31020947725542</v>
      </c>
      <c r="P2416" s="14">
        <v>2.6339008014816199</v>
      </c>
      <c r="R2416">
        <v>9</v>
      </c>
      <c r="S2416">
        <v>3</v>
      </c>
      <c r="T2416">
        <v>5</v>
      </c>
      <c r="U2416">
        <v>4</v>
      </c>
      <c r="V2416">
        <v>3</v>
      </c>
    </row>
    <row r="2417" spans="1:22">
      <c r="A2417">
        <v>2006</v>
      </c>
      <c r="B2417">
        <v>3</v>
      </c>
      <c r="C2417">
        <v>24</v>
      </c>
      <c r="D2417" s="14">
        <v>3.5502216741542898</v>
      </c>
      <c r="E2417" s="14">
        <v>0.37290139334503902</v>
      </c>
      <c r="F2417" s="14">
        <v>8.2509912919249903E-3</v>
      </c>
      <c r="G2417" s="14">
        <v>3.8035655615330501</v>
      </c>
      <c r="H2417" s="14">
        <v>3.1921868942617899</v>
      </c>
      <c r="I2417" s="14">
        <v>3.5945420676569499</v>
      </c>
      <c r="J2417" s="14">
        <v>0.47341957241564298</v>
      </c>
      <c r="K2417" s="14">
        <v>9.7557644689092395</v>
      </c>
      <c r="L2417" s="14">
        <v>2.0340279405214399</v>
      </c>
      <c r="M2417" s="14">
        <v>3.35473178727367E-5</v>
      </c>
      <c r="N2417" s="14">
        <v>5.2449315877507701</v>
      </c>
      <c r="O2417" s="14">
        <v>2.3966903356795899</v>
      </c>
      <c r="P2417" s="14">
        <v>3.5573537374445201</v>
      </c>
      <c r="R2417">
        <v>11</v>
      </c>
      <c r="S2417">
        <v>2</v>
      </c>
      <c r="T2417">
        <v>5</v>
      </c>
      <c r="U2417">
        <v>4</v>
      </c>
      <c r="V2417">
        <v>8</v>
      </c>
    </row>
    <row r="2418" spans="1:22">
      <c r="A2418">
        <v>2006</v>
      </c>
      <c r="B2418">
        <v>3</v>
      </c>
      <c r="C2418">
        <v>25</v>
      </c>
      <c r="D2418" s="14">
        <v>9.2378845714895093</v>
      </c>
      <c r="E2418" s="14">
        <v>0.17745470689577</v>
      </c>
      <c r="F2418" s="14">
        <v>0.159054840425459</v>
      </c>
      <c r="G2418" s="14">
        <v>3.46244341701092</v>
      </c>
      <c r="H2418" s="14">
        <v>5.3789003335789403</v>
      </c>
      <c r="I2418" s="14">
        <v>5.1233613160046296</v>
      </c>
      <c r="J2418" s="14">
        <v>0.20813167988178699</v>
      </c>
      <c r="K2418" s="14">
        <v>9.08598876007858</v>
      </c>
      <c r="L2418" s="14">
        <v>1.4343622766063</v>
      </c>
      <c r="M2418" s="14">
        <v>1.66533453693773E-13</v>
      </c>
      <c r="N2418" s="14">
        <v>6.8714898220937597</v>
      </c>
      <c r="O2418" s="14">
        <v>4.9424942961982401</v>
      </c>
      <c r="P2418" s="14">
        <v>4.47136786949204</v>
      </c>
      <c r="R2418">
        <v>3</v>
      </c>
      <c r="S2418">
        <v>3</v>
      </c>
      <c r="T2418">
        <v>7</v>
      </c>
      <c r="U2418">
        <v>4</v>
      </c>
      <c r="V2418">
        <v>4</v>
      </c>
    </row>
    <row r="2419" spans="1:22">
      <c r="A2419">
        <v>2006</v>
      </c>
      <c r="B2419">
        <v>3</v>
      </c>
      <c r="C2419">
        <v>26</v>
      </c>
      <c r="D2419" s="14">
        <v>8.7936926070791994</v>
      </c>
      <c r="E2419" s="14">
        <v>0.37991204017000002</v>
      </c>
      <c r="F2419" s="14">
        <v>4.9596305187333101E-2</v>
      </c>
      <c r="G2419" s="14">
        <v>1.72908466897161</v>
      </c>
      <c r="H2419" s="14">
        <v>3.1654243412027698</v>
      </c>
      <c r="I2419" s="14">
        <v>5.4985598332134096</v>
      </c>
      <c r="J2419" s="14">
        <v>0.102673593730902</v>
      </c>
      <c r="K2419" s="14">
        <v>9.7609531263374993</v>
      </c>
      <c r="L2419" s="14">
        <v>2.4488922763630399</v>
      </c>
      <c r="M2419" s="14">
        <v>1.5054207114565101E-4</v>
      </c>
      <c r="N2419" s="14">
        <v>7.8038323574250503</v>
      </c>
      <c r="O2419" s="14">
        <v>1.82078692985843</v>
      </c>
      <c r="P2419" s="14">
        <v>3.08245903370804</v>
      </c>
      <c r="R2419">
        <v>9</v>
      </c>
      <c r="S2419">
        <v>7</v>
      </c>
      <c r="T2419">
        <v>7</v>
      </c>
      <c r="U2419">
        <v>4</v>
      </c>
      <c r="V2419">
        <v>4</v>
      </c>
    </row>
    <row r="2420" spans="1:22">
      <c r="A2420">
        <v>2006</v>
      </c>
      <c r="B2420">
        <v>3</v>
      </c>
      <c r="C2420">
        <v>27</v>
      </c>
      <c r="D2420" s="14">
        <v>14.133298848329501</v>
      </c>
      <c r="E2420" s="14">
        <v>8.8809247135668998E-2</v>
      </c>
      <c r="F2420" s="14">
        <v>2.46467277310428E-3</v>
      </c>
      <c r="G2420" s="14">
        <v>2.0114436293170499</v>
      </c>
      <c r="H2420" s="14">
        <v>0.55831219345101402</v>
      </c>
      <c r="I2420" s="14">
        <v>8.2549333049645206</v>
      </c>
      <c r="J2420" s="14">
        <v>6.8789691252073695E-2</v>
      </c>
      <c r="K2420" s="14">
        <v>10.4378375781241</v>
      </c>
      <c r="L2420" s="14">
        <v>2.76603815783184</v>
      </c>
      <c r="M2420" s="14">
        <v>6.2378626270836103E-2</v>
      </c>
      <c r="N2420" s="14">
        <v>6.1365350654685802</v>
      </c>
      <c r="O2420" s="14">
        <v>1.4739177203854199</v>
      </c>
      <c r="P2420" s="14">
        <v>2.8656146091588002</v>
      </c>
      <c r="R2420">
        <v>9</v>
      </c>
      <c r="S2420">
        <v>3</v>
      </c>
      <c r="T2420">
        <v>7</v>
      </c>
      <c r="U2420">
        <v>4</v>
      </c>
      <c r="V2420">
        <v>2</v>
      </c>
    </row>
    <row r="2421" spans="1:22">
      <c r="A2421">
        <v>2006</v>
      </c>
      <c r="B2421">
        <v>3</v>
      </c>
      <c r="C2421">
        <v>28</v>
      </c>
      <c r="D2421" s="14">
        <v>0.50684553861048098</v>
      </c>
      <c r="E2421" s="14">
        <v>5.1729952178069798E-2</v>
      </c>
      <c r="F2421" s="14">
        <v>0.12181975002234301</v>
      </c>
      <c r="G2421" s="14">
        <v>1.54763234988252</v>
      </c>
      <c r="H2421" s="14">
        <v>0.58887242108369897</v>
      </c>
      <c r="I2421" s="14">
        <v>0.54383547334007099</v>
      </c>
      <c r="J2421" s="14">
        <v>5.7438758514856997E-2</v>
      </c>
      <c r="K2421" s="14">
        <v>3.92112591893367</v>
      </c>
      <c r="L2421" s="14">
        <v>2.3279279847676002</v>
      </c>
      <c r="M2421" s="14">
        <v>0.29888515693294598</v>
      </c>
      <c r="N2421" s="14">
        <v>2.94927288465193</v>
      </c>
      <c r="O2421" s="14">
        <v>1.64815687492056</v>
      </c>
      <c r="P2421" s="14">
        <v>1.7938424305174501</v>
      </c>
      <c r="R2421">
        <v>6</v>
      </c>
      <c r="S2421">
        <v>8</v>
      </c>
      <c r="T2421">
        <v>5</v>
      </c>
      <c r="U2421">
        <v>4</v>
      </c>
      <c r="V2421">
        <v>4</v>
      </c>
    </row>
    <row r="2422" spans="1:22">
      <c r="A2422">
        <v>2006</v>
      </c>
      <c r="B2422">
        <v>3</v>
      </c>
      <c r="C2422">
        <v>29</v>
      </c>
      <c r="D2422" s="14">
        <v>6.3783566223096999</v>
      </c>
      <c r="E2422" s="14">
        <v>0.22323249956688099</v>
      </c>
      <c r="F2422" s="14">
        <v>1.28044585881872</v>
      </c>
      <c r="G2422" s="14">
        <v>1.2210722147783799</v>
      </c>
      <c r="H2422" s="14">
        <v>0.406751358864125</v>
      </c>
      <c r="I2422" s="14">
        <v>3.3827454204415099</v>
      </c>
      <c r="J2422" s="14">
        <v>8.6475978532197906E-2</v>
      </c>
      <c r="K2422" s="14">
        <v>2.52639053786837</v>
      </c>
      <c r="L2422" s="14">
        <v>2.7584542093981699</v>
      </c>
      <c r="M2422" s="14">
        <v>9.0233664956055198E-3</v>
      </c>
      <c r="N2422" s="14">
        <v>3.3110857488033698</v>
      </c>
      <c r="O2422" s="14">
        <v>2.5458223310068</v>
      </c>
      <c r="P2422" s="14">
        <v>1.8906839030956299</v>
      </c>
      <c r="R2422">
        <v>6</v>
      </c>
      <c r="S2422">
        <v>1</v>
      </c>
      <c r="T2422">
        <v>9</v>
      </c>
      <c r="U2422">
        <v>4</v>
      </c>
      <c r="V2422">
        <v>9</v>
      </c>
    </row>
    <row r="2423" spans="1:22">
      <c r="A2423">
        <v>2006</v>
      </c>
      <c r="B2423">
        <v>3</v>
      </c>
      <c r="C2423">
        <v>30</v>
      </c>
      <c r="D2423" s="14">
        <v>4.8000420367951202</v>
      </c>
      <c r="E2423" s="14">
        <v>0.60212166591983196</v>
      </c>
      <c r="F2423" s="14">
        <v>0.14441557170169</v>
      </c>
      <c r="G2423" s="14">
        <v>2.8376624805824302</v>
      </c>
      <c r="H2423" s="14">
        <v>1.25890752073977</v>
      </c>
      <c r="I2423" s="14">
        <v>1.1188683759646201</v>
      </c>
      <c r="J2423" s="14">
        <v>0.21041177445793499</v>
      </c>
      <c r="K2423" s="14">
        <v>3.3371294120243</v>
      </c>
      <c r="L2423" s="14">
        <v>0.43921057948558201</v>
      </c>
      <c r="M2423" s="14">
        <v>1.66533453693773E-13</v>
      </c>
      <c r="N2423" s="14">
        <v>5.5766093362247</v>
      </c>
      <c r="O2423" s="14">
        <v>2.3843598797548502</v>
      </c>
      <c r="P2423" s="14">
        <v>2.2453574900426898</v>
      </c>
      <c r="R2423">
        <v>6</v>
      </c>
      <c r="S2423">
        <v>1</v>
      </c>
      <c r="T2423">
        <v>9</v>
      </c>
      <c r="U2423">
        <v>4</v>
      </c>
      <c r="V2423">
        <v>6</v>
      </c>
    </row>
    <row r="2424" spans="1:22">
      <c r="A2424">
        <v>2006</v>
      </c>
      <c r="B2424">
        <v>3</v>
      </c>
      <c r="C2424">
        <v>31</v>
      </c>
      <c r="D2424" s="14">
        <v>6.85128474649271</v>
      </c>
      <c r="E2424" s="14">
        <v>0.482060513787058</v>
      </c>
      <c r="F2424" s="14">
        <v>0.10118690158296199</v>
      </c>
      <c r="G2424" s="14">
        <v>4.77594069497031</v>
      </c>
      <c r="H2424" s="14">
        <v>1.3189760843704299</v>
      </c>
      <c r="I2424" s="14">
        <v>4.0411726420026497</v>
      </c>
      <c r="J2424" s="14">
        <v>0.30462453140781898</v>
      </c>
      <c r="K2424" s="14">
        <v>4.0592337757105801</v>
      </c>
      <c r="L2424" s="14">
        <v>0.55542064814887604</v>
      </c>
      <c r="M2424" s="14">
        <v>1.66533453693773E-13</v>
      </c>
      <c r="N2424" s="14">
        <v>4.7977631646012702</v>
      </c>
      <c r="O2424" s="14">
        <v>1.94291143318572</v>
      </c>
      <c r="P2424" s="14">
        <v>2.4623677074626502</v>
      </c>
      <c r="R2424">
        <v>1</v>
      </c>
      <c r="S2424">
        <v>1</v>
      </c>
      <c r="T2424">
        <v>9</v>
      </c>
      <c r="U2424">
        <v>4</v>
      </c>
      <c r="V2424">
        <v>4</v>
      </c>
    </row>
    <row r="2425" spans="1:22">
      <c r="A2425">
        <v>2006</v>
      </c>
      <c r="B2425">
        <v>4</v>
      </c>
      <c r="C2425">
        <v>1</v>
      </c>
      <c r="D2425" s="14">
        <v>4.2992682256851298</v>
      </c>
      <c r="E2425" s="14">
        <v>0.75620418637479803</v>
      </c>
      <c r="F2425" s="14">
        <v>2.07007785621472</v>
      </c>
      <c r="G2425" s="14">
        <v>4.7302243067981804</v>
      </c>
      <c r="H2425" s="14">
        <v>2.7014289538034899</v>
      </c>
      <c r="I2425" s="14">
        <v>3.46002658515124</v>
      </c>
      <c r="J2425" s="14">
        <v>1.25201913035381</v>
      </c>
      <c r="K2425" s="14">
        <v>4.1270261098059198</v>
      </c>
      <c r="L2425" s="14">
        <v>1.42662033302587</v>
      </c>
      <c r="M2425" s="14">
        <v>1.66533453693773E-13</v>
      </c>
      <c r="N2425" s="14">
        <v>7.9854754051765999</v>
      </c>
      <c r="O2425" s="14">
        <v>1.18219555733617</v>
      </c>
      <c r="P2425" s="14">
        <v>2.6111052633688998</v>
      </c>
      <c r="R2425">
        <v>8</v>
      </c>
      <c r="S2425">
        <v>1</v>
      </c>
      <c r="T2425">
        <v>9</v>
      </c>
      <c r="U2425">
        <v>6</v>
      </c>
      <c r="V2425">
        <v>4</v>
      </c>
    </row>
    <row r="2426" spans="1:22">
      <c r="A2426">
        <v>2006</v>
      </c>
      <c r="B2426">
        <v>4</v>
      </c>
      <c r="C2426">
        <v>2</v>
      </c>
      <c r="D2426" s="14">
        <v>4.3349501953554501</v>
      </c>
      <c r="E2426" s="14">
        <v>4.9443366554045998</v>
      </c>
      <c r="F2426" s="14">
        <v>11.813711935524299</v>
      </c>
      <c r="G2426" s="14">
        <v>5.1196491638494797</v>
      </c>
      <c r="H2426" s="14">
        <v>3.8274803490782201</v>
      </c>
      <c r="I2426" s="14">
        <v>2.2328507491345899</v>
      </c>
      <c r="J2426" s="14">
        <v>2.3378624630068399</v>
      </c>
      <c r="K2426" s="14">
        <v>3.5895619858784902</v>
      </c>
      <c r="L2426" s="14">
        <v>1.4918242029169699</v>
      </c>
      <c r="M2426" s="14">
        <v>1.66533453693773E-13</v>
      </c>
      <c r="N2426" s="14">
        <v>10.1409665716535</v>
      </c>
      <c r="O2426" s="14">
        <v>1.3098849549620799</v>
      </c>
      <c r="P2426" s="14">
        <v>2.9347341357263601</v>
      </c>
      <c r="R2426">
        <v>1</v>
      </c>
      <c r="S2426">
        <v>1</v>
      </c>
      <c r="T2426">
        <v>9</v>
      </c>
      <c r="U2426">
        <v>6</v>
      </c>
      <c r="V2426">
        <v>4</v>
      </c>
    </row>
    <row r="2427" spans="1:22">
      <c r="A2427">
        <v>2006</v>
      </c>
      <c r="B2427">
        <v>4</v>
      </c>
      <c r="C2427">
        <v>3</v>
      </c>
      <c r="D2427" s="14">
        <v>10.072257646808501</v>
      </c>
      <c r="E2427" s="14">
        <v>20.428716590312099</v>
      </c>
      <c r="F2427" s="14">
        <v>7.3018968164671403</v>
      </c>
      <c r="G2427" s="14">
        <v>7.3055431089001903</v>
      </c>
      <c r="H2427" s="14">
        <v>9.6359033447147002</v>
      </c>
      <c r="I2427" s="14">
        <v>9.9424173544791898</v>
      </c>
      <c r="J2427" s="14">
        <v>4.5847218234109999</v>
      </c>
      <c r="K2427" s="14">
        <v>4.0760123219988698</v>
      </c>
      <c r="L2427" s="14">
        <v>1.85851386807608</v>
      </c>
      <c r="M2427" s="14">
        <v>1.66533453693773E-13</v>
      </c>
      <c r="N2427" s="14">
        <v>13.9032018961232</v>
      </c>
      <c r="O2427" s="14">
        <v>1.8007263789397101</v>
      </c>
      <c r="P2427" s="14">
        <v>4.4460435802808096</v>
      </c>
      <c r="R2427">
        <v>5</v>
      </c>
      <c r="S2427">
        <v>1</v>
      </c>
      <c r="T2427">
        <v>9</v>
      </c>
      <c r="U2427">
        <v>6</v>
      </c>
      <c r="V2427">
        <v>9</v>
      </c>
    </row>
    <row r="2428" spans="1:22">
      <c r="A2428">
        <v>2006</v>
      </c>
      <c r="B2428">
        <v>4</v>
      </c>
      <c r="C2428">
        <v>4</v>
      </c>
      <c r="D2428" s="14">
        <v>12.4087068834909</v>
      </c>
      <c r="E2428" s="14">
        <v>1.1112195852769</v>
      </c>
      <c r="F2428" s="14">
        <v>0.50970382303489503</v>
      </c>
      <c r="G2428" s="14">
        <v>8.3874690886407297</v>
      </c>
      <c r="H2428" s="14">
        <v>11.285116536716</v>
      </c>
      <c r="I2428" s="14">
        <v>13.3703234245285</v>
      </c>
      <c r="J2428" s="14">
        <v>3.39241901620673</v>
      </c>
      <c r="K2428" s="14">
        <v>7.6080324100046397</v>
      </c>
      <c r="L2428" s="14">
        <v>1.9639521553347099</v>
      </c>
      <c r="M2428" s="14">
        <v>1.66533453693773E-13</v>
      </c>
      <c r="N2428" s="14">
        <v>12.3301371364456</v>
      </c>
      <c r="O2428" s="14">
        <v>1.97591220218185</v>
      </c>
      <c r="P2428" s="14">
        <v>5.0681500813381097</v>
      </c>
      <c r="R2428">
        <v>5</v>
      </c>
      <c r="S2428">
        <v>3</v>
      </c>
      <c r="T2428">
        <v>9</v>
      </c>
      <c r="U2428">
        <v>6</v>
      </c>
      <c r="V2428">
        <v>4</v>
      </c>
    </row>
    <row r="2429" spans="1:22">
      <c r="A2429">
        <v>2006</v>
      </c>
      <c r="B2429">
        <v>4</v>
      </c>
      <c r="C2429">
        <v>5</v>
      </c>
      <c r="D2429" s="14">
        <v>8.5600946906492297</v>
      </c>
      <c r="E2429" s="14">
        <v>1.29976113668353</v>
      </c>
      <c r="F2429" s="14">
        <v>0.37842592561844302</v>
      </c>
      <c r="G2429" s="14">
        <v>6.3999733978648701</v>
      </c>
      <c r="H2429" s="14">
        <v>13.3821376164043</v>
      </c>
      <c r="I2429" s="14">
        <v>8.1487125817847694</v>
      </c>
      <c r="J2429" s="14">
        <v>3.47634658285914</v>
      </c>
      <c r="K2429" s="14">
        <v>10.4350353012476</v>
      </c>
      <c r="L2429" s="14">
        <v>2.46537117440911</v>
      </c>
      <c r="M2429" s="14">
        <v>1.6076624907261701E-4</v>
      </c>
      <c r="N2429" s="14">
        <v>5.8218527842145198</v>
      </c>
      <c r="O2429" s="14">
        <v>2.7251485207052002</v>
      </c>
      <c r="P2429" s="14">
        <v>5.3910386896521203</v>
      </c>
      <c r="R2429">
        <v>11</v>
      </c>
      <c r="S2429">
        <v>3</v>
      </c>
      <c r="T2429">
        <v>9</v>
      </c>
      <c r="U2429">
        <v>6</v>
      </c>
      <c r="V2429">
        <v>4</v>
      </c>
    </row>
    <row r="2430" spans="1:22">
      <c r="A2430">
        <v>2006</v>
      </c>
      <c r="B2430">
        <v>4</v>
      </c>
      <c r="C2430">
        <v>6</v>
      </c>
      <c r="D2430" s="14">
        <v>3.9324725249127099</v>
      </c>
      <c r="E2430" s="14">
        <v>0.86838266432279898</v>
      </c>
      <c r="F2430" s="14">
        <v>2.3227026347675999</v>
      </c>
      <c r="G2430" s="14">
        <v>4.9929416472129402</v>
      </c>
      <c r="H2430" s="14">
        <v>9.1126566100585293</v>
      </c>
      <c r="I2430" s="14">
        <v>11.927810092368301</v>
      </c>
      <c r="J2430" s="14">
        <v>2.3086927382284599</v>
      </c>
      <c r="K2430" s="14">
        <v>10.4385760698342</v>
      </c>
      <c r="L2430" s="14">
        <v>0.75955324842003502</v>
      </c>
      <c r="M2430" s="14">
        <v>1.12547991669733E-3</v>
      </c>
      <c r="N2430" s="14">
        <v>5.8158295726868401</v>
      </c>
      <c r="O2430" s="14">
        <v>2.87804686924262</v>
      </c>
      <c r="P2430" s="14">
        <v>4.6622531949937498</v>
      </c>
      <c r="R2430">
        <v>11</v>
      </c>
      <c r="S2430">
        <v>1</v>
      </c>
      <c r="T2430">
        <v>9</v>
      </c>
      <c r="U2430">
        <v>6</v>
      </c>
      <c r="V2430">
        <v>4</v>
      </c>
    </row>
    <row r="2431" spans="1:22">
      <c r="A2431">
        <v>2006</v>
      </c>
      <c r="B2431">
        <v>4</v>
      </c>
      <c r="C2431">
        <v>7</v>
      </c>
      <c r="D2431" s="14">
        <v>4.15653412140305</v>
      </c>
      <c r="E2431" s="14">
        <v>1.9514700508524201</v>
      </c>
      <c r="F2431" s="14">
        <v>2.37772466635113</v>
      </c>
      <c r="G2431" s="14">
        <v>4.9909232743328404</v>
      </c>
      <c r="H2431" s="14">
        <v>10.431038360730399</v>
      </c>
      <c r="I2431" s="14">
        <v>3.3167864744781399</v>
      </c>
      <c r="J2431" s="14">
        <v>2.6012298661499802</v>
      </c>
      <c r="K2431" s="14">
        <v>9.65508779471506</v>
      </c>
      <c r="L2431" s="14">
        <v>0.62076827149924196</v>
      </c>
      <c r="M2431" s="14">
        <v>3.34168734531281E-6</v>
      </c>
      <c r="N2431" s="14">
        <v>5.3179774981785304</v>
      </c>
      <c r="O2431" s="14">
        <v>4.5156086889410298</v>
      </c>
      <c r="P2431" s="14">
        <v>5.2237216557001203</v>
      </c>
      <c r="R2431">
        <v>11</v>
      </c>
      <c r="S2431">
        <v>1</v>
      </c>
      <c r="T2431">
        <v>9</v>
      </c>
      <c r="U2431">
        <v>6</v>
      </c>
      <c r="V2431">
        <v>4</v>
      </c>
    </row>
    <row r="2432" spans="1:22">
      <c r="A2432">
        <v>2006</v>
      </c>
      <c r="B2432">
        <v>4</v>
      </c>
      <c r="C2432">
        <v>8</v>
      </c>
      <c r="D2432" s="14">
        <v>6.9560828395445604</v>
      </c>
      <c r="E2432" s="14">
        <v>1.2004961552956599</v>
      </c>
      <c r="F2432" s="14">
        <v>2.3664025261669099</v>
      </c>
      <c r="G2432" s="14">
        <v>4.2343023375314797</v>
      </c>
      <c r="H2432" s="14">
        <v>7.2500289399977804</v>
      </c>
      <c r="I2432" s="14">
        <v>6.1174817993108404</v>
      </c>
      <c r="J2432" s="14">
        <v>1.53319220025897</v>
      </c>
      <c r="K2432" s="14">
        <v>6.7828093595333803</v>
      </c>
      <c r="L2432" s="14">
        <v>0.48867648773670103</v>
      </c>
      <c r="M2432" s="14">
        <v>1.66533453693773E-13</v>
      </c>
      <c r="N2432" s="14">
        <v>4.7101353828044497</v>
      </c>
      <c r="O2432" s="14">
        <v>4.20683957937805</v>
      </c>
      <c r="P2432" s="14">
        <v>4.1730025758843698</v>
      </c>
      <c r="R2432">
        <v>11</v>
      </c>
      <c r="S2432">
        <v>7</v>
      </c>
      <c r="T2432">
        <v>5</v>
      </c>
      <c r="U2432">
        <v>6</v>
      </c>
      <c r="V2432">
        <v>4</v>
      </c>
    </row>
    <row r="2433" spans="1:22">
      <c r="A2433">
        <v>2006</v>
      </c>
      <c r="B2433">
        <v>4</v>
      </c>
      <c r="C2433">
        <v>9</v>
      </c>
      <c r="D2433" s="14">
        <v>5.0020105163548099</v>
      </c>
      <c r="E2433" s="14">
        <v>8.8713331455529704E-2</v>
      </c>
      <c r="F2433" s="14">
        <v>0.333590255476438</v>
      </c>
      <c r="G2433" s="14">
        <v>3.1507352186673598</v>
      </c>
      <c r="H2433" s="14">
        <v>4.2654028942450504</v>
      </c>
      <c r="I2433" s="14">
        <v>3.3154759858351901</v>
      </c>
      <c r="J2433" s="14">
        <v>0.51318216062198896</v>
      </c>
      <c r="K2433" s="14">
        <v>8.4692361653169499</v>
      </c>
      <c r="L2433" s="14">
        <v>0.76359380436630697</v>
      </c>
      <c r="M2433" s="14">
        <v>1.66533453693773E-13</v>
      </c>
      <c r="N2433" s="14">
        <v>6.6191693998907297</v>
      </c>
      <c r="O2433" s="14">
        <v>3.2754237854305899</v>
      </c>
      <c r="P2433" s="14">
        <v>3.6331908533433199</v>
      </c>
      <c r="R2433">
        <v>9</v>
      </c>
      <c r="S2433">
        <v>3</v>
      </c>
      <c r="T2433">
        <v>7</v>
      </c>
      <c r="U2433">
        <v>6</v>
      </c>
      <c r="V2433">
        <v>2</v>
      </c>
    </row>
    <row r="2434" spans="1:22">
      <c r="A2434">
        <v>2006</v>
      </c>
      <c r="B2434">
        <v>4</v>
      </c>
      <c r="C2434">
        <v>10</v>
      </c>
      <c r="D2434" s="14">
        <v>6.3286000378565399</v>
      </c>
      <c r="E2434" s="14">
        <v>7.1756701083144896E-3</v>
      </c>
      <c r="F2434" s="14">
        <v>1.66533453693773E-13</v>
      </c>
      <c r="G2434" s="14">
        <v>4.2401486181677903</v>
      </c>
      <c r="H2434" s="14">
        <v>2.8248157027897101</v>
      </c>
      <c r="I2434" s="14">
        <v>5.57279000781344</v>
      </c>
      <c r="J2434" s="14">
        <v>0.14257754957555199</v>
      </c>
      <c r="K2434" s="14">
        <v>10.041239218993599</v>
      </c>
      <c r="L2434" s="14">
        <v>1.0368043348424101</v>
      </c>
      <c r="M2434" s="14">
        <v>1.66533453693773E-13</v>
      </c>
      <c r="N2434" s="14">
        <v>8.8302722797354498</v>
      </c>
      <c r="O2434" s="14">
        <v>3.50233991304512</v>
      </c>
      <c r="P2434" s="14">
        <v>4.0647860175811399</v>
      </c>
      <c r="R2434">
        <v>9</v>
      </c>
      <c r="S2434">
        <v>3</v>
      </c>
      <c r="T2434">
        <v>7</v>
      </c>
      <c r="U2434">
        <v>6</v>
      </c>
      <c r="V2434">
        <v>2</v>
      </c>
    </row>
    <row r="2435" spans="1:22">
      <c r="A2435">
        <v>2006</v>
      </c>
      <c r="B2435">
        <v>4</v>
      </c>
      <c r="C2435">
        <v>11</v>
      </c>
      <c r="D2435" s="14">
        <v>5.8673986790484598</v>
      </c>
      <c r="E2435" s="14">
        <v>1.32518267262761E-2</v>
      </c>
      <c r="F2435" s="14">
        <v>8.7046442621229198E-3</v>
      </c>
      <c r="G2435" s="14">
        <v>2.7492484706564899</v>
      </c>
      <c r="H2435" s="14">
        <v>1.3091111116810801</v>
      </c>
      <c r="I2435" s="14">
        <v>5.7491337646724503</v>
      </c>
      <c r="J2435" s="14">
        <v>0.20846973143486999</v>
      </c>
      <c r="K2435" s="14">
        <v>6.0533087784807904</v>
      </c>
      <c r="L2435" s="14">
        <v>0.49237096988204498</v>
      </c>
      <c r="M2435" s="14">
        <v>2.2842251323434899E-3</v>
      </c>
      <c r="N2435" s="14">
        <v>3.9381815690033002</v>
      </c>
      <c r="O2435" s="14">
        <v>2.5735574384645199</v>
      </c>
      <c r="P2435" s="14">
        <v>2.6113622367558</v>
      </c>
      <c r="R2435">
        <v>9</v>
      </c>
      <c r="S2435">
        <v>3</v>
      </c>
      <c r="T2435">
        <v>5</v>
      </c>
      <c r="U2435">
        <v>6</v>
      </c>
      <c r="V2435">
        <v>3</v>
      </c>
    </row>
    <row r="2436" spans="1:22">
      <c r="A2436">
        <v>2006</v>
      </c>
      <c r="B2436">
        <v>4</v>
      </c>
      <c r="C2436">
        <v>12</v>
      </c>
      <c r="D2436" s="14">
        <v>9.0082222247201305</v>
      </c>
      <c r="E2436" s="14">
        <v>1.18609312559756E-2</v>
      </c>
      <c r="F2436" s="14">
        <v>1.66533453693773E-13</v>
      </c>
      <c r="G2436" s="14">
        <v>0.88484073606488101</v>
      </c>
      <c r="H2436" s="14">
        <v>1.8382673374060901</v>
      </c>
      <c r="I2436" s="14">
        <v>3.19939514107904</v>
      </c>
      <c r="J2436" s="14">
        <v>8.2751076825613001E-2</v>
      </c>
      <c r="K2436" s="14">
        <v>3.5474793554051698</v>
      </c>
      <c r="L2436" s="14">
        <v>0.48487933541901501</v>
      </c>
      <c r="M2436" s="14">
        <v>5.6820802773988002E-2</v>
      </c>
      <c r="N2436" s="14">
        <v>2.1606615640698301</v>
      </c>
      <c r="O2436" s="14">
        <v>2.1941127532195099</v>
      </c>
      <c r="P2436" s="14">
        <v>1.78954772567237</v>
      </c>
      <c r="R2436">
        <v>6</v>
      </c>
      <c r="S2436">
        <v>3</v>
      </c>
      <c r="T2436">
        <v>5</v>
      </c>
      <c r="U2436">
        <v>9</v>
      </c>
      <c r="V2436">
        <v>3</v>
      </c>
    </row>
    <row r="2437" spans="1:22">
      <c r="A2437">
        <v>2006</v>
      </c>
      <c r="B2437">
        <v>4</v>
      </c>
      <c r="C2437">
        <v>13</v>
      </c>
      <c r="D2437" s="14">
        <v>12.837100371185199</v>
      </c>
      <c r="E2437" s="14">
        <v>2.5529832824607999E-2</v>
      </c>
      <c r="F2437" s="14">
        <v>9.1148117056993698E-5</v>
      </c>
      <c r="G2437" s="14">
        <v>1.16197103252483</v>
      </c>
      <c r="H2437" s="14">
        <v>3.1328472642361298</v>
      </c>
      <c r="I2437" s="14">
        <v>7.6421488172061798</v>
      </c>
      <c r="J2437" s="14">
        <v>0.14269949622617101</v>
      </c>
      <c r="K2437" s="14">
        <v>7.1517290036391499</v>
      </c>
      <c r="L2437" s="14">
        <v>0.85442584147983103</v>
      </c>
      <c r="M2437" s="14">
        <v>0.182170540079061</v>
      </c>
      <c r="N2437" s="14">
        <v>5.1213406790803004</v>
      </c>
      <c r="O2437" s="14">
        <v>2.4665313774059099</v>
      </c>
      <c r="P2437" s="14">
        <v>2.7465569240991998</v>
      </c>
      <c r="R2437">
        <v>8</v>
      </c>
      <c r="S2437">
        <v>1</v>
      </c>
      <c r="T2437">
        <v>5</v>
      </c>
      <c r="U2437">
        <v>9</v>
      </c>
      <c r="V2437">
        <v>3</v>
      </c>
    </row>
    <row r="2438" spans="1:22">
      <c r="A2438">
        <v>2006</v>
      </c>
      <c r="B2438">
        <v>4</v>
      </c>
      <c r="C2438">
        <v>14</v>
      </c>
      <c r="D2438" s="14">
        <v>6.3648279267711798</v>
      </c>
      <c r="E2438" s="14">
        <v>1.66533453693773E-13</v>
      </c>
      <c r="F2438" s="14">
        <v>1.66533453693773E-13</v>
      </c>
      <c r="G2438" s="14">
        <v>0.70338490556809596</v>
      </c>
      <c r="H2438" s="14">
        <v>1.70872393290486</v>
      </c>
      <c r="I2438" s="14">
        <v>7.9917110368140296</v>
      </c>
      <c r="J2438" s="14">
        <v>9.4940172774450493E-2</v>
      </c>
      <c r="K2438" s="14">
        <v>11.4552786298956</v>
      </c>
      <c r="L2438" s="14">
        <v>2.4896550021138601</v>
      </c>
      <c r="M2438" s="14">
        <v>6.6109286548073201E-2</v>
      </c>
      <c r="N2438" s="14">
        <v>5.1848492700648903</v>
      </c>
      <c r="O2438" s="14">
        <v>3.8468312892765</v>
      </c>
      <c r="P2438" s="14">
        <v>3.6569082505550101</v>
      </c>
      <c r="R2438">
        <v>3</v>
      </c>
      <c r="S2438">
        <v>8</v>
      </c>
      <c r="T2438">
        <v>5</v>
      </c>
      <c r="U2438">
        <v>9</v>
      </c>
      <c r="V2438">
        <v>3</v>
      </c>
    </row>
    <row r="2439" spans="1:22">
      <c r="A2439">
        <v>2006</v>
      </c>
      <c r="B2439">
        <v>4</v>
      </c>
      <c r="C2439">
        <v>15</v>
      </c>
      <c r="D2439" s="14">
        <v>2.7599513452380502</v>
      </c>
      <c r="E2439" s="14">
        <v>1.66533453693773E-13</v>
      </c>
      <c r="F2439" s="14">
        <v>1.66533453693773E-13</v>
      </c>
      <c r="G2439" s="14">
        <v>1.5142895363700499</v>
      </c>
      <c r="H2439" s="14">
        <v>2.2483655036326899</v>
      </c>
      <c r="I2439" s="14">
        <v>2.86110952877348</v>
      </c>
      <c r="J2439" s="14">
        <v>0.20828745313247199</v>
      </c>
      <c r="K2439" s="14">
        <v>5.1727058506589296</v>
      </c>
      <c r="L2439" s="14">
        <v>2.1100340050272002</v>
      </c>
      <c r="M2439" s="14">
        <v>9.1795132176806099E-3</v>
      </c>
      <c r="N2439" s="14">
        <v>3.8373400726131002</v>
      </c>
      <c r="O2439" s="14">
        <v>3.70472918148874</v>
      </c>
      <c r="P2439" s="14">
        <v>2.8220596937251599</v>
      </c>
      <c r="R2439">
        <v>3</v>
      </c>
      <c r="S2439">
        <v>8</v>
      </c>
      <c r="T2439">
        <v>5</v>
      </c>
      <c r="U2439">
        <v>9</v>
      </c>
      <c r="V2439">
        <v>3</v>
      </c>
    </row>
    <row r="2440" spans="1:22">
      <c r="A2440">
        <v>2006</v>
      </c>
      <c r="B2440">
        <v>4</v>
      </c>
      <c r="C2440">
        <v>16</v>
      </c>
      <c r="D2440" s="14">
        <v>6.9428598451029702</v>
      </c>
      <c r="E2440" s="14">
        <v>1.66533453693773E-13</v>
      </c>
      <c r="F2440" s="14">
        <v>3.1901840037152398E-4</v>
      </c>
      <c r="G2440" s="14">
        <v>1.0978606633925201</v>
      </c>
      <c r="H2440" s="14">
        <v>2.8986571230226699</v>
      </c>
      <c r="I2440" s="14">
        <v>4.3439986324518101</v>
      </c>
      <c r="J2440" s="14">
        <v>0.34837572564385</v>
      </c>
      <c r="K2440" s="14">
        <v>4.9961294331235102</v>
      </c>
      <c r="L2440" s="14">
        <v>2.8728242151093002</v>
      </c>
      <c r="M2440" s="14">
        <v>1.55400141991939E-4</v>
      </c>
      <c r="N2440" s="14">
        <v>6.23269830331673</v>
      </c>
      <c r="O2440" s="14">
        <v>1.8478304029086801</v>
      </c>
      <c r="P2440" s="14">
        <v>2.3456436214484402</v>
      </c>
      <c r="R2440">
        <v>9</v>
      </c>
      <c r="S2440">
        <v>6</v>
      </c>
      <c r="T2440">
        <v>3</v>
      </c>
      <c r="U2440">
        <v>6</v>
      </c>
      <c r="V2440">
        <v>1</v>
      </c>
    </row>
    <row r="2441" spans="1:22">
      <c r="A2441">
        <v>2006</v>
      </c>
      <c r="B2441">
        <v>4</v>
      </c>
      <c r="C2441">
        <v>17</v>
      </c>
      <c r="D2441" s="14">
        <v>2.3809065549437598</v>
      </c>
      <c r="E2441" s="14">
        <v>8.8135509150992305E-5</v>
      </c>
      <c r="F2441" s="14">
        <v>0.32066395953978499</v>
      </c>
      <c r="G2441" s="14">
        <v>1.63803305854256</v>
      </c>
      <c r="H2441" s="14">
        <v>5.7058694515487396</v>
      </c>
      <c r="I2441" s="14">
        <v>5.7313522659420704</v>
      </c>
      <c r="J2441" s="14">
        <v>0.62019970504998601</v>
      </c>
      <c r="K2441" s="14">
        <v>3.4900515191106201</v>
      </c>
      <c r="L2441" s="14">
        <v>2.0135761066968998</v>
      </c>
      <c r="M2441" s="14">
        <v>3.1447480418520299E-4</v>
      </c>
      <c r="N2441" s="14">
        <v>10.670090395180701</v>
      </c>
      <c r="O2441" s="14">
        <v>1.0940108736435801</v>
      </c>
      <c r="P2441" s="14">
        <v>2.2444390234320202</v>
      </c>
      <c r="R2441">
        <v>7</v>
      </c>
      <c r="S2441">
        <v>6</v>
      </c>
      <c r="T2441">
        <v>2</v>
      </c>
      <c r="U2441">
        <v>6</v>
      </c>
      <c r="V2441">
        <v>1</v>
      </c>
    </row>
    <row r="2442" spans="1:22">
      <c r="A2442">
        <v>2006</v>
      </c>
      <c r="B2442">
        <v>4</v>
      </c>
      <c r="C2442">
        <v>18</v>
      </c>
      <c r="D2442" s="14">
        <v>10.9760861544938</v>
      </c>
      <c r="E2442" s="14">
        <v>1.0981856994297099E-2</v>
      </c>
      <c r="F2442" s="14">
        <v>0.25649141753919003</v>
      </c>
      <c r="G2442" s="14">
        <v>2.7679363194615099</v>
      </c>
      <c r="H2442" s="14">
        <v>4.8417349511722101</v>
      </c>
      <c r="I2442" s="14">
        <v>10.4703373784506</v>
      </c>
      <c r="J2442" s="14">
        <v>0.82028749383853905</v>
      </c>
      <c r="K2442" s="14">
        <v>6.6533424033830304</v>
      </c>
      <c r="L2442" s="14">
        <v>2.91114206038585</v>
      </c>
      <c r="M2442" s="14">
        <v>9.62344025383829E-4</v>
      </c>
      <c r="N2442" s="14">
        <v>7.58202789307673</v>
      </c>
      <c r="O2442" s="14">
        <v>1.7740523257044201</v>
      </c>
      <c r="P2442" s="14">
        <v>2.9831585329678401</v>
      </c>
      <c r="R2442">
        <v>7</v>
      </c>
      <c r="S2442">
        <v>6</v>
      </c>
      <c r="T2442">
        <v>5</v>
      </c>
      <c r="U2442">
        <v>6</v>
      </c>
      <c r="V2442">
        <v>1</v>
      </c>
    </row>
    <row r="2443" spans="1:22">
      <c r="A2443">
        <v>2006</v>
      </c>
      <c r="B2443">
        <v>4</v>
      </c>
      <c r="C2443">
        <v>19</v>
      </c>
      <c r="D2443" s="14">
        <v>4.2601357862483296</v>
      </c>
      <c r="E2443" s="14">
        <v>6.0232817460069699E-2</v>
      </c>
      <c r="F2443" s="14">
        <v>0.36305454285712901</v>
      </c>
      <c r="G2443" s="14">
        <v>5.43496910327812</v>
      </c>
      <c r="H2443" s="14">
        <v>5.1985979509676001</v>
      </c>
      <c r="I2443" s="14">
        <v>2.86880650082351</v>
      </c>
      <c r="J2443" s="14">
        <v>4.7562071468595404</v>
      </c>
      <c r="K2443" s="14">
        <v>3.5130685209082602</v>
      </c>
      <c r="L2443" s="14">
        <v>2.36020477682532</v>
      </c>
      <c r="M2443" s="14">
        <v>1.66533453693773E-13</v>
      </c>
      <c r="N2443" s="14">
        <v>6.0065903564285099</v>
      </c>
      <c r="O2443" s="14">
        <v>2.7531690075688</v>
      </c>
      <c r="P2443" s="14">
        <v>3.6228230151326599</v>
      </c>
      <c r="R2443">
        <v>7</v>
      </c>
      <c r="S2443">
        <v>6</v>
      </c>
      <c r="T2443">
        <v>9</v>
      </c>
      <c r="U2443">
        <v>6</v>
      </c>
      <c r="V2443">
        <v>4</v>
      </c>
    </row>
    <row r="2444" spans="1:22">
      <c r="A2444">
        <v>2006</v>
      </c>
      <c r="B2444">
        <v>4</v>
      </c>
      <c r="C2444">
        <v>20</v>
      </c>
      <c r="D2444" s="14">
        <v>7.4361871447391099</v>
      </c>
      <c r="E2444" s="14">
        <v>0.50034221717543004</v>
      </c>
      <c r="F2444" s="14">
        <v>0.166876462559121</v>
      </c>
      <c r="G2444" s="14">
        <v>4.2522758045405098</v>
      </c>
      <c r="H2444" s="14">
        <v>3.4565857155849802</v>
      </c>
      <c r="I2444" s="14">
        <v>5.9380499551886201</v>
      </c>
      <c r="J2444" s="14">
        <v>7.7527209174102696</v>
      </c>
      <c r="K2444" s="14">
        <v>2.2472155483266398</v>
      </c>
      <c r="L2444" s="14">
        <v>1.35115175651663</v>
      </c>
      <c r="M2444" s="14">
        <v>3.36765485690327E-3</v>
      </c>
      <c r="N2444" s="14">
        <v>6.6744629623206304</v>
      </c>
      <c r="O2444" s="14">
        <v>6.6827766229855197</v>
      </c>
      <c r="P2444" s="14">
        <v>4.7693553288035204</v>
      </c>
      <c r="R2444">
        <v>10</v>
      </c>
      <c r="S2444">
        <v>6</v>
      </c>
      <c r="T2444">
        <v>2</v>
      </c>
      <c r="U2444">
        <v>3</v>
      </c>
      <c r="V2444">
        <v>7</v>
      </c>
    </row>
    <row r="2445" spans="1:22">
      <c r="A2445">
        <v>2006</v>
      </c>
      <c r="B2445">
        <v>4</v>
      </c>
      <c r="C2445">
        <v>21</v>
      </c>
      <c r="D2445" s="14">
        <v>7.1077729457298702</v>
      </c>
      <c r="E2445" s="14">
        <v>0.39868074661404002</v>
      </c>
      <c r="F2445" s="14">
        <v>1.7122093170867101</v>
      </c>
      <c r="G2445" s="14">
        <v>5.2209134594393003</v>
      </c>
      <c r="H2445" s="14">
        <v>1.73244501343142</v>
      </c>
      <c r="I2445" s="14">
        <v>2.2550877324515102</v>
      </c>
      <c r="J2445" s="14">
        <v>7.4787352290352898</v>
      </c>
      <c r="K2445" s="14">
        <v>0.85194489197760703</v>
      </c>
      <c r="L2445" s="14">
        <v>2.1949124071795598</v>
      </c>
      <c r="M2445" s="14">
        <v>1.12234085513668E-2</v>
      </c>
      <c r="N2445" s="14">
        <v>5.9491055060913496</v>
      </c>
      <c r="O2445" s="14">
        <v>5.3017297671216896</v>
      </c>
      <c r="P2445" s="14">
        <v>4.0906430119959101</v>
      </c>
      <c r="R2445">
        <v>10</v>
      </c>
      <c r="S2445">
        <v>8</v>
      </c>
      <c r="T2445">
        <v>9</v>
      </c>
      <c r="U2445">
        <v>3</v>
      </c>
      <c r="V2445">
        <v>7</v>
      </c>
    </row>
    <row r="2446" spans="1:22">
      <c r="A2446">
        <v>2006</v>
      </c>
      <c r="B2446">
        <v>4</v>
      </c>
      <c r="C2446">
        <v>22</v>
      </c>
      <c r="D2446" s="14">
        <v>7.0900534939889699</v>
      </c>
      <c r="E2446" s="14">
        <v>0.13940269166387501</v>
      </c>
      <c r="F2446" s="14">
        <v>1.66533453693773E-13</v>
      </c>
      <c r="G2446" s="14">
        <v>6.6550128951693601</v>
      </c>
      <c r="H2446" s="14">
        <v>2.41000473406236</v>
      </c>
      <c r="I2446" s="14">
        <v>13.011417061584</v>
      </c>
      <c r="J2446" s="14">
        <v>5.4978640332792397</v>
      </c>
      <c r="K2446" s="14">
        <v>1.60725626729214</v>
      </c>
      <c r="L2446" s="14">
        <v>7.2585266542283904</v>
      </c>
      <c r="M2446" s="14">
        <v>9.7193654906514498E-4</v>
      </c>
      <c r="N2446" s="14">
        <v>9.28434195244043</v>
      </c>
      <c r="O2446" s="14">
        <v>6.7980993971616597</v>
      </c>
      <c r="P2446" s="14">
        <v>5.2799072931331104</v>
      </c>
      <c r="R2446">
        <v>10</v>
      </c>
      <c r="S2446">
        <v>8</v>
      </c>
      <c r="T2446">
        <v>9</v>
      </c>
      <c r="U2446">
        <v>3</v>
      </c>
      <c r="V2446">
        <v>4</v>
      </c>
    </row>
    <row r="2447" spans="1:22">
      <c r="A2447">
        <v>2006</v>
      </c>
      <c r="B2447">
        <v>4</v>
      </c>
      <c r="C2447">
        <v>23</v>
      </c>
      <c r="D2447" s="14">
        <v>4.54155724429957</v>
      </c>
      <c r="E2447" s="14">
        <v>0.71010280781352797</v>
      </c>
      <c r="F2447" s="14">
        <v>0.11837136133161499</v>
      </c>
      <c r="G2447" s="14">
        <v>5.1877698480478296</v>
      </c>
      <c r="H2447" s="14">
        <v>6.4399483891423204</v>
      </c>
      <c r="I2447" s="14">
        <v>7.5885323243130403</v>
      </c>
      <c r="J2447" s="14">
        <v>3.17763417052667</v>
      </c>
      <c r="K2447" s="14">
        <v>2.6022540743655198</v>
      </c>
      <c r="L2447" s="14">
        <v>5.3017430837734398</v>
      </c>
      <c r="M2447" s="14">
        <v>0.45932396871361098</v>
      </c>
      <c r="N2447" s="14">
        <v>10.522122895741299</v>
      </c>
      <c r="O2447" s="14">
        <v>6.4605637621552097</v>
      </c>
      <c r="P2447" s="14">
        <v>5.1031723312809003</v>
      </c>
      <c r="R2447">
        <v>4</v>
      </c>
      <c r="S2447">
        <v>8</v>
      </c>
      <c r="T2447">
        <v>2</v>
      </c>
      <c r="U2447">
        <v>3</v>
      </c>
      <c r="V2447">
        <v>1</v>
      </c>
    </row>
    <row r="2448" spans="1:22">
      <c r="A2448">
        <v>2006</v>
      </c>
      <c r="B2448">
        <v>4</v>
      </c>
      <c r="C2448">
        <v>24</v>
      </c>
      <c r="D2448" s="14">
        <v>4.64884189336024</v>
      </c>
      <c r="E2448" s="14">
        <v>0.232905067232935</v>
      </c>
      <c r="F2448" s="14">
        <v>0.17545047743084499</v>
      </c>
      <c r="G2448" s="14">
        <v>4.17533950652754</v>
      </c>
      <c r="H2448" s="14">
        <v>3.62573297147221</v>
      </c>
      <c r="I2448" s="14">
        <v>2.7501096060755699</v>
      </c>
      <c r="J2448" s="14">
        <v>3.5048441720003498</v>
      </c>
      <c r="K2448" s="14">
        <v>3.0130196801023099</v>
      </c>
      <c r="L2448" s="14">
        <v>0.95134489667446898</v>
      </c>
      <c r="M2448" s="14">
        <v>4.9225602809246802E-2</v>
      </c>
      <c r="N2448" s="14">
        <v>2.7634799365289</v>
      </c>
      <c r="O2448" s="14">
        <v>3.6917837630629702</v>
      </c>
      <c r="P2448" s="14">
        <v>3.2219789094319902</v>
      </c>
      <c r="R2448">
        <v>4</v>
      </c>
      <c r="S2448">
        <v>6</v>
      </c>
      <c r="T2448">
        <v>4</v>
      </c>
      <c r="U2448">
        <v>3</v>
      </c>
      <c r="V2448">
        <v>7</v>
      </c>
    </row>
    <row r="2449" spans="1:22">
      <c r="A2449">
        <v>2006</v>
      </c>
      <c r="B2449">
        <v>4</v>
      </c>
      <c r="C2449">
        <v>25</v>
      </c>
      <c r="D2449" s="14">
        <v>8.2415054064111395</v>
      </c>
      <c r="E2449" s="14">
        <v>0.50110666986817798</v>
      </c>
      <c r="F2449" s="14">
        <v>0.96280287919506602</v>
      </c>
      <c r="G2449" s="14">
        <v>5.5223452514857803</v>
      </c>
      <c r="H2449" s="14">
        <v>3.04583703027326</v>
      </c>
      <c r="I2449" s="14">
        <v>5.4346763362215897</v>
      </c>
      <c r="J2449" s="14">
        <v>5.2409199258408998</v>
      </c>
      <c r="K2449" s="14">
        <v>3.0082757586284901</v>
      </c>
      <c r="L2449" s="14">
        <v>1.1484022813686401</v>
      </c>
      <c r="M2449" s="14">
        <v>2.6509107227802899E-3</v>
      </c>
      <c r="N2449" s="14">
        <v>5.1172596538150597</v>
      </c>
      <c r="O2449" s="14">
        <v>2.9219926531158902</v>
      </c>
      <c r="P2449" s="14">
        <v>3.3900532178546801</v>
      </c>
      <c r="R2449">
        <v>1</v>
      </c>
      <c r="S2449">
        <v>5</v>
      </c>
      <c r="T2449">
        <v>4</v>
      </c>
      <c r="U2449">
        <v>3</v>
      </c>
      <c r="V2449">
        <v>7</v>
      </c>
    </row>
    <row r="2450" spans="1:22">
      <c r="A2450">
        <v>2006</v>
      </c>
      <c r="B2450">
        <v>4</v>
      </c>
      <c r="C2450">
        <v>26</v>
      </c>
      <c r="D2450" s="14">
        <v>1.0186082082355501</v>
      </c>
      <c r="E2450" s="14">
        <v>0.34816028190571902</v>
      </c>
      <c r="F2450" s="14">
        <v>0.15330476027742501</v>
      </c>
      <c r="G2450" s="14">
        <v>4.1048175790352603</v>
      </c>
      <c r="H2450" s="14">
        <v>2.8959504524414301</v>
      </c>
      <c r="I2450" s="14">
        <v>6.7544564985688398</v>
      </c>
      <c r="J2450" s="14">
        <v>5.6118090566389203</v>
      </c>
      <c r="K2450" s="14">
        <v>3.9173162588952999</v>
      </c>
      <c r="L2450" s="14">
        <v>0.32679871595670301</v>
      </c>
      <c r="M2450" s="14">
        <v>3.3470965597301399E-6</v>
      </c>
      <c r="N2450" s="14">
        <v>6.73282875451617</v>
      </c>
      <c r="O2450" s="14">
        <v>3.6675449025564602</v>
      </c>
      <c r="P2450" s="14">
        <v>3.5901969659734299</v>
      </c>
      <c r="R2450">
        <v>1</v>
      </c>
      <c r="S2450">
        <v>6</v>
      </c>
      <c r="T2450">
        <v>4</v>
      </c>
      <c r="U2450">
        <v>3</v>
      </c>
      <c r="V2450">
        <v>6</v>
      </c>
    </row>
    <row r="2451" spans="1:22">
      <c r="A2451">
        <v>2006</v>
      </c>
      <c r="B2451">
        <v>4</v>
      </c>
      <c r="C2451">
        <v>27</v>
      </c>
      <c r="D2451" s="14">
        <v>3.4016471801032901</v>
      </c>
      <c r="E2451" s="14">
        <v>0.297605466627755</v>
      </c>
      <c r="F2451" s="14">
        <v>0.20158721562990101</v>
      </c>
      <c r="G2451" s="14">
        <v>3.8513830741901001</v>
      </c>
      <c r="H2451" s="14">
        <v>2.17731131073432</v>
      </c>
      <c r="I2451" s="14">
        <v>2.5943570700499201</v>
      </c>
      <c r="J2451" s="14">
        <v>4.9955319921930901</v>
      </c>
      <c r="K2451" s="14">
        <v>2.6121168036450202</v>
      </c>
      <c r="L2451" s="14">
        <v>0.47208286740540001</v>
      </c>
      <c r="M2451" s="14">
        <v>1.50734130034365E-4</v>
      </c>
      <c r="N2451" s="14">
        <v>7.3189027752640303</v>
      </c>
      <c r="O2451" s="14">
        <v>4.8822293399034997</v>
      </c>
      <c r="P2451" s="14">
        <v>3.7069970374349102</v>
      </c>
      <c r="R2451">
        <v>1</v>
      </c>
      <c r="S2451">
        <v>6</v>
      </c>
      <c r="T2451">
        <v>4</v>
      </c>
      <c r="U2451">
        <v>3</v>
      </c>
      <c r="V2451">
        <v>7</v>
      </c>
    </row>
    <row r="2452" spans="1:22">
      <c r="A2452">
        <v>2006</v>
      </c>
      <c r="B2452">
        <v>4</v>
      </c>
      <c r="C2452">
        <v>28</v>
      </c>
      <c r="D2452" s="14">
        <v>2.7531660938522902</v>
      </c>
      <c r="E2452" s="14">
        <v>0.24717681211562501</v>
      </c>
      <c r="F2452" s="14">
        <v>0.56571707302135399</v>
      </c>
      <c r="G2452" s="14">
        <v>5.7139363431261101</v>
      </c>
      <c r="H2452" s="14">
        <v>2.9774488933503398</v>
      </c>
      <c r="I2452" s="14">
        <v>1.35816628703023</v>
      </c>
      <c r="J2452" s="14">
        <v>6.2051813398047404</v>
      </c>
      <c r="K2452" s="14">
        <v>3.3072772522909801</v>
      </c>
      <c r="L2452" s="14">
        <v>0.21097232303809099</v>
      </c>
      <c r="M2452" s="14">
        <v>1.7766927289039101E-4</v>
      </c>
      <c r="N2452" s="14">
        <v>5.7473657793154098</v>
      </c>
      <c r="O2452" s="14">
        <v>9.1215094201867899</v>
      </c>
      <c r="P2452" s="14">
        <v>5.7144841639465396</v>
      </c>
      <c r="R2452">
        <v>4</v>
      </c>
      <c r="S2452">
        <v>6</v>
      </c>
      <c r="T2452">
        <v>4</v>
      </c>
      <c r="U2452">
        <v>2</v>
      </c>
      <c r="V2452">
        <v>7</v>
      </c>
    </row>
    <row r="2453" spans="1:22">
      <c r="A2453">
        <v>2006</v>
      </c>
      <c r="B2453">
        <v>4</v>
      </c>
      <c r="C2453">
        <v>29</v>
      </c>
      <c r="D2453" s="14">
        <v>1.02979536132654</v>
      </c>
      <c r="E2453" s="14">
        <v>0.79132801791363505</v>
      </c>
      <c r="F2453" s="14">
        <v>3.3959229471656499E-2</v>
      </c>
      <c r="G2453" s="14">
        <v>4.3469612930102501</v>
      </c>
      <c r="H2453" s="14">
        <v>4.1531728240320103</v>
      </c>
      <c r="I2453" s="14">
        <v>0.85253922793803705</v>
      </c>
      <c r="J2453" s="14">
        <v>5.7118864454216904</v>
      </c>
      <c r="K2453" s="14">
        <v>3.38465651685976</v>
      </c>
      <c r="L2453" s="14">
        <v>0.557694092902012</v>
      </c>
      <c r="M2453" s="14">
        <v>1.21590787222337E-2</v>
      </c>
      <c r="N2453" s="14">
        <v>3.8071092836168399</v>
      </c>
      <c r="O2453" s="14">
        <v>5.18362287380039</v>
      </c>
      <c r="P2453" s="14">
        <v>4.0780309130125802</v>
      </c>
      <c r="R2453">
        <v>4</v>
      </c>
      <c r="S2453">
        <v>6</v>
      </c>
      <c r="T2453">
        <v>9</v>
      </c>
      <c r="U2453">
        <v>2</v>
      </c>
      <c r="V2453">
        <v>4</v>
      </c>
    </row>
    <row r="2454" spans="1:22">
      <c r="A2454">
        <v>2006</v>
      </c>
      <c r="B2454">
        <v>4</v>
      </c>
      <c r="C2454">
        <v>30</v>
      </c>
      <c r="D2454" s="14">
        <v>0.52231321868276004</v>
      </c>
      <c r="E2454" s="14">
        <v>0.560217383162532</v>
      </c>
      <c r="F2454" s="14">
        <v>2.34910476712063E-2</v>
      </c>
      <c r="G2454" s="14">
        <v>1.8136454000297599</v>
      </c>
      <c r="H2454" s="14">
        <v>2.4773436815693901</v>
      </c>
      <c r="I2454" s="14">
        <v>0.691886633723789</v>
      </c>
      <c r="J2454" s="14">
        <v>1.89535495569809</v>
      </c>
      <c r="K2454" s="14">
        <v>3.0528757765940902</v>
      </c>
      <c r="L2454" s="14">
        <v>0.42057377518126599</v>
      </c>
      <c r="M2454" s="14">
        <v>5.5879558691293899E-4</v>
      </c>
      <c r="N2454" s="14">
        <v>4.0724703718783601</v>
      </c>
      <c r="O2454" s="14">
        <v>3.8420741267046901</v>
      </c>
      <c r="P2454" s="14">
        <v>2.6474944569942398</v>
      </c>
      <c r="R2454">
        <v>7</v>
      </c>
      <c r="S2454">
        <v>8</v>
      </c>
      <c r="T2454">
        <v>9</v>
      </c>
      <c r="U2454">
        <v>3</v>
      </c>
      <c r="V2454">
        <v>4</v>
      </c>
    </row>
    <row r="2455" spans="1:22">
      <c r="A2455">
        <v>2006</v>
      </c>
      <c r="B2455">
        <v>5</v>
      </c>
      <c r="C2455">
        <v>1</v>
      </c>
      <c r="D2455" s="14">
        <v>2.92944772362533</v>
      </c>
      <c r="E2455" s="14">
        <v>0.200342360457168</v>
      </c>
      <c r="F2455" s="14">
        <v>0.11956421865592499</v>
      </c>
      <c r="G2455" s="14">
        <v>1.69596505024212</v>
      </c>
      <c r="H2455" s="14">
        <v>8.7548783735035904</v>
      </c>
      <c r="I2455" s="14">
        <v>2.1994800517230599</v>
      </c>
      <c r="J2455" s="14">
        <v>1.52914662262122</v>
      </c>
      <c r="K2455" s="14">
        <v>5.7548346112069799</v>
      </c>
      <c r="L2455" s="14">
        <v>9.5460153054807293</v>
      </c>
      <c r="M2455" s="14">
        <v>0.50100791300770098</v>
      </c>
      <c r="N2455" s="14">
        <v>9.24776130504012</v>
      </c>
      <c r="O2455" s="14">
        <v>4.2917794070529798</v>
      </c>
      <c r="P2455" s="14">
        <v>4.4084723911362396</v>
      </c>
      <c r="R2455">
        <v>4</v>
      </c>
      <c r="S2455">
        <v>6</v>
      </c>
      <c r="T2455">
        <v>9</v>
      </c>
      <c r="U2455">
        <v>3</v>
      </c>
      <c r="V2455">
        <v>4</v>
      </c>
    </row>
    <row r="2456" spans="1:22">
      <c r="A2456">
        <v>2006</v>
      </c>
      <c r="B2456">
        <v>5</v>
      </c>
      <c r="C2456">
        <v>2</v>
      </c>
      <c r="D2456" s="14">
        <v>8.3180753591298195</v>
      </c>
      <c r="E2456" s="14">
        <v>7.1945467885731307E-2</v>
      </c>
      <c r="F2456" s="14">
        <v>0.14571797296762901</v>
      </c>
      <c r="G2456" s="14">
        <v>5.6400425080291603</v>
      </c>
      <c r="H2456" s="14">
        <v>8.4167618198383103</v>
      </c>
      <c r="I2456" s="14">
        <v>11.838617568539499</v>
      </c>
      <c r="J2456" s="14">
        <v>0.85419570921693899</v>
      </c>
      <c r="K2456" s="14">
        <v>3.3191881068576601</v>
      </c>
      <c r="L2456" s="14">
        <v>11.4371098406169</v>
      </c>
      <c r="M2456" s="14">
        <v>3.8675098220878401</v>
      </c>
      <c r="N2456" s="14">
        <v>14.3406508170109</v>
      </c>
      <c r="O2456" s="14">
        <v>4.7140791800997004</v>
      </c>
      <c r="P2456" s="14">
        <v>5.2523470027583601</v>
      </c>
      <c r="R2456">
        <v>5</v>
      </c>
      <c r="S2456">
        <v>6</v>
      </c>
      <c r="T2456">
        <v>2</v>
      </c>
      <c r="U2456">
        <v>3</v>
      </c>
      <c r="V2456">
        <v>1</v>
      </c>
    </row>
    <row r="2457" spans="1:22">
      <c r="A2457">
        <v>2006</v>
      </c>
      <c r="B2457">
        <v>5</v>
      </c>
      <c r="C2457">
        <v>3</v>
      </c>
      <c r="D2457" s="14">
        <v>4.6991568876654402</v>
      </c>
      <c r="E2457" s="14">
        <v>8.6723562498162807E-2</v>
      </c>
      <c r="F2457" s="14">
        <v>0.68066451680819495</v>
      </c>
      <c r="G2457" s="14">
        <v>5.9009657251557899</v>
      </c>
      <c r="H2457" s="14">
        <v>4.55545357177028</v>
      </c>
      <c r="I2457" s="14">
        <v>3.0675177641319</v>
      </c>
      <c r="J2457" s="14">
        <v>0.72354703845419499</v>
      </c>
      <c r="K2457" s="14">
        <v>1.2663027469706001</v>
      </c>
      <c r="L2457" s="14">
        <v>4.1483529702441402</v>
      </c>
      <c r="M2457" s="14">
        <v>1.81717107629801</v>
      </c>
      <c r="N2457" s="14">
        <v>6.9542229442705503</v>
      </c>
      <c r="O2457" s="14">
        <v>6.8259228985191802</v>
      </c>
      <c r="P2457" s="14">
        <v>4.6332463769697103</v>
      </c>
      <c r="R2457">
        <v>5</v>
      </c>
      <c r="S2457">
        <v>6</v>
      </c>
      <c r="T2457">
        <v>2</v>
      </c>
      <c r="U2457">
        <v>3</v>
      </c>
      <c r="V2457">
        <v>1</v>
      </c>
    </row>
    <row r="2458" spans="1:22">
      <c r="A2458">
        <v>2006</v>
      </c>
      <c r="B2458">
        <v>5</v>
      </c>
      <c r="C2458">
        <v>4</v>
      </c>
      <c r="D2458" s="14">
        <v>7.0251779720489198</v>
      </c>
      <c r="E2458" s="14">
        <v>0.13115877140865401</v>
      </c>
      <c r="F2458" s="14">
        <v>0.52674145611474998</v>
      </c>
      <c r="G2458" s="14">
        <v>6.6932058832869803</v>
      </c>
      <c r="H2458" s="14">
        <v>2.8075939338123499</v>
      </c>
      <c r="I2458" s="14">
        <v>6.3596748408728896</v>
      </c>
      <c r="J2458" s="14">
        <v>0.75636360827517102</v>
      </c>
      <c r="K2458" s="14">
        <v>1.00164504224393</v>
      </c>
      <c r="L2458" s="14">
        <v>2.3688630744018302</v>
      </c>
      <c r="M2458" s="14">
        <v>0.16508623408640499</v>
      </c>
      <c r="N2458" s="14">
        <v>5.3391246563230599</v>
      </c>
      <c r="O2458" s="14">
        <v>5.3035235364142697</v>
      </c>
      <c r="P2458" s="14">
        <v>3.84945040787421</v>
      </c>
      <c r="R2458">
        <v>1</v>
      </c>
      <c r="S2458">
        <v>6</v>
      </c>
      <c r="T2458">
        <v>2</v>
      </c>
      <c r="U2458">
        <v>3</v>
      </c>
      <c r="V2458">
        <v>1</v>
      </c>
    </row>
    <row r="2459" spans="1:22">
      <c r="A2459">
        <v>2006</v>
      </c>
      <c r="B2459">
        <v>5</v>
      </c>
      <c r="C2459">
        <v>5</v>
      </c>
      <c r="D2459" s="14">
        <v>7.5396412175142897</v>
      </c>
      <c r="E2459" s="14">
        <v>0.31192277659972401</v>
      </c>
      <c r="F2459" s="14">
        <v>0.44424043860697299</v>
      </c>
      <c r="G2459" s="14">
        <v>4.5250090015073301</v>
      </c>
      <c r="H2459" s="14">
        <v>1.27325609505505</v>
      </c>
      <c r="I2459" s="14">
        <v>4.8102173190565098</v>
      </c>
      <c r="J2459" s="14">
        <v>1.3073939603314999</v>
      </c>
      <c r="K2459" s="14">
        <v>1.65082552200655</v>
      </c>
      <c r="L2459" s="14">
        <v>1.5899414125809199</v>
      </c>
      <c r="M2459" s="14">
        <v>1.3002514965913901E-2</v>
      </c>
      <c r="N2459" s="14">
        <v>4.1480244508725699</v>
      </c>
      <c r="O2459" s="14">
        <v>4.77652533237013</v>
      </c>
      <c r="P2459" s="14">
        <v>3.1993939641434102</v>
      </c>
      <c r="R2459">
        <v>3</v>
      </c>
      <c r="S2459">
        <v>8</v>
      </c>
      <c r="T2459">
        <v>9</v>
      </c>
      <c r="U2459">
        <v>3</v>
      </c>
      <c r="V2459">
        <v>4</v>
      </c>
    </row>
    <row r="2460" spans="1:22">
      <c r="A2460">
        <v>2006</v>
      </c>
      <c r="B2460">
        <v>5</v>
      </c>
      <c r="C2460">
        <v>6</v>
      </c>
      <c r="D2460" s="14">
        <v>5.9809096103680099</v>
      </c>
      <c r="E2460" s="14">
        <v>0.62946897342753005</v>
      </c>
      <c r="F2460" s="14">
        <v>8.1627315444169998E-2</v>
      </c>
      <c r="G2460" s="14">
        <v>2.79943847852602</v>
      </c>
      <c r="H2460" s="14">
        <v>1.0104646349116</v>
      </c>
      <c r="I2460" s="14">
        <v>10.9959136403955</v>
      </c>
      <c r="J2460" s="14">
        <v>0.90125646967396</v>
      </c>
      <c r="K2460" s="14">
        <v>2.8780682248009701</v>
      </c>
      <c r="L2460" s="14">
        <v>1.18672618036337</v>
      </c>
      <c r="M2460" s="14">
        <v>1.8217974627388601E-2</v>
      </c>
      <c r="N2460" s="14">
        <v>2.85657760328517</v>
      </c>
      <c r="O2460" s="14">
        <v>5.6366424536352504</v>
      </c>
      <c r="P2460" s="14">
        <v>3.2510759550730102</v>
      </c>
      <c r="R2460">
        <v>3</v>
      </c>
      <c r="S2460">
        <v>8</v>
      </c>
      <c r="T2460">
        <v>9</v>
      </c>
      <c r="U2460">
        <v>2</v>
      </c>
      <c r="V2460">
        <v>2</v>
      </c>
    </row>
    <row r="2461" spans="1:22">
      <c r="A2461">
        <v>2006</v>
      </c>
      <c r="B2461">
        <v>5</v>
      </c>
      <c r="C2461">
        <v>7</v>
      </c>
      <c r="D2461" s="14">
        <v>1.24371594692009</v>
      </c>
      <c r="E2461" s="14">
        <v>0.29618184751833498</v>
      </c>
      <c r="F2461" s="14">
        <v>0.41648164844397301</v>
      </c>
      <c r="G2461" s="14">
        <v>3.15217156181189</v>
      </c>
      <c r="H2461" s="14">
        <v>2.0866798627873502</v>
      </c>
      <c r="I2461" s="14">
        <v>3.1401334145410398</v>
      </c>
      <c r="J2461" s="14">
        <v>0.31980032851088702</v>
      </c>
      <c r="K2461" s="14">
        <v>4.31479413844015</v>
      </c>
      <c r="L2461" s="14">
        <v>1.38676859481634</v>
      </c>
      <c r="M2461" s="14">
        <v>0.67294250672173495</v>
      </c>
      <c r="N2461" s="14">
        <v>2.43570499246451</v>
      </c>
      <c r="O2461" s="14">
        <v>4.5767083289246502</v>
      </c>
      <c r="P2461" s="14">
        <v>3.1402738321056698</v>
      </c>
      <c r="R2461">
        <v>3</v>
      </c>
      <c r="S2461">
        <v>8</v>
      </c>
      <c r="T2461">
        <v>9</v>
      </c>
      <c r="U2461">
        <v>2</v>
      </c>
      <c r="V2461">
        <v>4</v>
      </c>
    </row>
    <row r="2462" spans="1:22">
      <c r="A2462">
        <v>2006</v>
      </c>
      <c r="B2462">
        <v>5</v>
      </c>
      <c r="C2462">
        <v>8</v>
      </c>
      <c r="D2462" s="14">
        <v>3.0511523896607899</v>
      </c>
      <c r="E2462" s="14">
        <v>0.54044695177836399</v>
      </c>
      <c r="F2462" s="14">
        <v>0.82942432971229596</v>
      </c>
      <c r="G2462" s="14">
        <v>4.9279892590273304</v>
      </c>
      <c r="H2462" s="14">
        <v>3.1273372400352</v>
      </c>
      <c r="I2462" s="14">
        <v>5.41383852494062</v>
      </c>
      <c r="J2462" s="14">
        <v>0.30256699259110298</v>
      </c>
      <c r="K2462" s="14">
        <v>7.3223829737310604</v>
      </c>
      <c r="L2462" s="14">
        <v>4.8735852000254001</v>
      </c>
      <c r="M2462" s="14">
        <v>1.24741085087606</v>
      </c>
      <c r="N2462" s="14">
        <v>7.8758690659275201</v>
      </c>
      <c r="O2462" s="14">
        <v>5.1308676747833397</v>
      </c>
      <c r="P2462" s="14">
        <v>4.5647372797454198</v>
      </c>
      <c r="R2462">
        <v>4</v>
      </c>
      <c r="S2462">
        <v>6</v>
      </c>
      <c r="T2462">
        <v>4</v>
      </c>
      <c r="U2462">
        <v>2</v>
      </c>
      <c r="V2462">
        <v>7</v>
      </c>
    </row>
    <row r="2463" spans="1:22">
      <c r="A2463">
        <v>2006</v>
      </c>
      <c r="B2463">
        <v>5</v>
      </c>
      <c r="C2463">
        <v>9</v>
      </c>
      <c r="D2463" s="14">
        <v>7.8991795090832397</v>
      </c>
      <c r="E2463" s="14">
        <v>3.5266520352359901E-2</v>
      </c>
      <c r="F2463" s="14">
        <v>0.17238931617441799</v>
      </c>
      <c r="G2463" s="14">
        <v>4.7116047106162799</v>
      </c>
      <c r="H2463" s="14">
        <v>2.7422013370209299</v>
      </c>
      <c r="I2463" s="14">
        <v>8.9387656398737008</v>
      </c>
      <c r="J2463" s="14">
        <v>0.47060553141164002</v>
      </c>
      <c r="K2463" s="14">
        <v>5.54582730784717</v>
      </c>
      <c r="L2463" s="14">
        <v>8.0032587160515902</v>
      </c>
      <c r="M2463" s="14">
        <v>4.4446266841067397</v>
      </c>
      <c r="N2463" s="14">
        <v>8.4386795909300094</v>
      </c>
      <c r="O2463" s="14">
        <v>4.18048890564899</v>
      </c>
      <c r="P2463" s="14">
        <v>4.2803312777446196</v>
      </c>
      <c r="R2463">
        <v>4</v>
      </c>
      <c r="S2463">
        <v>5</v>
      </c>
      <c r="T2463">
        <v>4</v>
      </c>
      <c r="U2463">
        <v>2</v>
      </c>
      <c r="V2463">
        <v>7</v>
      </c>
    </row>
    <row r="2464" spans="1:22">
      <c r="A2464">
        <v>2006</v>
      </c>
      <c r="B2464">
        <v>5</v>
      </c>
      <c r="C2464">
        <v>10</v>
      </c>
      <c r="D2464" s="14">
        <v>5.31192618932032</v>
      </c>
      <c r="E2464" s="14">
        <v>1.5909754831463601E-2</v>
      </c>
      <c r="F2464" s="14">
        <v>2.2959147676427299E-2</v>
      </c>
      <c r="G2464" s="14">
        <v>5.7772078398589004</v>
      </c>
      <c r="H2464" s="14">
        <v>2.37141492714691</v>
      </c>
      <c r="I2464" s="14">
        <v>5.4869383259582802</v>
      </c>
      <c r="J2464" s="14">
        <v>0.39848071983128602</v>
      </c>
      <c r="K2464" s="14">
        <v>2.4944457677571399</v>
      </c>
      <c r="L2464" s="14">
        <v>10.8288752251523</v>
      </c>
      <c r="M2464" s="14">
        <v>3.9836597205556799</v>
      </c>
      <c r="N2464" s="14">
        <v>10.478614168221601</v>
      </c>
      <c r="O2464" s="14">
        <v>3.0804355113266699</v>
      </c>
      <c r="P2464" s="14">
        <v>3.8324787675166201</v>
      </c>
      <c r="R2464">
        <v>7</v>
      </c>
      <c r="S2464">
        <v>6</v>
      </c>
      <c r="T2464">
        <v>4</v>
      </c>
      <c r="U2464">
        <v>2</v>
      </c>
      <c r="V2464">
        <v>7</v>
      </c>
    </row>
    <row r="2465" spans="1:22">
      <c r="A2465">
        <v>2006</v>
      </c>
      <c r="B2465">
        <v>5</v>
      </c>
      <c r="C2465">
        <v>11</v>
      </c>
      <c r="D2465" s="14">
        <v>9.3207500124216391</v>
      </c>
      <c r="E2465" s="14">
        <v>1.3220325501379701E-4</v>
      </c>
      <c r="F2465" s="14">
        <v>1.8289413113933901E-2</v>
      </c>
      <c r="G2465" s="14">
        <v>3.3548555997225802</v>
      </c>
      <c r="H2465" s="14">
        <v>1.5744828810099001</v>
      </c>
      <c r="I2465" s="14">
        <v>11.524274614760101</v>
      </c>
      <c r="J2465" s="14">
        <v>0.25342888012121001</v>
      </c>
      <c r="K2465" s="14">
        <v>4.4139626213241598</v>
      </c>
      <c r="L2465" s="14">
        <v>10.842312298486201</v>
      </c>
      <c r="M2465" s="14">
        <v>1.32893393781808</v>
      </c>
      <c r="N2465" s="14">
        <v>12.5868845217447</v>
      </c>
      <c r="O2465" s="14">
        <v>2.99148868497781</v>
      </c>
      <c r="P2465" s="14">
        <v>3.6249417884815101</v>
      </c>
      <c r="R2465">
        <v>7</v>
      </c>
      <c r="S2465">
        <v>5</v>
      </c>
      <c r="T2465">
        <v>4</v>
      </c>
      <c r="U2465">
        <v>2</v>
      </c>
      <c r="V2465">
        <v>7</v>
      </c>
    </row>
    <row r="2466" spans="1:22">
      <c r="A2466">
        <v>2006</v>
      </c>
      <c r="B2466">
        <v>5</v>
      </c>
      <c r="C2466">
        <v>12</v>
      </c>
      <c r="D2466" s="14">
        <v>17.437742793185102</v>
      </c>
      <c r="E2466" s="14">
        <v>9.6928697957700705E-4</v>
      </c>
      <c r="F2466" s="14">
        <v>0.13403116303463899</v>
      </c>
      <c r="G2466" s="14">
        <v>3.7972426086757598</v>
      </c>
      <c r="H2466" s="14">
        <v>1.7497536374025899</v>
      </c>
      <c r="I2466" s="14">
        <v>12.1445801553138</v>
      </c>
      <c r="J2466" s="14">
        <v>0.943393968415013</v>
      </c>
      <c r="K2466" s="14">
        <v>5.7279303337886196</v>
      </c>
      <c r="L2466" s="14">
        <v>10.1138300880203</v>
      </c>
      <c r="M2466" s="14">
        <v>1.68039969831219</v>
      </c>
      <c r="N2466" s="14">
        <v>13.7667005756485</v>
      </c>
      <c r="O2466" s="14">
        <v>2.93471707523365</v>
      </c>
      <c r="P2466" s="14">
        <v>3.97630192174443</v>
      </c>
      <c r="R2466">
        <v>7</v>
      </c>
      <c r="S2466">
        <v>5</v>
      </c>
      <c r="T2466">
        <v>2</v>
      </c>
      <c r="U2466">
        <v>2</v>
      </c>
      <c r="V2466">
        <v>7</v>
      </c>
    </row>
    <row r="2467" spans="1:22">
      <c r="A2467">
        <v>2006</v>
      </c>
      <c r="B2467">
        <v>5</v>
      </c>
      <c r="C2467">
        <v>13</v>
      </c>
      <c r="D2467" s="14">
        <v>3.62690910328643</v>
      </c>
      <c r="E2467" s="14">
        <v>3.54835989210667E-2</v>
      </c>
      <c r="F2467" s="14">
        <v>0.224860723283694</v>
      </c>
      <c r="G2467" s="14">
        <v>5.6522556150423497</v>
      </c>
      <c r="H2467" s="14">
        <v>3.0868396694125999</v>
      </c>
      <c r="I2467" s="14">
        <v>7.46162377109916</v>
      </c>
      <c r="J2467" s="14">
        <v>1.20653080378559</v>
      </c>
      <c r="K2467" s="14">
        <v>3.4487245856122102</v>
      </c>
      <c r="L2467" s="14">
        <v>7.99406519180181</v>
      </c>
      <c r="M2467" s="14">
        <v>2.6543394174348398</v>
      </c>
      <c r="N2467" s="14">
        <v>10.659038635023199</v>
      </c>
      <c r="O2467" s="14">
        <v>1.9135980969039801</v>
      </c>
      <c r="P2467" s="14">
        <v>3.5004771495270899</v>
      </c>
      <c r="R2467">
        <v>7</v>
      </c>
      <c r="S2467">
        <v>5</v>
      </c>
      <c r="T2467">
        <v>1</v>
      </c>
      <c r="U2467">
        <v>2</v>
      </c>
      <c r="V2467">
        <v>1</v>
      </c>
    </row>
    <row r="2468" spans="1:22">
      <c r="A2468">
        <v>2006</v>
      </c>
      <c r="B2468">
        <v>5</v>
      </c>
      <c r="C2468">
        <v>14</v>
      </c>
      <c r="D2468" s="14">
        <v>6.2686274260294699</v>
      </c>
      <c r="E2468" s="14">
        <v>0.30739291933639601</v>
      </c>
      <c r="F2468" s="14">
        <v>0.187802823300278</v>
      </c>
      <c r="G2468" s="14">
        <v>4.9252446947523998</v>
      </c>
      <c r="H2468" s="14">
        <v>4.1510874691996102</v>
      </c>
      <c r="I2468" s="14">
        <v>6.38756245742763</v>
      </c>
      <c r="J2468" s="14">
        <v>3.0607075528304701</v>
      </c>
      <c r="K2468" s="14">
        <v>2.4729324710761502</v>
      </c>
      <c r="L2468" s="14">
        <v>6.7443278623983796</v>
      </c>
      <c r="M2468" s="14">
        <v>3.4324617021348298</v>
      </c>
      <c r="N2468" s="14">
        <v>7.2757985936163303</v>
      </c>
      <c r="O2468" s="14">
        <v>1.4622646028034101</v>
      </c>
      <c r="P2468" s="14">
        <v>3.1624923174606199</v>
      </c>
      <c r="R2468">
        <v>2</v>
      </c>
      <c r="S2468">
        <v>5</v>
      </c>
      <c r="T2468">
        <v>1</v>
      </c>
      <c r="U2468">
        <v>2</v>
      </c>
      <c r="V2468">
        <v>1</v>
      </c>
    </row>
    <row r="2469" spans="1:22">
      <c r="A2469">
        <v>2006</v>
      </c>
      <c r="B2469">
        <v>5</v>
      </c>
      <c r="C2469">
        <v>15</v>
      </c>
      <c r="D2469" s="14">
        <v>9.7571761332096099</v>
      </c>
      <c r="E2469" s="14">
        <v>0.13299920034005999</v>
      </c>
      <c r="F2469" s="14">
        <v>0.29259461558005601</v>
      </c>
      <c r="G2469" s="14">
        <v>4.3150790594199</v>
      </c>
      <c r="H2469" s="14">
        <v>3.6912017941047299</v>
      </c>
      <c r="I2469" s="14">
        <v>9.8109377801237994</v>
      </c>
      <c r="J2469" s="14">
        <v>0.74800814123049297</v>
      </c>
      <c r="K2469" s="14">
        <v>4.5872706135336401</v>
      </c>
      <c r="L2469" s="14">
        <v>6.5155786060436798</v>
      </c>
      <c r="M2469" s="14">
        <v>7.8423234868669498</v>
      </c>
      <c r="N2469" s="14">
        <v>10.561843262758799</v>
      </c>
      <c r="O2469" s="14">
        <v>1.2810180301245599</v>
      </c>
      <c r="P2469" s="14">
        <v>3.33621857795131</v>
      </c>
      <c r="R2469">
        <v>5</v>
      </c>
      <c r="S2469">
        <v>5</v>
      </c>
      <c r="T2469">
        <v>1</v>
      </c>
      <c r="U2469">
        <v>2</v>
      </c>
      <c r="V2469">
        <v>1</v>
      </c>
    </row>
    <row r="2470" spans="1:22">
      <c r="A2470">
        <v>2006</v>
      </c>
      <c r="B2470">
        <v>5</v>
      </c>
      <c r="C2470">
        <v>16</v>
      </c>
      <c r="D2470" s="14">
        <v>3.9888401503923498</v>
      </c>
      <c r="E2470" s="14">
        <v>5.8430372002788701E-2</v>
      </c>
      <c r="F2470" s="14">
        <v>0.24145904163592199</v>
      </c>
      <c r="G2470" s="14">
        <v>4.7620671382686801</v>
      </c>
      <c r="H2470" s="14">
        <v>4.06839608868657</v>
      </c>
      <c r="I2470" s="14">
        <v>9.6487555618596197</v>
      </c>
      <c r="J2470" s="14">
        <v>1.6068514000449801</v>
      </c>
      <c r="K2470" s="14">
        <v>3.0979499849643402</v>
      </c>
      <c r="L2470" s="14">
        <v>10.3657900189742</v>
      </c>
      <c r="M2470" s="14">
        <v>5.2342288376449897</v>
      </c>
      <c r="N2470" s="14">
        <v>12.074114541973801</v>
      </c>
      <c r="O2470" s="14">
        <v>1.9403848784737301</v>
      </c>
      <c r="P2470" s="14">
        <v>3.6829261369093902</v>
      </c>
      <c r="R2470">
        <v>5</v>
      </c>
      <c r="S2470">
        <v>5</v>
      </c>
      <c r="T2470">
        <v>1</v>
      </c>
      <c r="U2470">
        <v>2</v>
      </c>
      <c r="V2470">
        <v>1</v>
      </c>
    </row>
    <row r="2471" spans="1:22">
      <c r="A2471">
        <v>2006</v>
      </c>
      <c r="B2471">
        <v>5</v>
      </c>
      <c r="C2471">
        <v>17</v>
      </c>
      <c r="D2471" s="14">
        <v>8.6578196646528003</v>
      </c>
      <c r="E2471" s="14">
        <v>4.6718900750838198E-2</v>
      </c>
      <c r="F2471" s="14">
        <v>0.92180310984808</v>
      </c>
      <c r="G2471" s="14">
        <v>5.7943837407049701</v>
      </c>
      <c r="H2471" s="14">
        <v>2.7381165113111199</v>
      </c>
      <c r="I2471" s="14">
        <v>7.9673687585785302</v>
      </c>
      <c r="J2471" s="14">
        <v>1.38844114585593</v>
      </c>
      <c r="K2471" s="14">
        <v>3.0691981330078</v>
      </c>
      <c r="L2471" s="14">
        <v>8.7395212238445801</v>
      </c>
      <c r="M2471" s="14">
        <v>5.3568974731259598</v>
      </c>
      <c r="N2471" s="14">
        <v>9.3514796956785506</v>
      </c>
      <c r="O2471" s="14">
        <v>1.97084404892592</v>
      </c>
      <c r="P2471" s="14">
        <v>3.53346783181401</v>
      </c>
      <c r="R2471">
        <v>5</v>
      </c>
      <c r="S2471">
        <v>5</v>
      </c>
      <c r="T2471">
        <v>4</v>
      </c>
      <c r="U2471">
        <v>2</v>
      </c>
      <c r="V2471">
        <v>7</v>
      </c>
    </row>
    <row r="2472" spans="1:22">
      <c r="A2472">
        <v>2006</v>
      </c>
      <c r="B2472">
        <v>5</v>
      </c>
      <c r="C2472">
        <v>18</v>
      </c>
      <c r="D2472" s="14">
        <v>8.1743364182888492</v>
      </c>
      <c r="E2472" s="14">
        <v>0.18585219332906799</v>
      </c>
      <c r="F2472" s="14">
        <v>0.78139061257301301</v>
      </c>
      <c r="G2472" s="14">
        <v>4.5793763450518101</v>
      </c>
      <c r="H2472" s="14">
        <v>1.7361443754172701</v>
      </c>
      <c r="I2472" s="14">
        <v>4.6599049529196703</v>
      </c>
      <c r="J2472" s="14">
        <v>2.1628314652379301</v>
      </c>
      <c r="K2472" s="14">
        <v>2.6506564867287499</v>
      </c>
      <c r="L2472" s="14">
        <v>5.0651366648838296</v>
      </c>
      <c r="M2472" s="14">
        <v>1.96518671214408</v>
      </c>
      <c r="N2472" s="14">
        <v>8.6107993883153107</v>
      </c>
      <c r="O2472" s="14">
        <v>1.80545965364873</v>
      </c>
      <c r="P2472" s="14">
        <v>2.8331073904463699</v>
      </c>
      <c r="R2472">
        <v>2</v>
      </c>
      <c r="S2472">
        <v>5</v>
      </c>
      <c r="T2472">
        <v>8</v>
      </c>
      <c r="U2472">
        <v>2</v>
      </c>
      <c r="V2472">
        <v>6</v>
      </c>
    </row>
    <row r="2473" spans="1:22">
      <c r="A2473">
        <v>2006</v>
      </c>
      <c r="B2473">
        <v>5</v>
      </c>
      <c r="C2473">
        <v>19</v>
      </c>
      <c r="D2473" s="14">
        <v>4.0111369628402098</v>
      </c>
      <c r="E2473" s="14">
        <v>0.22701611488422399</v>
      </c>
      <c r="F2473" s="14">
        <v>0.21188347140003799</v>
      </c>
      <c r="G2473" s="14">
        <v>2.6215662296784998</v>
      </c>
      <c r="H2473" s="14">
        <v>1.0167249905875499</v>
      </c>
      <c r="I2473" s="14">
        <v>3.2440067664500898</v>
      </c>
      <c r="J2473" s="14">
        <v>1.82341981645778</v>
      </c>
      <c r="K2473" s="14">
        <v>1.36825807184384</v>
      </c>
      <c r="L2473" s="14">
        <v>3.92962808194696</v>
      </c>
      <c r="M2473" s="14">
        <v>2.3987087086329701</v>
      </c>
      <c r="N2473" s="14">
        <v>4.6206828531498001</v>
      </c>
      <c r="O2473" s="14">
        <v>0.79671273802011999</v>
      </c>
      <c r="P2473" s="14">
        <v>1.7772678522857099</v>
      </c>
      <c r="R2473">
        <v>2</v>
      </c>
      <c r="S2473">
        <v>5</v>
      </c>
      <c r="T2473">
        <v>4</v>
      </c>
      <c r="U2473">
        <v>2</v>
      </c>
      <c r="V2473">
        <v>6</v>
      </c>
    </row>
    <row r="2474" spans="1:22">
      <c r="A2474">
        <v>2006</v>
      </c>
      <c r="B2474">
        <v>5</v>
      </c>
      <c r="C2474">
        <v>20</v>
      </c>
      <c r="D2474" s="14">
        <v>1.90114604142012</v>
      </c>
      <c r="E2474" s="14">
        <v>0.46805855749131497</v>
      </c>
      <c r="F2474" s="14">
        <v>6.7258930141637302E-3</v>
      </c>
      <c r="G2474" s="14">
        <v>1.92832113317095</v>
      </c>
      <c r="H2474" s="14">
        <v>0.34927789481881699</v>
      </c>
      <c r="I2474" s="14">
        <v>1.30494214012429</v>
      </c>
      <c r="J2474" s="14">
        <v>0.65417508763281296</v>
      </c>
      <c r="K2474" s="14">
        <v>1.0797651547996601</v>
      </c>
      <c r="L2474" s="14">
        <v>2.7743783521862699</v>
      </c>
      <c r="M2474" s="14">
        <v>0.99095793099251095</v>
      </c>
      <c r="N2474" s="14">
        <v>2.7374170663865001</v>
      </c>
      <c r="O2474" s="14">
        <v>0.38080360350707099</v>
      </c>
      <c r="P2474" s="14">
        <v>1.00710699777563</v>
      </c>
      <c r="R2474">
        <v>6</v>
      </c>
      <c r="S2474">
        <v>5</v>
      </c>
      <c r="T2474">
        <v>4</v>
      </c>
      <c r="U2474">
        <v>2</v>
      </c>
      <c r="V2474">
        <v>7</v>
      </c>
    </row>
    <row r="2475" spans="1:22">
      <c r="A2475">
        <v>2006</v>
      </c>
      <c r="B2475">
        <v>5</v>
      </c>
      <c r="C2475">
        <v>21</v>
      </c>
      <c r="D2475" s="14">
        <v>5.8244226758639899</v>
      </c>
      <c r="E2475" s="14">
        <v>7.0468860752410402E-4</v>
      </c>
      <c r="F2475" s="14">
        <v>2.5065730986206802E-2</v>
      </c>
      <c r="G2475" s="14">
        <v>4.1333377488872696</v>
      </c>
      <c r="H2475" s="14">
        <v>0.61155865341121196</v>
      </c>
      <c r="I2475" s="14">
        <v>7.0055386625720804</v>
      </c>
      <c r="J2475" s="14">
        <v>0.29397538301471798</v>
      </c>
      <c r="K2475" s="14">
        <v>0.894066039594272</v>
      </c>
      <c r="L2475" s="14">
        <v>9.2416137217795296</v>
      </c>
      <c r="M2475" s="14">
        <v>0.64817389644217305</v>
      </c>
      <c r="N2475" s="14">
        <v>4.6954661543920997</v>
      </c>
      <c r="O2475" s="14">
        <v>0.62776920941397296</v>
      </c>
      <c r="P2475" s="14">
        <v>1.9020937392127899</v>
      </c>
      <c r="R2475">
        <v>2</v>
      </c>
      <c r="S2475">
        <v>5</v>
      </c>
      <c r="T2475">
        <v>4</v>
      </c>
      <c r="U2475">
        <v>2</v>
      </c>
      <c r="V2475">
        <v>7</v>
      </c>
    </row>
    <row r="2476" spans="1:22">
      <c r="A2476">
        <v>2006</v>
      </c>
      <c r="B2476">
        <v>5</v>
      </c>
      <c r="C2476">
        <v>22</v>
      </c>
      <c r="D2476" s="14">
        <v>2.1873301618216301</v>
      </c>
      <c r="E2476" s="14">
        <v>1.66533453693773E-13</v>
      </c>
      <c r="F2476" s="14">
        <v>2.25135834988331E-2</v>
      </c>
      <c r="G2476" s="14">
        <v>2.84575732498875</v>
      </c>
      <c r="H2476" s="14">
        <v>0.53101232738946302</v>
      </c>
      <c r="I2476" s="14">
        <v>2.7783350212156899</v>
      </c>
      <c r="J2476" s="14">
        <v>0.20880289516082101</v>
      </c>
      <c r="K2476" s="14">
        <v>0.74605995430164895</v>
      </c>
      <c r="L2476" s="14">
        <v>5.7333131550866501</v>
      </c>
      <c r="M2476" s="14">
        <v>0.29370771298638199</v>
      </c>
      <c r="N2476" s="14">
        <v>5.4268406382787502</v>
      </c>
      <c r="O2476" s="14">
        <v>1.43637880841798</v>
      </c>
      <c r="P2476" s="14">
        <v>1.74777529075797</v>
      </c>
      <c r="R2476">
        <v>2</v>
      </c>
      <c r="S2476">
        <v>5</v>
      </c>
      <c r="T2476">
        <v>4</v>
      </c>
      <c r="U2476">
        <v>2</v>
      </c>
      <c r="V2476">
        <v>6</v>
      </c>
    </row>
    <row r="2477" spans="1:22">
      <c r="A2477">
        <v>2006</v>
      </c>
      <c r="B2477">
        <v>5</v>
      </c>
      <c r="C2477">
        <v>23</v>
      </c>
      <c r="D2477" s="14">
        <v>1.2747357739985199</v>
      </c>
      <c r="E2477" s="14">
        <v>4.4188941727225699E-2</v>
      </c>
      <c r="F2477" s="14">
        <v>3.7872536814466402E-2</v>
      </c>
      <c r="G2477" s="14">
        <v>5.4845585378404396</v>
      </c>
      <c r="H2477" s="14">
        <v>1.2217869246880599</v>
      </c>
      <c r="I2477" s="14">
        <v>1.72591692150323</v>
      </c>
      <c r="J2477" s="14">
        <v>0.46029449442196901</v>
      </c>
      <c r="K2477" s="14">
        <v>0.58121571122494997</v>
      </c>
      <c r="L2477" s="14">
        <v>8.3292690581156492</v>
      </c>
      <c r="M2477" s="14">
        <v>1.7125033425379801</v>
      </c>
      <c r="N2477" s="14">
        <v>7.2054391597396901</v>
      </c>
      <c r="O2477" s="14">
        <v>2.4849843149831501</v>
      </c>
      <c r="P2477" s="14">
        <v>2.8916418696921302</v>
      </c>
      <c r="R2477">
        <v>2</v>
      </c>
      <c r="S2477">
        <v>9</v>
      </c>
      <c r="T2477">
        <v>8</v>
      </c>
      <c r="U2477">
        <v>1</v>
      </c>
      <c r="V2477">
        <v>6</v>
      </c>
    </row>
    <row r="2478" spans="1:22">
      <c r="A2478">
        <v>2006</v>
      </c>
      <c r="B2478">
        <v>5</v>
      </c>
      <c r="C2478">
        <v>24</v>
      </c>
      <c r="D2478" s="14">
        <v>9.0173101528873298E-2</v>
      </c>
      <c r="E2478" s="14">
        <v>0.603718551809452</v>
      </c>
      <c r="F2478" s="14">
        <v>0.57226744355363401</v>
      </c>
      <c r="G2478" s="14">
        <v>4.0728499965559699</v>
      </c>
      <c r="H2478" s="14">
        <v>1.45819036869445</v>
      </c>
      <c r="I2478" s="14">
        <v>0.67354257708579002</v>
      </c>
      <c r="J2478" s="14">
        <v>0.560477444214732</v>
      </c>
      <c r="K2478" s="14">
        <v>1.5175414934518801</v>
      </c>
      <c r="L2478" s="14">
        <v>3.5915952328391301</v>
      </c>
      <c r="M2478" s="14">
        <v>0.67716150403906605</v>
      </c>
      <c r="N2478" s="14">
        <v>5.1392367544529201</v>
      </c>
      <c r="O2478" s="14">
        <v>2.1929810846973701</v>
      </c>
      <c r="P2478" s="14">
        <v>2.2672075823822202</v>
      </c>
      <c r="R2478">
        <v>2</v>
      </c>
      <c r="S2478">
        <v>9</v>
      </c>
      <c r="T2478">
        <v>8</v>
      </c>
      <c r="U2478">
        <v>1</v>
      </c>
      <c r="V2478">
        <v>6</v>
      </c>
    </row>
    <row r="2479" spans="1:22">
      <c r="A2479">
        <v>2006</v>
      </c>
      <c r="B2479">
        <v>5</v>
      </c>
      <c r="C2479">
        <v>25</v>
      </c>
      <c r="D2479" s="14">
        <v>0.310648760077404</v>
      </c>
      <c r="E2479" s="14">
        <v>4.8369296556460503E-4</v>
      </c>
      <c r="F2479" s="14">
        <v>9.4207353768360799E-2</v>
      </c>
      <c r="G2479" s="14">
        <v>3.4387960378534501</v>
      </c>
      <c r="H2479" s="14">
        <v>1.12280344951924</v>
      </c>
      <c r="I2479" s="14">
        <v>0.288753796715702</v>
      </c>
      <c r="J2479" s="14">
        <v>0.35760143348787599</v>
      </c>
      <c r="K2479" s="14">
        <v>0.646660818892695</v>
      </c>
      <c r="L2479" s="14">
        <v>1.6235285948862599</v>
      </c>
      <c r="M2479" s="14">
        <v>0.61087818430797403</v>
      </c>
      <c r="N2479" s="14">
        <v>3.5649654868127301</v>
      </c>
      <c r="O2479" s="14">
        <v>1.3729725458048401</v>
      </c>
      <c r="P2479" s="14">
        <v>1.5294579644689801</v>
      </c>
      <c r="R2479">
        <v>2</v>
      </c>
      <c r="S2479">
        <v>9</v>
      </c>
      <c r="T2479">
        <v>8</v>
      </c>
      <c r="U2479">
        <v>1</v>
      </c>
      <c r="V2479">
        <v>6</v>
      </c>
    </row>
    <row r="2480" spans="1:22">
      <c r="A2480">
        <v>2006</v>
      </c>
      <c r="B2480">
        <v>5</v>
      </c>
      <c r="C2480">
        <v>26</v>
      </c>
      <c r="D2480" s="14">
        <v>0.44009597051883398</v>
      </c>
      <c r="E2480" s="14">
        <v>1.66533453693773E-13</v>
      </c>
      <c r="F2480" s="14">
        <v>3.1081504594488701E-2</v>
      </c>
      <c r="G2480" s="14">
        <v>2.2793692559834402</v>
      </c>
      <c r="H2480" s="14">
        <v>0.94559546970434205</v>
      </c>
      <c r="I2480" s="14">
        <v>0.61030817488279798</v>
      </c>
      <c r="J2480" s="14">
        <v>0.295321330970234</v>
      </c>
      <c r="K2480" s="14">
        <v>0.46019701210407898</v>
      </c>
      <c r="L2480" s="14">
        <v>4.5171476849027004</v>
      </c>
      <c r="M2480" s="14">
        <v>0.90215697152161001</v>
      </c>
      <c r="N2480" s="14">
        <v>4.7719951029808101</v>
      </c>
      <c r="O2480" s="14">
        <v>1.4007656906463899</v>
      </c>
      <c r="P2480" s="14">
        <v>1.5169174325888</v>
      </c>
      <c r="R2480">
        <v>2</v>
      </c>
      <c r="S2480">
        <v>9</v>
      </c>
      <c r="T2480">
        <v>8</v>
      </c>
      <c r="U2480">
        <v>1</v>
      </c>
      <c r="V2480">
        <v>6</v>
      </c>
    </row>
    <row r="2481" spans="1:22">
      <c r="A2481">
        <v>2006</v>
      </c>
      <c r="B2481">
        <v>5</v>
      </c>
      <c r="C2481">
        <v>27</v>
      </c>
      <c r="D2481" s="14">
        <v>0.83016290186094599</v>
      </c>
      <c r="E2481" s="14">
        <v>1.66533453693773E-13</v>
      </c>
      <c r="F2481" s="14">
        <v>4.5574058608570797E-5</v>
      </c>
      <c r="G2481" s="14">
        <v>2.16380961654336</v>
      </c>
      <c r="H2481" s="14">
        <v>1.0169625569635401</v>
      </c>
      <c r="I2481" s="14">
        <v>4.0618302649607001</v>
      </c>
      <c r="J2481" s="14">
        <v>0.190245962084723</v>
      </c>
      <c r="K2481" s="14">
        <v>0.80224774528632603</v>
      </c>
      <c r="L2481" s="14">
        <v>1.55704739466429</v>
      </c>
      <c r="M2481" s="14">
        <v>0.478907594929949</v>
      </c>
      <c r="N2481" s="14">
        <v>4.3574909869718796</v>
      </c>
      <c r="O2481" s="14">
        <v>1.18935598946457</v>
      </c>
      <c r="P2481" s="14">
        <v>1.2851394258150699</v>
      </c>
      <c r="R2481">
        <v>2</v>
      </c>
      <c r="S2481">
        <v>9</v>
      </c>
      <c r="T2481">
        <v>8</v>
      </c>
      <c r="U2481">
        <v>5</v>
      </c>
      <c r="V2481">
        <v>6</v>
      </c>
    </row>
    <row r="2482" spans="1:22">
      <c r="A2482">
        <v>2006</v>
      </c>
      <c r="B2482">
        <v>5</v>
      </c>
      <c r="C2482">
        <v>28</v>
      </c>
      <c r="D2482" s="14">
        <v>0.160227563617201</v>
      </c>
      <c r="E2482" s="14">
        <v>1.66533453693773E-13</v>
      </c>
      <c r="F2482" s="14">
        <v>2.7344433299551698E-4</v>
      </c>
      <c r="G2482" s="14">
        <v>2.0308919941748398</v>
      </c>
      <c r="H2482" s="14">
        <v>0.60342329707586295</v>
      </c>
      <c r="I2482" s="14">
        <v>0.27716428373221902</v>
      </c>
      <c r="J2482" s="14">
        <v>0.21501235987685099</v>
      </c>
      <c r="K2482" s="14">
        <v>0.62674551703222003</v>
      </c>
      <c r="L2482" s="14">
        <v>7.8937875228643497</v>
      </c>
      <c r="M2482" s="14">
        <v>0.45521666008551498</v>
      </c>
      <c r="N2482" s="14">
        <v>4.5223958243641702</v>
      </c>
      <c r="O2482" s="14">
        <v>1.1248424208190599</v>
      </c>
      <c r="P2482" s="14">
        <v>1.5495602682237699</v>
      </c>
      <c r="R2482">
        <v>2</v>
      </c>
      <c r="S2482">
        <v>9</v>
      </c>
      <c r="T2482">
        <v>8</v>
      </c>
      <c r="U2482">
        <v>5</v>
      </c>
      <c r="V2482">
        <v>6</v>
      </c>
    </row>
    <row r="2483" spans="1:22">
      <c r="A2483">
        <v>2006</v>
      </c>
      <c r="B2483">
        <v>5</v>
      </c>
      <c r="C2483">
        <v>29</v>
      </c>
      <c r="D2483" s="14">
        <v>1.1538853922108501</v>
      </c>
      <c r="E2483" s="14">
        <v>1.66533453693773E-13</v>
      </c>
      <c r="F2483" s="14">
        <v>2.3151620370676501E-2</v>
      </c>
      <c r="G2483" s="14">
        <v>3.1666877039411898</v>
      </c>
      <c r="H2483" s="14">
        <v>1.12156513881094</v>
      </c>
      <c r="I2483" s="14">
        <v>2.6609117812099101</v>
      </c>
      <c r="J2483" s="14">
        <v>0.39779553998521799</v>
      </c>
      <c r="K2483" s="14">
        <v>0.67363795050888398</v>
      </c>
      <c r="L2483" s="14">
        <v>5.1066710402667397</v>
      </c>
      <c r="M2483" s="14">
        <v>0.35253916490992698</v>
      </c>
      <c r="N2483" s="14">
        <v>7.4964255722990698</v>
      </c>
      <c r="O2483" s="14">
        <v>1.0943372305890799</v>
      </c>
      <c r="P2483" s="14">
        <v>1.7494746818609299</v>
      </c>
      <c r="R2483">
        <v>2</v>
      </c>
      <c r="S2483">
        <v>9</v>
      </c>
      <c r="T2483">
        <v>8</v>
      </c>
      <c r="U2483">
        <v>5</v>
      </c>
      <c r="V2483">
        <v>6</v>
      </c>
    </row>
    <row r="2484" spans="1:22">
      <c r="A2484">
        <v>2006</v>
      </c>
      <c r="B2484">
        <v>5</v>
      </c>
      <c r="C2484">
        <v>30</v>
      </c>
      <c r="D2484" s="14">
        <v>0.33118828790342397</v>
      </c>
      <c r="E2484" s="14">
        <v>1.66533453693773E-13</v>
      </c>
      <c r="F2484" s="14">
        <v>2.3333917925752599E-2</v>
      </c>
      <c r="G2484" s="14">
        <v>2.7235393626612101</v>
      </c>
      <c r="H2484" s="14">
        <v>0.53468250364132097</v>
      </c>
      <c r="I2484" s="14">
        <v>0.815735184062365</v>
      </c>
      <c r="J2484" s="14">
        <v>0.30296225790873299</v>
      </c>
      <c r="K2484" s="14">
        <v>0.33140176891269901</v>
      </c>
      <c r="L2484" s="14">
        <v>6.6736602927069297</v>
      </c>
      <c r="M2484" s="14">
        <v>0.63028686987326699</v>
      </c>
      <c r="N2484" s="14">
        <v>6.70281039258417</v>
      </c>
      <c r="O2484" s="14">
        <v>1.5294092153232799</v>
      </c>
      <c r="P2484" s="14">
        <v>1.78799813189033</v>
      </c>
      <c r="R2484">
        <v>2</v>
      </c>
      <c r="S2484">
        <v>9</v>
      </c>
      <c r="T2484">
        <v>8</v>
      </c>
      <c r="U2484">
        <v>5</v>
      </c>
      <c r="V2484">
        <v>6</v>
      </c>
    </row>
    <row r="2485" spans="1:22">
      <c r="A2485">
        <v>2006</v>
      </c>
      <c r="B2485">
        <v>5</v>
      </c>
      <c r="C2485">
        <v>31</v>
      </c>
      <c r="D2485" s="14">
        <v>3.6835378253731901E-3</v>
      </c>
      <c r="E2485" s="14">
        <v>1.66533453693773E-13</v>
      </c>
      <c r="F2485" s="14">
        <v>2.9167397408592101E-3</v>
      </c>
      <c r="G2485" s="14">
        <v>3.07911525759509</v>
      </c>
      <c r="H2485" s="14">
        <v>0.41585579392791799</v>
      </c>
      <c r="I2485" s="14">
        <v>2.230476385157E-2</v>
      </c>
      <c r="J2485" s="14">
        <v>0.30503513669394</v>
      </c>
      <c r="K2485" s="14">
        <v>7.5716325938100904E-2</v>
      </c>
      <c r="L2485" s="14">
        <v>3.8063640555637202</v>
      </c>
      <c r="M2485" s="14">
        <v>0.177686197906328</v>
      </c>
      <c r="N2485" s="14">
        <v>4.6707601882982104</v>
      </c>
      <c r="O2485" s="14">
        <v>1.7769252999508001</v>
      </c>
      <c r="P2485" s="14">
        <v>1.62001480567346</v>
      </c>
      <c r="R2485">
        <v>2</v>
      </c>
      <c r="S2485">
        <v>9</v>
      </c>
      <c r="T2485">
        <v>8</v>
      </c>
      <c r="U2485">
        <v>5</v>
      </c>
      <c r="V2485">
        <v>6</v>
      </c>
    </row>
    <row r="2486" spans="1:22">
      <c r="A2486">
        <v>2007</v>
      </c>
      <c r="B2486">
        <v>3</v>
      </c>
      <c r="C2486">
        <v>1</v>
      </c>
      <c r="D2486" s="14">
        <v>5.8504658764809196</v>
      </c>
      <c r="E2486" s="14">
        <v>9.8554462533201798E-2</v>
      </c>
      <c r="F2486" s="14">
        <v>4.1254184973133198E-2</v>
      </c>
      <c r="G2486" s="14">
        <v>0.147458587675214</v>
      </c>
      <c r="H2486" s="14">
        <v>0.61221937623642297</v>
      </c>
      <c r="I2486" s="14">
        <v>3.9475143758512599</v>
      </c>
      <c r="J2486" s="14">
        <v>0.39095975894754798</v>
      </c>
      <c r="K2486" s="14">
        <v>5.21656913545457</v>
      </c>
      <c r="L2486" s="14">
        <v>9.7716048358990303E-3</v>
      </c>
      <c r="M2486" s="14">
        <v>0</v>
      </c>
      <c r="N2486" s="14">
        <v>1.94201765004824</v>
      </c>
      <c r="O2486" s="14">
        <v>0.85305266760282294</v>
      </c>
      <c r="P2486" s="14">
        <v>1.22554353525822</v>
      </c>
      <c r="R2486">
        <v>6</v>
      </c>
      <c r="S2486">
        <v>4</v>
      </c>
      <c r="T2486">
        <v>6</v>
      </c>
      <c r="U2486">
        <v>7</v>
      </c>
      <c r="V2486">
        <v>8</v>
      </c>
    </row>
    <row r="2487" spans="1:22">
      <c r="A2487">
        <v>2007</v>
      </c>
      <c r="B2487">
        <v>3</v>
      </c>
      <c r="C2487">
        <v>2</v>
      </c>
      <c r="D2487" s="14">
        <v>1.7443841505362701</v>
      </c>
      <c r="E2487" s="14">
        <v>5.2718959091046201E-3</v>
      </c>
      <c r="F2487" s="14">
        <v>0.41502503511060201</v>
      </c>
      <c r="G2487" s="14">
        <v>9.10469159319163E-2</v>
      </c>
      <c r="H2487" s="14">
        <v>0.54086582151528895</v>
      </c>
      <c r="I2487" s="14">
        <v>0.96922309977129895</v>
      </c>
      <c r="J2487" s="14">
        <v>0.18447795910551901</v>
      </c>
      <c r="K2487" s="14">
        <v>4.0768675637848402</v>
      </c>
      <c r="L2487" s="14">
        <v>2.1310509496820999E-2</v>
      </c>
      <c r="M2487" s="14">
        <v>0</v>
      </c>
      <c r="N2487" s="14">
        <v>1.8417601691319501</v>
      </c>
      <c r="O2487" s="14">
        <v>0.92361065728258795</v>
      </c>
      <c r="P2487" s="14">
        <v>1.07177353192928</v>
      </c>
      <c r="R2487">
        <v>6</v>
      </c>
      <c r="S2487">
        <v>4</v>
      </c>
      <c r="T2487">
        <v>6</v>
      </c>
      <c r="U2487">
        <v>7</v>
      </c>
      <c r="V2487">
        <v>5</v>
      </c>
    </row>
    <row r="2488" spans="1:22">
      <c r="A2488">
        <v>2007</v>
      </c>
      <c r="B2488">
        <v>3</v>
      </c>
      <c r="C2488">
        <v>3</v>
      </c>
      <c r="D2488" s="14">
        <v>5.91405610497727</v>
      </c>
      <c r="E2488" s="14">
        <v>2.4356137019047601E-4</v>
      </c>
      <c r="F2488" s="14">
        <v>0.101380973407997</v>
      </c>
      <c r="G2488" s="14">
        <v>0.11483038022531</v>
      </c>
      <c r="H2488" s="14">
        <v>0.36369560888048802</v>
      </c>
      <c r="I2488" s="14">
        <v>1.57991802461776</v>
      </c>
      <c r="J2488" s="14">
        <v>3.9764167692228299E-2</v>
      </c>
      <c r="K2488" s="14">
        <v>2.04596633185488</v>
      </c>
      <c r="L2488" s="14">
        <v>7.8833950618914309E-3</v>
      </c>
      <c r="M2488" s="14">
        <v>0</v>
      </c>
      <c r="N2488" s="14">
        <v>1.0367044198700299</v>
      </c>
      <c r="O2488" s="14">
        <v>0.52215683153465997</v>
      </c>
      <c r="P2488" s="14">
        <v>0.62507595594364396</v>
      </c>
      <c r="R2488">
        <v>6</v>
      </c>
      <c r="S2488">
        <v>4</v>
      </c>
      <c r="T2488">
        <v>6</v>
      </c>
      <c r="U2488">
        <v>7</v>
      </c>
      <c r="V2488">
        <v>5</v>
      </c>
    </row>
    <row r="2489" spans="1:22">
      <c r="A2489">
        <v>2007</v>
      </c>
      <c r="B2489">
        <v>3</v>
      </c>
      <c r="C2489">
        <v>4</v>
      </c>
      <c r="D2489" s="14">
        <v>5.4568262495102804</v>
      </c>
      <c r="E2489" s="14">
        <v>3.4916629463141299E-3</v>
      </c>
      <c r="F2489" s="14">
        <v>0</v>
      </c>
      <c r="G2489" s="14">
        <v>0.15091725553625401</v>
      </c>
      <c r="H2489" s="14">
        <v>0.29505024394472901</v>
      </c>
      <c r="I2489" s="14">
        <v>6.4807271509594502</v>
      </c>
      <c r="J2489" s="14">
        <v>2.3760804505417701E-2</v>
      </c>
      <c r="K2489" s="14">
        <v>2.4932900116280599</v>
      </c>
      <c r="L2489" s="14">
        <v>1.84317135642031E-2</v>
      </c>
      <c r="M2489" s="14">
        <v>0</v>
      </c>
      <c r="N2489" s="14">
        <v>1.1237182227438001</v>
      </c>
      <c r="O2489" s="14">
        <v>0.477781011194233</v>
      </c>
      <c r="P2489" s="14">
        <v>0.68265421260081205</v>
      </c>
      <c r="R2489">
        <v>6</v>
      </c>
      <c r="S2489">
        <v>4</v>
      </c>
      <c r="T2489">
        <v>6</v>
      </c>
      <c r="U2489">
        <v>7</v>
      </c>
      <c r="V2489">
        <v>5</v>
      </c>
    </row>
    <row r="2490" spans="1:22">
      <c r="A2490">
        <v>2007</v>
      </c>
      <c r="B2490">
        <v>3</v>
      </c>
      <c r="C2490">
        <v>5</v>
      </c>
      <c r="D2490" s="14">
        <v>2.8124151848275498</v>
      </c>
      <c r="E2490" s="14">
        <v>4.6864072345903299E-2</v>
      </c>
      <c r="F2490" s="14">
        <v>1.0068786686074601E-4</v>
      </c>
      <c r="G2490" s="14">
        <v>8.9049267479334199E-2</v>
      </c>
      <c r="H2490" s="14">
        <v>0.11400648330717</v>
      </c>
      <c r="I2490" s="14">
        <v>0.21980942880030499</v>
      </c>
      <c r="J2490" s="14">
        <v>2.4386800208928201E-2</v>
      </c>
      <c r="K2490" s="14">
        <v>1.6896791226925101</v>
      </c>
      <c r="L2490" s="14">
        <v>2.1951047625066999E-3</v>
      </c>
      <c r="M2490" s="14">
        <v>0</v>
      </c>
      <c r="N2490" s="14">
        <v>0.25914978675463302</v>
      </c>
      <c r="O2490" s="14">
        <v>1.1116118518098299</v>
      </c>
      <c r="P2490" s="14">
        <v>0.65514393102380997</v>
      </c>
      <c r="R2490">
        <v>6</v>
      </c>
      <c r="S2490">
        <v>4</v>
      </c>
      <c r="T2490">
        <v>6</v>
      </c>
      <c r="U2490">
        <v>7</v>
      </c>
      <c r="V2490">
        <v>5</v>
      </c>
    </row>
    <row r="2491" spans="1:22">
      <c r="A2491">
        <v>2007</v>
      </c>
      <c r="B2491">
        <v>3</v>
      </c>
      <c r="C2491">
        <v>6</v>
      </c>
      <c r="D2491" s="14">
        <v>2.77591850570585</v>
      </c>
      <c r="E2491" s="14">
        <v>0.110633197548239</v>
      </c>
      <c r="F2491" s="14">
        <v>0</v>
      </c>
      <c r="G2491" s="14">
        <v>3.04862088361798E-2</v>
      </c>
      <c r="H2491" s="14">
        <v>7.7600814097990994E-2</v>
      </c>
      <c r="I2491" s="14">
        <v>0.32383651331430402</v>
      </c>
      <c r="J2491" s="14">
        <v>3.3680988597494403E-2</v>
      </c>
      <c r="K2491" s="14">
        <v>2.7645485870071398</v>
      </c>
      <c r="L2491" s="14">
        <v>0</v>
      </c>
      <c r="M2491" s="14">
        <v>0</v>
      </c>
      <c r="N2491" s="14">
        <v>0.17122704074783199</v>
      </c>
      <c r="O2491" s="14">
        <v>2.6172301259201798</v>
      </c>
      <c r="P2491" s="14">
        <v>1.29603144073799</v>
      </c>
      <c r="R2491">
        <v>8</v>
      </c>
      <c r="S2491">
        <v>4</v>
      </c>
      <c r="T2491">
        <v>6</v>
      </c>
      <c r="U2491">
        <v>4</v>
      </c>
      <c r="V2491">
        <v>5</v>
      </c>
    </row>
    <row r="2492" spans="1:22">
      <c r="A2492">
        <v>2007</v>
      </c>
      <c r="B2492">
        <v>3</v>
      </c>
      <c r="C2492">
        <v>7</v>
      </c>
      <c r="D2492" s="14">
        <v>0.158225702090836</v>
      </c>
      <c r="E2492" s="14">
        <v>4.1683817670917597E-2</v>
      </c>
      <c r="F2492" s="14">
        <v>0</v>
      </c>
      <c r="G2492" s="14">
        <v>5.5980428630786498E-2</v>
      </c>
      <c r="H2492" s="14">
        <v>0.111401857271632</v>
      </c>
      <c r="I2492" s="14">
        <v>1.87325227183123E-2</v>
      </c>
      <c r="J2492" s="14">
        <v>9.02020590115164E-2</v>
      </c>
      <c r="K2492" s="14">
        <v>2.2067559647567601</v>
      </c>
      <c r="L2492" s="14">
        <v>4.8226591284982702E-5</v>
      </c>
      <c r="M2492" s="14">
        <v>0</v>
      </c>
      <c r="N2492" s="14">
        <v>0.17952291469145101</v>
      </c>
      <c r="O2492" s="14">
        <v>1.8794193773352099</v>
      </c>
      <c r="P2492" s="14">
        <v>0.88787465418914802</v>
      </c>
      <c r="R2492">
        <v>6</v>
      </c>
      <c r="S2492">
        <v>2</v>
      </c>
      <c r="T2492">
        <v>6</v>
      </c>
      <c r="U2492">
        <v>4</v>
      </c>
      <c r="V2492">
        <v>5</v>
      </c>
    </row>
    <row r="2493" spans="1:22">
      <c r="A2493">
        <v>2007</v>
      </c>
      <c r="B2493">
        <v>3</v>
      </c>
      <c r="C2493">
        <v>8</v>
      </c>
      <c r="D2493" s="14">
        <v>2.37512584445011</v>
      </c>
      <c r="E2493" s="14">
        <v>4.4584778603629298E-2</v>
      </c>
      <c r="F2493" s="14">
        <v>0</v>
      </c>
      <c r="G2493" s="14">
        <v>5.1084468453082003E-2</v>
      </c>
      <c r="H2493" s="14">
        <v>0.33594804087781399</v>
      </c>
      <c r="I2493" s="14">
        <v>9.9342543103445494E-2</v>
      </c>
      <c r="J2493" s="14">
        <v>0.153584131323898</v>
      </c>
      <c r="K2493" s="14">
        <v>5.63910741801066</v>
      </c>
      <c r="L2493" s="14">
        <v>2.8309522231774502E-4</v>
      </c>
      <c r="M2493" s="14">
        <v>0</v>
      </c>
      <c r="N2493" s="14">
        <v>0.27289001394871598</v>
      </c>
      <c r="O2493" s="14">
        <v>2.29924951764347</v>
      </c>
      <c r="P2493" s="14">
        <v>1.6339737350828001</v>
      </c>
      <c r="R2493">
        <v>8</v>
      </c>
      <c r="S2493">
        <v>3</v>
      </c>
      <c r="T2493">
        <v>5</v>
      </c>
      <c r="U2493">
        <v>4</v>
      </c>
      <c r="V2493">
        <v>3</v>
      </c>
    </row>
    <row r="2494" spans="1:22">
      <c r="A2494">
        <v>2007</v>
      </c>
      <c r="B2494">
        <v>3</v>
      </c>
      <c r="C2494">
        <v>9</v>
      </c>
      <c r="D2494" s="14">
        <v>1.8899529015059999</v>
      </c>
      <c r="E2494" s="14">
        <v>1.6494390561847198E-2</v>
      </c>
      <c r="F2494" s="14">
        <v>0</v>
      </c>
      <c r="G2494" s="14">
        <v>0.24323811626851799</v>
      </c>
      <c r="H2494" s="14">
        <v>0.77403402333980098</v>
      </c>
      <c r="I2494" s="14">
        <v>1.5583042007605099</v>
      </c>
      <c r="J2494" s="14">
        <v>0.14086461032807601</v>
      </c>
      <c r="K2494" s="14">
        <v>9.0158947671059408</v>
      </c>
      <c r="L2494" s="14">
        <v>2.0197195599667799E-2</v>
      </c>
      <c r="M2494" s="14">
        <v>0</v>
      </c>
      <c r="N2494" s="14">
        <v>1.02032724460694</v>
      </c>
      <c r="O2494" s="14">
        <v>3.8903159830836702</v>
      </c>
      <c r="P2494" s="14">
        <v>2.6213864259833999</v>
      </c>
      <c r="R2494">
        <v>9</v>
      </c>
      <c r="S2494">
        <v>3</v>
      </c>
      <c r="T2494">
        <v>5</v>
      </c>
      <c r="U2494">
        <v>4</v>
      </c>
      <c r="V2494">
        <v>3</v>
      </c>
    </row>
    <row r="2495" spans="1:22">
      <c r="A2495">
        <v>2007</v>
      </c>
      <c r="B2495">
        <v>3</v>
      </c>
      <c r="C2495">
        <v>10</v>
      </c>
      <c r="D2495" s="14">
        <v>5.6737766880948701</v>
      </c>
      <c r="E2495" s="14">
        <v>2.3683781056850301E-3</v>
      </c>
      <c r="F2495" s="14">
        <v>5.5424437865246405E-4</v>
      </c>
      <c r="G2495" s="14">
        <v>0.61747936284797</v>
      </c>
      <c r="H2495" s="14">
        <v>2.6175421166033699</v>
      </c>
      <c r="I2495" s="14">
        <v>2.2924216107771098</v>
      </c>
      <c r="J2495" s="14">
        <v>0.31295860314892099</v>
      </c>
      <c r="K2495" s="14">
        <v>8.8613720496513402</v>
      </c>
      <c r="L2495" s="14">
        <v>0.89112259825348294</v>
      </c>
      <c r="M2495" s="14">
        <v>6.4652948802143803E-5</v>
      </c>
      <c r="N2495" s="14">
        <v>6.46666709182115</v>
      </c>
      <c r="O2495" s="14">
        <v>3.01074100966615</v>
      </c>
      <c r="P2495" s="14">
        <v>2.8372062872633399</v>
      </c>
      <c r="R2495">
        <v>9</v>
      </c>
      <c r="S2495">
        <v>3</v>
      </c>
      <c r="T2495">
        <v>5</v>
      </c>
      <c r="U2495">
        <v>4</v>
      </c>
      <c r="V2495">
        <v>3</v>
      </c>
    </row>
    <row r="2496" spans="1:22">
      <c r="A2496">
        <v>2007</v>
      </c>
      <c r="B2496">
        <v>3</v>
      </c>
      <c r="C2496">
        <v>11</v>
      </c>
      <c r="D2496" s="14">
        <v>4.5562785061526201</v>
      </c>
      <c r="E2496" s="14">
        <v>1.98070407676569E-3</v>
      </c>
      <c r="F2496" s="14">
        <v>0</v>
      </c>
      <c r="G2496" s="14">
        <v>1.0573331349491699</v>
      </c>
      <c r="H2496" s="14">
        <v>3.0211226167160001</v>
      </c>
      <c r="I2496" s="14">
        <v>2.3870787460507601</v>
      </c>
      <c r="J2496" s="14">
        <v>5.5428373468248297E-2</v>
      </c>
      <c r="K2496" s="14">
        <v>6.2607990169545404</v>
      </c>
      <c r="L2496" s="14">
        <v>0.88985027458596799</v>
      </c>
      <c r="M2496" s="14">
        <v>8.4143365204674102E-3</v>
      </c>
      <c r="N2496" s="14">
        <v>6.5832324326167697</v>
      </c>
      <c r="O2496" s="14">
        <v>1.0443379338227201</v>
      </c>
      <c r="P2496" s="14">
        <v>1.87655412770937</v>
      </c>
      <c r="R2496">
        <v>9</v>
      </c>
      <c r="S2496">
        <v>3</v>
      </c>
      <c r="T2496">
        <v>5</v>
      </c>
      <c r="U2496">
        <v>4</v>
      </c>
      <c r="V2496">
        <v>3</v>
      </c>
    </row>
    <row r="2497" spans="1:22">
      <c r="A2497">
        <v>2007</v>
      </c>
      <c r="B2497">
        <v>3</v>
      </c>
      <c r="C2497">
        <v>12</v>
      </c>
      <c r="D2497" s="14">
        <v>4.4507048649501497</v>
      </c>
      <c r="E2497" s="14">
        <v>1.9454110331659701E-4</v>
      </c>
      <c r="F2497" s="14">
        <v>0</v>
      </c>
      <c r="G2497" s="14">
        <v>0.103695016824232</v>
      </c>
      <c r="H2497" s="14">
        <v>0.43145177332514401</v>
      </c>
      <c r="I2497" s="14">
        <v>1.4673782887853499</v>
      </c>
      <c r="J2497" s="14">
        <v>7.2190894587901205E-2</v>
      </c>
      <c r="K2497" s="14">
        <v>6.1606151840154597</v>
      </c>
      <c r="L2497" s="14">
        <v>7.1746518216978597E-2</v>
      </c>
      <c r="M2497" s="14">
        <v>3.03808709685083E-3</v>
      </c>
      <c r="N2497" s="14">
        <v>0.84479415936884095</v>
      </c>
      <c r="O2497" s="14">
        <v>1.24904434224884</v>
      </c>
      <c r="P2497" s="14">
        <v>1.3618147775951699</v>
      </c>
      <c r="R2497">
        <v>6</v>
      </c>
      <c r="S2497">
        <v>8</v>
      </c>
      <c r="T2497">
        <v>5</v>
      </c>
      <c r="U2497">
        <v>4</v>
      </c>
      <c r="V2497">
        <v>3</v>
      </c>
    </row>
    <row r="2498" spans="1:22">
      <c r="A2498">
        <v>2007</v>
      </c>
      <c r="B2498">
        <v>3</v>
      </c>
      <c r="C2498">
        <v>13</v>
      </c>
      <c r="D2498" s="14">
        <v>1.0243304450726001</v>
      </c>
      <c r="E2498" s="14">
        <v>5.1717140114159302E-2</v>
      </c>
      <c r="F2498" s="14">
        <v>0</v>
      </c>
      <c r="G2498" s="14">
        <v>9.2927101069035595E-2</v>
      </c>
      <c r="H2498" s="14">
        <v>0.25831477829615401</v>
      </c>
      <c r="I2498" s="14">
        <v>1.36241657171205</v>
      </c>
      <c r="J2498" s="14">
        <v>0.25881372867010199</v>
      </c>
      <c r="K2498" s="14">
        <v>5.09701398652183</v>
      </c>
      <c r="L2498" s="14">
        <v>5.4728967077089602E-2</v>
      </c>
      <c r="M2498" s="14">
        <v>1.1578842226014199E-2</v>
      </c>
      <c r="N2498" s="14">
        <v>1.4597458948944899</v>
      </c>
      <c r="O2498" s="14">
        <v>0.97869705895935599</v>
      </c>
      <c r="P2498" s="14">
        <v>1.1439334407626101</v>
      </c>
      <c r="R2498">
        <v>6</v>
      </c>
      <c r="S2498">
        <v>3</v>
      </c>
      <c r="T2498">
        <v>3</v>
      </c>
      <c r="U2498">
        <v>4</v>
      </c>
      <c r="V2498">
        <v>3</v>
      </c>
    </row>
    <row r="2499" spans="1:22">
      <c r="A2499">
        <v>2007</v>
      </c>
      <c r="B2499">
        <v>3</v>
      </c>
      <c r="C2499">
        <v>14</v>
      </c>
      <c r="D2499" s="14">
        <v>3.4991227434463501</v>
      </c>
      <c r="E2499" s="14">
        <v>0.11962902015473301</v>
      </c>
      <c r="F2499" s="14">
        <v>0</v>
      </c>
      <c r="G2499" s="14">
        <v>0.28895992497435702</v>
      </c>
      <c r="H2499" s="14">
        <v>0.466132949275055</v>
      </c>
      <c r="I2499" s="14">
        <v>0.47442782692753999</v>
      </c>
      <c r="J2499" s="14">
        <v>0.35327462136516902</v>
      </c>
      <c r="K2499" s="14">
        <v>5.2239026414685998</v>
      </c>
      <c r="L2499" s="14">
        <v>0.32816587981543199</v>
      </c>
      <c r="M2499" s="14">
        <v>2.80801094826982E-2</v>
      </c>
      <c r="N2499" s="14">
        <v>0.46755707141606601</v>
      </c>
      <c r="O2499" s="14">
        <v>1.28855562038243</v>
      </c>
      <c r="P2499" s="14">
        <v>1.3540448738678399</v>
      </c>
      <c r="R2499">
        <v>6</v>
      </c>
      <c r="S2499">
        <v>2</v>
      </c>
      <c r="T2499">
        <v>6</v>
      </c>
      <c r="U2499">
        <v>4</v>
      </c>
      <c r="V2499">
        <v>8</v>
      </c>
    </row>
    <row r="2500" spans="1:22">
      <c r="A2500">
        <v>2007</v>
      </c>
      <c r="B2500">
        <v>3</v>
      </c>
      <c r="C2500">
        <v>15</v>
      </c>
      <c r="D2500" s="14">
        <v>12.467451621396201</v>
      </c>
      <c r="E2500" s="14">
        <v>0.179211506525981</v>
      </c>
      <c r="F2500" s="14">
        <v>5.4174596437898299E-2</v>
      </c>
      <c r="G2500" s="14">
        <v>0.22050841955606301</v>
      </c>
      <c r="H2500" s="14">
        <v>1.06845871696877</v>
      </c>
      <c r="I2500" s="14">
        <v>5.3691268221638397</v>
      </c>
      <c r="J2500" s="14">
        <v>0.24132600743628299</v>
      </c>
      <c r="K2500" s="14">
        <v>9.2390109065435695</v>
      </c>
      <c r="L2500" s="14">
        <v>0.131295164724716</v>
      </c>
      <c r="M2500" s="14">
        <v>0</v>
      </c>
      <c r="N2500" s="14">
        <v>1.31222692911802</v>
      </c>
      <c r="O2500" s="14">
        <v>1.3286807167982599</v>
      </c>
      <c r="P2500" s="14">
        <v>2.1021015056191201</v>
      </c>
      <c r="R2500">
        <v>8</v>
      </c>
      <c r="S2500">
        <v>4</v>
      </c>
      <c r="T2500">
        <v>6</v>
      </c>
      <c r="U2500">
        <v>4</v>
      </c>
      <c r="V2500">
        <v>8</v>
      </c>
    </row>
    <row r="2501" spans="1:22">
      <c r="A2501">
        <v>2007</v>
      </c>
      <c r="B2501">
        <v>3</v>
      </c>
      <c r="C2501">
        <v>16</v>
      </c>
      <c r="D2501" s="14">
        <v>1.2083349628612401</v>
      </c>
      <c r="E2501" s="14">
        <v>0.42161827016994602</v>
      </c>
      <c r="F2501" s="14">
        <v>1.0047929825338799</v>
      </c>
      <c r="G2501" s="14">
        <v>0.66205845923998796</v>
      </c>
      <c r="H2501" s="14">
        <v>0.95916893637036604</v>
      </c>
      <c r="I2501" s="14">
        <v>2.6780726057973401</v>
      </c>
      <c r="J2501" s="14">
        <v>0.16925953177731701</v>
      </c>
      <c r="K2501" s="14">
        <v>4.3651594379590799</v>
      </c>
      <c r="L2501" s="14">
        <v>1.5501614560350101</v>
      </c>
      <c r="M2501" s="14">
        <v>0</v>
      </c>
      <c r="N2501" s="14">
        <v>10.219792982495701</v>
      </c>
      <c r="O2501" s="14">
        <v>1.0098632418048199</v>
      </c>
      <c r="P2501" s="14">
        <v>1.71219187295393</v>
      </c>
      <c r="R2501">
        <v>9</v>
      </c>
      <c r="S2501">
        <v>7</v>
      </c>
      <c r="T2501">
        <v>6</v>
      </c>
      <c r="U2501">
        <v>4</v>
      </c>
      <c r="V2501">
        <v>8</v>
      </c>
    </row>
    <row r="2502" spans="1:22">
      <c r="A2502">
        <v>2007</v>
      </c>
      <c r="B2502">
        <v>3</v>
      </c>
      <c r="C2502">
        <v>17</v>
      </c>
      <c r="D2502" s="14">
        <v>0.82755836042348696</v>
      </c>
      <c r="E2502" s="14">
        <v>0.11019658200504</v>
      </c>
      <c r="F2502" s="14">
        <v>0.58013726889512396</v>
      </c>
      <c r="G2502" s="14">
        <v>2.04334349367259</v>
      </c>
      <c r="H2502" s="14">
        <v>1.1347262522841499</v>
      </c>
      <c r="I2502" s="14">
        <v>0.40697230378704102</v>
      </c>
      <c r="J2502" s="14">
        <v>0.10093371467377101</v>
      </c>
      <c r="K2502" s="14">
        <v>7.2694237658889502</v>
      </c>
      <c r="L2502" s="14">
        <v>2.1800838552532702</v>
      </c>
      <c r="M2502" s="14">
        <v>0</v>
      </c>
      <c r="N2502" s="14">
        <v>3.2826528888686601</v>
      </c>
      <c r="O2502" s="14">
        <v>0.93210622620924299</v>
      </c>
      <c r="P2502" s="14">
        <v>2.01978309888093</v>
      </c>
      <c r="R2502">
        <v>9</v>
      </c>
      <c r="S2502">
        <v>7</v>
      </c>
      <c r="T2502">
        <v>7</v>
      </c>
      <c r="U2502">
        <v>4</v>
      </c>
      <c r="V2502">
        <v>4</v>
      </c>
    </row>
    <row r="2503" spans="1:22">
      <c r="A2503">
        <v>2007</v>
      </c>
      <c r="B2503">
        <v>3</v>
      </c>
      <c r="C2503">
        <v>18</v>
      </c>
      <c r="D2503" s="14">
        <v>6.5107669857867503</v>
      </c>
      <c r="E2503" s="14">
        <v>0.28794994782980698</v>
      </c>
      <c r="F2503" s="14">
        <v>0.228624003659743</v>
      </c>
      <c r="G2503" s="14">
        <v>1.5976171786618201</v>
      </c>
      <c r="H2503" s="14">
        <v>0.74645178691441905</v>
      </c>
      <c r="I2503" s="14">
        <v>4.2348073188304998</v>
      </c>
      <c r="J2503" s="14">
        <v>0.161546266141502</v>
      </c>
      <c r="K2503" s="14">
        <v>10.0850561941926</v>
      </c>
      <c r="L2503" s="14">
        <v>7.7672752824283001E-2</v>
      </c>
      <c r="M2503" s="14">
        <v>0</v>
      </c>
      <c r="N2503" s="14">
        <v>3.73685617818529</v>
      </c>
      <c r="O2503" s="14">
        <v>1.5721555217146199</v>
      </c>
      <c r="P2503" s="14">
        <v>2.55324124729077</v>
      </c>
      <c r="R2503">
        <v>9</v>
      </c>
      <c r="S2503">
        <v>7</v>
      </c>
      <c r="T2503">
        <v>7</v>
      </c>
      <c r="U2503">
        <v>4</v>
      </c>
      <c r="V2503">
        <v>4</v>
      </c>
    </row>
    <row r="2504" spans="1:22">
      <c r="A2504">
        <v>2007</v>
      </c>
      <c r="B2504">
        <v>3</v>
      </c>
      <c r="C2504">
        <v>19</v>
      </c>
      <c r="D2504" s="14">
        <v>6.5394127180658499</v>
      </c>
      <c r="E2504" s="14">
        <v>6.4911553081672999E-2</v>
      </c>
      <c r="F2504" s="14">
        <v>2.3103111362081801E-2</v>
      </c>
      <c r="G2504" s="14">
        <v>5.2243043556991102</v>
      </c>
      <c r="H2504" s="14">
        <v>6.57765257390193</v>
      </c>
      <c r="I2504" s="14">
        <v>5.09242686518993</v>
      </c>
      <c r="J2504" s="14">
        <v>0.576324277947735</v>
      </c>
      <c r="K2504" s="14">
        <v>9.3518140191721901</v>
      </c>
      <c r="L2504" s="14">
        <v>0.1157456282568</v>
      </c>
      <c r="M2504" s="14">
        <v>0</v>
      </c>
      <c r="N2504" s="14">
        <v>7.06453901031567</v>
      </c>
      <c r="O2504" s="14">
        <v>1.3696812149944899</v>
      </c>
      <c r="P2504" s="14">
        <v>3.4291203299645501</v>
      </c>
      <c r="R2504">
        <v>11</v>
      </c>
      <c r="S2504">
        <v>1</v>
      </c>
      <c r="T2504">
        <v>7</v>
      </c>
      <c r="U2504">
        <v>4</v>
      </c>
      <c r="V2504">
        <v>4</v>
      </c>
    </row>
    <row r="2505" spans="1:22">
      <c r="A2505">
        <v>2007</v>
      </c>
      <c r="B2505">
        <v>3</v>
      </c>
      <c r="C2505">
        <v>20</v>
      </c>
      <c r="D2505" s="14">
        <v>4.0276983839501002</v>
      </c>
      <c r="E2505" s="14">
        <v>9.1804102578601193E-2</v>
      </c>
      <c r="F2505" s="14">
        <v>3.5477823131787001E-4</v>
      </c>
      <c r="G2505" s="14">
        <v>5.9850914242058302</v>
      </c>
      <c r="H2505" s="14">
        <v>2.9450386609356798</v>
      </c>
      <c r="I2505" s="14">
        <v>0.78468735575169202</v>
      </c>
      <c r="J2505" s="14">
        <v>0.78879545812326102</v>
      </c>
      <c r="K2505" s="14">
        <v>3.3047994057916998</v>
      </c>
      <c r="L2505" s="14">
        <v>0.362060811614418</v>
      </c>
      <c r="M2505" s="14">
        <v>0</v>
      </c>
      <c r="N2505" s="14">
        <v>1.70836406258763</v>
      </c>
      <c r="O2505" s="14">
        <v>1.37954295846282</v>
      </c>
      <c r="P2505" s="14">
        <v>2.2210140203862001</v>
      </c>
      <c r="R2505">
        <v>1</v>
      </c>
      <c r="S2505">
        <v>7</v>
      </c>
      <c r="T2505">
        <v>7</v>
      </c>
      <c r="U2505">
        <v>4</v>
      </c>
      <c r="V2505">
        <v>2</v>
      </c>
    </row>
    <row r="2506" spans="1:22">
      <c r="A2506">
        <v>2007</v>
      </c>
      <c r="B2506">
        <v>3</v>
      </c>
      <c r="C2506">
        <v>21</v>
      </c>
      <c r="D2506" s="14">
        <v>9.8775709271385104</v>
      </c>
      <c r="E2506" s="14">
        <v>1.33023062037954</v>
      </c>
      <c r="F2506" s="14">
        <v>0.722624473979538</v>
      </c>
      <c r="G2506" s="14">
        <v>1.337941533238</v>
      </c>
      <c r="H2506" s="14">
        <v>0.69573649304869001</v>
      </c>
      <c r="I2506" s="14">
        <v>3.6808525510916401</v>
      </c>
      <c r="J2506" s="14">
        <v>0.62402588611091603</v>
      </c>
      <c r="K2506" s="14">
        <v>4.5332664317025602</v>
      </c>
      <c r="L2506" s="14">
        <v>0.1375096417618</v>
      </c>
      <c r="M2506" s="14">
        <v>0</v>
      </c>
      <c r="N2506" s="14">
        <v>3.0886364995489402</v>
      </c>
      <c r="O2506" s="14">
        <v>1.4033666954756101</v>
      </c>
      <c r="P2506" s="14">
        <v>1.6476065361915999</v>
      </c>
      <c r="R2506">
        <v>6</v>
      </c>
      <c r="S2506">
        <v>7</v>
      </c>
      <c r="T2506">
        <v>7</v>
      </c>
      <c r="U2506">
        <v>4</v>
      </c>
      <c r="V2506">
        <v>2</v>
      </c>
    </row>
    <row r="2507" spans="1:22">
      <c r="A2507">
        <v>2007</v>
      </c>
      <c r="B2507">
        <v>3</v>
      </c>
      <c r="C2507">
        <v>22</v>
      </c>
      <c r="D2507" s="14">
        <v>2.7578267540852899</v>
      </c>
      <c r="E2507" s="14">
        <v>0.75589204877974203</v>
      </c>
      <c r="F2507" s="14">
        <v>0.17146194043278001</v>
      </c>
      <c r="G2507" s="14">
        <v>0.74648662984461001</v>
      </c>
      <c r="H2507" s="14">
        <v>0.47362504599598698</v>
      </c>
      <c r="I2507" s="14">
        <v>0.59396059610233098</v>
      </c>
      <c r="J2507" s="14">
        <v>0.251527588295059</v>
      </c>
      <c r="K2507" s="14">
        <v>1.8764214369137899</v>
      </c>
      <c r="L2507" s="14">
        <v>0.19190469860555801</v>
      </c>
      <c r="M2507" s="14">
        <v>0</v>
      </c>
      <c r="N2507" s="14">
        <v>1.5070559644977199</v>
      </c>
      <c r="O2507" s="14">
        <v>1.0206232161020099</v>
      </c>
      <c r="P2507" s="14">
        <v>0.88500568615259601</v>
      </c>
      <c r="R2507">
        <v>6</v>
      </c>
      <c r="S2507">
        <v>3</v>
      </c>
      <c r="T2507">
        <v>7</v>
      </c>
      <c r="U2507">
        <v>4</v>
      </c>
      <c r="V2507">
        <v>2</v>
      </c>
    </row>
    <row r="2508" spans="1:22">
      <c r="A2508">
        <v>2007</v>
      </c>
      <c r="B2508">
        <v>3</v>
      </c>
      <c r="C2508">
        <v>23</v>
      </c>
      <c r="D2508" s="14">
        <v>0.80198055486329001</v>
      </c>
      <c r="E2508" s="14">
        <v>0.78810737098244399</v>
      </c>
      <c r="F2508" s="14">
        <v>0.34569515825122199</v>
      </c>
      <c r="G2508" s="14">
        <v>0.70158021499951495</v>
      </c>
      <c r="H2508" s="14">
        <v>0.44522725959928899</v>
      </c>
      <c r="I2508" s="14">
        <v>1.84539712952443</v>
      </c>
      <c r="J2508" s="14">
        <v>0.59903983083024204</v>
      </c>
      <c r="K2508" s="14">
        <v>0.82356863061173002</v>
      </c>
      <c r="L2508" s="14">
        <v>0.10243755970495</v>
      </c>
      <c r="M2508" s="14">
        <v>0</v>
      </c>
      <c r="N2508" s="14">
        <v>2.01307879697714</v>
      </c>
      <c r="O2508" s="14">
        <v>1.03095329865478</v>
      </c>
      <c r="P2508" s="14">
        <v>0.748534137006716</v>
      </c>
      <c r="R2508">
        <v>6</v>
      </c>
      <c r="S2508">
        <v>3</v>
      </c>
      <c r="T2508">
        <v>7</v>
      </c>
      <c r="U2508">
        <v>4</v>
      </c>
      <c r="V2508">
        <v>2</v>
      </c>
    </row>
    <row r="2509" spans="1:22">
      <c r="A2509">
        <v>2007</v>
      </c>
      <c r="B2509">
        <v>3</v>
      </c>
      <c r="C2509">
        <v>24</v>
      </c>
      <c r="D2509" s="14">
        <v>0.16997365627702801</v>
      </c>
      <c r="E2509" s="14">
        <v>1.4066056458852401</v>
      </c>
      <c r="F2509" s="14">
        <v>2.2474920178884899E-2</v>
      </c>
      <c r="G2509" s="14">
        <v>0.80534222874232897</v>
      </c>
      <c r="H2509" s="14">
        <v>0.57571669478826504</v>
      </c>
      <c r="I2509" s="14">
        <v>0.45187747489140501</v>
      </c>
      <c r="J2509" s="14">
        <v>0.41939499903614602</v>
      </c>
      <c r="K2509" s="14">
        <v>1.0418138240597099</v>
      </c>
      <c r="L2509" s="14">
        <v>5.4300806396067797E-2</v>
      </c>
      <c r="M2509" s="14">
        <v>0</v>
      </c>
      <c r="N2509" s="14">
        <v>0.63178081733008296</v>
      </c>
      <c r="O2509" s="14">
        <v>1.5787361190114599</v>
      </c>
      <c r="P2509" s="14">
        <v>0.93260243172525403</v>
      </c>
      <c r="R2509">
        <v>6</v>
      </c>
      <c r="S2509">
        <v>3</v>
      </c>
      <c r="T2509">
        <v>7</v>
      </c>
      <c r="U2509">
        <v>4</v>
      </c>
      <c r="V2509">
        <v>2</v>
      </c>
    </row>
    <row r="2510" spans="1:22">
      <c r="A2510">
        <v>2007</v>
      </c>
      <c r="B2510">
        <v>3</v>
      </c>
      <c r="C2510">
        <v>25</v>
      </c>
      <c r="D2510" s="14">
        <v>0.14248489075928999</v>
      </c>
      <c r="E2510" s="14">
        <v>1.2686109938987999</v>
      </c>
      <c r="F2510" s="14">
        <v>3.3143087964866598E-2</v>
      </c>
      <c r="G2510" s="14">
        <v>0.920668134239917</v>
      </c>
      <c r="H2510" s="14">
        <v>1.5643420276923401</v>
      </c>
      <c r="I2510" s="14">
        <v>0.27542054883945399</v>
      </c>
      <c r="J2510" s="14">
        <v>0.36089025008783499</v>
      </c>
      <c r="K2510" s="14">
        <v>1.21001106953987</v>
      </c>
      <c r="L2510" s="14">
        <v>0.215100859352925</v>
      </c>
      <c r="M2510" s="14">
        <v>1.28233585552983E-3</v>
      </c>
      <c r="N2510" s="14">
        <v>0.92006020688697399</v>
      </c>
      <c r="O2510" s="14">
        <v>2.7464957323294001</v>
      </c>
      <c r="P2510" s="14">
        <v>1.47561238057067</v>
      </c>
      <c r="R2510">
        <v>6</v>
      </c>
      <c r="S2510">
        <v>3</v>
      </c>
      <c r="T2510">
        <v>7</v>
      </c>
      <c r="U2510">
        <v>4</v>
      </c>
      <c r="V2510">
        <v>2</v>
      </c>
    </row>
    <row r="2511" spans="1:22">
      <c r="A2511">
        <v>2007</v>
      </c>
      <c r="B2511">
        <v>3</v>
      </c>
      <c r="C2511">
        <v>26</v>
      </c>
      <c r="D2511" s="14">
        <v>4.3723414923842903</v>
      </c>
      <c r="E2511" s="14">
        <v>0.68472847626302702</v>
      </c>
      <c r="F2511" s="14">
        <v>4.4561601853049401E-2</v>
      </c>
      <c r="G2511" s="14">
        <v>1.1756671371445599</v>
      </c>
      <c r="H2511" s="14">
        <v>1.11440821952171</v>
      </c>
      <c r="I2511" s="14">
        <v>2.1730099098190299</v>
      </c>
      <c r="J2511" s="14">
        <v>0.23236078845401101</v>
      </c>
      <c r="K2511" s="14">
        <v>2.0050615734070698</v>
      </c>
      <c r="L2511" s="14">
        <v>0.48101853756048202</v>
      </c>
      <c r="M2511" s="14">
        <v>6.2027348162439003E-2</v>
      </c>
      <c r="N2511" s="14">
        <v>2.3827324140295101</v>
      </c>
      <c r="O2511" s="14">
        <v>4.0345157196369401</v>
      </c>
      <c r="P2511" s="14">
        <v>2.0646224420250001</v>
      </c>
      <c r="R2511">
        <v>6</v>
      </c>
      <c r="S2511">
        <v>8</v>
      </c>
      <c r="T2511">
        <v>7</v>
      </c>
      <c r="U2511">
        <v>9</v>
      </c>
      <c r="V2511">
        <v>4</v>
      </c>
    </row>
    <row r="2512" spans="1:22">
      <c r="A2512">
        <v>2007</v>
      </c>
      <c r="B2512">
        <v>3</v>
      </c>
      <c r="C2512">
        <v>27</v>
      </c>
      <c r="D2512" s="14">
        <v>7.4425356884919402</v>
      </c>
      <c r="E2512" s="14">
        <v>0.41722511293914399</v>
      </c>
      <c r="F2512" s="14">
        <v>0.20056500891658299</v>
      </c>
      <c r="G2512" s="14">
        <v>2.1906660248098002</v>
      </c>
      <c r="H2512" s="14">
        <v>0.74126732969026299</v>
      </c>
      <c r="I2512" s="14">
        <v>4.0055662635305502</v>
      </c>
      <c r="J2512" s="14">
        <v>0.151215522862057</v>
      </c>
      <c r="K2512" s="14">
        <v>3.47997769158424</v>
      </c>
      <c r="L2512" s="14">
        <v>0.607989362330003</v>
      </c>
      <c r="M2512" s="14">
        <v>0.11292533697669201</v>
      </c>
      <c r="N2512" s="14">
        <v>2.6727703823744098</v>
      </c>
      <c r="O2512" s="14">
        <v>4.0028516246947898</v>
      </c>
      <c r="P2512" s="14">
        <v>2.3997232050392401</v>
      </c>
      <c r="R2512">
        <v>3</v>
      </c>
      <c r="S2512">
        <v>8</v>
      </c>
      <c r="T2512">
        <v>9</v>
      </c>
      <c r="U2512">
        <v>9</v>
      </c>
      <c r="V2512">
        <v>4</v>
      </c>
    </row>
    <row r="2513" spans="1:22">
      <c r="A2513">
        <v>2007</v>
      </c>
      <c r="B2513">
        <v>3</v>
      </c>
      <c r="C2513">
        <v>28</v>
      </c>
      <c r="D2513" s="14">
        <v>3.8263854343330901</v>
      </c>
      <c r="E2513" s="14">
        <v>0.14152822018147199</v>
      </c>
      <c r="F2513" s="14">
        <v>1.27287632682116</v>
      </c>
      <c r="G2513" s="14">
        <v>2.0177444794168502</v>
      </c>
      <c r="H2513" s="14">
        <v>0.99385235393940496</v>
      </c>
      <c r="I2513" s="14">
        <v>4.17065392926661</v>
      </c>
      <c r="J2513" s="14">
        <v>0.357563435536005</v>
      </c>
      <c r="K2513" s="14">
        <v>3.2301227540185198</v>
      </c>
      <c r="L2513" s="14">
        <v>1.3951616050015401</v>
      </c>
      <c r="M2513" s="14">
        <v>4.8694116710711402E-2</v>
      </c>
      <c r="N2513" s="14">
        <v>3.40712204369669</v>
      </c>
      <c r="O2513" s="14">
        <v>3.7736667361635101</v>
      </c>
      <c r="P2513" s="14">
        <v>2.4309789644316901</v>
      </c>
      <c r="R2513">
        <v>3</v>
      </c>
      <c r="S2513">
        <v>1</v>
      </c>
      <c r="T2513">
        <v>9</v>
      </c>
      <c r="U2513">
        <v>9</v>
      </c>
      <c r="V2513">
        <v>2</v>
      </c>
    </row>
    <row r="2514" spans="1:22">
      <c r="A2514">
        <v>2007</v>
      </c>
      <c r="B2514">
        <v>3</v>
      </c>
      <c r="C2514">
        <v>29</v>
      </c>
      <c r="D2514" s="14">
        <v>4.9761292154288004</v>
      </c>
      <c r="E2514" s="14">
        <v>0.23770357257163399</v>
      </c>
      <c r="F2514" s="14">
        <v>0.87591131462553595</v>
      </c>
      <c r="G2514" s="14">
        <v>1.2990622053240799</v>
      </c>
      <c r="H2514" s="14">
        <v>0.76228031792928796</v>
      </c>
      <c r="I2514" s="14">
        <v>0.76838647595766696</v>
      </c>
      <c r="J2514" s="14">
        <v>0.25320754419115898</v>
      </c>
      <c r="K2514" s="14">
        <v>4.0419140492075503</v>
      </c>
      <c r="L2514" s="14">
        <v>0.27861167829931699</v>
      </c>
      <c r="M2514" s="14">
        <v>1.0510083513789899E-3</v>
      </c>
      <c r="N2514" s="14">
        <v>1.47915333220623</v>
      </c>
      <c r="O2514" s="14">
        <v>2.1329159206744399</v>
      </c>
      <c r="P2514" s="14">
        <v>1.68486486320895</v>
      </c>
      <c r="R2514">
        <v>6</v>
      </c>
      <c r="S2514">
        <v>1</v>
      </c>
      <c r="T2514">
        <v>9</v>
      </c>
      <c r="U2514">
        <v>9</v>
      </c>
      <c r="V2514">
        <v>2</v>
      </c>
    </row>
    <row r="2515" spans="1:22">
      <c r="A2515">
        <v>2007</v>
      </c>
      <c r="B2515">
        <v>3</v>
      </c>
      <c r="C2515">
        <v>30</v>
      </c>
      <c r="D2515" s="14">
        <v>3.0382825276283301</v>
      </c>
      <c r="E2515" s="14">
        <v>0.53614472707363103</v>
      </c>
      <c r="F2515" s="14">
        <v>0.85091179725836097</v>
      </c>
      <c r="G2515" s="14">
        <v>2.09564247879932</v>
      </c>
      <c r="H2515" s="14">
        <v>1.0727831809538599</v>
      </c>
      <c r="I2515" s="14">
        <v>1.6665551045306899</v>
      </c>
      <c r="J2515" s="14">
        <v>0.19058288262897899</v>
      </c>
      <c r="K2515" s="14">
        <v>2.0801870516994998</v>
      </c>
      <c r="L2515" s="14">
        <v>0.42416597220243701</v>
      </c>
      <c r="M2515" s="14">
        <v>0</v>
      </c>
      <c r="N2515" s="14">
        <v>2.99139499393881</v>
      </c>
      <c r="O2515" s="14">
        <v>2.3528216047119499</v>
      </c>
      <c r="P2515" s="14">
        <v>1.60646759593906</v>
      </c>
      <c r="R2515">
        <v>6</v>
      </c>
      <c r="S2515">
        <v>1</v>
      </c>
      <c r="T2515">
        <v>9</v>
      </c>
      <c r="U2515">
        <v>9</v>
      </c>
      <c r="V2515">
        <v>3</v>
      </c>
    </row>
    <row r="2516" spans="1:22">
      <c r="A2516">
        <v>2007</v>
      </c>
      <c r="B2516">
        <v>3</v>
      </c>
      <c r="C2516">
        <v>31</v>
      </c>
      <c r="D2516" s="14">
        <v>0.74397036406976202</v>
      </c>
      <c r="E2516" s="14">
        <v>0.19195556921129101</v>
      </c>
      <c r="F2516" s="14">
        <v>0.92654722658104904</v>
      </c>
      <c r="G2516" s="14">
        <v>1.1878559331894001</v>
      </c>
      <c r="H2516" s="14">
        <v>0.71039508810313001</v>
      </c>
      <c r="I2516" s="14">
        <v>0.84158601046229797</v>
      </c>
      <c r="J2516" s="14">
        <v>8.7065537346545305E-2</v>
      </c>
      <c r="K2516" s="14">
        <v>1.0563699117351599</v>
      </c>
      <c r="L2516" s="14">
        <v>0.12815980042253899</v>
      </c>
      <c r="M2516" s="14">
        <v>0</v>
      </c>
      <c r="N2516" s="14">
        <v>0.58502550147585097</v>
      </c>
      <c r="O2516" s="14">
        <v>1.5539149648148101</v>
      </c>
      <c r="P2516" s="14">
        <v>0.877301983932542</v>
      </c>
      <c r="R2516">
        <v>6</v>
      </c>
      <c r="S2516">
        <v>1</v>
      </c>
      <c r="T2516">
        <v>9</v>
      </c>
      <c r="U2516">
        <v>9</v>
      </c>
      <c r="V2516">
        <v>2</v>
      </c>
    </row>
    <row r="2517" spans="1:22">
      <c r="A2517">
        <v>2007</v>
      </c>
      <c r="B2517">
        <v>4</v>
      </c>
      <c r="C2517">
        <v>1</v>
      </c>
      <c r="D2517" s="14">
        <v>0.64998341420284</v>
      </c>
      <c r="E2517" s="14">
        <v>3.1824374094934903E-2</v>
      </c>
      <c r="F2517" s="14">
        <v>0</v>
      </c>
      <c r="G2517" s="14">
        <v>0.14147000470544999</v>
      </c>
      <c r="H2517" s="14">
        <v>0.69393823861773496</v>
      </c>
      <c r="I2517" s="14">
        <v>1.44480612482411</v>
      </c>
      <c r="J2517" s="14">
        <v>5.3986952877892902E-2</v>
      </c>
      <c r="K2517" s="14">
        <v>2.1984482180067202</v>
      </c>
      <c r="L2517" s="14">
        <v>3.5619172382656897E-2</v>
      </c>
      <c r="M2517" s="14">
        <v>0</v>
      </c>
      <c r="N2517" s="14">
        <v>0.78839491071925005</v>
      </c>
      <c r="O2517" s="14">
        <v>0.72941437607049597</v>
      </c>
      <c r="P2517" s="14">
        <v>0.63583012346281098</v>
      </c>
      <c r="R2517">
        <v>6</v>
      </c>
      <c r="S2517">
        <v>3</v>
      </c>
      <c r="T2517">
        <v>7</v>
      </c>
      <c r="U2517">
        <v>9</v>
      </c>
      <c r="V2517">
        <v>2</v>
      </c>
    </row>
    <row r="2518" spans="1:22">
      <c r="A2518">
        <v>2007</v>
      </c>
      <c r="B2518">
        <v>4</v>
      </c>
      <c r="C2518">
        <v>2</v>
      </c>
      <c r="D2518" s="14">
        <v>0.70945313588177605</v>
      </c>
      <c r="E2518" s="14">
        <v>7.0116188136245899E-2</v>
      </c>
      <c r="F2518" s="14">
        <v>0</v>
      </c>
      <c r="G2518" s="14">
        <v>0.18203660536952301</v>
      </c>
      <c r="H2518" s="14">
        <v>0.369006386811434</v>
      </c>
      <c r="I2518" s="14">
        <v>0.49136904826071498</v>
      </c>
      <c r="J2518" s="14">
        <v>9.0420823951454593E-2</v>
      </c>
      <c r="K2518" s="14">
        <v>1.1536552461107501</v>
      </c>
      <c r="L2518" s="14">
        <v>1.8277801162453399E-3</v>
      </c>
      <c r="M2518" s="14">
        <v>1.7342566310944399E-3</v>
      </c>
      <c r="N2518" s="14">
        <v>0.25389559085181501</v>
      </c>
      <c r="O2518" s="14">
        <v>0.50542159234847595</v>
      </c>
      <c r="P2518" s="14">
        <v>0.381358695765251</v>
      </c>
      <c r="R2518">
        <v>6</v>
      </c>
      <c r="S2518">
        <v>8</v>
      </c>
      <c r="T2518">
        <v>5</v>
      </c>
      <c r="U2518">
        <v>9</v>
      </c>
      <c r="V2518">
        <v>3</v>
      </c>
    </row>
    <row r="2519" spans="1:22">
      <c r="A2519">
        <v>2007</v>
      </c>
      <c r="B2519">
        <v>4</v>
      </c>
      <c r="C2519">
        <v>3</v>
      </c>
      <c r="D2519" s="14">
        <v>0.36387136793711899</v>
      </c>
      <c r="E2519" s="14">
        <v>9.3038536330234706E-2</v>
      </c>
      <c r="F2519" s="14">
        <v>6.5338397324170099E-4</v>
      </c>
      <c r="G2519" s="14">
        <v>0.59892839817098897</v>
      </c>
      <c r="H2519" s="14">
        <v>0.30528914474380098</v>
      </c>
      <c r="I2519" s="14">
        <v>0.39203623996669701</v>
      </c>
      <c r="J2519" s="14">
        <v>0.11135015382869801</v>
      </c>
      <c r="K2519" s="14">
        <v>0.79609642866883101</v>
      </c>
      <c r="L2519" s="14">
        <v>3.9257095844057698E-2</v>
      </c>
      <c r="M2519" s="14">
        <v>0</v>
      </c>
      <c r="N2519" s="14">
        <v>0.49026989239452001</v>
      </c>
      <c r="O2519" s="14">
        <v>0.88073836549124196</v>
      </c>
      <c r="P2519" s="14">
        <v>0.51134583808468204</v>
      </c>
      <c r="R2519">
        <v>6</v>
      </c>
      <c r="S2519">
        <v>1</v>
      </c>
      <c r="T2519">
        <v>3</v>
      </c>
      <c r="U2519">
        <v>9</v>
      </c>
      <c r="V2519">
        <v>3</v>
      </c>
    </row>
    <row r="2520" spans="1:22">
      <c r="A2520">
        <v>2007</v>
      </c>
      <c r="B2520">
        <v>4</v>
      </c>
      <c r="C2520">
        <v>4</v>
      </c>
      <c r="D2520" s="14">
        <v>0.32764070213575902</v>
      </c>
      <c r="E2520" s="14">
        <v>9.5670358183351401E-2</v>
      </c>
      <c r="F2520" s="14">
        <v>0.38683046247994402</v>
      </c>
      <c r="G2520" s="14">
        <v>1.32537539058785</v>
      </c>
      <c r="H2520" s="14">
        <v>0.220483616440974</v>
      </c>
      <c r="I2520" s="14">
        <v>0.42307404481309702</v>
      </c>
      <c r="J2520" s="14">
        <v>0.17002588716692399</v>
      </c>
      <c r="K2520" s="14">
        <v>0.896402793869578</v>
      </c>
      <c r="L2520" s="14">
        <v>0.14221278834751899</v>
      </c>
      <c r="M2520" s="14">
        <v>7.2584929527233597E-4</v>
      </c>
      <c r="N2520" s="14">
        <v>0.36022955559077502</v>
      </c>
      <c r="O2520" s="14">
        <v>1.5169084008576701</v>
      </c>
      <c r="P2520" s="14">
        <v>0.74253284919352303</v>
      </c>
      <c r="R2520">
        <v>6</v>
      </c>
      <c r="S2520">
        <v>1</v>
      </c>
      <c r="T2520">
        <v>5</v>
      </c>
      <c r="U2520">
        <v>9</v>
      </c>
      <c r="V2520">
        <v>3</v>
      </c>
    </row>
    <row r="2521" spans="1:22">
      <c r="A2521">
        <v>2007</v>
      </c>
      <c r="B2521">
        <v>4</v>
      </c>
      <c r="C2521">
        <v>5</v>
      </c>
      <c r="D2521" s="14">
        <v>0.13918949192484301</v>
      </c>
      <c r="E2521" s="14">
        <v>0.26529454242155898</v>
      </c>
      <c r="F2521" s="14">
        <v>7.0206350956730404E-2</v>
      </c>
      <c r="G2521" s="14">
        <v>1.0679830722361501</v>
      </c>
      <c r="H2521" s="14">
        <v>0.47577182494688303</v>
      </c>
      <c r="I2521" s="14">
        <v>0.230193311061412</v>
      </c>
      <c r="J2521" s="14">
        <v>0.47369675274093898</v>
      </c>
      <c r="K2521" s="14">
        <v>1.5431073047009201</v>
      </c>
      <c r="L2521" s="14">
        <v>0.19485284263491301</v>
      </c>
      <c r="M2521" s="14">
        <v>4.0088255776358304E-3</v>
      </c>
      <c r="N2521" s="14">
        <v>0.17580032742780599</v>
      </c>
      <c r="O2521" s="14">
        <v>0.83015841419855196</v>
      </c>
      <c r="P2521" s="14">
        <v>0.70312468278214302</v>
      </c>
      <c r="R2521">
        <v>6</v>
      </c>
      <c r="S2521">
        <v>1</v>
      </c>
      <c r="T2521">
        <v>7</v>
      </c>
      <c r="U2521">
        <v>9</v>
      </c>
      <c r="V2521">
        <v>2</v>
      </c>
    </row>
    <row r="2522" spans="1:22">
      <c r="A2522">
        <v>2007</v>
      </c>
      <c r="B2522">
        <v>4</v>
      </c>
      <c r="C2522">
        <v>6</v>
      </c>
      <c r="D2522" s="14">
        <v>1.22207208005172</v>
      </c>
      <c r="E2522" s="14">
        <v>0.13112311155700501</v>
      </c>
      <c r="F2522" s="14">
        <v>3.5531760903897001E-2</v>
      </c>
      <c r="G2522" s="14">
        <v>1.9229303232327299</v>
      </c>
      <c r="H2522" s="14">
        <v>1.0752029920347199</v>
      </c>
      <c r="I2522" s="14">
        <v>0.401136341856978</v>
      </c>
      <c r="J2522" s="14">
        <v>0.49178606600376301</v>
      </c>
      <c r="K2522" s="14">
        <v>1.1943611743820199</v>
      </c>
      <c r="L2522" s="14">
        <v>0.182318339094341</v>
      </c>
      <c r="M2522" s="14">
        <v>2.1162418686088299E-3</v>
      </c>
      <c r="N2522" s="14">
        <v>0.43848249112450399</v>
      </c>
      <c r="O2522" s="14">
        <v>0.57561426260036996</v>
      </c>
      <c r="P2522" s="14">
        <v>0.82316236468088599</v>
      </c>
      <c r="R2522">
        <v>6</v>
      </c>
      <c r="S2522">
        <v>8</v>
      </c>
      <c r="T2522">
        <v>9</v>
      </c>
      <c r="U2522">
        <v>9</v>
      </c>
      <c r="V2522">
        <v>2</v>
      </c>
    </row>
    <row r="2523" spans="1:22">
      <c r="A2523">
        <v>2007</v>
      </c>
      <c r="B2523">
        <v>4</v>
      </c>
      <c r="C2523">
        <v>7</v>
      </c>
      <c r="D2523" s="14">
        <v>0.46851250965572599</v>
      </c>
      <c r="E2523" s="14">
        <v>4.3564646352334001E-2</v>
      </c>
      <c r="F2523" s="14">
        <v>2.6068608952182701E-2</v>
      </c>
      <c r="G2523" s="14">
        <v>1.64543217342181</v>
      </c>
      <c r="H2523" s="14">
        <v>0.68598556466706595</v>
      </c>
      <c r="I2523" s="14">
        <v>0.37145171751450201</v>
      </c>
      <c r="J2523" s="14">
        <v>0.116618882914371</v>
      </c>
      <c r="K2523" s="14">
        <v>1.0233675553689301</v>
      </c>
      <c r="L2523" s="14">
        <v>0.43832206795305101</v>
      </c>
      <c r="M2523" s="14">
        <v>6.1192218662035002E-4</v>
      </c>
      <c r="N2523" s="14">
        <v>0.87633753048833296</v>
      </c>
      <c r="O2523" s="14">
        <v>0.56306787515880696</v>
      </c>
      <c r="P2523" s="14">
        <v>0.65976973040158404</v>
      </c>
      <c r="R2523">
        <v>6</v>
      </c>
      <c r="S2523">
        <v>8</v>
      </c>
      <c r="T2523">
        <v>9</v>
      </c>
      <c r="U2523">
        <v>9</v>
      </c>
      <c r="V2523">
        <v>9</v>
      </c>
    </row>
    <row r="2524" spans="1:22">
      <c r="A2524">
        <v>2007</v>
      </c>
      <c r="B2524">
        <v>4</v>
      </c>
      <c r="C2524">
        <v>8</v>
      </c>
      <c r="D2524" s="14">
        <v>0.12146061187773</v>
      </c>
      <c r="E2524" s="14">
        <v>3.4191474857889599E-4</v>
      </c>
      <c r="F2524" s="14">
        <v>5.6432155447577199E-3</v>
      </c>
      <c r="G2524" s="14">
        <v>1.0344920759596099</v>
      </c>
      <c r="H2524" s="14">
        <v>0.67104262748666699</v>
      </c>
      <c r="I2524" s="14">
        <v>0.572509651139255</v>
      </c>
      <c r="J2524" s="14">
        <v>5.4836850199539003E-2</v>
      </c>
      <c r="K2524" s="14">
        <v>3.1882417855899599</v>
      </c>
      <c r="L2524" s="14">
        <v>0.33605276357443398</v>
      </c>
      <c r="M2524" s="14">
        <v>1.9635013076356098E-2</v>
      </c>
      <c r="N2524" s="14">
        <v>0.772536455315046</v>
      </c>
      <c r="O2524" s="14">
        <v>0.411304692748098</v>
      </c>
      <c r="P2524" s="14">
        <v>0.82460714888799702</v>
      </c>
      <c r="R2524">
        <v>8</v>
      </c>
      <c r="S2524">
        <v>8</v>
      </c>
      <c r="T2524">
        <v>9</v>
      </c>
      <c r="U2524">
        <v>9</v>
      </c>
      <c r="V2524">
        <v>9</v>
      </c>
    </row>
    <row r="2525" spans="1:22">
      <c r="A2525">
        <v>2007</v>
      </c>
      <c r="B2525">
        <v>4</v>
      </c>
      <c r="C2525">
        <v>9</v>
      </c>
      <c r="D2525" s="14">
        <v>0.27169309786725598</v>
      </c>
      <c r="E2525" s="14">
        <v>2.2235980073149499E-2</v>
      </c>
      <c r="F2525" s="14">
        <v>5.8398968333794304E-3</v>
      </c>
      <c r="G2525" s="14">
        <v>2.79644286504992</v>
      </c>
      <c r="H2525" s="14">
        <v>0.77209145428032699</v>
      </c>
      <c r="I2525" s="14">
        <v>0.339952512105067</v>
      </c>
      <c r="J2525" s="14">
        <v>6.7740022593653901E-2</v>
      </c>
      <c r="K2525" s="14">
        <v>3.4142882917312898</v>
      </c>
      <c r="L2525" s="14">
        <v>0.80182035294076304</v>
      </c>
      <c r="M2525" s="14">
        <v>0.177602827444337</v>
      </c>
      <c r="N2525" s="14">
        <v>1.7380544114418199</v>
      </c>
      <c r="O2525" s="14">
        <v>0.66334911183122902</v>
      </c>
      <c r="P2525" s="14">
        <v>1.32639024548041</v>
      </c>
      <c r="R2525">
        <v>8</v>
      </c>
      <c r="S2525">
        <v>6</v>
      </c>
      <c r="T2525">
        <v>9</v>
      </c>
      <c r="U2525">
        <v>9</v>
      </c>
      <c r="V2525">
        <v>9</v>
      </c>
    </row>
    <row r="2526" spans="1:22">
      <c r="A2526">
        <v>2007</v>
      </c>
      <c r="B2526">
        <v>4</v>
      </c>
      <c r="C2526">
        <v>10</v>
      </c>
      <c r="D2526" s="14">
        <v>7.0763697244055104</v>
      </c>
      <c r="E2526" s="14">
        <v>9.2226304692642203E-2</v>
      </c>
      <c r="F2526" s="14">
        <v>9.2126488714696295E-2</v>
      </c>
      <c r="G2526" s="14">
        <v>3.2477257097119798</v>
      </c>
      <c r="H2526" s="14">
        <v>1.24239433285328</v>
      </c>
      <c r="I2526" s="14">
        <v>3.88271719976035</v>
      </c>
      <c r="J2526" s="14">
        <v>8.5032063571905001E-2</v>
      </c>
      <c r="K2526" s="14">
        <v>5.4997102740252304</v>
      </c>
      <c r="L2526" s="14">
        <v>1.9461537788588501</v>
      </c>
      <c r="M2526" s="14">
        <v>0.13439659874451601</v>
      </c>
      <c r="N2526" s="14">
        <v>8.0884500441099902</v>
      </c>
      <c r="O2526" s="14">
        <v>1.0528085682653501</v>
      </c>
      <c r="P2526" s="14">
        <v>2.2174987043866801</v>
      </c>
      <c r="R2526">
        <v>9</v>
      </c>
      <c r="S2526">
        <v>6</v>
      </c>
      <c r="T2526">
        <v>9</v>
      </c>
      <c r="U2526">
        <v>9</v>
      </c>
      <c r="V2526">
        <v>4</v>
      </c>
    </row>
    <row r="2527" spans="1:22">
      <c r="A2527">
        <v>2007</v>
      </c>
      <c r="B2527">
        <v>4</v>
      </c>
      <c r="C2527">
        <v>11</v>
      </c>
      <c r="D2527" s="14">
        <v>6.0022516396069499</v>
      </c>
      <c r="E2527" s="14">
        <v>0.33685937374853497</v>
      </c>
      <c r="F2527" s="14">
        <v>1.1593874446575401</v>
      </c>
      <c r="G2527" s="14">
        <v>4.7829024258090804</v>
      </c>
      <c r="H2527" s="14">
        <v>2.21691089440497</v>
      </c>
      <c r="I2527" s="14">
        <v>8.5157248584858198</v>
      </c>
      <c r="J2527" s="14">
        <v>0.44773829374505097</v>
      </c>
      <c r="K2527" s="14">
        <v>8.6215847813835307</v>
      </c>
      <c r="L2527" s="14">
        <v>5.3549744085869397</v>
      </c>
      <c r="M2527" s="14">
        <v>1.1517204437415101</v>
      </c>
      <c r="N2527" s="14">
        <v>10.1954315672831</v>
      </c>
      <c r="O2527" s="14">
        <v>1.2929880957420501</v>
      </c>
      <c r="P2527" s="14">
        <v>3.4104240807128599</v>
      </c>
      <c r="R2527">
        <v>8</v>
      </c>
      <c r="S2527">
        <v>6</v>
      </c>
      <c r="T2527">
        <v>9</v>
      </c>
      <c r="U2527">
        <v>9</v>
      </c>
      <c r="V2527">
        <v>1</v>
      </c>
    </row>
    <row r="2528" spans="1:22">
      <c r="A2528">
        <v>2007</v>
      </c>
      <c r="B2528">
        <v>4</v>
      </c>
      <c r="C2528">
        <v>12</v>
      </c>
      <c r="D2528" s="14">
        <v>10.920655170310599</v>
      </c>
      <c r="E2528" s="14">
        <v>4.5216646012672497</v>
      </c>
      <c r="F2528" s="14">
        <v>4.4550094534866096</v>
      </c>
      <c r="G2528" s="14">
        <v>5.8058216099069497</v>
      </c>
      <c r="H2528" s="14">
        <v>2.7914772481727699</v>
      </c>
      <c r="I2528" s="14">
        <v>12.8729066995573</v>
      </c>
      <c r="J2528" s="14">
        <v>0.79958323662755604</v>
      </c>
      <c r="K2528" s="14">
        <v>5.0930869464689303</v>
      </c>
      <c r="L2528" s="14">
        <v>6.7229896928920301</v>
      </c>
      <c r="M2528" s="14">
        <v>0.33087845495553497</v>
      </c>
      <c r="N2528" s="14">
        <v>6.9999567606312096</v>
      </c>
      <c r="O2528" s="14">
        <v>2.5468647828131599</v>
      </c>
      <c r="P2528" s="14">
        <v>3.5157990211536698</v>
      </c>
      <c r="R2528">
        <v>1</v>
      </c>
      <c r="S2528">
        <v>6</v>
      </c>
      <c r="T2528">
        <v>9</v>
      </c>
      <c r="U2528">
        <v>9</v>
      </c>
      <c r="V2528">
        <v>1</v>
      </c>
    </row>
    <row r="2529" spans="1:22">
      <c r="A2529">
        <v>2007</v>
      </c>
      <c r="B2529">
        <v>4</v>
      </c>
      <c r="C2529">
        <v>13</v>
      </c>
      <c r="D2529" s="14">
        <v>5.1802911000238696</v>
      </c>
      <c r="E2529" s="14">
        <v>4.1382711205459799</v>
      </c>
      <c r="F2529" s="14">
        <v>2.4442176699598099</v>
      </c>
      <c r="G2529" s="14">
        <v>5.4373306677358997</v>
      </c>
      <c r="H2529" s="14">
        <v>3.5365894202793902</v>
      </c>
      <c r="I2529" s="14">
        <v>9.1121057325651194</v>
      </c>
      <c r="J2529" s="14">
        <v>1.9908562070037801</v>
      </c>
      <c r="K2529" s="14">
        <v>5.3006349397136097</v>
      </c>
      <c r="L2529" s="14">
        <v>4.0880222426512898</v>
      </c>
      <c r="M2529" s="14">
        <v>5.9766599126789897E-4</v>
      </c>
      <c r="N2529" s="14">
        <v>10.038304855415699</v>
      </c>
      <c r="O2529" s="14">
        <v>4.5970747906471896</v>
      </c>
      <c r="P2529" s="14">
        <v>4.2206704078528201</v>
      </c>
      <c r="R2529">
        <v>1</v>
      </c>
      <c r="S2529">
        <v>6</v>
      </c>
      <c r="T2529">
        <v>9</v>
      </c>
      <c r="U2529">
        <v>9</v>
      </c>
      <c r="V2529">
        <v>1</v>
      </c>
    </row>
    <row r="2530" spans="1:22">
      <c r="A2530">
        <v>2007</v>
      </c>
      <c r="B2530">
        <v>4</v>
      </c>
      <c r="C2530">
        <v>14</v>
      </c>
      <c r="D2530" s="14">
        <v>11.483738439797399</v>
      </c>
      <c r="E2530" s="14">
        <v>13.5478726298232</v>
      </c>
      <c r="F2530" s="14">
        <v>0.67441675885062002</v>
      </c>
      <c r="G2530" s="14">
        <v>11.3876149189587</v>
      </c>
      <c r="H2530" s="14">
        <v>7.93502992001764</v>
      </c>
      <c r="I2530" s="14">
        <v>13.807732540986301</v>
      </c>
      <c r="J2530" s="14">
        <v>4.71940044093179</v>
      </c>
      <c r="K2530" s="14">
        <v>3.17169051980337</v>
      </c>
      <c r="L2530" s="14">
        <v>8.8868292292552393</v>
      </c>
      <c r="M2530" s="14">
        <v>0</v>
      </c>
      <c r="N2530" s="14">
        <v>23.001417851909999</v>
      </c>
      <c r="O2530" s="14">
        <v>8.1724156680512898</v>
      </c>
      <c r="P2530" s="14">
        <v>7.4632511680829197</v>
      </c>
      <c r="R2530">
        <v>5</v>
      </c>
      <c r="S2530">
        <v>6</v>
      </c>
      <c r="T2530">
        <v>9</v>
      </c>
      <c r="U2530">
        <v>3</v>
      </c>
      <c r="V2530">
        <v>4</v>
      </c>
    </row>
    <row r="2531" spans="1:22">
      <c r="A2531">
        <v>2007</v>
      </c>
      <c r="B2531">
        <v>4</v>
      </c>
      <c r="C2531">
        <v>15</v>
      </c>
      <c r="D2531" s="14">
        <v>6.3891281708814596</v>
      </c>
      <c r="E2531" s="14">
        <v>1.0317662242457799</v>
      </c>
      <c r="F2531" s="14">
        <v>0</v>
      </c>
      <c r="G2531" s="14">
        <v>7.5266808902098203</v>
      </c>
      <c r="H2531" s="14">
        <v>3.8077851215881102</v>
      </c>
      <c r="I2531" s="14">
        <v>3.7295294892979798</v>
      </c>
      <c r="J2531" s="14">
        <v>7.1202155636978599</v>
      </c>
      <c r="K2531" s="14">
        <v>2.2512115638153101</v>
      </c>
      <c r="L2531" s="14">
        <v>1.0594967971300699</v>
      </c>
      <c r="M2531" s="14">
        <v>9.4152882460834999E-6</v>
      </c>
      <c r="N2531" s="14">
        <v>5.2406551032655004</v>
      </c>
      <c r="O2531" s="14">
        <v>8.9558301258997997</v>
      </c>
      <c r="P2531" s="14">
        <v>5.7460874243342897</v>
      </c>
      <c r="R2531">
        <v>4</v>
      </c>
      <c r="S2531">
        <v>1</v>
      </c>
      <c r="T2531">
        <v>2</v>
      </c>
      <c r="U2531">
        <v>3</v>
      </c>
      <c r="V2531">
        <v>1</v>
      </c>
    </row>
    <row r="2532" spans="1:22">
      <c r="A2532">
        <v>2007</v>
      </c>
      <c r="B2532">
        <v>4</v>
      </c>
      <c r="C2532">
        <v>16</v>
      </c>
      <c r="D2532" s="14">
        <v>7.4479626630663898</v>
      </c>
      <c r="E2532" s="14">
        <v>1.5708605065773</v>
      </c>
      <c r="F2532" s="14">
        <v>7.9395916153551793E-2</v>
      </c>
      <c r="G2532" s="14">
        <v>6.0781496657280796</v>
      </c>
      <c r="H2532" s="14">
        <v>6.1151486945947404</v>
      </c>
      <c r="I2532" s="14">
        <v>2.7194844393038098</v>
      </c>
      <c r="J2532" s="14">
        <v>7.1445033650768002</v>
      </c>
      <c r="K2532" s="14">
        <v>3.1573573889898201</v>
      </c>
      <c r="L2532" s="14">
        <v>1.19876513564919</v>
      </c>
      <c r="M2532" s="14">
        <v>0</v>
      </c>
      <c r="N2532" s="14">
        <v>4.7835848230873603</v>
      </c>
      <c r="O2532" s="14">
        <v>3.87802726450336</v>
      </c>
      <c r="P2532" s="14">
        <v>4.1372154395436702</v>
      </c>
      <c r="R2532">
        <v>4</v>
      </c>
      <c r="S2532">
        <v>1</v>
      </c>
      <c r="T2532">
        <v>9</v>
      </c>
      <c r="U2532">
        <v>3</v>
      </c>
      <c r="V2532">
        <v>9</v>
      </c>
    </row>
    <row r="2533" spans="1:22">
      <c r="A2533">
        <v>2007</v>
      </c>
      <c r="B2533">
        <v>4</v>
      </c>
      <c r="C2533">
        <v>17</v>
      </c>
      <c r="D2533" s="14">
        <v>7.08457761053588</v>
      </c>
      <c r="E2533" s="14">
        <v>0.98679656349606804</v>
      </c>
      <c r="F2533" s="14">
        <v>1.37382922670948</v>
      </c>
      <c r="G2533" s="14">
        <v>5.8464846724040296</v>
      </c>
      <c r="H2533" s="14">
        <v>8.1523108619731897</v>
      </c>
      <c r="I2533" s="14">
        <v>8.7439612572454202</v>
      </c>
      <c r="J2533" s="14">
        <v>8.5740101766799093</v>
      </c>
      <c r="K2533" s="14">
        <v>6.92254830908748</v>
      </c>
      <c r="L2533" s="14">
        <v>0.59584209558285794</v>
      </c>
      <c r="M2533" s="14">
        <v>0</v>
      </c>
      <c r="N2533" s="14">
        <v>6.5333806622241797</v>
      </c>
      <c r="O2533" s="14">
        <v>4.32172637935225</v>
      </c>
      <c r="P2533" s="14">
        <v>5.1616952366867297</v>
      </c>
      <c r="R2533">
        <v>4</v>
      </c>
      <c r="S2533">
        <v>1</v>
      </c>
      <c r="T2533">
        <v>9</v>
      </c>
      <c r="U2533">
        <v>3</v>
      </c>
      <c r="V2533">
        <v>3</v>
      </c>
    </row>
    <row r="2534" spans="1:22">
      <c r="A2534">
        <v>2007</v>
      </c>
      <c r="B2534">
        <v>4</v>
      </c>
      <c r="C2534">
        <v>18</v>
      </c>
      <c r="D2534" s="14">
        <v>7.1872861848918497</v>
      </c>
      <c r="E2534" s="14">
        <v>1.0257716833731501E-2</v>
      </c>
      <c r="F2534" s="14">
        <v>0.14741617691206299</v>
      </c>
      <c r="G2534" s="14">
        <v>5.60731648068694</v>
      </c>
      <c r="H2534" s="14">
        <v>7.7232429412435302</v>
      </c>
      <c r="I2534" s="14">
        <v>10.4225298651945</v>
      </c>
      <c r="J2534" s="14">
        <v>5.28131093112182</v>
      </c>
      <c r="K2534" s="14">
        <v>7.9905352969523902</v>
      </c>
      <c r="L2534" s="14">
        <v>0.86265988901200696</v>
      </c>
      <c r="M2534" s="14">
        <v>0</v>
      </c>
      <c r="N2534" s="14">
        <v>7.5327139560026</v>
      </c>
      <c r="O2534" s="14">
        <v>4.6884754201154504</v>
      </c>
      <c r="P2534" s="14">
        <v>4.9079782362454996</v>
      </c>
      <c r="R2534">
        <v>4</v>
      </c>
      <c r="S2534">
        <v>8</v>
      </c>
      <c r="T2534">
        <v>9</v>
      </c>
      <c r="U2534">
        <v>3</v>
      </c>
      <c r="V2534">
        <v>9</v>
      </c>
    </row>
    <row r="2535" spans="1:22">
      <c r="A2535">
        <v>2007</v>
      </c>
      <c r="B2535">
        <v>4</v>
      </c>
      <c r="C2535">
        <v>19</v>
      </c>
      <c r="D2535" s="14">
        <v>8.01471490246856</v>
      </c>
      <c r="E2535" s="14">
        <v>2.1170076638941999E-2</v>
      </c>
      <c r="F2535" s="14">
        <v>0</v>
      </c>
      <c r="G2535" s="14">
        <v>4.2838476342810896</v>
      </c>
      <c r="H2535" s="14">
        <v>5.9099194502794798</v>
      </c>
      <c r="I2535" s="14">
        <v>5.78459593927104</v>
      </c>
      <c r="J2535" s="14">
        <v>4.1507739579630201</v>
      </c>
      <c r="K2535" s="14">
        <v>11.875367564790199</v>
      </c>
      <c r="L2535" s="14">
        <v>1.0485126540640699</v>
      </c>
      <c r="M2535" s="14">
        <v>0</v>
      </c>
      <c r="N2535" s="14">
        <v>6.9204636189723399</v>
      </c>
      <c r="O2535" s="14">
        <v>3.2782967122738098</v>
      </c>
      <c r="P2535" s="14">
        <v>4.4799529526584703</v>
      </c>
      <c r="R2535">
        <v>11</v>
      </c>
      <c r="S2535">
        <v>8</v>
      </c>
      <c r="T2535">
        <v>2</v>
      </c>
      <c r="U2535">
        <v>3</v>
      </c>
      <c r="V2535">
        <v>9</v>
      </c>
    </row>
    <row r="2536" spans="1:22">
      <c r="A2536">
        <v>2007</v>
      </c>
      <c r="B2536">
        <v>4</v>
      </c>
      <c r="C2536">
        <v>20</v>
      </c>
      <c r="D2536" s="14">
        <v>4.9204138036115204</v>
      </c>
      <c r="E2536" s="14">
        <v>9.7566795272406801E-5</v>
      </c>
      <c r="F2536" s="14">
        <v>4.0308681421021301E-4</v>
      </c>
      <c r="G2536" s="14">
        <v>3.4857501793182299</v>
      </c>
      <c r="H2536" s="14">
        <v>7.03658882726132</v>
      </c>
      <c r="I2536" s="14">
        <v>3.02704551222191</v>
      </c>
      <c r="J2536" s="14">
        <v>3.67532828448488</v>
      </c>
      <c r="K2536" s="14">
        <v>5.9109939352299499</v>
      </c>
      <c r="L2536" s="14">
        <v>3.0654434997115398</v>
      </c>
      <c r="M2536" s="14">
        <v>5.1339627826987597E-3</v>
      </c>
      <c r="N2536" s="14">
        <v>10.9901968988171</v>
      </c>
      <c r="O2536" s="14">
        <v>2.8091022487993502</v>
      </c>
      <c r="P2536" s="14">
        <v>3.6813174237600301</v>
      </c>
      <c r="R2536">
        <v>7</v>
      </c>
      <c r="S2536">
        <v>8</v>
      </c>
      <c r="T2536">
        <v>2</v>
      </c>
      <c r="U2536">
        <v>3</v>
      </c>
      <c r="V2536">
        <v>9</v>
      </c>
    </row>
    <row r="2537" spans="1:22">
      <c r="A2537">
        <v>2007</v>
      </c>
      <c r="B2537">
        <v>4</v>
      </c>
      <c r="C2537">
        <v>21</v>
      </c>
      <c r="D2537" s="14">
        <v>5.9316300951354304</v>
      </c>
      <c r="E2537" s="14">
        <v>4.8671821641180503E-5</v>
      </c>
      <c r="F2537" s="14">
        <v>2.5192926799480399E-4</v>
      </c>
      <c r="G2537" s="14">
        <v>2.9933396226887599</v>
      </c>
      <c r="H2537" s="14">
        <v>6.7585569869214899</v>
      </c>
      <c r="I2537" s="14">
        <v>2.2388871477246401</v>
      </c>
      <c r="J2537" s="14">
        <v>3.1657272512063601</v>
      </c>
      <c r="K2537" s="14">
        <v>3.0580183802710699</v>
      </c>
      <c r="L2537" s="14">
        <v>2.8362613397268102</v>
      </c>
      <c r="M2537" s="14">
        <v>3.18142822877664E-2</v>
      </c>
      <c r="N2537" s="14">
        <v>6.9010698294252801</v>
      </c>
      <c r="O2537" s="14">
        <v>3.4161008576486398</v>
      </c>
      <c r="P2537" s="14">
        <v>3.1645477748867599</v>
      </c>
      <c r="R2537">
        <v>7</v>
      </c>
      <c r="S2537">
        <v>8</v>
      </c>
      <c r="T2537">
        <v>2</v>
      </c>
      <c r="U2537">
        <v>3</v>
      </c>
      <c r="V2537">
        <v>9</v>
      </c>
    </row>
    <row r="2538" spans="1:22">
      <c r="A2538">
        <v>2007</v>
      </c>
      <c r="B2538">
        <v>4</v>
      </c>
      <c r="C2538">
        <v>22</v>
      </c>
      <c r="D2538" s="14">
        <v>3.6558218662434299</v>
      </c>
      <c r="E2538" s="14">
        <v>6.4432380187887999E-3</v>
      </c>
      <c r="F2538" s="14">
        <v>2.5192927164017199E-3</v>
      </c>
      <c r="G2538" s="14">
        <v>1.13420215510732</v>
      </c>
      <c r="H2538" s="14">
        <v>2.2952953653179899</v>
      </c>
      <c r="I2538" s="14">
        <v>1.3575608775889101</v>
      </c>
      <c r="J2538" s="14">
        <v>0.99211551175350599</v>
      </c>
      <c r="K2538" s="14">
        <v>1.56165209243079</v>
      </c>
      <c r="L2538" s="14">
        <v>0.76780126424974304</v>
      </c>
      <c r="M2538" s="14">
        <v>5.2543722410787801E-2</v>
      </c>
      <c r="N2538" s="14">
        <v>1.8831550528399099</v>
      </c>
      <c r="O2538" s="14">
        <v>1.62971546773507</v>
      </c>
      <c r="P2538" s="14">
        <v>1.3081873364162599</v>
      </c>
      <c r="R2538">
        <v>6</v>
      </c>
      <c r="S2538">
        <v>8</v>
      </c>
      <c r="T2538">
        <v>5</v>
      </c>
      <c r="U2538">
        <v>3</v>
      </c>
      <c r="V2538">
        <v>9</v>
      </c>
    </row>
    <row r="2539" spans="1:22">
      <c r="A2539">
        <v>2007</v>
      </c>
      <c r="B2539">
        <v>4</v>
      </c>
      <c r="C2539">
        <v>23</v>
      </c>
      <c r="D2539" s="14">
        <v>4.4187980317673397</v>
      </c>
      <c r="E2539" s="14">
        <v>3.5990088418219303E-2</v>
      </c>
      <c r="F2539" s="14">
        <v>3.52700971547357E-4</v>
      </c>
      <c r="G2539" s="14">
        <v>1.21933423483148</v>
      </c>
      <c r="H2539" s="14">
        <v>2.9555578203669302</v>
      </c>
      <c r="I2539" s="14">
        <v>3.5431312223668598</v>
      </c>
      <c r="J2539" s="14">
        <v>0.84349998089501599</v>
      </c>
      <c r="K2539" s="14">
        <v>1.9514039722736101</v>
      </c>
      <c r="L2539" s="14">
        <v>0.42590436320247199</v>
      </c>
      <c r="M2539" s="14">
        <v>1.3747619909912599E-2</v>
      </c>
      <c r="N2539" s="14">
        <v>2.4188476549707798</v>
      </c>
      <c r="O2539" s="14">
        <v>0.91668844271738503</v>
      </c>
      <c r="P2539" s="14">
        <v>1.19277372118109</v>
      </c>
      <c r="R2539">
        <v>6</v>
      </c>
      <c r="S2539">
        <v>8</v>
      </c>
      <c r="T2539">
        <v>9</v>
      </c>
      <c r="U2539">
        <v>3</v>
      </c>
      <c r="V2539">
        <v>3</v>
      </c>
    </row>
    <row r="2540" spans="1:22">
      <c r="A2540">
        <v>2007</v>
      </c>
      <c r="B2540">
        <v>4</v>
      </c>
      <c r="C2540">
        <v>24</v>
      </c>
      <c r="D2540" s="14">
        <v>5.1747497496100596</v>
      </c>
      <c r="E2540" s="14">
        <v>6.4572003068424699E-2</v>
      </c>
      <c r="F2540" s="14">
        <v>3.02102511319835E-4</v>
      </c>
      <c r="G2540" s="14">
        <v>1.5339966332250901</v>
      </c>
      <c r="H2540" s="14">
        <v>4.4600442556575901</v>
      </c>
      <c r="I2540" s="14">
        <v>5.5789499645458802</v>
      </c>
      <c r="J2540" s="14">
        <v>0.63665035164178196</v>
      </c>
      <c r="K2540" s="14">
        <v>2.89861436760778</v>
      </c>
      <c r="L2540" s="14">
        <v>1.36754130259761</v>
      </c>
      <c r="M2540" s="14">
        <v>0.26008433339701398</v>
      </c>
      <c r="N2540" s="14">
        <v>3.19501397205106</v>
      </c>
      <c r="O2540" s="14">
        <v>1.27185638077256</v>
      </c>
      <c r="P2540" s="14">
        <v>1.71958298464826</v>
      </c>
      <c r="R2540">
        <v>6</v>
      </c>
      <c r="S2540">
        <v>8</v>
      </c>
      <c r="T2540">
        <v>9</v>
      </c>
      <c r="U2540">
        <v>3</v>
      </c>
      <c r="V2540">
        <v>4</v>
      </c>
    </row>
    <row r="2541" spans="1:22">
      <c r="A2541">
        <v>2007</v>
      </c>
      <c r="B2541">
        <v>4</v>
      </c>
      <c r="C2541">
        <v>25</v>
      </c>
      <c r="D2541" s="14">
        <v>13.5168723804863</v>
      </c>
      <c r="E2541" s="14">
        <v>0.15171492010416501</v>
      </c>
      <c r="F2541" s="14">
        <v>3.8494203542291501E-2</v>
      </c>
      <c r="G2541" s="14">
        <v>2.6018984994968699</v>
      </c>
      <c r="H2541" s="14">
        <v>2.8551407181889301</v>
      </c>
      <c r="I2541" s="14">
        <v>11.0594744468022</v>
      </c>
      <c r="J2541" s="14">
        <v>0.895336793109897</v>
      </c>
      <c r="K2541" s="14">
        <v>6.6837767371179497</v>
      </c>
      <c r="L2541" s="14">
        <v>5.2110467322152401</v>
      </c>
      <c r="M2541" s="14">
        <v>0.20869461225028901</v>
      </c>
      <c r="N2541" s="14">
        <v>7.2125252660380701</v>
      </c>
      <c r="O2541" s="14">
        <v>1.4188215400633299</v>
      </c>
      <c r="P2541" s="14">
        <v>2.8177051859225202</v>
      </c>
      <c r="R2541">
        <v>7</v>
      </c>
      <c r="S2541">
        <v>8</v>
      </c>
      <c r="T2541">
        <v>9</v>
      </c>
      <c r="U2541">
        <v>3</v>
      </c>
      <c r="V2541">
        <v>4</v>
      </c>
    </row>
    <row r="2542" spans="1:22">
      <c r="A2542">
        <v>2007</v>
      </c>
      <c r="B2542">
        <v>4</v>
      </c>
      <c r="C2542">
        <v>26</v>
      </c>
      <c r="D2542" s="14">
        <v>11.161366094265199</v>
      </c>
      <c r="E2542" s="14">
        <v>0.54873273099174402</v>
      </c>
      <c r="F2542" s="14">
        <v>8.3465145674299093E-2</v>
      </c>
      <c r="G2542" s="14">
        <v>3.8331996125253398</v>
      </c>
      <c r="H2542" s="14">
        <v>2.0152908820534798</v>
      </c>
      <c r="I2542" s="14">
        <v>5.8223143110351101</v>
      </c>
      <c r="J2542" s="14">
        <v>1.4512527342580099</v>
      </c>
      <c r="K2542" s="14">
        <v>3.6688801954942099</v>
      </c>
      <c r="L2542" s="14">
        <v>7.6651359897697402</v>
      </c>
      <c r="M2542" s="14">
        <v>1.06867837313923</v>
      </c>
      <c r="N2542" s="14">
        <v>9.4383375551913993</v>
      </c>
      <c r="O2542" s="14">
        <v>1.0362912048283699</v>
      </c>
      <c r="P2542" s="14">
        <v>2.6632053257531698</v>
      </c>
      <c r="R2542">
        <v>7</v>
      </c>
      <c r="S2542">
        <v>8</v>
      </c>
      <c r="T2542">
        <v>9</v>
      </c>
      <c r="U2542">
        <v>3</v>
      </c>
      <c r="V2542">
        <v>4</v>
      </c>
    </row>
    <row r="2543" spans="1:22">
      <c r="A2543">
        <v>2007</v>
      </c>
      <c r="B2543">
        <v>4</v>
      </c>
      <c r="C2543">
        <v>27</v>
      </c>
      <c r="D2543" s="14">
        <v>7.2303211941968701</v>
      </c>
      <c r="E2543" s="14">
        <v>0.28054875737284402</v>
      </c>
      <c r="F2543" s="14">
        <v>0.348779016945441</v>
      </c>
      <c r="G2543" s="14">
        <v>3.7947241516056298</v>
      </c>
      <c r="H2543" s="14">
        <v>2.4551795324226902</v>
      </c>
      <c r="I2543" s="14">
        <v>3.9638929019517501</v>
      </c>
      <c r="J2543" s="14">
        <v>1.27878837902767</v>
      </c>
      <c r="K2543" s="14">
        <v>1.68127313333684</v>
      </c>
      <c r="L2543" s="14">
        <v>3.25293094468348</v>
      </c>
      <c r="M2543" s="14">
        <v>6.3312495904424296E-2</v>
      </c>
      <c r="N2543" s="14">
        <v>9.5532941354663308</v>
      </c>
      <c r="O2543" s="14">
        <v>1.22928893149524</v>
      </c>
      <c r="P2543" s="14">
        <v>2.1886486661897702</v>
      </c>
      <c r="R2543">
        <v>7</v>
      </c>
      <c r="S2543">
        <v>8</v>
      </c>
      <c r="T2543">
        <v>9</v>
      </c>
      <c r="U2543">
        <v>3</v>
      </c>
      <c r="V2543">
        <v>7</v>
      </c>
    </row>
    <row r="2544" spans="1:22">
      <c r="A2544">
        <v>2007</v>
      </c>
      <c r="B2544">
        <v>4</v>
      </c>
      <c r="C2544">
        <v>28</v>
      </c>
      <c r="D2544" s="14">
        <v>0.99402215617238099</v>
      </c>
      <c r="E2544" s="14">
        <v>7.0588180476093398E-3</v>
      </c>
      <c r="F2544" s="14">
        <v>6.9142745302667903E-3</v>
      </c>
      <c r="G2544" s="14">
        <v>2.93728854427451</v>
      </c>
      <c r="H2544" s="14">
        <v>1.0654685660041601</v>
      </c>
      <c r="I2544" s="14">
        <v>1.17242975900269</v>
      </c>
      <c r="J2544" s="14">
        <v>0.80286376928615599</v>
      </c>
      <c r="K2544" s="14">
        <v>0.79923811221300001</v>
      </c>
      <c r="L2544" s="14">
        <v>1.14492476236646</v>
      </c>
      <c r="M2544" s="14">
        <v>0.38448994309550799</v>
      </c>
      <c r="N2544" s="14">
        <v>4.5364796871360804</v>
      </c>
      <c r="O2544" s="14">
        <v>1.35946897363762</v>
      </c>
      <c r="P2544" s="14">
        <v>1.4322441411297</v>
      </c>
      <c r="R2544">
        <v>6</v>
      </c>
      <c r="S2544">
        <v>6</v>
      </c>
      <c r="T2544">
        <v>2</v>
      </c>
      <c r="U2544">
        <v>3</v>
      </c>
      <c r="V2544">
        <v>7</v>
      </c>
    </row>
    <row r="2545" spans="1:22">
      <c r="A2545">
        <v>2007</v>
      </c>
      <c r="B2545">
        <v>4</v>
      </c>
      <c r="C2545">
        <v>29</v>
      </c>
      <c r="D2545" s="14">
        <v>0.27027276287240098</v>
      </c>
      <c r="E2545" s="14">
        <v>9.7524937720292498E-5</v>
      </c>
      <c r="F2545" s="14">
        <v>0</v>
      </c>
      <c r="G2545" s="14">
        <v>3.3876115163995499</v>
      </c>
      <c r="H2545" s="14">
        <v>0.39200189847403299</v>
      </c>
      <c r="I2545" s="14">
        <v>0.44351477203026002</v>
      </c>
      <c r="J2545" s="14">
        <v>1.0116296866483301</v>
      </c>
      <c r="K2545" s="14">
        <v>0.23253541427136201</v>
      </c>
      <c r="L2545" s="14">
        <v>1.0996138477727</v>
      </c>
      <c r="M2545" s="14">
        <v>2.0275259752172401</v>
      </c>
      <c r="N2545" s="14">
        <v>0.71031775567814204</v>
      </c>
      <c r="O2545" s="14">
        <v>0.92681797137349697</v>
      </c>
      <c r="P2545" s="14">
        <v>1.1596550926803399</v>
      </c>
      <c r="R2545">
        <v>2</v>
      </c>
      <c r="S2545">
        <v>6</v>
      </c>
      <c r="T2545">
        <v>2</v>
      </c>
      <c r="U2545">
        <v>3</v>
      </c>
      <c r="V2545">
        <v>7</v>
      </c>
    </row>
    <row r="2546" spans="1:22">
      <c r="A2546">
        <v>2007</v>
      </c>
      <c r="B2546">
        <v>4</v>
      </c>
      <c r="C2546">
        <v>30</v>
      </c>
      <c r="D2546" s="14">
        <v>1.0771100877035999</v>
      </c>
      <c r="E2546" s="14">
        <v>1.9913372910101801E-3</v>
      </c>
      <c r="F2546" s="14">
        <v>0</v>
      </c>
      <c r="G2546" s="14">
        <v>3.7814462485437099</v>
      </c>
      <c r="H2546" s="14">
        <v>1.0723710961520401</v>
      </c>
      <c r="I2546" s="14">
        <v>1.9679697070384601</v>
      </c>
      <c r="J2546" s="14">
        <v>3.9702293289427799</v>
      </c>
      <c r="K2546" s="14">
        <v>1.2150864166615101</v>
      </c>
      <c r="L2546" s="14">
        <v>4.1163691135043203</v>
      </c>
      <c r="M2546" s="14">
        <v>0.72421202628881598</v>
      </c>
      <c r="N2546" s="14">
        <v>2.5838901019151299</v>
      </c>
      <c r="O2546" s="14">
        <v>1.3973432586066901</v>
      </c>
      <c r="P2546" s="14">
        <v>2.0239236544628199</v>
      </c>
      <c r="R2546">
        <v>2</v>
      </c>
      <c r="S2546">
        <v>6</v>
      </c>
      <c r="T2546">
        <v>9</v>
      </c>
      <c r="U2546">
        <v>3</v>
      </c>
      <c r="V2546">
        <v>7</v>
      </c>
    </row>
    <row r="2547" spans="1:22">
      <c r="A2547">
        <v>2007</v>
      </c>
      <c r="B2547">
        <v>5</v>
      </c>
      <c r="C2547">
        <v>1</v>
      </c>
      <c r="D2547" s="14">
        <v>0.266050931565462</v>
      </c>
      <c r="E2547" s="14">
        <v>6.6434586986771196E-2</v>
      </c>
      <c r="F2547" s="14">
        <v>1.8277463078725801E-2</v>
      </c>
      <c r="G2547" s="14">
        <v>7.3054500250184997</v>
      </c>
      <c r="H2547" s="14">
        <v>1.74310867522246</v>
      </c>
      <c r="I2547" s="14">
        <v>1.21316139019229</v>
      </c>
      <c r="J2547" s="14">
        <v>4.0756642355611596</v>
      </c>
      <c r="K2547" s="14">
        <v>2.4445230080095399</v>
      </c>
      <c r="L2547" s="14">
        <v>5.8519716242555102</v>
      </c>
      <c r="M2547" s="14">
        <v>0.89238565016571603</v>
      </c>
      <c r="N2547" s="14">
        <v>7.4350971036072604</v>
      </c>
      <c r="O2547" s="14">
        <v>1.8427071210149599</v>
      </c>
      <c r="P2547" s="14">
        <v>3.2384099338072398</v>
      </c>
      <c r="R2547">
        <v>7</v>
      </c>
      <c r="S2547">
        <v>6</v>
      </c>
      <c r="T2547">
        <v>9</v>
      </c>
      <c r="U2547">
        <v>3</v>
      </c>
      <c r="V2547">
        <v>9</v>
      </c>
    </row>
    <row r="2548" spans="1:22">
      <c r="A2548">
        <v>2007</v>
      </c>
      <c r="B2548">
        <v>5</v>
      </c>
      <c r="C2548">
        <v>2</v>
      </c>
      <c r="D2548" s="14">
        <v>0.92021405777745702</v>
      </c>
      <c r="E2548" s="14">
        <v>0.426269705301068</v>
      </c>
      <c r="F2548" s="14">
        <v>9.7412165320729799E-2</v>
      </c>
      <c r="G2548" s="14">
        <v>2.4615386871026401</v>
      </c>
      <c r="H2548" s="14">
        <v>2.4398187135121399</v>
      </c>
      <c r="I2548" s="14">
        <v>1.0300529915991099</v>
      </c>
      <c r="J2548" s="14">
        <v>2.8970964002005002</v>
      </c>
      <c r="K2548" s="14">
        <v>2.4640630786569999</v>
      </c>
      <c r="L2548" s="14">
        <v>0.70835499906111998</v>
      </c>
      <c r="M2548" s="14">
        <v>0.79005043060221503</v>
      </c>
      <c r="N2548" s="14">
        <v>1.9689821654027699</v>
      </c>
      <c r="O2548" s="14">
        <v>1.8559429403345</v>
      </c>
      <c r="P2548" s="14">
        <v>1.95601120207367</v>
      </c>
      <c r="R2548">
        <v>6</v>
      </c>
      <c r="S2548">
        <v>6</v>
      </c>
      <c r="T2548">
        <v>2</v>
      </c>
      <c r="U2548">
        <v>3</v>
      </c>
      <c r="V2548">
        <v>9</v>
      </c>
    </row>
    <row r="2549" spans="1:22">
      <c r="A2549">
        <v>2007</v>
      </c>
      <c r="B2549">
        <v>5</v>
      </c>
      <c r="C2549">
        <v>3</v>
      </c>
      <c r="D2549" s="14">
        <v>1.30772888970682</v>
      </c>
      <c r="E2549" s="14">
        <v>1.1687684830348899E-2</v>
      </c>
      <c r="F2549" s="14">
        <v>9.5200591593059505E-2</v>
      </c>
      <c r="G2549" s="14">
        <v>1.95573016719169</v>
      </c>
      <c r="H2549" s="14">
        <v>1.1383107500754901</v>
      </c>
      <c r="I2549" s="14">
        <v>1.6910385056603201</v>
      </c>
      <c r="J2549" s="14">
        <v>2.2991619463151398</v>
      </c>
      <c r="K2549" s="14">
        <v>0.52709430132331803</v>
      </c>
      <c r="L2549" s="14">
        <v>0.453794990601879</v>
      </c>
      <c r="M2549" s="14">
        <v>0.462881505393898</v>
      </c>
      <c r="N2549" s="14">
        <v>3.5238029547306202</v>
      </c>
      <c r="O2549" s="14">
        <v>1.4807753769315899</v>
      </c>
      <c r="P2549" s="14">
        <v>1.34313558859427</v>
      </c>
      <c r="R2549">
        <v>6</v>
      </c>
      <c r="S2549">
        <v>6</v>
      </c>
      <c r="T2549">
        <v>1</v>
      </c>
      <c r="U2549">
        <v>3</v>
      </c>
      <c r="V2549">
        <v>7</v>
      </c>
    </row>
    <row r="2550" spans="1:22">
      <c r="A2550">
        <v>2007</v>
      </c>
      <c r="B2550">
        <v>5</v>
      </c>
      <c r="C2550">
        <v>4</v>
      </c>
      <c r="D2550" s="14">
        <v>0.87061563017787602</v>
      </c>
      <c r="E2550" s="14">
        <v>0</v>
      </c>
      <c r="F2550" s="14">
        <v>1.00771703552553E-4</v>
      </c>
      <c r="G2550" s="14">
        <v>2.6368479310556299</v>
      </c>
      <c r="H2550" s="14">
        <v>1.3530157314192099</v>
      </c>
      <c r="I2550" s="14">
        <v>0.87557091512471297</v>
      </c>
      <c r="J2550" s="14">
        <v>1.9175757337943</v>
      </c>
      <c r="K2550" s="14">
        <v>0.36417269445397099</v>
      </c>
      <c r="L2550" s="14">
        <v>0.93627796459900903</v>
      </c>
      <c r="M2550" s="14">
        <v>0.51329769093896305</v>
      </c>
      <c r="N2550" s="14">
        <v>2.9232158321157802</v>
      </c>
      <c r="O2550" s="14">
        <v>1.4554997999138</v>
      </c>
      <c r="P2550" s="14">
        <v>1.3708005108638801</v>
      </c>
      <c r="R2550">
        <v>2</v>
      </c>
      <c r="S2550">
        <v>5</v>
      </c>
      <c r="T2550">
        <v>1</v>
      </c>
      <c r="U2550">
        <v>3</v>
      </c>
      <c r="V2550">
        <v>7</v>
      </c>
    </row>
    <row r="2551" spans="1:22">
      <c r="A2551">
        <v>2007</v>
      </c>
      <c r="B2551">
        <v>5</v>
      </c>
      <c r="C2551">
        <v>5</v>
      </c>
      <c r="D2551" s="14">
        <v>1.0321067717530199</v>
      </c>
      <c r="E2551" s="14">
        <v>0.26654550372661101</v>
      </c>
      <c r="F2551" s="14">
        <v>9.8733308069430606E-3</v>
      </c>
      <c r="G2551" s="14">
        <v>2.9366312287032801</v>
      </c>
      <c r="H2551" s="14">
        <v>4.4217741298180702</v>
      </c>
      <c r="I2551" s="14">
        <v>1.31399288862564</v>
      </c>
      <c r="J2551" s="14">
        <v>3.1304536830002401</v>
      </c>
      <c r="K2551" s="14">
        <v>1.03619505961946</v>
      </c>
      <c r="L2551" s="14">
        <v>4.6650236527681903</v>
      </c>
      <c r="M2551" s="14">
        <v>1.15023700447458</v>
      </c>
      <c r="N2551" s="14">
        <v>8.37778972686597</v>
      </c>
      <c r="O2551" s="14">
        <v>2.4762332075572102</v>
      </c>
      <c r="P2551" s="14">
        <v>2.67706616630521</v>
      </c>
      <c r="R2551">
        <v>7</v>
      </c>
      <c r="S2551">
        <v>5</v>
      </c>
      <c r="T2551">
        <v>4</v>
      </c>
      <c r="U2551">
        <v>3</v>
      </c>
      <c r="V2551">
        <v>7</v>
      </c>
    </row>
    <row r="2552" spans="1:22">
      <c r="A2552">
        <v>2007</v>
      </c>
      <c r="B2552">
        <v>5</v>
      </c>
      <c r="C2552">
        <v>6</v>
      </c>
      <c r="D2552" s="14">
        <v>0.33226867023755202</v>
      </c>
      <c r="E2552" s="14">
        <v>0.35694564944736001</v>
      </c>
      <c r="F2552" s="14">
        <v>8.7240934953199505E-3</v>
      </c>
      <c r="G2552" s="14">
        <v>3.48549389176251</v>
      </c>
      <c r="H2552" s="14">
        <v>3.5683117736736998</v>
      </c>
      <c r="I2552" s="14">
        <v>1.1269143772671499</v>
      </c>
      <c r="J2552" s="14">
        <v>0.887680227850841</v>
      </c>
      <c r="K2552" s="14">
        <v>1.1406577485281</v>
      </c>
      <c r="L2552" s="14">
        <v>2.8732500039394901</v>
      </c>
      <c r="M2552" s="14">
        <v>0.89533308244469001</v>
      </c>
      <c r="N2552" s="14">
        <v>7.02623416924453</v>
      </c>
      <c r="O2552" s="14">
        <v>3.6395112972768602</v>
      </c>
      <c r="P2552" s="14">
        <v>2.7600953877187999</v>
      </c>
      <c r="R2552">
        <v>2</v>
      </c>
      <c r="S2552">
        <v>5</v>
      </c>
      <c r="T2552">
        <v>4</v>
      </c>
      <c r="U2552">
        <v>3</v>
      </c>
      <c r="V2552">
        <v>7</v>
      </c>
    </row>
    <row r="2553" spans="1:22">
      <c r="A2553">
        <v>2007</v>
      </c>
      <c r="B2553">
        <v>5</v>
      </c>
      <c r="C2553">
        <v>7</v>
      </c>
      <c r="D2553" s="14">
        <v>0.56335910556603896</v>
      </c>
      <c r="E2553" s="14">
        <v>9.5697772323292393E-2</v>
      </c>
      <c r="F2553" s="14">
        <v>0.17305589391668999</v>
      </c>
      <c r="G2553" s="14">
        <v>4.1537607484330801</v>
      </c>
      <c r="H2553" s="14">
        <v>0.714298520962793</v>
      </c>
      <c r="I2553" s="14">
        <v>1.5631433775243699</v>
      </c>
      <c r="J2553" s="14">
        <v>2.2231114739444</v>
      </c>
      <c r="K2553" s="14">
        <v>0.86040840246922301</v>
      </c>
      <c r="L2553" s="14">
        <v>2.0795066503910702</v>
      </c>
      <c r="M2553" s="14">
        <v>3.49777857476933E-2</v>
      </c>
      <c r="N2553" s="14">
        <v>4.9752988645188596</v>
      </c>
      <c r="O2553" s="14">
        <v>4.2688840312993603</v>
      </c>
      <c r="P2553" s="14">
        <v>2.7569580675901602</v>
      </c>
      <c r="R2553">
        <v>2</v>
      </c>
      <c r="S2553">
        <v>5</v>
      </c>
      <c r="T2553">
        <v>8</v>
      </c>
      <c r="U2553">
        <v>3</v>
      </c>
      <c r="V2553">
        <v>7</v>
      </c>
    </row>
    <row r="2554" spans="1:22">
      <c r="A2554">
        <v>2007</v>
      </c>
      <c r="B2554">
        <v>5</v>
      </c>
      <c r="C2554">
        <v>8</v>
      </c>
      <c r="D2554" s="14">
        <v>4.3709953219547598E-2</v>
      </c>
      <c r="E2554" s="14">
        <v>4.3956417646800298E-2</v>
      </c>
      <c r="F2554" s="14">
        <v>0.16727621326593201</v>
      </c>
      <c r="G2554" s="14">
        <v>3.6093457759927698</v>
      </c>
      <c r="H2554" s="14">
        <v>0.54047740212893802</v>
      </c>
      <c r="I2554" s="14">
        <v>4.8538019901542898E-2</v>
      </c>
      <c r="J2554" s="14">
        <v>1.35637670618923</v>
      </c>
      <c r="K2554" s="14">
        <v>0.71250204094496405</v>
      </c>
      <c r="L2554" s="14">
        <v>0.67889337623769996</v>
      </c>
      <c r="M2554" s="14">
        <v>4.1436141373055298E-2</v>
      </c>
      <c r="N2554" s="14">
        <v>1.0797113904737099</v>
      </c>
      <c r="O2554" s="14">
        <v>3.48961218718599</v>
      </c>
      <c r="P2554" s="14">
        <v>2.05989370549322</v>
      </c>
      <c r="R2554">
        <v>2</v>
      </c>
      <c r="S2554">
        <v>5</v>
      </c>
      <c r="T2554">
        <v>4</v>
      </c>
      <c r="U2554">
        <v>3</v>
      </c>
      <c r="V2554">
        <v>6</v>
      </c>
    </row>
    <row r="2555" spans="1:22">
      <c r="A2555">
        <v>2007</v>
      </c>
      <c r="B2555">
        <v>5</v>
      </c>
      <c r="C2555">
        <v>9</v>
      </c>
      <c r="D2555" s="14">
        <v>1.2944155293091399</v>
      </c>
      <c r="E2555" s="14">
        <v>0.44666573241093799</v>
      </c>
      <c r="F2555" s="14">
        <v>1.1086051299033699</v>
      </c>
      <c r="G2555" s="14">
        <v>3.3096192082588902</v>
      </c>
      <c r="H2555" s="14">
        <v>1.1532234864559401</v>
      </c>
      <c r="I2555" s="14">
        <v>2.1347191655736899</v>
      </c>
      <c r="J2555" s="14">
        <v>3.2363629317024798</v>
      </c>
      <c r="K2555" s="14">
        <v>1.19729182480779</v>
      </c>
      <c r="L2555" s="14">
        <v>0.47742016683571098</v>
      </c>
      <c r="M2555" s="14">
        <v>0.167867900545667</v>
      </c>
      <c r="N2555" s="14">
        <v>2.1383504531285</v>
      </c>
      <c r="O2555" s="14">
        <v>2.3607386242863302</v>
      </c>
      <c r="P2555" s="14">
        <v>1.9987714145156299</v>
      </c>
      <c r="R2555">
        <v>2</v>
      </c>
      <c r="S2555">
        <v>5</v>
      </c>
      <c r="T2555">
        <v>4</v>
      </c>
      <c r="U2555">
        <v>3</v>
      </c>
      <c r="V2555">
        <v>7</v>
      </c>
    </row>
    <row r="2556" spans="1:22">
      <c r="A2556">
        <v>2007</v>
      </c>
      <c r="B2556">
        <v>5</v>
      </c>
      <c r="C2556">
        <v>10</v>
      </c>
      <c r="D2556" s="14">
        <v>0.26232121185346802</v>
      </c>
      <c r="E2556" s="14">
        <v>0.35158027277989001</v>
      </c>
      <c r="F2556" s="14">
        <v>5.98331135865715E-2</v>
      </c>
      <c r="G2556" s="14">
        <v>2.77592175190679</v>
      </c>
      <c r="H2556" s="14">
        <v>0.88677085869720995</v>
      </c>
      <c r="I2556" s="14">
        <v>0.65222123382124497</v>
      </c>
      <c r="J2556" s="14">
        <v>1.4701294126008</v>
      </c>
      <c r="K2556" s="14">
        <v>1.19144629386381</v>
      </c>
      <c r="L2556" s="14">
        <v>0.89075747632331403</v>
      </c>
      <c r="M2556" s="14">
        <v>7.7866325962901495E-2</v>
      </c>
      <c r="N2556" s="14">
        <v>2.6650933028048298</v>
      </c>
      <c r="O2556" s="14">
        <v>3.55977903499788</v>
      </c>
      <c r="P2556" s="14">
        <v>2.1128399182136501</v>
      </c>
      <c r="R2556">
        <v>2</v>
      </c>
      <c r="S2556">
        <v>5</v>
      </c>
      <c r="T2556">
        <v>4</v>
      </c>
      <c r="U2556">
        <v>2</v>
      </c>
      <c r="V2556">
        <v>7</v>
      </c>
    </row>
    <row r="2557" spans="1:22">
      <c r="A2557">
        <v>2007</v>
      </c>
      <c r="B2557">
        <v>5</v>
      </c>
      <c r="C2557">
        <v>11</v>
      </c>
      <c r="D2557" s="14">
        <v>0.175144373320061</v>
      </c>
      <c r="E2557" s="14">
        <v>2.3362496129675898E-2</v>
      </c>
      <c r="F2557" s="14">
        <v>4.5347265687306902E-4</v>
      </c>
      <c r="G2557" s="14">
        <v>1.3516891493243099</v>
      </c>
      <c r="H2557" s="14">
        <v>1.50136929205102</v>
      </c>
      <c r="I2557" s="14">
        <v>0.384070341470096</v>
      </c>
      <c r="J2557" s="14">
        <v>1.39076596176425</v>
      </c>
      <c r="K2557" s="14">
        <v>1.2843502394198401</v>
      </c>
      <c r="L2557" s="14">
        <v>0.33220556259151801</v>
      </c>
      <c r="M2557" s="14">
        <v>0.18393790698878501</v>
      </c>
      <c r="N2557" s="14">
        <v>1.00157810372694</v>
      </c>
      <c r="O2557" s="14">
        <v>3.39914583172903</v>
      </c>
      <c r="P2557" s="14">
        <v>1.8074433159641701</v>
      </c>
      <c r="R2557">
        <v>6</v>
      </c>
      <c r="S2557">
        <v>5</v>
      </c>
      <c r="T2557">
        <v>4</v>
      </c>
      <c r="U2557">
        <v>2</v>
      </c>
      <c r="V2557">
        <v>7</v>
      </c>
    </row>
    <row r="2558" spans="1:22">
      <c r="A2558">
        <v>2007</v>
      </c>
      <c r="B2558">
        <v>5</v>
      </c>
      <c r="C2558">
        <v>12</v>
      </c>
      <c r="D2558" s="14">
        <v>0.23502499235067201</v>
      </c>
      <c r="E2558" s="14">
        <v>2.7539958572605802E-3</v>
      </c>
      <c r="F2558" s="14">
        <v>0</v>
      </c>
      <c r="G2558" s="14">
        <v>2.2879511495598899</v>
      </c>
      <c r="H2558" s="14">
        <v>1.3825311630297701</v>
      </c>
      <c r="I2558" s="14">
        <v>9.6574124385792007E-2</v>
      </c>
      <c r="J2558" s="14">
        <v>0.79182703802437304</v>
      </c>
      <c r="K2558" s="14">
        <v>2.1951938944127298</v>
      </c>
      <c r="L2558" s="14">
        <v>4.63141555818678</v>
      </c>
      <c r="M2558" s="14">
        <v>0.87289348128266597</v>
      </c>
      <c r="N2558" s="14">
        <v>3.7254245056106501</v>
      </c>
      <c r="O2558" s="14">
        <v>4.2493160725602204</v>
      </c>
      <c r="P2558" s="14">
        <v>2.6411230793015501</v>
      </c>
      <c r="R2558">
        <v>2</v>
      </c>
      <c r="S2558">
        <v>5</v>
      </c>
      <c r="T2558">
        <v>4</v>
      </c>
      <c r="U2558">
        <v>2</v>
      </c>
      <c r="V2558">
        <v>7</v>
      </c>
    </row>
    <row r="2559" spans="1:22">
      <c r="A2559">
        <v>2007</v>
      </c>
      <c r="B2559">
        <v>5</v>
      </c>
      <c r="C2559">
        <v>13</v>
      </c>
      <c r="D2559" s="14">
        <v>1.87988078173866</v>
      </c>
      <c r="E2559" s="14">
        <v>1.4890476342589099E-2</v>
      </c>
      <c r="F2559" s="14">
        <v>5.53516937220331E-2</v>
      </c>
      <c r="G2559" s="14">
        <v>2.2196045548036998</v>
      </c>
      <c r="H2559" s="14">
        <v>11.456419615319501</v>
      </c>
      <c r="I2559" s="14">
        <v>1.3059036076080599</v>
      </c>
      <c r="J2559" s="14">
        <v>1.50366867720453</v>
      </c>
      <c r="K2559" s="14">
        <v>1.9347609958277301</v>
      </c>
      <c r="L2559" s="14">
        <v>4.8947667046154901</v>
      </c>
      <c r="M2559" s="14">
        <v>1.29743919698669E-3</v>
      </c>
      <c r="N2559" s="14">
        <v>5.5238128134022997</v>
      </c>
      <c r="O2559" s="14">
        <v>8.4606692371259893</v>
      </c>
      <c r="P2559" s="14">
        <v>4.9350610361893503</v>
      </c>
      <c r="R2559">
        <v>10</v>
      </c>
      <c r="S2559">
        <v>5</v>
      </c>
      <c r="T2559">
        <v>4</v>
      </c>
      <c r="U2559">
        <v>2</v>
      </c>
      <c r="V2559">
        <v>6</v>
      </c>
    </row>
    <row r="2560" spans="1:22">
      <c r="A2560">
        <v>2007</v>
      </c>
      <c r="B2560">
        <v>5</v>
      </c>
      <c r="C2560">
        <v>14</v>
      </c>
      <c r="D2560" s="14">
        <v>0.64682515795850304</v>
      </c>
      <c r="E2560" s="14">
        <v>4.6344929213654802E-2</v>
      </c>
      <c r="F2560" s="14">
        <v>9.7229725887919699E-3</v>
      </c>
      <c r="G2560" s="14">
        <v>4.4742904651642501</v>
      </c>
      <c r="H2560" s="14">
        <v>3.78152015939652</v>
      </c>
      <c r="I2560" s="14">
        <v>0.57776626620717497</v>
      </c>
      <c r="J2560" s="14">
        <v>1.8573303758261901</v>
      </c>
      <c r="K2560" s="14">
        <v>1.34748899835443</v>
      </c>
      <c r="L2560" s="14">
        <v>9.0418431576040206</v>
      </c>
      <c r="M2560" s="14">
        <v>6.6155531128393702E-2</v>
      </c>
      <c r="N2560" s="14">
        <v>7.3320955266368104</v>
      </c>
      <c r="O2560" s="14">
        <v>9.6575357948686893</v>
      </c>
      <c r="P2560" s="14">
        <v>5.333939510465</v>
      </c>
      <c r="R2560">
        <v>10</v>
      </c>
      <c r="S2560">
        <v>9</v>
      </c>
      <c r="T2560">
        <v>4</v>
      </c>
      <c r="U2560">
        <v>2</v>
      </c>
      <c r="V2560">
        <v>6</v>
      </c>
    </row>
    <row r="2561" spans="1:22">
      <c r="A2561">
        <v>2007</v>
      </c>
      <c r="B2561">
        <v>5</v>
      </c>
      <c r="C2561">
        <v>15</v>
      </c>
      <c r="D2561" s="14">
        <v>2.4874022908398099</v>
      </c>
      <c r="E2561" s="14">
        <v>8.0890660220451299E-2</v>
      </c>
      <c r="F2561" s="14">
        <v>8.5951665898078298E-4</v>
      </c>
      <c r="G2561" s="14">
        <v>4.0289682234995796</v>
      </c>
      <c r="H2561" s="14">
        <v>2.4636156812727901</v>
      </c>
      <c r="I2561" s="14">
        <v>1.97574593644003</v>
      </c>
      <c r="J2561" s="14">
        <v>1.2828322279329301</v>
      </c>
      <c r="K2561" s="14">
        <v>0.54119151549122002</v>
      </c>
      <c r="L2561" s="14">
        <v>7.1782454876874704</v>
      </c>
      <c r="M2561" s="14">
        <v>0.130502544263879</v>
      </c>
      <c r="N2561" s="14">
        <v>9.9850446592470998</v>
      </c>
      <c r="O2561" s="14">
        <v>7.1430923876608903</v>
      </c>
      <c r="P2561" s="14">
        <v>4.1877491391251001</v>
      </c>
      <c r="R2561">
        <v>10</v>
      </c>
      <c r="S2561">
        <v>5</v>
      </c>
      <c r="T2561">
        <v>4</v>
      </c>
      <c r="U2561">
        <v>2</v>
      </c>
      <c r="V2561">
        <v>6</v>
      </c>
    </row>
    <row r="2562" spans="1:22">
      <c r="A2562">
        <v>2007</v>
      </c>
      <c r="B2562">
        <v>5</v>
      </c>
      <c r="C2562">
        <v>16</v>
      </c>
      <c r="D2562" s="14">
        <v>1.3862924597764801</v>
      </c>
      <c r="E2562" s="14">
        <v>2.7435116831282101E-2</v>
      </c>
      <c r="F2562" s="14">
        <v>0</v>
      </c>
      <c r="G2562" s="14">
        <v>4.2667589805502404</v>
      </c>
      <c r="H2562" s="14">
        <v>2.12679580792196</v>
      </c>
      <c r="I2562" s="14">
        <v>5.9913907292286801</v>
      </c>
      <c r="J2562" s="14">
        <v>1.1578812030010299</v>
      </c>
      <c r="K2562" s="14">
        <v>2.4016313807327601</v>
      </c>
      <c r="L2562" s="14">
        <v>7.5550393204763502</v>
      </c>
      <c r="M2562" s="14">
        <v>0.297794220520119</v>
      </c>
      <c r="N2562" s="14">
        <v>10.6326226261421</v>
      </c>
      <c r="O2562" s="14">
        <v>9.1882363489179006</v>
      </c>
      <c r="P2562" s="14">
        <v>5.0884830199681499</v>
      </c>
      <c r="R2562">
        <v>4</v>
      </c>
      <c r="S2562">
        <v>5</v>
      </c>
      <c r="T2562">
        <v>4</v>
      </c>
      <c r="U2562">
        <v>2</v>
      </c>
      <c r="V2562">
        <v>6</v>
      </c>
    </row>
    <row r="2563" spans="1:22">
      <c r="A2563">
        <v>2007</v>
      </c>
      <c r="B2563">
        <v>5</v>
      </c>
      <c r="C2563">
        <v>17</v>
      </c>
      <c r="D2563" s="14">
        <v>2.3699565756499599</v>
      </c>
      <c r="E2563" s="14">
        <v>1.08762325968588E-2</v>
      </c>
      <c r="F2563" s="14">
        <v>4.0447961538649801E-4</v>
      </c>
      <c r="G2563" s="14">
        <v>5.0371849321622104</v>
      </c>
      <c r="H2563" s="14">
        <v>5.0518852696359504</v>
      </c>
      <c r="I2563" s="14">
        <v>2.3168410771794701</v>
      </c>
      <c r="J2563" s="14">
        <v>2.58713192262248</v>
      </c>
      <c r="K2563" s="14">
        <v>2.9048081036610598</v>
      </c>
      <c r="L2563" s="14">
        <v>5.1516308776744104</v>
      </c>
      <c r="M2563" s="14">
        <v>1.39541766239515</v>
      </c>
      <c r="N2563" s="14">
        <v>9.0732004070624193</v>
      </c>
      <c r="O2563" s="14">
        <v>7.8191429262777197</v>
      </c>
      <c r="P2563" s="14">
        <v>5.07832136903885</v>
      </c>
      <c r="R2563">
        <v>4</v>
      </c>
      <c r="S2563">
        <v>9</v>
      </c>
      <c r="T2563">
        <v>4</v>
      </c>
      <c r="U2563">
        <v>2</v>
      </c>
      <c r="V2563">
        <v>6</v>
      </c>
    </row>
    <row r="2564" spans="1:22">
      <c r="A2564">
        <v>2007</v>
      </c>
      <c r="B2564">
        <v>5</v>
      </c>
      <c r="C2564">
        <v>18</v>
      </c>
      <c r="D2564" s="14">
        <v>1.9121224293483501</v>
      </c>
      <c r="E2564" s="14">
        <v>0.48848183970979098</v>
      </c>
      <c r="F2564" s="14">
        <v>0.181421280568931</v>
      </c>
      <c r="G2564" s="14">
        <v>4.2002699452063696</v>
      </c>
      <c r="H2564" s="14">
        <v>1.5735518368768999</v>
      </c>
      <c r="I2564" s="14">
        <v>3.6570365776167999</v>
      </c>
      <c r="J2564" s="14">
        <v>1.5223222597872901</v>
      </c>
      <c r="K2564" s="14">
        <v>0.89666925971032196</v>
      </c>
      <c r="L2564" s="14">
        <v>6.4946834301519099</v>
      </c>
      <c r="M2564" s="14">
        <v>4.03176731073596</v>
      </c>
      <c r="N2564" s="14">
        <v>4.35060070792247</v>
      </c>
      <c r="O2564" s="14">
        <v>2.9882483583710102</v>
      </c>
      <c r="P2564" s="14">
        <v>2.7183714500201202</v>
      </c>
      <c r="R2564">
        <v>2</v>
      </c>
      <c r="S2564">
        <v>9</v>
      </c>
      <c r="T2564">
        <v>8</v>
      </c>
      <c r="U2564">
        <v>2</v>
      </c>
      <c r="V2564">
        <v>7</v>
      </c>
    </row>
    <row r="2565" spans="1:22">
      <c r="A2565">
        <v>2007</v>
      </c>
      <c r="B2565">
        <v>5</v>
      </c>
      <c r="C2565">
        <v>19</v>
      </c>
      <c r="D2565" s="14">
        <v>0.31366713087400999</v>
      </c>
      <c r="E2565" s="14">
        <v>0.98565833355371701</v>
      </c>
      <c r="F2565" s="14">
        <v>0.16794280354959601</v>
      </c>
      <c r="G2565" s="14">
        <v>1.6618167746830701</v>
      </c>
      <c r="H2565" s="14">
        <v>0.59023573709265997</v>
      </c>
      <c r="I2565" s="14">
        <v>0.93838665303145297</v>
      </c>
      <c r="J2565" s="14">
        <v>0.39739939792018097</v>
      </c>
      <c r="K2565" s="14">
        <v>0.490892504188784</v>
      </c>
      <c r="L2565" s="14">
        <v>0.70944329235610504</v>
      </c>
      <c r="M2565" s="14">
        <v>2.6619525617884599E-2</v>
      </c>
      <c r="N2565" s="14">
        <v>1.2520153409932999</v>
      </c>
      <c r="O2565" s="14">
        <v>1.6636438239189</v>
      </c>
      <c r="P2565" s="14">
        <v>1.0329788340477299</v>
      </c>
      <c r="R2565">
        <v>6</v>
      </c>
      <c r="S2565">
        <v>5</v>
      </c>
      <c r="T2565">
        <v>8</v>
      </c>
      <c r="U2565">
        <v>2</v>
      </c>
      <c r="V2565">
        <v>7</v>
      </c>
    </row>
    <row r="2566" spans="1:22">
      <c r="A2566">
        <v>2007</v>
      </c>
      <c r="B2566">
        <v>5</v>
      </c>
      <c r="C2566">
        <v>20</v>
      </c>
      <c r="D2566" s="14">
        <v>0.59622190885827997</v>
      </c>
      <c r="E2566" s="14">
        <v>0.210715241127507</v>
      </c>
      <c r="F2566" s="14">
        <v>2.64511153857219E-2</v>
      </c>
      <c r="G2566" s="14">
        <v>1.54501836633092</v>
      </c>
      <c r="H2566" s="14">
        <v>0.22505122492039001</v>
      </c>
      <c r="I2566" s="14">
        <v>1.76823700826238</v>
      </c>
      <c r="J2566" s="14">
        <v>0.16619733922316801</v>
      </c>
      <c r="K2566" s="14">
        <v>0.47973049440941401</v>
      </c>
      <c r="L2566" s="14">
        <v>0.27931631832466502</v>
      </c>
      <c r="M2566" s="14">
        <v>9.7831096357178099E-3</v>
      </c>
      <c r="N2566" s="14">
        <v>1.2056711636636901</v>
      </c>
      <c r="O2566" s="14">
        <v>1.0420199807177799</v>
      </c>
      <c r="P2566" s="14">
        <v>0.73742222783654499</v>
      </c>
      <c r="R2566">
        <v>6</v>
      </c>
      <c r="S2566">
        <v>5</v>
      </c>
      <c r="T2566">
        <v>8</v>
      </c>
      <c r="U2566">
        <v>1</v>
      </c>
      <c r="V2566">
        <v>7</v>
      </c>
    </row>
    <row r="2567" spans="1:22">
      <c r="A2567">
        <v>2007</v>
      </c>
      <c r="B2567">
        <v>5</v>
      </c>
      <c r="C2567">
        <v>21</v>
      </c>
      <c r="D2567" s="14">
        <v>1.9589137790458</v>
      </c>
      <c r="E2567" s="14">
        <v>0</v>
      </c>
      <c r="F2567" s="14">
        <v>6.0844270726003E-4</v>
      </c>
      <c r="G2567" s="14">
        <v>1.35328021693171</v>
      </c>
      <c r="H2567" s="14">
        <v>0.10733689541939501</v>
      </c>
      <c r="I2567" s="14">
        <v>1.6724935865225199</v>
      </c>
      <c r="J2567" s="14">
        <v>0.219211527687003</v>
      </c>
      <c r="K2567" s="14">
        <v>0.69305904513899397</v>
      </c>
      <c r="L2567" s="14">
        <v>0.505334040397596</v>
      </c>
      <c r="M2567" s="14">
        <v>0.45281580030153501</v>
      </c>
      <c r="N2567" s="14">
        <v>0.39676462976527099</v>
      </c>
      <c r="O2567" s="14">
        <v>0.90589894582339203</v>
      </c>
      <c r="P2567" s="14">
        <v>0.67610362822128001</v>
      </c>
      <c r="R2567">
        <v>6</v>
      </c>
      <c r="S2567">
        <v>5</v>
      </c>
      <c r="T2567">
        <v>4</v>
      </c>
      <c r="U2567">
        <v>1</v>
      </c>
      <c r="V2567">
        <v>7</v>
      </c>
    </row>
    <row r="2568" spans="1:22">
      <c r="A2568">
        <v>2007</v>
      </c>
      <c r="B2568">
        <v>5</v>
      </c>
      <c r="C2568">
        <v>22</v>
      </c>
      <c r="D2568" s="14">
        <v>2.6324169956887098</v>
      </c>
      <c r="E2568" s="14">
        <v>0</v>
      </c>
      <c r="F2568" s="14">
        <v>3.0231511430302799E-3</v>
      </c>
      <c r="G2568" s="14">
        <v>0.87878082786439204</v>
      </c>
      <c r="H2568" s="14">
        <v>0.22936582271092401</v>
      </c>
      <c r="I2568" s="14">
        <v>3.4961670827695501</v>
      </c>
      <c r="J2568" s="14">
        <v>0.14817796642391801</v>
      </c>
      <c r="K2568" s="14">
        <v>1.1557836661840999</v>
      </c>
      <c r="L2568" s="14">
        <v>0.184236182630408</v>
      </c>
      <c r="M2568" s="14">
        <v>0.58427508656024696</v>
      </c>
      <c r="N2568" s="14">
        <v>0.327575331154211</v>
      </c>
      <c r="O2568" s="14">
        <v>1.52442022351694</v>
      </c>
      <c r="P2568" s="14">
        <v>0.83684931061486001</v>
      </c>
      <c r="R2568">
        <v>6</v>
      </c>
      <c r="S2568">
        <v>5</v>
      </c>
      <c r="T2568">
        <v>4</v>
      </c>
      <c r="U2568">
        <v>1</v>
      </c>
      <c r="V2568">
        <v>7</v>
      </c>
    </row>
    <row r="2569" spans="1:22">
      <c r="A2569">
        <v>2007</v>
      </c>
      <c r="B2569">
        <v>5</v>
      </c>
      <c r="C2569">
        <v>23</v>
      </c>
      <c r="D2569" s="14">
        <v>6.3990895165306503</v>
      </c>
      <c r="E2569" s="14">
        <v>1.26306474531499E-3</v>
      </c>
      <c r="F2569" s="14">
        <v>2.5192926799480399E-4</v>
      </c>
      <c r="G2569" s="14">
        <v>1.42723303664154</v>
      </c>
      <c r="H2569" s="14">
        <v>0.62334635367003099</v>
      </c>
      <c r="I2569" s="14">
        <v>2.4913292155054698</v>
      </c>
      <c r="J2569" s="14">
        <v>0.57862180461505197</v>
      </c>
      <c r="K2569" s="14">
        <v>1.53214517074026</v>
      </c>
      <c r="L2569" s="14">
        <v>0.50274282121497604</v>
      </c>
      <c r="M2569" s="14">
        <v>0.53597829016089005</v>
      </c>
      <c r="N2569" s="14">
        <v>1.2826766414786099</v>
      </c>
      <c r="O2569" s="14">
        <v>1.9298158711993101</v>
      </c>
      <c r="P2569" s="14">
        <v>1.2351848016423701</v>
      </c>
      <c r="R2569">
        <v>6</v>
      </c>
      <c r="S2569">
        <v>5</v>
      </c>
      <c r="T2569">
        <v>4</v>
      </c>
      <c r="U2569">
        <v>1</v>
      </c>
      <c r="V2569">
        <v>7</v>
      </c>
    </row>
    <row r="2570" spans="1:22">
      <c r="A2570">
        <v>2007</v>
      </c>
      <c r="B2570">
        <v>5</v>
      </c>
      <c r="C2570">
        <v>24</v>
      </c>
      <c r="D2570" s="14">
        <v>0.30580567999012598</v>
      </c>
      <c r="E2570" s="14">
        <v>6.9671612527509794E-2</v>
      </c>
      <c r="F2570" s="14">
        <v>5.3182801546739503E-2</v>
      </c>
      <c r="G2570" s="14">
        <v>4.1888414407683401</v>
      </c>
      <c r="H2570" s="14">
        <v>0.75413327436483502</v>
      </c>
      <c r="I2570" s="14">
        <v>0.45911234082126401</v>
      </c>
      <c r="J2570" s="14">
        <v>0.89948066829922801</v>
      </c>
      <c r="K2570" s="14">
        <v>2.1126250740476</v>
      </c>
      <c r="L2570" s="14">
        <v>4.8728352257149101</v>
      </c>
      <c r="M2570" s="14">
        <v>1.0328968834513299</v>
      </c>
      <c r="N2570" s="14">
        <v>2.6368835069777399</v>
      </c>
      <c r="O2570" s="14">
        <v>2.8602162603805001</v>
      </c>
      <c r="P2570" s="14">
        <v>2.4367493741293602</v>
      </c>
      <c r="R2570">
        <v>2</v>
      </c>
      <c r="S2570">
        <v>5</v>
      </c>
      <c r="T2570">
        <v>4</v>
      </c>
      <c r="U2570">
        <v>1</v>
      </c>
      <c r="V2570">
        <v>6</v>
      </c>
    </row>
    <row r="2571" spans="1:22">
      <c r="A2571">
        <v>2007</v>
      </c>
      <c r="B2571">
        <v>5</v>
      </c>
      <c r="C2571">
        <v>25</v>
      </c>
      <c r="D2571" s="14">
        <v>0.156987726442055</v>
      </c>
      <c r="E2571" s="14">
        <v>3.0252295928941901E-2</v>
      </c>
      <c r="F2571" s="14">
        <v>4.0539007716551702E-4</v>
      </c>
      <c r="G2571" s="14">
        <v>4.49335140079915</v>
      </c>
      <c r="H2571" s="14">
        <v>2.70483996542551</v>
      </c>
      <c r="I2571" s="14">
        <v>7.5805873674333502E-2</v>
      </c>
      <c r="J2571" s="14">
        <v>0.42311887368707202</v>
      </c>
      <c r="K2571" s="14">
        <v>0.99952912248805603</v>
      </c>
      <c r="L2571" s="14">
        <v>2.6411058778351899</v>
      </c>
      <c r="M2571" s="14">
        <v>0.180204700940016</v>
      </c>
      <c r="N2571" s="14">
        <v>6.2699958268082998</v>
      </c>
      <c r="O2571" s="14">
        <v>3.9542141131516</v>
      </c>
      <c r="P2571" s="14">
        <v>2.7926157000264702</v>
      </c>
      <c r="R2571">
        <v>2</v>
      </c>
      <c r="S2571">
        <v>9</v>
      </c>
      <c r="T2571">
        <v>1</v>
      </c>
      <c r="U2571">
        <v>1</v>
      </c>
      <c r="V2571">
        <v>6</v>
      </c>
    </row>
    <row r="2572" spans="1:22">
      <c r="A2572">
        <v>2007</v>
      </c>
      <c r="B2572">
        <v>5</v>
      </c>
      <c r="C2572">
        <v>26</v>
      </c>
      <c r="D2572" s="14">
        <v>1.4452890620282799</v>
      </c>
      <c r="E2572" s="14">
        <v>0.14176263043183501</v>
      </c>
      <c r="F2572" s="14">
        <v>0</v>
      </c>
      <c r="G2572" s="14">
        <v>3.7863853903118501</v>
      </c>
      <c r="H2572" s="14">
        <v>3.5281858068516199</v>
      </c>
      <c r="I2572" s="14">
        <v>2.3444369487425498</v>
      </c>
      <c r="J2572" s="14">
        <v>0.44350550441053399</v>
      </c>
      <c r="K2572" s="14">
        <v>1.5031715691232601</v>
      </c>
      <c r="L2572" s="14">
        <v>2.00128913023641</v>
      </c>
      <c r="M2572" s="14">
        <v>0.85263477162129697</v>
      </c>
      <c r="N2572" s="14">
        <v>5.2612193958690696</v>
      </c>
      <c r="O2572" s="14">
        <v>6.3683508446536496</v>
      </c>
      <c r="P2572" s="14">
        <v>3.5605548513439098</v>
      </c>
      <c r="R2572">
        <v>10</v>
      </c>
      <c r="S2572">
        <v>9</v>
      </c>
      <c r="T2572">
        <v>1</v>
      </c>
      <c r="U2572">
        <v>1</v>
      </c>
      <c r="V2572">
        <v>6</v>
      </c>
    </row>
    <row r="2573" spans="1:22">
      <c r="A2573">
        <v>2007</v>
      </c>
      <c r="B2573">
        <v>5</v>
      </c>
      <c r="C2573">
        <v>27</v>
      </c>
      <c r="D2573" s="14">
        <v>0.46903185744315401</v>
      </c>
      <c r="E2573" s="14">
        <v>0.41339710833882898</v>
      </c>
      <c r="F2573" s="14">
        <v>0.39756611410653497</v>
      </c>
      <c r="G2573" s="14">
        <v>3.1220046464076101</v>
      </c>
      <c r="H2573" s="14">
        <v>2.94998724201157</v>
      </c>
      <c r="I2573" s="14">
        <v>0.41580104878360302</v>
      </c>
      <c r="J2573" s="14">
        <v>1.4346585606657201</v>
      </c>
      <c r="K2573" s="14">
        <v>0.72021278106164899</v>
      </c>
      <c r="L2573" s="14">
        <v>3.3911899751075798</v>
      </c>
      <c r="M2573" s="14">
        <v>0.60646857870967197</v>
      </c>
      <c r="N2573" s="14">
        <v>5.4029340798612804</v>
      </c>
      <c r="O2573" s="14">
        <v>6.3429750727785796</v>
      </c>
      <c r="P2573" s="14">
        <v>3.4969797541025098</v>
      </c>
      <c r="R2573">
        <v>10</v>
      </c>
      <c r="S2573">
        <v>9</v>
      </c>
      <c r="T2573">
        <v>8</v>
      </c>
      <c r="U2573">
        <v>1</v>
      </c>
      <c r="V2573">
        <v>6</v>
      </c>
    </row>
    <row r="2574" spans="1:22">
      <c r="A2574">
        <v>2007</v>
      </c>
      <c r="B2574">
        <v>5</v>
      </c>
      <c r="C2574">
        <v>28</v>
      </c>
      <c r="D2574" s="14">
        <v>0.13090515671535</v>
      </c>
      <c r="E2574" s="14">
        <v>0.132099427160286</v>
      </c>
      <c r="F2574" s="14">
        <v>2.9056668479564899E-2</v>
      </c>
      <c r="G2574" s="14">
        <v>2.7066739966694402</v>
      </c>
      <c r="H2574" s="14">
        <v>0.83511138327497003</v>
      </c>
      <c r="I2574" s="14">
        <v>0.61990990979257898</v>
      </c>
      <c r="J2574" s="14">
        <v>0.814315060952017</v>
      </c>
      <c r="K2574" s="14">
        <v>0.31326815359997001</v>
      </c>
      <c r="L2574" s="14">
        <v>1.47192105201794</v>
      </c>
      <c r="M2574" s="14">
        <v>0.59132343590473402</v>
      </c>
      <c r="N2574" s="14">
        <v>2.79441506942312</v>
      </c>
      <c r="O2574" s="14">
        <v>3.5760847925978201</v>
      </c>
      <c r="P2574" s="14">
        <v>2.0070259728150499</v>
      </c>
      <c r="R2574">
        <v>2</v>
      </c>
      <c r="S2574">
        <v>9</v>
      </c>
      <c r="T2574">
        <v>8</v>
      </c>
      <c r="U2574">
        <v>1</v>
      </c>
      <c r="V2574">
        <v>6</v>
      </c>
    </row>
    <row r="2575" spans="1:22">
      <c r="A2575">
        <v>2007</v>
      </c>
      <c r="B2575">
        <v>5</v>
      </c>
      <c r="C2575">
        <v>29</v>
      </c>
      <c r="D2575" s="14">
        <v>5.0924153334300802E-2</v>
      </c>
      <c r="E2575" s="14">
        <v>0.56290889364757601</v>
      </c>
      <c r="F2575" s="14">
        <v>6.9824407057372195E-2</v>
      </c>
      <c r="G2575" s="14">
        <v>5.7119043805132996</v>
      </c>
      <c r="H2575" s="14">
        <v>0.93542428959683999</v>
      </c>
      <c r="I2575" s="14">
        <v>0.19477505752489399</v>
      </c>
      <c r="J2575" s="14">
        <v>0.94393236133883296</v>
      </c>
      <c r="K2575" s="14">
        <v>0.78959129595201805</v>
      </c>
      <c r="L2575" s="14">
        <v>1.1705970725358401</v>
      </c>
      <c r="M2575" s="14">
        <v>0.42172352676111002</v>
      </c>
      <c r="N2575" s="14">
        <v>3.99782052902157</v>
      </c>
      <c r="O2575" s="14">
        <v>4.4388515000311202</v>
      </c>
      <c r="P2575" s="14">
        <v>2.8600618492344201</v>
      </c>
      <c r="R2575">
        <v>2</v>
      </c>
      <c r="S2575">
        <v>5</v>
      </c>
      <c r="T2575">
        <v>4</v>
      </c>
      <c r="U2575">
        <v>1</v>
      </c>
      <c r="V2575">
        <v>6</v>
      </c>
    </row>
    <row r="2576" spans="1:22">
      <c r="A2576">
        <v>2007</v>
      </c>
      <c r="B2576">
        <v>5</v>
      </c>
      <c r="C2576">
        <v>30</v>
      </c>
      <c r="D2576" s="14">
        <v>0.19016168676024001</v>
      </c>
      <c r="E2576" s="14">
        <v>5.3669616961393896</v>
      </c>
      <c r="F2576" s="14">
        <v>0.374062895554019</v>
      </c>
      <c r="G2576" s="14">
        <v>5.3630342381059402</v>
      </c>
      <c r="H2576" s="14">
        <v>6.2606053595931996</v>
      </c>
      <c r="I2576" s="14">
        <v>0.31213084648561201</v>
      </c>
      <c r="J2576" s="14">
        <v>2.5379992926155701</v>
      </c>
      <c r="K2576" s="14">
        <v>2.6401094015182198</v>
      </c>
      <c r="L2576" s="14">
        <v>1.6669967146396101</v>
      </c>
      <c r="M2576" s="14">
        <v>0.67358245490008195</v>
      </c>
      <c r="N2576" s="14">
        <v>2.9672182946535202</v>
      </c>
      <c r="O2576" s="14">
        <v>7.8195125212749703</v>
      </c>
      <c r="P2576" s="14">
        <v>4.8631662555910697</v>
      </c>
      <c r="R2576">
        <v>4</v>
      </c>
      <c r="S2576">
        <v>5</v>
      </c>
      <c r="T2576">
        <v>4</v>
      </c>
      <c r="U2576">
        <v>1</v>
      </c>
      <c r="V2576">
        <v>6</v>
      </c>
    </row>
    <row r="2577" spans="1:22">
      <c r="A2577">
        <v>2007</v>
      </c>
      <c r="B2577">
        <v>5</v>
      </c>
      <c r="C2577">
        <v>31</v>
      </c>
      <c r="D2577" s="14">
        <v>1.8664700288760401</v>
      </c>
      <c r="E2577" s="14">
        <v>4.7851557385126098</v>
      </c>
      <c r="F2577" s="14">
        <v>1.84975262420383</v>
      </c>
      <c r="G2577" s="14">
        <v>7.1251813186862796</v>
      </c>
      <c r="H2577" s="14">
        <v>7.4022880362069898</v>
      </c>
      <c r="I2577" s="14">
        <v>6.0552460716420402</v>
      </c>
      <c r="J2577" s="14">
        <v>3.7519046827988798</v>
      </c>
      <c r="K2577" s="14">
        <v>4.7929047339870703</v>
      </c>
      <c r="L2577" s="14">
        <v>4.2919718476397497</v>
      </c>
      <c r="M2577" s="14">
        <v>0.26940106163635402</v>
      </c>
      <c r="N2577" s="14">
        <v>9.4432474421467294</v>
      </c>
      <c r="O2577" s="14">
        <v>8.6760282230219108</v>
      </c>
      <c r="P2577" s="14">
        <v>6.3661908823185804</v>
      </c>
      <c r="R2577">
        <v>4</v>
      </c>
      <c r="S2577">
        <v>5</v>
      </c>
      <c r="T2577">
        <v>4</v>
      </c>
      <c r="U2577">
        <v>1</v>
      </c>
      <c r="V2577">
        <v>6</v>
      </c>
    </row>
    <row r="2578" spans="1:22">
      <c r="A2578">
        <v>2008</v>
      </c>
      <c r="B2578">
        <v>3</v>
      </c>
      <c r="C2578">
        <v>1</v>
      </c>
      <c r="D2578" s="14">
        <v>6.7918404789151996</v>
      </c>
      <c r="E2578" s="14">
        <v>1.66533453693773E-13</v>
      </c>
      <c r="F2578" s="14">
        <v>1.66533453693773E-13</v>
      </c>
      <c r="G2578" s="14">
        <v>6.0782454869816399E-2</v>
      </c>
      <c r="H2578" s="14">
        <v>0.29900136403084598</v>
      </c>
      <c r="I2578" s="14">
        <v>4.5984418096747701</v>
      </c>
      <c r="J2578" s="14">
        <v>1.06888682899692E-2</v>
      </c>
      <c r="K2578" s="14">
        <v>3.74076567922517</v>
      </c>
      <c r="L2578" s="14">
        <v>8.1405050829561204E-2</v>
      </c>
      <c r="M2578" s="14">
        <v>1.66533453693773E-13</v>
      </c>
      <c r="N2578" s="14">
        <v>2.04357661516203</v>
      </c>
      <c r="O2578" s="14">
        <v>2.4159924520550198</v>
      </c>
      <c r="P2578" s="14">
        <v>1.61652513584548</v>
      </c>
      <c r="R2578">
        <v>8</v>
      </c>
      <c r="S2578">
        <v>2</v>
      </c>
      <c r="T2578">
        <v>5</v>
      </c>
      <c r="U2578">
        <v>8</v>
      </c>
      <c r="V2578">
        <v>3</v>
      </c>
    </row>
    <row r="2579" spans="1:22">
      <c r="A2579">
        <v>2008</v>
      </c>
      <c r="B2579">
        <v>3</v>
      </c>
      <c r="C2579">
        <v>2</v>
      </c>
      <c r="D2579" s="14">
        <v>1.8962344164553999</v>
      </c>
      <c r="E2579" s="14">
        <v>1.66533453693773E-13</v>
      </c>
      <c r="F2579" s="14">
        <v>1.66533453693773E-13</v>
      </c>
      <c r="G2579" s="14">
        <v>4.5762498487536801E-2</v>
      </c>
      <c r="H2579" s="14">
        <v>0.16399881075384401</v>
      </c>
      <c r="I2579" s="14">
        <v>1.41029364001457</v>
      </c>
      <c r="J2579" s="14">
        <v>1.7231191892271701E-2</v>
      </c>
      <c r="K2579" s="14">
        <v>4.9167834771800303</v>
      </c>
      <c r="L2579" s="14">
        <v>4.5631643069559101E-3</v>
      </c>
      <c r="M2579" s="14">
        <v>1.66533453693773E-13</v>
      </c>
      <c r="N2579" s="14">
        <v>0.69834187914379597</v>
      </c>
      <c r="O2579" s="14">
        <v>2.8498764992700498</v>
      </c>
      <c r="P2579" s="14">
        <v>1.8293385806331599</v>
      </c>
      <c r="R2579">
        <v>8</v>
      </c>
      <c r="S2579">
        <v>2</v>
      </c>
      <c r="T2579">
        <v>5</v>
      </c>
      <c r="U2579">
        <v>8</v>
      </c>
      <c r="V2579">
        <v>3</v>
      </c>
    </row>
    <row r="2580" spans="1:22">
      <c r="A2580">
        <v>2008</v>
      </c>
      <c r="B2580">
        <v>3</v>
      </c>
      <c r="C2580">
        <v>3</v>
      </c>
      <c r="D2580" s="14">
        <v>4.2826330733626801</v>
      </c>
      <c r="E2580" s="14">
        <v>1.66533453693773E-13</v>
      </c>
      <c r="F2580" s="14">
        <v>1.66533453693773E-13</v>
      </c>
      <c r="G2580" s="14">
        <v>1.36264321127789E-2</v>
      </c>
      <c r="H2580" s="14">
        <v>0.414155054689197</v>
      </c>
      <c r="I2580" s="14">
        <v>2.1666945192421498</v>
      </c>
      <c r="J2580" s="14">
        <v>9.6837037992683304E-3</v>
      </c>
      <c r="K2580" s="14">
        <v>5.6461550160024601</v>
      </c>
      <c r="L2580" s="14">
        <v>9.8142425212333702E-4</v>
      </c>
      <c r="M2580" s="14">
        <v>1.66533453693773E-13</v>
      </c>
      <c r="N2580" s="14">
        <v>0.60495563133928898</v>
      </c>
      <c r="O2580" s="14">
        <v>1.92612880046124</v>
      </c>
      <c r="P2580" s="14">
        <v>1.60083350375492</v>
      </c>
      <c r="R2580">
        <v>6</v>
      </c>
      <c r="S2580">
        <v>3</v>
      </c>
      <c r="T2580">
        <v>5</v>
      </c>
      <c r="U2580">
        <v>8</v>
      </c>
      <c r="V2580">
        <v>3</v>
      </c>
    </row>
    <row r="2581" spans="1:22">
      <c r="A2581">
        <v>2008</v>
      </c>
      <c r="B2581">
        <v>3</v>
      </c>
      <c r="C2581">
        <v>4</v>
      </c>
      <c r="D2581" s="14">
        <v>3.5690924170441898</v>
      </c>
      <c r="E2581" s="14">
        <v>1.66533453693773E-13</v>
      </c>
      <c r="F2581" s="14">
        <v>1.66533453693773E-13</v>
      </c>
      <c r="G2581" s="14">
        <v>1.2411311765310599E-2</v>
      </c>
      <c r="H2581" s="14">
        <v>0.605534439073937</v>
      </c>
      <c r="I2581" s="14">
        <v>3.8567996482196998</v>
      </c>
      <c r="J2581" s="14">
        <v>2.7459654377335802E-2</v>
      </c>
      <c r="K2581" s="14">
        <v>4.1862904151115998</v>
      </c>
      <c r="L2581" s="14">
        <v>4.8066932625640503E-3</v>
      </c>
      <c r="M2581" s="14">
        <v>1.66533453693773E-13</v>
      </c>
      <c r="N2581" s="14">
        <v>1.12076395504098</v>
      </c>
      <c r="O2581" s="14">
        <v>1.7725905522848999</v>
      </c>
      <c r="P2581" s="14">
        <v>1.38803249482755</v>
      </c>
      <c r="R2581">
        <v>6</v>
      </c>
      <c r="S2581">
        <v>1</v>
      </c>
      <c r="T2581">
        <v>5</v>
      </c>
      <c r="U2581">
        <v>8</v>
      </c>
      <c r="V2581">
        <v>3</v>
      </c>
    </row>
    <row r="2582" spans="1:22">
      <c r="A2582">
        <v>2008</v>
      </c>
      <c r="B2582">
        <v>3</v>
      </c>
      <c r="C2582">
        <v>5</v>
      </c>
      <c r="D2582" s="14">
        <v>5.8561488574890204</v>
      </c>
      <c r="E2582" s="14">
        <v>2.0205252981204801E-3</v>
      </c>
      <c r="F2582" s="14">
        <v>1.66533453693773E-13</v>
      </c>
      <c r="G2582" s="14">
        <v>6.0274349447964802E-2</v>
      </c>
      <c r="H2582" s="14">
        <v>0.76392776717509703</v>
      </c>
      <c r="I2582" s="14">
        <v>4.9945440391414202</v>
      </c>
      <c r="J2582" s="14">
        <v>3.5942648791093497E-2</v>
      </c>
      <c r="K2582" s="14">
        <v>4.2004510766015599</v>
      </c>
      <c r="L2582" s="14">
        <v>8.8916059381713999E-2</v>
      </c>
      <c r="M2582" s="14">
        <v>1.66533453693773E-13</v>
      </c>
      <c r="N2582" s="14">
        <v>2.4960972224716902</v>
      </c>
      <c r="O2582" s="14">
        <v>0.95177124471323404</v>
      </c>
      <c r="P2582" s="14">
        <v>1.15877422798108</v>
      </c>
      <c r="R2582">
        <v>6</v>
      </c>
      <c r="S2582">
        <v>3</v>
      </c>
      <c r="T2582">
        <v>5</v>
      </c>
      <c r="U2582">
        <v>8</v>
      </c>
      <c r="V2582">
        <v>3</v>
      </c>
    </row>
    <row r="2583" spans="1:22">
      <c r="A2583">
        <v>2008</v>
      </c>
      <c r="B2583">
        <v>3</v>
      </c>
      <c r="C2583">
        <v>6</v>
      </c>
      <c r="D2583" s="14">
        <v>4.4100653770032903</v>
      </c>
      <c r="E2583" s="14">
        <v>1.3191567714749001E-2</v>
      </c>
      <c r="F2583" s="14">
        <v>1.66533453693773E-13</v>
      </c>
      <c r="G2583" s="14">
        <v>0.17048564051047699</v>
      </c>
      <c r="H2583" s="14">
        <v>1.1857276116459201</v>
      </c>
      <c r="I2583" s="14">
        <v>2.4096132643947699</v>
      </c>
      <c r="J2583" s="14">
        <v>0.16925257120862999</v>
      </c>
      <c r="K2583" s="14">
        <v>5.35057587345438</v>
      </c>
      <c r="L2583" s="14">
        <v>0.44612301813176403</v>
      </c>
      <c r="M2583" s="14">
        <v>1.66533453693773E-13</v>
      </c>
      <c r="N2583" s="14">
        <v>2.1528191393520899</v>
      </c>
      <c r="O2583" s="14">
        <v>1.4126863092961</v>
      </c>
      <c r="P2583" s="14">
        <v>1.58045682532272</v>
      </c>
      <c r="R2583">
        <v>8</v>
      </c>
      <c r="S2583">
        <v>2</v>
      </c>
      <c r="T2583">
        <v>6</v>
      </c>
      <c r="U2583">
        <v>8</v>
      </c>
      <c r="V2583">
        <v>3</v>
      </c>
    </row>
    <row r="2584" spans="1:22">
      <c r="A2584">
        <v>2008</v>
      </c>
      <c r="B2584">
        <v>3</v>
      </c>
      <c r="C2584">
        <v>7</v>
      </c>
      <c r="D2584" s="14">
        <v>10.897952391161599</v>
      </c>
      <c r="E2584" s="14">
        <v>0.329986392950748</v>
      </c>
      <c r="F2584" s="14">
        <v>1.66533453693773E-13</v>
      </c>
      <c r="G2584" s="14">
        <v>0.14093680424507599</v>
      </c>
      <c r="H2584" s="14">
        <v>1.2981390636174499</v>
      </c>
      <c r="I2584" s="14">
        <v>6.1266243028569098</v>
      </c>
      <c r="J2584" s="14">
        <v>0.31799347183422799</v>
      </c>
      <c r="K2584" s="14">
        <v>5.8836703711947802</v>
      </c>
      <c r="L2584" s="14">
        <v>0.372985379267529</v>
      </c>
      <c r="M2584" s="14">
        <v>1.66533453693773E-13</v>
      </c>
      <c r="N2584" s="14">
        <v>2.6136677747122699</v>
      </c>
      <c r="O2584" s="14">
        <v>1.9017037268121799</v>
      </c>
      <c r="P2584" s="14">
        <v>1.9299353930893299</v>
      </c>
      <c r="R2584">
        <v>8</v>
      </c>
      <c r="S2584">
        <v>4</v>
      </c>
      <c r="T2584">
        <v>7</v>
      </c>
      <c r="U2584">
        <v>8</v>
      </c>
      <c r="V2584">
        <v>5</v>
      </c>
    </row>
    <row r="2585" spans="1:22">
      <c r="A2585">
        <v>2008</v>
      </c>
      <c r="B2585">
        <v>3</v>
      </c>
      <c r="C2585">
        <v>8</v>
      </c>
      <c r="D2585" s="14">
        <v>9.2757598424116097</v>
      </c>
      <c r="E2585" s="14">
        <v>4.3770916687205001E-2</v>
      </c>
      <c r="F2585" s="14">
        <v>1.66533453693773E-13</v>
      </c>
      <c r="G2585" s="14">
        <v>0.22249867569130499</v>
      </c>
      <c r="H2585" s="14">
        <v>1.6514577981034599</v>
      </c>
      <c r="I2585" s="14">
        <v>6.4420837796716404</v>
      </c>
      <c r="J2585" s="14">
        <v>7.9584091432350401E-2</v>
      </c>
      <c r="K2585" s="14">
        <v>4.4277718924657901</v>
      </c>
      <c r="L2585" s="14">
        <v>0.86940060134924602</v>
      </c>
      <c r="M2585" s="14">
        <v>1.60131346697048E-2</v>
      </c>
      <c r="N2585" s="14">
        <v>1.85846343556284</v>
      </c>
      <c r="O2585" s="14">
        <v>3.3936774083846499</v>
      </c>
      <c r="P2585" s="14">
        <v>2.26154715194264</v>
      </c>
      <c r="R2585">
        <v>3</v>
      </c>
      <c r="S2585">
        <v>4</v>
      </c>
      <c r="T2585">
        <v>7</v>
      </c>
      <c r="U2585">
        <v>8</v>
      </c>
      <c r="V2585">
        <v>5</v>
      </c>
    </row>
    <row r="2586" spans="1:22">
      <c r="A2586">
        <v>2008</v>
      </c>
      <c r="B2586">
        <v>3</v>
      </c>
      <c r="C2586">
        <v>9</v>
      </c>
      <c r="D2586" s="14">
        <v>5.7506601351142397</v>
      </c>
      <c r="E2586" s="14">
        <v>4.5871779413128E-5</v>
      </c>
      <c r="F2586" s="14">
        <v>1.66533453693773E-13</v>
      </c>
      <c r="G2586" s="14">
        <v>7.8646039872508899E-2</v>
      </c>
      <c r="H2586" s="14">
        <v>0.39287436984111301</v>
      </c>
      <c r="I2586" s="14">
        <v>7.0682234198974703</v>
      </c>
      <c r="J2586" s="14">
        <v>1.20599241738998E-2</v>
      </c>
      <c r="K2586" s="14">
        <v>4.2688180127185804</v>
      </c>
      <c r="L2586" s="14">
        <v>0.50688514934767703</v>
      </c>
      <c r="M2586" s="14">
        <v>1.0954132087460801E-2</v>
      </c>
      <c r="N2586" s="14">
        <v>2.2459679193171498</v>
      </c>
      <c r="O2586" s="14">
        <v>1.4790692365562099</v>
      </c>
      <c r="P2586" s="14">
        <v>1.39366544800407</v>
      </c>
      <c r="R2586">
        <v>6</v>
      </c>
      <c r="S2586">
        <v>2</v>
      </c>
      <c r="T2586">
        <v>7</v>
      </c>
      <c r="U2586">
        <v>8</v>
      </c>
      <c r="V2586">
        <v>2</v>
      </c>
    </row>
    <row r="2587" spans="1:22">
      <c r="A2587">
        <v>2008</v>
      </c>
      <c r="B2587">
        <v>3</v>
      </c>
      <c r="C2587">
        <v>10</v>
      </c>
      <c r="D2587" s="14">
        <v>9.4023323263231902</v>
      </c>
      <c r="E2587" s="14">
        <v>1.66533453693773E-13</v>
      </c>
      <c r="F2587" s="14">
        <v>1.66533453693773E-13</v>
      </c>
      <c r="G2587" s="14">
        <v>4.9340889294899798E-2</v>
      </c>
      <c r="H2587" s="14">
        <v>0.193370055785893</v>
      </c>
      <c r="I2587" s="14">
        <v>7.5802576822032703</v>
      </c>
      <c r="J2587" s="14">
        <v>9.6817224174238405E-3</v>
      </c>
      <c r="K2587" s="14">
        <v>3.8381046455303398</v>
      </c>
      <c r="L2587" s="14">
        <v>9.4536275439088296E-2</v>
      </c>
      <c r="M2587" s="14">
        <v>2.84968502177843E-3</v>
      </c>
      <c r="N2587" s="14">
        <v>1.3552554301927999</v>
      </c>
      <c r="O2587" s="14">
        <v>1.1583080914356201</v>
      </c>
      <c r="P2587" s="14">
        <v>1.1016689866982701</v>
      </c>
      <c r="R2587">
        <v>8</v>
      </c>
      <c r="S2587">
        <v>2</v>
      </c>
      <c r="T2587">
        <v>7</v>
      </c>
      <c r="U2587">
        <v>8</v>
      </c>
      <c r="V2587">
        <v>3</v>
      </c>
    </row>
    <row r="2588" spans="1:22">
      <c r="A2588">
        <v>2008</v>
      </c>
      <c r="B2588">
        <v>3</v>
      </c>
      <c r="C2588">
        <v>11</v>
      </c>
      <c r="D2588" s="14">
        <v>2.5400337339669599</v>
      </c>
      <c r="E2588" s="14">
        <v>1.66533453693773E-13</v>
      </c>
      <c r="F2588" s="14">
        <v>1.66533453693773E-13</v>
      </c>
      <c r="G2588" s="14">
        <v>0.108264430054907</v>
      </c>
      <c r="H2588" s="14">
        <v>0.24896706139827299</v>
      </c>
      <c r="I2588" s="14">
        <v>2.23436874135052</v>
      </c>
      <c r="J2588" s="14">
        <v>2.9760276142665999E-2</v>
      </c>
      <c r="K2588" s="14">
        <v>1.51968921331942</v>
      </c>
      <c r="L2588" s="14">
        <v>0.69407455323538902</v>
      </c>
      <c r="M2588" s="14">
        <v>6.0240157406157999E-2</v>
      </c>
      <c r="N2588" s="14">
        <v>0.84788775855245602</v>
      </c>
      <c r="O2588" s="14">
        <v>2.4893531095904899</v>
      </c>
      <c r="P2588" s="14">
        <v>1.30239649968488</v>
      </c>
      <c r="R2588">
        <v>6</v>
      </c>
      <c r="S2588">
        <v>2</v>
      </c>
      <c r="T2588">
        <v>5</v>
      </c>
      <c r="U2588">
        <v>8</v>
      </c>
      <c r="V2588">
        <v>3</v>
      </c>
    </row>
    <row r="2589" spans="1:22">
      <c r="A2589">
        <v>2008</v>
      </c>
      <c r="B2589">
        <v>3</v>
      </c>
      <c r="C2589">
        <v>12</v>
      </c>
      <c r="D2589" s="14">
        <v>3.87255743855322</v>
      </c>
      <c r="E2589" s="14">
        <v>1.66533453693773E-13</v>
      </c>
      <c r="F2589" s="14">
        <v>1.66533453693773E-13</v>
      </c>
      <c r="G2589" s="14">
        <v>6.3584991822243198E-2</v>
      </c>
      <c r="H2589" s="14">
        <v>0.18551166310461201</v>
      </c>
      <c r="I2589" s="14">
        <v>3.2698746970318799</v>
      </c>
      <c r="J2589" s="14">
        <v>2.0439587282310601E-2</v>
      </c>
      <c r="K2589" s="14">
        <v>3.2919682019143699</v>
      </c>
      <c r="L2589" s="14">
        <v>0.56602136301886696</v>
      </c>
      <c r="M2589" s="14">
        <v>3.4881984949490898E-5</v>
      </c>
      <c r="N2589" s="14">
        <v>1.3758869932645199</v>
      </c>
      <c r="O2589" s="14">
        <v>3.2976658783543402</v>
      </c>
      <c r="P2589" s="14">
        <v>1.88951352840382</v>
      </c>
      <c r="R2589">
        <v>6</v>
      </c>
      <c r="S2589">
        <v>2</v>
      </c>
      <c r="T2589">
        <v>5</v>
      </c>
      <c r="U2589">
        <v>8</v>
      </c>
      <c r="V2589">
        <v>3</v>
      </c>
    </row>
    <row r="2590" spans="1:22">
      <c r="A2590">
        <v>2008</v>
      </c>
      <c r="B2590">
        <v>3</v>
      </c>
      <c r="C2590">
        <v>13</v>
      </c>
      <c r="D2590" s="14">
        <v>5.4356946127876702</v>
      </c>
      <c r="E2590" s="14">
        <v>1.66533453693773E-13</v>
      </c>
      <c r="F2590" s="14">
        <v>1.66533453693773E-13</v>
      </c>
      <c r="G2590" s="14">
        <v>0.153519198110596</v>
      </c>
      <c r="H2590" s="14">
        <v>1.2091990184197801</v>
      </c>
      <c r="I2590" s="14">
        <v>6.4047130132720298</v>
      </c>
      <c r="J2590" s="14">
        <v>8.1394253222415308E-3</v>
      </c>
      <c r="K2590" s="14">
        <v>11.425232842687199</v>
      </c>
      <c r="L2590" s="14">
        <v>4.0826548874510902</v>
      </c>
      <c r="M2590" s="14">
        <v>6.3146786898055597E-3</v>
      </c>
      <c r="N2590" s="14">
        <v>5.0860778275450702</v>
      </c>
      <c r="O2590" s="14">
        <v>0.64308512270652096</v>
      </c>
      <c r="P2590" s="14">
        <v>2.4622178021133001</v>
      </c>
      <c r="R2590">
        <v>9</v>
      </c>
      <c r="S2590">
        <v>2</v>
      </c>
      <c r="T2590">
        <v>5</v>
      </c>
      <c r="U2590">
        <v>8</v>
      </c>
      <c r="V2590">
        <v>3</v>
      </c>
    </row>
    <row r="2591" spans="1:22">
      <c r="A2591">
        <v>2008</v>
      </c>
      <c r="B2591">
        <v>3</v>
      </c>
      <c r="C2591">
        <v>14</v>
      </c>
      <c r="D2591" s="14">
        <v>2.1495552445998198</v>
      </c>
      <c r="E2591" s="14">
        <v>4.1317937813071598E-4</v>
      </c>
      <c r="F2591" s="14">
        <v>1.66533453693773E-13</v>
      </c>
      <c r="G2591" s="14">
        <v>0.36413750574289799</v>
      </c>
      <c r="H2591" s="14">
        <v>2.3923442124041001</v>
      </c>
      <c r="I2591" s="14">
        <v>4.1221196619650602</v>
      </c>
      <c r="J2591" s="14">
        <v>1.5232844828376399E-2</v>
      </c>
      <c r="K2591" s="14">
        <v>3.8959135913191099</v>
      </c>
      <c r="L2591" s="14">
        <v>2.98605525775384</v>
      </c>
      <c r="M2591" s="14">
        <v>1.6323800339161601E-2</v>
      </c>
      <c r="N2591" s="14">
        <v>11.4718171697144</v>
      </c>
      <c r="O2591" s="14">
        <v>0.40516351155261299</v>
      </c>
      <c r="P2591" s="14">
        <v>1.5917815396360699</v>
      </c>
      <c r="R2591">
        <v>8</v>
      </c>
      <c r="S2591">
        <v>3</v>
      </c>
      <c r="T2591">
        <v>5</v>
      </c>
      <c r="U2591">
        <v>8</v>
      </c>
      <c r="V2591">
        <v>9</v>
      </c>
    </row>
    <row r="2592" spans="1:22">
      <c r="A2592">
        <v>2008</v>
      </c>
      <c r="B2592">
        <v>3</v>
      </c>
      <c r="C2592">
        <v>15</v>
      </c>
      <c r="D2592" s="14">
        <v>3.34307811036533</v>
      </c>
      <c r="E2592" s="14">
        <v>8.9561596073212402E-3</v>
      </c>
      <c r="F2592" s="14">
        <v>1.66533453693773E-13</v>
      </c>
      <c r="G2592" s="14">
        <v>0.20892157177573001</v>
      </c>
      <c r="H2592" s="14">
        <v>0.81594236015944199</v>
      </c>
      <c r="I2592" s="14">
        <v>0.81562875306635896</v>
      </c>
      <c r="J2592" s="14">
        <v>2.3363405183587101E-2</v>
      </c>
      <c r="K2592" s="14">
        <v>2.2199095215269198</v>
      </c>
      <c r="L2592" s="14">
        <v>0.98250200896602902</v>
      </c>
      <c r="M2592" s="14">
        <v>4.2641365942293298E-4</v>
      </c>
      <c r="N2592" s="14">
        <v>1.37176006020335</v>
      </c>
      <c r="O2592" s="14">
        <v>0.71116294984685602</v>
      </c>
      <c r="P2592" s="14">
        <v>0.85507500147343096</v>
      </c>
      <c r="R2592">
        <v>6</v>
      </c>
      <c r="S2592">
        <v>3</v>
      </c>
      <c r="T2592">
        <v>5</v>
      </c>
      <c r="U2592">
        <v>8</v>
      </c>
      <c r="V2592">
        <v>9</v>
      </c>
    </row>
    <row r="2593" spans="1:22">
      <c r="A2593">
        <v>2008</v>
      </c>
      <c r="B2593">
        <v>3</v>
      </c>
      <c r="C2593">
        <v>16</v>
      </c>
      <c r="D2593" s="14">
        <v>4.9595369995376899</v>
      </c>
      <c r="E2593" s="14">
        <v>9.8271703066978196E-3</v>
      </c>
      <c r="F2593" s="14">
        <v>1.66533453693773E-13</v>
      </c>
      <c r="G2593" s="14">
        <v>0.42463882608804698</v>
      </c>
      <c r="H2593" s="14">
        <v>0.97688627845237397</v>
      </c>
      <c r="I2593" s="14">
        <v>5.4048352193767002</v>
      </c>
      <c r="J2593" s="14">
        <v>3.7027259272985703E-2</v>
      </c>
      <c r="K2593" s="14">
        <v>5.7169541709098599</v>
      </c>
      <c r="L2593" s="14">
        <v>2.78151193355813</v>
      </c>
      <c r="M2593" s="14">
        <v>5.7373940007492998E-4</v>
      </c>
      <c r="N2593" s="14">
        <v>5.3516290961188497</v>
      </c>
      <c r="O2593" s="14">
        <v>0.969349148753753</v>
      </c>
      <c r="P2593" s="14">
        <v>1.78215594411071</v>
      </c>
      <c r="R2593">
        <v>8</v>
      </c>
      <c r="S2593">
        <v>3</v>
      </c>
      <c r="T2593">
        <v>7</v>
      </c>
      <c r="U2593">
        <v>8</v>
      </c>
      <c r="V2593">
        <v>3</v>
      </c>
    </row>
    <row r="2594" spans="1:22">
      <c r="A2594">
        <v>2008</v>
      </c>
      <c r="B2594">
        <v>3</v>
      </c>
      <c r="C2594">
        <v>17</v>
      </c>
      <c r="D2594" s="14">
        <v>9.0294839557588897</v>
      </c>
      <c r="E2594" s="14">
        <v>7.8151517312698496E-4</v>
      </c>
      <c r="F2594" s="14">
        <v>1.66533453693773E-13</v>
      </c>
      <c r="G2594" s="14">
        <v>0.28169559747018202</v>
      </c>
      <c r="H2594" s="14">
        <v>0.96328453759101695</v>
      </c>
      <c r="I2594" s="14">
        <v>4.5231287875156498</v>
      </c>
      <c r="J2594" s="14">
        <v>3.2748003542792697E-2</v>
      </c>
      <c r="K2594" s="14">
        <v>7.5316651934839403</v>
      </c>
      <c r="L2594" s="14">
        <v>1.2999727556120899</v>
      </c>
      <c r="M2594" s="14">
        <v>1.66533453693773E-13</v>
      </c>
      <c r="N2594" s="14">
        <v>5.6086210494192104</v>
      </c>
      <c r="O2594" s="14">
        <v>1.48395347660942</v>
      </c>
      <c r="P2594" s="14">
        <v>2.1482255157835501</v>
      </c>
      <c r="R2594">
        <v>9</v>
      </c>
      <c r="S2594">
        <v>3</v>
      </c>
      <c r="T2594">
        <v>5</v>
      </c>
      <c r="U2594">
        <v>8</v>
      </c>
      <c r="V2594">
        <v>3</v>
      </c>
    </row>
    <row r="2595" spans="1:22">
      <c r="A2595">
        <v>2008</v>
      </c>
      <c r="B2595">
        <v>3</v>
      </c>
      <c r="C2595">
        <v>18</v>
      </c>
      <c r="D2595" s="14">
        <v>2.6424770375329398</v>
      </c>
      <c r="E2595" s="14">
        <v>1.66533453693773E-13</v>
      </c>
      <c r="F2595" s="14">
        <v>1.66533453693773E-13</v>
      </c>
      <c r="G2595" s="14">
        <v>0.265027419908892</v>
      </c>
      <c r="H2595" s="14">
        <v>0.95987082284769998</v>
      </c>
      <c r="I2595" s="14">
        <v>1.1027272298038899</v>
      </c>
      <c r="J2595" s="14">
        <v>1.2714608048369901E-2</v>
      </c>
      <c r="K2595" s="14">
        <v>7.1009836854999397</v>
      </c>
      <c r="L2595" s="14">
        <v>1.23674535374739</v>
      </c>
      <c r="M2595" s="14">
        <v>1.66533453693773E-13</v>
      </c>
      <c r="N2595" s="14">
        <v>7.7854528827715201</v>
      </c>
      <c r="O2595" s="14">
        <v>1.46340029152295</v>
      </c>
      <c r="P2595" s="14">
        <v>2.0827079984056902</v>
      </c>
      <c r="R2595">
        <v>8</v>
      </c>
      <c r="S2595">
        <v>1</v>
      </c>
      <c r="T2595">
        <v>5</v>
      </c>
      <c r="U2595">
        <v>8</v>
      </c>
      <c r="V2595">
        <v>9</v>
      </c>
    </row>
    <row r="2596" spans="1:22">
      <c r="A2596">
        <v>2008</v>
      </c>
      <c r="B2596">
        <v>3</v>
      </c>
      <c r="C2596">
        <v>19</v>
      </c>
      <c r="D2596" s="14">
        <v>5.3354465758836804</v>
      </c>
      <c r="E2596" s="14">
        <v>1.66533453693773E-13</v>
      </c>
      <c r="F2596" s="14">
        <v>1.66533453693773E-13</v>
      </c>
      <c r="G2596" s="14">
        <v>0.216808689664472</v>
      </c>
      <c r="H2596" s="14">
        <v>1.3061506161549801</v>
      </c>
      <c r="I2596" s="14">
        <v>4.3131100697941998</v>
      </c>
      <c r="J2596" s="14">
        <v>5.1212168050649397E-2</v>
      </c>
      <c r="K2596" s="14">
        <v>8.1425355224307605</v>
      </c>
      <c r="L2596" s="14">
        <v>5.0691118337511901E-2</v>
      </c>
      <c r="M2596" s="14">
        <v>1.66533453693773E-13</v>
      </c>
      <c r="N2596" s="14">
        <v>4.4607160872604297</v>
      </c>
      <c r="O2596" s="14">
        <v>1.02352804723151</v>
      </c>
      <c r="P2596" s="14">
        <v>1.8811868098723501</v>
      </c>
      <c r="R2596">
        <v>9</v>
      </c>
      <c r="S2596">
        <v>1</v>
      </c>
      <c r="T2596">
        <v>2</v>
      </c>
      <c r="U2596">
        <v>7</v>
      </c>
      <c r="V2596">
        <v>1</v>
      </c>
    </row>
    <row r="2597" spans="1:22">
      <c r="A2597">
        <v>2008</v>
      </c>
      <c r="B2597">
        <v>3</v>
      </c>
      <c r="C2597">
        <v>20</v>
      </c>
      <c r="D2597" s="14">
        <v>3.7146133609290901</v>
      </c>
      <c r="E2597" s="14">
        <v>1.66533453693773E-13</v>
      </c>
      <c r="F2597" s="14">
        <v>1.66533453693773E-13</v>
      </c>
      <c r="G2597" s="14">
        <v>0.48705171869158198</v>
      </c>
      <c r="H2597" s="14">
        <v>2.5468006973563901</v>
      </c>
      <c r="I2597" s="14">
        <v>3.2853710684772</v>
      </c>
      <c r="J2597" s="14">
        <v>7.0598281735421403E-2</v>
      </c>
      <c r="K2597" s="14">
        <v>4.3434201977506799</v>
      </c>
      <c r="L2597" s="14">
        <v>0.33268311904008402</v>
      </c>
      <c r="M2597" s="14">
        <v>3.4769756669056698E-4</v>
      </c>
      <c r="N2597" s="14">
        <v>4.7159996190309297</v>
      </c>
      <c r="O2597" s="14">
        <v>1.07085047168759</v>
      </c>
      <c r="P2597" s="14">
        <v>1.5485049670697499</v>
      </c>
      <c r="R2597">
        <v>6</v>
      </c>
      <c r="S2597">
        <v>6</v>
      </c>
      <c r="T2597">
        <v>2</v>
      </c>
      <c r="U2597">
        <v>7</v>
      </c>
      <c r="V2597">
        <v>1</v>
      </c>
    </row>
    <row r="2598" spans="1:22">
      <c r="A2598">
        <v>2008</v>
      </c>
      <c r="B2598">
        <v>3</v>
      </c>
      <c r="C2598">
        <v>21</v>
      </c>
      <c r="D2598" s="14">
        <v>10.5330823269669</v>
      </c>
      <c r="E2598" s="14">
        <v>5.9708581801911796E-4</v>
      </c>
      <c r="F2598" s="14">
        <v>4.7525937259912301E-4</v>
      </c>
      <c r="G2598" s="14">
        <v>0.79733756043225101</v>
      </c>
      <c r="H2598" s="14">
        <v>5.7894053634764102</v>
      </c>
      <c r="I2598" s="14">
        <v>13.3417841992152</v>
      </c>
      <c r="J2598" s="14">
        <v>0.22702346786425701</v>
      </c>
      <c r="K2598" s="14">
        <v>11.3187366337354</v>
      </c>
      <c r="L2598" s="14">
        <v>0.352818798977169</v>
      </c>
      <c r="M2598" s="14">
        <v>6.5581046468060093E-5</v>
      </c>
      <c r="N2598" s="14">
        <v>6.9125090438816201</v>
      </c>
      <c r="O2598" s="14">
        <v>1.0905402193399301</v>
      </c>
      <c r="P2598" s="14">
        <v>2.98970135092934</v>
      </c>
      <c r="R2598">
        <v>9</v>
      </c>
      <c r="S2598">
        <v>1</v>
      </c>
      <c r="T2598">
        <v>5</v>
      </c>
      <c r="U2598">
        <v>7</v>
      </c>
      <c r="V2598">
        <v>9</v>
      </c>
    </row>
    <row r="2599" spans="1:22">
      <c r="A2599">
        <v>2008</v>
      </c>
      <c r="B2599">
        <v>3</v>
      </c>
      <c r="C2599">
        <v>22</v>
      </c>
      <c r="D2599" s="14">
        <v>9.3749161386500504</v>
      </c>
      <c r="E2599" s="14">
        <v>1.66533453693773E-13</v>
      </c>
      <c r="F2599" s="14">
        <v>1.66533453693773E-13</v>
      </c>
      <c r="G2599" s="14">
        <v>0.52876651165800403</v>
      </c>
      <c r="H2599" s="14">
        <v>5.3704517300198402</v>
      </c>
      <c r="I2599" s="14">
        <v>7.2812220480015899</v>
      </c>
      <c r="J2599" s="14">
        <v>0.33215979859742201</v>
      </c>
      <c r="K2599" s="14">
        <v>16.092652579793</v>
      </c>
      <c r="L2599" s="14">
        <v>0.85209436555872098</v>
      </c>
      <c r="M2599" s="14">
        <v>1.66533453693773E-13</v>
      </c>
      <c r="N2599" s="14">
        <v>11.945360716952599</v>
      </c>
      <c r="O2599" s="14">
        <v>1.1934833609029001</v>
      </c>
      <c r="P2599" s="14">
        <v>3.8682126250440798</v>
      </c>
      <c r="R2599">
        <v>9</v>
      </c>
      <c r="S2599">
        <v>3</v>
      </c>
      <c r="T2599">
        <v>3</v>
      </c>
      <c r="U2599">
        <v>7</v>
      </c>
      <c r="V2599">
        <v>9</v>
      </c>
    </row>
    <row r="2600" spans="1:22">
      <c r="A2600">
        <v>2008</v>
      </c>
      <c r="B2600">
        <v>3</v>
      </c>
      <c r="C2600">
        <v>23</v>
      </c>
      <c r="D2600" s="14">
        <v>4.8792198913990203</v>
      </c>
      <c r="E2600" s="14">
        <v>1.66533453693773E-13</v>
      </c>
      <c r="F2600" s="14">
        <v>1.66533453693773E-13</v>
      </c>
      <c r="G2600" s="14">
        <v>0.60686605435964003</v>
      </c>
      <c r="H2600" s="14">
        <v>8.8489022919739497</v>
      </c>
      <c r="I2600" s="14">
        <v>4.9581864357494601</v>
      </c>
      <c r="J2600" s="14">
        <v>0.42991078958172302</v>
      </c>
      <c r="K2600" s="14">
        <v>7.85195422472977</v>
      </c>
      <c r="L2600" s="14">
        <v>2.6754889755159201</v>
      </c>
      <c r="M2600" s="14">
        <v>2.0241541190504598E-3</v>
      </c>
      <c r="N2600" s="14">
        <v>11.8361762593736</v>
      </c>
      <c r="O2600" s="14">
        <v>0.87103529494214604</v>
      </c>
      <c r="P2600" s="14">
        <v>2.97298857516892</v>
      </c>
      <c r="R2600">
        <v>9</v>
      </c>
      <c r="S2600">
        <v>3</v>
      </c>
      <c r="T2600">
        <v>3</v>
      </c>
      <c r="U2600">
        <v>7</v>
      </c>
      <c r="V2600">
        <v>3</v>
      </c>
    </row>
    <row r="2601" spans="1:22">
      <c r="A2601">
        <v>2008</v>
      </c>
      <c r="B2601">
        <v>3</v>
      </c>
      <c r="C2601">
        <v>24</v>
      </c>
      <c r="D2601" s="14">
        <v>0.67257920308320596</v>
      </c>
      <c r="E2601" s="14">
        <v>1.66533453693773E-13</v>
      </c>
      <c r="F2601" s="14">
        <v>1.66533453693773E-13</v>
      </c>
      <c r="G2601" s="14">
        <v>0.41570542830079299</v>
      </c>
      <c r="H2601" s="14">
        <v>6.3899414983490601</v>
      </c>
      <c r="I2601" s="14">
        <v>0.32963497353760801</v>
      </c>
      <c r="J2601" s="14">
        <v>0.15743149475103299</v>
      </c>
      <c r="K2601" s="14">
        <v>6.8540439989901696</v>
      </c>
      <c r="L2601" s="14">
        <v>0.76142220387808601</v>
      </c>
      <c r="M2601" s="14">
        <v>1.1550633651987999E-2</v>
      </c>
      <c r="N2601" s="14">
        <v>2.5497528591060101</v>
      </c>
      <c r="O2601" s="14">
        <v>1.48119978405052</v>
      </c>
      <c r="P2601" s="14">
        <v>2.2775649026609699</v>
      </c>
      <c r="R2601">
        <v>9</v>
      </c>
      <c r="S2601">
        <v>8</v>
      </c>
      <c r="T2601">
        <v>3</v>
      </c>
      <c r="U2601">
        <v>4</v>
      </c>
      <c r="V2601">
        <v>9</v>
      </c>
    </row>
    <row r="2602" spans="1:22">
      <c r="A2602">
        <v>2008</v>
      </c>
      <c r="B2602">
        <v>3</v>
      </c>
      <c r="C2602">
        <v>25</v>
      </c>
      <c r="D2602" s="14">
        <v>9.1311272251719107</v>
      </c>
      <c r="E2602" s="14">
        <v>1.66533453693773E-13</v>
      </c>
      <c r="F2602" s="14">
        <v>1.66533453693773E-13</v>
      </c>
      <c r="G2602" s="14">
        <v>0.23019217165286199</v>
      </c>
      <c r="H2602" s="14">
        <v>2.1427445380311001</v>
      </c>
      <c r="I2602" s="14">
        <v>2.7463485095292599</v>
      </c>
      <c r="J2602" s="14">
        <v>7.4222438592693202E-2</v>
      </c>
      <c r="K2602" s="14">
        <v>3.3253811597244001</v>
      </c>
      <c r="L2602" s="14">
        <v>0.17228624154285199</v>
      </c>
      <c r="M2602" s="14">
        <v>2.6927666832385501E-4</v>
      </c>
      <c r="N2602" s="14">
        <v>1.06876382600516</v>
      </c>
      <c r="O2602" s="14">
        <v>0.55982938121484604</v>
      </c>
      <c r="P2602" s="14">
        <v>0.96615519089822599</v>
      </c>
      <c r="R2602">
        <v>6</v>
      </c>
      <c r="S2602">
        <v>8</v>
      </c>
      <c r="T2602">
        <v>3</v>
      </c>
      <c r="U2602">
        <v>4</v>
      </c>
      <c r="V2602">
        <v>9</v>
      </c>
    </row>
    <row r="2603" spans="1:22">
      <c r="A2603">
        <v>2008</v>
      </c>
      <c r="B2603">
        <v>3</v>
      </c>
      <c r="C2603">
        <v>26</v>
      </c>
      <c r="D2603" s="14">
        <v>6.8250300405089499</v>
      </c>
      <c r="E2603" s="14">
        <v>6.8924347621955096E-4</v>
      </c>
      <c r="F2603" s="14">
        <v>1.66533453693773E-13</v>
      </c>
      <c r="G2603" s="14">
        <v>0.12668621952637801</v>
      </c>
      <c r="H2603" s="14">
        <v>4.2057123180473397</v>
      </c>
      <c r="I2603" s="14">
        <v>8.5812599906134697</v>
      </c>
      <c r="J2603" s="14">
        <v>5.9768490990823001E-2</v>
      </c>
      <c r="K2603" s="14">
        <v>7.89234150248343</v>
      </c>
      <c r="L2603" s="14">
        <v>2.03462256751</v>
      </c>
      <c r="M2603" s="14">
        <v>1.66533453693773E-13</v>
      </c>
      <c r="N2603" s="14">
        <v>7.27581567069375</v>
      </c>
      <c r="O2603" s="14">
        <v>0.46259952217044797</v>
      </c>
      <c r="P2603" s="14">
        <v>2.0758834631293799</v>
      </c>
      <c r="R2603">
        <v>9</v>
      </c>
      <c r="S2603">
        <v>3</v>
      </c>
      <c r="T2603">
        <v>6</v>
      </c>
      <c r="U2603">
        <v>4</v>
      </c>
      <c r="V2603">
        <v>3</v>
      </c>
    </row>
    <row r="2604" spans="1:22">
      <c r="A2604">
        <v>2008</v>
      </c>
      <c r="B2604">
        <v>3</v>
      </c>
      <c r="C2604">
        <v>27</v>
      </c>
      <c r="D2604" s="14">
        <v>14.1687080258328</v>
      </c>
      <c r="E2604" s="14">
        <v>2.5250819774043001E-2</v>
      </c>
      <c r="F2604" s="14">
        <v>1.66533453693773E-13</v>
      </c>
      <c r="G2604" s="14">
        <v>0.62560495193481502</v>
      </c>
      <c r="H2604" s="14">
        <v>7.0783391071717396</v>
      </c>
      <c r="I2604" s="14">
        <v>12.5751135549932</v>
      </c>
      <c r="J2604" s="14">
        <v>5.6825791212422497E-2</v>
      </c>
      <c r="K2604" s="14">
        <v>9.6191423380589303</v>
      </c>
      <c r="L2604" s="14">
        <v>7.0084830982052697</v>
      </c>
      <c r="M2604" s="14">
        <v>6.7160504370151301E-3</v>
      </c>
      <c r="N2604" s="14">
        <v>20.236123384706801</v>
      </c>
      <c r="O2604" s="14">
        <v>1.1155625181283899</v>
      </c>
      <c r="P2604" s="14">
        <v>3.6157081492940502</v>
      </c>
      <c r="R2604">
        <v>11</v>
      </c>
      <c r="S2604">
        <v>3</v>
      </c>
      <c r="T2604">
        <v>6</v>
      </c>
      <c r="U2604">
        <v>7</v>
      </c>
      <c r="V2604">
        <v>3</v>
      </c>
    </row>
    <row r="2605" spans="1:22">
      <c r="A2605">
        <v>2008</v>
      </c>
      <c r="B2605">
        <v>3</v>
      </c>
      <c r="C2605">
        <v>28</v>
      </c>
      <c r="D2605" s="14">
        <v>8.00999946355142</v>
      </c>
      <c r="E2605" s="14">
        <v>4.4841083923698899E-2</v>
      </c>
      <c r="F2605" s="14">
        <v>1.66533453693773E-13</v>
      </c>
      <c r="G2605" s="14">
        <v>1.89051365344337</v>
      </c>
      <c r="H2605" s="14">
        <v>10.2247125935576</v>
      </c>
      <c r="I2605" s="14">
        <v>1.8356227594244601</v>
      </c>
      <c r="J2605" s="14">
        <v>0.16271170239746799</v>
      </c>
      <c r="K2605" s="14">
        <v>12.049701743882</v>
      </c>
      <c r="L2605" s="14">
        <v>0.73024850070118297</v>
      </c>
      <c r="M2605" s="14">
        <v>5.9736727831101897E-3</v>
      </c>
      <c r="N2605" s="14">
        <v>6.5500052752404399</v>
      </c>
      <c r="O2605" s="14">
        <v>1.7881703666683799</v>
      </c>
      <c r="P2605" s="14">
        <v>3.8278312896237798</v>
      </c>
      <c r="R2605">
        <v>11</v>
      </c>
      <c r="S2605">
        <v>3</v>
      </c>
      <c r="T2605">
        <v>5</v>
      </c>
      <c r="U2605">
        <v>7</v>
      </c>
      <c r="V2605">
        <v>3</v>
      </c>
    </row>
    <row r="2606" spans="1:22">
      <c r="A2606">
        <v>2008</v>
      </c>
      <c r="B2606">
        <v>3</v>
      </c>
      <c r="C2606">
        <v>29</v>
      </c>
      <c r="D2606" s="14">
        <v>11.8225368280066</v>
      </c>
      <c r="E2606" s="14">
        <v>2.8053785729812899E-2</v>
      </c>
      <c r="F2606" s="14">
        <v>1.66533453693773E-13</v>
      </c>
      <c r="G2606" s="14">
        <v>2.1117703311303901</v>
      </c>
      <c r="H2606" s="14">
        <v>6.9807540940594102</v>
      </c>
      <c r="I2606" s="14">
        <v>6.87216028264013</v>
      </c>
      <c r="J2606" s="14">
        <v>0.30908276500106902</v>
      </c>
      <c r="K2606" s="14">
        <v>9.0221825367412798</v>
      </c>
      <c r="L2606" s="14">
        <v>2.69446927406781</v>
      </c>
      <c r="M2606" s="14">
        <v>3.95266656674086E-4</v>
      </c>
      <c r="N2606" s="14">
        <v>11.098966513075601</v>
      </c>
      <c r="O2606" s="14">
        <v>2.1311991154550101</v>
      </c>
      <c r="P2606" s="14">
        <v>3.6179814343453298</v>
      </c>
      <c r="R2606">
        <v>11</v>
      </c>
      <c r="S2606">
        <v>8</v>
      </c>
      <c r="T2606">
        <v>5</v>
      </c>
      <c r="U2606">
        <v>7</v>
      </c>
      <c r="V2606">
        <v>4</v>
      </c>
    </row>
    <row r="2607" spans="1:22">
      <c r="A2607">
        <v>2008</v>
      </c>
      <c r="B2607">
        <v>3</v>
      </c>
      <c r="C2607">
        <v>30</v>
      </c>
      <c r="D2607" s="14">
        <v>9.8221791975457897</v>
      </c>
      <c r="E2607" s="14">
        <v>1.25779913643039E-2</v>
      </c>
      <c r="F2607" s="14">
        <v>1.66533453693773E-13</v>
      </c>
      <c r="G2607" s="14">
        <v>1.8266934819991101</v>
      </c>
      <c r="H2607" s="14">
        <v>3.89027402459446</v>
      </c>
      <c r="I2607" s="14">
        <v>6.1581208467055797</v>
      </c>
      <c r="J2607" s="14">
        <v>0.30725835529995799</v>
      </c>
      <c r="K2607" s="14">
        <v>8.02166452426939</v>
      </c>
      <c r="L2607" s="14">
        <v>1.1375855970437101</v>
      </c>
      <c r="M2607" s="14">
        <v>1.37421982514152E-2</v>
      </c>
      <c r="N2607" s="14">
        <v>1.7797257971273901</v>
      </c>
      <c r="O2607" s="14">
        <v>2.2596342561301999</v>
      </c>
      <c r="P2607" s="14">
        <v>2.8160317105862198</v>
      </c>
      <c r="R2607">
        <v>9</v>
      </c>
      <c r="S2607">
        <v>8</v>
      </c>
      <c r="T2607">
        <v>9</v>
      </c>
      <c r="U2607">
        <v>4</v>
      </c>
      <c r="V2607">
        <v>4</v>
      </c>
    </row>
    <row r="2608" spans="1:22">
      <c r="A2608">
        <v>2008</v>
      </c>
      <c r="B2608">
        <v>3</v>
      </c>
      <c r="C2608">
        <v>31</v>
      </c>
      <c r="D2608" s="14">
        <v>8.8936333152456601</v>
      </c>
      <c r="E2608" s="14">
        <v>1.7787225098930898E-2</v>
      </c>
      <c r="F2608" s="14">
        <v>8.5546682770300795E-4</v>
      </c>
      <c r="G2608" s="14">
        <v>2.1907390897196399</v>
      </c>
      <c r="H2608" s="14">
        <v>1.4792032508897901</v>
      </c>
      <c r="I2608" s="14">
        <v>4.49598709395105</v>
      </c>
      <c r="J2608" s="14">
        <v>0.329531531892024</v>
      </c>
      <c r="K2608" s="14">
        <v>2.3518485928710899</v>
      </c>
      <c r="L2608" s="14">
        <v>1.20938257687997</v>
      </c>
      <c r="M2608" s="14">
        <v>8.8828681267843004E-3</v>
      </c>
      <c r="N2608" s="14">
        <v>4.2846994203457101</v>
      </c>
      <c r="O2608" s="14">
        <v>2.4837711539413401</v>
      </c>
      <c r="P2608" s="14">
        <v>2.0324928318310902</v>
      </c>
      <c r="R2608">
        <v>7</v>
      </c>
      <c r="S2608">
        <v>6</v>
      </c>
      <c r="T2608">
        <v>9</v>
      </c>
      <c r="U2608">
        <v>4</v>
      </c>
      <c r="V2608">
        <v>4</v>
      </c>
    </row>
    <row r="2609" spans="1:22">
      <c r="A2609">
        <v>2008</v>
      </c>
      <c r="B2609">
        <v>4</v>
      </c>
      <c r="C2609">
        <v>1</v>
      </c>
      <c r="D2609" s="14">
        <v>5.3199233200885798</v>
      </c>
      <c r="E2609" s="14">
        <v>2.1728082565991701E-2</v>
      </c>
      <c r="F2609" s="14">
        <v>2.2401509369018601E-3</v>
      </c>
      <c r="G2609" s="14">
        <v>2.7242346339731598</v>
      </c>
      <c r="H2609" s="14">
        <v>1.09439079740835</v>
      </c>
      <c r="I2609" s="14">
        <v>4.9165613228223801</v>
      </c>
      <c r="J2609" s="14">
        <v>0.16024865719363701</v>
      </c>
      <c r="K2609" s="14">
        <v>1.45980186961652</v>
      </c>
      <c r="L2609" s="14">
        <v>0.95683354134659704</v>
      </c>
      <c r="M2609" s="14">
        <v>4.8251511695752801E-4</v>
      </c>
      <c r="N2609" s="14">
        <v>3.0724055861564601</v>
      </c>
      <c r="O2609" s="14">
        <v>2.6700359873356798</v>
      </c>
      <c r="P2609" s="14">
        <v>1.9355633576818201</v>
      </c>
      <c r="R2609">
        <v>6</v>
      </c>
      <c r="S2609">
        <v>1</v>
      </c>
      <c r="T2609">
        <v>9</v>
      </c>
      <c r="U2609">
        <v>4</v>
      </c>
      <c r="V2609">
        <v>7</v>
      </c>
    </row>
    <row r="2610" spans="1:22">
      <c r="A2610">
        <v>2008</v>
      </c>
      <c r="B2610">
        <v>4</v>
      </c>
      <c r="C2610">
        <v>2</v>
      </c>
      <c r="D2610" s="14">
        <v>0.83811073071411002</v>
      </c>
      <c r="E2610" s="14">
        <v>2.11883209049353E-2</v>
      </c>
      <c r="F2610" s="14">
        <v>0.12934768963412399</v>
      </c>
      <c r="G2610" s="14">
        <v>2.1056638597611399</v>
      </c>
      <c r="H2610" s="14">
        <v>1.03814730504315</v>
      </c>
      <c r="I2610" s="14">
        <v>0.59295281411201395</v>
      </c>
      <c r="J2610" s="14">
        <v>0.20233635945637499</v>
      </c>
      <c r="K2610" s="14">
        <v>2.7245941605827699</v>
      </c>
      <c r="L2610" s="14">
        <v>0.51997963873477404</v>
      </c>
      <c r="M2610" s="14">
        <v>3.1376655411972502E-3</v>
      </c>
      <c r="N2610" s="14">
        <v>1.32627945873967</v>
      </c>
      <c r="O2610" s="14">
        <v>3.1267190863062702</v>
      </c>
      <c r="P2610" s="14">
        <v>2.0349922607037598</v>
      </c>
      <c r="R2610">
        <v>6</v>
      </c>
      <c r="S2610">
        <v>1</v>
      </c>
      <c r="T2610">
        <v>9</v>
      </c>
      <c r="U2610">
        <v>4</v>
      </c>
      <c r="V2610">
        <v>2</v>
      </c>
    </row>
    <row r="2611" spans="1:22">
      <c r="A2611">
        <v>2008</v>
      </c>
      <c r="B2611">
        <v>4</v>
      </c>
      <c r="C2611">
        <v>3</v>
      </c>
      <c r="D2611" s="14">
        <v>1.6026435254176701</v>
      </c>
      <c r="E2611" s="14">
        <v>3.9851305609864898E-2</v>
      </c>
      <c r="F2611" s="14">
        <v>4.7654293991538998E-4</v>
      </c>
      <c r="G2611" s="14">
        <v>1.4744472701882601</v>
      </c>
      <c r="H2611" s="14">
        <v>0.85387627900227703</v>
      </c>
      <c r="I2611" s="14">
        <v>0.57268068548036</v>
      </c>
      <c r="J2611" s="14">
        <v>0.13343286326891701</v>
      </c>
      <c r="K2611" s="14">
        <v>4.6932099556588902</v>
      </c>
      <c r="L2611" s="14">
        <v>0.48633492823947999</v>
      </c>
      <c r="M2611" s="14">
        <v>3.16170584978335E-2</v>
      </c>
      <c r="N2611" s="14">
        <v>0.48997145538133502</v>
      </c>
      <c r="O2611" s="14">
        <v>6.3587212762486596</v>
      </c>
      <c r="P2611" s="14">
        <v>3.2941584133289998</v>
      </c>
      <c r="R2611">
        <v>3</v>
      </c>
      <c r="S2611">
        <v>8</v>
      </c>
      <c r="T2611">
        <v>7</v>
      </c>
      <c r="U2611">
        <v>4</v>
      </c>
      <c r="V2611">
        <v>4</v>
      </c>
    </row>
    <row r="2612" spans="1:22">
      <c r="A2612">
        <v>2008</v>
      </c>
      <c r="B2612">
        <v>4</v>
      </c>
      <c r="C2612">
        <v>4</v>
      </c>
      <c r="D2612" s="14">
        <v>3.7503198303789702</v>
      </c>
      <c r="E2612" s="14">
        <v>2.54144288832613E-2</v>
      </c>
      <c r="F2612" s="14">
        <v>9.5051872863703295E-5</v>
      </c>
      <c r="G2612" s="14">
        <v>0.62933113808151497</v>
      </c>
      <c r="H2612" s="14">
        <v>0.50791038480836503</v>
      </c>
      <c r="I2612" s="14">
        <v>0.48543105769692202</v>
      </c>
      <c r="J2612" s="14">
        <v>0.105797295612707</v>
      </c>
      <c r="K2612" s="14">
        <v>6.3438276969688498</v>
      </c>
      <c r="L2612" s="14">
        <v>0.11493298996442999</v>
      </c>
      <c r="M2612" s="14">
        <v>1.03691109517781E-4</v>
      </c>
      <c r="N2612" s="14">
        <v>0.28909903128592601</v>
      </c>
      <c r="O2612" s="14">
        <v>5.3921228940933696</v>
      </c>
      <c r="P2612" s="14">
        <v>2.9546825822931999</v>
      </c>
      <c r="R2612">
        <v>3</v>
      </c>
      <c r="S2612">
        <v>8</v>
      </c>
      <c r="T2612">
        <v>7</v>
      </c>
      <c r="U2612">
        <v>4</v>
      </c>
      <c r="V2612">
        <v>4</v>
      </c>
    </row>
    <row r="2613" spans="1:22">
      <c r="A2613">
        <v>2008</v>
      </c>
      <c r="B2613">
        <v>4</v>
      </c>
      <c r="C2613">
        <v>5</v>
      </c>
      <c r="D2613" s="14">
        <v>1.58128757588195</v>
      </c>
      <c r="E2613" s="14">
        <v>2.3085898627323801E-2</v>
      </c>
      <c r="F2613" s="14">
        <v>4.6813049507310599E-2</v>
      </c>
      <c r="G2613" s="14">
        <v>0.78485775390207002</v>
      </c>
      <c r="H2613" s="14">
        <v>0.57086607673273004</v>
      </c>
      <c r="I2613" s="14">
        <v>1.20257471974456</v>
      </c>
      <c r="J2613" s="14">
        <v>0.16364206840384099</v>
      </c>
      <c r="K2613" s="14">
        <v>4.2999870898444703</v>
      </c>
      <c r="L2613" s="14">
        <v>0.108526727990891</v>
      </c>
      <c r="M2613" s="14">
        <v>3.0593302761012402E-2</v>
      </c>
      <c r="N2613" s="14">
        <v>0.48899877633250999</v>
      </c>
      <c r="O2613" s="14">
        <v>3.7376011746928901</v>
      </c>
      <c r="P2613" s="14">
        <v>2.1467056570779302</v>
      </c>
      <c r="R2613">
        <v>3</v>
      </c>
      <c r="S2613">
        <v>8</v>
      </c>
      <c r="T2613">
        <v>7</v>
      </c>
      <c r="U2613">
        <v>4</v>
      </c>
      <c r="V2613">
        <v>4</v>
      </c>
    </row>
    <row r="2614" spans="1:22">
      <c r="A2614">
        <v>2008</v>
      </c>
      <c r="B2614">
        <v>4</v>
      </c>
      <c r="C2614">
        <v>6</v>
      </c>
      <c r="D2614" s="14">
        <v>1.3687545054199399</v>
      </c>
      <c r="E2614" s="14">
        <v>0.116106646661764</v>
      </c>
      <c r="F2614" s="14">
        <v>1.90103745567258E-4</v>
      </c>
      <c r="G2614" s="14">
        <v>0.53806668678830305</v>
      </c>
      <c r="H2614" s="14">
        <v>0.40298583586752001</v>
      </c>
      <c r="I2614" s="14">
        <v>0.78065076077278295</v>
      </c>
      <c r="J2614" s="14">
        <v>0.16582409198556999</v>
      </c>
      <c r="K2614" s="14">
        <v>3.6516897090991698</v>
      </c>
      <c r="L2614" s="14">
        <v>0.22730691629021499</v>
      </c>
      <c r="M2614" s="14">
        <v>9.0432474850546105E-2</v>
      </c>
      <c r="N2614" s="14">
        <v>0.76202069977693698</v>
      </c>
      <c r="O2614" s="14">
        <v>3.0404087536630402</v>
      </c>
      <c r="P2614" s="14">
        <v>1.8187052812489299</v>
      </c>
      <c r="R2614">
        <v>8</v>
      </c>
      <c r="S2614">
        <v>3</v>
      </c>
      <c r="T2614">
        <v>7</v>
      </c>
      <c r="U2614">
        <v>4</v>
      </c>
      <c r="V2614">
        <v>2</v>
      </c>
    </row>
    <row r="2615" spans="1:22">
      <c r="A2615">
        <v>2008</v>
      </c>
      <c r="B2615">
        <v>4</v>
      </c>
      <c r="C2615">
        <v>7</v>
      </c>
      <c r="D2615" s="14">
        <v>1.32789677201352</v>
      </c>
      <c r="E2615" s="14">
        <v>9.9718815831044597E-2</v>
      </c>
      <c r="F2615" s="14">
        <v>1.66533453693773E-13</v>
      </c>
      <c r="G2615" s="14">
        <v>0.46700977135382998</v>
      </c>
      <c r="H2615" s="14">
        <v>0.45409536356107699</v>
      </c>
      <c r="I2615" s="14">
        <v>1.0106662662271899</v>
      </c>
      <c r="J2615" s="14">
        <v>0.165101265589397</v>
      </c>
      <c r="K2615" s="14">
        <v>1.989245310989</v>
      </c>
      <c r="L2615" s="14">
        <v>0.50606188177322298</v>
      </c>
      <c r="M2615" s="14">
        <v>0.36866117365468398</v>
      </c>
      <c r="N2615" s="14">
        <v>0.72347458422763</v>
      </c>
      <c r="O2615" s="14">
        <v>2.7772511097524899</v>
      </c>
      <c r="P2615" s="14">
        <v>1.50021903745383</v>
      </c>
      <c r="R2615">
        <v>6</v>
      </c>
      <c r="S2615">
        <v>8</v>
      </c>
      <c r="T2615">
        <v>9</v>
      </c>
      <c r="U2615">
        <v>4</v>
      </c>
      <c r="V2615">
        <v>4</v>
      </c>
    </row>
    <row r="2616" spans="1:22">
      <c r="A2616">
        <v>2008</v>
      </c>
      <c r="B2616">
        <v>4</v>
      </c>
      <c r="C2616">
        <v>8</v>
      </c>
      <c r="D2616" s="14">
        <v>0.63680873953584705</v>
      </c>
      <c r="E2616" s="14">
        <v>0.17527405910570901</v>
      </c>
      <c r="F2616" s="14">
        <v>7.9891105886202005E-2</v>
      </c>
      <c r="G2616" s="14">
        <v>2.1083215182648498</v>
      </c>
      <c r="H2616" s="14">
        <v>0.43469575823651002</v>
      </c>
      <c r="I2616" s="14">
        <v>0.56755044398152399</v>
      </c>
      <c r="J2616" s="14">
        <v>0.17573563151481</v>
      </c>
      <c r="K2616" s="14">
        <v>2.0601220404310698</v>
      </c>
      <c r="L2616" s="14">
        <v>0.522132328303062</v>
      </c>
      <c r="M2616" s="14">
        <v>0.67832676897053901</v>
      </c>
      <c r="N2616" s="14">
        <v>0.69035461456529801</v>
      </c>
      <c r="O2616" s="14">
        <v>3.21727837856045</v>
      </c>
      <c r="P2616" s="14">
        <v>1.9310202309978799</v>
      </c>
      <c r="R2616">
        <v>6</v>
      </c>
      <c r="S2616">
        <v>8</v>
      </c>
      <c r="T2616">
        <v>9</v>
      </c>
      <c r="U2616">
        <v>4</v>
      </c>
      <c r="V2616">
        <v>9</v>
      </c>
    </row>
    <row r="2617" spans="1:22">
      <c r="A2617">
        <v>2008</v>
      </c>
      <c r="B2617">
        <v>4</v>
      </c>
      <c r="C2617">
        <v>9</v>
      </c>
      <c r="D2617" s="14">
        <v>14.0709618039383</v>
      </c>
      <c r="E2617" s="14">
        <v>0.97538383558063002</v>
      </c>
      <c r="F2617" s="14">
        <v>1.2466209435576401</v>
      </c>
      <c r="G2617" s="14">
        <v>7.2643115622433498</v>
      </c>
      <c r="H2617" s="14">
        <v>2.1137926311375299</v>
      </c>
      <c r="I2617" s="14">
        <v>5.9699730340370198</v>
      </c>
      <c r="J2617" s="14">
        <v>0.63619425770918303</v>
      </c>
      <c r="K2617" s="14">
        <v>4.3237127248383498</v>
      </c>
      <c r="L2617" s="14">
        <v>6.5246196983920797</v>
      </c>
      <c r="M2617" s="14">
        <v>0.68919450809571703</v>
      </c>
      <c r="N2617" s="14">
        <v>9.2418364322764308</v>
      </c>
      <c r="O2617" s="14">
        <v>3.9988069730353</v>
      </c>
      <c r="P2617" s="14">
        <v>4.4015985166449401</v>
      </c>
      <c r="R2617">
        <v>1</v>
      </c>
      <c r="S2617">
        <v>6</v>
      </c>
      <c r="T2617">
        <v>9</v>
      </c>
      <c r="U2617">
        <v>4</v>
      </c>
      <c r="V2617">
        <v>4</v>
      </c>
    </row>
    <row r="2618" spans="1:22">
      <c r="A2618">
        <v>2008</v>
      </c>
      <c r="B2618">
        <v>4</v>
      </c>
      <c r="C2618">
        <v>10</v>
      </c>
      <c r="D2618" s="14">
        <v>7.7843577628153096</v>
      </c>
      <c r="E2618" s="14">
        <v>0.90494554871833699</v>
      </c>
      <c r="F2618" s="14">
        <v>0.41228611902573897</v>
      </c>
      <c r="G2618" s="14">
        <v>5.771335438285</v>
      </c>
      <c r="H2618" s="14">
        <v>6.57301633308058</v>
      </c>
      <c r="I2618" s="14">
        <v>9.3234496599141892</v>
      </c>
      <c r="J2618" s="14">
        <v>2.1777185333599798</v>
      </c>
      <c r="K2618" s="14">
        <v>9.4153146331809996</v>
      </c>
      <c r="L2618" s="14">
        <v>1.4220302568407599</v>
      </c>
      <c r="M2618" s="14">
        <v>4.4254929157917101E-2</v>
      </c>
      <c r="N2618" s="14">
        <v>9.4569887590999198</v>
      </c>
      <c r="O2618" s="14">
        <v>4.8859332602642498</v>
      </c>
      <c r="P2618" s="14">
        <v>5.2642413036964903</v>
      </c>
      <c r="R2618">
        <v>11</v>
      </c>
      <c r="S2618">
        <v>1</v>
      </c>
      <c r="T2618">
        <v>9</v>
      </c>
      <c r="U2618">
        <v>4</v>
      </c>
      <c r="V2618">
        <v>2</v>
      </c>
    </row>
    <row r="2619" spans="1:22">
      <c r="A2619">
        <v>2008</v>
      </c>
      <c r="B2619">
        <v>4</v>
      </c>
      <c r="C2619">
        <v>11</v>
      </c>
      <c r="D2619" s="14">
        <v>5.2472143286745903</v>
      </c>
      <c r="E2619" s="14">
        <v>1.6675289171093901</v>
      </c>
      <c r="F2619" s="14">
        <v>2.0129162200032802</v>
      </c>
      <c r="G2619" s="14">
        <v>5.69363843661157</v>
      </c>
      <c r="H2619" s="14">
        <v>4.68880852142496</v>
      </c>
      <c r="I2619" s="14">
        <v>9.93488332327858</v>
      </c>
      <c r="J2619" s="14">
        <v>2.7749732452383502</v>
      </c>
      <c r="K2619" s="14">
        <v>7.4761391812142604</v>
      </c>
      <c r="L2619" s="14">
        <v>3.8323839807467701</v>
      </c>
      <c r="M2619" s="14">
        <v>0.31127246388302798</v>
      </c>
      <c r="N2619" s="14">
        <v>9.9375430044999096</v>
      </c>
      <c r="O2619" s="14">
        <v>3.8098124075217101</v>
      </c>
      <c r="P2619" s="14">
        <v>4.6575940534893396</v>
      </c>
      <c r="R2619">
        <v>11</v>
      </c>
      <c r="S2619">
        <v>1</v>
      </c>
      <c r="T2619">
        <v>7</v>
      </c>
      <c r="U2619">
        <v>4</v>
      </c>
      <c r="V2619">
        <v>2</v>
      </c>
    </row>
    <row r="2620" spans="1:22">
      <c r="A2620">
        <v>2008</v>
      </c>
      <c r="B2620">
        <v>4</v>
      </c>
      <c r="C2620">
        <v>12</v>
      </c>
      <c r="D2620" s="14">
        <v>10.0191738844466</v>
      </c>
      <c r="E2620" s="14">
        <v>0.51543957870469503</v>
      </c>
      <c r="F2620" s="14">
        <v>1.3583766390718599</v>
      </c>
      <c r="G2620" s="14">
        <v>7.5236152381810797</v>
      </c>
      <c r="H2620" s="14">
        <v>4.7159356396244902</v>
      </c>
      <c r="I2620" s="14">
        <v>14.699251190617399</v>
      </c>
      <c r="J2620" s="14">
        <v>2.9129095116417898</v>
      </c>
      <c r="K2620" s="14">
        <v>6.9894869871317802</v>
      </c>
      <c r="L2620" s="14">
        <v>7.4110021234545398</v>
      </c>
      <c r="M2620" s="14">
        <v>0.53091840443214899</v>
      </c>
      <c r="N2620" s="14">
        <v>13.6421708220841</v>
      </c>
      <c r="O2620" s="14">
        <v>2.6009515059322199</v>
      </c>
      <c r="P2620" s="14">
        <v>4.8344670333830804</v>
      </c>
      <c r="R2620">
        <v>7</v>
      </c>
      <c r="S2620">
        <v>8</v>
      </c>
      <c r="T2620">
        <v>5</v>
      </c>
      <c r="U2620">
        <v>4</v>
      </c>
      <c r="V2620">
        <v>3</v>
      </c>
    </row>
    <row r="2621" spans="1:22">
      <c r="A2621">
        <v>2008</v>
      </c>
      <c r="B2621">
        <v>4</v>
      </c>
      <c r="C2621">
        <v>13</v>
      </c>
      <c r="D2621" s="14">
        <v>6.0571565258641398</v>
      </c>
      <c r="E2621" s="14">
        <v>2.7471983679149801E-2</v>
      </c>
      <c r="F2621" s="14">
        <v>0.16451804502019801</v>
      </c>
      <c r="G2621" s="14">
        <v>6.04547222974516</v>
      </c>
      <c r="H2621" s="14">
        <v>5.93895424565887</v>
      </c>
      <c r="I2621" s="14">
        <v>5.5957906638284403</v>
      </c>
      <c r="J2621" s="14">
        <v>1.33203382758286</v>
      </c>
      <c r="K2621" s="14">
        <v>6.2851022349053496</v>
      </c>
      <c r="L2621" s="14">
        <v>5.1267828884756002</v>
      </c>
      <c r="M2621" s="14">
        <v>1.1780613600674401</v>
      </c>
      <c r="N2621" s="14">
        <v>8.2102095607953096</v>
      </c>
      <c r="O2621" s="14">
        <v>3.0815650024617298</v>
      </c>
      <c r="P2621" s="14">
        <v>4.3093100678523903</v>
      </c>
      <c r="R2621">
        <v>7</v>
      </c>
      <c r="S2621">
        <v>8</v>
      </c>
      <c r="T2621">
        <v>5</v>
      </c>
      <c r="U2621">
        <v>6</v>
      </c>
      <c r="V2621">
        <v>9</v>
      </c>
    </row>
    <row r="2622" spans="1:22">
      <c r="A2622">
        <v>2008</v>
      </c>
      <c r="B2622">
        <v>4</v>
      </c>
      <c r="C2622">
        <v>14</v>
      </c>
      <c r="D2622" s="14">
        <v>5.6819771989046197</v>
      </c>
      <c r="E2622" s="14">
        <v>2.2982307274010201E-3</v>
      </c>
      <c r="F2622" s="14">
        <v>1.66533453693773E-13</v>
      </c>
      <c r="G2622" s="14">
        <v>2.7472285554009699</v>
      </c>
      <c r="H2622" s="14">
        <v>3.3653733054316901</v>
      </c>
      <c r="I2622" s="14">
        <v>5.0193991335312598</v>
      </c>
      <c r="J2622" s="14">
        <v>0.74081229880175503</v>
      </c>
      <c r="K2622" s="14">
        <v>6.7683543222784204</v>
      </c>
      <c r="L2622" s="14">
        <v>1.86678733969906</v>
      </c>
      <c r="M2622" s="14">
        <v>0.326067362762887</v>
      </c>
      <c r="N2622" s="14">
        <v>9.1504586201855798</v>
      </c>
      <c r="O2622" s="14">
        <v>3.76528574589052</v>
      </c>
      <c r="P2622" s="14">
        <v>3.64003700007438</v>
      </c>
      <c r="R2622">
        <v>8</v>
      </c>
      <c r="S2622">
        <v>8</v>
      </c>
      <c r="T2622">
        <v>2</v>
      </c>
      <c r="U2622">
        <v>6</v>
      </c>
      <c r="V2622">
        <v>9</v>
      </c>
    </row>
    <row r="2623" spans="1:22">
      <c r="A2623">
        <v>2008</v>
      </c>
      <c r="B2623">
        <v>4</v>
      </c>
      <c r="C2623">
        <v>15</v>
      </c>
      <c r="D2623" s="14">
        <v>3.51470980882738</v>
      </c>
      <c r="E2623" s="14">
        <v>1.3806539714633301E-4</v>
      </c>
      <c r="F2623" s="14">
        <v>1.66533453693773E-13</v>
      </c>
      <c r="G2623" s="14">
        <v>1.8933427271677199</v>
      </c>
      <c r="H2623" s="14">
        <v>1.7795432162178699</v>
      </c>
      <c r="I2623" s="14">
        <v>1.89814446273459</v>
      </c>
      <c r="J2623" s="14">
        <v>0.61044188221114104</v>
      </c>
      <c r="K2623" s="14">
        <v>3.2908469267851799</v>
      </c>
      <c r="L2623" s="14">
        <v>4.5545133641078799</v>
      </c>
      <c r="M2623" s="14">
        <v>0.90463065719730196</v>
      </c>
      <c r="N2623" s="14">
        <v>5.3060707952505499</v>
      </c>
      <c r="O2623" s="14">
        <v>2.6347143941970201</v>
      </c>
      <c r="P2623" s="14">
        <v>2.4842070668264302</v>
      </c>
      <c r="R2623">
        <v>7</v>
      </c>
      <c r="S2623">
        <v>8</v>
      </c>
      <c r="T2623">
        <v>5</v>
      </c>
      <c r="U2623">
        <v>6</v>
      </c>
      <c r="V2623">
        <v>9</v>
      </c>
    </row>
    <row r="2624" spans="1:22">
      <c r="A2624">
        <v>2008</v>
      </c>
      <c r="B2624">
        <v>4</v>
      </c>
      <c r="C2624">
        <v>16</v>
      </c>
      <c r="D2624" s="14">
        <v>5.9210830184288099</v>
      </c>
      <c r="E2624" s="14">
        <v>1.66533453693773E-13</v>
      </c>
      <c r="F2624" s="14">
        <v>1.66533453693773E-13</v>
      </c>
      <c r="G2624" s="14">
        <v>3.3254688752453898</v>
      </c>
      <c r="H2624" s="14">
        <v>3.3516209157655399</v>
      </c>
      <c r="I2624" s="14">
        <v>4.1142057944681296</v>
      </c>
      <c r="J2624" s="14">
        <v>1.7851756405960599</v>
      </c>
      <c r="K2624" s="14">
        <v>3.3414074071885</v>
      </c>
      <c r="L2624" s="14">
        <v>3.7942919689122401</v>
      </c>
      <c r="M2624" s="14">
        <v>0.56071590664937698</v>
      </c>
      <c r="N2624" s="14">
        <v>7.7771480684278096</v>
      </c>
      <c r="O2624" s="14">
        <v>3.76751785899866</v>
      </c>
      <c r="P2624" s="14">
        <v>3.4247525458906498</v>
      </c>
      <c r="R2624">
        <v>7</v>
      </c>
      <c r="S2624">
        <v>8</v>
      </c>
      <c r="T2624">
        <v>2</v>
      </c>
      <c r="U2624">
        <v>6</v>
      </c>
      <c r="V2624">
        <v>9</v>
      </c>
    </row>
    <row r="2625" spans="1:22">
      <c r="A2625">
        <v>2008</v>
      </c>
      <c r="B2625">
        <v>4</v>
      </c>
      <c r="C2625">
        <v>17</v>
      </c>
      <c r="D2625" s="14">
        <v>2.4683855103412</v>
      </c>
      <c r="E2625" s="14">
        <v>1.66533453693773E-13</v>
      </c>
      <c r="F2625" s="14">
        <v>1.66533453693773E-13</v>
      </c>
      <c r="G2625" s="14">
        <v>1.5137363024027599</v>
      </c>
      <c r="H2625" s="14">
        <v>3.3909555241886902</v>
      </c>
      <c r="I2625" s="14">
        <v>2.7744273912420301</v>
      </c>
      <c r="J2625" s="14">
        <v>1.46409917360224</v>
      </c>
      <c r="K2625" s="14">
        <v>2.35610465140077</v>
      </c>
      <c r="L2625" s="14">
        <v>1.71561352286616</v>
      </c>
      <c r="M2625" s="14">
        <v>0.19316412726208601</v>
      </c>
      <c r="N2625" s="14">
        <v>8.6509330556149298</v>
      </c>
      <c r="O2625" s="14">
        <v>5.6438791666859798</v>
      </c>
      <c r="P2625" s="14">
        <v>3.4647589130155199</v>
      </c>
      <c r="R2625">
        <v>3</v>
      </c>
      <c r="S2625">
        <v>8</v>
      </c>
      <c r="T2625">
        <v>2</v>
      </c>
      <c r="U2625">
        <v>6</v>
      </c>
      <c r="V2625">
        <v>9</v>
      </c>
    </row>
    <row r="2626" spans="1:22">
      <c r="A2626">
        <v>2008</v>
      </c>
      <c r="B2626">
        <v>4</v>
      </c>
      <c r="C2626">
        <v>18</v>
      </c>
      <c r="D2626" s="14">
        <v>7.3950430633910296</v>
      </c>
      <c r="E2626" s="14">
        <v>1.66533453693773E-13</v>
      </c>
      <c r="F2626" s="14">
        <v>1.66533453693773E-13</v>
      </c>
      <c r="G2626" s="14">
        <v>1.1531068213320801</v>
      </c>
      <c r="H2626" s="14">
        <v>2.5306571306466799</v>
      </c>
      <c r="I2626" s="14">
        <v>4.5437975990467301</v>
      </c>
      <c r="J2626" s="14">
        <v>2.8234943783326498</v>
      </c>
      <c r="K2626" s="14">
        <v>2.0685800803743701</v>
      </c>
      <c r="L2626" s="14">
        <v>0.98413230777581495</v>
      </c>
      <c r="M2626" s="14">
        <v>2.1553046135109901</v>
      </c>
      <c r="N2626" s="14">
        <v>4.3873197149969396</v>
      </c>
      <c r="O2626" s="14">
        <v>4.6395734060995402</v>
      </c>
      <c r="P2626" s="14">
        <v>2.9277280389379898</v>
      </c>
      <c r="R2626">
        <v>3</v>
      </c>
      <c r="S2626">
        <v>6</v>
      </c>
      <c r="T2626">
        <v>2</v>
      </c>
      <c r="U2626">
        <v>6</v>
      </c>
      <c r="V2626">
        <v>9</v>
      </c>
    </row>
    <row r="2627" spans="1:22">
      <c r="A2627">
        <v>2008</v>
      </c>
      <c r="B2627">
        <v>4</v>
      </c>
      <c r="C2627">
        <v>19</v>
      </c>
      <c r="D2627" s="14">
        <v>7.4612390704614198</v>
      </c>
      <c r="E2627" s="14">
        <v>1.66533453693773E-13</v>
      </c>
      <c r="F2627" s="14">
        <v>1.66533453693773E-13</v>
      </c>
      <c r="G2627" s="14">
        <v>1.6766857553816099</v>
      </c>
      <c r="H2627" s="14">
        <v>3.6468221738192601</v>
      </c>
      <c r="I2627" s="14">
        <v>5.3709174033887797</v>
      </c>
      <c r="J2627" s="14">
        <v>2.3669996425765798</v>
      </c>
      <c r="K2627" s="14">
        <v>1.41942350170453</v>
      </c>
      <c r="L2627" s="14">
        <v>4.58894228255045</v>
      </c>
      <c r="M2627" s="14">
        <v>2.4957758661881702</v>
      </c>
      <c r="N2627" s="14">
        <v>7.4279525247972096</v>
      </c>
      <c r="O2627" s="14">
        <v>3.6629786449637201</v>
      </c>
      <c r="P2627" s="14">
        <v>2.9912372788791601</v>
      </c>
      <c r="R2627">
        <v>7</v>
      </c>
      <c r="S2627">
        <v>6</v>
      </c>
      <c r="T2627">
        <v>4</v>
      </c>
      <c r="U2627">
        <v>6</v>
      </c>
      <c r="V2627">
        <v>7</v>
      </c>
    </row>
    <row r="2628" spans="1:22">
      <c r="A2628">
        <v>2008</v>
      </c>
      <c r="B2628">
        <v>4</v>
      </c>
      <c r="C2628">
        <v>20</v>
      </c>
      <c r="D2628" s="14">
        <v>10.0407120053979</v>
      </c>
      <c r="E2628" s="14">
        <v>9.1950596919153902E-5</v>
      </c>
      <c r="F2628" s="14">
        <v>1.66533453693773E-13</v>
      </c>
      <c r="G2628" s="14">
        <v>3.89286263563887</v>
      </c>
      <c r="H2628" s="14">
        <v>6.7306530476864301</v>
      </c>
      <c r="I2628" s="14">
        <v>6.8141082349205497</v>
      </c>
      <c r="J2628" s="14">
        <v>1.9058862008366899</v>
      </c>
      <c r="K2628" s="14">
        <v>4.6304070063584097</v>
      </c>
      <c r="L2628" s="14">
        <v>7.0645562233888199</v>
      </c>
      <c r="M2628" s="14">
        <v>1.46898980641526</v>
      </c>
      <c r="N2628" s="14">
        <v>11.9103797670435</v>
      </c>
      <c r="O2628" s="14">
        <v>3.9145040208789599</v>
      </c>
      <c r="P2628" s="14">
        <v>4.3936633158794098</v>
      </c>
      <c r="R2628">
        <v>7</v>
      </c>
      <c r="S2628">
        <v>6</v>
      </c>
      <c r="T2628">
        <v>9</v>
      </c>
      <c r="U2628">
        <v>2</v>
      </c>
      <c r="V2628">
        <v>9</v>
      </c>
    </row>
    <row r="2629" spans="1:22">
      <c r="A2629">
        <v>2008</v>
      </c>
      <c r="B2629">
        <v>4</v>
      </c>
      <c r="C2629">
        <v>21</v>
      </c>
      <c r="D2629" s="14">
        <v>8.7381426010856096</v>
      </c>
      <c r="E2629" s="14">
        <v>4.6034959949481199E-5</v>
      </c>
      <c r="F2629" s="14">
        <v>3.1229240942443701E-2</v>
      </c>
      <c r="G2629" s="14">
        <v>5.15739205042376</v>
      </c>
      <c r="H2629" s="14">
        <v>6.6803423163945803</v>
      </c>
      <c r="I2629" s="14">
        <v>9.8926833806391201</v>
      </c>
      <c r="J2629" s="14">
        <v>0.67426379125419</v>
      </c>
      <c r="K2629" s="14">
        <v>6.4512491037695199</v>
      </c>
      <c r="L2629" s="14">
        <v>11.1547395040065</v>
      </c>
      <c r="M2629" s="14">
        <v>4.6308677987248004</v>
      </c>
      <c r="N2629" s="14">
        <v>16.569882549852998</v>
      </c>
      <c r="O2629" s="14">
        <v>3.22686815023292</v>
      </c>
      <c r="P2629" s="14">
        <v>5.01003988273564</v>
      </c>
      <c r="R2629">
        <v>7</v>
      </c>
      <c r="S2629">
        <v>6</v>
      </c>
      <c r="T2629">
        <v>4</v>
      </c>
      <c r="U2629">
        <v>6</v>
      </c>
      <c r="V2629">
        <v>7</v>
      </c>
    </row>
    <row r="2630" spans="1:22">
      <c r="A2630">
        <v>2008</v>
      </c>
      <c r="B2630">
        <v>4</v>
      </c>
      <c r="C2630">
        <v>22</v>
      </c>
      <c r="D2630" s="14">
        <v>4.1944797993834397</v>
      </c>
      <c r="E2630" s="14">
        <v>4.6034959949481199E-5</v>
      </c>
      <c r="F2630" s="14">
        <v>3.4254716202189099E-3</v>
      </c>
      <c r="G2630" s="14">
        <v>4.8222985477885496</v>
      </c>
      <c r="H2630" s="14">
        <v>4.3339973104550102</v>
      </c>
      <c r="I2630" s="14">
        <v>2.54370338132866</v>
      </c>
      <c r="J2630" s="14">
        <v>0.26836959297345703</v>
      </c>
      <c r="K2630" s="14">
        <v>4.1357152188538997</v>
      </c>
      <c r="L2630" s="14">
        <v>4.1865540943605897</v>
      </c>
      <c r="M2630" s="14">
        <v>0.56824327441361699</v>
      </c>
      <c r="N2630" s="14">
        <v>4.8982794217633101</v>
      </c>
      <c r="O2630" s="14">
        <v>3.2077651249078798</v>
      </c>
      <c r="P2630" s="14">
        <v>3.3618964831525502</v>
      </c>
      <c r="R2630">
        <v>7</v>
      </c>
      <c r="S2630">
        <v>6</v>
      </c>
      <c r="T2630">
        <v>2</v>
      </c>
      <c r="U2630">
        <v>6</v>
      </c>
      <c r="V2630">
        <v>7</v>
      </c>
    </row>
    <row r="2631" spans="1:22">
      <c r="A2631">
        <v>2008</v>
      </c>
      <c r="B2631">
        <v>4</v>
      </c>
      <c r="C2631">
        <v>23</v>
      </c>
      <c r="D2631" s="14">
        <v>4.6862494422276102</v>
      </c>
      <c r="E2631" s="14">
        <v>1.38104883851501E-4</v>
      </c>
      <c r="F2631" s="14">
        <v>1.66533453693773E-13</v>
      </c>
      <c r="G2631" s="14">
        <v>2.03676893365324</v>
      </c>
      <c r="H2631" s="14">
        <v>1.95723775410347</v>
      </c>
      <c r="I2631" s="14">
        <v>3.9073187735609798</v>
      </c>
      <c r="J2631" s="14">
        <v>0.50682032967016799</v>
      </c>
      <c r="K2631" s="14">
        <v>1.7942559758002901</v>
      </c>
      <c r="L2631" s="14">
        <v>0.53486897256019905</v>
      </c>
      <c r="M2631" s="14">
        <v>0.42044341400841401</v>
      </c>
      <c r="N2631" s="14">
        <v>3.0202383903077501</v>
      </c>
      <c r="O2631" s="14">
        <v>2.50214244358544</v>
      </c>
      <c r="P2631" s="14">
        <v>1.8749650430499201</v>
      </c>
      <c r="R2631">
        <v>6</v>
      </c>
      <c r="S2631">
        <v>6</v>
      </c>
      <c r="T2631">
        <v>2</v>
      </c>
      <c r="U2631">
        <v>6</v>
      </c>
      <c r="V2631">
        <v>9</v>
      </c>
    </row>
    <row r="2632" spans="1:22">
      <c r="A2632">
        <v>2008</v>
      </c>
      <c r="B2632">
        <v>4</v>
      </c>
      <c r="C2632">
        <v>24</v>
      </c>
      <c r="D2632" s="14">
        <v>2.7933424239847899</v>
      </c>
      <c r="E2632" s="14">
        <v>7.3428182427700097E-4</v>
      </c>
      <c r="F2632" s="14">
        <v>1.66533453693773E-13</v>
      </c>
      <c r="G2632" s="14">
        <v>2.96993758391711</v>
      </c>
      <c r="H2632" s="14">
        <v>3.5094030657509898</v>
      </c>
      <c r="I2632" s="14">
        <v>4.4086173724620004</v>
      </c>
      <c r="J2632" s="14">
        <v>0.71402961451111202</v>
      </c>
      <c r="K2632" s="14">
        <v>1.9426143092654999</v>
      </c>
      <c r="L2632" s="14">
        <v>2.0104943560711699</v>
      </c>
      <c r="M2632" s="14">
        <v>0.360277940737393</v>
      </c>
      <c r="N2632" s="14">
        <v>10.4564493501275</v>
      </c>
      <c r="O2632" s="14">
        <v>2.4986200470302098</v>
      </c>
      <c r="P2632" s="14">
        <v>2.5473797060696199</v>
      </c>
      <c r="R2632">
        <v>7</v>
      </c>
      <c r="S2632">
        <v>6</v>
      </c>
      <c r="T2632">
        <v>9</v>
      </c>
      <c r="U2632">
        <v>6</v>
      </c>
      <c r="V2632">
        <v>9</v>
      </c>
    </row>
    <row r="2633" spans="1:22">
      <c r="A2633">
        <v>2008</v>
      </c>
      <c r="B2633">
        <v>4</v>
      </c>
      <c r="C2633">
        <v>25</v>
      </c>
      <c r="D2633" s="14">
        <v>0.802298049038913</v>
      </c>
      <c r="E2633" s="14">
        <v>8.2573322695564198E-3</v>
      </c>
      <c r="F2633" s="14">
        <v>7.6041498178859004E-4</v>
      </c>
      <c r="G2633" s="14">
        <v>1.34332172974522</v>
      </c>
      <c r="H2633" s="14">
        <v>1.1818842866433701</v>
      </c>
      <c r="I2633" s="14">
        <v>1.08051983944884</v>
      </c>
      <c r="J2633" s="14">
        <v>0.36061034783700102</v>
      </c>
      <c r="K2633" s="14">
        <v>1.9829268912256699</v>
      </c>
      <c r="L2633" s="14">
        <v>1.98708149844612</v>
      </c>
      <c r="M2633" s="14">
        <v>1.87262090983469</v>
      </c>
      <c r="N2633" s="14">
        <v>6.7772591030143197</v>
      </c>
      <c r="O2633" s="14">
        <v>2.3848544199959001</v>
      </c>
      <c r="P2633" s="14">
        <v>1.9303084163767299</v>
      </c>
      <c r="R2633">
        <v>6</v>
      </c>
      <c r="S2633">
        <v>6</v>
      </c>
      <c r="T2633">
        <v>9</v>
      </c>
      <c r="U2633">
        <v>2</v>
      </c>
      <c r="V2633">
        <v>9</v>
      </c>
    </row>
    <row r="2634" spans="1:22">
      <c r="A2634">
        <v>2008</v>
      </c>
      <c r="B2634">
        <v>4</v>
      </c>
      <c r="C2634">
        <v>26</v>
      </c>
      <c r="D2634" s="14">
        <v>1.2002273744839</v>
      </c>
      <c r="E2634" s="14">
        <v>8.1244339163867394E-3</v>
      </c>
      <c r="F2634" s="14">
        <v>5.3229050858212704E-3</v>
      </c>
      <c r="G2634" s="14">
        <v>2.0138511366582899</v>
      </c>
      <c r="H2634" s="14">
        <v>1.28096668383664</v>
      </c>
      <c r="I2634" s="14">
        <v>0.94212411394597995</v>
      </c>
      <c r="J2634" s="14">
        <v>0.246424710256403</v>
      </c>
      <c r="K2634" s="14">
        <v>2.4933824369435902</v>
      </c>
      <c r="L2634" s="14">
        <v>6.08711839586495</v>
      </c>
      <c r="M2634" s="14">
        <v>4.9845862515587998</v>
      </c>
      <c r="N2634" s="14">
        <v>5.0351676871417297</v>
      </c>
      <c r="O2634" s="14">
        <v>2.4782650994164102</v>
      </c>
      <c r="P2634" s="14">
        <v>2.4408567597414801</v>
      </c>
      <c r="R2634">
        <v>2</v>
      </c>
      <c r="S2634">
        <v>6</v>
      </c>
      <c r="T2634">
        <v>9</v>
      </c>
      <c r="U2634">
        <v>2</v>
      </c>
      <c r="V2634">
        <v>9</v>
      </c>
    </row>
    <row r="2635" spans="1:22">
      <c r="A2635">
        <v>2008</v>
      </c>
      <c r="B2635">
        <v>4</v>
      </c>
      <c r="C2635">
        <v>27</v>
      </c>
      <c r="D2635" s="14">
        <v>0.82437745378092797</v>
      </c>
      <c r="E2635" s="14">
        <v>2.9848335441328999E-3</v>
      </c>
      <c r="F2635" s="14">
        <v>4.7525937260550901E-4</v>
      </c>
      <c r="G2635" s="14">
        <v>1.01684819857296</v>
      </c>
      <c r="H2635" s="14">
        <v>0.93567985987513402</v>
      </c>
      <c r="I2635" s="14">
        <v>0.70768896569735296</v>
      </c>
      <c r="J2635" s="14">
        <v>0.31140652195401303</v>
      </c>
      <c r="K2635" s="14">
        <v>1.5525499391522199</v>
      </c>
      <c r="L2635" s="14">
        <v>0.56605588326882395</v>
      </c>
      <c r="M2635" s="14">
        <v>0.25739405968944101</v>
      </c>
      <c r="N2635" s="14">
        <v>2.0643806903544601</v>
      </c>
      <c r="O2635" s="14">
        <v>2.4163560274770099</v>
      </c>
      <c r="P2635" s="14">
        <v>1.4730229735821501</v>
      </c>
      <c r="R2635">
        <v>6</v>
      </c>
      <c r="S2635">
        <v>6</v>
      </c>
      <c r="T2635">
        <v>4</v>
      </c>
      <c r="U2635">
        <v>2</v>
      </c>
      <c r="V2635">
        <v>7</v>
      </c>
    </row>
    <row r="2636" spans="1:22">
      <c r="A2636">
        <v>2008</v>
      </c>
      <c r="B2636">
        <v>4</v>
      </c>
      <c r="C2636">
        <v>28</v>
      </c>
      <c r="D2636" s="14">
        <v>0.281404084575404</v>
      </c>
      <c r="E2636" s="14">
        <v>4.1394880503641299E-4</v>
      </c>
      <c r="F2636" s="14">
        <v>9.5051872863703295E-5</v>
      </c>
      <c r="G2636" s="14">
        <v>0.39990770927595398</v>
      </c>
      <c r="H2636" s="14">
        <v>1.08870900926224</v>
      </c>
      <c r="I2636" s="14">
        <v>0.57788410650335198</v>
      </c>
      <c r="J2636" s="14">
        <v>0.17369088040282801</v>
      </c>
      <c r="K2636" s="14">
        <v>1.8948829398131799</v>
      </c>
      <c r="L2636" s="14">
        <v>9.9379753159948403E-2</v>
      </c>
      <c r="M2636" s="14">
        <v>6.3028914277709097E-2</v>
      </c>
      <c r="N2636" s="14">
        <v>2.1258398710814799</v>
      </c>
      <c r="O2636" s="14">
        <v>1.3156336321975</v>
      </c>
      <c r="P2636" s="14">
        <v>0.98270500275830597</v>
      </c>
      <c r="R2636">
        <v>6</v>
      </c>
      <c r="S2636">
        <v>5</v>
      </c>
      <c r="T2636">
        <v>4</v>
      </c>
      <c r="U2636">
        <v>2</v>
      </c>
      <c r="V2636">
        <v>7</v>
      </c>
    </row>
    <row r="2637" spans="1:22">
      <c r="A2637">
        <v>2008</v>
      </c>
      <c r="B2637">
        <v>4</v>
      </c>
      <c r="C2637">
        <v>29</v>
      </c>
      <c r="D2637" s="14">
        <v>1.66078453597722</v>
      </c>
      <c r="E2637" s="14">
        <v>1.66533453693773E-13</v>
      </c>
      <c r="F2637" s="14">
        <v>3.6119713163055601E-2</v>
      </c>
      <c r="G2637" s="14">
        <v>2.61479679642061</v>
      </c>
      <c r="H2637" s="14">
        <v>1.1157174722030001</v>
      </c>
      <c r="I2637" s="14">
        <v>1.8504014992081601</v>
      </c>
      <c r="J2637" s="14">
        <v>0.33971681922755897</v>
      </c>
      <c r="K2637" s="14">
        <v>2.0785914589594499</v>
      </c>
      <c r="L2637" s="14">
        <v>1.9740565837214601</v>
      </c>
      <c r="M2637" s="14">
        <v>1.30270424340507</v>
      </c>
      <c r="N2637" s="14">
        <v>2.3710506723410498</v>
      </c>
      <c r="O2637" s="14">
        <v>1.1142817844517301</v>
      </c>
      <c r="P2637" s="14">
        <v>1.4937221435363901</v>
      </c>
      <c r="R2637">
        <v>2</v>
      </c>
      <c r="S2637">
        <v>5</v>
      </c>
      <c r="T2637">
        <v>4</v>
      </c>
      <c r="U2637">
        <v>2</v>
      </c>
      <c r="V2637">
        <v>7</v>
      </c>
    </row>
    <row r="2638" spans="1:22">
      <c r="A2638">
        <v>2008</v>
      </c>
      <c r="B2638">
        <v>4</v>
      </c>
      <c r="C2638">
        <v>30</v>
      </c>
      <c r="D2638" s="14">
        <v>1.8153715270985999</v>
      </c>
      <c r="E2638" s="14">
        <v>4.9369941636725097E-2</v>
      </c>
      <c r="F2638" s="14">
        <v>9.1716558096341494E-2</v>
      </c>
      <c r="G2638" s="14">
        <v>4.4296035678422401</v>
      </c>
      <c r="H2638" s="14">
        <v>0.86486869735845195</v>
      </c>
      <c r="I2638" s="14">
        <v>1.76388067037479</v>
      </c>
      <c r="J2638" s="14">
        <v>2.2559948418148199</v>
      </c>
      <c r="K2638" s="14">
        <v>1.1975373596080701</v>
      </c>
      <c r="L2638" s="14">
        <v>1.4404308588931201</v>
      </c>
      <c r="M2638" s="14">
        <v>0.89395643042422801</v>
      </c>
      <c r="N2638" s="14">
        <v>2.86834528626789</v>
      </c>
      <c r="O2638" s="14">
        <v>0.76552463626206102</v>
      </c>
      <c r="P2638" s="14">
        <v>1.6892106215926299</v>
      </c>
      <c r="R2638">
        <v>2</v>
      </c>
      <c r="S2638">
        <v>5</v>
      </c>
      <c r="T2638">
        <v>4</v>
      </c>
      <c r="U2638">
        <v>2</v>
      </c>
      <c r="V2638">
        <v>7</v>
      </c>
    </row>
    <row r="2639" spans="1:22">
      <c r="A2639">
        <v>2008</v>
      </c>
      <c r="B2639">
        <v>5</v>
      </c>
      <c r="C2639">
        <v>1</v>
      </c>
      <c r="D2639" s="14">
        <v>1.19221299119156</v>
      </c>
      <c r="E2639" s="14">
        <v>2.7622069989924801E-2</v>
      </c>
      <c r="F2639" s="14">
        <v>3.99843814966226E-3</v>
      </c>
      <c r="G2639" s="14">
        <v>5.8663281069355104</v>
      </c>
      <c r="H2639" s="14">
        <v>0.84792331181588099</v>
      </c>
      <c r="I2639" s="14">
        <v>4.0286737636824297</v>
      </c>
      <c r="J2639" s="14">
        <v>1.72064814193824</v>
      </c>
      <c r="K2639" s="14">
        <v>1.3725664323962701</v>
      </c>
      <c r="L2639" s="14">
        <v>0.56683970898443903</v>
      </c>
      <c r="M2639" s="14">
        <v>2.6841255994002101E-2</v>
      </c>
      <c r="N2639" s="14">
        <v>2.1796916605977898</v>
      </c>
      <c r="O2639" s="14">
        <v>0.76656434945013696</v>
      </c>
      <c r="P2639" s="14">
        <v>1.7920405137340301</v>
      </c>
      <c r="R2639">
        <v>2</v>
      </c>
      <c r="S2639">
        <v>5</v>
      </c>
      <c r="T2639">
        <v>4</v>
      </c>
      <c r="U2639">
        <v>2</v>
      </c>
      <c r="V2639">
        <v>7</v>
      </c>
    </row>
    <row r="2640" spans="1:22">
      <c r="A2640">
        <v>2008</v>
      </c>
      <c r="B2640">
        <v>5</v>
      </c>
      <c r="C2640">
        <v>2</v>
      </c>
      <c r="D2640" s="14">
        <v>0.51337277250247504</v>
      </c>
      <c r="E2640" s="14">
        <v>0.22487526379527101</v>
      </c>
      <c r="F2640" s="14">
        <v>0.125408657867812</v>
      </c>
      <c r="G2640" s="14">
        <v>4.7731726634046598</v>
      </c>
      <c r="H2640" s="14">
        <v>0.68075068602093602</v>
      </c>
      <c r="I2640" s="14">
        <v>0.78606876706786499</v>
      </c>
      <c r="J2640" s="14">
        <v>1.15237679866936</v>
      </c>
      <c r="K2640" s="14">
        <v>0.60559074499773602</v>
      </c>
      <c r="L2640" s="14">
        <v>0.83373237287179702</v>
      </c>
      <c r="M2640" s="14">
        <v>7.0975193257730093E-2</v>
      </c>
      <c r="N2640" s="14">
        <v>1.1703146976463501</v>
      </c>
      <c r="O2640" s="14">
        <v>0.84207357874792399</v>
      </c>
      <c r="P2640" s="14">
        <v>1.44006922390656</v>
      </c>
      <c r="R2640">
        <v>2</v>
      </c>
      <c r="S2640">
        <v>5</v>
      </c>
      <c r="T2640">
        <v>4</v>
      </c>
      <c r="U2640">
        <v>2</v>
      </c>
      <c r="V2640">
        <v>7</v>
      </c>
    </row>
    <row r="2641" spans="1:22">
      <c r="A2641">
        <v>2008</v>
      </c>
      <c r="B2641">
        <v>5</v>
      </c>
      <c r="C2641">
        <v>3</v>
      </c>
      <c r="D2641" s="14">
        <v>1.66533453693773E-13</v>
      </c>
      <c r="E2641" s="14">
        <v>0.339661132423205</v>
      </c>
      <c r="F2641" s="14">
        <v>0.21348105398179301</v>
      </c>
      <c r="G2641" s="14">
        <v>4.3620363314746999</v>
      </c>
      <c r="H2641" s="14">
        <v>0.53665150764590797</v>
      </c>
      <c r="I2641" s="14">
        <v>7.2923293168179301E-5</v>
      </c>
      <c r="J2641" s="14">
        <v>0.48126381140332902</v>
      </c>
      <c r="K2641" s="14">
        <v>0.30544306383602599</v>
      </c>
      <c r="L2641" s="14">
        <v>1.36956778038463</v>
      </c>
      <c r="M2641" s="14">
        <v>4.1433391584922999E-2</v>
      </c>
      <c r="N2641" s="14">
        <v>1.43518614216235</v>
      </c>
      <c r="O2641" s="14">
        <v>0.78049544317883801</v>
      </c>
      <c r="P2641" s="14">
        <v>1.2814117193976999</v>
      </c>
      <c r="R2641">
        <v>2</v>
      </c>
      <c r="S2641">
        <v>5</v>
      </c>
      <c r="T2641">
        <v>4</v>
      </c>
      <c r="U2641">
        <v>2</v>
      </c>
      <c r="V2641">
        <v>7</v>
      </c>
    </row>
    <row r="2642" spans="1:22">
      <c r="A2642">
        <v>2008</v>
      </c>
      <c r="B2642">
        <v>5</v>
      </c>
      <c r="C2642">
        <v>4</v>
      </c>
      <c r="D2642" s="14">
        <v>3.1002180932149503E-4</v>
      </c>
      <c r="E2642" s="14">
        <v>6.5551568587782494E-2</v>
      </c>
      <c r="F2642" s="14">
        <v>7.9314856540384199E-2</v>
      </c>
      <c r="G2642" s="14">
        <v>6.0560659157915699</v>
      </c>
      <c r="H2642" s="14">
        <v>0.54658672781889395</v>
      </c>
      <c r="I2642" s="14">
        <v>2.4062639251207401E-3</v>
      </c>
      <c r="J2642" s="14">
        <v>0.40619416288752602</v>
      </c>
      <c r="K2642" s="14">
        <v>0.10387021245363</v>
      </c>
      <c r="L2642" s="14">
        <v>5.85048287893179</v>
      </c>
      <c r="M2642" s="14">
        <v>0.57572870093525697</v>
      </c>
      <c r="N2642" s="14">
        <v>2.5137617523851699</v>
      </c>
      <c r="O2642" s="14">
        <v>2.26861415131973</v>
      </c>
      <c r="P2642" s="14">
        <v>2.37739234487199</v>
      </c>
      <c r="R2642">
        <v>2</v>
      </c>
      <c r="S2642">
        <v>5</v>
      </c>
      <c r="T2642">
        <v>4</v>
      </c>
      <c r="U2642">
        <v>2</v>
      </c>
      <c r="V2642">
        <v>1</v>
      </c>
    </row>
    <row r="2643" spans="1:22">
      <c r="A2643">
        <v>2008</v>
      </c>
      <c r="B2643">
        <v>5</v>
      </c>
      <c r="C2643">
        <v>5</v>
      </c>
      <c r="D2643" s="14">
        <v>7.85961000190009E-2</v>
      </c>
      <c r="E2643" s="14">
        <v>0.58927368892672205</v>
      </c>
      <c r="F2643" s="14">
        <v>0.46748463871168999</v>
      </c>
      <c r="G2643" s="14">
        <v>2.81729452879275</v>
      </c>
      <c r="H2643" s="14">
        <v>0.42115234744941499</v>
      </c>
      <c r="I2643" s="14">
        <v>8.4353457646363594E-2</v>
      </c>
      <c r="J2643" s="14">
        <v>0.31405041833438702</v>
      </c>
      <c r="K2643" s="14">
        <v>0.23746512816340201</v>
      </c>
      <c r="L2643" s="14">
        <v>1.58825379522363</v>
      </c>
      <c r="M2643" s="14">
        <v>0.14343252677030299</v>
      </c>
      <c r="N2643" s="14">
        <v>3.5453810875798002</v>
      </c>
      <c r="O2643" s="14">
        <v>3.7985556842500801</v>
      </c>
      <c r="P2643" s="14">
        <v>2.1938497660291301</v>
      </c>
      <c r="R2643">
        <v>2</v>
      </c>
      <c r="S2643">
        <v>5</v>
      </c>
      <c r="T2643">
        <v>8</v>
      </c>
      <c r="U2643">
        <v>1</v>
      </c>
      <c r="V2643">
        <v>6</v>
      </c>
    </row>
    <row r="2644" spans="1:22">
      <c r="A2644">
        <v>2008</v>
      </c>
      <c r="B2644">
        <v>5</v>
      </c>
      <c r="C2644">
        <v>6</v>
      </c>
      <c r="D2644" s="14">
        <v>8.9734655262548202E-2</v>
      </c>
      <c r="E2644" s="14">
        <v>1.3136630479884299</v>
      </c>
      <c r="F2644" s="14">
        <v>0.50467868510291802</v>
      </c>
      <c r="G2644" s="14">
        <v>4.4441427447111304</v>
      </c>
      <c r="H2644" s="14">
        <v>0.86271607176416099</v>
      </c>
      <c r="I2644" s="14">
        <v>0.104047246774932</v>
      </c>
      <c r="J2644" s="14">
        <v>0.41376372891391899</v>
      </c>
      <c r="K2644" s="14">
        <v>0.13027217342341499</v>
      </c>
      <c r="L2644" s="14">
        <v>0.464540099529763</v>
      </c>
      <c r="M2644" s="14">
        <v>0.51885688217834702</v>
      </c>
      <c r="N2644" s="14">
        <v>1.4522654303926801</v>
      </c>
      <c r="O2644" s="14">
        <v>3.5432531253049602</v>
      </c>
      <c r="P2644" s="14">
        <v>2.25044873522747</v>
      </c>
      <c r="R2644">
        <v>2</v>
      </c>
      <c r="S2644">
        <v>5</v>
      </c>
      <c r="T2644">
        <v>8</v>
      </c>
      <c r="U2644">
        <v>1</v>
      </c>
      <c r="V2644">
        <v>6</v>
      </c>
    </row>
    <row r="2645" spans="1:22">
      <c r="A2645">
        <v>2008</v>
      </c>
      <c r="B2645">
        <v>5</v>
      </c>
      <c r="C2645">
        <v>7</v>
      </c>
      <c r="D2645" s="14">
        <v>0.23797315691102799</v>
      </c>
      <c r="E2645" s="14">
        <v>0.56877108884148597</v>
      </c>
      <c r="F2645" s="14">
        <v>0.24453709556362599</v>
      </c>
      <c r="G2645" s="14">
        <v>3.3342019013528499</v>
      </c>
      <c r="H2645" s="14">
        <v>0.39010751326486198</v>
      </c>
      <c r="I2645" s="14">
        <v>0.14727952379648199</v>
      </c>
      <c r="J2645" s="14">
        <v>0.262983564241626</v>
      </c>
      <c r="K2645" s="14">
        <v>0.199038245048475</v>
      </c>
      <c r="L2645" s="14">
        <v>0.78711858315857297</v>
      </c>
      <c r="M2645" s="14">
        <v>2.23277327796782E-2</v>
      </c>
      <c r="N2645" s="14">
        <v>0.655927558004469</v>
      </c>
      <c r="O2645" s="14">
        <v>1.6138406716573599</v>
      </c>
      <c r="P2645" s="14">
        <v>1.28981976993139</v>
      </c>
      <c r="R2645">
        <v>2</v>
      </c>
      <c r="S2645">
        <v>5</v>
      </c>
      <c r="T2645">
        <v>8</v>
      </c>
      <c r="U2645">
        <v>1</v>
      </c>
      <c r="V2645">
        <v>6</v>
      </c>
    </row>
    <row r="2646" spans="1:22">
      <c r="A2646">
        <v>2008</v>
      </c>
      <c r="B2646">
        <v>5</v>
      </c>
      <c r="C2646">
        <v>8</v>
      </c>
      <c r="D2646" s="14">
        <v>4.7669217073519801E-2</v>
      </c>
      <c r="E2646" s="14">
        <v>0.10513932627214199</v>
      </c>
      <c r="F2646" s="14">
        <v>1.66533453693773E-13</v>
      </c>
      <c r="G2646" s="14">
        <v>2.8373392023858002</v>
      </c>
      <c r="H2646" s="14">
        <v>0.73502789519049405</v>
      </c>
      <c r="I2646" s="14">
        <v>0.111706871785741</v>
      </c>
      <c r="J2646" s="14">
        <v>0.66711249441665899</v>
      </c>
      <c r="K2646" s="14">
        <v>0.63642739848130703</v>
      </c>
      <c r="L2646" s="14">
        <v>0.66145070460741195</v>
      </c>
      <c r="M2646" s="14">
        <v>1.7450375577099999E-4</v>
      </c>
      <c r="N2646" s="14">
        <v>0.82375305210100203</v>
      </c>
      <c r="O2646" s="14">
        <v>1.8813923847943399</v>
      </c>
      <c r="P2646" s="14">
        <v>1.43064927879948</v>
      </c>
      <c r="R2646">
        <v>2</v>
      </c>
      <c r="S2646">
        <v>9</v>
      </c>
      <c r="T2646">
        <v>4</v>
      </c>
      <c r="U2646">
        <v>1</v>
      </c>
      <c r="V2646">
        <v>6</v>
      </c>
    </row>
    <row r="2647" spans="1:22">
      <c r="A2647">
        <v>2008</v>
      </c>
      <c r="B2647">
        <v>5</v>
      </c>
      <c r="C2647">
        <v>9</v>
      </c>
      <c r="D2647" s="14">
        <v>0.28154403375449</v>
      </c>
      <c r="E2647" s="14">
        <v>4.6113784576035897E-2</v>
      </c>
      <c r="F2647" s="14">
        <v>6.2681040131034094E-2</v>
      </c>
      <c r="G2647" s="14">
        <v>4.10138125257137</v>
      </c>
      <c r="H2647" s="14">
        <v>1.1882892815216199</v>
      </c>
      <c r="I2647" s="14">
        <v>0.17470057003558201</v>
      </c>
      <c r="J2647" s="14">
        <v>2.1785398250030199</v>
      </c>
      <c r="K2647" s="14">
        <v>0.84786684073619101</v>
      </c>
      <c r="L2647" s="14">
        <v>1.4008522467778599</v>
      </c>
      <c r="M2647" s="14">
        <v>7.7346461774705097E-2</v>
      </c>
      <c r="N2647" s="14">
        <v>1.49497337953586</v>
      </c>
      <c r="O2647" s="14">
        <v>1.55130592590381</v>
      </c>
      <c r="P2647" s="14">
        <v>1.81742037799447</v>
      </c>
      <c r="R2647">
        <v>2</v>
      </c>
      <c r="S2647">
        <v>5</v>
      </c>
      <c r="T2647">
        <v>4</v>
      </c>
      <c r="U2647">
        <v>1</v>
      </c>
      <c r="V2647">
        <v>7</v>
      </c>
    </row>
    <row r="2648" spans="1:22">
      <c r="A2648">
        <v>2008</v>
      </c>
      <c r="B2648">
        <v>5</v>
      </c>
      <c r="C2648">
        <v>10</v>
      </c>
      <c r="D2648" s="14">
        <v>0.417457245297982</v>
      </c>
      <c r="E2648" s="14">
        <v>0.54051901667592595</v>
      </c>
      <c r="F2648" s="14">
        <v>0.29006482607745399</v>
      </c>
      <c r="G2648" s="14">
        <v>5.2893640281155303</v>
      </c>
      <c r="H2648" s="14">
        <v>0.672727649099084</v>
      </c>
      <c r="I2648" s="14">
        <v>1.9278720471642099</v>
      </c>
      <c r="J2648" s="14">
        <v>6.0147125177121898</v>
      </c>
      <c r="K2648" s="14">
        <v>0.828700148117409</v>
      </c>
      <c r="L2648" s="14">
        <v>0.37530404754542901</v>
      </c>
      <c r="M2648" s="14">
        <v>2.14260159053331E-2</v>
      </c>
      <c r="N2648" s="14">
        <v>2.7997936355250701</v>
      </c>
      <c r="O2648" s="14">
        <v>2.3836170732758402</v>
      </c>
      <c r="P2648" s="14">
        <v>2.5947315614078099</v>
      </c>
      <c r="R2648">
        <v>2</v>
      </c>
      <c r="S2648">
        <v>5</v>
      </c>
      <c r="T2648">
        <v>4</v>
      </c>
      <c r="U2648">
        <v>1</v>
      </c>
      <c r="V2648">
        <v>7</v>
      </c>
    </row>
    <row r="2649" spans="1:22">
      <c r="A2649">
        <v>2008</v>
      </c>
      <c r="B2649">
        <v>5</v>
      </c>
      <c r="C2649">
        <v>11</v>
      </c>
      <c r="D2649" s="14">
        <v>0.41325685458305</v>
      </c>
      <c r="E2649" s="14">
        <v>0.52164999254460698</v>
      </c>
      <c r="F2649" s="14">
        <v>0.12823035608174699</v>
      </c>
      <c r="G2649" s="14">
        <v>3.06087656288461</v>
      </c>
      <c r="H2649" s="14">
        <v>0.52993603134738998</v>
      </c>
      <c r="I2649" s="14">
        <v>1.1924005898229699</v>
      </c>
      <c r="J2649" s="14">
        <v>2.1879688077068802</v>
      </c>
      <c r="K2649" s="14">
        <v>0.58135548909792401</v>
      </c>
      <c r="L2649" s="14">
        <v>0.14710250408202999</v>
      </c>
      <c r="M2649" s="14">
        <v>4.6487985576619903E-4</v>
      </c>
      <c r="N2649" s="14">
        <v>0.48926396843829401</v>
      </c>
      <c r="O2649" s="14">
        <v>1.2559577554939101</v>
      </c>
      <c r="P2649" s="14">
        <v>1.32061865891355</v>
      </c>
      <c r="R2649">
        <v>6</v>
      </c>
      <c r="S2649">
        <v>5</v>
      </c>
      <c r="T2649">
        <v>4</v>
      </c>
      <c r="U2649">
        <v>1</v>
      </c>
      <c r="V2649">
        <v>7</v>
      </c>
    </row>
    <row r="2650" spans="1:22">
      <c r="A2650">
        <v>2008</v>
      </c>
      <c r="B2650">
        <v>5</v>
      </c>
      <c r="C2650">
        <v>12</v>
      </c>
      <c r="D2650" s="14">
        <v>0.69138817103710204</v>
      </c>
      <c r="E2650" s="14">
        <v>0.16667511042121899</v>
      </c>
      <c r="F2650" s="14">
        <v>0.1364763177761</v>
      </c>
      <c r="G2650" s="14">
        <v>4.2016719826179401</v>
      </c>
      <c r="H2650" s="14">
        <v>0.75015570376384899</v>
      </c>
      <c r="I2650" s="14">
        <v>2.2373162817293699</v>
      </c>
      <c r="J2650" s="14">
        <v>0.88507937785618096</v>
      </c>
      <c r="K2650" s="14">
        <v>1.0287590099205599</v>
      </c>
      <c r="L2650" s="14">
        <v>1.2598684384065699</v>
      </c>
      <c r="M2650" s="14">
        <v>1.3458788792457901E-2</v>
      </c>
      <c r="N2650" s="14">
        <v>3.7019671385025199</v>
      </c>
      <c r="O2650" s="14">
        <v>1.0887371683604401</v>
      </c>
      <c r="P2650" s="14">
        <v>1.6043882919962</v>
      </c>
      <c r="R2650">
        <v>2</v>
      </c>
      <c r="S2650">
        <v>5</v>
      </c>
      <c r="T2650">
        <v>4</v>
      </c>
      <c r="U2650">
        <v>1</v>
      </c>
      <c r="V2650">
        <v>7</v>
      </c>
    </row>
    <row r="2651" spans="1:22">
      <c r="A2651">
        <v>2008</v>
      </c>
      <c r="B2651">
        <v>5</v>
      </c>
      <c r="C2651">
        <v>13</v>
      </c>
      <c r="D2651" s="14">
        <v>0.19704499574539799</v>
      </c>
      <c r="E2651" s="14">
        <v>0.101221157781516</v>
      </c>
      <c r="F2651" s="14">
        <v>0.124699485341366</v>
      </c>
      <c r="G2651" s="14">
        <v>3.7495210332180999</v>
      </c>
      <c r="H2651" s="14">
        <v>1.093188902199</v>
      </c>
      <c r="I2651" s="14">
        <v>0.42061868683327502</v>
      </c>
      <c r="J2651" s="14">
        <v>1.6117378056901199</v>
      </c>
      <c r="K2651" s="14">
        <v>0.82711152495616203</v>
      </c>
      <c r="L2651" s="14">
        <v>1.73832950744113</v>
      </c>
      <c r="M2651" s="14">
        <v>0.36237230577643098</v>
      </c>
      <c r="N2651" s="14">
        <v>6.1506124361503298</v>
      </c>
      <c r="O2651" s="14">
        <v>1.2184052695455401</v>
      </c>
      <c r="P2651" s="14">
        <v>1.7822633734611599</v>
      </c>
      <c r="R2651">
        <v>2</v>
      </c>
      <c r="S2651">
        <v>5</v>
      </c>
      <c r="T2651">
        <v>4</v>
      </c>
      <c r="U2651">
        <v>1</v>
      </c>
      <c r="V2651">
        <v>7</v>
      </c>
    </row>
    <row r="2652" spans="1:22">
      <c r="A2652">
        <v>2008</v>
      </c>
      <c r="B2652">
        <v>5</v>
      </c>
      <c r="C2652">
        <v>14</v>
      </c>
      <c r="D2652" s="14">
        <v>0.439762192228634</v>
      </c>
      <c r="E2652" s="14">
        <v>1.6380562743463299E-2</v>
      </c>
      <c r="F2652" s="14">
        <v>0.105472098256856</v>
      </c>
      <c r="G2652" s="14">
        <v>2.9382646627214299</v>
      </c>
      <c r="H2652" s="14">
        <v>0.80643151427430904</v>
      </c>
      <c r="I2652" s="14">
        <v>0.43224021334470097</v>
      </c>
      <c r="J2652" s="14">
        <v>0.98827477281337295</v>
      </c>
      <c r="K2652" s="14">
        <v>0.925300771641835</v>
      </c>
      <c r="L2652" s="14">
        <v>1.4215326756553299</v>
      </c>
      <c r="M2652" s="14">
        <v>0.23717075004973401</v>
      </c>
      <c r="N2652" s="14">
        <v>4.5268904081273504</v>
      </c>
      <c r="O2652" s="14">
        <v>1.6244797519416101</v>
      </c>
      <c r="P2652" s="14">
        <v>1.6401085061999701</v>
      </c>
      <c r="R2652">
        <v>2</v>
      </c>
      <c r="S2652">
        <v>5</v>
      </c>
      <c r="T2652">
        <v>4</v>
      </c>
      <c r="U2652">
        <v>1</v>
      </c>
      <c r="V2652">
        <v>6</v>
      </c>
    </row>
    <row r="2653" spans="1:22">
      <c r="A2653">
        <v>2008</v>
      </c>
      <c r="B2653">
        <v>5</v>
      </c>
      <c r="C2653">
        <v>15</v>
      </c>
      <c r="D2653" s="14">
        <v>3.5196403556397603E-2</v>
      </c>
      <c r="E2653" s="14">
        <v>3.0020505291253899E-2</v>
      </c>
      <c r="F2653" s="14">
        <v>0.48439059699845399</v>
      </c>
      <c r="G2653" s="14">
        <v>2.1003105375883901</v>
      </c>
      <c r="H2653" s="14">
        <v>0.46416861666324799</v>
      </c>
      <c r="I2653" s="14">
        <v>0.13847657091765</v>
      </c>
      <c r="J2653" s="14">
        <v>0.76831371365444201</v>
      </c>
      <c r="K2653" s="14">
        <v>0.867831488600738</v>
      </c>
      <c r="L2653" s="14">
        <v>0.51772018621349103</v>
      </c>
      <c r="M2653" s="14">
        <v>0.44176964923976098</v>
      </c>
      <c r="N2653" s="14">
        <v>1.78510105432621</v>
      </c>
      <c r="O2653" s="14">
        <v>1.5592768988002299</v>
      </c>
      <c r="P2653" s="14">
        <v>1.24940289213383</v>
      </c>
      <c r="R2653">
        <v>2</v>
      </c>
      <c r="S2653">
        <v>9</v>
      </c>
      <c r="T2653">
        <v>4</v>
      </c>
      <c r="U2653">
        <v>1</v>
      </c>
      <c r="V2653">
        <v>7</v>
      </c>
    </row>
    <row r="2654" spans="1:22">
      <c r="A2654">
        <v>2008</v>
      </c>
      <c r="B2654">
        <v>5</v>
      </c>
      <c r="C2654">
        <v>16</v>
      </c>
      <c r="D2654" s="14">
        <v>3.6875718828912503E-2</v>
      </c>
      <c r="E2654" s="14">
        <v>1.28491074256788E-3</v>
      </c>
      <c r="F2654" s="14">
        <v>0.48870028027998302</v>
      </c>
      <c r="G2654" s="14">
        <v>2.0730318386143001</v>
      </c>
      <c r="H2654" s="14">
        <v>0.75904417603748797</v>
      </c>
      <c r="I2654" s="14">
        <v>1.7572141401613801E-2</v>
      </c>
      <c r="J2654" s="14">
        <v>0.75506322669679404</v>
      </c>
      <c r="K2654" s="14">
        <v>0.75541557214653099</v>
      </c>
      <c r="L2654" s="14">
        <v>1.77530093561312</v>
      </c>
      <c r="M2654" s="14">
        <v>2.29762908613881</v>
      </c>
      <c r="N2654" s="14">
        <v>1.6756186214379201</v>
      </c>
      <c r="O2654" s="14">
        <v>2.06758587460943</v>
      </c>
      <c r="P2654" s="14">
        <v>1.5697909090217601</v>
      </c>
      <c r="R2654">
        <v>2</v>
      </c>
      <c r="S2654">
        <v>9</v>
      </c>
      <c r="T2654">
        <v>4</v>
      </c>
      <c r="U2654">
        <v>1</v>
      </c>
      <c r="V2654">
        <v>7</v>
      </c>
    </row>
    <row r="2655" spans="1:22">
      <c r="A2655">
        <v>2008</v>
      </c>
      <c r="B2655">
        <v>5</v>
      </c>
      <c r="C2655">
        <v>17</v>
      </c>
      <c r="D2655" s="14">
        <v>0.22019509289835701</v>
      </c>
      <c r="E2655" s="14">
        <v>8.1152383821993194E-3</v>
      </c>
      <c r="F2655" s="14">
        <v>0.20677470352993399</v>
      </c>
      <c r="G2655" s="14">
        <v>1.7651938778295599</v>
      </c>
      <c r="H2655" s="14">
        <v>0.72489351848721695</v>
      </c>
      <c r="I2655" s="14">
        <v>0.249945111572596</v>
      </c>
      <c r="J2655" s="14">
        <v>0.44144563353147198</v>
      </c>
      <c r="K2655" s="14">
        <v>0.64046320916664701</v>
      </c>
      <c r="L2655" s="14">
        <v>1.09670184701231</v>
      </c>
      <c r="M2655" s="14">
        <v>1.4253871687369299</v>
      </c>
      <c r="N2655" s="14">
        <v>2.4801166020638599</v>
      </c>
      <c r="O2655" s="14">
        <v>3.7228131714156101</v>
      </c>
      <c r="P2655" s="14">
        <v>2.0165527268108501</v>
      </c>
      <c r="R2655">
        <v>2</v>
      </c>
      <c r="S2655">
        <v>9</v>
      </c>
      <c r="T2655">
        <v>4</v>
      </c>
      <c r="U2655">
        <v>1</v>
      </c>
      <c r="V2655">
        <v>6</v>
      </c>
    </row>
    <row r="2656" spans="1:22">
      <c r="A2656">
        <v>2008</v>
      </c>
      <c r="B2656">
        <v>5</v>
      </c>
      <c r="C2656">
        <v>18</v>
      </c>
      <c r="D2656" s="14">
        <v>0.17894904813622001</v>
      </c>
      <c r="E2656" s="14">
        <v>6.1816102912923498E-2</v>
      </c>
      <c r="F2656" s="14">
        <v>0.38702258022825098</v>
      </c>
      <c r="G2656" s="14">
        <v>2.1316443954523798</v>
      </c>
      <c r="H2656" s="14">
        <v>1.8621577954242099</v>
      </c>
      <c r="I2656" s="14">
        <v>0.34385500560750398</v>
      </c>
      <c r="J2656" s="14">
        <v>0.665561081872862</v>
      </c>
      <c r="K2656" s="14">
        <v>0.38834271390913699</v>
      </c>
      <c r="L2656" s="14">
        <v>1.36780086434658</v>
      </c>
      <c r="M2656" s="14">
        <v>1.05303015000125</v>
      </c>
      <c r="N2656" s="14">
        <v>2.8882388256112299</v>
      </c>
      <c r="O2656" s="14">
        <v>3.8064627662517001</v>
      </c>
      <c r="P2656" s="14">
        <v>2.2076687992325001</v>
      </c>
      <c r="R2656">
        <v>2</v>
      </c>
      <c r="S2656">
        <v>9</v>
      </c>
      <c r="T2656">
        <v>4</v>
      </c>
      <c r="U2656">
        <v>1</v>
      </c>
      <c r="V2656">
        <v>6</v>
      </c>
    </row>
    <row r="2657" spans="1:22">
      <c r="A2657">
        <v>2008</v>
      </c>
      <c r="B2657">
        <v>5</v>
      </c>
      <c r="C2657">
        <v>19</v>
      </c>
      <c r="D2657" s="14">
        <v>0.15896318888493499</v>
      </c>
      <c r="E2657" s="14">
        <v>3.4997868798193103E-2</v>
      </c>
      <c r="F2657" s="14">
        <v>1.7554235266265299E-2</v>
      </c>
      <c r="G2657" s="14">
        <v>2.51929471590124</v>
      </c>
      <c r="H2657" s="14">
        <v>1.80897928946954</v>
      </c>
      <c r="I2657" s="14">
        <v>0.15282572767861399</v>
      </c>
      <c r="J2657" s="14">
        <v>1.15016520171903</v>
      </c>
      <c r="K2657" s="14">
        <v>0.27870506656510902</v>
      </c>
      <c r="L2657" s="14">
        <v>3.1360975641390501</v>
      </c>
      <c r="M2657" s="14">
        <v>1.1893257129688799</v>
      </c>
      <c r="N2657" s="14">
        <v>5.1423513862500698</v>
      </c>
      <c r="O2657" s="14">
        <v>3.2880228758316701</v>
      </c>
      <c r="P2657" s="14">
        <v>2.31508973947399</v>
      </c>
      <c r="R2657">
        <v>2</v>
      </c>
      <c r="S2657">
        <v>9</v>
      </c>
      <c r="T2657">
        <v>4</v>
      </c>
      <c r="U2657">
        <v>1</v>
      </c>
      <c r="V2657">
        <v>6</v>
      </c>
    </row>
    <row r="2658" spans="1:22">
      <c r="A2658">
        <v>2008</v>
      </c>
      <c r="B2658">
        <v>5</v>
      </c>
      <c r="C2658">
        <v>20</v>
      </c>
      <c r="D2658" s="14">
        <v>0.16127914276008601</v>
      </c>
      <c r="E2658" s="14">
        <v>1.3398343596692E-2</v>
      </c>
      <c r="F2658" s="14">
        <v>3.4236677915581099E-3</v>
      </c>
      <c r="G2658" s="14">
        <v>2.3118903005913598</v>
      </c>
      <c r="H2658" s="14">
        <v>0.986279807052305</v>
      </c>
      <c r="I2658" s="14">
        <v>0.41415616949686301</v>
      </c>
      <c r="J2658" s="14">
        <v>1.4213275359880699</v>
      </c>
      <c r="K2658" s="14">
        <v>0.28259463611498498</v>
      </c>
      <c r="L2658" s="14">
        <v>4.8033436669213803</v>
      </c>
      <c r="M2658" s="14">
        <v>0.77820098476099997</v>
      </c>
      <c r="N2658" s="14">
        <v>7.5016580864270299</v>
      </c>
      <c r="O2658" s="14">
        <v>3.2527865387074999</v>
      </c>
      <c r="P2658" s="14">
        <v>2.3918026239582302</v>
      </c>
      <c r="R2658">
        <v>2</v>
      </c>
      <c r="S2658">
        <v>9</v>
      </c>
      <c r="T2658">
        <v>4</v>
      </c>
      <c r="U2658">
        <v>1</v>
      </c>
      <c r="V2658">
        <v>6</v>
      </c>
    </row>
    <row r="2659" spans="1:22">
      <c r="A2659">
        <v>2008</v>
      </c>
      <c r="B2659">
        <v>5</v>
      </c>
      <c r="C2659">
        <v>21</v>
      </c>
      <c r="D2659" s="14">
        <v>0.45479523649850201</v>
      </c>
      <c r="E2659" s="14">
        <v>6.0580506874618502E-3</v>
      </c>
      <c r="F2659" s="14">
        <v>1.1437939618554801E-2</v>
      </c>
      <c r="G2659" s="14">
        <v>2.0260838502185199</v>
      </c>
      <c r="H2659" s="14">
        <v>0.57860616875972304</v>
      </c>
      <c r="I2659" s="14">
        <v>1.9622126171640799</v>
      </c>
      <c r="J2659" s="14">
        <v>3.4138462606740898</v>
      </c>
      <c r="K2659" s="14">
        <v>0.39133745815506599</v>
      </c>
      <c r="L2659" s="14">
        <v>4.3962524517224004</v>
      </c>
      <c r="M2659" s="14">
        <v>0.26895836461195</v>
      </c>
      <c r="N2659" s="14">
        <v>6.7135945576949903</v>
      </c>
      <c r="O2659" s="14">
        <v>4.9321131860661698</v>
      </c>
      <c r="P2659" s="14">
        <v>3.0607427124929298</v>
      </c>
      <c r="R2659">
        <v>10</v>
      </c>
      <c r="S2659">
        <v>9</v>
      </c>
      <c r="T2659">
        <v>4</v>
      </c>
      <c r="U2659">
        <v>1</v>
      </c>
      <c r="V2659">
        <v>7</v>
      </c>
    </row>
    <row r="2660" spans="1:22">
      <c r="A2660">
        <v>2008</v>
      </c>
      <c r="B2660">
        <v>5</v>
      </c>
      <c r="C2660">
        <v>22</v>
      </c>
      <c r="D2660" s="14">
        <v>1.1727935076575</v>
      </c>
      <c r="E2660" s="14">
        <v>1.66533453693773E-13</v>
      </c>
      <c r="F2660" s="14">
        <v>3.50045446190465E-2</v>
      </c>
      <c r="G2660" s="14">
        <v>2.7379405876961398</v>
      </c>
      <c r="H2660" s="14">
        <v>2.7004311002377301</v>
      </c>
      <c r="I2660" s="14">
        <v>0.81983226218187</v>
      </c>
      <c r="J2660" s="14">
        <v>5.6569971245006201</v>
      </c>
      <c r="K2660" s="14">
        <v>0.43888492296026199</v>
      </c>
      <c r="L2660" s="14">
        <v>6.2539367607058098</v>
      </c>
      <c r="M2660" s="14">
        <v>2.10825929173286</v>
      </c>
      <c r="N2660" s="14">
        <v>7.2099646595377003</v>
      </c>
      <c r="O2660" s="14">
        <v>6.1871237236592203</v>
      </c>
      <c r="P2660" s="14">
        <v>4.2223071730646602</v>
      </c>
      <c r="R2660">
        <v>10</v>
      </c>
      <c r="S2660">
        <v>9</v>
      </c>
      <c r="T2660">
        <v>4</v>
      </c>
      <c r="U2660">
        <v>1</v>
      </c>
      <c r="V2660">
        <v>7</v>
      </c>
    </row>
    <row r="2661" spans="1:22">
      <c r="A2661">
        <v>2008</v>
      </c>
      <c r="B2661">
        <v>5</v>
      </c>
      <c r="C2661">
        <v>23</v>
      </c>
      <c r="D2661" s="14">
        <v>2.78282212890245</v>
      </c>
      <c r="E2661" s="14">
        <v>2.44211444673583E-2</v>
      </c>
      <c r="F2661" s="14">
        <v>0.35609878717945098</v>
      </c>
      <c r="G2661" s="14">
        <v>3.05647769941476</v>
      </c>
      <c r="H2661" s="14">
        <v>5.3808940080427101</v>
      </c>
      <c r="I2661" s="14">
        <v>5.0966088263540996</v>
      </c>
      <c r="J2661" s="14">
        <v>5.1703299284918298</v>
      </c>
      <c r="K2661" s="14">
        <v>0.88025203250939599</v>
      </c>
      <c r="L2661" s="14">
        <v>3.36152539795181</v>
      </c>
      <c r="M2661" s="14">
        <v>0.46967951595871399</v>
      </c>
      <c r="N2661" s="14">
        <v>8.8693560418984596</v>
      </c>
      <c r="O2661" s="14">
        <v>3.9871801267281501</v>
      </c>
      <c r="P2661" s="14">
        <v>3.5793798923257101</v>
      </c>
      <c r="R2661">
        <v>10</v>
      </c>
      <c r="S2661">
        <v>9</v>
      </c>
      <c r="T2661">
        <v>4</v>
      </c>
      <c r="U2661">
        <v>5</v>
      </c>
      <c r="V2661">
        <v>7</v>
      </c>
    </row>
    <row r="2662" spans="1:22">
      <c r="A2662">
        <v>2008</v>
      </c>
      <c r="B2662">
        <v>5</v>
      </c>
      <c r="C2662">
        <v>24</v>
      </c>
      <c r="D2662" s="14">
        <v>0.56948623209135096</v>
      </c>
      <c r="E2662" s="14">
        <v>6.4246951782761597E-3</v>
      </c>
      <c r="F2662" s="14">
        <v>0.281374759426263</v>
      </c>
      <c r="G2662" s="14">
        <v>3.52927971986959</v>
      </c>
      <c r="H2662" s="14">
        <v>1.62343912617004</v>
      </c>
      <c r="I2662" s="14">
        <v>2.9156878783943498</v>
      </c>
      <c r="J2662" s="14">
        <v>2.0491380073343999</v>
      </c>
      <c r="K2662" s="14">
        <v>0.641226586175067</v>
      </c>
      <c r="L2662" s="14">
        <v>3.3288009134888501</v>
      </c>
      <c r="M2662" s="14">
        <v>2.9822143759431099</v>
      </c>
      <c r="N2662" s="14">
        <v>5.1250743661943403</v>
      </c>
      <c r="O2662" s="14">
        <v>3.4755179533659</v>
      </c>
      <c r="P2662" s="14">
        <v>2.7543487123714399</v>
      </c>
      <c r="R2662">
        <v>2</v>
      </c>
      <c r="S2662">
        <v>9</v>
      </c>
      <c r="T2662">
        <v>8</v>
      </c>
      <c r="U2662">
        <v>1</v>
      </c>
      <c r="V2662">
        <v>6</v>
      </c>
    </row>
    <row r="2663" spans="1:22">
      <c r="A2663">
        <v>2008</v>
      </c>
      <c r="B2663">
        <v>5</v>
      </c>
      <c r="C2663">
        <v>25</v>
      </c>
      <c r="D2663" s="14">
        <v>0.27799574495522</v>
      </c>
      <c r="E2663" s="14">
        <v>3.8630650186063402E-3</v>
      </c>
      <c r="F2663" s="14">
        <v>1.6539025904144199E-2</v>
      </c>
      <c r="G2663" s="14">
        <v>2.8869894690779798</v>
      </c>
      <c r="H2663" s="14">
        <v>0.51469487218224796</v>
      </c>
      <c r="I2663" s="14">
        <v>1.5103193034996401</v>
      </c>
      <c r="J2663" s="14">
        <v>0.59314296120971599</v>
      </c>
      <c r="K2663" s="14">
        <v>0.59353089458888497</v>
      </c>
      <c r="L2663" s="14">
        <v>6.5199214733559101</v>
      </c>
      <c r="M2663" s="14">
        <v>2.3362860535302299</v>
      </c>
      <c r="N2663" s="14">
        <v>5.7985358620188903</v>
      </c>
      <c r="O2663" s="14">
        <v>3.2261654373097</v>
      </c>
      <c r="P2663" s="14">
        <v>2.5105502295836901</v>
      </c>
      <c r="R2663">
        <v>2</v>
      </c>
      <c r="S2663">
        <v>9</v>
      </c>
      <c r="T2663">
        <v>8</v>
      </c>
      <c r="U2663">
        <v>5</v>
      </c>
      <c r="V2663">
        <v>6</v>
      </c>
    </row>
    <row r="2664" spans="1:22">
      <c r="A2664">
        <v>2008</v>
      </c>
      <c r="B2664">
        <v>5</v>
      </c>
      <c r="C2664">
        <v>26</v>
      </c>
      <c r="D2664" s="14">
        <v>0.318999086448018</v>
      </c>
      <c r="E2664" s="14">
        <v>1.66533453693773E-13</v>
      </c>
      <c r="F2664" s="14">
        <v>2.3006265189942199E-2</v>
      </c>
      <c r="G2664" s="14">
        <v>2.0981603125080102</v>
      </c>
      <c r="H2664" s="14">
        <v>0.43817650675291098</v>
      </c>
      <c r="I2664" s="14">
        <v>0.95572210112924105</v>
      </c>
      <c r="J2664" s="14">
        <v>0.21571724168433701</v>
      </c>
      <c r="K2664" s="14">
        <v>0.56863717143240899</v>
      </c>
      <c r="L2664" s="14">
        <v>2.2148262681892801</v>
      </c>
      <c r="M2664" s="14">
        <v>0.56532507819515199</v>
      </c>
      <c r="N2664" s="14">
        <v>4.8286858644865003</v>
      </c>
      <c r="O2664" s="14">
        <v>4.1915359808562904</v>
      </c>
      <c r="P2664" s="14">
        <v>2.3406646935354698</v>
      </c>
      <c r="R2664">
        <v>2</v>
      </c>
      <c r="S2664">
        <v>9</v>
      </c>
      <c r="T2664">
        <v>8</v>
      </c>
      <c r="U2664">
        <v>5</v>
      </c>
      <c r="V2664">
        <v>6</v>
      </c>
    </row>
    <row r="2665" spans="1:22">
      <c r="A2665">
        <v>2008</v>
      </c>
      <c r="B2665">
        <v>5</v>
      </c>
      <c r="C2665">
        <v>27</v>
      </c>
      <c r="D2665" s="14">
        <v>0.31367319936832699</v>
      </c>
      <c r="E2665" s="14">
        <v>7.7171403905968898E-3</v>
      </c>
      <c r="F2665" s="14">
        <v>3.9982243562916601E-3</v>
      </c>
      <c r="G2665" s="14">
        <v>1.9095557768066</v>
      </c>
      <c r="H2665" s="14">
        <v>0.38097556964884599</v>
      </c>
      <c r="I2665" s="14">
        <v>0.66785795216813604</v>
      </c>
      <c r="J2665" s="14">
        <v>0.67055529046624096</v>
      </c>
      <c r="K2665" s="14">
        <v>0.45136925309096398</v>
      </c>
      <c r="L2665" s="14">
        <v>1.5870052286217</v>
      </c>
      <c r="M2665" s="14">
        <v>0.78091987333989699</v>
      </c>
      <c r="N2665" s="14">
        <v>3.2552934211884099</v>
      </c>
      <c r="O2665" s="14">
        <v>6.1225564482101804</v>
      </c>
      <c r="P2665" s="14">
        <v>2.9013389545677799</v>
      </c>
      <c r="R2665">
        <v>10</v>
      </c>
      <c r="S2665">
        <v>9</v>
      </c>
      <c r="T2665">
        <v>4</v>
      </c>
      <c r="U2665">
        <v>5</v>
      </c>
      <c r="V2665">
        <v>6</v>
      </c>
    </row>
    <row r="2666" spans="1:22">
      <c r="A2666">
        <v>2008</v>
      </c>
      <c r="B2666">
        <v>5</v>
      </c>
      <c r="C2666">
        <v>28</v>
      </c>
      <c r="D2666" s="14">
        <v>0.21672003226798001</v>
      </c>
      <c r="E2666" s="14">
        <v>6.6319934120422197E-2</v>
      </c>
      <c r="F2666" s="14">
        <v>8.2792118773388199E-2</v>
      </c>
      <c r="G2666" s="14">
        <v>2.1460379074821199</v>
      </c>
      <c r="H2666" s="14">
        <v>1.3386260346647101</v>
      </c>
      <c r="I2666" s="14">
        <v>0.34516902874383598</v>
      </c>
      <c r="J2666" s="14">
        <v>2.0491387489891002</v>
      </c>
      <c r="K2666" s="14">
        <v>0.88411301789395202</v>
      </c>
      <c r="L2666" s="14">
        <v>3.89241461815792</v>
      </c>
      <c r="M2666" s="14">
        <v>1.4651471025012499</v>
      </c>
      <c r="N2666" s="14">
        <v>3.9381107557420898</v>
      </c>
      <c r="O2666" s="14">
        <v>5.2352796859736097</v>
      </c>
      <c r="P2666" s="14">
        <v>3.1097806120190601</v>
      </c>
      <c r="R2666">
        <v>2</v>
      </c>
      <c r="S2666">
        <v>9</v>
      </c>
      <c r="T2666">
        <v>4</v>
      </c>
      <c r="U2666">
        <v>5</v>
      </c>
      <c r="V2666">
        <v>6</v>
      </c>
    </row>
    <row r="2667" spans="1:22">
      <c r="A2667">
        <v>2008</v>
      </c>
      <c r="B2667">
        <v>5</v>
      </c>
      <c r="C2667">
        <v>29</v>
      </c>
      <c r="D2667" s="14">
        <v>1.6114708359999501E-2</v>
      </c>
      <c r="E2667" s="14">
        <v>0.318512239288537</v>
      </c>
      <c r="F2667" s="14">
        <v>0.14773953904856099</v>
      </c>
      <c r="G2667" s="14">
        <v>2.4664512486832999</v>
      </c>
      <c r="H2667" s="14">
        <v>1.7220787868598799</v>
      </c>
      <c r="I2667" s="14">
        <v>0.16500994283897799</v>
      </c>
      <c r="J2667" s="14">
        <v>2.0542947254498598</v>
      </c>
      <c r="K2667" s="14">
        <v>0.79206188703118596</v>
      </c>
      <c r="L2667" s="14">
        <v>1.5430574826741701</v>
      </c>
      <c r="M2667" s="14">
        <v>5.58712584814006E-2</v>
      </c>
      <c r="N2667" s="14">
        <v>2.0544814312419502</v>
      </c>
      <c r="O2667" s="14">
        <v>5.5674050066248597</v>
      </c>
      <c r="P2667" s="14">
        <v>3.0304330602835501</v>
      </c>
      <c r="R2667">
        <v>2</v>
      </c>
      <c r="S2667">
        <v>9</v>
      </c>
      <c r="T2667">
        <v>4</v>
      </c>
      <c r="U2667">
        <v>5</v>
      </c>
      <c r="V2667">
        <v>6</v>
      </c>
    </row>
    <row r="2668" spans="1:22">
      <c r="A2668">
        <v>2008</v>
      </c>
      <c r="B2668">
        <v>5</v>
      </c>
      <c r="C2668">
        <v>30</v>
      </c>
      <c r="D2668" s="14">
        <v>0.41132674509667699</v>
      </c>
      <c r="E2668" s="14">
        <v>0.63451049139089299</v>
      </c>
      <c r="F2668" s="14">
        <v>2.7411037131262701E-2</v>
      </c>
      <c r="G2668" s="14">
        <v>4.0663413031572198</v>
      </c>
      <c r="H2668" s="14">
        <v>2.0642077387490501</v>
      </c>
      <c r="I2668" s="14">
        <v>0.65946364274139002</v>
      </c>
      <c r="J2668" s="14">
        <v>3.27179462087493</v>
      </c>
      <c r="K2668" s="14">
        <v>0.79237918149759401</v>
      </c>
      <c r="L2668" s="14">
        <v>3.23639847844494</v>
      </c>
      <c r="M2668" s="14">
        <v>0.31006534149009801</v>
      </c>
      <c r="N2668" s="14">
        <v>5.5363266730872898</v>
      </c>
      <c r="O2668" s="14">
        <v>4.7401029394391703</v>
      </c>
      <c r="P2668" s="14">
        <v>3.3697700594816702</v>
      </c>
      <c r="R2668">
        <v>2</v>
      </c>
      <c r="S2668">
        <v>9</v>
      </c>
      <c r="T2668">
        <v>4</v>
      </c>
      <c r="U2668">
        <v>5</v>
      </c>
      <c r="V2668">
        <v>6</v>
      </c>
    </row>
    <row r="2669" spans="1:22">
      <c r="A2669">
        <v>2008</v>
      </c>
      <c r="B2669">
        <v>5</v>
      </c>
      <c r="C2669">
        <v>31</v>
      </c>
      <c r="D2669" s="14">
        <v>0.103827996610803</v>
      </c>
      <c r="E2669" s="14">
        <v>1.3834981799564099</v>
      </c>
      <c r="F2669" s="14">
        <v>0.51943728902736996</v>
      </c>
      <c r="G2669" s="14">
        <v>5.29929541710991</v>
      </c>
      <c r="H2669" s="14">
        <v>0.95894379253525697</v>
      </c>
      <c r="I2669" s="14">
        <v>0.34227627037271902</v>
      </c>
      <c r="J2669" s="14">
        <v>2.39306401643934</v>
      </c>
      <c r="K2669" s="14">
        <v>0.38624936117981101</v>
      </c>
      <c r="L2669" s="14">
        <v>4.5620331689958498</v>
      </c>
      <c r="M2669" s="14">
        <v>0.595924018030908</v>
      </c>
      <c r="N2669" s="14">
        <v>4.32377733681572</v>
      </c>
      <c r="O2669" s="14">
        <v>2.9986595573747001</v>
      </c>
      <c r="P2669" s="14">
        <v>2.76364882810166</v>
      </c>
      <c r="R2669">
        <v>2</v>
      </c>
      <c r="S2669">
        <v>9</v>
      </c>
      <c r="T2669">
        <v>8</v>
      </c>
      <c r="U2669">
        <v>5</v>
      </c>
      <c r="V2669">
        <v>6</v>
      </c>
    </row>
    <row r="2670" spans="1:22">
      <c r="A2670">
        <v>2009</v>
      </c>
      <c r="B2670">
        <v>3</v>
      </c>
      <c r="C2670">
        <v>1</v>
      </c>
      <c r="D2670" s="14">
        <v>2.48012878081795</v>
      </c>
      <c r="E2670" s="14">
        <v>4.9989860503151802E-2</v>
      </c>
      <c r="F2670" s="14">
        <v>0.92525234072609497</v>
      </c>
      <c r="G2670" s="14">
        <v>1.6247303699433999</v>
      </c>
      <c r="H2670" s="14">
        <v>1.31959806292993</v>
      </c>
      <c r="I2670" s="14">
        <v>4.3523832071788497</v>
      </c>
      <c r="J2670" s="14">
        <v>0.121044384313558</v>
      </c>
      <c r="K2670" s="14">
        <v>4.3821706422933602</v>
      </c>
      <c r="L2670" s="14">
        <v>4.33830859018145</v>
      </c>
      <c r="M2670" s="14">
        <v>0</v>
      </c>
      <c r="N2670" s="14">
        <v>7.1277303058176198</v>
      </c>
      <c r="O2670" s="14">
        <v>1.4511271990984</v>
      </c>
      <c r="P2670" s="14">
        <v>2.1397203793056199</v>
      </c>
      <c r="R2670">
        <v>8</v>
      </c>
      <c r="S2670">
        <v>7</v>
      </c>
      <c r="T2670">
        <v>5</v>
      </c>
      <c r="U2670">
        <v>7</v>
      </c>
      <c r="V2670">
        <v>2</v>
      </c>
    </row>
    <row r="2671" spans="1:22">
      <c r="A2671">
        <v>2009</v>
      </c>
      <c r="B2671">
        <v>3</v>
      </c>
      <c r="C2671">
        <v>2</v>
      </c>
      <c r="D2671" s="14">
        <v>3.68442771892349</v>
      </c>
      <c r="E2671" s="14">
        <v>0.162456732305747</v>
      </c>
      <c r="F2671" s="14">
        <v>5.0635120009981598E-2</v>
      </c>
      <c r="G2671" s="14">
        <v>0.74376752845667504</v>
      </c>
      <c r="H2671" s="14">
        <v>0.78767855676334197</v>
      </c>
      <c r="I2671" s="14">
        <v>2.8007495904361299</v>
      </c>
      <c r="J2671" s="14">
        <v>0.108812283821537</v>
      </c>
      <c r="K2671" s="14">
        <v>4.8290478062337501</v>
      </c>
      <c r="L2671" s="14">
        <v>1.03480878360821</v>
      </c>
      <c r="M2671" s="14">
        <v>0</v>
      </c>
      <c r="N2671" s="14">
        <v>4.8327634842708003</v>
      </c>
      <c r="O2671" s="14">
        <v>0.68830051632297595</v>
      </c>
      <c r="P2671" s="14">
        <v>1.4276249741848701</v>
      </c>
      <c r="R2671">
        <v>6</v>
      </c>
      <c r="S2671">
        <v>7</v>
      </c>
      <c r="T2671">
        <v>7</v>
      </c>
      <c r="U2671">
        <v>7</v>
      </c>
      <c r="V2671">
        <v>2</v>
      </c>
    </row>
    <row r="2672" spans="1:22">
      <c r="A2672">
        <v>2009</v>
      </c>
      <c r="B2672">
        <v>3</v>
      </c>
      <c r="C2672">
        <v>3</v>
      </c>
      <c r="D2672" s="14">
        <v>0.73532349069917602</v>
      </c>
      <c r="E2672" s="14">
        <v>2.5133117198761299E-2</v>
      </c>
      <c r="F2672" s="14">
        <v>2.2930634321372502E-3</v>
      </c>
      <c r="G2672" s="14">
        <v>0.28105031325083102</v>
      </c>
      <c r="H2672" s="14">
        <v>0.50079249908872803</v>
      </c>
      <c r="I2672" s="14">
        <v>0.85564420662891705</v>
      </c>
      <c r="J2672" s="14">
        <v>3.84131945913678E-2</v>
      </c>
      <c r="K2672" s="14">
        <v>2.8598064590591599</v>
      </c>
      <c r="L2672" s="14">
        <v>0.106547536576291</v>
      </c>
      <c r="M2672" s="14">
        <v>0</v>
      </c>
      <c r="N2672" s="14">
        <v>1.1206560382867199</v>
      </c>
      <c r="O2672" s="14">
        <v>0.31362526437768301</v>
      </c>
      <c r="P2672" s="14">
        <v>0.76387021965031598</v>
      </c>
      <c r="R2672">
        <v>6</v>
      </c>
      <c r="S2672">
        <v>2</v>
      </c>
      <c r="T2672">
        <v>7</v>
      </c>
      <c r="U2672">
        <v>7</v>
      </c>
      <c r="V2672">
        <v>2</v>
      </c>
    </row>
    <row r="2673" spans="1:22">
      <c r="A2673">
        <v>2009</v>
      </c>
      <c r="B2673">
        <v>3</v>
      </c>
      <c r="C2673">
        <v>4</v>
      </c>
      <c r="D2673" s="14">
        <v>7.3364953878264796</v>
      </c>
      <c r="E2673" s="14">
        <v>8.4891504658675496E-2</v>
      </c>
      <c r="F2673" s="14">
        <v>4.0666837660614699E-2</v>
      </c>
      <c r="G2673" s="14">
        <v>0.26207444994468199</v>
      </c>
      <c r="H2673" s="14">
        <v>0.31779695188535301</v>
      </c>
      <c r="I2673" s="14">
        <v>3.4732263496897899</v>
      </c>
      <c r="J2673" s="14">
        <v>4.4966129440931098E-2</v>
      </c>
      <c r="K2673" s="14">
        <v>7.18601768410152</v>
      </c>
      <c r="L2673" s="14">
        <v>4.1256506526026202E-3</v>
      </c>
      <c r="M2673" s="14">
        <v>0</v>
      </c>
      <c r="N2673" s="14">
        <v>0.68780365620434503</v>
      </c>
      <c r="O2673" s="14">
        <v>0.27737411433978398</v>
      </c>
      <c r="P2673" s="14">
        <v>1.3597188571837</v>
      </c>
      <c r="R2673">
        <v>9</v>
      </c>
      <c r="S2673">
        <v>4</v>
      </c>
      <c r="T2673">
        <v>6</v>
      </c>
      <c r="U2673">
        <v>7</v>
      </c>
      <c r="V2673">
        <v>5</v>
      </c>
    </row>
    <row r="2674" spans="1:22">
      <c r="A2674">
        <v>2009</v>
      </c>
      <c r="B2674">
        <v>3</v>
      </c>
      <c r="C2674">
        <v>5</v>
      </c>
      <c r="D2674" s="14">
        <v>2.20041146356008</v>
      </c>
      <c r="E2674" s="14">
        <v>5.03576075767617E-2</v>
      </c>
      <c r="F2674" s="14">
        <v>1.7197032183042998E-2</v>
      </c>
      <c r="G2674" s="14">
        <v>0.21744395442737999</v>
      </c>
      <c r="H2674" s="14">
        <v>0.19786972097479</v>
      </c>
      <c r="I2674" s="14">
        <v>1.62082158885854</v>
      </c>
      <c r="J2674" s="14">
        <v>5.3366222642634499E-2</v>
      </c>
      <c r="K2674" s="14">
        <v>5.2784833756478902</v>
      </c>
      <c r="L2674" s="14">
        <v>2.1747652506768199E-4</v>
      </c>
      <c r="M2674" s="14">
        <v>0</v>
      </c>
      <c r="N2674" s="14">
        <v>1.5816908641946701</v>
      </c>
      <c r="O2674" s="14">
        <v>0.14224650019416599</v>
      </c>
      <c r="P2674" s="14">
        <v>1.01192746421888</v>
      </c>
      <c r="R2674">
        <v>6</v>
      </c>
      <c r="S2674">
        <v>4</v>
      </c>
      <c r="T2674">
        <v>6</v>
      </c>
      <c r="U2674">
        <v>7</v>
      </c>
      <c r="V2674">
        <v>5</v>
      </c>
    </row>
    <row r="2675" spans="1:22">
      <c r="A2675">
        <v>2009</v>
      </c>
      <c r="B2675">
        <v>3</v>
      </c>
      <c r="C2675">
        <v>6</v>
      </c>
      <c r="D2675" s="14">
        <v>4.28421408110583</v>
      </c>
      <c r="E2675" s="14">
        <v>0.10352087065830499</v>
      </c>
      <c r="F2675" s="14">
        <v>0</v>
      </c>
      <c r="G2675" s="14">
        <v>0.19374087167284901</v>
      </c>
      <c r="H2675" s="14">
        <v>0.25802671474927003</v>
      </c>
      <c r="I2675" s="14">
        <v>1.3177244511895501</v>
      </c>
      <c r="J2675" s="14">
        <v>4.7839383633864897E-2</v>
      </c>
      <c r="K2675" s="14">
        <v>4.1919555809483802</v>
      </c>
      <c r="L2675" s="14">
        <v>2.17338680008022E-4</v>
      </c>
      <c r="M2675" s="14">
        <v>0</v>
      </c>
      <c r="N2675" s="14">
        <v>1.16922868588087</v>
      </c>
      <c r="O2675" s="14">
        <v>0.26138599638868598</v>
      </c>
      <c r="P2675" s="14">
        <v>0.83854580212479402</v>
      </c>
      <c r="R2675">
        <v>8</v>
      </c>
      <c r="S2675">
        <v>2</v>
      </c>
      <c r="T2675">
        <v>6</v>
      </c>
      <c r="U2675">
        <v>7</v>
      </c>
      <c r="V2675">
        <v>2</v>
      </c>
    </row>
    <row r="2676" spans="1:22">
      <c r="A2676">
        <v>2009</v>
      </c>
      <c r="B2676">
        <v>3</v>
      </c>
      <c r="C2676">
        <v>7</v>
      </c>
      <c r="D2676" s="14">
        <v>12.905016279389899</v>
      </c>
      <c r="E2676" s="14">
        <v>4.2226130380245197E-2</v>
      </c>
      <c r="F2676" s="14">
        <v>0</v>
      </c>
      <c r="G2676" s="14">
        <v>0.116213176191042</v>
      </c>
      <c r="H2676" s="14">
        <v>0.225136406377133</v>
      </c>
      <c r="I2676" s="14">
        <v>7.4625032420290403</v>
      </c>
      <c r="J2676" s="14">
        <v>2.7764108416898099E-2</v>
      </c>
      <c r="K2676" s="14">
        <v>1.24320667440767</v>
      </c>
      <c r="L2676" s="14">
        <v>4.7233619848448096E-3</v>
      </c>
      <c r="M2676" s="14">
        <v>3.53451652212493E-6</v>
      </c>
      <c r="N2676" s="14">
        <v>1.1022421140296701</v>
      </c>
      <c r="O2676" s="14">
        <v>0.86283075787598995</v>
      </c>
      <c r="P2676" s="14">
        <v>0.65302768750232698</v>
      </c>
      <c r="R2676">
        <v>6</v>
      </c>
      <c r="S2676">
        <v>2</v>
      </c>
      <c r="T2676">
        <v>6</v>
      </c>
      <c r="U2676">
        <v>7</v>
      </c>
      <c r="V2676">
        <v>2</v>
      </c>
    </row>
    <row r="2677" spans="1:22">
      <c r="A2677">
        <v>2009</v>
      </c>
      <c r="B2677">
        <v>3</v>
      </c>
      <c r="C2677">
        <v>8</v>
      </c>
      <c r="D2677" s="14">
        <v>0.53884087966179695</v>
      </c>
      <c r="E2677" s="14">
        <v>5.8472835369009997E-2</v>
      </c>
      <c r="F2677" s="14">
        <v>0</v>
      </c>
      <c r="G2677" s="14">
        <v>7.2927411065890305E-2</v>
      </c>
      <c r="H2677" s="14">
        <v>6.0793293926812902E-2</v>
      </c>
      <c r="I2677" s="14">
        <v>0.46022583539734702</v>
      </c>
      <c r="J2677" s="14">
        <v>2.7137798047965001E-2</v>
      </c>
      <c r="K2677" s="14">
        <v>0.426165378229513</v>
      </c>
      <c r="L2677" s="14">
        <v>5.4426719301482599E-4</v>
      </c>
      <c r="M2677" s="14">
        <v>1.5882405905767399E-3</v>
      </c>
      <c r="N2677" s="14">
        <v>0.339124321666252</v>
      </c>
      <c r="O2677" s="14">
        <v>4.1863561644427199</v>
      </c>
      <c r="P2677" s="14">
        <v>1.59704372534195</v>
      </c>
      <c r="R2677">
        <v>3</v>
      </c>
      <c r="S2677">
        <v>2</v>
      </c>
      <c r="T2677">
        <v>5</v>
      </c>
      <c r="U2677">
        <v>7</v>
      </c>
      <c r="V2677">
        <v>3</v>
      </c>
    </row>
    <row r="2678" spans="1:22">
      <c r="A2678">
        <v>2009</v>
      </c>
      <c r="B2678">
        <v>3</v>
      </c>
      <c r="C2678">
        <v>9</v>
      </c>
      <c r="D2678" s="14">
        <v>0.13416505031866199</v>
      </c>
      <c r="E2678" s="14">
        <v>3.2991631149859799E-2</v>
      </c>
      <c r="F2678" s="14">
        <v>0</v>
      </c>
      <c r="G2678" s="14">
        <v>0.134675422272867</v>
      </c>
      <c r="H2678" s="14">
        <v>3.9892957514123403E-2</v>
      </c>
      <c r="I2678" s="14">
        <v>3.7243192226792697E-2</v>
      </c>
      <c r="J2678" s="14">
        <v>3.50652515297592E-2</v>
      </c>
      <c r="K2678" s="14">
        <v>1.9162665128393499</v>
      </c>
      <c r="L2678" s="14">
        <v>6.7484318970517099E-2</v>
      </c>
      <c r="M2678" s="14">
        <v>3.5787326943442401E-6</v>
      </c>
      <c r="N2678" s="14">
        <v>0.47098293043829098</v>
      </c>
      <c r="O2678" s="14">
        <v>3.4377061923126</v>
      </c>
      <c r="P2678" s="14">
        <v>1.60596714425924</v>
      </c>
      <c r="R2678">
        <v>6</v>
      </c>
      <c r="S2678">
        <v>2</v>
      </c>
      <c r="T2678">
        <v>5</v>
      </c>
      <c r="U2678">
        <v>7</v>
      </c>
      <c r="V2678">
        <v>3</v>
      </c>
    </row>
    <row r="2679" spans="1:22">
      <c r="A2679">
        <v>2009</v>
      </c>
      <c r="B2679">
        <v>3</v>
      </c>
      <c r="C2679">
        <v>10</v>
      </c>
      <c r="D2679" s="14">
        <v>0.39037856196056903</v>
      </c>
      <c r="E2679" s="14">
        <v>1.1189981606906299E-2</v>
      </c>
      <c r="F2679" s="14">
        <v>1.12939197135686E-2</v>
      </c>
      <c r="G2679" s="14">
        <v>5.5040683098319998E-2</v>
      </c>
      <c r="H2679" s="14">
        <v>0.26508899800061098</v>
      </c>
      <c r="I2679" s="14">
        <v>6.1734151658573599E-2</v>
      </c>
      <c r="J2679" s="14">
        <v>2.1098213744288798E-2</v>
      </c>
      <c r="K2679" s="14">
        <v>3.82626514498916</v>
      </c>
      <c r="L2679" s="14">
        <v>1.0671117141183E-2</v>
      </c>
      <c r="M2679" s="14">
        <v>0</v>
      </c>
      <c r="N2679" s="14">
        <v>0.19308005475746901</v>
      </c>
      <c r="O2679" s="14">
        <v>2.9196713710130102</v>
      </c>
      <c r="P2679" s="14">
        <v>1.6445602186008299</v>
      </c>
      <c r="R2679">
        <v>8</v>
      </c>
      <c r="S2679">
        <v>2</v>
      </c>
      <c r="T2679">
        <v>5</v>
      </c>
      <c r="U2679">
        <v>7</v>
      </c>
      <c r="V2679">
        <v>3</v>
      </c>
    </row>
    <row r="2680" spans="1:22">
      <c r="A2680">
        <v>2009</v>
      </c>
      <c r="B2680">
        <v>3</v>
      </c>
      <c r="C2680">
        <v>11</v>
      </c>
      <c r="D2680" s="14">
        <v>6.68947971869878</v>
      </c>
      <c r="E2680" s="14">
        <v>4.1506961549405801E-2</v>
      </c>
      <c r="F2680" s="14">
        <v>5.0182874651432501E-3</v>
      </c>
      <c r="G2680" s="14">
        <v>0.17560228883461501</v>
      </c>
      <c r="H2680" s="14">
        <v>0.39818778026037599</v>
      </c>
      <c r="I2680" s="14">
        <v>2.0249650763995501</v>
      </c>
      <c r="J2680" s="14">
        <v>3.3295572029072899E-2</v>
      </c>
      <c r="K2680" s="14">
        <v>4.4901327069322798</v>
      </c>
      <c r="L2680" s="14">
        <v>0.109339479404665</v>
      </c>
      <c r="M2680" s="14">
        <v>0</v>
      </c>
      <c r="N2680" s="14">
        <v>0.95153492405923901</v>
      </c>
      <c r="O2680" s="14">
        <v>1.20440059659603</v>
      </c>
      <c r="P2680" s="14">
        <v>1.23967774547678</v>
      </c>
      <c r="R2680">
        <v>8</v>
      </c>
      <c r="S2680">
        <v>2</v>
      </c>
      <c r="T2680">
        <v>6</v>
      </c>
      <c r="U2680">
        <v>7</v>
      </c>
      <c r="V2680">
        <v>3</v>
      </c>
    </row>
    <row r="2681" spans="1:22">
      <c r="A2681">
        <v>2009</v>
      </c>
      <c r="B2681">
        <v>3</v>
      </c>
      <c r="C2681">
        <v>12</v>
      </c>
      <c r="D2681" s="14">
        <v>5.4280387827942302</v>
      </c>
      <c r="E2681" s="14">
        <v>4.56087650654202E-2</v>
      </c>
      <c r="F2681" s="14">
        <v>0</v>
      </c>
      <c r="G2681" s="14">
        <v>0.282305422244023</v>
      </c>
      <c r="H2681" s="14">
        <v>1.1543810123836999</v>
      </c>
      <c r="I2681" s="14">
        <v>6.7903475482198798</v>
      </c>
      <c r="J2681" s="14">
        <v>4.4351618993824803E-2</v>
      </c>
      <c r="K2681" s="14">
        <v>8.7249698825955004</v>
      </c>
      <c r="L2681" s="14">
        <v>0.352444980563481</v>
      </c>
      <c r="M2681" s="14">
        <v>0</v>
      </c>
      <c r="N2681" s="14">
        <v>2.2947789765306799</v>
      </c>
      <c r="O2681" s="14">
        <v>2.0148027308335599</v>
      </c>
      <c r="P2681" s="14">
        <v>2.24323285383913</v>
      </c>
      <c r="R2681">
        <v>8</v>
      </c>
      <c r="S2681">
        <v>4</v>
      </c>
      <c r="T2681">
        <v>6</v>
      </c>
      <c r="U2681">
        <v>7</v>
      </c>
      <c r="V2681">
        <v>5</v>
      </c>
    </row>
    <row r="2682" spans="1:22">
      <c r="A2682">
        <v>2009</v>
      </c>
      <c r="B2682">
        <v>3</v>
      </c>
      <c r="C2682">
        <v>13</v>
      </c>
      <c r="D2682" s="14">
        <v>7.9625259861901103</v>
      </c>
      <c r="E2682" s="14">
        <v>0.107797668669272</v>
      </c>
      <c r="F2682" s="14">
        <v>0</v>
      </c>
      <c r="G2682" s="14">
        <v>0.20663078473801799</v>
      </c>
      <c r="H2682" s="14">
        <v>0.33183512255034298</v>
      </c>
      <c r="I2682" s="14">
        <v>2.6091311200083598</v>
      </c>
      <c r="J2682" s="14">
        <v>3.7493511594869702E-2</v>
      </c>
      <c r="K2682" s="14">
        <v>8.5719484959261099</v>
      </c>
      <c r="L2682" s="14">
        <v>0.18838366451871899</v>
      </c>
      <c r="M2682" s="14">
        <v>0</v>
      </c>
      <c r="N2682" s="14">
        <v>1.2660646868779399</v>
      </c>
      <c r="O2682" s="14">
        <v>2.6460820777551102</v>
      </c>
      <c r="P2682" s="14">
        <v>2.4091800875324698</v>
      </c>
      <c r="R2682">
        <v>9</v>
      </c>
      <c r="S2682">
        <v>4</v>
      </c>
      <c r="T2682">
        <v>6</v>
      </c>
      <c r="U2682">
        <v>7</v>
      </c>
      <c r="V2682">
        <v>5</v>
      </c>
    </row>
    <row r="2683" spans="1:22">
      <c r="A2683">
        <v>2009</v>
      </c>
      <c r="B2683">
        <v>3</v>
      </c>
      <c r="C2683">
        <v>14</v>
      </c>
      <c r="D2683" s="14">
        <v>6.6555972322867802</v>
      </c>
      <c r="E2683" s="14">
        <v>3.2309614651914703E-2</v>
      </c>
      <c r="F2683" s="14">
        <v>0</v>
      </c>
      <c r="G2683" s="14">
        <v>0.100413616594972</v>
      </c>
      <c r="H2683" s="14">
        <v>0.50844308157589402</v>
      </c>
      <c r="I2683" s="14">
        <v>2.8875773285398698</v>
      </c>
      <c r="J2683" s="14">
        <v>7.7239646695576605E-2</v>
      </c>
      <c r="K2683" s="14">
        <v>11.0382258668548</v>
      </c>
      <c r="L2683" s="14">
        <v>6.8671653746274403E-2</v>
      </c>
      <c r="M2683" s="14">
        <v>0</v>
      </c>
      <c r="N2683" s="14">
        <v>2.5253823813649401</v>
      </c>
      <c r="O2683" s="14">
        <v>0.96349156012965398</v>
      </c>
      <c r="P2683" s="14">
        <v>2.1708868703137698</v>
      </c>
      <c r="R2683">
        <v>9</v>
      </c>
      <c r="S2683">
        <v>2</v>
      </c>
      <c r="T2683">
        <v>6</v>
      </c>
      <c r="U2683">
        <v>7</v>
      </c>
      <c r="V2683">
        <v>5</v>
      </c>
    </row>
    <row r="2684" spans="1:22">
      <c r="A2684">
        <v>2009</v>
      </c>
      <c r="B2684">
        <v>3</v>
      </c>
      <c r="C2684">
        <v>15</v>
      </c>
      <c r="D2684" s="14">
        <v>0.97199044816567404</v>
      </c>
      <c r="E2684" s="14">
        <v>4.1122245221111901E-2</v>
      </c>
      <c r="F2684" s="14">
        <v>5.1766897118822701E-2</v>
      </c>
      <c r="G2684" s="14">
        <v>0.32594081846485101</v>
      </c>
      <c r="H2684" s="14">
        <v>0.32236022285980498</v>
      </c>
      <c r="I2684" s="14">
        <v>0.418213788300491</v>
      </c>
      <c r="J2684" s="14">
        <v>4.3729351881556203E-2</v>
      </c>
      <c r="K2684" s="14">
        <v>3.6046172258562899</v>
      </c>
      <c r="L2684" s="14">
        <v>5.5948102301515798E-2</v>
      </c>
      <c r="M2684" s="14">
        <v>3.2115336725641898E-4</v>
      </c>
      <c r="N2684" s="14">
        <v>1.5236621491596301</v>
      </c>
      <c r="O2684" s="14">
        <v>0.83254207139762004</v>
      </c>
      <c r="P2684" s="14">
        <v>0.98335616932090497</v>
      </c>
      <c r="R2684">
        <v>6</v>
      </c>
      <c r="S2684">
        <v>7</v>
      </c>
      <c r="T2684">
        <v>6</v>
      </c>
      <c r="U2684">
        <v>7</v>
      </c>
      <c r="V2684">
        <v>5</v>
      </c>
    </row>
    <row r="2685" spans="1:22">
      <c r="A2685">
        <v>2009</v>
      </c>
      <c r="B2685">
        <v>3</v>
      </c>
      <c r="C2685">
        <v>16</v>
      </c>
      <c r="D2685" s="14">
        <v>5.8041469304543796</v>
      </c>
      <c r="E2685" s="14">
        <v>4.5715162079241901E-2</v>
      </c>
      <c r="F2685" s="14">
        <v>8.7575575341226897E-4</v>
      </c>
      <c r="G2685" s="14">
        <v>0.45145575123394699</v>
      </c>
      <c r="H2685" s="14">
        <v>0.28116941174371302</v>
      </c>
      <c r="I2685" s="14">
        <v>1.0527286955155599</v>
      </c>
      <c r="J2685" s="14">
        <v>4.8953086381578803E-2</v>
      </c>
      <c r="K2685" s="14">
        <v>4.9620236668062896</v>
      </c>
      <c r="L2685" s="14">
        <v>0.119859035854693</v>
      </c>
      <c r="M2685" s="14">
        <v>6.2993520710199395E-4</v>
      </c>
      <c r="N2685" s="14">
        <v>2.4051734410647798</v>
      </c>
      <c r="O2685" s="14">
        <v>0.43360613270204501</v>
      </c>
      <c r="P2685" s="14">
        <v>1.2323444844040401</v>
      </c>
      <c r="R2685">
        <v>6</v>
      </c>
      <c r="S2685">
        <v>7</v>
      </c>
      <c r="T2685">
        <v>6</v>
      </c>
      <c r="U2685">
        <v>7</v>
      </c>
      <c r="V2685">
        <v>5</v>
      </c>
    </row>
    <row r="2686" spans="1:22">
      <c r="A2686">
        <v>2009</v>
      </c>
      <c r="B2686">
        <v>3</v>
      </c>
      <c r="C2686">
        <v>17</v>
      </c>
      <c r="D2686" s="14">
        <v>9.0440289715605608</v>
      </c>
      <c r="E2686" s="14">
        <v>4.1999393781273299E-2</v>
      </c>
      <c r="F2686" s="14">
        <v>1.04724721736932E-2</v>
      </c>
      <c r="G2686" s="14">
        <v>1.4104772151048299</v>
      </c>
      <c r="H2686" s="14">
        <v>0.41449886455477802</v>
      </c>
      <c r="I2686" s="14">
        <v>6.2409136908724197</v>
      </c>
      <c r="J2686" s="14">
        <v>0.105905349429549</v>
      </c>
      <c r="K2686" s="14">
        <v>8.1197735912478404</v>
      </c>
      <c r="L2686" s="14">
        <v>0.49075173605091799</v>
      </c>
      <c r="M2686" s="14">
        <v>3.5194531151611402E-6</v>
      </c>
      <c r="N2686" s="14">
        <v>3.9828688603731801</v>
      </c>
      <c r="O2686" s="14">
        <v>0.51148905663943001</v>
      </c>
      <c r="P2686" s="14">
        <v>1.9538697369838001</v>
      </c>
      <c r="R2686">
        <v>9</v>
      </c>
      <c r="S2686">
        <v>7</v>
      </c>
      <c r="T2686">
        <v>7</v>
      </c>
      <c r="U2686">
        <v>7</v>
      </c>
      <c r="V2686">
        <v>2</v>
      </c>
    </row>
    <row r="2687" spans="1:22">
      <c r="A2687">
        <v>2009</v>
      </c>
      <c r="B2687">
        <v>3</v>
      </c>
      <c r="C2687">
        <v>18</v>
      </c>
      <c r="D2687" s="14">
        <v>0.83811853573828099</v>
      </c>
      <c r="E2687" s="14">
        <v>0.161767934809736</v>
      </c>
      <c r="F2687" s="14">
        <v>1.2326825946073899E-2</v>
      </c>
      <c r="G2687" s="14">
        <v>1.04009439702698</v>
      </c>
      <c r="H2687" s="14">
        <v>0.172801016915169</v>
      </c>
      <c r="I2687" s="14">
        <v>2.3538404140142299</v>
      </c>
      <c r="J2687" s="14">
        <v>0.120373540464214</v>
      </c>
      <c r="K2687" s="14">
        <v>2.6714415190550098</v>
      </c>
      <c r="L2687" s="14">
        <v>0.22422818814350101</v>
      </c>
      <c r="M2687" s="14">
        <v>7.8198045873159505E-5</v>
      </c>
      <c r="N2687" s="14">
        <v>2.83124308564686</v>
      </c>
      <c r="O2687" s="14">
        <v>0.62745579297600096</v>
      </c>
      <c r="P2687" s="14">
        <v>0.94941076331371799</v>
      </c>
      <c r="R2687">
        <v>6</v>
      </c>
      <c r="S2687">
        <v>7</v>
      </c>
      <c r="T2687">
        <v>6</v>
      </c>
      <c r="U2687">
        <v>7</v>
      </c>
      <c r="V2687">
        <v>5</v>
      </c>
    </row>
    <row r="2688" spans="1:22">
      <c r="A2688">
        <v>2009</v>
      </c>
      <c r="B2688">
        <v>3</v>
      </c>
      <c r="C2688">
        <v>19</v>
      </c>
      <c r="D2688" s="14">
        <v>1.5102867380843299</v>
      </c>
      <c r="E2688" s="14">
        <v>0.21094447816009301</v>
      </c>
      <c r="F2688" s="14">
        <v>6.62193305671802E-3</v>
      </c>
      <c r="G2688" s="14">
        <v>0.46450194276294099</v>
      </c>
      <c r="H2688" s="14">
        <v>0.18660717328715601</v>
      </c>
      <c r="I2688" s="14">
        <v>0.46910350685529001</v>
      </c>
      <c r="J2688" s="14">
        <v>9.5800323264079099E-2</v>
      </c>
      <c r="K2688" s="14">
        <v>2.50024872769706</v>
      </c>
      <c r="L2688" s="14">
        <v>0.36350423828855499</v>
      </c>
      <c r="M2688" s="14">
        <v>1.6108775890071501E-3</v>
      </c>
      <c r="N2688" s="14">
        <v>0.64766395706253399</v>
      </c>
      <c r="O2688" s="14">
        <v>0.408555361217942</v>
      </c>
      <c r="P2688" s="14">
        <v>0.70589662953241705</v>
      </c>
      <c r="R2688">
        <v>6</v>
      </c>
      <c r="S2688">
        <v>7</v>
      </c>
      <c r="T2688">
        <v>7</v>
      </c>
      <c r="U2688">
        <v>7</v>
      </c>
      <c r="V2688">
        <v>2</v>
      </c>
    </row>
    <row r="2689" spans="1:22">
      <c r="A2689">
        <v>2009</v>
      </c>
      <c r="B2689">
        <v>3</v>
      </c>
      <c r="C2689">
        <v>20</v>
      </c>
      <c r="D2689" s="14">
        <v>6.1380510168245204</v>
      </c>
      <c r="E2689" s="14">
        <v>6.0380334716817197E-2</v>
      </c>
      <c r="F2689" s="14">
        <v>1.3638884737069801E-3</v>
      </c>
      <c r="G2689" s="14">
        <v>0.10957442023057801</v>
      </c>
      <c r="H2689" s="14">
        <v>0.13944142492772599</v>
      </c>
      <c r="I2689" s="14">
        <v>4.2365379276732504</v>
      </c>
      <c r="J2689" s="14">
        <v>0.100373228936954</v>
      </c>
      <c r="K2689" s="14">
        <v>1.4395831663208201</v>
      </c>
      <c r="L2689" s="14">
        <v>0.13081214018204801</v>
      </c>
      <c r="M2689" s="14">
        <v>2.5346094467579299E-3</v>
      </c>
      <c r="N2689" s="14">
        <v>1.3511134302041099</v>
      </c>
      <c r="O2689" s="14">
        <v>0.84646233309269903</v>
      </c>
      <c r="P2689" s="14">
        <v>0.72154906328125001</v>
      </c>
      <c r="R2689">
        <v>6</v>
      </c>
      <c r="S2689">
        <v>7</v>
      </c>
      <c r="T2689">
        <v>7</v>
      </c>
      <c r="U2689">
        <v>7</v>
      </c>
      <c r="V2689">
        <v>2</v>
      </c>
    </row>
    <row r="2690" spans="1:22">
      <c r="A2690">
        <v>2009</v>
      </c>
      <c r="B2690">
        <v>3</v>
      </c>
      <c r="C2690">
        <v>21</v>
      </c>
      <c r="D2690" s="14">
        <v>1.65570428004879</v>
      </c>
      <c r="E2690" s="14">
        <v>4.7551963778659501E-2</v>
      </c>
      <c r="F2690" s="14">
        <v>0</v>
      </c>
      <c r="G2690" s="14">
        <v>0.110579809580028</v>
      </c>
      <c r="H2690" s="14">
        <v>5.71357888289473E-2</v>
      </c>
      <c r="I2690" s="14">
        <v>0.17249446467595</v>
      </c>
      <c r="J2690" s="14">
        <v>6.8123046537883397E-2</v>
      </c>
      <c r="K2690" s="14">
        <v>1.4557183272079599</v>
      </c>
      <c r="L2690" s="14">
        <v>0.18224958673772801</v>
      </c>
      <c r="M2690" s="14">
        <v>7.8645913224815596E-5</v>
      </c>
      <c r="N2690" s="14">
        <v>0.58487767158698201</v>
      </c>
      <c r="O2690" s="14">
        <v>0.71299498844652298</v>
      </c>
      <c r="P2690" s="14">
        <v>0.723958987674438</v>
      </c>
      <c r="R2690">
        <v>6</v>
      </c>
      <c r="S2690">
        <v>7</v>
      </c>
      <c r="T2690">
        <v>6</v>
      </c>
      <c r="U2690">
        <v>7</v>
      </c>
      <c r="V2690">
        <v>2</v>
      </c>
    </row>
    <row r="2691" spans="1:22">
      <c r="A2691">
        <v>2009</v>
      </c>
      <c r="B2691">
        <v>3</v>
      </c>
      <c r="C2691">
        <v>22</v>
      </c>
      <c r="D2691" s="14">
        <v>4.8385136140895098</v>
      </c>
      <c r="E2691" s="14">
        <v>1.42972132053677E-2</v>
      </c>
      <c r="F2691" s="14">
        <v>0</v>
      </c>
      <c r="G2691" s="14">
        <v>0.26208598532003002</v>
      </c>
      <c r="H2691" s="14">
        <v>0.13899472412903099</v>
      </c>
      <c r="I2691" s="14">
        <v>3.9201620931223502</v>
      </c>
      <c r="J2691" s="14">
        <v>4.2206570623420599E-2</v>
      </c>
      <c r="K2691" s="14">
        <v>2.26932176218269</v>
      </c>
      <c r="L2691" s="14">
        <v>0.92186012273755003</v>
      </c>
      <c r="M2691" s="14">
        <v>1.13662903174608E-2</v>
      </c>
      <c r="N2691" s="14">
        <v>3.5493723216900301</v>
      </c>
      <c r="O2691" s="14">
        <v>0.52736538816815903</v>
      </c>
      <c r="P2691" s="14">
        <v>0.815686313235223</v>
      </c>
      <c r="R2691">
        <v>6</v>
      </c>
      <c r="S2691">
        <v>1</v>
      </c>
      <c r="T2691">
        <v>6</v>
      </c>
      <c r="U2691">
        <v>7</v>
      </c>
      <c r="V2691">
        <v>5</v>
      </c>
    </row>
    <row r="2692" spans="1:22">
      <c r="A2692">
        <v>2009</v>
      </c>
      <c r="B2692">
        <v>3</v>
      </c>
      <c r="C2692">
        <v>23</v>
      </c>
      <c r="D2692" s="14">
        <v>0.44191930554522302</v>
      </c>
      <c r="E2692" s="14">
        <v>2.7924127656023701E-2</v>
      </c>
      <c r="F2692" s="14">
        <v>2.5829674926522699E-3</v>
      </c>
      <c r="G2692" s="14">
        <v>0.88637327032563396</v>
      </c>
      <c r="H2692" s="14">
        <v>0.16808999488974</v>
      </c>
      <c r="I2692" s="14">
        <v>0.26123705325271401</v>
      </c>
      <c r="J2692" s="14">
        <v>5.1205079032879602E-2</v>
      </c>
      <c r="K2692" s="14">
        <v>3.1344253013696499</v>
      </c>
      <c r="L2692" s="14">
        <v>0.528793159379918</v>
      </c>
      <c r="M2692" s="14">
        <v>3.00109050687563E-2</v>
      </c>
      <c r="N2692" s="14">
        <v>1.4366599710633201</v>
      </c>
      <c r="O2692" s="14">
        <v>0.43223013677597599</v>
      </c>
      <c r="P2692" s="14">
        <v>0.89770733755616205</v>
      </c>
      <c r="R2692">
        <v>6</v>
      </c>
      <c r="S2692">
        <v>1</v>
      </c>
      <c r="T2692">
        <v>7</v>
      </c>
      <c r="U2692">
        <v>7</v>
      </c>
      <c r="V2692">
        <v>4</v>
      </c>
    </row>
    <row r="2693" spans="1:22">
      <c r="A2693">
        <v>2009</v>
      </c>
      <c r="B2693">
        <v>3</v>
      </c>
      <c r="C2693">
        <v>24</v>
      </c>
      <c r="D2693" s="14">
        <v>2.9898919031665101</v>
      </c>
      <c r="E2693" s="14">
        <v>9.5531712136257496E-2</v>
      </c>
      <c r="F2693" s="14">
        <v>0.15376867001262301</v>
      </c>
      <c r="G2693" s="14">
        <v>0.21148839473766301</v>
      </c>
      <c r="H2693" s="14">
        <v>5.2088384124043097E-2</v>
      </c>
      <c r="I2693" s="14">
        <v>2.1300054760505298</v>
      </c>
      <c r="J2693" s="14">
        <v>8.1639152424950706E-2</v>
      </c>
      <c r="K2693" s="14">
        <v>4.3758158489764503</v>
      </c>
      <c r="L2693" s="14">
        <v>0.101263895762501</v>
      </c>
      <c r="M2693" s="14">
        <v>2.0445447140268998E-3</v>
      </c>
      <c r="N2693" s="14">
        <v>0.58006441060075498</v>
      </c>
      <c r="O2693" s="14">
        <v>0.80872122281191605</v>
      </c>
      <c r="P2693" s="14">
        <v>1.04958668421516</v>
      </c>
      <c r="R2693">
        <v>6</v>
      </c>
      <c r="S2693">
        <v>3</v>
      </c>
      <c r="T2693">
        <v>7</v>
      </c>
      <c r="U2693">
        <v>7</v>
      </c>
      <c r="V2693">
        <v>2</v>
      </c>
    </row>
    <row r="2694" spans="1:22">
      <c r="A2694">
        <v>2009</v>
      </c>
      <c r="B2694">
        <v>3</v>
      </c>
      <c r="C2694">
        <v>25</v>
      </c>
      <c r="D2694" s="14">
        <v>0.81830120203952295</v>
      </c>
      <c r="E2694" s="14">
        <v>0.24864428887543999</v>
      </c>
      <c r="F2694" s="14">
        <v>0.144532276950609</v>
      </c>
      <c r="G2694" s="14">
        <v>0.37542580864937403</v>
      </c>
      <c r="H2694" s="14">
        <v>7.1858102657892206E-2</v>
      </c>
      <c r="I2694" s="14">
        <v>0.29467178026211699</v>
      </c>
      <c r="J2694" s="14">
        <v>0.18094356854302501</v>
      </c>
      <c r="K2694" s="14">
        <v>2.0659119930296499</v>
      </c>
      <c r="L2694" s="14">
        <v>0.22925147250561201</v>
      </c>
      <c r="M2694" s="14">
        <v>1.78902888280068E-3</v>
      </c>
      <c r="N2694" s="14">
        <v>0.56433446291008504</v>
      </c>
      <c r="O2694" s="14">
        <v>3.2324343826495201</v>
      </c>
      <c r="P2694" s="14">
        <v>1.5876516738547599</v>
      </c>
      <c r="R2694">
        <v>8</v>
      </c>
      <c r="S2694">
        <v>3</v>
      </c>
      <c r="T2694">
        <v>7</v>
      </c>
      <c r="U2694">
        <v>4</v>
      </c>
      <c r="V2694">
        <v>2</v>
      </c>
    </row>
    <row r="2695" spans="1:22">
      <c r="A2695">
        <v>2009</v>
      </c>
      <c r="B2695">
        <v>3</v>
      </c>
      <c r="C2695">
        <v>26</v>
      </c>
      <c r="D2695" s="14">
        <v>0.24693187432476801</v>
      </c>
      <c r="E2695" s="14">
        <v>0.422125773726929</v>
      </c>
      <c r="F2695" s="14">
        <v>4.2261411598831698E-2</v>
      </c>
      <c r="G2695" s="14">
        <v>0.91006497450826396</v>
      </c>
      <c r="H2695" s="14">
        <v>0.26050827852633601</v>
      </c>
      <c r="I2695" s="14">
        <v>0.17504957633600399</v>
      </c>
      <c r="J2695" s="14">
        <v>0.176366274324879</v>
      </c>
      <c r="K2695" s="14">
        <v>1.5311804476758499</v>
      </c>
      <c r="L2695" s="14">
        <v>0.25272711244146301</v>
      </c>
      <c r="M2695" s="14">
        <v>5.6490801534642696E-4</v>
      </c>
      <c r="N2695" s="14">
        <v>0.24513603438766199</v>
      </c>
      <c r="O2695" s="14">
        <v>2.6506632665910299</v>
      </c>
      <c r="P2695" s="14">
        <v>1.4036580964580001</v>
      </c>
      <c r="R2695">
        <v>6</v>
      </c>
      <c r="S2695">
        <v>3</v>
      </c>
      <c r="T2695">
        <v>7</v>
      </c>
      <c r="U2695">
        <v>4</v>
      </c>
      <c r="V2695">
        <v>4</v>
      </c>
    </row>
    <row r="2696" spans="1:22">
      <c r="A2696">
        <v>2009</v>
      </c>
      <c r="B2696">
        <v>3</v>
      </c>
      <c r="C2696">
        <v>27</v>
      </c>
      <c r="D2696" s="14">
        <v>0.31926620090167401</v>
      </c>
      <c r="E2696" s="14">
        <v>0.221979765983184</v>
      </c>
      <c r="F2696" s="14">
        <v>0.13503395444998101</v>
      </c>
      <c r="G2696" s="14">
        <v>0.90976441759479998</v>
      </c>
      <c r="H2696" s="14">
        <v>0.26082084213067602</v>
      </c>
      <c r="I2696" s="14">
        <v>7.2838802076245907E-2</v>
      </c>
      <c r="J2696" s="14">
        <v>9.9129700277494501E-2</v>
      </c>
      <c r="K2696" s="14">
        <v>1.9694933982384999</v>
      </c>
      <c r="L2696" s="14">
        <v>0.17185882494785301</v>
      </c>
      <c r="M2696" s="14">
        <v>0</v>
      </c>
      <c r="N2696" s="14">
        <v>0.20703212695838999</v>
      </c>
      <c r="O2696" s="14">
        <v>3.9950518191595199</v>
      </c>
      <c r="P2696" s="14">
        <v>1.91042127545097</v>
      </c>
      <c r="R2696">
        <v>3</v>
      </c>
      <c r="S2696">
        <v>3</v>
      </c>
      <c r="T2696">
        <v>7</v>
      </c>
      <c r="U2696">
        <v>4</v>
      </c>
      <c r="V2696">
        <v>3</v>
      </c>
    </row>
    <row r="2697" spans="1:22">
      <c r="A2697">
        <v>2009</v>
      </c>
      <c r="B2697">
        <v>3</v>
      </c>
      <c r="C2697">
        <v>28</v>
      </c>
      <c r="D2697" s="14">
        <v>2.5883038185004699</v>
      </c>
      <c r="E2697" s="14">
        <v>0.337470363582699</v>
      </c>
      <c r="F2697" s="14">
        <v>0.52044727710299798</v>
      </c>
      <c r="G2697" s="14">
        <v>2.0376848466118598</v>
      </c>
      <c r="H2697" s="14">
        <v>0.96190847778069999</v>
      </c>
      <c r="I2697" s="14">
        <v>0.64771115730471696</v>
      </c>
      <c r="J2697" s="14">
        <v>0.22097829878891601</v>
      </c>
      <c r="K2697" s="14">
        <v>2.3630970502356998</v>
      </c>
      <c r="L2697" s="14">
        <v>0.13182880607747199</v>
      </c>
      <c r="M2697" s="14">
        <v>0</v>
      </c>
      <c r="N2697" s="14">
        <v>0.17307254890766499</v>
      </c>
      <c r="O2697" s="14">
        <v>3.20580483042639</v>
      </c>
      <c r="P2697" s="14">
        <v>1.95646372710094</v>
      </c>
      <c r="R2697">
        <v>6</v>
      </c>
      <c r="S2697">
        <v>1</v>
      </c>
      <c r="T2697">
        <v>7</v>
      </c>
      <c r="U2697">
        <v>4</v>
      </c>
      <c r="V2697">
        <v>2</v>
      </c>
    </row>
    <row r="2698" spans="1:22">
      <c r="A2698">
        <v>2009</v>
      </c>
      <c r="B2698">
        <v>3</v>
      </c>
      <c r="C2698">
        <v>29</v>
      </c>
      <c r="D2698" s="14">
        <v>8.0031985295949504</v>
      </c>
      <c r="E2698" s="14">
        <v>0.96168271199956801</v>
      </c>
      <c r="F2698" s="14">
        <v>1.17967344922474</v>
      </c>
      <c r="G2698" s="14">
        <v>3.67830112055137</v>
      </c>
      <c r="H2698" s="14">
        <v>0.919135261551839</v>
      </c>
      <c r="I2698" s="14">
        <v>1.2596020391440499</v>
      </c>
      <c r="J2698" s="14">
        <v>0.22544664950263399</v>
      </c>
      <c r="K2698" s="14">
        <v>4.0568757302928899</v>
      </c>
      <c r="L2698" s="14">
        <v>0.172444014160057</v>
      </c>
      <c r="M2698" s="14">
        <v>0</v>
      </c>
      <c r="N2698" s="14">
        <v>1.4621222772323801</v>
      </c>
      <c r="O2698" s="14">
        <v>3.7177907829031001</v>
      </c>
      <c r="P2698" s="14">
        <v>2.7205270792791301</v>
      </c>
      <c r="R2698">
        <v>3</v>
      </c>
      <c r="S2698">
        <v>7</v>
      </c>
      <c r="T2698">
        <v>7</v>
      </c>
      <c r="U2698">
        <v>4</v>
      </c>
      <c r="V2698">
        <v>2</v>
      </c>
    </row>
    <row r="2699" spans="1:22">
      <c r="A2699">
        <v>2009</v>
      </c>
      <c r="B2699">
        <v>3</v>
      </c>
      <c r="C2699">
        <v>30</v>
      </c>
      <c r="D2699" s="14">
        <v>18.1729705998127</v>
      </c>
      <c r="E2699" s="14">
        <v>3.0614156532888002</v>
      </c>
      <c r="F2699" s="14">
        <v>6.8143285628575898E-2</v>
      </c>
      <c r="G2699" s="14">
        <v>4.4515631315678803</v>
      </c>
      <c r="H2699" s="14">
        <v>2.2686724683283499</v>
      </c>
      <c r="I2699" s="14">
        <v>8.8721467158293894</v>
      </c>
      <c r="J2699" s="14">
        <v>0.40115768651056499</v>
      </c>
      <c r="K2699" s="14">
        <v>11.0630543977759</v>
      </c>
      <c r="L2699" s="14">
        <v>0.76533375289540795</v>
      </c>
      <c r="M2699" s="14">
        <v>0</v>
      </c>
      <c r="N2699" s="14">
        <v>4.0877531051507603</v>
      </c>
      <c r="O2699" s="14">
        <v>4.2545533081928903</v>
      </c>
      <c r="P2699" s="14">
        <v>4.32330325275802</v>
      </c>
      <c r="R2699">
        <v>3</v>
      </c>
      <c r="S2699">
        <v>7</v>
      </c>
      <c r="T2699">
        <v>7</v>
      </c>
      <c r="U2699">
        <v>4</v>
      </c>
      <c r="V2699">
        <v>2</v>
      </c>
    </row>
    <row r="2700" spans="1:22">
      <c r="A2700">
        <v>2009</v>
      </c>
      <c r="B2700">
        <v>3</v>
      </c>
      <c r="C2700">
        <v>31</v>
      </c>
      <c r="D2700" s="14">
        <v>20.463755604047499</v>
      </c>
      <c r="E2700" s="14">
        <v>3.6902944058909202</v>
      </c>
      <c r="F2700" s="14">
        <v>0.27375612828567297</v>
      </c>
      <c r="G2700" s="14">
        <v>5.6539617022627002</v>
      </c>
      <c r="H2700" s="14">
        <v>2.46233937420969</v>
      </c>
      <c r="I2700" s="14">
        <v>30.868989718935602</v>
      </c>
      <c r="J2700" s="14">
        <v>0.34603675793969502</v>
      </c>
      <c r="K2700" s="14">
        <v>16.656539947065799</v>
      </c>
      <c r="L2700" s="14">
        <v>3.29122491106898</v>
      </c>
      <c r="M2700" s="14">
        <v>0</v>
      </c>
      <c r="N2700" s="14">
        <v>18.673029228726499</v>
      </c>
      <c r="O2700" s="14">
        <v>2.3994933909528502</v>
      </c>
      <c r="P2700" s="14">
        <v>5.4444381802730302</v>
      </c>
      <c r="R2700">
        <v>11</v>
      </c>
      <c r="S2700">
        <v>7</v>
      </c>
      <c r="T2700">
        <v>7</v>
      </c>
      <c r="U2700">
        <v>4</v>
      </c>
      <c r="V2700">
        <v>4</v>
      </c>
    </row>
    <row r="2701" spans="1:22">
      <c r="A2701">
        <v>2009</v>
      </c>
      <c r="B2701">
        <v>4</v>
      </c>
      <c r="C2701">
        <v>1</v>
      </c>
      <c r="D2701" s="14">
        <v>6.4489062981048599</v>
      </c>
      <c r="E2701" s="14">
        <v>4.4900975500600504</v>
      </c>
      <c r="F2701" s="14">
        <v>0.880891412672963</v>
      </c>
      <c r="G2701" s="14">
        <v>3.67692927989361</v>
      </c>
      <c r="H2701" s="14">
        <v>2.5892835406272399</v>
      </c>
      <c r="I2701" s="14">
        <v>8.2125900325819998</v>
      </c>
      <c r="J2701" s="14">
        <v>0.24587562119227399</v>
      </c>
      <c r="K2701" s="14">
        <v>13.9110508668034</v>
      </c>
      <c r="L2701" s="14">
        <v>1.20185361962666</v>
      </c>
      <c r="M2701" s="14">
        <v>4.1896807011540998E-4</v>
      </c>
      <c r="N2701" s="14">
        <v>8.9898488822531295</v>
      </c>
      <c r="O2701" s="14">
        <v>1.24004367307251</v>
      </c>
      <c r="P2701" s="14">
        <v>3.8812854031489601</v>
      </c>
      <c r="R2701">
        <v>9</v>
      </c>
      <c r="S2701">
        <v>3</v>
      </c>
      <c r="T2701">
        <v>7</v>
      </c>
      <c r="U2701">
        <v>4</v>
      </c>
      <c r="V2701">
        <v>4</v>
      </c>
    </row>
    <row r="2702" spans="1:22">
      <c r="A2702">
        <v>2009</v>
      </c>
      <c r="B2702">
        <v>4</v>
      </c>
      <c r="C2702">
        <v>2</v>
      </c>
      <c r="D2702" s="14">
        <v>10.9867880626275</v>
      </c>
      <c r="E2702" s="14">
        <v>1.1371241042759399</v>
      </c>
      <c r="F2702" s="14">
        <v>0.45540574715190701</v>
      </c>
      <c r="G2702" s="14">
        <v>1.59419304382204</v>
      </c>
      <c r="H2702" s="14">
        <v>1.1388239308786099</v>
      </c>
      <c r="I2702" s="14">
        <v>8.5534705503538007</v>
      </c>
      <c r="J2702" s="14">
        <v>0.26974821072512201</v>
      </c>
      <c r="K2702" s="14">
        <v>5.5905313809397104</v>
      </c>
      <c r="L2702" s="14">
        <v>0.27241305651188802</v>
      </c>
      <c r="M2702" s="14">
        <v>1.6576639134049001E-3</v>
      </c>
      <c r="N2702" s="14">
        <v>5.4000649160096703</v>
      </c>
      <c r="O2702" s="14">
        <v>1.2931526818432799</v>
      </c>
      <c r="P2702" s="14">
        <v>2.0635875881938199</v>
      </c>
      <c r="R2702">
        <v>9</v>
      </c>
      <c r="S2702">
        <v>3</v>
      </c>
      <c r="T2702">
        <v>5</v>
      </c>
      <c r="U2702">
        <v>4</v>
      </c>
      <c r="V2702">
        <v>3</v>
      </c>
    </row>
    <row r="2703" spans="1:22">
      <c r="A2703">
        <v>2009</v>
      </c>
      <c r="B2703">
        <v>4</v>
      </c>
      <c r="C2703">
        <v>3</v>
      </c>
      <c r="D2703" s="14">
        <v>11.9139291462019</v>
      </c>
      <c r="E2703" s="14">
        <v>1.31503686162036</v>
      </c>
      <c r="F2703" s="14">
        <v>0.93363850682369598</v>
      </c>
      <c r="G2703" s="14">
        <v>3.25725640821218</v>
      </c>
      <c r="H2703" s="14">
        <v>0.29091587988608097</v>
      </c>
      <c r="I2703" s="14">
        <v>9.2105406257913707</v>
      </c>
      <c r="J2703" s="14">
        <v>0.306633041600474</v>
      </c>
      <c r="K2703" s="14">
        <v>3.0319781845778899</v>
      </c>
      <c r="L2703" s="14">
        <v>2.79162139189381</v>
      </c>
      <c r="M2703" s="14">
        <v>9.99202943624315E-4</v>
      </c>
      <c r="N2703" s="14">
        <v>4.4666731501937402</v>
      </c>
      <c r="O2703" s="14">
        <v>1.2462669435220199</v>
      </c>
      <c r="P2703" s="14">
        <v>1.92759038247175</v>
      </c>
      <c r="R2703">
        <v>6</v>
      </c>
      <c r="S2703">
        <v>8</v>
      </c>
      <c r="T2703">
        <v>5</v>
      </c>
      <c r="U2703">
        <v>4</v>
      </c>
      <c r="V2703">
        <v>3</v>
      </c>
    </row>
    <row r="2704" spans="1:22">
      <c r="A2704">
        <v>2009</v>
      </c>
      <c r="B2704">
        <v>4</v>
      </c>
      <c r="C2704">
        <v>4</v>
      </c>
      <c r="D2704" s="14">
        <v>5.3386576035820204</v>
      </c>
      <c r="E2704" s="14">
        <v>1.41423125633096</v>
      </c>
      <c r="F2704" s="14">
        <v>3.7898911872488301</v>
      </c>
      <c r="G2704" s="14">
        <v>2.9156272480387</v>
      </c>
      <c r="H2704" s="14">
        <v>0.55747730156178998</v>
      </c>
      <c r="I2704" s="14">
        <v>1.9011447383247799</v>
      </c>
      <c r="J2704" s="14">
        <v>0.38865324800988299</v>
      </c>
      <c r="K2704" s="14">
        <v>2.7960100498120899</v>
      </c>
      <c r="L2704" s="14">
        <v>1.92873672082796</v>
      </c>
      <c r="M2704" s="14">
        <v>0</v>
      </c>
      <c r="N2704" s="14">
        <v>4.3479413964223701</v>
      </c>
      <c r="O2704" s="14">
        <v>2.3405591885003898</v>
      </c>
      <c r="P2704" s="14">
        <v>2.1856783286954</v>
      </c>
      <c r="R2704">
        <v>8</v>
      </c>
      <c r="S2704">
        <v>8</v>
      </c>
      <c r="T2704">
        <v>3</v>
      </c>
      <c r="U2704">
        <v>4</v>
      </c>
      <c r="V2704">
        <v>3</v>
      </c>
    </row>
    <row r="2705" spans="1:22">
      <c r="A2705">
        <v>2009</v>
      </c>
      <c r="B2705">
        <v>4</v>
      </c>
      <c r="C2705">
        <v>5</v>
      </c>
      <c r="D2705" s="14">
        <v>3.7274951821887998</v>
      </c>
      <c r="E2705" s="14">
        <v>0.229987832300863</v>
      </c>
      <c r="F2705" s="14">
        <v>2.0584042960428799</v>
      </c>
      <c r="G2705" s="14">
        <v>3.43432640697853</v>
      </c>
      <c r="H2705" s="14">
        <v>2.11732578613953</v>
      </c>
      <c r="I2705" s="14">
        <v>2.2921566082479399</v>
      </c>
      <c r="J2705" s="14">
        <v>1.1082167794737601</v>
      </c>
      <c r="K2705" s="14">
        <v>6.1526227049050597</v>
      </c>
      <c r="L2705" s="14">
        <v>1.4219079888261901</v>
      </c>
      <c r="M2705" s="14">
        <v>1.4294685798791E-5</v>
      </c>
      <c r="N2705" s="14">
        <v>2.3334897952859199</v>
      </c>
      <c r="O2705" s="14">
        <v>4.3633447280143498</v>
      </c>
      <c r="P2705" s="14">
        <v>3.4942530030674401</v>
      </c>
      <c r="R2705">
        <v>3</v>
      </c>
      <c r="S2705">
        <v>3</v>
      </c>
      <c r="T2705">
        <v>3</v>
      </c>
      <c r="U2705">
        <v>4</v>
      </c>
      <c r="V2705">
        <v>3</v>
      </c>
    </row>
    <row r="2706" spans="1:22">
      <c r="A2706">
        <v>2009</v>
      </c>
      <c r="B2706">
        <v>4</v>
      </c>
      <c r="C2706">
        <v>6</v>
      </c>
      <c r="D2706" s="14">
        <v>1.7523484534146501</v>
      </c>
      <c r="E2706" s="14">
        <v>0.15400625781959301</v>
      </c>
      <c r="F2706" s="14">
        <v>0.56097035904396997</v>
      </c>
      <c r="G2706" s="14">
        <v>4.2703383923907099</v>
      </c>
      <c r="H2706" s="14">
        <v>5.8463933468829596</v>
      </c>
      <c r="I2706" s="14">
        <v>3.0748630642179</v>
      </c>
      <c r="J2706" s="14">
        <v>2.3903896439023402</v>
      </c>
      <c r="K2706" s="14">
        <v>2.59460463006821</v>
      </c>
      <c r="L2706" s="14">
        <v>4.8292060860896804</v>
      </c>
      <c r="M2706" s="14">
        <v>9.4459550745615501E-4</v>
      </c>
      <c r="N2706" s="14">
        <v>8.3718802477390106</v>
      </c>
      <c r="O2706" s="14">
        <v>2.26564925155574</v>
      </c>
      <c r="P2706" s="14">
        <v>3.2497262218452501</v>
      </c>
      <c r="R2706">
        <v>7</v>
      </c>
      <c r="S2706">
        <v>3</v>
      </c>
      <c r="T2706">
        <v>3</v>
      </c>
      <c r="U2706">
        <v>4</v>
      </c>
      <c r="V2706">
        <v>8</v>
      </c>
    </row>
    <row r="2707" spans="1:22">
      <c r="A2707">
        <v>2009</v>
      </c>
      <c r="B2707">
        <v>4</v>
      </c>
      <c r="C2707">
        <v>7</v>
      </c>
      <c r="D2707" s="14">
        <v>8.8768929502831302</v>
      </c>
      <c r="E2707" s="14">
        <v>1.4087912276982399E-4</v>
      </c>
      <c r="F2707" s="14">
        <v>0</v>
      </c>
      <c r="G2707" s="14">
        <v>3.0066787522309699</v>
      </c>
      <c r="H2707" s="14">
        <v>7.9628916689422304</v>
      </c>
      <c r="I2707" s="14">
        <v>7.9095300075348796</v>
      </c>
      <c r="J2707" s="14">
        <v>0.586832997737884</v>
      </c>
      <c r="K2707" s="14">
        <v>7.29100636250456</v>
      </c>
      <c r="L2707" s="14">
        <v>3.7721483274974101</v>
      </c>
      <c r="M2707" s="14">
        <v>7.4365177731874703E-4</v>
      </c>
      <c r="N2707" s="14">
        <v>8.9526241771889197</v>
      </c>
      <c r="O2707" s="14">
        <v>3.5752425456312902</v>
      </c>
      <c r="P2707" s="14">
        <v>4.0854437397253802</v>
      </c>
      <c r="R2707">
        <v>11</v>
      </c>
      <c r="S2707">
        <v>3</v>
      </c>
      <c r="T2707">
        <v>3</v>
      </c>
      <c r="U2707">
        <v>9</v>
      </c>
      <c r="V2707">
        <v>3</v>
      </c>
    </row>
    <row r="2708" spans="1:22">
      <c r="A2708">
        <v>2009</v>
      </c>
      <c r="B2708">
        <v>4</v>
      </c>
      <c r="C2708">
        <v>8</v>
      </c>
      <c r="D2708" s="14">
        <v>1.8704718600847301</v>
      </c>
      <c r="E2708" s="14">
        <v>0</v>
      </c>
      <c r="F2708" s="14">
        <v>0</v>
      </c>
      <c r="G2708" s="14">
        <v>0.77595009366419798</v>
      </c>
      <c r="H2708" s="14">
        <v>1.6216498825275101</v>
      </c>
      <c r="I2708" s="14">
        <v>5.15495171876164</v>
      </c>
      <c r="J2708" s="14">
        <v>0.40519887737572602</v>
      </c>
      <c r="K2708" s="14">
        <v>7.4753217257993203</v>
      </c>
      <c r="L2708" s="14">
        <v>0.75255538454165904</v>
      </c>
      <c r="M2708" s="14">
        <v>2.2237233531538499E-2</v>
      </c>
      <c r="N2708" s="14">
        <v>3.8149275516841401</v>
      </c>
      <c r="O2708" s="14">
        <v>1.67693060276851</v>
      </c>
      <c r="P2708" s="14">
        <v>2.1074019413734102</v>
      </c>
      <c r="R2708">
        <v>9</v>
      </c>
      <c r="S2708">
        <v>3</v>
      </c>
      <c r="T2708">
        <v>3</v>
      </c>
      <c r="U2708">
        <v>9</v>
      </c>
      <c r="V2708">
        <v>3</v>
      </c>
    </row>
    <row r="2709" spans="1:22">
      <c r="A2709">
        <v>2009</v>
      </c>
      <c r="B2709">
        <v>4</v>
      </c>
      <c r="C2709">
        <v>9</v>
      </c>
      <c r="D2709" s="14">
        <v>2.61142541770755</v>
      </c>
      <c r="E2709" s="14">
        <v>8.4633496749200402E-3</v>
      </c>
      <c r="F2709" s="14">
        <v>5.8383716889238697E-4</v>
      </c>
      <c r="G2709" s="14">
        <v>1.42550569406098</v>
      </c>
      <c r="H2709" s="14">
        <v>0.85898682383267999</v>
      </c>
      <c r="I2709" s="14">
        <v>0.74197392175444399</v>
      </c>
      <c r="J2709" s="14">
        <v>0.37282553550415598</v>
      </c>
      <c r="K2709" s="14">
        <v>1.92878494642495</v>
      </c>
      <c r="L2709" s="14">
        <v>1.34681785673253</v>
      </c>
      <c r="M2709" s="14">
        <v>4.5771145336962402E-2</v>
      </c>
      <c r="N2709" s="14">
        <v>3.5176434352650898</v>
      </c>
      <c r="O2709" s="14">
        <v>0.41096953547458698</v>
      </c>
      <c r="P2709" s="14">
        <v>0.96647448046159901</v>
      </c>
      <c r="R2709">
        <v>6</v>
      </c>
      <c r="S2709">
        <v>8</v>
      </c>
      <c r="T2709">
        <v>3</v>
      </c>
      <c r="U2709">
        <v>9</v>
      </c>
      <c r="V2709">
        <v>3</v>
      </c>
    </row>
    <row r="2710" spans="1:22">
      <c r="A2710">
        <v>2009</v>
      </c>
      <c r="B2710">
        <v>4</v>
      </c>
      <c r="C2710">
        <v>10</v>
      </c>
      <c r="D2710" s="14">
        <v>7.1592658467075996</v>
      </c>
      <c r="E2710" s="14">
        <v>6.7691328191169199E-3</v>
      </c>
      <c r="F2710" s="14">
        <v>0.20560971049346199</v>
      </c>
      <c r="G2710" s="14">
        <v>2.37338640326618</v>
      </c>
      <c r="H2710" s="14">
        <v>0.62775587689315804</v>
      </c>
      <c r="I2710" s="14">
        <v>2.1405985939317</v>
      </c>
      <c r="J2710" s="14">
        <v>0.24396185946065499</v>
      </c>
      <c r="K2710" s="14">
        <v>3.1278225281090402</v>
      </c>
      <c r="L2710" s="14">
        <v>5.9138092634848496</v>
      </c>
      <c r="M2710" s="14">
        <v>1.0577124642898801</v>
      </c>
      <c r="N2710" s="14">
        <v>3.0659613616589501</v>
      </c>
      <c r="O2710" s="14">
        <v>0.49508124428226302</v>
      </c>
      <c r="P2710" s="14">
        <v>1.59894455159369</v>
      </c>
      <c r="R2710">
        <v>2</v>
      </c>
      <c r="S2710">
        <v>8</v>
      </c>
      <c r="T2710">
        <v>3</v>
      </c>
      <c r="U2710">
        <v>9</v>
      </c>
      <c r="V2710">
        <v>3</v>
      </c>
    </row>
    <row r="2711" spans="1:22">
      <c r="A2711">
        <v>2009</v>
      </c>
      <c r="B2711">
        <v>4</v>
      </c>
      <c r="C2711">
        <v>11</v>
      </c>
      <c r="D2711" s="14">
        <v>11.6088311859711</v>
      </c>
      <c r="E2711" s="14">
        <v>0.34873570647470098</v>
      </c>
      <c r="F2711" s="14">
        <v>3.4016112017981E-2</v>
      </c>
      <c r="G2711" s="14">
        <v>4.5155579728796198</v>
      </c>
      <c r="H2711" s="14">
        <v>3.2407814220986402</v>
      </c>
      <c r="I2711" s="14">
        <v>5.1166011660051298</v>
      </c>
      <c r="J2711" s="14">
        <v>0.32086170407227599</v>
      </c>
      <c r="K2711" s="14">
        <v>7.0531608298122404</v>
      </c>
      <c r="L2711" s="14">
        <v>10.6885858252246</v>
      </c>
      <c r="M2711" s="14">
        <v>0.70836163205807601</v>
      </c>
      <c r="N2711" s="14">
        <v>12.5535097009443</v>
      </c>
      <c r="O2711" s="14">
        <v>2.5896927372282601</v>
      </c>
      <c r="P2711" s="14">
        <v>4.0499258463194296</v>
      </c>
      <c r="R2711">
        <v>7</v>
      </c>
      <c r="S2711">
        <v>8</v>
      </c>
      <c r="T2711">
        <v>3</v>
      </c>
      <c r="U2711">
        <v>9</v>
      </c>
      <c r="V2711">
        <v>9</v>
      </c>
    </row>
    <row r="2712" spans="1:22">
      <c r="A2712">
        <v>2009</v>
      </c>
      <c r="B2712">
        <v>4</v>
      </c>
      <c r="C2712">
        <v>12</v>
      </c>
      <c r="D2712" s="14">
        <v>8.7902911055414297</v>
      </c>
      <c r="E2712" s="14">
        <v>7.5298853838973501E-2</v>
      </c>
      <c r="F2712" s="14">
        <v>9.9110337494703896E-2</v>
      </c>
      <c r="G2712" s="14">
        <v>5.6925487889694599</v>
      </c>
      <c r="H2712" s="14">
        <v>7.2026028652965097</v>
      </c>
      <c r="I2712" s="14">
        <v>8.7895865705942899</v>
      </c>
      <c r="J2712" s="14">
        <v>0.94597120580104199</v>
      </c>
      <c r="K2712" s="14">
        <v>6.3674232989357202</v>
      </c>
      <c r="L2712" s="14">
        <v>7.90758537366911</v>
      </c>
      <c r="M2712" s="14">
        <v>0.108579879461773</v>
      </c>
      <c r="N2712" s="14">
        <v>22.6733081057669</v>
      </c>
      <c r="O2712" s="14">
        <v>2.9340706900973901</v>
      </c>
      <c r="P2712" s="14">
        <v>4.8580982830708903</v>
      </c>
      <c r="R2712">
        <v>11</v>
      </c>
      <c r="S2712">
        <v>6</v>
      </c>
      <c r="T2712">
        <v>5</v>
      </c>
      <c r="U2712">
        <v>9</v>
      </c>
      <c r="V2712">
        <v>9</v>
      </c>
    </row>
    <row r="2713" spans="1:22">
      <c r="A2713">
        <v>2009</v>
      </c>
      <c r="B2713">
        <v>4</v>
      </c>
      <c r="C2713">
        <v>13</v>
      </c>
      <c r="D2713" s="14">
        <v>7.1368432139809803</v>
      </c>
      <c r="E2713" s="14">
        <v>1.33882549702434E-2</v>
      </c>
      <c r="F2713" s="14">
        <v>4.0201300048845097E-2</v>
      </c>
      <c r="G2713" s="14">
        <v>3.1129779610285402</v>
      </c>
      <c r="H2713" s="14">
        <v>2.7065745022877499</v>
      </c>
      <c r="I2713" s="14">
        <v>3.50055646531795</v>
      </c>
      <c r="J2713" s="14">
        <v>1.2249238846861401</v>
      </c>
      <c r="K2713" s="14">
        <v>4.5456869395321</v>
      </c>
      <c r="L2713" s="14">
        <v>2.15696125087638</v>
      </c>
      <c r="M2713" s="14">
        <v>1.4554924890352899E-2</v>
      </c>
      <c r="N2713" s="14">
        <v>6.1400658186117001</v>
      </c>
      <c r="O2713" s="14">
        <v>3.0791365501236498</v>
      </c>
      <c r="P2713" s="14">
        <v>2.94632396791879</v>
      </c>
      <c r="R2713">
        <v>7</v>
      </c>
      <c r="S2713">
        <v>6</v>
      </c>
      <c r="T2713">
        <v>2</v>
      </c>
      <c r="U2713">
        <v>9</v>
      </c>
      <c r="V2713">
        <v>6</v>
      </c>
    </row>
    <row r="2714" spans="1:22">
      <c r="A2714">
        <v>2009</v>
      </c>
      <c r="B2714">
        <v>4</v>
      </c>
      <c r="C2714">
        <v>14</v>
      </c>
      <c r="D2714" s="14">
        <v>8.9452843584802508</v>
      </c>
      <c r="E2714" s="14">
        <v>3.34252939461616E-3</v>
      </c>
      <c r="F2714" s="14">
        <v>0</v>
      </c>
      <c r="G2714" s="14">
        <v>3.2584848450296402</v>
      </c>
      <c r="H2714" s="14">
        <v>0.94411877575891001</v>
      </c>
      <c r="I2714" s="14">
        <v>6.2620598275283204</v>
      </c>
      <c r="J2714" s="14">
        <v>1.5011007919817401</v>
      </c>
      <c r="K2714" s="14">
        <v>2.0237797338248602</v>
      </c>
      <c r="L2714" s="14">
        <v>1.48657346559226</v>
      </c>
      <c r="M2714" s="14">
        <v>3.0526859703166001E-2</v>
      </c>
      <c r="N2714" s="14">
        <v>3.50454162968586</v>
      </c>
      <c r="O2714" s="14">
        <v>2.5504038899491199</v>
      </c>
      <c r="P2714" s="14">
        <v>2.19468484248396</v>
      </c>
      <c r="R2714">
        <v>7</v>
      </c>
      <c r="S2714">
        <v>5</v>
      </c>
      <c r="T2714">
        <v>2</v>
      </c>
      <c r="U2714">
        <v>9</v>
      </c>
      <c r="V2714">
        <v>7</v>
      </c>
    </row>
    <row r="2715" spans="1:22">
      <c r="A2715">
        <v>2009</v>
      </c>
      <c r="B2715">
        <v>4</v>
      </c>
      <c r="C2715">
        <v>15</v>
      </c>
      <c r="D2715" s="14">
        <v>5.3465079914786902</v>
      </c>
      <c r="E2715" s="14">
        <v>8.9380075984908896E-4</v>
      </c>
      <c r="F2715" s="14">
        <v>8.7859207450351E-4</v>
      </c>
      <c r="G2715" s="14">
        <v>2.91012579774516</v>
      </c>
      <c r="H2715" s="14">
        <v>1.12972858739475</v>
      </c>
      <c r="I2715" s="14">
        <v>6.1291839731276303</v>
      </c>
      <c r="J2715" s="14">
        <v>3.3672186735231699</v>
      </c>
      <c r="K2715" s="14">
        <v>0.92413528170442905</v>
      </c>
      <c r="L2715" s="14">
        <v>6.7709630990568499</v>
      </c>
      <c r="M2715" s="14">
        <v>1.39285395375523E-2</v>
      </c>
      <c r="N2715" s="14">
        <v>9.7274850229694891</v>
      </c>
      <c r="O2715" s="14">
        <v>3.4135466540302901</v>
      </c>
      <c r="P2715" s="14">
        <v>3.0335714114427201</v>
      </c>
      <c r="R2715">
        <v>7</v>
      </c>
      <c r="S2715">
        <v>5</v>
      </c>
      <c r="T2715">
        <v>2</v>
      </c>
      <c r="U2715">
        <v>6</v>
      </c>
      <c r="V2715">
        <v>7</v>
      </c>
    </row>
    <row r="2716" spans="1:22">
      <c r="A2716">
        <v>2009</v>
      </c>
      <c r="B2716">
        <v>4</v>
      </c>
      <c r="C2716">
        <v>16</v>
      </c>
      <c r="D2716" s="14">
        <v>0.44654924153693698</v>
      </c>
      <c r="E2716" s="14">
        <v>7.1909334515800599E-3</v>
      </c>
      <c r="F2716" s="14">
        <v>9.7306194686198294E-5</v>
      </c>
      <c r="G2716" s="14">
        <v>3.42396259711232</v>
      </c>
      <c r="H2716" s="14">
        <v>1.59094813855408</v>
      </c>
      <c r="I2716" s="14">
        <v>0.89194574245998204</v>
      </c>
      <c r="J2716" s="14">
        <v>1.7546548639694499</v>
      </c>
      <c r="K2716" s="14">
        <v>0.31639996895859501</v>
      </c>
      <c r="L2716" s="14">
        <v>8.7536501470887007</v>
      </c>
      <c r="M2716" s="14">
        <v>0.31032743977514599</v>
      </c>
      <c r="N2716" s="14">
        <v>12.4183610460121</v>
      </c>
      <c r="O2716" s="14">
        <v>6.8646902211496901</v>
      </c>
      <c r="P2716" s="14">
        <v>4.34440610093095</v>
      </c>
      <c r="R2716">
        <v>3</v>
      </c>
      <c r="S2716">
        <v>5</v>
      </c>
      <c r="T2716">
        <v>2</v>
      </c>
      <c r="U2716">
        <v>6</v>
      </c>
      <c r="V2716">
        <v>1</v>
      </c>
    </row>
    <row r="2717" spans="1:22">
      <c r="A2717">
        <v>2009</v>
      </c>
      <c r="B2717">
        <v>4</v>
      </c>
      <c r="C2717">
        <v>17</v>
      </c>
      <c r="D2717" s="14">
        <v>2.7479783641734999E-2</v>
      </c>
      <c r="E2717" s="14">
        <v>1.5505658278233601E-3</v>
      </c>
      <c r="F2717" s="14">
        <v>0.26292246189751201</v>
      </c>
      <c r="G2717" s="14">
        <v>1.63458231806173</v>
      </c>
      <c r="H2717" s="14">
        <v>1.3261772433624699</v>
      </c>
      <c r="I2717" s="14">
        <v>0.109878686695491</v>
      </c>
      <c r="J2717" s="14">
        <v>1.0759919370388999</v>
      </c>
      <c r="K2717" s="14">
        <v>0.52405404682486201</v>
      </c>
      <c r="L2717" s="14">
        <v>0.44354927087142598</v>
      </c>
      <c r="M2717" s="14">
        <v>1.5248039213141299E-2</v>
      </c>
      <c r="N2717" s="14">
        <v>1.9451286294172201</v>
      </c>
      <c r="O2717" s="14">
        <v>7.0325403388882997</v>
      </c>
      <c r="P2717" s="14">
        <v>3.1619884881729701</v>
      </c>
      <c r="R2717">
        <v>3</v>
      </c>
      <c r="S2717">
        <v>5</v>
      </c>
      <c r="T2717">
        <v>2</v>
      </c>
      <c r="U2717">
        <v>6</v>
      </c>
      <c r="V2717">
        <v>7</v>
      </c>
    </row>
    <row r="2718" spans="1:22">
      <c r="A2718">
        <v>2009</v>
      </c>
      <c r="B2718">
        <v>4</v>
      </c>
      <c r="C2718">
        <v>18</v>
      </c>
      <c r="D2718" s="14">
        <v>5.4805939864992697</v>
      </c>
      <c r="E2718" s="14">
        <v>9.7023484594310899E-3</v>
      </c>
      <c r="F2718" s="14">
        <v>4.6789509934463597E-2</v>
      </c>
      <c r="G2718" s="14">
        <v>1.2240619470863601</v>
      </c>
      <c r="H2718" s="14">
        <v>1.22710941893279</v>
      </c>
      <c r="I2718" s="14">
        <v>5.0955279514967504</v>
      </c>
      <c r="J2718" s="14">
        <v>1.2021287370060401</v>
      </c>
      <c r="K2718" s="14">
        <v>1.03177211903195</v>
      </c>
      <c r="L2718" s="14">
        <v>1.7849928139075699</v>
      </c>
      <c r="M2718" s="14">
        <v>0.1050590063901</v>
      </c>
      <c r="N2718" s="14">
        <v>6.9653124357031002</v>
      </c>
      <c r="O2718" s="14">
        <v>3.8164583025171699</v>
      </c>
      <c r="P2718" s="14">
        <v>2.32814843503935</v>
      </c>
      <c r="R2718">
        <v>7</v>
      </c>
      <c r="S2718">
        <v>5</v>
      </c>
      <c r="T2718">
        <v>2</v>
      </c>
      <c r="U2718">
        <v>6</v>
      </c>
      <c r="V2718">
        <v>7</v>
      </c>
    </row>
    <row r="2719" spans="1:22">
      <c r="A2719">
        <v>2009</v>
      </c>
      <c r="B2719">
        <v>4</v>
      </c>
      <c r="C2719">
        <v>19</v>
      </c>
      <c r="D2719" s="14">
        <v>8.6522730286327807</v>
      </c>
      <c r="E2719" s="14">
        <v>1.4703700989733601E-2</v>
      </c>
      <c r="F2719" s="14">
        <v>3.23928449704666E-2</v>
      </c>
      <c r="G2719" s="14">
        <v>3.1964158801475602</v>
      </c>
      <c r="H2719" s="14">
        <v>1.4440908147143099</v>
      </c>
      <c r="I2719" s="14">
        <v>6.1260501874171798</v>
      </c>
      <c r="J2719" s="14">
        <v>3.7866381507557301</v>
      </c>
      <c r="K2719" s="14">
        <v>2.2905200812910098</v>
      </c>
      <c r="L2719" s="14">
        <v>5.5557008503677201</v>
      </c>
      <c r="M2719" s="14">
        <v>5.3681919174929302E-2</v>
      </c>
      <c r="N2719" s="14">
        <v>8.9035359136081293</v>
      </c>
      <c r="O2719" s="14">
        <v>3.1626387103007798</v>
      </c>
      <c r="P2719" s="14">
        <v>3.1462468384268698</v>
      </c>
      <c r="R2719">
        <v>7</v>
      </c>
      <c r="S2719">
        <v>6</v>
      </c>
      <c r="T2719">
        <v>9</v>
      </c>
      <c r="U2719">
        <v>6</v>
      </c>
      <c r="V2719">
        <v>9</v>
      </c>
    </row>
    <row r="2720" spans="1:22">
      <c r="A2720">
        <v>2009</v>
      </c>
      <c r="B2720">
        <v>4</v>
      </c>
      <c r="C2720">
        <v>20</v>
      </c>
      <c r="D2720" s="14">
        <v>9.3226337549595399</v>
      </c>
      <c r="E2720" s="14">
        <v>1.3772700357687099E-2</v>
      </c>
      <c r="F2720" s="14">
        <v>0</v>
      </c>
      <c r="G2720" s="14">
        <v>3.0955430567831699</v>
      </c>
      <c r="H2720" s="14">
        <v>3.7161186041375598</v>
      </c>
      <c r="I2720" s="14">
        <v>3.9950316840939002</v>
      </c>
      <c r="J2720" s="14">
        <v>4.8750834180577103</v>
      </c>
      <c r="K2720" s="14">
        <v>2.4562426456658901</v>
      </c>
      <c r="L2720" s="14">
        <v>3.8750877752797499</v>
      </c>
      <c r="M2720" s="14">
        <v>3.2700367132525297E-2</v>
      </c>
      <c r="N2720" s="14">
        <v>8.0938622132561306</v>
      </c>
      <c r="O2720" s="14">
        <v>2.2627838202424502</v>
      </c>
      <c r="P2720" s="14">
        <v>2.97434956431607</v>
      </c>
      <c r="R2720">
        <v>7</v>
      </c>
      <c r="S2720">
        <v>6</v>
      </c>
      <c r="T2720">
        <v>2</v>
      </c>
      <c r="U2720">
        <v>6</v>
      </c>
      <c r="V2720">
        <v>9</v>
      </c>
    </row>
    <row r="2721" spans="1:22">
      <c r="A2721">
        <v>2009</v>
      </c>
      <c r="B2721">
        <v>4</v>
      </c>
      <c r="C2721">
        <v>21</v>
      </c>
      <c r="D2721" s="14">
        <v>4.4658385869734696</v>
      </c>
      <c r="E2721" s="14">
        <v>1.49017507348212E-2</v>
      </c>
      <c r="F2721" s="14">
        <v>0</v>
      </c>
      <c r="G2721" s="14">
        <v>1.8563463571047401</v>
      </c>
      <c r="H2721" s="14">
        <v>1.7479120938888999</v>
      </c>
      <c r="I2721" s="14">
        <v>2.7024749124397598</v>
      </c>
      <c r="J2721" s="14">
        <v>3.2168093288019102</v>
      </c>
      <c r="K2721" s="14">
        <v>3.6232485594944301</v>
      </c>
      <c r="L2721" s="14">
        <v>0.57604599886573704</v>
      </c>
      <c r="M2721" s="14">
        <v>2.1327110301038398E-3</v>
      </c>
      <c r="N2721" s="14">
        <v>5.5297152683887498</v>
      </c>
      <c r="O2721" s="14">
        <v>1.77455637836693</v>
      </c>
      <c r="P2721" s="14">
        <v>2.1256531636061999</v>
      </c>
      <c r="R2721">
        <v>7</v>
      </c>
      <c r="S2721">
        <v>6</v>
      </c>
      <c r="T2721">
        <v>2</v>
      </c>
      <c r="U2721">
        <v>6</v>
      </c>
      <c r="V2721">
        <v>7</v>
      </c>
    </row>
    <row r="2722" spans="1:22">
      <c r="A2722">
        <v>2009</v>
      </c>
      <c r="B2722">
        <v>4</v>
      </c>
      <c r="C2722">
        <v>22</v>
      </c>
      <c r="D2722" s="14">
        <v>5.3282659553260503</v>
      </c>
      <c r="E2722" s="14">
        <v>3.19815211071372E-3</v>
      </c>
      <c r="F2722" s="14">
        <v>0</v>
      </c>
      <c r="G2722" s="14">
        <v>1.65342311445812</v>
      </c>
      <c r="H2722" s="14">
        <v>1.2633550697700799</v>
      </c>
      <c r="I2722" s="14">
        <v>2.4663693070564898</v>
      </c>
      <c r="J2722" s="14">
        <v>1.33458545950056</v>
      </c>
      <c r="K2722" s="14">
        <v>1.8743302672785001</v>
      </c>
      <c r="L2722" s="14">
        <v>0.21714973285474701</v>
      </c>
      <c r="M2722" s="14">
        <v>1.89812026050356E-3</v>
      </c>
      <c r="N2722" s="14">
        <v>2.2808737667412502</v>
      </c>
      <c r="O2722" s="14">
        <v>1.72311013548726</v>
      </c>
      <c r="P2722" s="14">
        <v>1.5067731560929201</v>
      </c>
      <c r="R2722">
        <v>6</v>
      </c>
      <c r="S2722">
        <v>6</v>
      </c>
      <c r="T2722">
        <v>2</v>
      </c>
      <c r="U2722">
        <v>6</v>
      </c>
      <c r="V2722">
        <v>7</v>
      </c>
    </row>
    <row r="2723" spans="1:22">
      <c r="A2723">
        <v>2009</v>
      </c>
      <c r="B2723">
        <v>4</v>
      </c>
      <c r="C2723">
        <v>23</v>
      </c>
      <c r="D2723" s="14">
        <v>1.08567043710872</v>
      </c>
      <c r="E2723" s="14">
        <v>1.9842793728986102E-2</v>
      </c>
      <c r="F2723" s="14">
        <v>0</v>
      </c>
      <c r="G2723" s="14">
        <v>2.3301864364046598</v>
      </c>
      <c r="H2723" s="14">
        <v>1.21598558338128</v>
      </c>
      <c r="I2723" s="14">
        <v>1.2809679333062201</v>
      </c>
      <c r="J2723" s="14">
        <v>1.86054589907658</v>
      </c>
      <c r="K2723" s="14">
        <v>1.0290176071378201</v>
      </c>
      <c r="L2723" s="14">
        <v>0.48528519600617598</v>
      </c>
      <c r="M2723" s="14">
        <v>2.5655047565264301E-2</v>
      </c>
      <c r="N2723" s="14">
        <v>4.2165429754482302</v>
      </c>
      <c r="O2723" s="14">
        <v>2.32137008026318</v>
      </c>
      <c r="P2723" s="14">
        <v>1.8237205522890401</v>
      </c>
      <c r="R2723">
        <v>6</v>
      </c>
      <c r="S2723">
        <v>6</v>
      </c>
      <c r="T2723">
        <v>2</v>
      </c>
      <c r="U2723">
        <v>6</v>
      </c>
      <c r="V2723">
        <v>7</v>
      </c>
    </row>
    <row r="2724" spans="1:22">
      <c r="A2724">
        <v>2009</v>
      </c>
      <c r="B2724">
        <v>4</v>
      </c>
      <c r="C2724">
        <v>24</v>
      </c>
      <c r="D2724" s="14">
        <v>0.90907377385920096</v>
      </c>
      <c r="E2724" s="14">
        <v>8.1473443818649002E-2</v>
      </c>
      <c r="F2724" s="14">
        <v>0</v>
      </c>
      <c r="G2724" s="14">
        <v>1.93057311332492</v>
      </c>
      <c r="H2724" s="14">
        <v>1.6342606086108</v>
      </c>
      <c r="I2724" s="14">
        <v>1.2545718371426799</v>
      </c>
      <c r="J2724" s="14">
        <v>4.3118419903076397</v>
      </c>
      <c r="K2724" s="14">
        <v>0.43444556761513098</v>
      </c>
      <c r="L2724" s="14">
        <v>0.375435573312353</v>
      </c>
      <c r="M2724" s="14">
        <v>7.8244362180996896E-2</v>
      </c>
      <c r="N2724" s="14">
        <v>3.6652627666617499</v>
      </c>
      <c r="O2724" s="14">
        <v>4.2789616267426203</v>
      </c>
      <c r="P2724" s="14">
        <v>2.6039728161020701</v>
      </c>
      <c r="R2724">
        <v>7</v>
      </c>
      <c r="S2724">
        <v>6</v>
      </c>
      <c r="T2724">
        <v>9</v>
      </c>
      <c r="U2724">
        <v>2</v>
      </c>
      <c r="V2724">
        <v>9</v>
      </c>
    </row>
    <row r="2725" spans="1:22">
      <c r="A2725">
        <v>2009</v>
      </c>
      <c r="B2725">
        <v>4</v>
      </c>
      <c r="C2725">
        <v>25</v>
      </c>
      <c r="D2725" s="14">
        <v>0.223959846697284</v>
      </c>
      <c r="E2725" s="14">
        <v>5.4030192639515501E-2</v>
      </c>
      <c r="F2725" s="14">
        <v>0</v>
      </c>
      <c r="G2725" s="14">
        <v>1.12186151090487</v>
      </c>
      <c r="H2725" s="14">
        <v>2.1942987790765498</v>
      </c>
      <c r="I2725" s="14">
        <v>0.67042570035286198</v>
      </c>
      <c r="J2725" s="14">
        <v>2.9619946756421101</v>
      </c>
      <c r="K2725" s="14">
        <v>1.51702622451428</v>
      </c>
      <c r="L2725" s="14">
        <v>0.547771247841496</v>
      </c>
      <c r="M2725" s="14">
        <v>0.184126333313514</v>
      </c>
      <c r="N2725" s="14">
        <v>2.54283660335423</v>
      </c>
      <c r="O2725" s="14">
        <v>4.7104994374026496</v>
      </c>
      <c r="P2725" s="14">
        <v>2.6587133385175998</v>
      </c>
      <c r="R2725">
        <v>3</v>
      </c>
      <c r="S2725">
        <v>8</v>
      </c>
      <c r="T2725">
        <v>9</v>
      </c>
      <c r="U2725">
        <v>3</v>
      </c>
      <c r="V2725">
        <v>4</v>
      </c>
    </row>
    <row r="2726" spans="1:22">
      <c r="A2726">
        <v>2009</v>
      </c>
      <c r="B2726">
        <v>4</v>
      </c>
      <c r="C2726">
        <v>26</v>
      </c>
      <c r="D2726" s="14">
        <v>1.1484222942595399</v>
      </c>
      <c r="E2726" s="14">
        <v>4.0120358589172803E-2</v>
      </c>
      <c r="F2726" s="14">
        <v>0</v>
      </c>
      <c r="G2726" s="14">
        <v>1.25642410245809</v>
      </c>
      <c r="H2726" s="14">
        <v>3.1707533382387898</v>
      </c>
      <c r="I2726" s="14">
        <v>0.88343205736651698</v>
      </c>
      <c r="J2726" s="14">
        <v>1.63135599120832</v>
      </c>
      <c r="K2726" s="14">
        <v>4.6079318954927997</v>
      </c>
      <c r="L2726" s="14">
        <v>1.6529686305931699</v>
      </c>
      <c r="M2726" s="14">
        <v>0.409232068890787</v>
      </c>
      <c r="N2726" s="14">
        <v>3.9914311208130999</v>
      </c>
      <c r="O2726" s="14">
        <v>5.0864721240553701</v>
      </c>
      <c r="P2726" s="14">
        <v>3.3288104458161301</v>
      </c>
      <c r="R2726">
        <v>3</v>
      </c>
      <c r="S2726">
        <v>8</v>
      </c>
      <c r="T2726">
        <v>9</v>
      </c>
      <c r="U2726">
        <v>3</v>
      </c>
      <c r="V2726">
        <v>2</v>
      </c>
    </row>
    <row r="2727" spans="1:22">
      <c r="A2727">
        <v>2009</v>
      </c>
      <c r="B2727">
        <v>4</v>
      </c>
      <c r="C2727">
        <v>27</v>
      </c>
      <c r="D2727" s="14">
        <v>2.8987743978786402</v>
      </c>
      <c r="E2727" s="14">
        <v>5.26756912958629E-2</v>
      </c>
      <c r="F2727" s="14">
        <v>4.1355132492916398E-3</v>
      </c>
      <c r="G2727" s="14">
        <v>1.36194059440172</v>
      </c>
      <c r="H2727" s="14">
        <v>2.3747664834555202</v>
      </c>
      <c r="I2727" s="14">
        <v>4.7975835379101497</v>
      </c>
      <c r="J2727" s="14">
        <v>0.81515722250704303</v>
      </c>
      <c r="K2727" s="14">
        <v>6.3435986827187598</v>
      </c>
      <c r="L2727" s="14">
        <v>2.9432255670830698</v>
      </c>
      <c r="M2727" s="14">
        <v>0.22447386055708801</v>
      </c>
      <c r="N2727" s="14">
        <v>5.8904383437668404</v>
      </c>
      <c r="O2727" s="14">
        <v>5.3042000610507998</v>
      </c>
      <c r="P2727" s="14">
        <v>3.6729120426482398</v>
      </c>
      <c r="R2727">
        <v>3</v>
      </c>
      <c r="S2727">
        <v>8</v>
      </c>
      <c r="T2727">
        <v>9</v>
      </c>
      <c r="U2727">
        <v>3</v>
      </c>
      <c r="V2727">
        <v>4</v>
      </c>
    </row>
    <row r="2728" spans="1:22">
      <c r="A2728">
        <v>2009</v>
      </c>
      <c r="B2728">
        <v>4</v>
      </c>
      <c r="C2728">
        <v>28</v>
      </c>
      <c r="D2728" s="14">
        <v>12.7304257166249</v>
      </c>
      <c r="E2728" s="14">
        <v>3.5496894738536899E-2</v>
      </c>
      <c r="F2728" s="14">
        <v>0</v>
      </c>
      <c r="G2728" s="14">
        <v>2.4051906490683801</v>
      </c>
      <c r="H2728" s="14">
        <v>1.2422067338831599</v>
      </c>
      <c r="I2728" s="14">
        <v>7.4677247802997497</v>
      </c>
      <c r="J2728" s="14">
        <v>0.55977654305362601</v>
      </c>
      <c r="K2728" s="14">
        <v>3.9968227678576098</v>
      </c>
      <c r="L2728" s="14">
        <v>7.6677747991321201</v>
      </c>
      <c r="M2728" s="14">
        <v>0.85334918739132204</v>
      </c>
      <c r="N2728" s="14">
        <v>5.8183954794310502</v>
      </c>
      <c r="O2728" s="14">
        <v>2.22410264863354</v>
      </c>
      <c r="P2728" s="14">
        <v>2.6502405015700798</v>
      </c>
      <c r="R2728">
        <v>7</v>
      </c>
      <c r="S2728">
        <v>6</v>
      </c>
      <c r="T2728">
        <v>9</v>
      </c>
      <c r="U2728">
        <v>6</v>
      </c>
      <c r="V2728">
        <v>9</v>
      </c>
    </row>
    <row r="2729" spans="1:22">
      <c r="A2729">
        <v>2009</v>
      </c>
      <c r="B2729">
        <v>4</v>
      </c>
      <c r="C2729">
        <v>29</v>
      </c>
      <c r="D2729" s="14">
        <v>6.6487762113883297</v>
      </c>
      <c r="E2729" s="14">
        <v>4.2595746921814198E-2</v>
      </c>
      <c r="F2729" s="14">
        <v>1.3709214834249899E-2</v>
      </c>
      <c r="G2729" s="14">
        <v>2.3209966600526202</v>
      </c>
      <c r="H2729" s="14">
        <v>0.94071886268467697</v>
      </c>
      <c r="I2729" s="14">
        <v>7.12688845418098</v>
      </c>
      <c r="J2729" s="14">
        <v>0.40411338722457202</v>
      </c>
      <c r="K2729" s="14">
        <v>2.31471247219929</v>
      </c>
      <c r="L2729" s="14">
        <v>2.5847802638243298</v>
      </c>
      <c r="M2729" s="14">
        <v>0.21699443617866901</v>
      </c>
      <c r="N2729" s="14">
        <v>4.2999701054192903</v>
      </c>
      <c r="O2729" s="14">
        <v>1.8317275585305099</v>
      </c>
      <c r="P2729" s="14">
        <v>1.8651755739531299</v>
      </c>
      <c r="R2729">
        <v>6</v>
      </c>
      <c r="S2729">
        <v>6</v>
      </c>
      <c r="T2729">
        <v>2</v>
      </c>
      <c r="U2729">
        <v>3</v>
      </c>
      <c r="V2729">
        <v>1</v>
      </c>
    </row>
    <row r="2730" spans="1:22">
      <c r="A2730">
        <v>2009</v>
      </c>
      <c r="B2730">
        <v>4</v>
      </c>
      <c r="C2730">
        <v>30</v>
      </c>
      <c r="D2730" s="14">
        <v>8.4087151519931496</v>
      </c>
      <c r="E2730" s="14">
        <v>4.65497345405396E-3</v>
      </c>
      <c r="F2730" s="14">
        <v>9.7612973042287301E-5</v>
      </c>
      <c r="G2730" s="14">
        <v>2.9577453032665</v>
      </c>
      <c r="H2730" s="14">
        <v>1.51673256961725</v>
      </c>
      <c r="I2730" s="14">
        <v>9.2770846591991099</v>
      </c>
      <c r="J2730" s="14">
        <v>0.602782464925393</v>
      </c>
      <c r="K2730" s="14">
        <v>2.32730730694509</v>
      </c>
      <c r="L2730" s="14">
        <v>4.2641224884624602</v>
      </c>
      <c r="M2730" s="14">
        <v>0.43328685260715999</v>
      </c>
      <c r="N2730" s="14">
        <v>9.0653696637921293</v>
      </c>
      <c r="O2730" s="14">
        <v>2.2471906958261001</v>
      </c>
      <c r="P2730" s="14">
        <v>2.5202730625506899</v>
      </c>
      <c r="R2730">
        <v>7</v>
      </c>
      <c r="S2730">
        <v>6</v>
      </c>
      <c r="T2730">
        <v>2</v>
      </c>
      <c r="U2730">
        <v>3</v>
      </c>
      <c r="V2730">
        <v>4</v>
      </c>
    </row>
    <row r="2731" spans="1:22">
      <c r="A2731">
        <v>2009</v>
      </c>
      <c r="B2731">
        <v>5</v>
      </c>
      <c r="C2731">
        <v>1</v>
      </c>
      <c r="D2731" s="14">
        <v>5.0892552887675802</v>
      </c>
      <c r="E2731" s="14">
        <v>7.09574809387809E-3</v>
      </c>
      <c r="F2731" s="14">
        <v>1.09997553806106E-2</v>
      </c>
      <c r="G2731" s="14">
        <v>3.2948995649098798</v>
      </c>
      <c r="H2731" s="14">
        <v>1.0781348641728501</v>
      </c>
      <c r="I2731" s="14">
        <v>2.09487682642939</v>
      </c>
      <c r="J2731" s="14">
        <v>1.36449675972381</v>
      </c>
      <c r="K2731" s="14">
        <v>1.3492241843955901</v>
      </c>
      <c r="L2731" s="14">
        <v>2.75668331226121</v>
      </c>
      <c r="M2731" s="14">
        <v>0.35441583440640101</v>
      </c>
      <c r="N2731" s="14">
        <v>5.9417204570761397</v>
      </c>
      <c r="O2731" s="14">
        <v>2.8874722758527902</v>
      </c>
      <c r="P2731" s="14">
        <v>2.4525688774321202</v>
      </c>
      <c r="R2731">
        <v>7</v>
      </c>
      <c r="S2731">
        <v>8</v>
      </c>
      <c r="T2731">
        <v>9</v>
      </c>
      <c r="U2731">
        <v>6</v>
      </c>
      <c r="V2731">
        <v>4</v>
      </c>
    </row>
    <row r="2732" spans="1:22">
      <c r="A2732">
        <v>2009</v>
      </c>
      <c r="B2732">
        <v>5</v>
      </c>
      <c r="C2732">
        <v>2</v>
      </c>
      <c r="D2732" s="14">
        <v>2.0803661952847001</v>
      </c>
      <c r="E2732" s="14">
        <v>6.0906214514470799E-2</v>
      </c>
      <c r="F2732" s="14">
        <v>8.7607646996406402E-4</v>
      </c>
      <c r="G2732" s="14">
        <v>1.0010319870707001</v>
      </c>
      <c r="H2732" s="14">
        <v>0.93635627611186401</v>
      </c>
      <c r="I2732" s="14">
        <v>0.58590397319035603</v>
      </c>
      <c r="J2732" s="14">
        <v>0.33537911752239202</v>
      </c>
      <c r="K2732" s="14">
        <v>1.3229713722744301</v>
      </c>
      <c r="L2732" s="14">
        <v>0.31178070398829999</v>
      </c>
      <c r="M2732" s="14">
        <v>0.14393609807754601</v>
      </c>
      <c r="N2732" s="14">
        <v>1.37367877581936</v>
      </c>
      <c r="O2732" s="14">
        <v>3.6936039754328198</v>
      </c>
      <c r="P2732" s="14">
        <v>1.8621862045078601</v>
      </c>
      <c r="R2732">
        <v>6</v>
      </c>
      <c r="S2732">
        <v>8</v>
      </c>
      <c r="T2732">
        <v>9</v>
      </c>
      <c r="U2732">
        <v>3</v>
      </c>
      <c r="V2732">
        <v>2</v>
      </c>
    </row>
    <row r="2733" spans="1:22">
      <c r="A2733">
        <v>2009</v>
      </c>
      <c r="B2733">
        <v>5</v>
      </c>
      <c r="C2733">
        <v>3</v>
      </c>
      <c r="D2733" s="14">
        <v>0.69236447900417997</v>
      </c>
      <c r="E2733" s="14">
        <v>6.0584729272523799E-2</v>
      </c>
      <c r="F2733" s="14">
        <v>0</v>
      </c>
      <c r="G2733" s="14">
        <v>0.40793198080095</v>
      </c>
      <c r="H2733" s="14">
        <v>0.88324041619660398</v>
      </c>
      <c r="I2733" s="14">
        <v>1.84062055559912</v>
      </c>
      <c r="J2733" s="14">
        <v>0.337287788997719</v>
      </c>
      <c r="K2733" s="14">
        <v>2.9582022121837301</v>
      </c>
      <c r="L2733" s="14">
        <v>0.25915603202422199</v>
      </c>
      <c r="M2733" s="14">
        <v>0.733650556468326</v>
      </c>
      <c r="N2733" s="14">
        <v>1.5453748632770199</v>
      </c>
      <c r="O2733" s="14">
        <v>5.54172961136043</v>
      </c>
      <c r="P2733" s="14">
        <v>2.6506684618439098</v>
      </c>
      <c r="R2733">
        <v>3</v>
      </c>
      <c r="S2733">
        <v>8</v>
      </c>
      <c r="T2733">
        <v>9</v>
      </c>
      <c r="U2733">
        <v>3</v>
      </c>
      <c r="V2733">
        <v>2</v>
      </c>
    </row>
    <row r="2734" spans="1:22">
      <c r="A2734">
        <v>2009</v>
      </c>
      <c r="B2734">
        <v>5</v>
      </c>
      <c r="C2734">
        <v>4</v>
      </c>
      <c r="D2734" s="14">
        <v>0.34155259610536098</v>
      </c>
      <c r="E2734" s="14">
        <v>3.5292484928184403E-2</v>
      </c>
      <c r="F2734" s="14">
        <v>0</v>
      </c>
      <c r="G2734" s="14">
        <v>0.36765819579974002</v>
      </c>
      <c r="H2734" s="14">
        <v>0.66285646247465901</v>
      </c>
      <c r="I2734" s="14">
        <v>0.53706273794247295</v>
      </c>
      <c r="J2734" s="14">
        <v>0.49634132909644901</v>
      </c>
      <c r="K2734" s="14">
        <v>2.92828057306851</v>
      </c>
      <c r="L2734" s="14">
        <v>0.25410359528891102</v>
      </c>
      <c r="M2734" s="14">
        <v>0.74246745043189299</v>
      </c>
      <c r="N2734" s="14">
        <v>0.38299151112687302</v>
      </c>
      <c r="O2734" s="14">
        <v>6.13988324202308</v>
      </c>
      <c r="P2734" s="14">
        <v>2.83648392338459</v>
      </c>
      <c r="R2734">
        <v>3</v>
      </c>
      <c r="S2734">
        <v>8</v>
      </c>
      <c r="T2734">
        <v>9</v>
      </c>
      <c r="U2734">
        <v>3</v>
      </c>
      <c r="V2734">
        <v>2</v>
      </c>
    </row>
    <row r="2735" spans="1:22">
      <c r="A2735">
        <v>2009</v>
      </c>
      <c r="B2735">
        <v>5</v>
      </c>
      <c r="C2735">
        <v>5</v>
      </c>
      <c r="D2735" s="14">
        <v>0.51235567828199602</v>
      </c>
      <c r="E2735" s="14">
        <v>5.1689807926664404E-4</v>
      </c>
      <c r="F2735" s="14">
        <v>0</v>
      </c>
      <c r="G2735" s="14">
        <v>0.25538256844151003</v>
      </c>
      <c r="H2735" s="14">
        <v>0.75836874430655898</v>
      </c>
      <c r="I2735" s="14">
        <v>0.26929299367915599</v>
      </c>
      <c r="J2735" s="14">
        <v>0.64840330452419603</v>
      </c>
      <c r="K2735" s="14">
        <v>2.1777788429566298</v>
      </c>
      <c r="L2735" s="14">
        <v>6.8316704845199194E-2</v>
      </c>
      <c r="M2735" s="14">
        <v>7.7026584244179505E-2</v>
      </c>
      <c r="N2735" s="14">
        <v>0.33360144871054798</v>
      </c>
      <c r="O2735" s="14">
        <v>4.0283240955577604</v>
      </c>
      <c r="P2735" s="14">
        <v>1.9343165761875301</v>
      </c>
      <c r="R2735">
        <v>6</v>
      </c>
      <c r="S2735">
        <v>6</v>
      </c>
      <c r="T2735">
        <v>9</v>
      </c>
      <c r="U2735">
        <v>3</v>
      </c>
      <c r="V2735">
        <v>4</v>
      </c>
    </row>
    <row r="2736" spans="1:22">
      <c r="A2736">
        <v>2009</v>
      </c>
      <c r="B2736">
        <v>5</v>
      </c>
      <c r="C2736">
        <v>6</v>
      </c>
      <c r="D2736" s="14">
        <v>0.46359407744338499</v>
      </c>
      <c r="E2736" s="14">
        <v>0</v>
      </c>
      <c r="F2736" s="14">
        <v>0</v>
      </c>
      <c r="G2736" s="14">
        <v>0.51891350446802498</v>
      </c>
      <c r="H2736" s="14">
        <v>0.91214618737491904</v>
      </c>
      <c r="I2736" s="14">
        <v>0.32431332382939598</v>
      </c>
      <c r="J2736" s="14">
        <v>0.361798434423589</v>
      </c>
      <c r="K2736" s="14">
        <v>0.806226799776946</v>
      </c>
      <c r="L2736" s="14">
        <v>0.58161938977404404</v>
      </c>
      <c r="M2736" s="14">
        <v>0.297989041703005</v>
      </c>
      <c r="N2736" s="14">
        <v>0.77294291483907596</v>
      </c>
      <c r="O2736" s="14">
        <v>2.0433433696196999</v>
      </c>
      <c r="P2736" s="14">
        <v>1.10776284744204</v>
      </c>
      <c r="R2736">
        <v>6</v>
      </c>
      <c r="S2736">
        <v>6</v>
      </c>
      <c r="T2736">
        <v>9</v>
      </c>
      <c r="U2736">
        <v>3</v>
      </c>
      <c r="V2736">
        <v>7</v>
      </c>
    </row>
    <row r="2737" spans="1:22">
      <c r="A2737">
        <v>2009</v>
      </c>
      <c r="B2737">
        <v>5</v>
      </c>
      <c r="C2737">
        <v>7</v>
      </c>
      <c r="D2737" s="14">
        <v>1.07572363146615</v>
      </c>
      <c r="E2737" s="14">
        <v>6.2542235234626601E-3</v>
      </c>
      <c r="F2737" s="14">
        <v>0</v>
      </c>
      <c r="G2737" s="14">
        <v>0.46801448556933301</v>
      </c>
      <c r="H2737" s="14">
        <v>0.60877309414599401</v>
      </c>
      <c r="I2737" s="14">
        <v>3.0134857408889402</v>
      </c>
      <c r="J2737" s="14">
        <v>0.199704508999311</v>
      </c>
      <c r="K2737" s="14">
        <v>1.5055712122490399</v>
      </c>
      <c r="L2737" s="14">
        <v>1.8449917758362799</v>
      </c>
      <c r="M2737" s="14">
        <v>0.12500509540107399</v>
      </c>
      <c r="N2737" s="14">
        <v>2.1169078361874099</v>
      </c>
      <c r="O2737" s="14">
        <v>3.1467217372109402</v>
      </c>
      <c r="P2737" s="14">
        <v>1.6837314959098999</v>
      </c>
      <c r="R2737">
        <v>6</v>
      </c>
      <c r="S2737">
        <v>6</v>
      </c>
      <c r="T2737">
        <v>9</v>
      </c>
      <c r="U2737">
        <v>3</v>
      </c>
      <c r="V2737">
        <v>7</v>
      </c>
    </row>
    <row r="2738" spans="1:22">
      <c r="A2738">
        <v>2009</v>
      </c>
      <c r="B2738">
        <v>5</v>
      </c>
      <c r="C2738">
        <v>8</v>
      </c>
      <c r="D2738" s="14">
        <v>3.5717228266083301</v>
      </c>
      <c r="E2738" s="14">
        <v>5.1723932865353598E-4</v>
      </c>
      <c r="F2738" s="14">
        <v>0</v>
      </c>
      <c r="G2738" s="14">
        <v>0.45580458339678098</v>
      </c>
      <c r="H2738" s="14">
        <v>0.35472374195441603</v>
      </c>
      <c r="I2738" s="14">
        <v>0.868840985954068</v>
      </c>
      <c r="J2738" s="14">
        <v>0.18430583933973599</v>
      </c>
      <c r="K2738" s="14">
        <v>1.2367323502646099</v>
      </c>
      <c r="L2738" s="14">
        <v>0.58955981267138502</v>
      </c>
      <c r="M2738" s="14">
        <v>0.49424400066115098</v>
      </c>
      <c r="N2738" s="14">
        <v>0.93498998665590705</v>
      </c>
      <c r="O2738" s="14">
        <v>5.8768857192223098</v>
      </c>
      <c r="P2738" s="14">
        <v>2.5023931021292301</v>
      </c>
      <c r="R2738">
        <v>3</v>
      </c>
      <c r="S2738">
        <v>6</v>
      </c>
      <c r="T2738">
        <v>2</v>
      </c>
      <c r="U2738">
        <v>3</v>
      </c>
      <c r="V2738">
        <v>7</v>
      </c>
    </row>
    <row r="2739" spans="1:22">
      <c r="A2739">
        <v>2009</v>
      </c>
      <c r="B2739">
        <v>5</v>
      </c>
      <c r="C2739">
        <v>9</v>
      </c>
      <c r="D2739" s="14">
        <v>3.2550472459513302</v>
      </c>
      <c r="E2739" s="14">
        <v>6.1055437789756699E-4</v>
      </c>
      <c r="F2739" s="14">
        <v>0</v>
      </c>
      <c r="G2739" s="14">
        <v>1.4821959844675701</v>
      </c>
      <c r="H2739" s="14">
        <v>0.78310080898685297</v>
      </c>
      <c r="I2739" s="14">
        <v>4.02432729238281</v>
      </c>
      <c r="J2739" s="14">
        <v>0.44907647858899702</v>
      </c>
      <c r="K2739" s="14">
        <v>2.0011805572325798</v>
      </c>
      <c r="L2739" s="14">
        <v>1.0722716109203201</v>
      </c>
      <c r="M2739" s="14">
        <v>0.242262596349412</v>
      </c>
      <c r="N2739" s="14">
        <v>2.60330299855862</v>
      </c>
      <c r="O2739" s="14">
        <v>4.1531288469885901</v>
      </c>
      <c r="P2739" s="14">
        <v>2.3265550150237799</v>
      </c>
      <c r="R2739">
        <v>6</v>
      </c>
      <c r="S2739">
        <v>5</v>
      </c>
      <c r="T2739">
        <v>2</v>
      </c>
      <c r="U2739">
        <v>3</v>
      </c>
      <c r="V2739">
        <v>7</v>
      </c>
    </row>
    <row r="2740" spans="1:22">
      <c r="A2740">
        <v>2009</v>
      </c>
      <c r="B2740">
        <v>5</v>
      </c>
      <c r="C2740">
        <v>10</v>
      </c>
      <c r="D2740" s="14">
        <v>4.68821004941727</v>
      </c>
      <c r="E2740" s="14">
        <v>1.40790234265594E-4</v>
      </c>
      <c r="F2740" s="14">
        <v>0.36806994833392498</v>
      </c>
      <c r="G2740" s="14">
        <v>3.3091946015878202</v>
      </c>
      <c r="H2740" s="14">
        <v>2.53343925503609</v>
      </c>
      <c r="I2740" s="14">
        <v>4.1831262458548997</v>
      </c>
      <c r="J2740" s="14">
        <v>2.1347147022735302</v>
      </c>
      <c r="K2740" s="14">
        <v>1.62088163050411</v>
      </c>
      <c r="L2740" s="14">
        <v>7.4462662226538701</v>
      </c>
      <c r="M2740" s="14">
        <v>7.1227374525214202E-2</v>
      </c>
      <c r="N2740" s="14">
        <v>12.377937472885799</v>
      </c>
      <c r="O2740" s="14">
        <v>4.0143239188460198</v>
      </c>
      <c r="P2740" s="14">
        <v>3.5822411777310599</v>
      </c>
      <c r="R2740">
        <v>7</v>
      </c>
      <c r="S2740">
        <v>5</v>
      </c>
      <c r="T2740">
        <v>4</v>
      </c>
      <c r="U2740">
        <v>2</v>
      </c>
      <c r="V2740">
        <v>7</v>
      </c>
    </row>
    <row r="2741" spans="1:22">
      <c r="A2741">
        <v>2009</v>
      </c>
      <c r="B2741">
        <v>5</v>
      </c>
      <c r="C2741">
        <v>11</v>
      </c>
      <c r="D2741" s="14">
        <v>7.3865706894362102</v>
      </c>
      <c r="E2741" s="14">
        <v>5.7003014012721502E-2</v>
      </c>
      <c r="F2741" s="14">
        <v>0.32952126289929401</v>
      </c>
      <c r="G2741" s="14">
        <v>4.0677339210926098</v>
      </c>
      <c r="H2741" s="14">
        <v>11.285627838818201</v>
      </c>
      <c r="I2741" s="14">
        <v>8.4030935042154695</v>
      </c>
      <c r="J2741" s="14">
        <v>2.3889443355768401</v>
      </c>
      <c r="K2741" s="14">
        <v>3.9634258070926398</v>
      </c>
      <c r="L2741" s="14">
        <v>8.6562212575012598</v>
      </c>
      <c r="M2741" s="14">
        <v>3.1086877892039701E-2</v>
      </c>
      <c r="N2741" s="14">
        <v>22.725702115212499</v>
      </c>
      <c r="O2741" s="14">
        <v>3.8136976948422299</v>
      </c>
      <c r="P2741" s="14">
        <v>5.1623714178106397</v>
      </c>
      <c r="R2741">
        <v>5</v>
      </c>
      <c r="S2741">
        <v>5</v>
      </c>
      <c r="T2741">
        <v>2</v>
      </c>
      <c r="U2741">
        <v>2</v>
      </c>
      <c r="V2741">
        <v>1</v>
      </c>
    </row>
    <row r="2742" spans="1:22">
      <c r="A2742">
        <v>2009</v>
      </c>
      <c r="B2742">
        <v>5</v>
      </c>
      <c r="C2742">
        <v>12</v>
      </c>
      <c r="D2742" s="14">
        <v>8.2514211830885493</v>
      </c>
      <c r="E2742" s="14">
        <v>0.14015240913893001</v>
      </c>
      <c r="F2742" s="14">
        <v>0.35997000072491903</v>
      </c>
      <c r="G2742" s="14">
        <v>6.3033655509485502</v>
      </c>
      <c r="H2742" s="14">
        <v>10.9868629251363</v>
      </c>
      <c r="I2742" s="14">
        <v>9.7216513269979394</v>
      </c>
      <c r="J2742" s="14">
        <v>4.1105012420863796</v>
      </c>
      <c r="K2742" s="14">
        <v>7.5124916198592304</v>
      </c>
      <c r="L2742" s="14">
        <v>4.07858635572852</v>
      </c>
      <c r="M2742" s="14">
        <v>6.7321529337581398E-2</v>
      </c>
      <c r="N2742" s="14">
        <v>11.1924298551315</v>
      </c>
      <c r="O2742" s="14">
        <v>4.4780961297108197</v>
      </c>
      <c r="P2742" s="14">
        <v>5.6797926558423004</v>
      </c>
      <c r="R2742">
        <v>5</v>
      </c>
      <c r="S2742">
        <v>5</v>
      </c>
      <c r="T2742">
        <v>1</v>
      </c>
      <c r="U2742">
        <v>2</v>
      </c>
      <c r="V2742">
        <v>1</v>
      </c>
    </row>
    <row r="2743" spans="1:22">
      <c r="A2743">
        <v>2009</v>
      </c>
      <c r="B2743">
        <v>5</v>
      </c>
      <c r="C2743">
        <v>13</v>
      </c>
      <c r="D2743" s="14">
        <v>4.7660936261945803</v>
      </c>
      <c r="E2743" s="14">
        <v>0.28003396985186002</v>
      </c>
      <c r="F2743" s="14">
        <v>0.65522641216616095</v>
      </c>
      <c r="G2743" s="14">
        <v>2.5231536614836698</v>
      </c>
      <c r="H2743" s="14">
        <v>2.9885610281971799</v>
      </c>
      <c r="I2743" s="14">
        <v>4.6024109784069402</v>
      </c>
      <c r="J2743" s="14">
        <v>1.7147923113277399</v>
      </c>
      <c r="K2743" s="14">
        <v>2.4469464944713799</v>
      </c>
      <c r="L2743" s="14">
        <v>1.07939862638158</v>
      </c>
      <c r="M2743" s="14">
        <v>9.1956457870269598E-3</v>
      </c>
      <c r="N2743" s="14">
        <v>2.67385188247099</v>
      </c>
      <c r="O2743" s="14">
        <v>7.8888874982484998</v>
      </c>
      <c r="P2743" s="14">
        <v>4.1842160615711999</v>
      </c>
      <c r="R2743">
        <v>10</v>
      </c>
      <c r="S2743">
        <v>5</v>
      </c>
      <c r="T2743">
        <v>1</v>
      </c>
      <c r="U2743">
        <v>2</v>
      </c>
      <c r="V2743">
        <v>6</v>
      </c>
    </row>
    <row r="2744" spans="1:22">
      <c r="A2744">
        <v>2009</v>
      </c>
      <c r="B2744">
        <v>5</v>
      </c>
      <c r="C2744">
        <v>14</v>
      </c>
      <c r="D2744" s="14">
        <v>8.1074856013471894</v>
      </c>
      <c r="E2744" s="14">
        <v>0.25930458395915101</v>
      </c>
      <c r="F2744" s="14">
        <v>2.6915358518092001E-3</v>
      </c>
      <c r="G2744" s="14">
        <v>3.4639220616558601</v>
      </c>
      <c r="H2744" s="14">
        <v>2.8856031445090902</v>
      </c>
      <c r="I2744" s="14">
        <v>8.5046307631137203</v>
      </c>
      <c r="J2744" s="14">
        <v>0.83655408846661905</v>
      </c>
      <c r="K2744" s="14">
        <v>1.1961729745657801</v>
      </c>
      <c r="L2744" s="14">
        <v>1.09300151647799</v>
      </c>
      <c r="M2744" s="14">
        <v>5.0068743390678798E-4</v>
      </c>
      <c r="N2744" s="14">
        <v>8.8707380321782505</v>
      </c>
      <c r="O2744" s="14">
        <v>6.2919487920128701</v>
      </c>
      <c r="P2744" s="14">
        <v>3.7559022653478902</v>
      </c>
      <c r="R2744">
        <v>10</v>
      </c>
      <c r="S2744">
        <v>5</v>
      </c>
      <c r="T2744">
        <v>1</v>
      </c>
      <c r="U2744">
        <v>2</v>
      </c>
      <c r="V2744">
        <v>6</v>
      </c>
    </row>
    <row r="2745" spans="1:22">
      <c r="A2745">
        <v>2009</v>
      </c>
      <c r="B2745">
        <v>5</v>
      </c>
      <c r="C2745">
        <v>15</v>
      </c>
      <c r="D2745" s="14">
        <v>0.430791410646996</v>
      </c>
      <c r="E2745" s="14">
        <v>0.25533102418349002</v>
      </c>
      <c r="F2745" s="14">
        <v>0.110639220002567</v>
      </c>
      <c r="G2745" s="14">
        <v>3.4509835964669602</v>
      </c>
      <c r="H2745" s="14">
        <v>1.41092126106995</v>
      </c>
      <c r="I2745" s="14">
        <v>1.1396173726322301</v>
      </c>
      <c r="J2745" s="14">
        <v>1.48367136744854</v>
      </c>
      <c r="K2745" s="14">
        <v>0.27585943184435102</v>
      </c>
      <c r="L2745" s="14">
        <v>0.85726836349404101</v>
      </c>
      <c r="M2745" s="14">
        <v>0</v>
      </c>
      <c r="N2745" s="14">
        <v>6.0112228308041802</v>
      </c>
      <c r="O2745" s="14">
        <v>6.3028939212356603</v>
      </c>
      <c r="P2745" s="14">
        <v>3.3902033532040901</v>
      </c>
      <c r="R2745">
        <v>10</v>
      </c>
      <c r="S2745">
        <v>5</v>
      </c>
      <c r="T2745">
        <v>4</v>
      </c>
      <c r="U2745">
        <v>2</v>
      </c>
      <c r="V2745">
        <v>6</v>
      </c>
    </row>
    <row r="2746" spans="1:22">
      <c r="A2746">
        <v>2009</v>
      </c>
      <c r="B2746">
        <v>5</v>
      </c>
      <c r="C2746">
        <v>16</v>
      </c>
      <c r="D2746" s="14">
        <v>0.64951850525199395</v>
      </c>
      <c r="E2746" s="14">
        <v>0.54745346766224001</v>
      </c>
      <c r="F2746" s="14">
        <v>0.199080526554888</v>
      </c>
      <c r="G2746" s="14">
        <v>2.76902210148226</v>
      </c>
      <c r="H2746" s="14">
        <v>2.0858256104605002</v>
      </c>
      <c r="I2746" s="14">
        <v>3.9192195109674199</v>
      </c>
      <c r="J2746" s="14">
        <v>3.3293127275730798</v>
      </c>
      <c r="K2746" s="14">
        <v>0.36275985185923498</v>
      </c>
      <c r="L2746" s="14">
        <v>0.18094735006422799</v>
      </c>
      <c r="M2746" s="14">
        <v>0</v>
      </c>
      <c r="N2746" s="14">
        <v>6.3695181492074102</v>
      </c>
      <c r="O2746" s="14">
        <v>7.8066912032138696</v>
      </c>
      <c r="P2746" s="14">
        <v>4.0689602618345901</v>
      </c>
      <c r="R2746">
        <v>10</v>
      </c>
      <c r="S2746">
        <v>5</v>
      </c>
      <c r="T2746">
        <v>4</v>
      </c>
      <c r="U2746">
        <v>2</v>
      </c>
      <c r="V2746">
        <v>6</v>
      </c>
    </row>
    <row r="2747" spans="1:22">
      <c r="A2747">
        <v>2009</v>
      </c>
      <c r="B2747">
        <v>5</v>
      </c>
      <c r="C2747">
        <v>17</v>
      </c>
      <c r="D2747" s="14">
        <v>0.68442519493815501</v>
      </c>
      <c r="E2747" s="14">
        <v>0.80954354452476895</v>
      </c>
      <c r="F2747" s="14">
        <v>0.45003184952023301</v>
      </c>
      <c r="G2747" s="14">
        <v>2.7676847895385199</v>
      </c>
      <c r="H2747" s="14">
        <v>1.5545654301154801</v>
      </c>
      <c r="I2747" s="14">
        <v>3.3125931733497098</v>
      </c>
      <c r="J2747" s="14">
        <v>4.0753730233744401</v>
      </c>
      <c r="K2747" s="14">
        <v>0.52060178032704096</v>
      </c>
      <c r="L2747" s="14">
        <v>0.45984476915857198</v>
      </c>
      <c r="M2747" s="14">
        <v>0</v>
      </c>
      <c r="N2747" s="14">
        <v>3.54083154036049</v>
      </c>
      <c r="O2747" s="14">
        <v>5.6712096988392702</v>
      </c>
      <c r="P2747" s="14">
        <v>3.2572149762220599</v>
      </c>
      <c r="R2747">
        <v>10</v>
      </c>
      <c r="S2747">
        <v>5</v>
      </c>
      <c r="T2747">
        <v>4</v>
      </c>
      <c r="U2747">
        <v>1</v>
      </c>
      <c r="V2747">
        <v>7</v>
      </c>
    </row>
    <row r="2748" spans="1:22">
      <c r="A2748">
        <v>2009</v>
      </c>
      <c r="B2748">
        <v>5</v>
      </c>
      <c r="C2748">
        <v>18</v>
      </c>
      <c r="D2748" s="14">
        <v>0.85399601343202303</v>
      </c>
      <c r="E2748" s="14">
        <v>0.67887998930014803</v>
      </c>
      <c r="F2748" s="14">
        <v>0.11820355132087899</v>
      </c>
      <c r="G2748" s="14">
        <v>3.1506740164862999</v>
      </c>
      <c r="H2748" s="14">
        <v>1.0581612805374301</v>
      </c>
      <c r="I2748" s="14">
        <v>1.4845460642016299</v>
      </c>
      <c r="J2748" s="14">
        <v>4.0949210717044497</v>
      </c>
      <c r="K2748" s="14">
        <v>0.491645341698496</v>
      </c>
      <c r="L2748" s="14">
        <v>0.144625161192346</v>
      </c>
      <c r="M2748" s="14">
        <v>1.83638210225796E-3</v>
      </c>
      <c r="N2748" s="14">
        <v>0.878591159953098</v>
      </c>
      <c r="O2748" s="14">
        <v>4.2853089619863196</v>
      </c>
      <c r="P2748" s="14">
        <v>2.6446006701274101</v>
      </c>
      <c r="R2748">
        <v>1</v>
      </c>
      <c r="S2748">
        <v>5</v>
      </c>
      <c r="T2748">
        <v>4</v>
      </c>
      <c r="U2748">
        <v>1</v>
      </c>
      <c r="V2748">
        <v>7</v>
      </c>
    </row>
    <row r="2749" spans="1:22">
      <c r="A2749">
        <v>2009</v>
      </c>
      <c r="B2749">
        <v>5</v>
      </c>
      <c r="C2749">
        <v>19</v>
      </c>
      <c r="D2749" s="14">
        <v>0.31190511236944701</v>
      </c>
      <c r="E2749" s="14">
        <v>2.0253521768002899E-3</v>
      </c>
      <c r="F2749" s="14">
        <v>9.6483186389447698E-3</v>
      </c>
      <c r="G2749" s="14">
        <v>2.72828153026042</v>
      </c>
      <c r="H2749" s="14">
        <v>1.4814408954323499</v>
      </c>
      <c r="I2749" s="14">
        <v>2.6052158621061898</v>
      </c>
      <c r="J2749" s="14">
        <v>1.2174137497891</v>
      </c>
      <c r="K2749" s="14">
        <v>0.72928365792769201</v>
      </c>
      <c r="L2749" s="14">
        <v>0.20764617735193899</v>
      </c>
      <c r="M2749" s="14">
        <v>4.2814222747381602E-5</v>
      </c>
      <c r="N2749" s="14">
        <v>3.6617283688911901</v>
      </c>
      <c r="O2749" s="14">
        <v>3.78165915557096</v>
      </c>
      <c r="P2749" s="14">
        <v>2.2910149319625299</v>
      </c>
      <c r="R2749">
        <v>2</v>
      </c>
      <c r="S2749">
        <v>5</v>
      </c>
      <c r="T2749">
        <v>4</v>
      </c>
      <c r="U2749">
        <v>1</v>
      </c>
      <c r="V2749">
        <v>7</v>
      </c>
    </row>
    <row r="2750" spans="1:22">
      <c r="A2750">
        <v>2009</v>
      </c>
      <c r="B2750">
        <v>5</v>
      </c>
      <c r="C2750">
        <v>20</v>
      </c>
      <c r="D2750" s="14">
        <v>0.59730514986563299</v>
      </c>
      <c r="E2750" s="14">
        <v>1.9315100166696199E-3</v>
      </c>
      <c r="F2750" s="14">
        <v>3.9108962204498899E-4</v>
      </c>
      <c r="G2750" s="14">
        <v>2.9459332514677801</v>
      </c>
      <c r="H2750" s="14">
        <v>1.77593826612901</v>
      </c>
      <c r="I2750" s="14">
        <v>2.5227598720601501</v>
      </c>
      <c r="J2750" s="14">
        <v>2.0473870924450401</v>
      </c>
      <c r="K2750" s="14">
        <v>0.68544548558770901</v>
      </c>
      <c r="L2750" s="14">
        <v>2.0565788810463101</v>
      </c>
      <c r="M2750" s="14">
        <v>8.7083460293941699E-3</v>
      </c>
      <c r="N2750" s="14">
        <v>5.3754972137548203</v>
      </c>
      <c r="O2750" s="14">
        <v>3.06449237640365</v>
      </c>
      <c r="P2750" s="14">
        <v>2.3355587422192001</v>
      </c>
      <c r="R2750">
        <v>2</v>
      </c>
      <c r="S2750">
        <v>9</v>
      </c>
      <c r="T2750">
        <v>8</v>
      </c>
      <c r="U2750">
        <v>1</v>
      </c>
      <c r="V2750">
        <v>7</v>
      </c>
    </row>
    <row r="2751" spans="1:22">
      <c r="A2751">
        <v>2009</v>
      </c>
      <c r="B2751">
        <v>5</v>
      </c>
      <c r="C2751">
        <v>21</v>
      </c>
      <c r="D2751" s="14">
        <v>0.30354448576702397</v>
      </c>
      <c r="E2751" s="14">
        <v>0</v>
      </c>
      <c r="F2751" s="14">
        <v>1.89747088403113E-3</v>
      </c>
      <c r="G2751" s="14">
        <v>3.34844765362674</v>
      </c>
      <c r="H2751" s="14">
        <v>1.42518136671415</v>
      </c>
      <c r="I2751" s="14">
        <v>0.29968916586129801</v>
      </c>
      <c r="J2751" s="14">
        <v>0.95049276315615505</v>
      </c>
      <c r="K2751" s="14">
        <v>0.39155363489635198</v>
      </c>
      <c r="L2751" s="14">
        <v>5.0463691464514602</v>
      </c>
      <c r="M2751" s="14">
        <v>1.0549485533280001</v>
      </c>
      <c r="N2751" s="14">
        <v>8.6144569610062796</v>
      </c>
      <c r="O2751" s="14">
        <v>3.3508882845507899</v>
      </c>
      <c r="P2751" s="14">
        <v>2.6736556152596198</v>
      </c>
      <c r="R2751">
        <v>2</v>
      </c>
      <c r="S2751">
        <v>9</v>
      </c>
      <c r="T2751">
        <v>8</v>
      </c>
      <c r="U2751">
        <v>1</v>
      </c>
      <c r="V2751">
        <v>7</v>
      </c>
    </row>
    <row r="2752" spans="1:22">
      <c r="A2752">
        <v>2009</v>
      </c>
      <c r="B2752">
        <v>5</v>
      </c>
      <c r="C2752">
        <v>22</v>
      </c>
      <c r="D2752" s="14">
        <v>1.9422962153419501E-2</v>
      </c>
      <c r="E2752" s="14">
        <v>0</v>
      </c>
      <c r="F2752" s="14">
        <v>4.1063747931568702E-2</v>
      </c>
      <c r="G2752" s="14">
        <v>1.0656021602761001</v>
      </c>
      <c r="H2752" s="14">
        <v>0.51145501417941197</v>
      </c>
      <c r="I2752" s="14">
        <v>0.24864784533342099</v>
      </c>
      <c r="J2752" s="14">
        <v>0.19499641458089201</v>
      </c>
      <c r="K2752" s="14">
        <v>0.28526525904301703</v>
      </c>
      <c r="L2752" s="14">
        <v>3.4647194312668601</v>
      </c>
      <c r="M2752" s="14">
        <v>0.64722289931964605</v>
      </c>
      <c r="N2752" s="14">
        <v>6.9762980906641801</v>
      </c>
      <c r="O2752" s="14">
        <v>2.37598827272905</v>
      </c>
      <c r="P2752" s="14">
        <v>1.6262391705166499</v>
      </c>
      <c r="R2752">
        <v>2</v>
      </c>
      <c r="S2752">
        <v>9</v>
      </c>
      <c r="T2752">
        <v>8</v>
      </c>
      <c r="U2752">
        <v>1</v>
      </c>
      <c r="V2752">
        <v>6</v>
      </c>
    </row>
    <row r="2753" spans="1:22">
      <c r="A2753">
        <v>2009</v>
      </c>
      <c r="B2753">
        <v>5</v>
      </c>
      <c r="C2753">
        <v>23</v>
      </c>
      <c r="D2753" s="14">
        <v>1.20551299725083E-3</v>
      </c>
      <c r="E2753" s="14">
        <v>5.9185181449780003E-3</v>
      </c>
      <c r="F2753" s="14">
        <v>1.0703682055725099E-3</v>
      </c>
      <c r="G2753" s="14">
        <v>2.7173465253031299</v>
      </c>
      <c r="H2753" s="14">
        <v>0.158386811016998</v>
      </c>
      <c r="I2753" s="14">
        <v>1.64230681912154E-3</v>
      </c>
      <c r="J2753" s="14">
        <v>0.17148588826859801</v>
      </c>
      <c r="K2753" s="14">
        <v>0.238314220836369</v>
      </c>
      <c r="L2753" s="14">
        <v>2.0109570117009201</v>
      </c>
      <c r="M2753" s="14">
        <v>1.8909910784324899</v>
      </c>
      <c r="N2753" s="14">
        <v>1.2962440996814799</v>
      </c>
      <c r="O2753" s="14">
        <v>1.71463849009504</v>
      </c>
      <c r="P2753" s="14">
        <v>1.3781524902029301</v>
      </c>
      <c r="R2753">
        <v>2</v>
      </c>
      <c r="S2753">
        <v>9</v>
      </c>
      <c r="T2753">
        <v>8</v>
      </c>
      <c r="U2753">
        <v>1</v>
      </c>
      <c r="V2753">
        <v>6</v>
      </c>
    </row>
    <row r="2754" spans="1:22">
      <c r="A2754">
        <v>2009</v>
      </c>
      <c r="B2754">
        <v>5</v>
      </c>
      <c r="C2754">
        <v>24</v>
      </c>
      <c r="D2754" s="14">
        <v>1.5099831252022E-2</v>
      </c>
      <c r="E2754" s="14">
        <v>0</v>
      </c>
      <c r="F2754" s="14">
        <v>0</v>
      </c>
      <c r="G2754" s="14">
        <v>1.4336596108198001</v>
      </c>
      <c r="H2754" s="14">
        <v>0.144902304882809</v>
      </c>
      <c r="I2754" s="14">
        <v>1.7019294009490898E-2</v>
      </c>
      <c r="J2754" s="14">
        <v>0.10505792695039699</v>
      </c>
      <c r="K2754" s="14">
        <v>0.180966870740047</v>
      </c>
      <c r="L2754" s="14">
        <v>1.08915020023998</v>
      </c>
      <c r="M2754" s="14">
        <v>0.14363325802617899</v>
      </c>
      <c r="N2754" s="14">
        <v>1.0486171772295501</v>
      </c>
      <c r="O2754" s="14">
        <v>1.0199424156055801</v>
      </c>
      <c r="P2754" s="14">
        <v>0.76557870353306001</v>
      </c>
      <c r="R2754">
        <v>6</v>
      </c>
      <c r="S2754">
        <v>9</v>
      </c>
      <c r="T2754">
        <v>1</v>
      </c>
      <c r="U2754">
        <v>5</v>
      </c>
      <c r="V2754">
        <v>6</v>
      </c>
    </row>
    <row r="2755" spans="1:22">
      <c r="A2755">
        <v>2009</v>
      </c>
      <c r="B2755">
        <v>5</v>
      </c>
      <c r="C2755">
        <v>25</v>
      </c>
      <c r="D2755" s="14">
        <v>0.180867919584974</v>
      </c>
      <c r="E2755" s="14">
        <v>0</v>
      </c>
      <c r="F2755" s="14">
        <v>1.9463368146085799E-3</v>
      </c>
      <c r="G2755" s="14">
        <v>1.7859110329363299</v>
      </c>
      <c r="H2755" s="14">
        <v>1.00786659661945</v>
      </c>
      <c r="I2755" s="14">
        <v>4.9413151898362803E-2</v>
      </c>
      <c r="J2755" s="14">
        <v>2.6359418402077599E-2</v>
      </c>
      <c r="K2755" s="14">
        <v>0.24561593785114599</v>
      </c>
      <c r="L2755" s="14">
        <v>3.9265947100799101</v>
      </c>
      <c r="M2755" s="14">
        <v>0.181848059042481</v>
      </c>
      <c r="N2755" s="14">
        <v>2.70674354834575</v>
      </c>
      <c r="O2755" s="14">
        <v>0.49333856810758803</v>
      </c>
      <c r="P2755" s="14">
        <v>0.949745343480069</v>
      </c>
      <c r="R2755">
        <v>2</v>
      </c>
      <c r="S2755">
        <v>9</v>
      </c>
      <c r="T2755">
        <v>1</v>
      </c>
      <c r="U2755">
        <v>5</v>
      </c>
      <c r="V2755">
        <v>6</v>
      </c>
    </row>
    <row r="2756" spans="1:22">
      <c r="A2756">
        <v>2009</v>
      </c>
      <c r="B2756">
        <v>5</v>
      </c>
      <c r="C2756">
        <v>26</v>
      </c>
      <c r="D2756" s="14">
        <v>2.0794508012365799E-2</v>
      </c>
      <c r="E2756" s="14">
        <v>0</v>
      </c>
      <c r="F2756" s="14">
        <v>0</v>
      </c>
      <c r="G2756" s="14">
        <v>1.8100191477838099</v>
      </c>
      <c r="H2756" s="14">
        <v>1.6092976566530099</v>
      </c>
      <c r="I2756" s="14">
        <v>2.37396353391594E-2</v>
      </c>
      <c r="J2756" s="14">
        <v>6.4627590623456198E-4</v>
      </c>
      <c r="K2756" s="14">
        <v>0.31201633119980399</v>
      </c>
      <c r="L2756" s="14">
        <v>5.5318559123584601</v>
      </c>
      <c r="M2756" s="14">
        <v>0.13360613145368999</v>
      </c>
      <c r="N2756" s="14">
        <v>6.4487894798489602</v>
      </c>
      <c r="O2756" s="14">
        <v>0.57094182181275999</v>
      </c>
      <c r="P2756" s="14">
        <v>1.2897493642653199</v>
      </c>
      <c r="R2756">
        <v>2</v>
      </c>
      <c r="S2756">
        <v>9</v>
      </c>
      <c r="T2756">
        <v>1</v>
      </c>
      <c r="U2756">
        <v>5</v>
      </c>
      <c r="V2756">
        <v>6</v>
      </c>
    </row>
    <row r="2757" spans="1:22">
      <c r="A2757">
        <v>2009</v>
      </c>
      <c r="B2757">
        <v>5</v>
      </c>
      <c r="C2757">
        <v>27</v>
      </c>
      <c r="D2757" s="14">
        <v>0.18550960358844401</v>
      </c>
      <c r="E2757" s="14">
        <v>0</v>
      </c>
      <c r="F2757" s="14">
        <v>0</v>
      </c>
      <c r="G2757" s="14">
        <v>0.81130480307595298</v>
      </c>
      <c r="H2757" s="14">
        <v>2.73794872266037</v>
      </c>
      <c r="I2757" s="14">
        <v>6.15068597784778E-2</v>
      </c>
      <c r="J2757" s="14">
        <v>6.0803682726404601E-2</v>
      </c>
      <c r="K2757" s="14">
        <v>0.65986134814263597</v>
      </c>
      <c r="L2757" s="14">
        <v>1.0376329950115899</v>
      </c>
      <c r="M2757" s="14">
        <v>1.28454758791519E-4</v>
      </c>
      <c r="N2757" s="14">
        <v>4.5514622312002802</v>
      </c>
      <c r="O2757" s="14">
        <v>0.63892786151896297</v>
      </c>
      <c r="P2757" s="14">
        <v>0.95112836559720604</v>
      </c>
      <c r="R2757">
        <v>6</v>
      </c>
      <c r="S2757">
        <v>9</v>
      </c>
      <c r="T2757">
        <v>1</v>
      </c>
      <c r="U2757">
        <v>5</v>
      </c>
      <c r="V2757">
        <v>6</v>
      </c>
    </row>
    <row r="2758" spans="1:22">
      <c r="A2758">
        <v>2009</v>
      </c>
      <c r="B2758">
        <v>5</v>
      </c>
      <c r="C2758">
        <v>28</v>
      </c>
      <c r="D2758" s="14">
        <v>0.40551166467838601</v>
      </c>
      <c r="E2758" s="14">
        <v>0</v>
      </c>
      <c r="F2758" s="14">
        <v>0</v>
      </c>
      <c r="G2758" s="14">
        <v>0.32810747638544502</v>
      </c>
      <c r="H2758" s="14">
        <v>2.2497696708272601</v>
      </c>
      <c r="I2758" s="14">
        <v>0.17250767680187401</v>
      </c>
      <c r="J2758" s="14">
        <v>0.145573813482019</v>
      </c>
      <c r="K2758" s="14">
        <v>0.33011580955831998</v>
      </c>
      <c r="L2758" s="14">
        <v>1.45974973319884</v>
      </c>
      <c r="M2758" s="14">
        <v>0</v>
      </c>
      <c r="N2758" s="14">
        <v>5.2605374437356298</v>
      </c>
      <c r="O2758" s="14">
        <v>0.54459395827532697</v>
      </c>
      <c r="P2758" s="14">
        <v>0.79988808965255298</v>
      </c>
      <c r="R2758">
        <v>6</v>
      </c>
      <c r="S2758">
        <v>9</v>
      </c>
      <c r="T2758">
        <v>1</v>
      </c>
      <c r="U2758">
        <v>5</v>
      </c>
      <c r="V2758">
        <v>6</v>
      </c>
    </row>
    <row r="2759" spans="1:22">
      <c r="A2759">
        <v>2009</v>
      </c>
      <c r="B2759">
        <v>5</v>
      </c>
      <c r="C2759">
        <v>29</v>
      </c>
      <c r="D2759" s="14">
        <v>3.5020097410955602</v>
      </c>
      <c r="E2759" s="14">
        <v>0</v>
      </c>
      <c r="F2759" s="14">
        <v>0</v>
      </c>
      <c r="G2759" s="14">
        <v>0.642090635008294</v>
      </c>
      <c r="H2759" s="14">
        <v>0.46707201277486399</v>
      </c>
      <c r="I2759" s="14">
        <v>2.0863188551787202</v>
      </c>
      <c r="J2759" s="14">
        <v>0.139703912116902</v>
      </c>
      <c r="K2759" s="14">
        <v>0.68440362662342402</v>
      </c>
      <c r="L2759" s="14">
        <v>0.59895331023995402</v>
      </c>
      <c r="M2759" s="14">
        <v>2.0485399353588401E-3</v>
      </c>
      <c r="N2759" s="14">
        <v>4.2492561406032099</v>
      </c>
      <c r="O2759" s="14">
        <v>0.56940300456728998</v>
      </c>
      <c r="P2759" s="14">
        <v>0.66265691939382498</v>
      </c>
      <c r="R2759">
        <v>6</v>
      </c>
      <c r="S2759">
        <v>5</v>
      </c>
      <c r="T2759">
        <v>1</v>
      </c>
      <c r="U2759">
        <v>5</v>
      </c>
      <c r="V2759">
        <v>7</v>
      </c>
    </row>
    <row r="2760" spans="1:22">
      <c r="A2760">
        <v>2009</v>
      </c>
      <c r="B2760">
        <v>5</v>
      </c>
      <c r="C2760">
        <v>30</v>
      </c>
      <c r="D2760" s="14">
        <v>5.9560795228985199</v>
      </c>
      <c r="E2760" s="14">
        <v>0</v>
      </c>
      <c r="F2760" s="14">
        <v>0</v>
      </c>
      <c r="G2760" s="14">
        <v>0.60621198686514699</v>
      </c>
      <c r="H2760" s="14">
        <v>0.19415179723222301</v>
      </c>
      <c r="I2760" s="14">
        <v>4.2565580523745403</v>
      </c>
      <c r="J2760" s="14">
        <v>9.7006785669540001E-3</v>
      </c>
      <c r="K2760" s="14">
        <v>0.84254239055784996</v>
      </c>
      <c r="L2760" s="14">
        <v>0.76388928057652405</v>
      </c>
      <c r="M2760" s="14">
        <v>8.3980685332783207E-3</v>
      </c>
      <c r="N2760" s="14">
        <v>3.1488125706611498</v>
      </c>
      <c r="O2760" s="14">
        <v>0.59976201634763104</v>
      </c>
      <c r="P2760" s="14">
        <v>0.65361332252051396</v>
      </c>
      <c r="R2760">
        <v>6</v>
      </c>
      <c r="S2760">
        <v>5</v>
      </c>
      <c r="T2760">
        <v>1</v>
      </c>
      <c r="U2760">
        <v>5</v>
      </c>
      <c r="V2760">
        <v>6</v>
      </c>
    </row>
    <row r="2761" spans="1:22">
      <c r="A2761">
        <v>2009</v>
      </c>
      <c r="B2761">
        <v>5</v>
      </c>
      <c r="C2761">
        <v>31</v>
      </c>
      <c r="D2761" s="14">
        <v>5.6369705254226599</v>
      </c>
      <c r="E2761" s="14">
        <v>0</v>
      </c>
      <c r="F2761" s="14">
        <v>2.92342485332778E-4</v>
      </c>
      <c r="G2761" s="14">
        <v>0.54645268740548703</v>
      </c>
      <c r="H2761" s="14">
        <v>0.39299634117207799</v>
      </c>
      <c r="I2761" s="14">
        <v>3.0477980070632298</v>
      </c>
      <c r="J2761" s="14">
        <v>1.1625873384581999E-3</v>
      </c>
      <c r="K2761" s="14">
        <v>1.2626436912613599</v>
      </c>
      <c r="L2761" s="14">
        <v>1.41073424801054</v>
      </c>
      <c r="M2761" s="14">
        <v>4.5881139996082398E-2</v>
      </c>
      <c r="N2761" s="14">
        <v>1.86223743749986</v>
      </c>
      <c r="O2761" s="14">
        <v>0.40038225778578002</v>
      </c>
      <c r="P2761" s="14">
        <v>0.64135949598994302</v>
      </c>
      <c r="R2761">
        <v>6</v>
      </c>
      <c r="S2761">
        <v>9</v>
      </c>
      <c r="T2761">
        <v>1</v>
      </c>
      <c r="U2761">
        <v>5</v>
      </c>
      <c r="V2761">
        <v>6</v>
      </c>
    </row>
    <row r="2762" spans="1:22">
      <c r="A2762">
        <v>2010</v>
      </c>
      <c r="B2762">
        <v>3</v>
      </c>
      <c r="C2762">
        <v>1</v>
      </c>
      <c r="D2762" s="14">
        <v>12.828136290789301</v>
      </c>
      <c r="E2762" s="14">
        <v>1.3047841466779799</v>
      </c>
      <c r="F2762" s="14">
        <v>2.79094795366735</v>
      </c>
      <c r="G2762" s="14">
        <v>3.80279871273585</v>
      </c>
      <c r="H2762" s="14">
        <v>9.3976023397579294</v>
      </c>
      <c r="I2762" s="14">
        <v>16.717694518034001</v>
      </c>
      <c r="J2762" s="14">
        <v>0.58171024940442895</v>
      </c>
      <c r="K2762" s="14">
        <v>13.2451864045631</v>
      </c>
      <c r="L2762" s="14">
        <v>1.9329837788333699</v>
      </c>
      <c r="M2762" s="14">
        <v>0</v>
      </c>
      <c r="N2762" s="14">
        <v>12.611915900326</v>
      </c>
      <c r="O2762" s="14">
        <v>1.1992061079832199</v>
      </c>
      <c r="P2762" s="14">
        <v>4.4826860084957296</v>
      </c>
      <c r="R2762">
        <v>11</v>
      </c>
      <c r="S2762">
        <v>7</v>
      </c>
      <c r="T2762">
        <v>7</v>
      </c>
      <c r="U2762">
        <v>7</v>
      </c>
      <c r="V2762">
        <v>4</v>
      </c>
    </row>
    <row r="2763" spans="1:22">
      <c r="A2763">
        <v>2010</v>
      </c>
      <c r="B2763">
        <v>3</v>
      </c>
      <c r="C2763">
        <v>2</v>
      </c>
      <c r="D2763" s="14">
        <v>4.5736416747112099</v>
      </c>
      <c r="E2763" s="14">
        <v>3.2553255928004399</v>
      </c>
      <c r="F2763" s="14">
        <v>2.1927109403487099</v>
      </c>
      <c r="G2763" s="14">
        <v>6.0230272876819102</v>
      </c>
      <c r="H2763" s="14">
        <v>7.9783528346315</v>
      </c>
      <c r="I2763" s="14">
        <v>3.6985534751595202</v>
      </c>
      <c r="J2763" s="14">
        <v>1.57799567131124</v>
      </c>
      <c r="K2763" s="14">
        <v>8.3257637286040698</v>
      </c>
      <c r="L2763" s="14">
        <v>1.87876740215599E-2</v>
      </c>
      <c r="M2763" s="14">
        <v>5.0432981274070096E-6</v>
      </c>
      <c r="N2763" s="14">
        <v>0.66659026829547097</v>
      </c>
      <c r="O2763" s="14">
        <v>0.71537681590130497</v>
      </c>
      <c r="P2763" s="14">
        <v>3.2048934084071399</v>
      </c>
      <c r="R2763">
        <v>9</v>
      </c>
      <c r="S2763">
        <v>7</v>
      </c>
      <c r="T2763">
        <v>5</v>
      </c>
      <c r="U2763">
        <v>7</v>
      </c>
      <c r="V2763">
        <v>4</v>
      </c>
    </row>
    <row r="2764" spans="1:22">
      <c r="A2764">
        <v>2010</v>
      </c>
      <c r="B2764">
        <v>3</v>
      </c>
      <c r="C2764">
        <v>3</v>
      </c>
      <c r="D2764" s="14">
        <v>8.1501376080308692</v>
      </c>
      <c r="E2764" s="14">
        <v>2.27993829802613</v>
      </c>
      <c r="F2764" s="14">
        <v>9.3707501652986594E-2</v>
      </c>
      <c r="G2764" s="14">
        <v>6.3786836332552603</v>
      </c>
      <c r="H2764" s="14">
        <v>6.2866918717353899</v>
      </c>
      <c r="I2764" s="14">
        <v>4.4488154421209796</v>
      </c>
      <c r="J2764" s="14">
        <v>0.95678494226421396</v>
      </c>
      <c r="K2764" s="14">
        <v>4.3724447335915704</v>
      </c>
      <c r="L2764" s="14">
        <v>0.55537917900565104</v>
      </c>
      <c r="M2764" s="14">
        <v>0</v>
      </c>
      <c r="N2764" s="14">
        <v>5.1532860119385901</v>
      </c>
      <c r="O2764" s="14">
        <v>0.74676640218635804</v>
      </c>
      <c r="P2764" s="14">
        <v>2.72960449661268</v>
      </c>
      <c r="R2764">
        <v>1</v>
      </c>
      <c r="S2764">
        <v>1</v>
      </c>
      <c r="T2764">
        <v>3</v>
      </c>
      <c r="U2764">
        <v>4</v>
      </c>
      <c r="V2764">
        <v>9</v>
      </c>
    </row>
    <row r="2765" spans="1:22">
      <c r="A2765">
        <v>2010</v>
      </c>
      <c r="B2765">
        <v>3</v>
      </c>
      <c r="C2765">
        <v>4</v>
      </c>
      <c r="D2765" s="14">
        <v>7.4077333725130599</v>
      </c>
      <c r="E2765" s="14">
        <v>2.4464409457474101</v>
      </c>
      <c r="F2765" s="14">
        <v>1.5159926692193499</v>
      </c>
      <c r="G2765" s="14">
        <v>4.3229247954321099</v>
      </c>
      <c r="H2765" s="14">
        <v>3.49186346753693</v>
      </c>
      <c r="I2765" s="14">
        <v>4.3853296459713897</v>
      </c>
      <c r="J2765" s="14">
        <v>0.63012915570747696</v>
      </c>
      <c r="K2765" s="14">
        <v>7.3170122652729503</v>
      </c>
      <c r="L2765" s="14">
        <v>1.4386111738773999</v>
      </c>
      <c r="M2765" s="14">
        <v>0</v>
      </c>
      <c r="N2765" s="14">
        <v>6.5057079028911096</v>
      </c>
      <c r="O2765" s="14">
        <v>1.43257004209697</v>
      </c>
      <c r="P2765" s="14">
        <v>2.85828759687347</v>
      </c>
      <c r="R2765">
        <v>8</v>
      </c>
      <c r="S2765">
        <v>7</v>
      </c>
      <c r="T2765">
        <v>3</v>
      </c>
      <c r="U2765">
        <v>4</v>
      </c>
      <c r="V2765">
        <v>9</v>
      </c>
    </row>
    <row r="2766" spans="1:22">
      <c r="A2766">
        <v>2010</v>
      </c>
      <c r="B2766">
        <v>3</v>
      </c>
      <c r="C2766">
        <v>5</v>
      </c>
      <c r="D2766" s="14">
        <v>4.3079868772937102</v>
      </c>
      <c r="E2766" s="14">
        <v>4.19382837437945</v>
      </c>
      <c r="F2766" s="14">
        <v>2.79816658305448</v>
      </c>
      <c r="G2766" s="14">
        <v>5.2769850746366398</v>
      </c>
      <c r="H2766" s="14">
        <v>1.02743015168244</v>
      </c>
      <c r="I2766" s="14">
        <v>3.29232446210727</v>
      </c>
      <c r="J2766" s="14">
        <v>2.7834469043203298</v>
      </c>
      <c r="K2766" s="14">
        <v>5.5760598769233498</v>
      </c>
      <c r="L2766" s="14">
        <v>0.38870033168998003</v>
      </c>
      <c r="M2766" s="14">
        <v>0</v>
      </c>
      <c r="N2766" s="14">
        <v>1.71528154098389</v>
      </c>
      <c r="O2766" s="14">
        <v>1.95865836398825</v>
      </c>
      <c r="P2766" s="14">
        <v>2.7897309550521601</v>
      </c>
      <c r="R2766">
        <v>8</v>
      </c>
      <c r="S2766">
        <v>3</v>
      </c>
      <c r="T2766">
        <v>6</v>
      </c>
      <c r="U2766">
        <v>4</v>
      </c>
      <c r="V2766">
        <v>8</v>
      </c>
    </row>
    <row r="2767" spans="1:22">
      <c r="A2767">
        <v>2010</v>
      </c>
      <c r="B2767">
        <v>3</v>
      </c>
      <c r="C2767">
        <v>6</v>
      </c>
      <c r="D2767" s="14">
        <v>5.8661930765577797</v>
      </c>
      <c r="E2767" s="14">
        <v>1.1859194201918599</v>
      </c>
      <c r="F2767" s="14">
        <v>2.1281357742839102</v>
      </c>
      <c r="G2767" s="14">
        <v>5.5657492985878401</v>
      </c>
      <c r="H2767" s="14">
        <v>3.95949252317636</v>
      </c>
      <c r="I2767" s="14">
        <v>2.7847517983379602</v>
      </c>
      <c r="J2767" s="14">
        <v>2.68156414290317</v>
      </c>
      <c r="K2767" s="14">
        <v>9.2304133605598402</v>
      </c>
      <c r="L2767" s="14">
        <v>0.85607115636304199</v>
      </c>
      <c r="M2767" s="14">
        <v>0</v>
      </c>
      <c r="N2767" s="14">
        <v>6.2461793052387398</v>
      </c>
      <c r="O2767" s="14">
        <v>1.7611771332023201</v>
      </c>
      <c r="P2767" s="14">
        <v>3.74469942058467</v>
      </c>
      <c r="R2767">
        <v>8</v>
      </c>
      <c r="S2767">
        <v>2</v>
      </c>
      <c r="T2767">
        <v>6</v>
      </c>
      <c r="U2767">
        <v>4</v>
      </c>
      <c r="V2767">
        <v>5</v>
      </c>
    </row>
    <row r="2768" spans="1:22">
      <c r="A2768">
        <v>2010</v>
      </c>
      <c r="B2768">
        <v>3</v>
      </c>
      <c r="C2768">
        <v>7</v>
      </c>
      <c r="D2768" s="14">
        <v>1.97103935262425</v>
      </c>
      <c r="E2768" s="14">
        <v>0.25797914629242502</v>
      </c>
      <c r="F2768" s="14">
        <v>0</v>
      </c>
      <c r="G2768" s="14">
        <v>5.0332973406470103</v>
      </c>
      <c r="H2768" s="14">
        <v>9.7269703724010697</v>
      </c>
      <c r="I2768" s="14">
        <v>0.68513757489875704</v>
      </c>
      <c r="J2768" s="14">
        <v>3.11563294959273</v>
      </c>
      <c r="K2768" s="14">
        <v>6.70428631242922</v>
      </c>
      <c r="L2768" s="14">
        <v>0.29534127957555401</v>
      </c>
      <c r="M2768" s="14">
        <v>0</v>
      </c>
      <c r="N2768" s="14">
        <v>3.3509833253186101</v>
      </c>
      <c r="O2768" s="14">
        <v>1.5435176486765001</v>
      </c>
      <c r="P2768" s="14">
        <v>3.5408670032066398</v>
      </c>
      <c r="R2768">
        <v>9</v>
      </c>
      <c r="S2768">
        <v>4</v>
      </c>
      <c r="T2768">
        <v>6</v>
      </c>
      <c r="U2768">
        <v>4</v>
      </c>
      <c r="V2768">
        <v>5</v>
      </c>
    </row>
    <row r="2769" spans="1:22">
      <c r="A2769">
        <v>2010</v>
      </c>
      <c r="B2769">
        <v>3</v>
      </c>
      <c r="C2769">
        <v>8</v>
      </c>
      <c r="D2769" s="14">
        <v>4.61055734697874</v>
      </c>
      <c r="E2769" s="14">
        <v>1.6547909766892101E-2</v>
      </c>
      <c r="F2769" s="14">
        <v>8.6879701133841104E-4</v>
      </c>
      <c r="G2769" s="14">
        <v>3.0909129954727499</v>
      </c>
      <c r="H2769" s="14">
        <v>4.1349793513742901</v>
      </c>
      <c r="I2769" s="14">
        <v>4.5398283548261498</v>
      </c>
      <c r="J2769" s="14">
        <v>0.53237551341761902</v>
      </c>
      <c r="K2769" s="14">
        <v>6.9796798955732902</v>
      </c>
      <c r="L2769" s="14">
        <v>0.24458387947145599</v>
      </c>
      <c r="M2769" s="14">
        <v>0</v>
      </c>
      <c r="N2769" s="14">
        <v>4.4367212106810303</v>
      </c>
      <c r="O2769" s="14">
        <v>1.07485956608248</v>
      </c>
      <c r="P2769" s="14">
        <v>2.3592746135592</v>
      </c>
      <c r="R2769">
        <v>9</v>
      </c>
      <c r="S2769">
        <v>4</v>
      </c>
      <c r="T2769">
        <v>6</v>
      </c>
      <c r="U2769">
        <v>4</v>
      </c>
      <c r="V2769">
        <v>5</v>
      </c>
    </row>
    <row r="2770" spans="1:22">
      <c r="A2770">
        <v>2010</v>
      </c>
      <c r="B2770">
        <v>3</v>
      </c>
      <c r="C2770">
        <v>9</v>
      </c>
      <c r="D2770" s="14">
        <v>4.3886236596365702</v>
      </c>
      <c r="E2770" s="14">
        <v>2.0919121977865099E-3</v>
      </c>
      <c r="F2770" s="14">
        <v>0</v>
      </c>
      <c r="G2770" s="14">
        <v>1.02150624956471</v>
      </c>
      <c r="H2770" s="14">
        <v>1.4697548388068999</v>
      </c>
      <c r="I2770" s="14">
        <v>1.12131589718122</v>
      </c>
      <c r="J2770" s="14">
        <v>0.174001984892835</v>
      </c>
      <c r="K2770" s="14">
        <v>2.8520837754131301</v>
      </c>
      <c r="L2770" s="14">
        <v>0.13527839319111201</v>
      </c>
      <c r="M2770" s="14">
        <v>0</v>
      </c>
      <c r="N2770" s="14">
        <v>1.31829330493124</v>
      </c>
      <c r="O2770" s="14">
        <v>1.17238920736936</v>
      </c>
      <c r="P2770" s="14">
        <v>1.1410892419418801</v>
      </c>
      <c r="R2770">
        <v>6</v>
      </c>
      <c r="S2770">
        <v>4</v>
      </c>
      <c r="T2770">
        <v>6</v>
      </c>
      <c r="U2770">
        <v>4</v>
      </c>
      <c r="V2770">
        <v>5</v>
      </c>
    </row>
    <row r="2771" spans="1:22">
      <c r="A2771">
        <v>2010</v>
      </c>
      <c r="B2771">
        <v>3</v>
      </c>
      <c r="C2771">
        <v>10</v>
      </c>
      <c r="D2771" s="14">
        <v>3.1998289844068202</v>
      </c>
      <c r="E2771" s="14">
        <v>0</v>
      </c>
      <c r="F2771" s="14">
        <v>0</v>
      </c>
      <c r="G2771" s="14">
        <v>0.20310512864962299</v>
      </c>
      <c r="H2771" s="14">
        <v>0.977213966756731</v>
      </c>
      <c r="I2771" s="14">
        <v>3.6566973064427799</v>
      </c>
      <c r="J2771" s="14">
        <v>0.12074465766334801</v>
      </c>
      <c r="K2771" s="14">
        <v>3.1453088841558499</v>
      </c>
      <c r="L2771" s="14">
        <v>0.113908193411458</v>
      </c>
      <c r="M2771" s="14">
        <v>0</v>
      </c>
      <c r="N2771" s="14">
        <v>1.8978328738540799</v>
      </c>
      <c r="O2771" s="14">
        <v>2.3076118533178098</v>
      </c>
      <c r="P2771" s="14">
        <v>1.42946012519709</v>
      </c>
      <c r="R2771">
        <v>8</v>
      </c>
      <c r="S2771">
        <v>4</v>
      </c>
      <c r="T2771">
        <v>6</v>
      </c>
      <c r="U2771">
        <v>4</v>
      </c>
      <c r="V2771">
        <v>5</v>
      </c>
    </row>
    <row r="2772" spans="1:22">
      <c r="A2772">
        <v>2010</v>
      </c>
      <c r="B2772">
        <v>3</v>
      </c>
      <c r="C2772">
        <v>11</v>
      </c>
      <c r="D2772" s="14">
        <v>1.5753150836638701</v>
      </c>
      <c r="E2772" s="14">
        <v>4.72748255519707E-4</v>
      </c>
      <c r="F2772" s="14">
        <v>0</v>
      </c>
      <c r="G2772" s="14">
        <v>0.36708380747132702</v>
      </c>
      <c r="H2772" s="14">
        <v>0.35038299382061999</v>
      </c>
      <c r="I2772" s="14">
        <v>0.50305751086320505</v>
      </c>
      <c r="J2772" s="14">
        <v>1.8432937789457898E-2</v>
      </c>
      <c r="K2772" s="14">
        <v>0.92780861179189</v>
      </c>
      <c r="L2772" s="14">
        <v>4.4009834700380897E-2</v>
      </c>
      <c r="M2772" s="14">
        <v>1.52484168100674E-3</v>
      </c>
      <c r="N2772" s="14">
        <v>0.76427944591769303</v>
      </c>
      <c r="O2772" s="14">
        <v>3.2439395900752399</v>
      </c>
      <c r="P2772" s="14">
        <v>1.26113580407979</v>
      </c>
      <c r="R2772">
        <v>6</v>
      </c>
      <c r="S2772">
        <v>4</v>
      </c>
      <c r="T2772">
        <v>6</v>
      </c>
      <c r="U2772">
        <v>4</v>
      </c>
      <c r="V2772">
        <v>5</v>
      </c>
    </row>
    <row r="2773" spans="1:22">
      <c r="A2773">
        <v>2010</v>
      </c>
      <c r="B2773">
        <v>3</v>
      </c>
      <c r="C2773">
        <v>12</v>
      </c>
      <c r="D2773" s="14">
        <v>1.6058842453020199</v>
      </c>
      <c r="E2773" s="14">
        <v>1.4353098424702299E-2</v>
      </c>
      <c r="F2773" s="14">
        <v>0</v>
      </c>
      <c r="G2773" s="14">
        <v>0.18983526067985601</v>
      </c>
      <c r="H2773" s="14">
        <v>0.216575393634799</v>
      </c>
      <c r="I2773" s="14">
        <v>0.35037253741587099</v>
      </c>
      <c r="J2773" s="14">
        <v>4.3618306306393899E-2</v>
      </c>
      <c r="K2773" s="14">
        <v>1.5072208753918901</v>
      </c>
      <c r="L2773" s="14">
        <v>1.9399543715310399E-2</v>
      </c>
      <c r="M2773" s="14">
        <v>9.8079446822368997E-4</v>
      </c>
      <c r="N2773" s="14">
        <v>0.34580746528864897</v>
      </c>
      <c r="O2773" s="14">
        <v>1.8433711674481901</v>
      </c>
      <c r="P2773" s="14">
        <v>0.90879868401512398</v>
      </c>
      <c r="R2773">
        <v>6</v>
      </c>
      <c r="S2773">
        <v>4</v>
      </c>
      <c r="T2773">
        <v>6</v>
      </c>
      <c r="U2773">
        <v>4</v>
      </c>
      <c r="V2773">
        <v>5</v>
      </c>
    </row>
    <row r="2774" spans="1:22">
      <c r="A2774">
        <v>2010</v>
      </c>
      <c r="B2774">
        <v>3</v>
      </c>
      <c r="C2774">
        <v>13</v>
      </c>
      <c r="D2774" s="14">
        <v>1.1654318496646801</v>
      </c>
      <c r="E2774" s="14">
        <v>2.9698658077657501E-2</v>
      </c>
      <c r="F2774" s="14">
        <v>0</v>
      </c>
      <c r="G2774" s="14">
        <v>0.13171247542161901</v>
      </c>
      <c r="H2774" s="14">
        <v>0.220256798493183</v>
      </c>
      <c r="I2774" s="14">
        <v>0.63482060538200202</v>
      </c>
      <c r="J2774" s="14">
        <v>5.1162269592533803E-2</v>
      </c>
      <c r="K2774" s="14">
        <v>1.5654447311573501</v>
      </c>
      <c r="L2774" s="14">
        <v>3.5848918760195199E-2</v>
      </c>
      <c r="M2774" s="14">
        <v>2.12840040201904E-2</v>
      </c>
      <c r="N2774" s="14">
        <v>0.27094571657647398</v>
      </c>
      <c r="O2774" s="14">
        <v>1.3179854100717101</v>
      </c>
      <c r="P2774" s="14">
        <v>0.76968763157452702</v>
      </c>
      <c r="R2774">
        <v>6</v>
      </c>
      <c r="S2774">
        <v>4</v>
      </c>
      <c r="T2774">
        <v>6</v>
      </c>
      <c r="U2774">
        <v>4</v>
      </c>
      <c r="V2774">
        <v>5</v>
      </c>
    </row>
    <row r="2775" spans="1:22">
      <c r="A2775">
        <v>2010</v>
      </c>
      <c r="B2775">
        <v>3</v>
      </c>
      <c r="C2775">
        <v>14</v>
      </c>
      <c r="D2775" s="14">
        <v>2.6307833604704798</v>
      </c>
      <c r="E2775" s="14">
        <v>2.1432066482134598E-3</v>
      </c>
      <c r="F2775" s="14">
        <v>0</v>
      </c>
      <c r="G2775" s="14">
        <v>6.6735530570788404E-2</v>
      </c>
      <c r="H2775" s="14">
        <v>0.24469351145214699</v>
      </c>
      <c r="I2775" s="14">
        <v>0.117104407927507</v>
      </c>
      <c r="J2775" s="14">
        <v>0.18037019331536799</v>
      </c>
      <c r="K2775" s="14">
        <v>2.74025001507948</v>
      </c>
      <c r="L2775" s="14">
        <v>8.6876425078285802E-2</v>
      </c>
      <c r="M2775" s="14">
        <v>2.0195344838343999E-5</v>
      </c>
      <c r="N2775" s="14">
        <v>0.86275375027381296</v>
      </c>
      <c r="O2775" s="14">
        <v>1.4213591383312001</v>
      </c>
      <c r="P2775" s="14">
        <v>1.0211493623001799</v>
      </c>
      <c r="R2775">
        <v>6</v>
      </c>
      <c r="S2775">
        <v>4</v>
      </c>
      <c r="T2775">
        <v>6</v>
      </c>
      <c r="U2775">
        <v>4</v>
      </c>
      <c r="V2775">
        <v>2</v>
      </c>
    </row>
    <row r="2776" spans="1:22">
      <c r="A2776">
        <v>2010</v>
      </c>
      <c r="B2776">
        <v>3</v>
      </c>
      <c r="C2776">
        <v>15</v>
      </c>
      <c r="D2776" s="14">
        <v>2.9276151913004802</v>
      </c>
      <c r="E2776" s="14">
        <v>5.2562004284543297E-5</v>
      </c>
      <c r="F2776" s="14">
        <v>0</v>
      </c>
      <c r="G2776" s="14">
        <v>9.2722764036666197E-2</v>
      </c>
      <c r="H2776" s="14">
        <v>2.0461659770606802</v>
      </c>
      <c r="I2776" s="14">
        <v>1.66198895879759</v>
      </c>
      <c r="J2776" s="14">
        <v>0.90528008596574205</v>
      </c>
      <c r="K2776" s="14">
        <v>4.3004566472377004</v>
      </c>
      <c r="L2776" s="14">
        <v>0.229871184723314</v>
      </c>
      <c r="M2776" s="14">
        <v>2.5296980486011301E-2</v>
      </c>
      <c r="N2776" s="14">
        <v>0.38126265793116099</v>
      </c>
      <c r="O2776" s="14">
        <v>0.58338838188109599</v>
      </c>
      <c r="P2776" s="14">
        <v>1.17859086962062</v>
      </c>
      <c r="R2776">
        <v>8</v>
      </c>
      <c r="S2776">
        <v>2</v>
      </c>
      <c r="T2776">
        <v>6</v>
      </c>
      <c r="U2776">
        <v>4</v>
      </c>
      <c r="V2776">
        <v>5</v>
      </c>
    </row>
    <row r="2777" spans="1:22">
      <c r="A2777">
        <v>2010</v>
      </c>
      <c r="B2777">
        <v>3</v>
      </c>
      <c r="C2777">
        <v>16</v>
      </c>
      <c r="D2777" s="14">
        <v>4.1868434746199901</v>
      </c>
      <c r="E2777" s="14">
        <v>7.8125486863772596E-3</v>
      </c>
      <c r="F2777" s="14">
        <v>0</v>
      </c>
      <c r="G2777" s="14">
        <v>0.637100300418734</v>
      </c>
      <c r="H2777" s="14">
        <v>4.0396129273139696</v>
      </c>
      <c r="I2777" s="14">
        <v>0.61977707680777905</v>
      </c>
      <c r="J2777" s="14">
        <v>0.40192520666305298</v>
      </c>
      <c r="K2777" s="14">
        <v>7.3945438435344402</v>
      </c>
      <c r="L2777" s="14">
        <v>0.61827057164635102</v>
      </c>
      <c r="M2777" s="14">
        <v>4.6325344632094999E-2</v>
      </c>
      <c r="N2777" s="14">
        <v>1.7082479612488199</v>
      </c>
      <c r="O2777" s="14">
        <v>0.51255585377743196</v>
      </c>
      <c r="P2777" s="14">
        <v>1.8616548627290499</v>
      </c>
      <c r="R2777">
        <v>8</v>
      </c>
      <c r="S2777">
        <v>7</v>
      </c>
      <c r="T2777">
        <v>6</v>
      </c>
      <c r="U2777">
        <v>4</v>
      </c>
      <c r="V2777">
        <v>5</v>
      </c>
    </row>
    <row r="2778" spans="1:22">
      <c r="A2778">
        <v>2010</v>
      </c>
      <c r="B2778">
        <v>3</v>
      </c>
      <c r="C2778">
        <v>17</v>
      </c>
      <c r="D2778" s="14">
        <v>6.4977766236853398</v>
      </c>
      <c r="E2778" s="14">
        <v>5.4284558814596401E-2</v>
      </c>
      <c r="F2778" s="14">
        <v>0</v>
      </c>
      <c r="G2778" s="14">
        <v>1.7527896279990101</v>
      </c>
      <c r="H2778" s="14">
        <v>0.39691075747615701</v>
      </c>
      <c r="I2778" s="14">
        <v>7.2637295936274704</v>
      </c>
      <c r="J2778" s="14">
        <v>0.51513766873488798</v>
      </c>
      <c r="K2778" s="14">
        <v>4.5519387319288898</v>
      </c>
      <c r="L2778" s="14">
        <v>2.6375372627835798</v>
      </c>
      <c r="M2778" s="14">
        <v>9.6374561703403295E-3</v>
      </c>
      <c r="N2778" s="14">
        <v>5.3488475847563803</v>
      </c>
      <c r="O2778" s="14">
        <v>0.87723747142634501</v>
      </c>
      <c r="P2778" s="14">
        <v>1.65021430929792</v>
      </c>
      <c r="R2778">
        <v>8</v>
      </c>
      <c r="S2778">
        <v>7</v>
      </c>
      <c r="T2778">
        <v>6</v>
      </c>
      <c r="U2778">
        <v>4</v>
      </c>
      <c r="V2778">
        <v>5</v>
      </c>
    </row>
    <row r="2779" spans="1:22">
      <c r="A2779">
        <v>2010</v>
      </c>
      <c r="B2779">
        <v>3</v>
      </c>
      <c r="C2779">
        <v>18</v>
      </c>
      <c r="D2779" s="14">
        <v>11.2412316826404</v>
      </c>
      <c r="E2779" s="14">
        <v>0.19768282176823801</v>
      </c>
      <c r="F2779" s="14">
        <v>1.1310812973609899E-2</v>
      </c>
      <c r="G2779" s="14">
        <v>5.8271229966473204</v>
      </c>
      <c r="H2779" s="14">
        <v>1.4548142084842699</v>
      </c>
      <c r="I2779" s="14">
        <v>5.4131911495538398</v>
      </c>
      <c r="J2779" s="14">
        <v>1.31728416352237</v>
      </c>
      <c r="K2779" s="14">
        <v>2.9204108556003399</v>
      </c>
      <c r="L2779" s="14">
        <v>10.491849802914199</v>
      </c>
      <c r="M2779" s="14">
        <v>1.1022258618675E-3</v>
      </c>
      <c r="N2779" s="14">
        <v>7.64629552149494</v>
      </c>
      <c r="O2779" s="14">
        <v>1.73154725502054</v>
      </c>
      <c r="P2779" s="14">
        <v>3.0982455401513</v>
      </c>
      <c r="R2779">
        <v>1</v>
      </c>
      <c r="S2779">
        <v>7</v>
      </c>
      <c r="T2779">
        <v>7</v>
      </c>
      <c r="U2779">
        <v>4</v>
      </c>
      <c r="V2779">
        <v>4</v>
      </c>
    </row>
    <row r="2780" spans="1:22">
      <c r="A2780">
        <v>2010</v>
      </c>
      <c r="B2780">
        <v>3</v>
      </c>
      <c r="C2780">
        <v>19</v>
      </c>
      <c r="D2780" s="14">
        <v>2.6386369190050298</v>
      </c>
      <c r="E2780" s="14">
        <v>0.12324968999124999</v>
      </c>
      <c r="F2780" s="14">
        <v>3.6522810327774199E-2</v>
      </c>
      <c r="G2780" s="14">
        <v>6.9765818475810297</v>
      </c>
      <c r="H2780" s="14">
        <v>5.6273079275812803</v>
      </c>
      <c r="I2780" s="14">
        <v>0.86881819225719603</v>
      </c>
      <c r="J2780" s="14">
        <v>3.8642122201615798</v>
      </c>
      <c r="K2780" s="14">
        <v>2.0550086710297801</v>
      </c>
      <c r="L2780" s="14">
        <v>14.8843619722517</v>
      </c>
      <c r="M2780" s="14">
        <v>5.6081693687156202E-2</v>
      </c>
      <c r="N2780" s="14">
        <v>10.987441813504301</v>
      </c>
      <c r="O2780" s="14">
        <v>4.1703522370975898</v>
      </c>
      <c r="P2780" s="14">
        <v>4.9931590358263396</v>
      </c>
      <c r="R2780">
        <v>1</v>
      </c>
      <c r="S2780">
        <v>3</v>
      </c>
      <c r="T2780">
        <v>7</v>
      </c>
      <c r="U2780">
        <v>4</v>
      </c>
      <c r="V2780">
        <v>4</v>
      </c>
    </row>
    <row r="2781" spans="1:22">
      <c r="A2781">
        <v>2010</v>
      </c>
      <c r="B2781">
        <v>3</v>
      </c>
      <c r="C2781">
        <v>20</v>
      </c>
      <c r="D2781" s="14">
        <v>3.5373756965788798</v>
      </c>
      <c r="E2781" s="14">
        <v>5.97377810848021E-2</v>
      </c>
      <c r="F2781" s="14">
        <v>0.211771544968444</v>
      </c>
      <c r="G2781" s="14">
        <v>7.2529777605845904</v>
      </c>
      <c r="H2781" s="14">
        <v>7.6898287661716704</v>
      </c>
      <c r="I2781" s="14">
        <v>2.3511959929391799</v>
      </c>
      <c r="J2781" s="14">
        <v>3.7014649415384602</v>
      </c>
      <c r="K2781" s="14">
        <v>3.2866350435310498</v>
      </c>
      <c r="L2781" s="14">
        <v>5.6709836888815701</v>
      </c>
      <c r="M2781" s="14">
        <v>1.18174684166082E-3</v>
      </c>
      <c r="N2781" s="14">
        <v>9.0510348500155704</v>
      </c>
      <c r="O2781" s="14">
        <v>3.8020003844569601</v>
      </c>
      <c r="P2781" s="14">
        <v>4.5794476924236998</v>
      </c>
      <c r="R2781">
        <v>1</v>
      </c>
      <c r="S2781">
        <v>3</v>
      </c>
      <c r="T2781">
        <v>5</v>
      </c>
      <c r="U2781">
        <v>4</v>
      </c>
      <c r="V2781">
        <v>3</v>
      </c>
    </row>
    <row r="2782" spans="1:22">
      <c r="A2782">
        <v>2010</v>
      </c>
      <c r="B2782">
        <v>3</v>
      </c>
      <c r="C2782">
        <v>21</v>
      </c>
      <c r="D2782" s="14">
        <v>2.4861646892934699</v>
      </c>
      <c r="E2782" s="14">
        <v>8.0518054091773504E-3</v>
      </c>
      <c r="F2782" s="14">
        <v>0.22500793099024699</v>
      </c>
      <c r="G2782" s="14">
        <v>3.4551112950302501</v>
      </c>
      <c r="H2782" s="14">
        <v>4.4840603343441501</v>
      </c>
      <c r="I2782" s="14">
        <v>1.6704697978768399</v>
      </c>
      <c r="J2782" s="14">
        <v>0.34988916032230799</v>
      </c>
      <c r="K2782" s="14">
        <v>4.3517014395066003</v>
      </c>
      <c r="L2782" s="14">
        <v>2.7826319675134399</v>
      </c>
      <c r="M2782" s="14">
        <v>8.45386714657966E-4</v>
      </c>
      <c r="N2782" s="14">
        <v>6.1073848071504697</v>
      </c>
      <c r="O2782" s="14">
        <v>4.1381094019180402</v>
      </c>
      <c r="P2782" s="14">
        <v>3.3387060237694501</v>
      </c>
      <c r="R2782">
        <v>8</v>
      </c>
      <c r="S2782">
        <v>3</v>
      </c>
      <c r="T2782">
        <v>5</v>
      </c>
      <c r="U2782">
        <v>9</v>
      </c>
      <c r="V2782">
        <v>3</v>
      </c>
    </row>
    <row r="2783" spans="1:22">
      <c r="A2783">
        <v>2010</v>
      </c>
      <c r="B2783">
        <v>3</v>
      </c>
      <c r="C2783">
        <v>22</v>
      </c>
      <c r="D2783" s="14">
        <v>8.8734827807019094</v>
      </c>
      <c r="E2783" s="14">
        <v>3.7639650134482301E-3</v>
      </c>
      <c r="F2783" s="14">
        <v>3.5553391196278199E-2</v>
      </c>
      <c r="G2783" s="14">
        <v>1.8825581156359901</v>
      </c>
      <c r="H2783" s="14">
        <v>2.4587653039022102</v>
      </c>
      <c r="I2783" s="14">
        <v>2.2581162922335301</v>
      </c>
      <c r="J2783" s="14">
        <v>7.2341710066192597E-2</v>
      </c>
      <c r="K2783" s="14">
        <v>6.46051100876387</v>
      </c>
      <c r="L2783" s="14">
        <v>1.57009930207003</v>
      </c>
      <c r="M2783" s="14">
        <v>2.7986549495960899E-3</v>
      </c>
      <c r="N2783" s="14">
        <v>6.5619928921574697</v>
      </c>
      <c r="O2783" s="14">
        <v>3.3845449716868998</v>
      </c>
      <c r="P2783" s="14">
        <v>2.89387134658715</v>
      </c>
      <c r="R2783">
        <v>9</v>
      </c>
      <c r="S2783">
        <v>3</v>
      </c>
      <c r="T2783">
        <v>5</v>
      </c>
      <c r="U2783">
        <v>9</v>
      </c>
      <c r="V2783">
        <v>3</v>
      </c>
    </row>
    <row r="2784" spans="1:22">
      <c r="A2784">
        <v>2010</v>
      </c>
      <c r="B2784">
        <v>3</v>
      </c>
      <c r="C2784">
        <v>23</v>
      </c>
      <c r="D2784" s="14">
        <v>8.8266478390919492</v>
      </c>
      <c r="E2784" s="14">
        <v>1.05124008569086E-4</v>
      </c>
      <c r="F2784" s="14">
        <v>2.41049737139237E-2</v>
      </c>
      <c r="G2784" s="14">
        <v>2.02000737130694</v>
      </c>
      <c r="H2784" s="14">
        <v>5.3221719560331602</v>
      </c>
      <c r="I2784" s="14">
        <v>15.4872510221719</v>
      </c>
      <c r="J2784" s="14">
        <v>0.151827762659166</v>
      </c>
      <c r="K2784" s="14">
        <v>12.8261836578532</v>
      </c>
      <c r="L2784" s="14">
        <v>2.2417065684358999</v>
      </c>
      <c r="M2784" s="14">
        <v>1.0288049330037601E-3</v>
      </c>
      <c r="N2784" s="14">
        <v>20.423380797100702</v>
      </c>
      <c r="O2784" s="14">
        <v>4.1730636446985496</v>
      </c>
      <c r="P2784" s="14">
        <v>4.8558687998524501</v>
      </c>
      <c r="R2784">
        <v>11</v>
      </c>
      <c r="S2784">
        <v>3</v>
      </c>
      <c r="T2784">
        <v>5</v>
      </c>
      <c r="U2784">
        <v>9</v>
      </c>
      <c r="V2784">
        <v>3</v>
      </c>
    </row>
    <row r="2785" spans="1:22">
      <c r="A2785">
        <v>2010</v>
      </c>
      <c r="B2785">
        <v>3</v>
      </c>
      <c r="C2785">
        <v>24</v>
      </c>
      <c r="D2785" s="14">
        <v>21.488604614422901</v>
      </c>
      <c r="E2785" s="14">
        <v>5.2657499220127403E-5</v>
      </c>
      <c r="F2785" s="14">
        <v>8.6916110595986005E-4</v>
      </c>
      <c r="G2785" s="14">
        <v>2.5696680609015599</v>
      </c>
      <c r="H2785" s="14">
        <v>10.495245196069099</v>
      </c>
      <c r="I2785" s="14">
        <v>3.5363235961925201</v>
      </c>
      <c r="J2785" s="14">
        <v>0.34790339831441602</v>
      </c>
      <c r="K2785" s="14">
        <v>20.345521158516298</v>
      </c>
      <c r="L2785" s="14">
        <v>1.3548567116207699</v>
      </c>
      <c r="M2785" s="14">
        <v>3.51467285118917E-5</v>
      </c>
      <c r="N2785" s="14">
        <v>11.375540330542201</v>
      </c>
      <c r="O2785" s="14">
        <v>4.9679729799074197</v>
      </c>
      <c r="P2785" s="14">
        <v>6.1634448536336004</v>
      </c>
      <c r="R2785">
        <v>11</v>
      </c>
      <c r="S2785">
        <v>3</v>
      </c>
      <c r="T2785">
        <v>5</v>
      </c>
      <c r="U2785">
        <v>9</v>
      </c>
      <c r="V2785">
        <v>4</v>
      </c>
    </row>
    <row r="2786" spans="1:22">
      <c r="A2786">
        <v>2010</v>
      </c>
      <c r="B2786">
        <v>3</v>
      </c>
      <c r="C2786">
        <v>25</v>
      </c>
      <c r="D2786" s="14">
        <v>4.6667930303810499</v>
      </c>
      <c r="E2786" s="14">
        <v>5.2562004284543297E-5</v>
      </c>
      <c r="F2786" s="14">
        <v>0</v>
      </c>
      <c r="G2786" s="14">
        <v>2.4896355554177698</v>
      </c>
      <c r="H2786" s="14">
        <v>4.5504290968074299</v>
      </c>
      <c r="I2786" s="14">
        <v>3.3665233383689799</v>
      </c>
      <c r="J2786" s="14">
        <v>0.44276864525392001</v>
      </c>
      <c r="K2786" s="14">
        <v>7.55582248009192</v>
      </c>
      <c r="L2786" s="14">
        <v>0.85089611071190996</v>
      </c>
      <c r="M2786" s="14">
        <v>0</v>
      </c>
      <c r="N2786" s="14">
        <v>5.3789800544591397</v>
      </c>
      <c r="O2786" s="14">
        <v>2.5052672075169999</v>
      </c>
      <c r="P2786" s="14">
        <v>2.84032164056423</v>
      </c>
      <c r="R2786">
        <v>9</v>
      </c>
      <c r="S2786">
        <v>1</v>
      </c>
      <c r="T2786">
        <v>5</v>
      </c>
      <c r="U2786">
        <v>9</v>
      </c>
      <c r="V2786">
        <v>3</v>
      </c>
    </row>
    <row r="2787" spans="1:22">
      <c r="A2787">
        <v>2010</v>
      </c>
      <c r="B2787">
        <v>3</v>
      </c>
      <c r="C2787">
        <v>26</v>
      </c>
      <c r="D2787" s="14">
        <v>11.4410059389396</v>
      </c>
      <c r="E2787" s="14">
        <v>8.6685167490089393E-2</v>
      </c>
      <c r="F2787" s="14">
        <v>2.8143433086214201E-3</v>
      </c>
      <c r="G2787" s="14">
        <v>1.92459817016454</v>
      </c>
      <c r="H2787" s="14">
        <v>4.8464776986469502</v>
      </c>
      <c r="I2787" s="14">
        <v>7.5199570982668904</v>
      </c>
      <c r="J2787" s="14">
        <v>0.35650393308794298</v>
      </c>
      <c r="K2787" s="14">
        <v>5.6413817229459999</v>
      </c>
      <c r="L2787" s="14">
        <v>1.2475997474970399</v>
      </c>
      <c r="M2787" s="14">
        <v>0</v>
      </c>
      <c r="N2787" s="14">
        <v>9.1193326685416505</v>
      </c>
      <c r="O2787" s="14">
        <v>2.0387210026467901</v>
      </c>
      <c r="P2787" s="14">
        <v>2.5662490338612201</v>
      </c>
      <c r="R2787">
        <v>7</v>
      </c>
      <c r="S2787">
        <v>1</v>
      </c>
      <c r="T2787">
        <v>2</v>
      </c>
      <c r="U2787">
        <v>9</v>
      </c>
      <c r="V2787">
        <v>9</v>
      </c>
    </row>
    <row r="2788" spans="1:22">
      <c r="A2788">
        <v>2010</v>
      </c>
      <c r="B2788">
        <v>3</v>
      </c>
      <c r="C2788">
        <v>27</v>
      </c>
      <c r="D2788" s="14">
        <v>19.909932468698202</v>
      </c>
      <c r="E2788" s="14">
        <v>1.2453911805426101E-2</v>
      </c>
      <c r="F2788" s="14">
        <v>1.8405904261642101E-2</v>
      </c>
      <c r="G2788" s="14">
        <v>3.1629899175107998</v>
      </c>
      <c r="H2788" s="14">
        <v>6.4318716462374699</v>
      </c>
      <c r="I2788" s="14">
        <v>16.518930142422999</v>
      </c>
      <c r="J2788" s="14">
        <v>0.72119161224274797</v>
      </c>
      <c r="K2788" s="14">
        <v>11.022907742011499</v>
      </c>
      <c r="L2788" s="14">
        <v>0.58409388951500796</v>
      </c>
      <c r="M2788" s="14">
        <v>0</v>
      </c>
      <c r="N2788" s="14">
        <v>13.345753130898601</v>
      </c>
      <c r="O2788" s="14">
        <v>2.1247451863232198</v>
      </c>
      <c r="P2788" s="14">
        <v>3.85163915786057</v>
      </c>
      <c r="R2788">
        <v>11</v>
      </c>
      <c r="S2788">
        <v>1</v>
      </c>
      <c r="T2788">
        <v>9</v>
      </c>
      <c r="U2788">
        <v>9</v>
      </c>
      <c r="V2788">
        <v>9</v>
      </c>
    </row>
    <row r="2789" spans="1:22">
      <c r="A2789">
        <v>2010</v>
      </c>
      <c r="B2789">
        <v>3</v>
      </c>
      <c r="C2789">
        <v>28</v>
      </c>
      <c r="D2789" s="14">
        <v>9.1545569116693599</v>
      </c>
      <c r="E2789" s="14">
        <v>2.27231319008715E-2</v>
      </c>
      <c r="F2789" s="14">
        <v>2.8901724200963599E-3</v>
      </c>
      <c r="G2789" s="14">
        <v>4.8098696944531403</v>
      </c>
      <c r="H2789" s="14">
        <v>10.6621027125847</v>
      </c>
      <c r="I2789" s="14">
        <v>6.5027091426171904</v>
      </c>
      <c r="J2789" s="14">
        <v>0.62260282420808999</v>
      </c>
      <c r="K2789" s="14">
        <v>13.225179768686001</v>
      </c>
      <c r="L2789" s="14">
        <v>0.77731924222528803</v>
      </c>
      <c r="M2789" s="14">
        <v>0</v>
      </c>
      <c r="N2789" s="14">
        <v>10.5774013704278</v>
      </c>
      <c r="O2789" s="14">
        <v>3.0191482248869299</v>
      </c>
      <c r="P2789" s="14">
        <v>4.9124099499157303</v>
      </c>
      <c r="R2789">
        <v>11</v>
      </c>
      <c r="S2789">
        <v>1</v>
      </c>
      <c r="T2789">
        <v>9</v>
      </c>
      <c r="U2789">
        <v>9</v>
      </c>
      <c r="V2789">
        <v>4</v>
      </c>
    </row>
    <row r="2790" spans="1:22">
      <c r="A2790">
        <v>2010</v>
      </c>
      <c r="B2790">
        <v>3</v>
      </c>
      <c r="C2790">
        <v>29</v>
      </c>
      <c r="D2790" s="14">
        <v>1.16356532364154</v>
      </c>
      <c r="E2790" s="14">
        <v>0.143685266573363</v>
      </c>
      <c r="F2790" s="14">
        <v>2.19238675583773E-4</v>
      </c>
      <c r="G2790" s="14">
        <v>6.2182610882736702</v>
      </c>
      <c r="H2790" s="14">
        <v>10.331062706470499</v>
      </c>
      <c r="I2790" s="14">
        <v>2.6756334384929201</v>
      </c>
      <c r="J2790" s="14">
        <v>0.70315903987396899</v>
      </c>
      <c r="K2790" s="14">
        <v>6.72932351563135</v>
      </c>
      <c r="L2790" s="14">
        <v>0.22675528135533299</v>
      </c>
      <c r="M2790" s="14">
        <v>0</v>
      </c>
      <c r="N2790" s="14">
        <v>8.3032390291536107</v>
      </c>
      <c r="O2790" s="14">
        <v>3.6697802998812201</v>
      </c>
      <c r="P2790" s="14">
        <v>4.3326625148541202</v>
      </c>
      <c r="R2790">
        <v>11</v>
      </c>
      <c r="S2790">
        <v>1</v>
      </c>
      <c r="T2790">
        <v>2</v>
      </c>
      <c r="U2790">
        <v>9</v>
      </c>
      <c r="V2790">
        <v>9</v>
      </c>
    </row>
    <row r="2791" spans="1:22">
      <c r="A2791">
        <v>2010</v>
      </c>
      <c r="B2791">
        <v>3</v>
      </c>
      <c r="C2791">
        <v>30</v>
      </c>
      <c r="D2791" s="14">
        <v>7.10001846483354</v>
      </c>
      <c r="E2791" s="14">
        <v>0.18739580881406501</v>
      </c>
      <c r="F2791" s="14">
        <v>2.73716316606025E-2</v>
      </c>
      <c r="G2791" s="14">
        <v>5.7553973306671899</v>
      </c>
      <c r="H2791" s="14">
        <v>5.2104636668304902</v>
      </c>
      <c r="I2791" s="14">
        <v>6.5960631390763202</v>
      </c>
      <c r="J2791" s="14">
        <v>2.6629736725788899</v>
      </c>
      <c r="K2791" s="14">
        <v>3.7834655776000798</v>
      </c>
      <c r="L2791" s="14">
        <v>0.57630000534605996</v>
      </c>
      <c r="M2791" s="14">
        <v>0</v>
      </c>
      <c r="N2791" s="14">
        <v>5.1845664234018702</v>
      </c>
      <c r="O2791" s="14">
        <v>1.6865533860845201</v>
      </c>
      <c r="P2791" s="14">
        <v>2.8904286868340598</v>
      </c>
      <c r="R2791">
        <v>1</v>
      </c>
      <c r="S2791">
        <v>1</v>
      </c>
      <c r="T2791">
        <v>9</v>
      </c>
      <c r="U2791">
        <v>9</v>
      </c>
      <c r="V2791">
        <v>9</v>
      </c>
    </row>
    <row r="2792" spans="1:22">
      <c r="A2792">
        <v>2010</v>
      </c>
      <c r="B2792">
        <v>3</v>
      </c>
      <c r="C2792">
        <v>31</v>
      </c>
      <c r="D2792" s="14">
        <v>2.3662401904928401</v>
      </c>
      <c r="E2792" s="14">
        <v>0.19178627273153101</v>
      </c>
      <c r="F2792" s="14">
        <v>5.2723033978724796E-3</v>
      </c>
      <c r="G2792" s="14">
        <v>4.0575864047239598</v>
      </c>
      <c r="H2792" s="14">
        <v>4.8198184542734896</v>
      </c>
      <c r="I2792" s="14">
        <v>1.35966388466392</v>
      </c>
      <c r="J2792" s="14">
        <v>2.8322158549260998</v>
      </c>
      <c r="K2792" s="14">
        <v>3.1604579675115501</v>
      </c>
      <c r="L2792" s="14">
        <v>0.239815164877166</v>
      </c>
      <c r="M2792" s="14">
        <v>4.9952673763430197E-4</v>
      </c>
      <c r="N2792" s="14">
        <v>2.9745470310487301</v>
      </c>
      <c r="O2792" s="14">
        <v>1.22063585543597</v>
      </c>
      <c r="P2792" s="14">
        <v>2.2762164821477899</v>
      </c>
      <c r="R2792">
        <v>7</v>
      </c>
      <c r="S2792">
        <v>1</v>
      </c>
      <c r="T2792">
        <v>9</v>
      </c>
      <c r="U2792">
        <v>9</v>
      </c>
      <c r="V2792">
        <v>2</v>
      </c>
    </row>
    <row r="2793" spans="1:22">
      <c r="A2793">
        <v>2010</v>
      </c>
      <c r="B2793">
        <v>4</v>
      </c>
      <c r="C2793">
        <v>1</v>
      </c>
      <c r="D2793" s="14">
        <v>5.10734329968599</v>
      </c>
      <c r="E2793" s="14">
        <v>0.76348510116756196</v>
      </c>
      <c r="F2793" s="14">
        <v>0.128608753842651</v>
      </c>
      <c r="G2793" s="14">
        <v>2.7184958104058299</v>
      </c>
      <c r="H2793" s="14">
        <v>6.0438421473023798</v>
      </c>
      <c r="I2793" s="14">
        <v>3.4072570554189099</v>
      </c>
      <c r="J2793" s="14">
        <v>2.1009479191928202</v>
      </c>
      <c r="K2793" s="14">
        <v>3.2906778283532399</v>
      </c>
      <c r="L2793" s="14">
        <v>0.33267892664274201</v>
      </c>
      <c r="M2793" s="14">
        <v>0</v>
      </c>
      <c r="N2793" s="14">
        <v>6.00535072560836</v>
      </c>
      <c r="O2793" s="14">
        <v>1.40152698655301</v>
      </c>
      <c r="P2793" s="14">
        <v>2.3206306737985898</v>
      </c>
      <c r="R2793">
        <v>7</v>
      </c>
      <c r="S2793">
        <v>1</v>
      </c>
      <c r="T2793">
        <v>9</v>
      </c>
      <c r="U2793">
        <v>9</v>
      </c>
      <c r="V2793">
        <v>2</v>
      </c>
    </row>
    <row r="2794" spans="1:22">
      <c r="A2794">
        <v>2010</v>
      </c>
      <c r="B2794">
        <v>4</v>
      </c>
      <c r="C2794">
        <v>2</v>
      </c>
      <c r="D2794" s="14">
        <v>10.2598340530829</v>
      </c>
      <c r="E2794" s="14">
        <v>0.26909933649519602</v>
      </c>
      <c r="F2794" s="14">
        <v>4.3530425082002899E-4</v>
      </c>
      <c r="G2794" s="14">
        <v>2.6441582962505499</v>
      </c>
      <c r="H2794" s="14">
        <v>6.1693569976664104</v>
      </c>
      <c r="I2794" s="14">
        <v>6.1954590660218702</v>
      </c>
      <c r="J2794" s="14">
        <v>1.1995704826397899</v>
      </c>
      <c r="K2794" s="14">
        <v>4.4261759603133397</v>
      </c>
      <c r="L2794" s="14">
        <v>0.63080109968449005</v>
      </c>
      <c r="M2794" s="14">
        <v>5.7520230200769499E-3</v>
      </c>
      <c r="N2794" s="14">
        <v>9.0244208359741709</v>
      </c>
      <c r="O2794" s="14">
        <v>2.2207867395476999</v>
      </c>
      <c r="P2794" s="14">
        <v>2.7693442142053599</v>
      </c>
      <c r="R2794">
        <v>7</v>
      </c>
      <c r="S2794">
        <v>8</v>
      </c>
      <c r="T2794">
        <v>9</v>
      </c>
      <c r="U2794">
        <v>9</v>
      </c>
      <c r="V2794">
        <v>4</v>
      </c>
    </row>
    <row r="2795" spans="1:22">
      <c r="A2795">
        <v>2010</v>
      </c>
      <c r="B2795">
        <v>4</v>
      </c>
      <c r="C2795">
        <v>3</v>
      </c>
      <c r="D2795" s="14">
        <v>10.7740742800971</v>
      </c>
      <c r="E2795" s="14">
        <v>0.37220530411372199</v>
      </c>
      <c r="F2795" s="14">
        <v>3.1525933213703103E-2</v>
      </c>
      <c r="G2795" s="14">
        <v>1.9462398862027399</v>
      </c>
      <c r="H2795" s="14">
        <v>4.6539718801567398</v>
      </c>
      <c r="I2795" s="14">
        <v>6.5219055817412102</v>
      </c>
      <c r="J2795" s="14">
        <v>0.820296115177787</v>
      </c>
      <c r="K2795" s="14">
        <v>3.5027711084095001</v>
      </c>
      <c r="L2795" s="14">
        <v>0.80608848226487995</v>
      </c>
      <c r="M2795" s="14">
        <v>1.2779640424119301E-2</v>
      </c>
      <c r="N2795" s="14">
        <v>6.3048598506519999</v>
      </c>
      <c r="O2795" s="14">
        <v>3.63635915385247</v>
      </c>
      <c r="P2795" s="14">
        <v>2.7938591149105201</v>
      </c>
      <c r="R2795">
        <v>3</v>
      </c>
      <c r="S2795">
        <v>3</v>
      </c>
      <c r="T2795">
        <v>9</v>
      </c>
      <c r="U2795">
        <v>9</v>
      </c>
      <c r="V2795">
        <v>2</v>
      </c>
    </row>
    <row r="2796" spans="1:22">
      <c r="A2796">
        <v>2010</v>
      </c>
      <c r="B2796">
        <v>4</v>
      </c>
      <c r="C2796">
        <v>4</v>
      </c>
      <c r="D2796" s="14">
        <v>5.36541664789923</v>
      </c>
      <c r="E2796" s="14">
        <v>0.118636621365155</v>
      </c>
      <c r="F2796" s="14">
        <v>3.6456730140402502E-3</v>
      </c>
      <c r="G2796" s="14">
        <v>0.84452360805924598</v>
      </c>
      <c r="H2796" s="14">
        <v>2.8709412686949101</v>
      </c>
      <c r="I2796" s="14">
        <v>2.3244396441338901</v>
      </c>
      <c r="J2796" s="14">
        <v>0.91333103008403604</v>
      </c>
      <c r="K2796" s="14">
        <v>4.13308194667355</v>
      </c>
      <c r="L2796" s="14">
        <v>0.40721516981310901</v>
      </c>
      <c r="M2796" s="14">
        <v>3.6988092717339998E-3</v>
      </c>
      <c r="N2796" s="14">
        <v>4.0058284050396802</v>
      </c>
      <c r="O2796" s="14">
        <v>3.6213323262218702</v>
      </c>
      <c r="P2796" s="14">
        <v>2.3951122901492101</v>
      </c>
      <c r="R2796">
        <v>3</v>
      </c>
      <c r="S2796">
        <v>3</v>
      </c>
      <c r="T2796">
        <v>7</v>
      </c>
      <c r="U2796">
        <v>9</v>
      </c>
      <c r="V2796">
        <v>2</v>
      </c>
    </row>
    <row r="2797" spans="1:22">
      <c r="A2797">
        <v>2010</v>
      </c>
      <c r="B2797">
        <v>4</v>
      </c>
      <c r="C2797">
        <v>5</v>
      </c>
      <c r="D2797" s="14">
        <v>6.3261121888021998</v>
      </c>
      <c r="E2797" s="14">
        <v>3.8856141567413502E-2</v>
      </c>
      <c r="F2797" s="14">
        <v>9.2502152843585296E-4</v>
      </c>
      <c r="G2797" s="14">
        <v>0.94518856564178699</v>
      </c>
      <c r="H2797" s="14">
        <v>1.4722273943312301</v>
      </c>
      <c r="I2797" s="14">
        <v>1.60798991562208</v>
      </c>
      <c r="J2797" s="14">
        <v>0.39792960162193403</v>
      </c>
      <c r="K2797" s="14">
        <v>4.7242326441851104</v>
      </c>
      <c r="L2797" s="14">
        <v>0.12527149025872</v>
      </c>
      <c r="M2797" s="14">
        <v>3.8796338237677098E-3</v>
      </c>
      <c r="N2797" s="14">
        <v>2.0134359611803001</v>
      </c>
      <c r="O2797" s="14">
        <v>3.9552749939579601</v>
      </c>
      <c r="P2797" s="14">
        <v>2.33446802438894</v>
      </c>
      <c r="R2797">
        <v>3</v>
      </c>
      <c r="S2797">
        <v>3</v>
      </c>
      <c r="T2797">
        <v>7</v>
      </c>
      <c r="U2797">
        <v>9</v>
      </c>
      <c r="V2797">
        <v>2</v>
      </c>
    </row>
    <row r="2798" spans="1:22">
      <c r="A2798">
        <v>2010</v>
      </c>
      <c r="B2798">
        <v>4</v>
      </c>
      <c r="C2798">
        <v>6</v>
      </c>
      <c r="D2798" s="14">
        <v>2.93325155915345</v>
      </c>
      <c r="E2798" s="14">
        <v>1.31335188222716E-2</v>
      </c>
      <c r="F2798" s="14">
        <v>5.4472810603027501E-5</v>
      </c>
      <c r="G2798" s="14">
        <v>2.0439380286864002</v>
      </c>
      <c r="H2798" s="14">
        <v>0.75710574785361195</v>
      </c>
      <c r="I2798" s="14">
        <v>1.74543246693823</v>
      </c>
      <c r="J2798" s="14">
        <v>7.0981051126213099E-2</v>
      </c>
      <c r="K2798" s="14">
        <v>2.2853276563864702</v>
      </c>
      <c r="L2798" s="14">
        <v>0.37865306613142602</v>
      </c>
      <c r="M2798" s="14">
        <v>1.13496151849361E-2</v>
      </c>
      <c r="N2798" s="14">
        <v>2.23878160754305</v>
      </c>
      <c r="O2798" s="14">
        <v>3.7592136680250801</v>
      </c>
      <c r="P2798" s="14">
        <v>1.93715349843402</v>
      </c>
      <c r="R2798">
        <v>6</v>
      </c>
      <c r="S2798">
        <v>8</v>
      </c>
      <c r="T2798">
        <v>5</v>
      </c>
      <c r="U2798">
        <v>9</v>
      </c>
      <c r="V2798">
        <v>9</v>
      </c>
    </row>
    <row r="2799" spans="1:22">
      <c r="A2799">
        <v>2010</v>
      </c>
      <c r="B2799">
        <v>4</v>
      </c>
      <c r="C2799">
        <v>7</v>
      </c>
      <c r="D2799" s="14">
        <v>1.1523313145810501</v>
      </c>
      <c r="E2799" s="14">
        <v>3.6951888860540599E-2</v>
      </c>
      <c r="F2799" s="14">
        <v>0</v>
      </c>
      <c r="G2799" s="14">
        <v>1.0394105101418201</v>
      </c>
      <c r="H2799" s="14">
        <v>1.05064949507648</v>
      </c>
      <c r="I2799" s="14">
        <v>0.80773918221219199</v>
      </c>
      <c r="J2799" s="14">
        <v>0.14387766616904499</v>
      </c>
      <c r="K2799" s="14">
        <v>1.5418698144430401</v>
      </c>
      <c r="L2799" s="14">
        <v>0.71995633033775797</v>
      </c>
      <c r="M2799" s="14">
        <v>2.6548699911254901E-3</v>
      </c>
      <c r="N2799" s="14">
        <v>0.94355514504896498</v>
      </c>
      <c r="O2799" s="14">
        <v>3.3443641176705001</v>
      </c>
      <c r="P2799" s="14">
        <v>1.54877176697982</v>
      </c>
      <c r="R2799">
        <v>6</v>
      </c>
      <c r="S2799">
        <v>3</v>
      </c>
      <c r="T2799">
        <v>5</v>
      </c>
      <c r="U2799">
        <v>9</v>
      </c>
      <c r="V2799">
        <v>3</v>
      </c>
    </row>
    <row r="2800" spans="1:22">
      <c r="A2800">
        <v>2010</v>
      </c>
      <c r="B2800">
        <v>4</v>
      </c>
      <c r="C2800">
        <v>8</v>
      </c>
      <c r="D2800" s="14">
        <v>9.4050859532325397</v>
      </c>
      <c r="E2800" s="14">
        <v>8.58449202750672E-3</v>
      </c>
      <c r="F2800" s="14">
        <v>4.3530425082002899E-4</v>
      </c>
      <c r="G2800" s="14">
        <v>0.80840602257108896</v>
      </c>
      <c r="H2800" s="14">
        <v>2.16414136515544</v>
      </c>
      <c r="I2800" s="14">
        <v>3.6519007262709899</v>
      </c>
      <c r="J2800" s="14">
        <v>0.10058830169654499</v>
      </c>
      <c r="K2800" s="14">
        <v>4.3602464882896799</v>
      </c>
      <c r="L2800" s="14">
        <v>1.2332534657887999</v>
      </c>
      <c r="M2800" s="14">
        <v>1.3624331322173899E-3</v>
      </c>
      <c r="N2800" s="14">
        <v>3.76815741901641</v>
      </c>
      <c r="O2800" s="14">
        <v>2.0332946333922601</v>
      </c>
      <c r="P2800" s="14">
        <v>1.7517704793441899</v>
      </c>
      <c r="R2800">
        <v>6</v>
      </c>
      <c r="S2800">
        <v>3</v>
      </c>
      <c r="T2800">
        <v>9</v>
      </c>
      <c r="U2800">
        <v>9</v>
      </c>
      <c r="V2800">
        <v>2</v>
      </c>
    </row>
    <row r="2801" spans="1:22">
      <c r="A2801">
        <v>2010</v>
      </c>
      <c r="B2801">
        <v>4</v>
      </c>
      <c r="C2801">
        <v>9</v>
      </c>
      <c r="D2801" s="14">
        <v>5.3010908537591197</v>
      </c>
      <c r="E2801" s="14">
        <v>5.8842121471089602E-2</v>
      </c>
      <c r="F2801" s="14">
        <v>0</v>
      </c>
      <c r="G2801" s="14">
        <v>0.88902087052088297</v>
      </c>
      <c r="H2801" s="14">
        <v>0.78132681722881503</v>
      </c>
      <c r="I2801" s="14">
        <v>2.0825930606901402</v>
      </c>
      <c r="J2801" s="14">
        <v>0.37401884549682801</v>
      </c>
      <c r="K2801" s="14">
        <v>4.0826321013506499</v>
      </c>
      <c r="L2801" s="14">
        <v>0.16586458609743401</v>
      </c>
      <c r="M2801" s="14">
        <v>2.9496980168830099E-4</v>
      </c>
      <c r="N2801" s="14">
        <v>2.0557846555024399</v>
      </c>
      <c r="O2801" s="14">
        <v>1.7314540175500801</v>
      </c>
      <c r="P2801" s="14">
        <v>1.4674695649321901</v>
      </c>
      <c r="R2801">
        <v>8</v>
      </c>
      <c r="S2801">
        <v>8</v>
      </c>
      <c r="T2801">
        <v>9</v>
      </c>
      <c r="U2801">
        <v>9</v>
      </c>
      <c r="V2801">
        <v>9</v>
      </c>
    </row>
    <row r="2802" spans="1:22">
      <c r="A2802">
        <v>2010</v>
      </c>
      <c r="B2802">
        <v>4</v>
      </c>
      <c r="C2802">
        <v>10</v>
      </c>
      <c r="D2802" s="14">
        <v>3.7490949795958799</v>
      </c>
      <c r="E2802" s="14">
        <v>6.1823942741342603E-3</v>
      </c>
      <c r="F2802" s="14">
        <v>1.78869798392794E-2</v>
      </c>
      <c r="G2802" s="14">
        <v>1.0489306988790801</v>
      </c>
      <c r="H2802" s="14">
        <v>0.57022959220951897</v>
      </c>
      <c r="I2802" s="14">
        <v>3.1420466221361099</v>
      </c>
      <c r="J2802" s="14">
        <v>0.293408319209015</v>
      </c>
      <c r="K2802" s="14">
        <v>1.10733950004771</v>
      </c>
      <c r="L2802" s="14">
        <v>0.20964049806399801</v>
      </c>
      <c r="M2802" s="14">
        <v>7.2362596355601599E-4</v>
      </c>
      <c r="N2802" s="14">
        <v>1.06768858923506</v>
      </c>
      <c r="O2802" s="14">
        <v>1.0988699438948699</v>
      </c>
      <c r="P2802" s="14">
        <v>0.80933426989341295</v>
      </c>
      <c r="R2802">
        <v>6</v>
      </c>
      <c r="S2802">
        <v>6</v>
      </c>
      <c r="T2802">
        <v>2</v>
      </c>
      <c r="U2802">
        <v>9</v>
      </c>
      <c r="V2802">
        <v>9</v>
      </c>
    </row>
    <row r="2803" spans="1:22">
      <c r="A2803">
        <v>2010</v>
      </c>
      <c r="B2803">
        <v>4</v>
      </c>
      <c r="C2803">
        <v>11</v>
      </c>
      <c r="D2803" s="14">
        <v>1.4914174452072499</v>
      </c>
      <c r="E2803" s="14">
        <v>5.52085049884877E-2</v>
      </c>
      <c r="F2803" s="14">
        <v>3.71332578355155E-2</v>
      </c>
      <c r="G2803" s="14">
        <v>2.1608910666262799</v>
      </c>
      <c r="H2803" s="14">
        <v>0.65736931078084704</v>
      </c>
      <c r="I2803" s="14">
        <v>1.2113156299507299</v>
      </c>
      <c r="J2803" s="14">
        <v>0.84805135206450299</v>
      </c>
      <c r="K2803" s="14">
        <v>1.12507261678612</v>
      </c>
      <c r="L2803" s="14">
        <v>0.40509174605724302</v>
      </c>
      <c r="M2803" s="14">
        <v>2.5522936749135E-2</v>
      </c>
      <c r="N2803" s="14">
        <v>0.82503309265056501</v>
      </c>
      <c r="O2803" s="14">
        <v>1.9727435581483199</v>
      </c>
      <c r="P2803" s="14">
        <v>1.39952396111877</v>
      </c>
      <c r="R2803">
        <v>6</v>
      </c>
      <c r="S2803">
        <v>6</v>
      </c>
      <c r="T2803">
        <v>2</v>
      </c>
      <c r="U2803">
        <v>9</v>
      </c>
      <c r="V2803">
        <v>9</v>
      </c>
    </row>
    <row r="2804" spans="1:22">
      <c r="A2804">
        <v>2010</v>
      </c>
      <c r="B2804">
        <v>4</v>
      </c>
      <c r="C2804">
        <v>12</v>
      </c>
      <c r="D2804" s="14">
        <v>0.89958795683850601</v>
      </c>
      <c r="E2804" s="14">
        <v>0.19183279117332899</v>
      </c>
      <c r="F2804" s="14">
        <v>3.9974127686794397E-2</v>
      </c>
      <c r="G2804" s="14">
        <v>5.6310931942179296</v>
      </c>
      <c r="H2804" s="14">
        <v>2.0849014614164698</v>
      </c>
      <c r="I2804" s="14">
        <v>0.91319647703749196</v>
      </c>
      <c r="J2804" s="14">
        <v>2.1969987869073</v>
      </c>
      <c r="K2804" s="14">
        <v>0.60688058262545796</v>
      </c>
      <c r="L2804" s="14">
        <v>1.19208059342372</v>
      </c>
      <c r="M2804" s="14">
        <v>1.01725231508317E-5</v>
      </c>
      <c r="N2804" s="14">
        <v>3.5172463143075698</v>
      </c>
      <c r="O2804" s="14">
        <v>2.85705123302276</v>
      </c>
      <c r="P2804" s="14">
        <v>2.56072139053739</v>
      </c>
      <c r="R2804">
        <v>1</v>
      </c>
      <c r="S2804">
        <v>6</v>
      </c>
      <c r="T2804">
        <v>9</v>
      </c>
      <c r="U2804">
        <v>9</v>
      </c>
      <c r="V2804">
        <v>7</v>
      </c>
    </row>
    <row r="2805" spans="1:22">
      <c r="A2805">
        <v>2010</v>
      </c>
      <c r="B2805">
        <v>4</v>
      </c>
      <c r="C2805">
        <v>13</v>
      </c>
      <c r="D2805" s="14">
        <v>0.76670111539639996</v>
      </c>
      <c r="E2805" s="14">
        <v>0.79421052495712496</v>
      </c>
      <c r="F2805" s="14">
        <v>1.38808353601205</v>
      </c>
      <c r="G2805" s="14">
        <v>4.9584226178698403</v>
      </c>
      <c r="H2805" s="14">
        <v>2.2242675419153302</v>
      </c>
      <c r="I2805" s="14">
        <v>1.91474798813251</v>
      </c>
      <c r="J2805" s="14">
        <v>3.8190977930374301</v>
      </c>
      <c r="K2805" s="14">
        <v>1.17414932106482</v>
      </c>
      <c r="L2805" s="14">
        <v>2.1591855632144101</v>
      </c>
      <c r="M2805" s="14">
        <v>4.1738215997781398E-4</v>
      </c>
      <c r="N2805" s="14">
        <v>8.1037312991804402</v>
      </c>
      <c r="O2805" s="14">
        <v>3.3821610586248099</v>
      </c>
      <c r="P2805" s="14">
        <v>3.12102781890693</v>
      </c>
      <c r="R2805">
        <v>1</v>
      </c>
      <c r="S2805">
        <v>6</v>
      </c>
      <c r="T2805">
        <v>9</v>
      </c>
      <c r="U2805">
        <v>9</v>
      </c>
      <c r="V2805">
        <v>7</v>
      </c>
    </row>
    <row r="2806" spans="1:22">
      <c r="A2806">
        <v>2010</v>
      </c>
      <c r="B2806">
        <v>4</v>
      </c>
      <c r="C2806">
        <v>14</v>
      </c>
      <c r="D2806" s="14">
        <v>0.55046848725877195</v>
      </c>
      <c r="E2806" s="14">
        <v>1.0936527198877499</v>
      </c>
      <c r="F2806" s="14">
        <v>4.3165293437385497</v>
      </c>
      <c r="G2806" s="14">
        <v>8.1739106448293093</v>
      </c>
      <c r="H2806" s="14">
        <v>6.0418866552305204</v>
      </c>
      <c r="I2806" s="14">
        <v>2.2666271804014602</v>
      </c>
      <c r="J2806" s="14">
        <v>4.9930114066413296</v>
      </c>
      <c r="K2806" s="14">
        <v>3.4754531354826899</v>
      </c>
      <c r="L2806" s="14">
        <v>1.1693500461849899</v>
      </c>
      <c r="M2806" s="14">
        <v>0</v>
      </c>
      <c r="N2806" s="14">
        <v>9.0285285501300905</v>
      </c>
      <c r="O2806" s="14">
        <v>6.0803568954007998</v>
      </c>
      <c r="P2806" s="14">
        <v>5.2536116591208799</v>
      </c>
      <c r="R2806">
        <v>4</v>
      </c>
      <c r="S2806">
        <v>6</v>
      </c>
      <c r="T2806">
        <v>9</v>
      </c>
      <c r="U2806">
        <v>3</v>
      </c>
      <c r="V2806">
        <v>4</v>
      </c>
    </row>
    <row r="2807" spans="1:22">
      <c r="A2807">
        <v>2010</v>
      </c>
      <c r="B2807">
        <v>4</v>
      </c>
      <c r="C2807">
        <v>15</v>
      </c>
      <c r="D2807" s="14">
        <v>5.13740204399432</v>
      </c>
      <c r="E2807" s="14">
        <v>11.351276928692</v>
      </c>
      <c r="F2807" s="14">
        <v>2.1414781241498901</v>
      </c>
      <c r="G2807" s="14">
        <v>6.61010424459666</v>
      </c>
      <c r="H2807" s="14">
        <v>7.31121547455575</v>
      </c>
      <c r="I2807" s="14">
        <v>12.3904564155311</v>
      </c>
      <c r="J2807" s="14">
        <v>3.9084750279991001</v>
      </c>
      <c r="K2807" s="14">
        <v>3.6765625097177099</v>
      </c>
      <c r="L2807" s="14">
        <v>3.8050762582991702</v>
      </c>
      <c r="M2807" s="14">
        <v>0</v>
      </c>
      <c r="N2807" s="14">
        <v>13.515855281562001</v>
      </c>
      <c r="O2807" s="14">
        <v>4.8870802842068599</v>
      </c>
      <c r="P2807" s="14">
        <v>5.0568763719304899</v>
      </c>
      <c r="R2807">
        <v>1</v>
      </c>
      <c r="S2807">
        <v>8</v>
      </c>
      <c r="T2807">
        <v>9</v>
      </c>
      <c r="U2807">
        <v>3</v>
      </c>
      <c r="V2807">
        <v>9</v>
      </c>
    </row>
    <row r="2808" spans="1:22">
      <c r="A2808">
        <v>2010</v>
      </c>
      <c r="B2808">
        <v>4</v>
      </c>
      <c r="C2808">
        <v>16</v>
      </c>
      <c r="D2808" s="14">
        <v>9.8359977131409106</v>
      </c>
      <c r="E2808" s="14">
        <v>0.28827335188634201</v>
      </c>
      <c r="F2808" s="14">
        <v>0.732153002407815</v>
      </c>
      <c r="G2808" s="14">
        <v>2.85672267677423</v>
      </c>
      <c r="H2808" s="14">
        <v>4.61449097247033</v>
      </c>
      <c r="I2808" s="14">
        <v>8.3239289822013802</v>
      </c>
      <c r="J2808" s="14">
        <v>1.99693734754181</v>
      </c>
      <c r="K2808" s="14">
        <v>6.0621113715132804</v>
      </c>
      <c r="L2808" s="14">
        <v>0.38882298918651098</v>
      </c>
      <c r="M2808" s="14">
        <v>1.1043801559374501E-3</v>
      </c>
      <c r="N2808" s="14">
        <v>4.7316152505471996</v>
      </c>
      <c r="O2808" s="14">
        <v>3.7860000738903699</v>
      </c>
      <c r="P2808" s="14">
        <v>3.4175123687315399</v>
      </c>
      <c r="R2808">
        <v>7</v>
      </c>
      <c r="S2808">
        <v>8</v>
      </c>
      <c r="T2808">
        <v>2</v>
      </c>
      <c r="U2808">
        <v>3</v>
      </c>
      <c r="V2808">
        <v>9</v>
      </c>
    </row>
    <row r="2809" spans="1:22">
      <c r="A2809">
        <v>2010</v>
      </c>
      <c r="B2809">
        <v>4</v>
      </c>
      <c r="C2809">
        <v>17</v>
      </c>
      <c r="D2809" s="14">
        <v>5.8811478129075097</v>
      </c>
      <c r="E2809" s="14">
        <v>0.35689265215084198</v>
      </c>
      <c r="F2809" s="14">
        <v>0.66306642020760598</v>
      </c>
      <c r="G2809" s="14">
        <v>6.1121452148806501</v>
      </c>
      <c r="H2809" s="14">
        <v>7.0626842602529196</v>
      </c>
      <c r="I2809" s="14">
        <v>5.0144744113941799</v>
      </c>
      <c r="J2809" s="14">
        <v>3.2243918548333701</v>
      </c>
      <c r="K2809" s="14">
        <v>6.3910174514967899</v>
      </c>
      <c r="L2809" s="14">
        <v>1.8401612963791101</v>
      </c>
      <c r="M2809" s="14">
        <v>0</v>
      </c>
      <c r="N2809" s="14">
        <v>7.2496034078131801</v>
      </c>
      <c r="O2809" s="14">
        <v>2.4465987665148101</v>
      </c>
      <c r="P2809" s="14">
        <v>3.9789816337769799</v>
      </c>
      <c r="R2809">
        <v>7</v>
      </c>
      <c r="S2809">
        <v>6</v>
      </c>
      <c r="T2809">
        <v>2</v>
      </c>
      <c r="U2809">
        <v>3</v>
      </c>
      <c r="V2809">
        <v>9</v>
      </c>
    </row>
    <row r="2810" spans="1:22">
      <c r="A2810">
        <v>2010</v>
      </c>
      <c r="B2810">
        <v>4</v>
      </c>
      <c r="C2810">
        <v>18</v>
      </c>
      <c r="D2810" s="14">
        <v>5.5523348344974499</v>
      </c>
      <c r="E2810" s="14">
        <v>7.2783954329350697E-2</v>
      </c>
      <c r="F2810" s="14">
        <v>0.37614749377660101</v>
      </c>
      <c r="G2810" s="14">
        <v>1.8458333314819</v>
      </c>
      <c r="H2810" s="14">
        <v>2.5988178621320301</v>
      </c>
      <c r="I2810" s="14">
        <v>6.4235421488038797</v>
      </c>
      <c r="J2810" s="14">
        <v>1.1083058066489</v>
      </c>
      <c r="K2810" s="14">
        <v>4.1594836163232403</v>
      </c>
      <c r="L2810" s="14">
        <v>0.318678610458068</v>
      </c>
      <c r="M2810" s="14">
        <v>1.09131893507149E-3</v>
      </c>
      <c r="N2810" s="14">
        <v>5.7292633986078503</v>
      </c>
      <c r="O2810" s="14">
        <v>2.2034759809258002</v>
      </c>
      <c r="P2810" s="14">
        <v>2.2001933314240598</v>
      </c>
      <c r="R2810">
        <v>7</v>
      </c>
      <c r="S2810">
        <v>1</v>
      </c>
      <c r="T2810">
        <v>2</v>
      </c>
      <c r="U2810">
        <v>3</v>
      </c>
      <c r="V2810">
        <v>7</v>
      </c>
    </row>
    <row r="2811" spans="1:22">
      <c r="A2811">
        <v>2010</v>
      </c>
      <c r="B2811">
        <v>4</v>
      </c>
      <c r="C2811">
        <v>19</v>
      </c>
      <c r="D2811" s="14">
        <v>3.6750103567972401</v>
      </c>
      <c r="E2811" s="14">
        <v>1.9402900077191299E-3</v>
      </c>
      <c r="F2811" s="14">
        <v>2.3036648209092701E-2</v>
      </c>
      <c r="G2811" s="14">
        <v>2.8767738167732499</v>
      </c>
      <c r="H2811" s="14">
        <v>2.0950919417003999</v>
      </c>
      <c r="I2811" s="14">
        <v>1.4644645800484499</v>
      </c>
      <c r="J2811" s="14">
        <v>0.375494337656612</v>
      </c>
      <c r="K2811" s="14">
        <v>3.4832867670254699</v>
      </c>
      <c r="L2811" s="14">
        <v>0.75539108483949802</v>
      </c>
      <c r="M2811" s="14">
        <v>0.16244666482977599</v>
      </c>
      <c r="N2811" s="14">
        <v>5.3751161525961297</v>
      </c>
      <c r="O2811" s="14">
        <v>1.48364182893776</v>
      </c>
      <c r="P2811" s="14">
        <v>1.9176576889960999</v>
      </c>
      <c r="R2811">
        <v>6</v>
      </c>
      <c r="S2811">
        <v>6</v>
      </c>
      <c r="T2811">
        <v>2</v>
      </c>
      <c r="U2811">
        <v>3</v>
      </c>
      <c r="V2811">
        <v>7</v>
      </c>
    </row>
    <row r="2812" spans="1:22">
      <c r="A2812">
        <v>2010</v>
      </c>
      <c r="B2812">
        <v>4</v>
      </c>
      <c r="C2812">
        <v>20</v>
      </c>
      <c r="D2812" s="14">
        <v>3.1091664479907402</v>
      </c>
      <c r="E2812" s="14">
        <v>0.112221265760692</v>
      </c>
      <c r="F2812" s="14">
        <v>0.23081614104932299</v>
      </c>
      <c r="G2812" s="14">
        <v>2.75424149868679</v>
      </c>
      <c r="H2812" s="14">
        <v>1.30150100815258</v>
      </c>
      <c r="I2812" s="14">
        <v>1.62300051133074</v>
      </c>
      <c r="J2812" s="14">
        <v>0.28055966998528897</v>
      </c>
      <c r="K2812" s="14">
        <v>1.02473846835483</v>
      </c>
      <c r="L2812" s="14">
        <v>1.2030642943851</v>
      </c>
      <c r="M2812" s="14">
        <v>0.15738391269735899</v>
      </c>
      <c r="N2812" s="14">
        <v>5.8777493558187102</v>
      </c>
      <c r="O2812" s="14">
        <v>2.7561744002135402</v>
      </c>
      <c r="P2812" s="14">
        <v>1.9332251483331999</v>
      </c>
      <c r="R2812">
        <v>2</v>
      </c>
      <c r="S2812">
        <v>5</v>
      </c>
      <c r="T2812">
        <v>4</v>
      </c>
      <c r="U2812">
        <v>3</v>
      </c>
      <c r="V2812">
        <v>7</v>
      </c>
    </row>
    <row r="2813" spans="1:22">
      <c r="A2813">
        <v>2010</v>
      </c>
      <c r="B2813">
        <v>4</v>
      </c>
      <c r="C2813">
        <v>21</v>
      </c>
      <c r="D2813" s="14">
        <v>4.7774516431098002</v>
      </c>
      <c r="E2813" s="14">
        <v>0.15984586774495499</v>
      </c>
      <c r="F2813" s="14">
        <v>0.75870253657438003</v>
      </c>
      <c r="G2813" s="14">
        <v>4.2299467170419804</v>
      </c>
      <c r="H2813" s="14">
        <v>1.05096613730513</v>
      </c>
      <c r="I2813" s="14">
        <v>5.3348874673063298</v>
      </c>
      <c r="J2813" s="14">
        <v>1.48812028949897</v>
      </c>
      <c r="K2813" s="14">
        <v>1.2922432053243</v>
      </c>
      <c r="L2813" s="14">
        <v>3.5588925577950898</v>
      </c>
      <c r="M2813" s="14">
        <v>0.126683147755346</v>
      </c>
      <c r="N2813" s="14">
        <v>5.6827307793659596</v>
      </c>
      <c r="O2813" s="14">
        <v>1.92587500978932</v>
      </c>
      <c r="P2813" s="14">
        <v>2.1771818663132301</v>
      </c>
      <c r="R2813">
        <v>2</v>
      </c>
      <c r="S2813">
        <v>5</v>
      </c>
      <c r="T2813">
        <v>4</v>
      </c>
      <c r="U2813">
        <v>3</v>
      </c>
      <c r="V2813">
        <v>7</v>
      </c>
    </row>
    <row r="2814" spans="1:22">
      <c r="A2814">
        <v>2010</v>
      </c>
      <c r="B2814">
        <v>4</v>
      </c>
      <c r="C2814">
        <v>22</v>
      </c>
      <c r="D2814" s="14">
        <v>0.45400823922654499</v>
      </c>
      <c r="E2814" s="14">
        <v>1.06362654409379</v>
      </c>
      <c r="F2814" s="14">
        <v>2.0583794429219502</v>
      </c>
      <c r="G2814" s="14">
        <v>7.2909207654659003</v>
      </c>
      <c r="H2814" s="14">
        <v>1.0383032424158201</v>
      </c>
      <c r="I2814" s="14">
        <v>0.517819214558358</v>
      </c>
      <c r="J2814" s="14">
        <v>1.83271900754218</v>
      </c>
      <c r="K2814" s="14">
        <v>0.96573093120598097</v>
      </c>
      <c r="L2814" s="14">
        <v>3.3663065979848601</v>
      </c>
      <c r="M2814" s="14">
        <v>0.26233586559551397</v>
      </c>
      <c r="N2814" s="14">
        <v>8.6508960050831796</v>
      </c>
      <c r="O2814" s="14">
        <v>1.76249741899829</v>
      </c>
      <c r="P2814" s="14">
        <v>2.7410984252438202</v>
      </c>
      <c r="R2814">
        <v>1</v>
      </c>
      <c r="S2814">
        <v>6</v>
      </c>
      <c r="T2814">
        <v>4</v>
      </c>
      <c r="U2814">
        <v>3</v>
      </c>
      <c r="V2814">
        <v>7</v>
      </c>
    </row>
    <row r="2815" spans="1:22">
      <c r="A2815">
        <v>2010</v>
      </c>
      <c r="B2815">
        <v>4</v>
      </c>
      <c r="C2815">
        <v>23</v>
      </c>
      <c r="D2815" s="14">
        <v>2.9043893925711499</v>
      </c>
      <c r="E2815" s="14">
        <v>2.2367607854209401</v>
      </c>
      <c r="F2815" s="14">
        <v>1.2838012971420301</v>
      </c>
      <c r="G2815" s="14">
        <v>7.5136795040266504</v>
      </c>
      <c r="H2815" s="14">
        <v>3.6115221542350602</v>
      </c>
      <c r="I2815" s="14">
        <v>5.6570990539741004</v>
      </c>
      <c r="J2815" s="14">
        <v>8.7973256194916196</v>
      </c>
      <c r="K2815" s="14">
        <v>1.0737698117408401</v>
      </c>
      <c r="L2815" s="14">
        <v>5.05855296637049</v>
      </c>
      <c r="M2815" s="14">
        <v>4.7782137863399904E-3</v>
      </c>
      <c r="N2815" s="14">
        <v>13.397110857974999</v>
      </c>
      <c r="O2815" s="14">
        <v>3.4867948325193501</v>
      </c>
      <c r="P2815" s="14">
        <v>4.5025555810561402</v>
      </c>
      <c r="R2815">
        <v>5</v>
      </c>
      <c r="S2815">
        <v>5</v>
      </c>
      <c r="T2815">
        <v>4</v>
      </c>
      <c r="U2815">
        <v>3</v>
      </c>
      <c r="V2815">
        <v>1</v>
      </c>
    </row>
    <row r="2816" spans="1:22">
      <c r="A2816">
        <v>2010</v>
      </c>
      <c r="B2816">
        <v>4</v>
      </c>
      <c r="C2816">
        <v>24</v>
      </c>
      <c r="D2816" s="14">
        <v>2.5436017723295401</v>
      </c>
      <c r="E2816" s="14">
        <v>2.1756803238353202</v>
      </c>
      <c r="F2816" s="14">
        <v>0.91258390488847596</v>
      </c>
      <c r="G2816" s="14">
        <v>10.386041135112</v>
      </c>
      <c r="H2816" s="14">
        <v>7.6531467207726998</v>
      </c>
      <c r="I2816" s="14">
        <v>4.7178105309605103</v>
      </c>
      <c r="J2816" s="14">
        <v>7.1171158856598398</v>
      </c>
      <c r="K2816" s="14">
        <v>1.03023606005608</v>
      </c>
      <c r="L2816" s="14">
        <v>2.44024461534549</v>
      </c>
      <c r="M2816" s="14">
        <v>3.7182804515699899E-2</v>
      </c>
      <c r="N2816" s="14">
        <v>6.0309985327379696</v>
      </c>
      <c r="O2816" s="14">
        <v>4.6428611938819797</v>
      </c>
      <c r="P2816" s="14">
        <v>5.0960310664811299</v>
      </c>
      <c r="R2816">
        <v>5</v>
      </c>
      <c r="S2816">
        <v>6</v>
      </c>
      <c r="T2816">
        <v>4</v>
      </c>
      <c r="U2816">
        <v>3</v>
      </c>
      <c r="V2816">
        <v>1</v>
      </c>
    </row>
    <row r="2817" spans="1:22">
      <c r="A2817">
        <v>2010</v>
      </c>
      <c r="B2817">
        <v>4</v>
      </c>
      <c r="C2817">
        <v>25</v>
      </c>
      <c r="D2817" s="14">
        <v>0.96457765327999501</v>
      </c>
      <c r="E2817" s="14">
        <v>0.44280992116441598</v>
      </c>
      <c r="F2817" s="14">
        <v>0.48019724423396898</v>
      </c>
      <c r="G2817" s="14">
        <v>3.9906369030763802</v>
      </c>
      <c r="H2817" s="14">
        <v>2.6218790284017701</v>
      </c>
      <c r="I2817" s="14">
        <v>3.0024660295282</v>
      </c>
      <c r="J2817" s="14">
        <v>4.91601239491178</v>
      </c>
      <c r="K2817" s="14">
        <v>1.9165651142564799</v>
      </c>
      <c r="L2817" s="14">
        <v>0.31390659339869997</v>
      </c>
      <c r="M2817" s="14">
        <v>0.163582752017426</v>
      </c>
      <c r="N2817" s="14">
        <v>3.2102221253611498</v>
      </c>
      <c r="O2817" s="14">
        <v>4.8278179111689399</v>
      </c>
      <c r="P2817" s="14">
        <v>3.4243174951819202</v>
      </c>
      <c r="R2817">
        <v>1</v>
      </c>
      <c r="S2817">
        <v>6</v>
      </c>
      <c r="T2817">
        <v>4</v>
      </c>
      <c r="U2817">
        <v>3</v>
      </c>
      <c r="V2817">
        <v>1</v>
      </c>
    </row>
    <row r="2818" spans="1:22">
      <c r="A2818">
        <v>2010</v>
      </c>
      <c r="B2818">
        <v>4</v>
      </c>
      <c r="C2818">
        <v>26</v>
      </c>
      <c r="D2818" s="14">
        <v>0.119157941636464</v>
      </c>
      <c r="E2818" s="14">
        <v>1.4130137377228</v>
      </c>
      <c r="F2818" s="14">
        <v>1.24325169633475</v>
      </c>
      <c r="G2818" s="14">
        <v>5.92303237387131</v>
      </c>
      <c r="H2818" s="14">
        <v>3.0880127097615002</v>
      </c>
      <c r="I2818" s="14">
        <v>0.61892649909216702</v>
      </c>
      <c r="J2818" s="14">
        <v>5.2313149798995502</v>
      </c>
      <c r="K2818" s="14">
        <v>3.4049742656461599</v>
      </c>
      <c r="L2818" s="14">
        <v>1.2175283204006999</v>
      </c>
      <c r="M2818" s="14">
        <v>0.10859223507034101</v>
      </c>
      <c r="N2818" s="14">
        <v>5.7833766133778699</v>
      </c>
      <c r="O2818" s="14">
        <v>7.2248006543481598</v>
      </c>
      <c r="P2818" s="14">
        <v>4.9577265427118498</v>
      </c>
      <c r="R2818">
        <v>10</v>
      </c>
      <c r="S2818">
        <v>6</v>
      </c>
      <c r="T2818">
        <v>4</v>
      </c>
      <c r="U2818">
        <v>3</v>
      </c>
      <c r="V2818">
        <v>7</v>
      </c>
    </row>
    <row r="2819" spans="1:22">
      <c r="A2819">
        <v>2010</v>
      </c>
      <c r="B2819">
        <v>4</v>
      </c>
      <c r="C2819">
        <v>27</v>
      </c>
      <c r="D2819" s="14">
        <v>0.87496766669623804</v>
      </c>
      <c r="E2819" s="14">
        <v>1.42397362163281</v>
      </c>
      <c r="F2819" s="14">
        <v>1.5792570712374401E-2</v>
      </c>
      <c r="G2819" s="14">
        <v>5.7600163738057502</v>
      </c>
      <c r="H2819" s="14">
        <v>4.5422852045664399</v>
      </c>
      <c r="I2819" s="14">
        <v>1.36154197767075</v>
      </c>
      <c r="J2819" s="14">
        <v>7.1677346891133498</v>
      </c>
      <c r="K2819" s="14">
        <v>3.3394552066721199</v>
      </c>
      <c r="L2819" s="14">
        <v>1.86158605719334</v>
      </c>
      <c r="M2819" s="14">
        <v>2.4736802253141801E-2</v>
      </c>
      <c r="N2819" s="14">
        <v>8.3684779846154793</v>
      </c>
      <c r="O2819" s="14">
        <v>8.4130627126703903</v>
      </c>
      <c r="P2819" s="14">
        <v>5.7681145230054804</v>
      </c>
      <c r="R2819">
        <v>4</v>
      </c>
      <c r="S2819">
        <v>8</v>
      </c>
      <c r="T2819">
        <v>9</v>
      </c>
      <c r="U2819">
        <v>3</v>
      </c>
      <c r="V2819">
        <v>4</v>
      </c>
    </row>
    <row r="2820" spans="1:22">
      <c r="A2820">
        <v>2010</v>
      </c>
      <c r="B2820">
        <v>4</v>
      </c>
      <c r="C2820">
        <v>28</v>
      </c>
      <c r="D2820" s="14">
        <v>1.10232269821233</v>
      </c>
      <c r="E2820" s="14">
        <v>1.8312826417171499</v>
      </c>
      <c r="F2820" s="14">
        <v>0.27644293394306901</v>
      </c>
      <c r="G2820" s="14">
        <v>6.3911850381120798</v>
      </c>
      <c r="H2820" s="14">
        <v>4.7178833379498801</v>
      </c>
      <c r="I2820" s="14">
        <v>1.21655796495666</v>
      </c>
      <c r="J2820" s="14">
        <v>8.86647197083267</v>
      </c>
      <c r="K2820" s="14">
        <v>6.3471899641255298</v>
      </c>
      <c r="L2820" s="14">
        <v>2.3859281420868301</v>
      </c>
      <c r="M2820" s="14">
        <v>7.3598967048786004E-2</v>
      </c>
      <c r="N2820" s="14">
        <v>12.496632464659401</v>
      </c>
      <c r="O2820" s="14">
        <v>8.7385535968433707</v>
      </c>
      <c r="P2820" s="14">
        <v>6.7213786190792399</v>
      </c>
      <c r="R2820">
        <v>4</v>
      </c>
      <c r="S2820">
        <v>8</v>
      </c>
      <c r="T2820">
        <v>9</v>
      </c>
      <c r="U2820">
        <v>3</v>
      </c>
      <c r="V2820">
        <v>4</v>
      </c>
    </row>
    <row r="2821" spans="1:22">
      <c r="A2821">
        <v>2010</v>
      </c>
      <c r="B2821">
        <v>4</v>
      </c>
      <c r="C2821">
        <v>29</v>
      </c>
      <c r="D2821" s="14">
        <v>9.3689504052419803</v>
      </c>
      <c r="E2821" s="14">
        <v>0.98857491224412497</v>
      </c>
      <c r="F2821" s="14">
        <v>0.21295543107590101</v>
      </c>
      <c r="G2821" s="14">
        <v>4.5296751279497398</v>
      </c>
      <c r="H2821" s="14">
        <v>8.0791780875270103</v>
      </c>
      <c r="I2821" s="14">
        <v>4.49452718191682</v>
      </c>
      <c r="J2821" s="14">
        <v>2.6666470322309501</v>
      </c>
      <c r="K2821" s="14">
        <v>10.914562363982</v>
      </c>
      <c r="L2821" s="14">
        <v>3.83815040097678</v>
      </c>
      <c r="M2821" s="14">
        <v>1.2827549916605801E-2</v>
      </c>
      <c r="N2821" s="14">
        <v>13.7609660845524</v>
      </c>
      <c r="O2821" s="14">
        <v>7.84741351680674</v>
      </c>
      <c r="P2821" s="14">
        <v>6.6602273001319299</v>
      </c>
      <c r="R2821">
        <v>4</v>
      </c>
      <c r="S2821">
        <v>8</v>
      </c>
      <c r="T2821">
        <v>9</v>
      </c>
      <c r="U2821">
        <v>3</v>
      </c>
      <c r="V2821">
        <v>9</v>
      </c>
    </row>
    <row r="2822" spans="1:22">
      <c r="A2822">
        <v>2010</v>
      </c>
      <c r="B2822">
        <v>4</v>
      </c>
      <c r="C2822">
        <v>30</v>
      </c>
      <c r="D2822" s="14">
        <v>9.7353123755931303</v>
      </c>
      <c r="E2822" s="14">
        <v>0.74956579381877297</v>
      </c>
      <c r="F2822" s="14">
        <v>0.40274643199934301</v>
      </c>
      <c r="G2822" s="14">
        <v>3.1769039700512698</v>
      </c>
      <c r="H2822" s="14">
        <v>7.4068249691306596</v>
      </c>
      <c r="I2822" s="14">
        <v>7.0482534311931602</v>
      </c>
      <c r="J2822" s="14">
        <v>1.9282992596249899</v>
      </c>
      <c r="K2822" s="14">
        <v>6.3695783173376199</v>
      </c>
      <c r="L2822" s="14">
        <v>3.81513203157549</v>
      </c>
      <c r="M2822" s="14">
        <v>0.50339992481872398</v>
      </c>
      <c r="N2822" s="14">
        <v>7.19499909344988</v>
      </c>
      <c r="O2822" s="14">
        <v>4.0216464663284697</v>
      </c>
      <c r="P2822" s="14">
        <v>4.1505926751397801</v>
      </c>
      <c r="R2822">
        <v>7</v>
      </c>
      <c r="S2822">
        <v>8</v>
      </c>
      <c r="T2822">
        <v>2</v>
      </c>
      <c r="U2822">
        <v>3</v>
      </c>
      <c r="V2822">
        <v>7</v>
      </c>
    </row>
    <row r="2823" spans="1:22">
      <c r="A2823">
        <v>2010</v>
      </c>
      <c r="B2823">
        <v>5</v>
      </c>
      <c r="C2823">
        <v>1</v>
      </c>
      <c r="D2823" s="14">
        <v>8.0046106599556808</v>
      </c>
      <c r="E2823" s="14">
        <v>0.56393535441772202</v>
      </c>
      <c r="F2823" s="14">
        <v>0.93829614310374798</v>
      </c>
      <c r="G2823" s="14">
        <v>5.5018629094946903</v>
      </c>
      <c r="H2823" s="14">
        <v>5.5936146979247798</v>
      </c>
      <c r="I2823" s="14">
        <v>5.6943854977381898</v>
      </c>
      <c r="J2823" s="14">
        <v>1.7632523911282501</v>
      </c>
      <c r="K2823" s="14">
        <v>4.8033382977621502</v>
      </c>
      <c r="L2823" s="14">
        <v>12.420414116019201</v>
      </c>
      <c r="M2823" s="14">
        <v>2.1055931843624802</v>
      </c>
      <c r="N2823" s="14">
        <v>9.8573314643964292</v>
      </c>
      <c r="O2823" s="14">
        <v>3.5998063105873301</v>
      </c>
      <c r="P2823" s="14">
        <v>4.6851812517979399</v>
      </c>
      <c r="R2823">
        <v>7</v>
      </c>
      <c r="S2823">
        <v>8</v>
      </c>
      <c r="T2823">
        <v>2</v>
      </c>
      <c r="U2823">
        <v>3</v>
      </c>
      <c r="V2823">
        <v>9</v>
      </c>
    </row>
    <row r="2824" spans="1:22">
      <c r="A2824">
        <v>2010</v>
      </c>
      <c r="B2824">
        <v>5</v>
      </c>
      <c r="C2824">
        <v>2</v>
      </c>
      <c r="D2824" s="14">
        <v>9.8581403396754705</v>
      </c>
      <c r="E2824" s="14">
        <v>0.30201715130321599</v>
      </c>
      <c r="F2824" s="14">
        <v>0.31413179491485899</v>
      </c>
      <c r="G2824" s="14">
        <v>6.6092838952692397</v>
      </c>
      <c r="H2824" s="14">
        <v>3.2518354072395201</v>
      </c>
      <c r="I2824" s="14">
        <v>9.1590544752132903</v>
      </c>
      <c r="J2824" s="14">
        <v>0.85931987176462599</v>
      </c>
      <c r="K2824" s="14">
        <v>4.8234989574836504</v>
      </c>
      <c r="L2824" s="14">
        <v>12.2420148909722</v>
      </c>
      <c r="M2824" s="14">
        <v>1.8218143569129299</v>
      </c>
      <c r="N2824" s="14">
        <v>13.9906126808847</v>
      </c>
      <c r="O2824" s="14">
        <v>5.9769672154873197</v>
      </c>
      <c r="P2824" s="14">
        <v>5.4217665030342603</v>
      </c>
      <c r="R2824">
        <v>10</v>
      </c>
      <c r="S2824">
        <v>6</v>
      </c>
      <c r="T2824">
        <v>2</v>
      </c>
      <c r="U2824">
        <v>3</v>
      </c>
      <c r="V2824">
        <v>1</v>
      </c>
    </row>
    <row r="2825" spans="1:22">
      <c r="A2825">
        <v>2010</v>
      </c>
      <c r="B2825">
        <v>5</v>
      </c>
      <c r="C2825">
        <v>3</v>
      </c>
      <c r="D2825" s="14">
        <v>5.0133613687419896</v>
      </c>
      <c r="E2825" s="14">
        <v>9.3221081321504806E-2</v>
      </c>
      <c r="F2825" s="14">
        <v>1.10957825229691</v>
      </c>
      <c r="G2825" s="14">
        <v>5.5894769346595501</v>
      </c>
      <c r="H2825" s="14">
        <v>2.43621755555042</v>
      </c>
      <c r="I2825" s="14">
        <v>2.9801266778314002</v>
      </c>
      <c r="J2825" s="14">
        <v>2.2009336674342999</v>
      </c>
      <c r="K2825" s="14">
        <v>4.7504916655514204</v>
      </c>
      <c r="L2825" s="14">
        <v>4.7493772788924202</v>
      </c>
      <c r="M2825" s="14">
        <v>2.1990997971716402</v>
      </c>
      <c r="N2825" s="14">
        <v>5.56874276119947</v>
      </c>
      <c r="O2825" s="14">
        <v>6.82038073583628</v>
      </c>
      <c r="P2825" s="14">
        <v>4.8758230541655401</v>
      </c>
      <c r="R2825">
        <v>10</v>
      </c>
      <c r="S2825">
        <v>6</v>
      </c>
      <c r="T2825">
        <v>2</v>
      </c>
      <c r="U2825">
        <v>3</v>
      </c>
      <c r="V2825">
        <v>1</v>
      </c>
    </row>
    <row r="2826" spans="1:22">
      <c r="A2826">
        <v>2010</v>
      </c>
      <c r="B2826">
        <v>5</v>
      </c>
      <c r="C2826">
        <v>4</v>
      </c>
      <c r="D2826" s="14">
        <v>3.01820177352243</v>
      </c>
      <c r="E2826" s="14">
        <v>0.187177254478234</v>
      </c>
      <c r="F2826" s="14">
        <v>0.65864305370060405</v>
      </c>
      <c r="G2826" s="14">
        <v>7.3834941415004902</v>
      </c>
      <c r="H2826" s="14">
        <v>3.2827382935214802</v>
      </c>
      <c r="I2826" s="14">
        <v>6.0816660871727404</v>
      </c>
      <c r="J2826" s="14">
        <v>3.1475890510050899</v>
      </c>
      <c r="K2826" s="14">
        <v>2.1683272159060798</v>
      </c>
      <c r="L2826" s="14">
        <v>8.5641037931296502</v>
      </c>
      <c r="M2826" s="14">
        <v>2.44347617187913</v>
      </c>
      <c r="N2826" s="14">
        <v>9.3394976955187303</v>
      </c>
      <c r="O2826" s="14">
        <v>10.9738061823412</v>
      </c>
      <c r="P2826" s="14">
        <v>6.8045998975568098</v>
      </c>
      <c r="R2826">
        <v>10</v>
      </c>
      <c r="S2826">
        <v>5</v>
      </c>
      <c r="T2826">
        <v>4</v>
      </c>
      <c r="U2826">
        <v>3</v>
      </c>
      <c r="V2826">
        <v>6</v>
      </c>
    </row>
    <row r="2827" spans="1:22">
      <c r="A2827">
        <v>2010</v>
      </c>
      <c r="B2827">
        <v>5</v>
      </c>
      <c r="C2827">
        <v>5</v>
      </c>
      <c r="D2827" s="14">
        <v>7.6621610251896799</v>
      </c>
      <c r="E2827" s="14">
        <v>0.17441621928982001</v>
      </c>
      <c r="F2827" s="14">
        <v>0.43561197442543897</v>
      </c>
      <c r="G2827" s="14">
        <v>5.9463787897248297</v>
      </c>
      <c r="H2827" s="14">
        <v>3.5266588792630902</v>
      </c>
      <c r="I2827" s="14">
        <v>5.0326145603146903</v>
      </c>
      <c r="J2827" s="14">
        <v>2.7628749751099302</v>
      </c>
      <c r="K2827" s="14">
        <v>1.6628471164652501</v>
      </c>
      <c r="L2827" s="14">
        <v>7.8374162873695399</v>
      </c>
      <c r="M2827" s="14">
        <v>1.47270484909122</v>
      </c>
      <c r="N2827" s="14">
        <v>8.6284986029602297</v>
      </c>
      <c r="O2827" s="14">
        <v>7.7745150531701297</v>
      </c>
      <c r="P2827" s="14">
        <v>5.2434744455143898</v>
      </c>
      <c r="R2827">
        <v>10</v>
      </c>
      <c r="S2827">
        <v>5</v>
      </c>
      <c r="T2827">
        <v>8</v>
      </c>
      <c r="U2827">
        <v>3</v>
      </c>
      <c r="V2827">
        <v>6</v>
      </c>
    </row>
    <row r="2828" spans="1:22">
      <c r="A2828">
        <v>2010</v>
      </c>
      <c r="B2828">
        <v>5</v>
      </c>
      <c r="C2828">
        <v>6</v>
      </c>
      <c r="D2828" s="14">
        <v>0.90518422673528898</v>
      </c>
      <c r="E2828" s="14">
        <v>1.27505239235572</v>
      </c>
      <c r="F2828" s="14">
        <v>0.44539362959478501</v>
      </c>
      <c r="G2828" s="14">
        <v>7.0268068300204796</v>
      </c>
      <c r="H2828" s="14">
        <v>6.7939642663098399</v>
      </c>
      <c r="I2828" s="14">
        <v>1.5655884737863499</v>
      </c>
      <c r="J2828" s="14">
        <v>1.5945559320532201</v>
      </c>
      <c r="K2828" s="14">
        <v>4.67924389871943</v>
      </c>
      <c r="L2828" s="14">
        <v>4.9497254163226803</v>
      </c>
      <c r="M2828" s="14">
        <v>0.55493650641620496</v>
      </c>
      <c r="N2828" s="14">
        <v>7.7246054530363297</v>
      </c>
      <c r="O2828" s="14">
        <v>6.93072396064019</v>
      </c>
      <c r="P2828" s="14">
        <v>5.4419318836182597</v>
      </c>
      <c r="R2828">
        <v>4</v>
      </c>
      <c r="S2828">
        <v>5</v>
      </c>
      <c r="T2828">
        <v>4</v>
      </c>
      <c r="U2828">
        <v>3</v>
      </c>
      <c r="V2828">
        <v>6</v>
      </c>
    </row>
    <row r="2829" spans="1:22">
      <c r="A2829">
        <v>2010</v>
      </c>
      <c r="B2829">
        <v>5</v>
      </c>
      <c r="C2829">
        <v>7</v>
      </c>
      <c r="D2829" s="14">
        <v>3.3584517970252699</v>
      </c>
      <c r="E2829" s="14">
        <v>1.2346549397463</v>
      </c>
      <c r="F2829" s="14">
        <v>3.6712763447530099E-2</v>
      </c>
      <c r="G2829" s="14">
        <v>9.4951799783226498</v>
      </c>
      <c r="H2829" s="14">
        <v>3.4848285946507298</v>
      </c>
      <c r="I2829" s="14">
        <v>1.7000393658208299</v>
      </c>
      <c r="J2829" s="14">
        <v>3.03961641064125</v>
      </c>
      <c r="K2829" s="14">
        <v>1.7137699208633801</v>
      </c>
      <c r="L2829" s="14">
        <v>7.0217629803565096</v>
      </c>
      <c r="M2829" s="14">
        <v>0.116436904493104</v>
      </c>
      <c r="N2829" s="14">
        <v>7.8531632283543198</v>
      </c>
      <c r="O2829" s="14">
        <v>3.8666527784472202</v>
      </c>
      <c r="P2829" s="14">
        <v>4.4145602093098404</v>
      </c>
      <c r="R2829">
        <v>5</v>
      </c>
      <c r="S2829">
        <v>5</v>
      </c>
      <c r="T2829">
        <v>4</v>
      </c>
      <c r="U2829">
        <v>3</v>
      </c>
      <c r="V2829">
        <v>6</v>
      </c>
    </row>
    <row r="2830" spans="1:22">
      <c r="A2830">
        <v>2010</v>
      </c>
      <c r="B2830">
        <v>5</v>
      </c>
      <c r="C2830">
        <v>8</v>
      </c>
      <c r="D2830" s="14">
        <v>0.69228978767740601</v>
      </c>
      <c r="E2830" s="14">
        <v>0.81041110689915596</v>
      </c>
      <c r="F2830" s="14">
        <v>0.126667813224005</v>
      </c>
      <c r="G2830" s="14">
        <v>5.3469081080815997</v>
      </c>
      <c r="H2830" s="14">
        <v>3.5025198561098398</v>
      </c>
      <c r="I2830" s="14">
        <v>0.96292882116963896</v>
      </c>
      <c r="J2830" s="14">
        <v>4.7119687342341896</v>
      </c>
      <c r="K2830" s="14">
        <v>0.99294076211724602</v>
      </c>
      <c r="L2830" s="14">
        <v>7.4409910412767797</v>
      </c>
      <c r="M2830" s="14">
        <v>0.221838770934318</v>
      </c>
      <c r="N2830" s="14">
        <v>12.2186530916096</v>
      </c>
      <c r="O2830" s="14">
        <v>4.4030096017032401</v>
      </c>
      <c r="P2830" s="14">
        <v>4.1330053459445599</v>
      </c>
      <c r="R2830">
        <v>5</v>
      </c>
      <c r="S2830">
        <v>5</v>
      </c>
      <c r="T2830">
        <v>4</v>
      </c>
      <c r="U2830">
        <v>2</v>
      </c>
      <c r="V2830">
        <v>1</v>
      </c>
    </row>
    <row r="2831" spans="1:22">
      <c r="A2831">
        <v>2010</v>
      </c>
      <c r="B2831">
        <v>5</v>
      </c>
      <c r="C2831">
        <v>9</v>
      </c>
      <c r="D2831" s="14">
        <v>0.60636543252143904</v>
      </c>
      <c r="E2831" s="14">
        <v>0.59112771655044105</v>
      </c>
      <c r="F2831" s="14">
        <v>0.30929497865154298</v>
      </c>
      <c r="G2831" s="14">
        <v>9.5322404998448498</v>
      </c>
      <c r="H2831" s="14">
        <v>7.3593463826966303</v>
      </c>
      <c r="I2831" s="14">
        <v>0.696637833839579</v>
      </c>
      <c r="J2831" s="14">
        <v>4.96924960638062</v>
      </c>
      <c r="K2831" s="14">
        <v>0.88853635433051703</v>
      </c>
      <c r="L2831" s="14">
        <v>10.433215317088299</v>
      </c>
      <c r="M2831" s="14">
        <v>0.27911071510107199</v>
      </c>
      <c r="N2831" s="14">
        <v>14.3136033002028</v>
      </c>
      <c r="O2831" s="14">
        <v>6.2798660861946001</v>
      </c>
      <c r="P2831" s="14">
        <v>6.0673579981596202</v>
      </c>
      <c r="R2831">
        <v>5</v>
      </c>
      <c r="S2831">
        <v>5</v>
      </c>
      <c r="T2831">
        <v>4</v>
      </c>
      <c r="U2831">
        <v>2</v>
      </c>
      <c r="V2831">
        <v>1</v>
      </c>
    </row>
    <row r="2832" spans="1:22">
      <c r="A2832">
        <v>2010</v>
      </c>
      <c r="B2832">
        <v>5</v>
      </c>
      <c r="C2832">
        <v>10</v>
      </c>
      <c r="D2832" s="14">
        <v>0.81345954857749003</v>
      </c>
      <c r="E2832" s="14">
        <v>0.123408892864459</v>
      </c>
      <c r="F2832" s="14">
        <v>0.10450734035056999</v>
      </c>
      <c r="G2832" s="14">
        <v>6.6402339045533596</v>
      </c>
      <c r="H2832" s="14">
        <v>7.3119066217046997</v>
      </c>
      <c r="I2832" s="14">
        <v>2.8494326496470199</v>
      </c>
      <c r="J2832" s="14">
        <v>3.64811291585062</v>
      </c>
      <c r="K2832" s="14">
        <v>1.0664370171613</v>
      </c>
      <c r="L2832" s="14">
        <v>7.1994816121056502</v>
      </c>
      <c r="M2832" s="14">
        <v>0.47860036721052901</v>
      </c>
      <c r="N2832" s="14">
        <v>5.3723889795714399</v>
      </c>
      <c r="O2832" s="14">
        <v>4.1262211409642999</v>
      </c>
      <c r="P2832" s="14">
        <v>4.19383955845203</v>
      </c>
      <c r="R2832">
        <v>5</v>
      </c>
      <c r="S2832">
        <v>5</v>
      </c>
      <c r="T2832">
        <v>8</v>
      </c>
      <c r="U2832">
        <v>2</v>
      </c>
      <c r="V2832">
        <v>1</v>
      </c>
    </row>
    <row r="2833" spans="1:22">
      <c r="A2833">
        <v>2010</v>
      </c>
      <c r="B2833">
        <v>5</v>
      </c>
      <c r="C2833">
        <v>11</v>
      </c>
      <c r="D2833" s="14">
        <v>1.7090167503965801</v>
      </c>
      <c r="E2833" s="14">
        <v>5.5859671852272398E-2</v>
      </c>
      <c r="F2833" s="14">
        <v>3.3666060938655198E-3</v>
      </c>
      <c r="G2833" s="14">
        <v>3.5848398077627199</v>
      </c>
      <c r="H2833" s="14">
        <v>4.4340769944837302</v>
      </c>
      <c r="I2833" s="14">
        <v>10.4388586513051</v>
      </c>
      <c r="J2833" s="14">
        <v>2.5911335831730802</v>
      </c>
      <c r="K2833" s="14">
        <v>2.1174699909095702</v>
      </c>
      <c r="L2833" s="14">
        <v>0.68175894771331802</v>
      </c>
      <c r="M2833" s="14">
        <v>3.0824283592367701E-2</v>
      </c>
      <c r="N2833" s="14">
        <v>7.1184001566961399</v>
      </c>
      <c r="O2833" s="14">
        <v>3.1141171712531701</v>
      </c>
      <c r="P2833" s="14">
        <v>2.8251587034932699</v>
      </c>
      <c r="R2833">
        <v>2</v>
      </c>
      <c r="S2833">
        <v>5</v>
      </c>
      <c r="T2833">
        <v>4</v>
      </c>
      <c r="U2833">
        <v>2</v>
      </c>
      <c r="V2833">
        <v>6</v>
      </c>
    </row>
    <row r="2834" spans="1:22">
      <c r="A2834">
        <v>2010</v>
      </c>
      <c r="B2834">
        <v>5</v>
      </c>
      <c r="C2834">
        <v>12</v>
      </c>
      <c r="D2834" s="14">
        <v>0.39879001587108098</v>
      </c>
      <c r="E2834" s="14">
        <v>0.117317772664394</v>
      </c>
      <c r="F2834" s="14">
        <v>7.9059882100101397E-2</v>
      </c>
      <c r="G2834" s="14">
        <v>2.61097472181741</v>
      </c>
      <c r="H2834" s="14">
        <v>3.04924736287153</v>
      </c>
      <c r="I2834" s="14">
        <v>1.3391738339564101</v>
      </c>
      <c r="J2834" s="14">
        <v>1.0399320956892999</v>
      </c>
      <c r="K2834" s="14">
        <v>0.96760317071177304</v>
      </c>
      <c r="L2834" s="14">
        <v>0.48072093975156999</v>
      </c>
      <c r="M2834" s="14">
        <v>0.30930802612349501</v>
      </c>
      <c r="N2834" s="14">
        <v>2.7478579675791601</v>
      </c>
      <c r="O2834" s="14">
        <v>2.7664696596285099</v>
      </c>
      <c r="P2834" s="14">
        <v>1.9530950541065699</v>
      </c>
      <c r="R2834">
        <v>2</v>
      </c>
      <c r="S2834">
        <v>5</v>
      </c>
      <c r="T2834">
        <v>4</v>
      </c>
      <c r="U2834">
        <v>2</v>
      </c>
      <c r="V2834">
        <v>7</v>
      </c>
    </row>
    <row r="2835" spans="1:22">
      <c r="A2835">
        <v>2010</v>
      </c>
      <c r="B2835">
        <v>5</v>
      </c>
      <c r="C2835">
        <v>13</v>
      </c>
      <c r="D2835" s="14">
        <v>0.40618411077637001</v>
      </c>
      <c r="E2835" s="14">
        <v>0.26326676223393802</v>
      </c>
      <c r="F2835" s="14">
        <v>0.24576323162352801</v>
      </c>
      <c r="G2835" s="14">
        <v>4.6648587644696597</v>
      </c>
      <c r="H2835" s="14">
        <v>2.98399477893649</v>
      </c>
      <c r="I2835" s="14">
        <v>2.40544236672189</v>
      </c>
      <c r="J2835" s="14">
        <v>0.864376261676434</v>
      </c>
      <c r="K2835" s="14">
        <v>1.6177219011754</v>
      </c>
      <c r="L2835" s="14">
        <v>2.1947352572343299</v>
      </c>
      <c r="M2835" s="14">
        <v>0.76557087021148096</v>
      </c>
      <c r="N2835" s="14">
        <v>7.58013141915717</v>
      </c>
      <c r="O2835" s="14">
        <v>1.3199473604765399</v>
      </c>
      <c r="P2835" s="14">
        <v>2.1888221950092799</v>
      </c>
      <c r="R2835">
        <v>2</v>
      </c>
      <c r="S2835">
        <v>5</v>
      </c>
      <c r="T2835">
        <v>4</v>
      </c>
      <c r="U2835">
        <v>2</v>
      </c>
      <c r="V2835">
        <v>6</v>
      </c>
    </row>
    <row r="2836" spans="1:22">
      <c r="A2836">
        <v>2010</v>
      </c>
      <c r="B2836">
        <v>5</v>
      </c>
      <c r="C2836">
        <v>14</v>
      </c>
      <c r="D2836" s="14">
        <v>0.71438948876394603</v>
      </c>
      <c r="E2836" s="14">
        <v>0.46048575723177299</v>
      </c>
      <c r="F2836" s="14">
        <v>0.771674073671477</v>
      </c>
      <c r="G2836" s="14">
        <v>4.6555261230577401</v>
      </c>
      <c r="H2836" s="14">
        <v>2.6054213498755399</v>
      </c>
      <c r="I2836" s="14">
        <v>4.2985052433195303</v>
      </c>
      <c r="J2836" s="14">
        <v>0.65933523350956402</v>
      </c>
      <c r="K2836" s="14">
        <v>1.62205660981663</v>
      </c>
      <c r="L2836" s="14">
        <v>1.9452883196653299</v>
      </c>
      <c r="M2836" s="14">
        <v>0.20961001096430201</v>
      </c>
      <c r="N2836" s="14">
        <v>7.2189940882250099</v>
      </c>
      <c r="O2836" s="14">
        <v>1.24615606782376</v>
      </c>
      <c r="P2836" s="14">
        <v>2.0536060867432502</v>
      </c>
      <c r="R2836">
        <v>1</v>
      </c>
      <c r="S2836">
        <v>9</v>
      </c>
      <c r="T2836">
        <v>8</v>
      </c>
      <c r="U2836">
        <v>2</v>
      </c>
      <c r="V2836">
        <v>6</v>
      </c>
    </row>
    <row r="2837" spans="1:22">
      <c r="A2837">
        <v>2010</v>
      </c>
      <c r="B2837">
        <v>5</v>
      </c>
      <c r="C2837">
        <v>15</v>
      </c>
      <c r="D2837" s="14">
        <v>0.31727938382763299</v>
      </c>
      <c r="E2837" s="14">
        <v>6.6908666861426602E-2</v>
      </c>
      <c r="F2837" s="14">
        <v>2.0703162146788499E-2</v>
      </c>
      <c r="G2837" s="14">
        <v>4.7400051289171703</v>
      </c>
      <c r="H2837" s="14">
        <v>4.1496958624814297</v>
      </c>
      <c r="I2837" s="14">
        <v>4.1152118336639703</v>
      </c>
      <c r="J2837" s="14">
        <v>0.37172358676077699</v>
      </c>
      <c r="K2837" s="14">
        <v>0.72690253728923204</v>
      </c>
      <c r="L2837" s="14">
        <v>6.9788003113799402</v>
      </c>
      <c r="M2837" s="14">
        <v>0.27821455484157198</v>
      </c>
      <c r="N2837" s="14">
        <v>14.2908456671579</v>
      </c>
      <c r="O2837" s="14">
        <v>1.49008188476551</v>
      </c>
      <c r="P2837" s="14">
        <v>2.5738538571235998</v>
      </c>
      <c r="R2837">
        <v>5</v>
      </c>
      <c r="S2837">
        <v>9</v>
      </c>
      <c r="T2837">
        <v>8</v>
      </c>
      <c r="U2837">
        <v>1</v>
      </c>
      <c r="V2837">
        <v>6</v>
      </c>
    </row>
    <row r="2838" spans="1:22">
      <c r="A2838">
        <v>2010</v>
      </c>
      <c r="B2838">
        <v>5</v>
      </c>
      <c r="C2838">
        <v>16</v>
      </c>
      <c r="D2838" s="14">
        <v>1.58343730442209</v>
      </c>
      <c r="E2838" s="14">
        <v>0.26644544111615898</v>
      </c>
      <c r="F2838" s="14">
        <v>2.0861692428302801E-2</v>
      </c>
      <c r="G2838" s="14">
        <v>4.0389692326854902</v>
      </c>
      <c r="H2838" s="14">
        <v>3.6590667275970499</v>
      </c>
      <c r="I2838" s="14">
        <v>1.7607919972239601</v>
      </c>
      <c r="J2838" s="14">
        <v>0.26979203180943401</v>
      </c>
      <c r="K2838" s="14">
        <v>0.91704942766311603</v>
      </c>
      <c r="L2838" s="14">
        <v>1.05266113199012</v>
      </c>
      <c r="M2838" s="14">
        <v>8.7742936431578503E-2</v>
      </c>
      <c r="N2838" s="14">
        <v>7.7070576603284904</v>
      </c>
      <c r="O2838" s="14">
        <v>1.53629480666716</v>
      </c>
      <c r="P2838" s="14">
        <v>1.84250049170177</v>
      </c>
      <c r="R2838">
        <v>5</v>
      </c>
      <c r="S2838">
        <v>9</v>
      </c>
      <c r="T2838">
        <v>8</v>
      </c>
      <c r="U2838">
        <v>1</v>
      </c>
      <c r="V2838">
        <v>6</v>
      </c>
    </row>
    <row r="2839" spans="1:22">
      <c r="A2839">
        <v>2010</v>
      </c>
      <c r="B2839">
        <v>5</v>
      </c>
      <c r="C2839">
        <v>17</v>
      </c>
      <c r="D2839" s="14">
        <v>1.01367044928607</v>
      </c>
      <c r="E2839" s="14">
        <v>9.6918881678065005E-3</v>
      </c>
      <c r="F2839" s="14">
        <v>1.09512257056082E-4</v>
      </c>
      <c r="G2839" s="14">
        <v>3.56691258467615</v>
      </c>
      <c r="H2839" s="14">
        <v>2.6164307942312299</v>
      </c>
      <c r="I2839" s="14">
        <v>0.35346946822175201</v>
      </c>
      <c r="J2839" s="14">
        <v>0.30547137826766901</v>
      </c>
      <c r="K2839" s="14">
        <v>0.65813184867126895</v>
      </c>
      <c r="L2839" s="14">
        <v>2.2062091447660999</v>
      </c>
      <c r="M2839" s="14">
        <v>0.531770395381294</v>
      </c>
      <c r="N2839" s="14">
        <v>3.3674063930568199</v>
      </c>
      <c r="O2839" s="14">
        <v>0.90517386193107896</v>
      </c>
      <c r="P2839" s="14">
        <v>1.4424490041825999</v>
      </c>
      <c r="R2839">
        <v>2</v>
      </c>
      <c r="S2839">
        <v>9</v>
      </c>
      <c r="T2839">
        <v>1</v>
      </c>
      <c r="U2839">
        <v>1</v>
      </c>
      <c r="V2839">
        <v>6</v>
      </c>
    </row>
    <row r="2840" spans="1:22">
      <c r="A2840">
        <v>2010</v>
      </c>
      <c r="B2840">
        <v>5</v>
      </c>
      <c r="C2840">
        <v>18</v>
      </c>
      <c r="D2840" s="14">
        <v>8.1455699200950193E-2</v>
      </c>
      <c r="E2840" s="14">
        <v>0.65050253579054096</v>
      </c>
      <c r="F2840" s="14">
        <v>7.9473152724518395E-2</v>
      </c>
      <c r="G2840" s="14">
        <v>3.1357325133755398</v>
      </c>
      <c r="H2840" s="14">
        <v>2.0446980508702999</v>
      </c>
      <c r="I2840" s="14">
        <v>1.7367134052505399E-2</v>
      </c>
      <c r="J2840" s="14">
        <v>0.67339727751961698</v>
      </c>
      <c r="K2840" s="14">
        <v>0.26872348528714501</v>
      </c>
      <c r="L2840" s="14">
        <v>3.2579692847456299</v>
      </c>
      <c r="M2840" s="14">
        <v>0.60450191682083498</v>
      </c>
      <c r="N2840" s="14">
        <v>4.7183080193476803</v>
      </c>
      <c r="O2840" s="14">
        <v>0.628755264029631</v>
      </c>
      <c r="P2840" s="14">
        <v>1.341019805702</v>
      </c>
      <c r="R2840">
        <v>2</v>
      </c>
      <c r="S2840">
        <v>9</v>
      </c>
      <c r="T2840">
        <v>1</v>
      </c>
      <c r="U2840">
        <v>1</v>
      </c>
      <c r="V2840">
        <v>1</v>
      </c>
    </row>
    <row r="2841" spans="1:22">
      <c r="A2841">
        <v>2010</v>
      </c>
      <c r="B2841">
        <v>5</v>
      </c>
      <c r="C2841">
        <v>19</v>
      </c>
      <c r="D2841" s="14">
        <v>0.29212164410886399</v>
      </c>
      <c r="E2841" s="14">
        <v>7.4749625101334899E-2</v>
      </c>
      <c r="F2841" s="14">
        <v>3.9391824318761003E-3</v>
      </c>
      <c r="G2841" s="14">
        <v>3.3660173029615299</v>
      </c>
      <c r="H2841" s="14">
        <v>2.9205738031723301</v>
      </c>
      <c r="I2841" s="14">
        <v>0.190052673881347</v>
      </c>
      <c r="J2841" s="14">
        <v>1.04507219422592</v>
      </c>
      <c r="K2841" s="14">
        <v>0.41860667611459201</v>
      </c>
      <c r="L2841" s="14">
        <v>3.7503009794695301</v>
      </c>
      <c r="M2841" s="14">
        <v>0.13952463152945499</v>
      </c>
      <c r="N2841" s="14">
        <v>7.3229925495997801</v>
      </c>
      <c r="O2841" s="14">
        <v>1.76864473467559</v>
      </c>
      <c r="P2841" s="14">
        <v>1.98174787707989</v>
      </c>
      <c r="R2841">
        <v>2</v>
      </c>
      <c r="S2841">
        <v>9</v>
      </c>
      <c r="T2841">
        <v>1</v>
      </c>
      <c r="U2841">
        <v>1</v>
      </c>
      <c r="V2841">
        <v>1</v>
      </c>
    </row>
    <row r="2842" spans="1:22">
      <c r="A2842">
        <v>2010</v>
      </c>
      <c r="B2842">
        <v>5</v>
      </c>
      <c r="C2842">
        <v>20</v>
      </c>
      <c r="D2842" s="14">
        <v>2.0388956172588998E-2</v>
      </c>
      <c r="E2842" s="14">
        <v>1.11003975714627E-2</v>
      </c>
      <c r="F2842" s="14">
        <v>1.8513925818366701E-3</v>
      </c>
      <c r="G2842" s="14">
        <v>1.92339474659624</v>
      </c>
      <c r="H2842" s="14">
        <v>0.311785226306937</v>
      </c>
      <c r="I2842" s="14">
        <v>0.17026762605753301</v>
      </c>
      <c r="J2842" s="14">
        <v>1.9735880231028</v>
      </c>
      <c r="K2842" s="14">
        <v>0.32521349895415003</v>
      </c>
      <c r="L2842" s="14">
        <v>0.57829374854191695</v>
      </c>
      <c r="M2842" s="14">
        <v>0.104761012303273</v>
      </c>
      <c r="N2842" s="14">
        <v>2.6526739406984698</v>
      </c>
      <c r="O2842" s="14">
        <v>3.9279458812497698</v>
      </c>
      <c r="P2842" s="14">
        <v>1.9637884396146099</v>
      </c>
      <c r="R2842">
        <v>2</v>
      </c>
      <c r="S2842">
        <v>9</v>
      </c>
      <c r="T2842">
        <v>8</v>
      </c>
      <c r="U2842">
        <v>1</v>
      </c>
      <c r="V2842">
        <v>6</v>
      </c>
    </row>
    <row r="2843" spans="1:22">
      <c r="A2843">
        <v>2010</v>
      </c>
      <c r="B2843">
        <v>5</v>
      </c>
      <c r="C2843">
        <v>21</v>
      </c>
      <c r="D2843" s="14">
        <v>0</v>
      </c>
      <c r="E2843" s="14">
        <v>3.1540223399925599E-2</v>
      </c>
      <c r="F2843" s="14">
        <v>2.1740588533351499E-4</v>
      </c>
      <c r="G2843" s="14">
        <v>1.5002454980155</v>
      </c>
      <c r="H2843" s="14">
        <v>0.43429347441180299</v>
      </c>
      <c r="I2843" s="14">
        <v>1.17925597809938E-2</v>
      </c>
      <c r="J2843" s="14">
        <v>0.82468573572201698</v>
      </c>
      <c r="K2843" s="14">
        <v>0.87186556787687697</v>
      </c>
      <c r="L2843" s="14">
        <v>0.23108069378131599</v>
      </c>
      <c r="M2843" s="14">
        <v>0.24880900769356301</v>
      </c>
      <c r="N2843" s="14">
        <v>0.75039236375959395</v>
      </c>
      <c r="O2843" s="14">
        <v>4.7089925820023097</v>
      </c>
      <c r="P2843" s="14">
        <v>2.02045838879343</v>
      </c>
      <c r="R2843">
        <v>6</v>
      </c>
      <c r="S2843">
        <v>9</v>
      </c>
      <c r="T2843">
        <v>4</v>
      </c>
      <c r="U2843">
        <v>1</v>
      </c>
      <c r="V2843">
        <v>6</v>
      </c>
    </row>
    <row r="2844" spans="1:22">
      <c r="A2844">
        <v>2010</v>
      </c>
      <c r="B2844">
        <v>5</v>
      </c>
      <c r="C2844">
        <v>22</v>
      </c>
      <c r="D2844" s="14">
        <v>1.9760002252783401E-2</v>
      </c>
      <c r="E2844" s="14">
        <v>0.18997518734080401</v>
      </c>
      <c r="F2844" s="14">
        <v>4.9280515216692904E-4</v>
      </c>
      <c r="G2844" s="14">
        <v>3.7125233360849199</v>
      </c>
      <c r="H2844" s="14">
        <v>0.87609220630852402</v>
      </c>
      <c r="I2844" s="14">
        <v>0.100665654273176</v>
      </c>
      <c r="J2844" s="14">
        <v>0.671750632151491</v>
      </c>
      <c r="K2844" s="14">
        <v>2.7875822746695502</v>
      </c>
      <c r="L2844" s="14">
        <v>2.2482342058361899</v>
      </c>
      <c r="M2844" s="14">
        <v>1.7783003877404799</v>
      </c>
      <c r="N2844" s="14">
        <v>2.8480242080587201</v>
      </c>
      <c r="O2844" s="14">
        <v>4.8414271778060902</v>
      </c>
      <c r="P2844" s="14">
        <v>3.0483927771091901</v>
      </c>
      <c r="R2844">
        <v>2</v>
      </c>
      <c r="S2844">
        <v>5</v>
      </c>
      <c r="T2844">
        <v>4</v>
      </c>
      <c r="U2844">
        <v>1</v>
      </c>
      <c r="V2844">
        <v>6</v>
      </c>
    </row>
    <row r="2845" spans="1:22">
      <c r="A2845">
        <v>2010</v>
      </c>
      <c r="B2845">
        <v>5</v>
      </c>
      <c r="C2845">
        <v>23</v>
      </c>
      <c r="D2845" s="14">
        <v>1.02393620402167</v>
      </c>
      <c r="E2845" s="14">
        <v>1.77043074063358</v>
      </c>
      <c r="F2845" s="14">
        <v>0.108665142235171</v>
      </c>
      <c r="G2845" s="14">
        <v>7.5940543145830803</v>
      </c>
      <c r="H2845" s="14">
        <v>1.58737052581046</v>
      </c>
      <c r="I2845" s="14">
        <v>1.8076848674453201</v>
      </c>
      <c r="J2845" s="14">
        <v>1.5118885657852399</v>
      </c>
      <c r="K2845" s="14">
        <v>2.8199012522555198</v>
      </c>
      <c r="L2845" s="14">
        <v>5.2947500857109997</v>
      </c>
      <c r="M2845" s="14">
        <v>0.37708761587490902</v>
      </c>
      <c r="N2845" s="14">
        <v>6.1516120147332298</v>
      </c>
      <c r="O2845" s="14">
        <v>4.1329388094764097</v>
      </c>
      <c r="P2845" s="14">
        <v>3.8964989822203902</v>
      </c>
      <c r="R2845">
        <v>1</v>
      </c>
      <c r="S2845">
        <v>5</v>
      </c>
      <c r="T2845">
        <v>4</v>
      </c>
      <c r="U2845">
        <v>1</v>
      </c>
      <c r="V2845">
        <v>6</v>
      </c>
    </row>
    <row r="2846" spans="1:22">
      <c r="A2846">
        <v>2010</v>
      </c>
      <c r="B2846">
        <v>5</v>
      </c>
      <c r="C2846">
        <v>24</v>
      </c>
      <c r="D2846" s="14">
        <v>1.25189055353835</v>
      </c>
      <c r="E2846" s="14">
        <v>6.18295529552414</v>
      </c>
      <c r="F2846" s="14">
        <v>0.121414941765611</v>
      </c>
      <c r="G2846" s="14">
        <v>8.4063853923270706</v>
      </c>
      <c r="H2846" s="14">
        <v>4.0196270283138</v>
      </c>
      <c r="I2846" s="14">
        <v>1.7706169961159799</v>
      </c>
      <c r="J2846" s="14">
        <v>5.2198378176629099</v>
      </c>
      <c r="K2846" s="14">
        <v>1.7718800436547699</v>
      </c>
      <c r="L2846" s="14">
        <v>4.5934751487508496</v>
      </c>
      <c r="M2846" s="14">
        <v>0.37712858321588899</v>
      </c>
      <c r="N2846" s="14">
        <v>7.1934077436013997</v>
      </c>
      <c r="O2846" s="14">
        <v>2.72505927548782</v>
      </c>
      <c r="P2846" s="14">
        <v>3.9513039201125699</v>
      </c>
      <c r="R2846">
        <v>5</v>
      </c>
      <c r="S2846">
        <v>5</v>
      </c>
      <c r="T2846">
        <v>4</v>
      </c>
      <c r="U2846">
        <v>1</v>
      </c>
      <c r="V2846">
        <v>6</v>
      </c>
    </row>
    <row r="2847" spans="1:22">
      <c r="A2847">
        <v>2010</v>
      </c>
      <c r="B2847">
        <v>5</v>
      </c>
      <c r="C2847">
        <v>25</v>
      </c>
      <c r="D2847" s="14">
        <v>0.70972419501539197</v>
      </c>
      <c r="E2847" s="14">
        <v>1.0690266863368501</v>
      </c>
      <c r="F2847" s="14">
        <v>0.131242185007625</v>
      </c>
      <c r="G2847" s="14">
        <v>4.7487812995235803</v>
      </c>
      <c r="H2847" s="14">
        <v>1.6899774293882599</v>
      </c>
      <c r="I2847" s="14">
        <v>1.0444885696035799</v>
      </c>
      <c r="J2847" s="14">
        <v>4.6311380167542104</v>
      </c>
      <c r="K2847" s="14">
        <v>1.7688109648314101</v>
      </c>
      <c r="L2847" s="14">
        <v>1.2865529282185999</v>
      </c>
      <c r="M2847" s="14">
        <v>0.30788823679038801</v>
      </c>
      <c r="N2847" s="14">
        <v>5.2489676952697204</v>
      </c>
      <c r="O2847" s="14">
        <v>2.0985322424419501</v>
      </c>
      <c r="P2847" s="14">
        <v>2.5913483102955599</v>
      </c>
      <c r="R2847">
        <v>2</v>
      </c>
      <c r="S2847">
        <v>5</v>
      </c>
      <c r="T2847">
        <v>4</v>
      </c>
      <c r="U2847">
        <v>1</v>
      </c>
      <c r="V2847">
        <v>6</v>
      </c>
    </row>
    <row r="2848" spans="1:22">
      <c r="A2848">
        <v>2010</v>
      </c>
      <c r="B2848">
        <v>5</v>
      </c>
      <c r="C2848">
        <v>26</v>
      </c>
      <c r="D2848" s="14">
        <v>0.120122160636237</v>
      </c>
      <c r="E2848" s="14">
        <v>0.15549060401582199</v>
      </c>
      <c r="F2848" s="14">
        <v>0.105042626093538</v>
      </c>
      <c r="G2848" s="14">
        <v>5.0328009995305196</v>
      </c>
      <c r="H2848" s="14">
        <v>0.47602488276043298</v>
      </c>
      <c r="I2848" s="14">
        <v>0.493276301265686</v>
      </c>
      <c r="J2848" s="14">
        <v>2.63480888526056</v>
      </c>
      <c r="K2848" s="14">
        <v>1.27144142379174</v>
      </c>
      <c r="L2848" s="14">
        <v>1.2288309552412899</v>
      </c>
      <c r="M2848" s="14">
        <v>0.59613144093757298</v>
      </c>
      <c r="N2848" s="14">
        <v>4.4713390195940104</v>
      </c>
      <c r="O2848" s="14">
        <v>1.7980445591452401</v>
      </c>
      <c r="P2848" s="14">
        <v>2.1169948382991399</v>
      </c>
      <c r="R2848">
        <v>2</v>
      </c>
      <c r="S2848">
        <v>5</v>
      </c>
      <c r="T2848">
        <v>4</v>
      </c>
      <c r="U2848">
        <v>1</v>
      </c>
      <c r="V2848">
        <v>6</v>
      </c>
    </row>
    <row r="2849" spans="1:22">
      <c r="A2849">
        <v>2010</v>
      </c>
      <c r="B2849">
        <v>5</v>
      </c>
      <c r="C2849">
        <v>27</v>
      </c>
      <c r="D2849" s="14">
        <v>0</v>
      </c>
      <c r="E2849" s="14">
        <v>6.3085618222340295E-2</v>
      </c>
      <c r="F2849" s="14">
        <v>9.2939147531257593E-2</v>
      </c>
      <c r="G2849" s="14">
        <v>4.6689887931944103</v>
      </c>
      <c r="H2849" s="14">
        <v>0.88387438464289603</v>
      </c>
      <c r="I2849" s="14">
        <v>1.6560760478087099E-4</v>
      </c>
      <c r="J2849" s="14">
        <v>0.69790631158323302</v>
      </c>
      <c r="K2849" s="14">
        <v>1.3154376226697899</v>
      </c>
      <c r="L2849" s="14">
        <v>2.4206171194045898</v>
      </c>
      <c r="M2849" s="14">
        <v>0.51824699913554795</v>
      </c>
      <c r="N2849" s="14">
        <v>3.1793684138456602</v>
      </c>
      <c r="O2849" s="14">
        <v>1.72030070271872</v>
      </c>
      <c r="P2849" s="14">
        <v>1.8791654558625199</v>
      </c>
      <c r="R2849">
        <v>2</v>
      </c>
      <c r="S2849">
        <v>5</v>
      </c>
      <c r="T2849">
        <v>4</v>
      </c>
      <c r="U2849">
        <v>1</v>
      </c>
      <c r="V2849">
        <v>6</v>
      </c>
    </row>
    <row r="2850" spans="1:22">
      <c r="A2850">
        <v>2010</v>
      </c>
      <c r="B2850">
        <v>5</v>
      </c>
      <c r="C2850">
        <v>28</v>
      </c>
      <c r="D2850" s="14">
        <v>6.2768389580998797E-3</v>
      </c>
      <c r="E2850" s="14">
        <v>0.16457282101350401</v>
      </c>
      <c r="F2850" s="14">
        <v>0.127360756946371</v>
      </c>
      <c r="G2850" s="14">
        <v>5.1501832515232202</v>
      </c>
      <c r="H2850" s="14">
        <v>1.0982552352219499</v>
      </c>
      <c r="I2850" s="14">
        <v>2.4841495551052701E-4</v>
      </c>
      <c r="J2850" s="14">
        <v>0.18420959744179799</v>
      </c>
      <c r="K2850" s="14">
        <v>1.30985402325644</v>
      </c>
      <c r="L2850" s="14">
        <v>2.3206856228756099</v>
      </c>
      <c r="M2850" s="14">
        <v>0.57247304447493197</v>
      </c>
      <c r="N2850" s="14">
        <v>1.5862811285947001</v>
      </c>
      <c r="O2850" s="14">
        <v>1.1292100485246599</v>
      </c>
      <c r="P2850" s="14">
        <v>1.65979003278883</v>
      </c>
      <c r="R2850">
        <v>2</v>
      </c>
      <c r="S2850">
        <v>9</v>
      </c>
      <c r="T2850">
        <v>4</v>
      </c>
      <c r="U2850">
        <v>1</v>
      </c>
      <c r="V2850">
        <v>6</v>
      </c>
    </row>
    <row r="2851" spans="1:22">
      <c r="A2851">
        <v>2010</v>
      </c>
      <c r="B2851">
        <v>5</v>
      </c>
      <c r="C2851">
        <v>29</v>
      </c>
      <c r="D2851" s="14">
        <v>0.212538465077871</v>
      </c>
      <c r="E2851" s="14">
        <v>0.11436045937731</v>
      </c>
      <c r="F2851" s="14">
        <v>5.4756128528041301E-5</v>
      </c>
      <c r="G2851" s="14">
        <v>4.0340316910460503</v>
      </c>
      <c r="H2851" s="14">
        <v>0.64804159216643198</v>
      </c>
      <c r="I2851" s="14">
        <v>0.328972995616782</v>
      </c>
      <c r="J2851" s="14">
        <v>0.36762689380386199</v>
      </c>
      <c r="K2851" s="14">
        <v>0.69793399238710296</v>
      </c>
      <c r="L2851" s="14">
        <v>5.0631976939694701</v>
      </c>
      <c r="M2851" s="14">
        <v>1.4688992161922101</v>
      </c>
      <c r="N2851" s="14">
        <v>4.4001242885857303</v>
      </c>
      <c r="O2851" s="14">
        <v>0.907143622842433</v>
      </c>
      <c r="P2851" s="14">
        <v>1.59381262687878</v>
      </c>
      <c r="R2851">
        <v>2</v>
      </c>
      <c r="S2851">
        <v>9</v>
      </c>
      <c r="T2851">
        <v>8</v>
      </c>
      <c r="U2851">
        <v>1</v>
      </c>
      <c r="V2851">
        <v>6</v>
      </c>
    </row>
    <row r="2852" spans="1:22">
      <c r="A2852">
        <v>2010</v>
      </c>
      <c r="B2852">
        <v>5</v>
      </c>
      <c r="C2852">
        <v>30</v>
      </c>
      <c r="D2852" s="14">
        <v>4.0166054628413697E-3</v>
      </c>
      <c r="E2852" s="14">
        <v>2.6303344517498702E-4</v>
      </c>
      <c r="F2852" s="14">
        <v>2.3361070072870798E-3</v>
      </c>
      <c r="G2852" s="14">
        <v>3.5867624018298701</v>
      </c>
      <c r="H2852" s="14">
        <v>1.3917106296662201</v>
      </c>
      <c r="I2852" s="14">
        <v>8.9736967353872196E-3</v>
      </c>
      <c r="J2852" s="14">
        <v>0.34199307632274301</v>
      </c>
      <c r="K2852" s="14">
        <v>0.37650921989688702</v>
      </c>
      <c r="L2852" s="14">
        <v>4.1855497415525997</v>
      </c>
      <c r="M2852" s="14">
        <v>1.76949246018993</v>
      </c>
      <c r="N2852" s="14">
        <v>4.9920022269334599</v>
      </c>
      <c r="O2852" s="14">
        <v>1.84252850318402</v>
      </c>
      <c r="P2852" s="14">
        <v>1.83429304780153</v>
      </c>
      <c r="R2852">
        <v>2</v>
      </c>
      <c r="S2852">
        <v>9</v>
      </c>
      <c r="T2852">
        <v>8</v>
      </c>
      <c r="U2852">
        <v>1</v>
      </c>
      <c r="V2852">
        <v>6</v>
      </c>
    </row>
    <row r="2853" spans="1:22">
      <c r="A2853">
        <v>2010</v>
      </c>
      <c r="B2853">
        <v>5</v>
      </c>
      <c r="C2853">
        <v>31</v>
      </c>
      <c r="D2853" s="14">
        <v>0</v>
      </c>
      <c r="E2853" s="14">
        <v>0</v>
      </c>
      <c r="F2853" s="14">
        <v>5.6589553700214304E-3</v>
      </c>
      <c r="G2853" s="14">
        <v>2.63370721213222</v>
      </c>
      <c r="H2853" s="14">
        <v>0.232033076878599</v>
      </c>
      <c r="I2853" s="14">
        <v>0</v>
      </c>
      <c r="J2853" s="14">
        <v>8.4483211242085895E-2</v>
      </c>
      <c r="K2853" s="14">
        <v>0.41691359492048302</v>
      </c>
      <c r="L2853" s="14">
        <v>0.61047751853332499</v>
      </c>
      <c r="M2853" s="14">
        <v>1.0937978275317699</v>
      </c>
      <c r="N2853" s="14">
        <v>1.66734041299972</v>
      </c>
      <c r="O2853" s="14">
        <v>2.3040568236119601</v>
      </c>
      <c r="P2853" s="14">
        <v>1.27981933259724</v>
      </c>
      <c r="R2853">
        <v>6</v>
      </c>
      <c r="S2853">
        <v>9</v>
      </c>
      <c r="T2853">
        <v>8</v>
      </c>
      <c r="U2853">
        <v>1</v>
      </c>
      <c r="V2853">
        <v>6</v>
      </c>
    </row>
    <row r="2854" spans="1:22">
      <c r="A2854">
        <v>2011</v>
      </c>
      <c r="B2854">
        <v>3</v>
      </c>
      <c r="C2854">
        <v>1</v>
      </c>
      <c r="D2854" s="14">
        <v>0.52736670574445998</v>
      </c>
      <c r="E2854" s="14">
        <v>3.24210589023472E-2</v>
      </c>
      <c r="F2854" s="14">
        <v>1.3032754190796499E-4</v>
      </c>
      <c r="G2854" s="14">
        <v>6.2822800467920402E-3</v>
      </c>
      <c r="H2854" s="14">
        <v>5.0018287351832898E-2</v>
      </c>
      <c r="I2854" s="14">
        <v>0.115245102001863</v>
      </c>
      <c r="J2854" s="14">
        <v>4.63888158798322E-2</v>
      </c>
      <c r="K2854" s="14">
        <v>1.6919741180562</v>
      </c>
      <c r="L2854" s="14">
        <v>3.5305907932545199E-3</v>
      </c>
      <c r="M2854" s="14">
        <v>0</v>
      </c>
      <c r="N2854" s="14">
        <v>0.65745506571519097</v>
      </c>
      <c r="O2854" s="14">
        <v>0.91429925762819897</v>
      </c>
      <c r="P2854" s="14">
        <v>0.68330062699979099</v>
      </c>
      <c r="R2854">
        <v>6</v>
      </c>
      <c r="S2854">
        <v>7</v>
      </c>
      <c r="T2854">
        <v>6</v>
      </c>
      <c r="U2854">
        <v>8</v>
      </c>
      <c r="V2854">
        <v>5</v>
      </c>
    </row>
    <row r="2855" spans="1:22">
      <c r="A2855">
        <v>2011</v>
      </c>
      <c r="B2855">
        <v>3</v>
      </c>
      <c r="C2855">
        <v>2</v>
      </c>
      <c r="D2855" s="14">
        <v>2.6099057166585302</v>
      </c>
      <c r="E2855" s="14">
        <v>7.74027233844628E-3</v>
      </c>
      <c r="F2855" s="14">
        <v>1.51799678728559E-3</v>
      </c>
      <c r="G2855" s="14">
        <v>0.105542772671333</v>
      </c>
      <c r="H2855" s="14">
        <v>8.0446716540266097E-2</v>
      </c>
      <c r="I2855" s="14">
        <v>0.27846035999609597</v>
      </c>
      <c r="J2855" s="14">
        <v>1.8383033930420099E-2</v>
      </c>
      <c r="K2855" s="14">
        <v>1.4646371886787199</v>
      </c>
      <c r="L2855" s="14">
        <v>0.295849179981578</v>
      </c>
      <c r="M2855" s="14">
        <v>6.0729167295662098E-3</v>
      </c>
      <c r="N2855" s="14">
        <v>0.58274119650442702</v>
      </c>
      <c r="O2855" s="14">
        <v>2.7450429557892702</v>
      </c>
      <c r="P2855" s="14">
        <v>1.3337159396174101</v>
      </c>
      <c r="R2855">
        <v>6</v>
      </c>
      <c r="S2855">
        <v>7</v>
      </c>
      <c r="T2855">
        <v>6</v>
      </c>
      <c r="U2855">
        <v>8</v>
      </c>
      <c r="V2855">
        <v>5</v>
      </c>
    </row>
    <row r="2856" spans="1:22">
      <c r="A2856">
        <v>2011</v>
      </c>
      <c r="B2856">
        <v>3</v>
      </c>
      <c r="C2856">
        <v>3</v>
      </c>
      <c r="D2856" s="14">
        <v>6.7313413732369103</v>
      </c>
      <c r="E2856" s="14">
        <v>1.00894767038159E-2</v>
      </c>
      <c r="F2856" s="14">
        <v>1.25765252789724E-3</v>
      </c>
      <c r="G2856" s="14">
        <v>6.9154466144013799E-2</v>
      </c>
      <c r="H2856" s="14">
        <v>8.3556552541836901E-2</v>
      </c>
      <c r="I2856" s="14">
        <v>2.2309771539218102</v>
      </c>
      <c r="J2856" s="14">
        <v>2.74392010049107E-2</v>
      </c>
      <c r="K2856" s="14">
        <v>5.9331588923149496</v>
      </c>
      <c r="L2856" s="14">
        <v>4.7423630479682802E-2</v>
      </c>
      <c r="M2856" s="14">
        <v>7.6317886491353694E-5</v>
      </c>
      <c r="N2856" s="14">
        <v>0.34293444745608298</v>
      </c>
      <c r="O2856" s="14">
        <v>1.44940967438834</v>
      </c>
      <c r="P2856" s="14">
        <v>1.49123717023981</v>
      </c>
      <c r="R2856">
        <v>8</v>
      </c>
      <c r="S2856">
        <v>7</v>
      </c>
      <c r="T2856">
        <v>6</v>
      </c>
      <c r="U2856">
        <v>8</v>
      </c>
      <c r="V2856">
        <v>5</v>
      </c>
    </row>
    <row r="2857" spans="1:22">
      <c r="A2857">
        <v>2011</v>
      </c>
      <c r="B2857">
        <v>3</v>
      </c>
      <c r="C2857">
        <v>4</v>
      </c>
      <c r="D2857" s="14">
        <v>5.8661498294129002</v>
      </c>
      <c r="E2857" s="14">
        <v>4.4052253265310003E-2</v>
      </c>
      <c r="F2857" s="14">
        <v>0</v>
      </c>
      <c r="G2857" s="14">
        <v>0.111870749549106</v>
      </c>
      <c r="H2857" s="14">
        <v>9.5061157284002495E-2</v>
      </c>
      <c r="I2857" s="14">
        <v>1.4875160454056899</v>
      </c>
      <c r="J2857" s="14">
        <v>3.03413961719751E-2</v>
      </c>
      <c r="K2857" s="14">
        <v>5.0905155533031499</v>
      </c>
      <c r="L2857" s="14">
        <v>8.4743316071041005E-2</v>
      </c>
      <c r="M2857" s="14">
        <v>3.93917054517642E-4</v>
      </c>
      <c r="N2857" s="14">
        <v>1.3323439997545601</v>
      </c>
      <c r="O2857" s="14">
        <v>1.34300460137934</v>
      </c>
      <c r="P2857" s="14">
        <v>1.33995997647099</v>
      </c>
      <c r="R2857">
        <v>6</v>
      </c>
      <c r="S2857">
        <v>2</v>
      </c>
      <c r="T2857">
        <v>6</v>
      </c>
      <c r="U2857">
        <v>8</v>
      </c>
      <c r="V2857">
        <v>5</v>
      </c>
    </row>
    <row r="2858" spans="1:22">
      <c r="A2858">
        <v>2011</v>
      </c>
      <c r="B2858">
        <v>3</v>
      </c>
      <c r="C2858">
        <v>5</v>
      </c>
      <c r="D2858" s="14">
        <v>2.96042774998168</v>
      </c>
      <c r="E2858" s="14">
        <v>0.244096268145438</v>
      </c>
      <c r="F2858" s="14">
        <v>0</v>
      </c>
      <c r="G2858" s="14">
        <v>0.31634796089207001</v>
      </c>
      <c r="H2858" s="14">
        <v>0.20528847761591401</v>
      </c>
      <c r="I2858" s="14">
        <v>2.03980128764473</v>
      </c>
      <c r="J2858" s="14">
        <v>4.5084716202036801E-2</v>
      </c>
      <c r="K2858" s="14">
        <v>6.0560936530828799</v>
      </c>
      <c r="L2858" s="14">
        <v>0.18254704322218701</v>
      </c>
      <c r="M2858" s="14">
        <v>0</v>
      </c>
      <c r="N2858" s="14">
        <v>2.3358154925299899</v>
      </c>
      <c r="O2858" s="14">
        <v>1.03819004942814</v>
      </c>
      <c r="P2858" s="14">
        <v>1.46557453823891</v>
      </c>
      <c r="R2858">
        <v>9</v>
      </c>
      <c r="S2858">
        <v>7</v>
      </c>
      <c r="T2858">
        <v>6</v>
      </c>
      <c r="U2858">
        <v>8</v>
      </c>
      <c r="V2858">
        <v>5</v>
      </c>
    </row>
    <row r="2859" spans="1:22">
      <c r="A2859">
        <v>2011</v>
      </c>
      <c r="B2859">
        <v>3</v>
      </c>
      <c r="C2859">
        <v>6</v>
      </c>
      <c r="D2859" s="14">
        <v>1.7164580040316699</v>
      </c>
      <c r="E2859" s="14">
        <v>1.2200705746474501</v>
      </c>
      <c r="F2859" s="14">
        <v>2.89572049623158E-2</v>
      </c>
      <c r="G2859" s="14">
        <v>1.0412596848509801</v>
      </c>
      <c r="H2859" s="14">
        <v>0.55895144374010197</v>
      </c>
      <c r="I2859" s="14">
        <v>2.8377314363395998</v>
      </c>
      <c r="J2859" s="14">
        <v>0.113617466222421</v>
      </c>
      <c r="K2859" s="14">
        <v>6.6523080149285896</v>
      </c>
      <c r="L2859" s="14">
        <v>0.46620219540713198</v>
      </c>
      <c r="M2859" s="14">
        <v>0</v>
      </c>
      <c r="N2859" s="14">
        <v>6.4806899293261697</v>
      </c>
      <c r="O2859" s="14">
        <v>1.19249389307631</v>
      </c>
      <c r="P2859" s="14">
        <v>1.9846864732487499</v>
      </c>
      <c r="R2859">
        <v>9</v>
      </c>
      <c r="S2859">
        <v>7</v>
      </c>
      <c r="T2859">
        <v>6</v>
      </c>
      <c r="U2859">
        <v>8</v>
      </c>
      <c r="V2859">
        <v>8</v>
      </c>
    </row>
    <row r="2860" spans="1:22">
      <c r="A2860">
        <v>2011</v>
      </c>
      <c r="B2860">
        <v>3</v>
      </c>
      <c r="C2860">
        <v>7</v>
      </c>
      <c r="D2860" s="14">
        <v>0.39691627464532098</v>
      </c>
      <c r="E2860" s="14">
        <v>1.97565003682951</v>
      </c>
      <c r="F2860" s="14">
        <v>0.60754085753267395</v>
      </c>
      <c r="G2860" s="14">
        <v>2.1481713016224102</v>
      </c>
      <c r="H2860" s="14">
        <v>0.49463151835635599</v>
      </c>
      <c r="I2860" s="14">
        <v>0.24191109020684201</v>
      </c>
      <c r="J2860" s="14">
        <v>0.160665179118818</v>
      </c>
      <c r="K2860" s="14">
        <v>6.6321532325829997</v>
      </c>
      <c r="L2860" s="14">
        <v>0.53394379678927195</v>
      </c>
      <c r="M2860" s="14">
        <v>0</v>
      </c>
      <c r="N2860" s="14">
        <v>1.4273994326166699</v>
      </c>
      <c r="O2860" s="14">
        <v>1.2663464736035901</v>
      </c>
      <c r="P2860" s="14">
        <v>1.94839450965663</v>
      </c>
      <c r="R2860">
        <v>9</v>
      </c>
      <c r="S2860">
        <v>4</v>
      </c>
      <c r="T2860">
        <v>6</v>
      </c>
      <c r="U2860">
        <v>8</v>
      </c>
      <c r="V2860">
        <v>5</v>
      </c>
    </row>
    <row r="2861" spans="1:22">
      <c r="A2861">
        <v>2011</v>
      </c>
      <c r="B2861">
        <v>3</v>
      </c>
      <c r="C2861">
        <v>8</v>
      </c>
      <c r="D2861" s="14">
        <v>2.9127847637823301</v>
      </c>
      <c r="E2861" s="14">
        <v>0.85583725285342604</v>
      </c>
      <c r="F2861" s="14">
        <v>1.00181937268389E-3</v>
      </c>
      <c r="G2861" s="14">
        <v>0.326684061420838</v>
      </c>
      <c r="H2861" s="14">
        <v>2.95704088163177E-2</v>
      </c>
      <c r="I2861" s="14">
        <v>1.97547711051748</v>
      </c>
      <c r="J2861" s="14">
        <v>0.110416508150427</v>
      </c>
      <c r="K2861" s="14">
        <v>3.4774805653038099</v>
      </c>
      <c r="L2861" s="14">
        <v>4.4750727061608701E-2</v>
      </c>
      <c r="M2861" s="14">
        <v>0</v>
      </c>
      <c r="N2861" s="14">
        <v>0.81264126843140105</v>
      </c>
      <c r="O2861" s="14">
        <v>1.50522961214387</v>
      </c>
      <c r="P2861" s="14">
        <v>1.22992214052225</v>
      </c>
      <c r="R2861">
        <v>6</v>
      </c>
      <c r="S2861">
        <v>4</v>
      </c>
      <c r="T2861">
        <v>6</v>
      </c>
      <c r="U2861">
        <v>8</v>
      </c>
      <c r="V2861">
        <v>5</v>
      </c>
    </row>
    <row r="2862" spans="1:22">
      <c r="A2862">
        <v>2011</v>
      </c>
      <c r="B2862">
        <v>3</v>
      </c>
      <c r="C2862">
        <v>9</v>
      </c>
      <c r="D2862" s="14">
        <v>3.65699546086738</v>
      </c>
      <c r="E2862" s="14">
        <v>0.63633989104266597</v>
      </c>
      <c r="F2862" s="14">
        <v>0</v>
      </c>
      <c r="G2862" s="14">
        <v>0.323203718345624</v>
      </c>
      <c r="H2862" s="14">
        <v>3.0212542279354701E-2</v>
      </c>
      <c r="I2862" s="14">
        <v>1.0098851647906499</v>
      </c>
      <c r="J2862" s="14">
        <v>6.3730585476237403E-2</v>
      </c>
      <c r="K2862" s="14">
        <v>2.7259473462403201</v>
      </c>
      <c r="L2862" s="14">
        <v>9.6949512518993593E-3</v>
      </c>
      <c r="M2862" s="14">
        <v>0</v>
      </c>
      <c r="N2862" s="14">
        <v>0.38176123134593098</v>
      </c>
      <c r="O2862" s="14">
        <v>0.83893078684392697</v>
      </c>
      <c r="P2862" s="14">
        <v>0.88850336531142804</v>
      </c>
      <c r="R2862">
        <v>6</v>
      </c>
      <c r="S2862">
        <v>4</v>
      </c>
      <c r="T2862">
        <v>7</v>
      </c>
      <c r="U2862">
        <v>8</v>
      </c>
      <c r="V2862">
        <v>2</v>
      </c>
    </row>
    <row r="2863" spans="1:22">
      <c r="A2863">
        <v>2011</v>
      </c>
      <c r="B2863">
        <v>3</v>
      </c>
      <c r="C2863">
        <v>10</v>
      </c>
      <c r="D2863" s="14">
        <v>3.4983481538271102</v>
      </c>
      <c r="E2863" s="14">
        <v>0.31257660204121601</v>
      </c>
      <c r="F2863" s="14">
        <v>9.7469415717297992E-3</v>
      </c>
      <c r="G2863" s="14">
        <v>0.57218284751403103</v>
      </c>
      <c r="H2863" s="14">
        <v>1.5479718830171E-2</v>
      </c>
      <c r="I2863" s="14">
        <v>1.2812609423807999</v>
      </c>
      <c r="J2863" s="14">
        <v>4.3564660695003803E-2</v>
      </c>
      <c r="K2863" s="14">
        <v>1.1477049552121299</v>
      </c>
      <c r="L2863" s="14">
        <v>4.0309693337766399E-2</v>
      </c>
      <c r="M2863" s="14">
        <v>1.4639234297297099E-3</v>
      </c>
      <c r="N2863" s="14">
        <v>1.04249859896828</v>
      </c>
      <c r="O2863" s="14">
        <v>2.3137610556966801</v>
      </c>
      <c r="P2863" s="14">
        <v>1.2056780459433301</v>
      </c>
      <c r="R2863">
        <v>6</v>
      </c>
      <c r="S2863">
        <v>2</v>
      </c>
      <c r="T2863">
        <v>7</v>
      </c>
      <c r="U2863">
        <v>8</v>
      </c>
      <c r="V2863">
        <v>2</v>
      </c>
    </row>
    <row r="2864" spans="1:22">
      <c r="A2864">
        <v>2011</v>
      </c>
      <c r="B2864">
        <v>3</v>
      </c>
      <c r="C2864">
        <v>11</v>
      </c>
      <c r="D2864" s="14">
        <v>1.2254475314606901</v>
      </c>
      <c r="E2864" s="14">
        <v>6.7662250353352202E-2</v>
      </c>
      <c r="F2864" s="14">
        <v>1.4383312607164399E-2</v>
      </c>
      <c r="G2864" s="14">
        <v>1.4805613368134101</v>
      </c>
      <c r="H2864" s="14">
        <v>0.101956243379779</v>
      </c>
      <c r="I2864" s="14">
        <v>0.93651721295267898</v>
      </c>
      <c r="J2864" s="14">
        <v>4.2989024560974302E-2</v>
      </c>
      <c r="K2864" s="14">
        <v>0.498510118570757</v>
      </c>
      <c r="L2864" s="14">
        <v>3.7091399465493002E-2</v>
      </c>
      <c r="M2864" s="14">
        <v>9.0827063903509905E-3</v>
      </c>
      <c r="N2864" s="14">
        <v>0.80353834584331596</v>
      </c>
      <c r="O2864" s="14">
        <v>1.4378850711189</v>
      </c>
      <c r="P2864" s="14">
        <v>0.97912344288414899</v>
      </c>
      <c r="R2864">
        <v>6</v>
      </c>
      <c r="S2864">
        <v>2</v>
      </c>
      <c r="T2864">
        <v>5</v>
      </c>
      <c r="U2864">
        <v>8</v>
      </c>
      <c r="V2864">
        <v>3</v>
      </c>
    </row>
    <row r="2865" spans="1:22">
      <c r="A2865">
        <v>2011</v>
      </c>
      <c r="B2865">
        <v>3</v>
      </c>
      <c r="C2865">
        <v>12</v>
      </c>
      <c r="D2865" s="14">
        <v>0.46497248189900198</v>
      </c>
      <c r="E2865" s="14">
        <v>1.4683646833103799E-2</v>
      </c>
      <c r="F2865" s="14">
        <v>0.210608661760814</v>
      </c>
      <c r="G2865" s="14">
        <v>2.2022542167886399</v>
      </c>
      <c r="H2865" s="14">
        <v>0.25623607863994402</v>
      </c>
      <c r="I2865" s="14">
        <v>0.274152563444163</v>
      </c>
      <c r="J2865" s="14">
        <v>6.01563279283319E-2</v>
      </c>
      <c r="K2865" s="14">
        <v>0.36453441951700599</v>
      </c>
      <c r="L2865" s="14">
        <v>2.0346201340193101E-2</v>
      </c>
      <c r="M2865" s="14">
        <v>2.27785702538831E-2</v>
      </c>
      <c r="N2865" s="14">
        <v>0.304121258771611</v>
      </c>
      <c r="O2865" s="14">
        <v>0.81077883048968502</v>
      </c>
      <c r="P2865" s="14">
        <v>0.79314126738447499</v>
      </c>
      <c r="R2865">
        <v>6</v>
      </c>
      <c r="S2865">
        <v>7</v>
      </c>
      <c r="T2865">
        <v>7</v>
      </c>
      <c r="U2865">
        <v>8</v>
      </c>
      <c r="V2865">
        <v>2</v>
      </c>
    </row>
    <row r="2866" spans="1:22">
      <c r="A2866">
        <v>2011</v>
      </c>
      <c r="B2866">
        <v>3</v>
      </c>
      <c r="C2866">
        <v>13</v>
      </c>
      <c r="D2866" s="14">
        <v>1.53322541723965</v>
      </c>
      <c r="E2866" s="14">
        <v>0.109758007993216</v>
      </c>
      <c r="F2866" s="14">
        <v>4.1405254533875802</v>
      </c>
      <c r="G2866" s="14">
        <v>1.6524816946191601</v>
      </c>
      <c r="H2866" s="14">
        <v>1.5047018703850299</v>
      </c>
      <c r="I2866" s="14">
        <v>0.21572557327588199</v>
      </c>
      <c r="J2866" s="14">
        <v>0.137875026429295</v>
      </c>
      <c r="K2866" s="14">
        <v>1.23354167125889</v>
      </c>
      <c r="L2866" s="14">
        <v>6.6035111875714703E-2</v>
      </c>
      <c r="M2866" s="14">
        <v>8.8228082066978408E-3</v>
      </c>
      <c r="N2866" s="14">
        <v>1.1320989959782399</v>
      </c>
      <c r="O2866" s="14">
        <v>0.77403930623382</v>
      </c>
      <c r="P2866" s="14">
        <v>0.94722809368489402</v>
      </c>
      <c r="R2866">
        <v>6</v>
      </c>
      <c r="S2866">
        <v>7</v>
      </c>
      <c r="T2866">
        <v>7</v>
      </c>
      <c r="U2866">
        <v>8</v>
      </c>
      <c r="V2866">
        <v>2</v>
      </c>
    </row>
    <row r="2867" spans="1:22">
      <c r="A2867">
        <v>2011</v>
      </c>
      <c r="B2867">
        <v>3</v>
      </c>
      <c r="C2867">
        <v>14</v>
      </c>
      <c r="D2867" s="14">
        <v>7.8195329040145003</v>
      </c>
      <c r="E2867" s="14">
        <v>0.364842160840538</v>
      </c>
      <c r="F2867" s="14">
        <v>0.27029349933139302</v>
      </c>
      <c r="G2867" s="14">
        <v>2.94643357306806</v>
      </c>
      <c r="H2867" s="14">
        <v>0.63922137778158405</v>
      </c>
      <c r="I2867" s="14">
        <v>5.7612820949199097</v>
      </c>
      <c r="J2867" s="14">
        <v>6.31910966993144E-2</v>
      </c>
      <c r="K2867" s="14">
        <v>4.2239007811144003</v>
      </c>
      <c r="L2867" s="14">
        <v>1.1414548517874099</v>
      </c>
      <c r="M2867" s="14">
        <v>1.4219220691965099E-2</v>
      </c>
      <c r="N2867" s="14">
        <v>4.0894668818219104</v>
      </c>
      <c r="O2867" s="14">
        <v>1.78449472494168</v>
      </c>
      <c r="P2867" s="14">
        <v>2.0719556813079198</v>
      </c>
      <c r="R2867">
        <v>6</v>
      </c>
      <c r="S2867">
        <v>7</v>
      </c>
      <c r="T2867">
        <v>7</v>
      </c>
      <c r="U2867">
        <v>8</v>
      </c>
      <c r="V2867">
        <v>2</v>
      </c>
    </row>
    <row r="2868" spans="1:22">
      <c r="A2868">
        <v>2011</v>
      </c>
      <c r="B2868">
        <v>3</v>
      </c>
      <c r="C2868">
        <v>15</v>
      </c>
      <c r="D2868" s="14">
        <v>6.9400038431146598</v>
      </c>
      <c r="E2868" s="14">
        <v>0.66148440303367795</v>
      </c>
      <c r="F2868" s="14">
        <v>0.118855275429664</v>
      </c>
      <c r="G2868" s="14">
        <v>4.5990307702981896</v>
      </c>
      <c r="H2868" s="14">
        <v>1.2386498161642601</v>
      </c>
      <c r="I2868" s="14">
        <v>15.908274197905699</v>
      </c>
      <c r="J2868" s="14">
        <v>0.170337860955461</v>
      </c>
      <c r="K2868" s="14">
        <v>9.9522598603593995</v>
      </c>
      <c r="L2868" s="14">
        <v>2.16182970269129</v>
      </c>
      <c r="M2868" s="14">
        <v>1.8530396919207399E-2</v>
      </c>
      <c r="N2868" s="14">
        <v>9.8642437023012999</v>
      </c>
      <c r="O2868" s="14">
        <v>3.0700553047193102</v>
      </c>
      <c r="P2868" s="14">
        <v>3.9739249154994001</v>
      </c>
      <c r="R2868">
        <v>9</v>
      </c>
      <c r="S2868">
        <v>2</v>
      </c>
      <c r="T2868">
        <v>5</v>
      </c>
      <c r="U2868">
        <v>7</v>
      </c>
      <c r="V2868">
        <v>3</v>
      </c>
    </row>
    <row r="2869" spans="1:22">
      <c r="A2869">
        <v>2011</v>
      </c>
      <c r="B2869">
        <v>3</v>
      </c>
      <c r="C2869">
        <v>16</v>
      </c>
      <c r="D2869" s="14">
        <v>7.0348410395065599</v>
      </c>
      <c r="E2869" s="14">
        <v>4.6013984849520599E-3</v>
      </c>
      <c r="F2869" s="14">
        <v>0.178298533957813</v>
      </c>
      <c r="G2869" s="14">
        <v>3.6280410556658</v>
      </c>
      <c r="H2869" s="14">
        <v>3.1099735681580798</v>
      </c>
      <c r="I2869" s="14">
        <v>4.3599778151598496</v>
      </c>
      <c r="J2869" s="14">
        <v>2.9055733324105801E-2</v>
      </c>
      <c r="K2869" s="14">
        <v>12.3192552355813</v>
      </c>
      <c r="L2869" s="14">
        <v>1.2205839445390601</v>
      </c>
      <c r="M2869" s="14">
        <v>8.2179817866769901E-4</v>
      </c>
      <c r="N2869" s="14">
        <v>5.8881902200752103</v>
      </c>
      <c r="O2869" s="14">
        <v>4.6417758222007297</v>
      </c>
      <c r="P2869" s="14">
        <v>4.6553952972474004</v>
      </c>
      <c r="R2869">
        <v>9</v>
      </c>
      <c r="S2869">
        <v>2</v>
      </c>
      <c r="T2869">
        <v>5</v>
      </c>
      <c r="U2869">
        <v>7</v>
      </c>
      <c r="V2869">
        <v>3</v>
      </c>
    </row>
    <row r="2870" spans="1:22">
      <c r="A2870">
        <v>2011</v>
      </c>
      <c r="B2870">
        <v>3</v>
      </c>
      <c r="C2870">
        <v>17</v>
      </c>
      <c r="D2870" s="14">
        <v>12.277406442257201</v>
      </c>
      <c r="E2870" s="14">
        <v>0</v>
      </c>
      <c r="F2870" s="14">
        <v>2.23254894819599E-2</v>
      </c>
      <c r="G2870" s="14">
        <v>1.81408451238837</v>
      </c>
      <c r="H2870" s="14">
        <v>4.0169718813294901</v>
      </c>
      <c r="I2870" s="14">
        <v>5.5058686931393703</v>
      </c>
      <c r="J2870" s="14">
        <v>1.5645939525664499E-2</v>
      </c>
      <c r="K2870" s="14">
        <v>7.0311730822907297</v>
      </c>
      <c r="L2870" s="14">
        <v>0.70632457469405296</v>
      </c>
      <c r="M2870" s="14">
        <v>0</v>
      </c>
      <c r="N2870" s="14">
        <v>10.7867992020103</v>
      </c>
      <c r="O2870" s="14">
        <v>1.4850825268654499</v>
      </c>
      <c r="P2870" s="14">
        <v>2.6970001693624899</v>
      </c>
      <c r="R2870">
        <v>9</v>
      </c>
      <c r="S2870">
        <v>2</v>
      </c>
      <c r="T2870">
        <v>6</v>
      </c>
      <c r="U2870">
        <v>7</v>
      </c>
      <c r="V2870">
        <v>3</v>
      </c>
    </row>
    <row r="2871" spans="1:22">
      <c r="A2871">
        <v>2011</v>
      </c>
      <c r="B2871">
        <v>3</v>
      </c>
      <c r="C2871">
        <v>18</v>
      </c>
      <c r="D2871" s="14">
        <v>9.2468144768216494</v>
      </c>
      <c r="E2871" s="14">
        <v>0</v>
      </c>
      <c r="F2871" s="14">
        <v>9.9644912781723092E-4</v>
      </c>
      <c r="G2871" s="14">
        <v>1.265038935887</v>
      </c>
      <c r="H2871" s="14">
        <v>5.2670942771555804</v>
      </c>
      <c r="I2871" s="14">
        <v>4.6347913449615996</v>
      </c>
      <c r="J2871" s="14">
        <v>2.3054413945227399E-2</v>
      </c>
      <c r="K2871" s="14">
        <v>10.621867170839799</v>
      </c>
      <c r="L2871" s="14">
        <v>0.21331866990536399</v>
      </c>
      <c r="M2871" s="14">
        <v>0</v>
      </c>
      <c r="N2871" s="14">
        <v>4.1016667997314196</v>
      </c>
      <c r="O2871" s="14">
        <v>1.30439563199873</v>
      </c>
      <c r="P2871" s="14">
        <v>2.8886225522202298</v>
      </c>
      <c r="R2871">
        <v>11</v>
      </c>
      <c r="S2871">
        <v>2</v>
      </c>
      <c r="T2871">
        <v>6</v>
      </c>
      <c r="U2871">
        <v>7</v>
      </c>
      <c r="V2871">
        <v>3</v>
      </c>
    </row>
    <row r="2872" spans="1:22">
      <c r="A2872">
        <v>2011</v>
      </c>
      <c r="B2872">
        <v>3</v>
      </c>
      <c r="C2872">
        <v>19</v>
      </c>
      <c r="D2872" s="14">
        <v>11.073594585863299</v>
      </c>
      <c r="E2872" s="14">
        <v>0</v>
      </c>
      <c r="F2872" s="14">
        <v>0</v>
      </c>
      <c r="G2872" s="14">
        <v>1.07581752991855</v>
      </c>
      <c r="H2872" s="14">
        <v>5.4517584033069397</v>
      </c>
      <c r="I2872" s="14">
        <v>9.7746443484943306</v>
      </c>
      <c r="J2872" s="14">
        <v>1.05809602189812E-2</v>
      </c>
      <c r="K2872" s="14">
        <v>14.5630265321882</v>
      </c>
      <c r="L2872" s="14">
        <v>3.13357819199978</v>
      </c>
      <c r="M2872" s="14">
        <v>0</v>
      </c>
      <c r="N2872" s="14">
        <v>16.606857415383601</v>
      </c>
      <c r="O2872" s="14">
        <v>1.9403441814225599</v>
      </c>
      <c r="P2872" s="14">
        <v>4.2840694115683897</v>
      </c>
      <c r="R2872">
        <v>11</v>
      </c>
      <c r="S2872">
        <v>2</v>
      </c>
      <c r="T2872">
        <v>5</v>
      </c>
      <c r="U2872">
        <v>7</v>
      </c>
      <c r="V2872">
        <v>3</v>
      </c>
    </row>
    <row r="2873" spans="1:22">
      <c r="A2873">
        <v>2011</v>
      </c>
      <c r="B2873">
        <v>3</v>
      </c>
      <c r="C2873">
        <v>20</v>
      </c>
      <c r="D2873" s="14">
        <v>5.5614410184168603</v>
      </c>
      <c r="E2873" s="14">
        <v>0</v>
      </c>
      <c r="F2873" s="14">
        <v>0</v>
      </c>
      <c r="G2873" s="14">
        <v>0.48577056129782398</v>
      </c>
      <c r="H2873" s="14">
        <v>4.6565749758114601</v>
      </c>
      <c r="I2873" s="14">
        <v>5.2970085832261802</v>
      </c>
      <c r="J2873" s="14">
        <v>3.1406684368345201E-3</v>
      </c>
      <c r="K2873" s="14">
        <v>13.282917649586601</v>
      </c>
      <c r="L2873" s="14">
        <v>1.3957448968789901</v>
      </c>
      <c r="M2873" s="14">
        <v>0</v>
      </c>
      <c r="N2873" s="14">
        <v>5.0805763665213997</v>
      </c>
      <c r="O2873" s="14">
        <v>1.5429135070240401</v>
      </c>
      <c r="P2873" s="14">
        <v>3.2816089496934699</v>
      </c>
      <c r="R2873">
        <v>9</v>
      </c>
      <c r="S2873">
        <v>2</v>
      </c>
      <c r="T2873">
        <v>5</v>
      </c>
      <c r="U2873">
        <v>7</v>
      </c>
      <c r="V2873">
        <v>3</v>
      </c>
    </row>
    <row r="2874" spans="1:22">
      <c r="A2874">
        <v>2011</v>
      </c>
      <c r="B2874">
        <v>3</v>
      </c>
      <c r="C2874">
        <v>21</v>
      </c>
      <c r="D2874" s="14">
        <v>7.6116026264188097</v>
      </c>
      <c r="E2874" s="14">
        <v>0</v>
      </c>
      <c r="F2874" s="14">
        <v>0</v>
      </c>
      <c r="G2874" s="14">
        <v>0.89210738131030598</v>
      </c>
      <c r="H2874" s="14">
        <v>3.0381234705715601</v>
      </c>
      <c r="I2874" s="14">
        <v>8.3849938372025896</v>
      </c>
      <c r="J2874" s="14">
        <v>2.2134700303397901E-2</v>
      </c>
      <c r="K2874" s="14">
        <v>10.0123656508895</v>
      </c>
      <c r="L2874" s="14">
        <v>5.1764774169181704</v>
      </c>
      <c r="M2874" s="14">
        <v>1.3387258491351299E-4</v>
      </c>
      <c r="N2874" s="14">
        <v>11.0721907308113</v>
      </c>
      <c r="O2874" s="14">
        <v>0.95608285747796895</v>
      </c>
      <c r="P2874" s="14">
        <v>2.9937694062269999</v>
      </c>
      <c r="R2874">
        <v>9</v>
      </c>
      <c r="S2874">
        <v>3</v>
      </c>
      <c r="T2874">
        <v>5</v>
      </c>
      <c r="U2874">
        <v>7</v>
      </c>
      <c r="V2874">
        <v>3</v>
      </c>
    </row>
    <row r="2875" spans="1:22">
      <c r="A2875">
        <v>2011</v>
      </c>
      <c r="B2875">
        <v>3</v>
      </c>
      <c r="C2875">
        <v>22</v>
      </c>
      <c r="D2875" s="14">
        <v>16.4422477599994</v>
      </c>
      <c r="E2875" s="14">
        <v>0</v>
      </c>
      <c r="F2875" s="14">
        <v>0</v>
      </c>
      <c r="G2875" s="14">
        <v>0.53471812973866995</v>
      </c>
      <c r="H2875" s="14">
        <v>2.2940212886700699</v>
      </c>
      <c r="I2875" s="14">
        <v>2.7945455018496399</v>
      </c>
      <c r="J2875" s="14">
        <v>1.2566375636654799E-2</v>
      </c>
      <c r="K2875" s="14">
        <v>8.9875456703625698</v>
      </c>
      <c r="L2875" s="14">
        <v>1.6901701639922</v>
      </c>
      <c r="M2875" s="14">
        <v>1.20318509995525E-2</v>
      </c>
      <c r="N2875" s="14">
        <v>3.6765054290224302</v>
      </c>
      <c r="O2875" s="14">
        <v>0.95919668942493397</v>
      </c>
      <c r="P2875" s="14">
        <v>2.2380438976738399</v>
      </c>
      <c r="R2875">
        <v>9</v>
      </c>
      <c r="S2875">
        <v>3</v>
      </c>
      <c r="T2875">
        <v>5</v>
      </c>
      <c r="U2875">
        <v>7</v>
      </c>
      <c r="V2875">
        <v>3</v>
      </c>
    </row>
    <row r="2876" spans="1:22">
      <c r="A2876">
        <v>2011</v>
      </c>
      <c r="B2876">
        <v>3</v>
      </c>
      <c r="C2876">
        <v>23</v>
      </c>
      <c r="D2876" s="14">
        <v>5.4974277070928599</v>
      </c>
      <c r="E2876" s="14">
        <v>0</v>
      </c>
      <c r="F2876" s="14">
        <v>0</v>
      </c>
      <c r="G2876" s="14">
        <v>0.247047637284244</v>
      </c>
      <c r="H2876" s="14">
        <v>1.0505766719851899</v>
      </c>
      <c r="I2876" s="14">
        <v>2.4120336075712498</v>
      </c>
      <c r="J2876" s="14">
        <v>5.8563848953767497E-2</v>
      </c>
      <c r="K2876" s="14">
        <v>4.17030759438257</v>
      </c>
      <c r="L2876" s="14">
        <v>1.9157900508494601</v>
      </c>
      <c r="M2876" s="14">
        <v>8.8364543182470299E-5</v>
      </c>
      <c r="N2876" s="14">
        <v>2.34162840419132</v>
      </c>
      <c r="O2876" s="14">
        <v>0.61948057009493196</v>
      </c>
      <c r="P2876" s="14">
        <v>1.2226293563568</v>
      </c>
      <c r="R2876">
        <v>6</v>
      </c>
      <c r="S2876">
        <v>3</v>
      </c>
      <c r="T2876">
        <v>5</v>
      </c>
      <c r="U2876">
        <v>7</v>
      </c>
      <c r="V2876">
        <v>3</v>
      </c>
    </row>
    <row r="2877" spans="1:22">
      <c r="A2877">
        <v>2011</v>
      </c>
      <c r="B2877">
        <v>3</v>
      </c>
      <c r="C2877">
        <v>24</v>
      </c>
      <c r="D2877" s="14">
        <v>4.9432892284529499</v>
      </c>
      <c r="E2877" s="14">
        <v>0</v>
      </c>
      <c r="F2877" s="14">
        <v>1.73580971315508E-3</v>
      </c>
      <c r="G2877" s="14">
        <v>9.4350515454617701E-2</v>
      </c>
      <c r="H2877" s="14">
        <v>0.694462634009683</v>
      </c>
      <c r="I2877" s="14">
        <v>2.4074985144717198</v>
      </c>
      <c r="J2877" s="14">
        <v>7.2934619570500597E-2</v>
      </c>
      <c r="K2877" s="14">
        <v>3.28507014542835</v>
      </c>
      <c r="L2877" s="14">
        <v>0.88852258173541998</v>
      </c>
      <c r="M2877" s="14">
        <v>7.1153861802878996E-3</v>
      </c>
      <c r="N2877" s="14">
        <v>0.99158024178489901</v>
      </c>
      <c r="O2877" s="14">
        <v>0.60305611615511001</v>
      </c>
      <c r="P2877" s="14">
        <v>0.89459579637646802</v>
      </c>
      <c r="R2877">
        <v>6</v>
      </c>
      <c r="S2877">
        <v>7</v>
      </c>
      <c r="T2877">
        <v>5</v>
      </c>
      <c r="U2877">
        <v>4</v>
      </c>
      <c r="V2877">
        <v>3</v>
      </c>
    </row>
    <row r="2878" spans="1:22">
      <c r="A2878">
        <v>2011</v>
      </c>
      <c r="B2878">
        <v>3</v>
      </c>
      <c r="C2878">
        <v>25</v>
      </c>
      <c r="D2878" s="14">
        <v>9.1741759373186405</v>
      </c>
      <c r="E2878" s="14">
        <v>2.1286142625482401E-3</v>
      </c>
      <c r="F2878" s="14">
        <v>3.2915459584615003E-2</v>
      </c>
      <c r="G2878" s="14">
        <v>0.152026484180522</v>
      </c>
      <c r="H2878" s="14">
        <v>1.5220235048629001</v>
      </c>
      <c r="I2878" s="14">
        <v>5.8887218543919699</v>
      </c>
      <c r="J2878" s="14">
        <v>6.3290678139104495E-2</v>
      </c>
      <c r="K2878" s="14">
        <v>6.5771853105729701</v>
      </c>
      <c r="L2878" s="14">
        <v>1.29617316540571</v>
      </c>
      <c r="M2878" s="14">
        <v>9.5663705543481307E-6</v>
      </c>
      <c r="N2878" s="14">
        <v>3.34989871958404</v>
      </c>
      <c r="O2878" s="14">
        <v>0.59686135264576501</v>
      </c>
      <c r="P2878" s="14">
        <v>1.6177527102823499</v>
      </c>
      <c r="R2878">
        <v>8</v>
      </c>
      <c r="S2878">
        <v>7</v>
      </c>
      <c r="T2878">
        <v>7</v>
      </c>
      <c r="U2878">
        <v>4</v>
      </c>
      <c r="V2878">
        <v>2</v>
      </c>
    </row>
    <row r="2879" spans="1:22">
      <c r="A2879">
        <v>2011</v>
      </c>
      <c r="B2879">
        <v>3</v>
      </c>
      <c r="C2879">
        <v>26</v>
      </c>
      <c r="D2879" s="14">
        <v>10.3228879316448</v>
      </c>
      <c r="E2879" s="14">
        <v>2.7599367175624501E-2</v>
      </c>
      <c r="F2879" s="14">
        <v>8.22377168540218E-2</v>
      </c>
      <c r="G2879" s="14">
        <v>0.18640674506875299</v>
      </c>
      <c r="H2879" s="14">
        <v>1.11937218335316</v>
      </c>
      <c r="I2879" s="14">
        <v>7.4638171296267402</v>
      </c>
      <c r="J2879" s="14">
        <v>4.57742914103988E-2</v>
      </c>
      <c r="K2879" s="14">
        <v>8.3403570845414503</v>
      </c>
      <c r="L2879" s="14">
        <v>0.78000918234511596</v>
      </c>
      <c r="M2879" s="14">
        <v>0</v>
      </c>
      <c r="N2879" s="14">
        <v>5.6462293628670599</v>
      </c>
      <c r="O2879" s="14">
        <v>1.64518276740013</v>
      </c>
      <c r="P2879" s="14">
        <v>2.3231927998994699</v>
      </c>
      <c r="R2879">
        <v>9</v>
      </c>
      <c r="S2879">
        <v>7</v>
      </c>
      <c r="T2879">
        <v>5</v>
      </c>
      <c r="U2879">
        <v>4</v>
      </c>
      <c r="V2879">
        <v>3</v>
      </c>
    </row>
    <row r="2880" spans="1:22">
      <c r="A2880">
        <v>2011</v>
      </c>
      <c r="B2880">
        <v>3</v>
      </c>
      <c r="C2880">
        <v>27</v>
      </c>
      <c r="D2880" s="14">
        <v>7.41580048613105</v>
      </c>
      <c r="E2880" s="14">
        <v>4.0909652596636597E-3</v>
      </c>
      <c r="F2880" s="14">
        <v>3.9186939434856599E-2</v>
      </c>
      <c r="G2880" s="14">
        <v>0.27264598177437799</v>
      </c>
      <c r="H2880" s="14">
        <v>1.0141246054386199</v>
      </c>
      <c r="I2880" s="14">
        <v>6.0413770209761699</v>
      </c>
      <c r="J2880" s="14">
        <v>2.7441777390818801E-2</v>
      </c>
      <c r="K2880" s="14">
        <v>8.2849202205043202</v>
      </c>
      <c r="L2880" s="14">
        <v>0.20048605689377499</v>
      </c>
      <c r="M2880" s="14">
        <v>0</v>
      </c>
      <c r="N2880" s="14">
        <v>5.8362807086461101</v>
      </c>
      <c r="O2880" s="14">
        <v>2.0644748773644199</v>
      </c>
      <c r="P2880" s="14">
        <v>2.33465560077323</v>
      </c>
      <c r="R2880">
        <v>9</v>
      </c>
      <c r="S2880">
        <v>1</v>
      </c>
      <c r="T2880">
        <v>5</v>
      </c>
      <c r="U2880">
        <v>4</v>
      </c>
      <c r="V2880">
        <v>3</v>
      </c>
    </row>
    <row r="2881" spans="1:22">
      <c r="A2881">
        <v>2011</v>
      </c>
      <c r="B2881">
        <v>3</v>
      </c>
      <c r="C2881">
        <v>28</v>
      </c>
      <c r="D2881" s="14">
        <v>2.3707604041899701</v>
      </c>
      <c r="E2881" s="14">
        <v>1.25435932338719E-4</v>
      </c>
      <c r="F2881" s="14">
        <v>1.33210444013945E-2</v>
      </c>
      <c r="G2881" s="14">
        <v>0.59954304172088702</v>
      </c>
      <c r="H2881" s="14">
        <v>0.60103809699441002</v>
      </c>
      <c r="I2881" s="14">
        <v>0.952160496218729</v>
      </c>
      <c r="J2881" s="14">
        <v>9.0362229531950992E-3</v>
      </c>
      <c r="K2881" s="14">
        <v>4.6258672716371603</v>
      </c>
      <c r="L2881" s="14">
        <v>0.27570494995515299</v>
      </c>
      <c r="M2881" s="14">
        <v>0</v>
      </c>
      <c r="N2881" s="14">
        <v>2.1039451430138798</v>
      </c>
      <c r="O2881" s="14">
        <v>1.46201258051077</v>
      </c>
      <c r="P2881" s="14">
        <v>1.4587796236258599</v>
      </c>
      <c r="R2881">
        <v>8</v>
      </c>
      <c r="S2881">
        <v>1</v>
      </c>
      <c r="T2881">
        <v>5</v>
      </c>
      <c r="U2881">
        <v>4</v>
      </c>
      <c r="V2881">
        <v>3</v>
      </c>
    </row>
    <row r="2882" spans="1:22">
      <c r="A2882">
        <v>2011</v>
      </c>
      <c r="B2882">
        <v>3</v>
      </c>
      <c r="C2882">
        <v>29</v>
      </c>
      <c r="D2882" s="14">
        <v>4.5558954340147899</v>
      </c>
      <c r="E2882" s="14">
        <v>0</v>
      </c>
      <c r="F2882" s="14">
        <v>0</v>
      </c>
      <c r="G2882" s="14">
        <v>0.16963262262147899</v>
      </c>
      <c r="H2882" s="14">
        <v>1.1984460438480999</v>
      </c>
      <c r="I2882" s="14">
        <v>1.64134428187902</v>
      </c>
      <c r="J2882" s="14">
        <v>5.89609207389988E-2</v>
      </c>
      <c r="K2882" s="14">
        <v>4.1242385902335297</v>
      </c>
      <c r="L2882" s="14">
        <v>0.119326308895045</v>
      </c>
      <c r="M2882" s="14">
        <v>0</v>
      </c>
      <c r="N2882" s="14">
        <v>3.28440689663806</v>
      </c>
      <c r="O2882" s="14">
        <v>0.58755057539390598</v>
      </c>
      <c r="P2882" s="14">
        <v>1.1405631777585801</v>
      </c>
      <c r="R2882">
        <v>6</v>
      </c>
      <c r="S2882">
        <v>3</v>
      </c>
      <c r="T2882">
        <v>5</v>
      </c>
      <c r="U2882">
        <v>4</v>
      </c>
      <c r="V2882">
        <v>3</v>
      </c>
    </row>
    <row r="2883" spans="1:22">
      <c r="A2883">
        <v>2011</v>
      </c>
      <c r="B2883">
        <v>3</v>
      </c>
      <c r="C2883">
        <v>30</v>
      </c>
      <c r="D2883" s="14">
        <v>8.4311282841138304</v>
      </c>
      <c r="E2883" s="14">
        <v>2.9302448550632901E-4</v>
      </c>
      <c r="F2883" s="14">
        <v>0</v>
      </c>
      <c r="G2883" s="14">
        <v>0.24054815632379101</v>
      </c>
      <c r="H2883" s="14">
        <v>1.93310879626913</v>
      </c>
      <c r="I2883" s="14">
        <v>9.1691842739775797</v>
      </c>
      <c r="J2883" s="14">
        <v>4.6540394257256402E-2</v>
      </c>
      <c r="K2883" s="14">
        <v>9.1706096978757508</v>
      </c>
      <c r="L2883" s="14">
        <v>1.65289500704217</v>
      </c>
      <c r="M2883" s="14">
        <v>1.53857719230013E-4</v>
      </c>
      <c r="N2883" s="14">
        <v>9.96873111862865</v>
      </c>
      <c r="O2883" s="14">
        <v>1.0651288823696801</v>
      </c>
      <c r="P2883" s="14">
        <v>2.4650109743885298</v>
      </c>
      <c r="R2883">
        <v>8</v>
      </c>
      <c r="S2883">
        <v>3</v>
      </c>
      <c r="T2883">
        <v>7</v>
      </c>
      <c r="U2883">
        <v>4</v>
      </c>
      <c r="V2883">
        <v>2</v>
      </c>
    </row>
    <row r="2884" spans="1:22">
      <c r="A2884">
        <v>2011</v>
      </c>
      <c r="B2884">
        <v>3</v>
      </c>
      <c r="C2884">
        <v>31</v>
      </c>
      <c r="D2884" s="14">
        <v>8.0271416391100896</v>
      </c>
      <c r="E2884" s="14">
        <v>1.6747341079338801E-4</v>
      </c>
      <c r="F2884" s="14">
        <v>8.6639476179053998E-4</v>
      </c>
      <c r="G2884" s="14">
        <v>0.32603348160608803</v>
      </c>
      <c r="H2884" s="14">
        <v>2.6529401928682601</v>
      </c>
      <c r="I2884" s="14">
        <v>10.9959296488153</v>
      </c>
      <c r="J2884" s="14">
        <v>0.28053420096930598</v>
      </c>
      <c r="K2884" s="14">
        <v>15.2525265219796</v>
      </c>
      <c r="L2884" s="14">
        <v>1.3335983317487601</v>
      </c>
      <c r="M2884" s="14">
        <v>1.94538187875195E-3</v>
      </c>
      <c r="N2884" s="14">
        <v>9.81384521599084</v>
      </c>
      <c r="O2884" s="14">
        <v>1.2683888323451999</v>
      </c>
      <c r="P2884" s="14">
        <v>3.3640970521728999</v>
      </c>
      <c r="R2884">
        <v>9</v>
      </c>
      <c r="S2884">
        <v>3</v>
      </c>
      <c r="T2884">
        <v>7</v>
      </c>
      <c r="U2884">
        <v>4</v>
      </c>
      <c r="V2884">
        <v>2</v>
      </c>
    </row>
    <row r="2885" spans="1:22">
      <c r="A2885">
        <v>2011</v>
      </c>
      <c r="B2885">
        <v>4</v>
      </c>
      <c r="C2885">
        <v>1</v>
      </c>
      <c r="D2885" s="14">
        <v>0.81287020776495</v>
      </c>
      <c r="E2885" s="14">
        <v>3.7749671295781502E-2</v>
      </c>
      <c r="F2885" s="14">
        <v>0</v>
      </c>
      <c r="G2885" s="14">
        <v>0.190560853071992</v>
      </c>
      <c r="H2885" s="14">
        <v>1.7694987038021199</v>
      </c>
      <c r="I2885" s="14">
        <v>1.7290914426735899</v>
      </c>
      <c r="J2885" s="14">
        <v>0.35857767760949399</v>
      </c>
      <c r="K2885" s="14">
        <v>7.3488671966971202</v>
      </c>
      <c r="L2885" s="14">
        <v>0.71507821990313303</v>
      </c>
      <c r="M2885" s="14">
        <v>1.9966553380342699E-4</v>
      </c>
      <c r="N2885" s="14">
        <v>7.8280919643866103</v>
      </c>
      <c r="O2885" s="14">
        <v>2.6015893159768102</v>
      </c>
      <c r="P2885" s="14">
        <v>2.5934907443961999</v>
      </c>
      <c r="R2885">
        <v>9</v>
      </c>
      <c r="S2885">
        <v>3</v>
      </c>
      <c r="T2885">
        <v>7</v>
      </c>
      <c r="U2885">
        <v>4</v>
      </c>
      <c r="V2885">
        <v>2</v>
      </c>
    </row>
    <row r="2886" spans="1:22">
      <c r="A2886">
        <v>2011</v>
      </c>
      <c r="B2886">
        <v>4</v>
      </c>
      <c r="C2886">
        <v>2</v>
      </c>
      <c r="D2886" s="14">
        <v>2.1353423147436601</v>
      </c>
      <c r="E2886" s="14">
        <v>0.10802935171104899</v>
      </c>
      <c r="F2886" s="14">
        <v>0</v>
      </c>
      <c r="G2886" s="14">
        <v>0.28427360796281098</v>
      </c>
      <c r="H2886" s="14">
        <v>1.3914839725525401</v>
      </c>
      <c r="I2886" s="14">
        <v>1.35769149629997</v>
      </c>
      <c r="J2886" s="14">
        <v>0.186048037671324</v>
      </c>
      <c r="K2886" s="14">
        <v>3.4028655207974401</v>
      </c>
      <c r="L2886" s="14">
        <v>7.4335546651979098E-2</v>
      </c>
      <c r="M2886" s="14">
        <v>2.2019646293162498E-5</v>
      </c>
      <c r="N2886" s="14">
        <v>1.0645610471370399</v>
      </c>
      <c r="O2886" s="14">
        <v>3.01676781502045</v>
      </c>
      <c r="P2886" s="14">
        <v>1.82389365132356</v>
      </c>
      <c r="R2886">
        <v>6</v>
      </c>
      <c r="S2886">
        <v>3</v>
      </c>
      <c r="T2886">
        <v>7</v>
      </c>
      <c r="U2886">
        <v>4</v>
      </c>
      <c r="V2886">
        <v>3</v>
      </c>
    </row>
    <row r="2887" spans="1:22">
      <c r="A2887">
        <v>2011</v>
      </c>
      <c r="B2887">
        <v>4</v>
      </c>
      <c r="C2887">
        <v>3</v>
      </c>
      <c r="D2887" s="14">
        <v>1.33733104825444</v>
      </c>
      <c r="E2887" s="14">
        <v>0.161021799923938</v>
      </c>
      <c r="F2887" s="14">
        <v>0</v>
      </c>
      <c r="G2887" s="14">
        <v>0.73226361210117097</v>
      </c>
      <c r="H2887" s="14">
        <v>1.5996589498668401</v>
      </c>
      <c r="I2887" s="14">
        <v>0.84498970641698801</v>
      </c>
      <c r="J2887" s="14">
        <v>7.8379708583062896E-2</v>
      </c>
      <c r="K2887" s="14">
        <v>2.6619277251250102</v>
      </c>
      <c r="L2887" s="14">
        <v>0.86208847122570598</v>
      </c>
      <c r="M2887" s="14">
        <v>0</v>
      </c>
      <c r="N2887" s="14">
        <v>2.62685931042108</v>
      </c>
      <c r="O2887" s="14">
        <v>4.9568596573527497</v>
      </c>
      <c r="P2887" s="14">
        <v>2.5872057745175598</v>
      </c>
      <c r="R2887">
        <v>3</v>
      </c>
      <c r="S2887">
        <v>3</v>
      </c>
      <c r="T2887">
        <v>7</v>
      </c>
      <c r="U2887">
        <v>4</v>
      </c>
      <c r="V2887">
        <v>2</v>
      </c>
    </row>
    <row r="2888" spans="1:22">
      <c r="A2888">
        <v>2011</v>
      </c>
      <c r="B2888">
        <v>4</v>
      </c>
      <c r="C2888">
        <v>4</v>
      </c>
      <c r="D2888" s="14">
        <v>8.1266516679601395</v>
      </c>
      <c r="E2888" s="14">
        <v>1.1683210514317701E-2</v>
      </c>
      <c r="F2888" s="14">
        <v>0</v>
      </c>
      <c r="G2888" s="14">
        <v>0.50492030375354002</v>
      </c>
      <c r="H2888" s="14">
        <v>1.5926318536238899</v>
      </c>
      <c r="I2888" s="14">
        <v>4.2273664487010096</v>
      </c>
      <c r="J2888" s="14">
        <v>4.8470921329219097E-2</v>
      </c>
      <c r="K2888" s="14">
        <v>4.39559681813813</v>
      </c>
      <c r="L2888" s="14">
        <v>1.50122018839362</v>
      </c>
      <c r="M2888" s="14">
        <v>1.29960712549823E-3</v>
      </c>
      <c r="N2888" s="14">
        <v>5.2818833407301202</v>
      </c>
      <c r="O2888" s="14">
        <v>4.6211768524299401</v>
      </c>
      <c r="P2888" s="14">
        <v>2.93005183615757</v>
      </c>
      <c r="R2888">
        <v>3</v>
      </c>
      <c r="S2888">
        <v>7</v>
      </c>
      <c r="T2888">
        <v>7</v>
      </c>
      <c r="U2888">
        <v>4</v>
      </c>
      <c r="V2888">
        <v>2</v>
      </c>
    </row>
    <row r="2889" spans="1:22">
      <c r="A2889">
        <v>2011</v>
      </c>
      <c r="B2889">
        <v>4</v>
      </c>
      <c r="C2889">
        <v>5</v>
      </c>
      <c r="D2889" s="14">
        <v>5.1573940905534403</v>
      </c>
      <c r="E2889" s="14">
        <v>4.1440180622521203E-3</v>
      </c>
      <c r="F2889" s="14">
        <v>1.03967370705138E-3</v>
      </c>
      <c r="G2889" s="14">
        <v>0.84753340895555596</v>
      </c>
      <c r="H2889" s="14">
        <v>0.73056824138784004</v>
      </c>
      <c r="I2889" s="14">
        <v>2.59143728146881</v>
      </c>
      <c r="J2889" s="14">
        <v>6.9135576842954696E-2</v>
      </c>
      <c r="K2889" s="14">
        <v>6.1017672760274904</v>
      </c>
      <c r="L2889" s="14">
        <v>1.57266713380724</v>
      </c>
      <c r="M2889" s="14">
        <v>1.6034038714890799E-3</v>
      </c>
      <c r="N2889" s="14">
        <v>3.9355467938120499</v>
      </c>
      <c r="O2889" s="14">
        <v>5.4329923666985698</v>
      </c>
      <c r="P2889" s="14">
        <v>3.28998722424322</v>
      </c>
      <c r="R2889">
        <v>3</v>
      </c>
      <c r="S2889">
        <v>7</v>
      </c>
      <c r="T2889">
        <v>7</v>
      </c>
      <c r="U2889">
        <v>4</v>
      </c>
      <c r="V2889">
        <v>4</v>
      </c>
    </row>
    <row r="2890" spans="1:22">
      <c r="A2890">
        <v>2011</v>
      </c>
      <c r="B2890">
        <v>4</v>
      </c>
      <c r="C2890">
        <v>6</v>
      </c>
      <c r="D2890" s="14">
        <v>4.1732669653193302</v>
      </c>
      <c r="E2890" s="14">
        <v>7.9363050703422605E-4</v>
      </c>
      <c r="F2890" s="14">
        <v>0.17374422301314699</v>
      </c>
      <c r="G2890" s="14">
        <v>0.85963309521120901</v>
      </c>
      <c r="H2890" s="14">
        <v>0.908770534406528</v>
      </c>
      <c r="I2890" s="14">
        <v>1.0273195293366799</v>
      </c>
      <c r="J2890" s="14">
        <v>0.11603202851378</v>
      </c>
      <c r="K2890" s="14">
        <v>10.1760431773527</v>
      </c>
      <c r="L2890" s="14">
        <v>0.45743556700829902</v>
      </c>
      <c r="M2890" s="14">
        <v>0</v>
      </c>
      <c r="N2890" s="14">
        <v>2.63160346772111</v>
      </c>
      <c r="O2890" s="14">
        <v>2.9401492075754501</v>
      </c>
      <c r="P2890" s="14">
        <v>2.8993027387471502</v>
      </c>
      <c r="R2890">
        <v>8</v>
      </c>
      <c r="S2890">
        <v>1</v>
      </c>
      <c r="T2890">
        <v>7</v>
      </c>
      <c r="U2890">
        <v>4</v>
      </c>
      <c r="V2890">
        <v>4</v>
      </c>
    </row>
    <row r="2891" spans="1:22">
      <c r="A2891">
        <v>2011</v>
      </c>
      <c r="B2891">
        <v>4</v>
      </c>
      <c r="C2891">
        <v>7</v>
      </c>
      <c r="D2891" s="14">
        <v>8.9145594828876202</v>
      </c>
      <c r="E2891" s="14">
        <v>1.4220060064372901E-2</v>
      </c>
      <c r="F2891" s="14">
        <v>0.30231668729584499</v>
      </c>
      <c r="G2891" s="14">
        <v>1.39814314028637</v>
      </c>
      <c r="H2891" s="14">
        <v>1.3601421667247999</v>
      </c>
      <c r="I2891" s="14">
        <v>8.2693120389463299</v>
      </c>
      <c r="J2891" s="14">
        <v>0.13785716292833899</v>
      </c>
      <c r="K2891" s="14">
        <v>13.0225771260898</v>
      </c>
      <c r="L2891" s="14">
        <v>1.05294506420365</v>
      </c>
      <c r="M2891" s="14">
        <v>0</v>
      </c>
      <c r="N2891" s="14">
        <v>7.2715809294806002</v>
      </c>
      <c r="O2891" s="14">
        <v>2.57412136913534</v>
      </c>
      <c r="P2891" s="14">
        <v>3.5511310012130801</v>
      </c>
      <c r="R2891">
        <v>9</v>
      </c>
      <c r="S2891">
        <v>1</v>
      </c>
      <c r="T2891">
        <v>7</v>
      </c>
      <c r="U2891">
        <v>4</v>
      </c>
      <c r="V2891">
        <v>4</v>
      </c>
    </row>
    <row r="2892" spans="1:22">
      <c r="A2892">
        <v>2011</v>
      </c>
      <c r="B2892">
        <v>4</v>
      </c>
      <c r="C2892">
        <v>8</v>
      </c>
      <c r="D2892" s="14">
        <v>5.2822779101668296</v>
      </c>
      <c r="E2892" s="14">
        <v>0.16190909817604801</v>
      </c>
      <c r="F2892" s="14">
        <v>9.9085902391630898E-2</v>
      </c>
      <c r="G2892" s="14">
        <v>2.2778662194548498</v>
      </c>
      <c r="H2892" s="14">
        <v>1.2686380577432199</v>
      </c>
      <c r="I2892" s="14">
        <v>5.8081489357257601</v>
      </c>
      <c r="J2892" s="14">
        <v>0.21665012297449901</v>
      </c>
      <c r="K2892" s="14">
        <v>8.9897497059201594</v>
      </c>
      <c r="L2892" s="14">
        <v>1.0300959759056501</v>
      </c>
      <c r="M2892" s="14">
        <v>6.7491310361832597E-3</v>
      </c>
      <c r="N2892" s="14">
        <v>6.74966315598253</v>
      </c>
      <c r="O2892" s="14">
        <v>4.9652579336695801</v>
      </c>
      <c r="P2892" s="14">
        <v>4.0330251461000799</v>
      </c>
      <c r="R2892">
        <v>3</v>
      </c>
      <c r="S2892">
        <v>1</v>
      </c>
      <c r="T2892">
        <v>9</v>
      </c>
      <c r="U2892">
        <v>4</v>
      </c>
      <c r="V2892">
        <v>4</v>
      </c>
    </row>
    <row r="2893" spans="1:22">
      <c r="A2893">
        <v>2011</v>
      </c>
      <c r="B2893">
        <v>4</v>
      </c>
      <c r="C2893">
        <v>9</v>
      </c>
      <c r="D2893" s="14">
        <v>5.1745269119653496</v>
      </c>
      <c r="E2893" s="14">
        <v>2.1683610990381401E-2</v>
      </c>
      <c r="F2893" s="14">
        <v>7.2356131453959097E-2</v>
      </c>
      <c r="G2893" s="14">
        <v>0.59247162523755403</v>
      </c>
      <c r="H2893" s="14">
        <v>0.65223092741994504</v>
      </c>
      <c r="I2893" s="14">
        <v>3.4498221790590899</v>
      </c>
      <c r="J2893" s="14">
        <v>0.14238367517668901</v>
      </c>
      <c r="K2893" s="14">
        <v>5.91127677448039</v>
      </c>
      <c r="L2893" s="14">
        <v>0.70987159060123495</v>
      </c>
      <c r="M2893" s="14">
        <v>8.2697214489206098E-5</v>
      </c>
      <c r="N2893" s="14">
        <v>4.49009422960546</v>
      </c>
      <c r="O2893" s="14">
        <v>3.7257829310500599</v>
      </c>
      <c r="P2893" s="14">
        <v>2.6641165835046401</v>
      </c>
      <c r="R2893">
        <v>3</v>
      </c>
      <c r="S2893">
        <v>1</v>
      </c>
      <c r="T2893">
        <v>5</v>
      </c>
      <c r="U2893">
        <v>4</v>
      </c>
      <c r="V2893">
        <v>2</v>
      </c>
    </row>
    <row r="2894" spans="1:22">
      <c r="A2894">
        <v>2011</v>
      </c>
      <c r="B2894">
        <v>4</v>
      </c>
      <c r="C2894">
        <v>10</v>
      </c>
      <c r="D2894" s="14">
        <v>2.0368539051024301</v>
      </c>
      <c r="E2894" s="14">
        <v>4.2263754487031797E-3</v>
      </c>
      <c r="F2894" s="14">
        <v>0.16846384013052099</v>
      </c>
      <c r="G2894" s="14">
        <v>0.36343929107318301</v>
      </c>
      <c r="H2894" s="14">
        <v>0.50050420293939202</v>
      </c>
      <c r="I2894" s="14">
        <v>1.18067614123692</v>
      </c>
      <c r="J2894" s="14">
        <v>0.157388200788042</v>
      </c>
      <c r="K2894" s="14">
        <v>1.5974634468078099</v>
      </c>
      <c r="L2894" s="14">
        <v>0.65254607265749498</v>
      </c>
      <c r="M2894" s="14">
        <v>3.1864313678998002E-6</v>
      </c>
      <c r="N2894" s="14">
        <v>1.4924750959662301</v>
      </c>
      <c r="O2894" s="14">
        <v>1.2875494737050499</v>
      </c>
      <c r="P2894" s="14">
        <v>0.97508724385398604</v>
      </c>
      <c r="R2894">
        <v>6</v>
      </c>
      <c r="S2894">
        <v>1</v>
      </c>
      <c r="T2894">
        <v>5</v>
      </c>
      <c r="U2894">
        <v>4</v>
      </c>
      <c r="V2894">
        <v>2</v>
      </c>
    </row>
    <row r="2895" spans="1:22">
      <c r="A2895">
        <v>2011</v>
      </c>
      <c r="B2895">
        <v>4</v>
      </c>
      <c r="C2895">
        <v>11</v>
      </c>
      <c r="D2895" s="14">
        <v>2.11777140267866</v>
      </c>
      <c r="E2895" s="14">
        <v>1.9688749451218599E-3</v>
      </c>
      <c r="F2895" s="14">
        <v>0.10624130340740599</v>
      </c>
      <c r="G2895" s="14">
        <v>0.20578208419598501</v>
      </c>
      <c r="H2895" s="14">
        <v>0.30860474902388801</v>
      </c>
      <c r="I2895" s="14">
        <v>0.98098194765864999</v>
      </c>
      <c r="J2895" s="14">
        <v>0.14319713749687599</v>
      </c>
      <c r="K2895" s="14">
        <v>1.69834200630868</v>
      </c>
      <c r="L2895" s="14">
        <v>6.9233898004997602E-2</v>
      </c>
      <c r="M2895" s="14">
        <v>0</v>
      </c>
      <c r="N2895" s="14">
        <v>0.40573675482767402</v>
      </c>
      <c r="O2895" s="14">
        <v>1.21191241394241</v>
      </c>
      <c r="P2895" s="14">
        <v>0.79351232642930902</v>
      </c>
      <c r="R2895">
        <v>6</v>
      </c>
      <c r="S2895">
        <v>1</v>
      </c>
      <c r="T2895">
        <v>5</v>
      </c>
      <c r="U2895">
        <v>4</v>
      </c>
      <c r="V2895">
        <v>3</v>
      </c>
    </row>
    <row r="2896" spans="1:22">
      <c r="A2896">
        <v>2011</v>
      </c>
      <c r="B2896">
        <v>4</v>
      </c>
      <c r="C2896">
        <v>12</v>
      </c>
      <c r="D2896" s="14">
        <v>2.2837887892586499</v>
      </c>
      <c r="E2896" s="14">
        <v>0.13770111597653201</v>
      </c>
      <c r="F2896" s="14">
        <v>0</v>
      </c>
      <c r="G2896" s="14">
        <v>0.605516590007801</v>
      </c>
      <c r="H2896" s="14">
        <v>0.52289392685874003</v>
      </c>
      <c r="I2896" s="14">
        <v>1.1337412128367801</v>
      </c>
      <c r="J2896" s="14">
        <v>0.16871479248552601</v>
      </c>
      <c r="K2896" s="14">
        <v>1.40236715827743</v>
      </c>
      <c r="L2896" s="14">
        <v>0.54572006420845398</v>
      </c>
      <c r="M2896" s="14">
        <v>8.84212640251132E-5</v>
      </c>
      <c r="N2896" s="14">
        <v>1.5374202454436601</v>
      </c>
      <c r="O2896" s="14">
        <v>1.79913514294445</v>
      </c>
      <c r="P2896" s="14">
        <v>1.10986029320931</v>
      </c>
      <c r="R2896">
        <v>6</v>
      </c>
      <c r="S2896">
        <v>1</v>
      </c>
      <c r="T2896">
        <v>5</v>
      </c>
      <c r="U2896">
        <v>4</v>
      </c>
      <c r="V2896">
        <v>3</v>
      </c>
    </row>
    <row r="2897" spans="1:22">
      <c r="A2897">
        <v>2011</v>
      </c>
      <c r="B2897">
        <v>4</v>
      </c>
      <c r="C2897">
        <v>13</v>
      </c>
      <c r="D2897" s="14">
        <v>2.66724128929495</v>
      </c>
      <c r="E2897" s="14">
        <v>0.48034371130748099</v>
      </c>
      <c r="F2897" s="14">
        <v>4.37941124699197E-3</v>
      </c>
      <c r="G2897" s="14">
        <v>0.89278822653396595</v>
      </c>
      <c r="H2897" s="14">
        <v>0.77817917340398302</v>
      </c>
      <c r="I2897" s="14">
        <v>0.79416465438586703</v>
      </c>
      <c r="J2897" s="14">
        <v>0.314556798303402</v>
      </c>
      <c r="K2897" s="14">
        <v>2.81039814614868</v>
      </c>
      <c r="L2897" s="14">
        <v>0.51991385785390698</v>
      </c>
      <c r="M2897" s="14">
        <v>2.8401051922209299E-2</v>
      </c>
      <c r="N2897" s="14">
        <v>1.3627661479845701</v>
      </c>
      <c r="O2897" s="14">
        <v>1.92202572464649</v>
      </c>
      <c r="P2897" s="14">
        <v>1.4603764544686499</v>
      </c>
      <c r="R2897">
        <v>6</v>
      </c>
      <c r="S2897">
        <v>3</v>
      </c>
      <c r="T2897">
        <v>5</v>
      </c>
      <c r="U2897">
        <v>4</v>
      </c>
      <c r="V2897">
        <v>3</v>
      </c>
    </row>
    <row r="2898" spans="1:22">
      <c r="A2898">
        <v>2011</v>
      </c>
      <c r="B2898">
        <v>4</v>
      </c>
      <c r="C2898">
        <v>14</v>
      </c>
      <c r="D2898" s="14">
        <v>1.5478220600661099</v>
      </c>
      <c r="E2898" s="14">
        <v>0.42259569080436699</v>
      </c>
      <c r="F2898" s="14">
        <v>6.95747258065942E-3</v>
      </c>
      <c r="G2898" s="14">
        <v>0.99265778606310695</v>
      </c>
      <c r="H2898" s="14">
        <v>1.40980223060913</v>
      </c>
      <c r="I2898" s="14">
        <v>2.8561084332903</v>
      </c>
      <c r="J2898" s="14">
        <v>0.53575525802468105</v>
      </c>
      <c r="K2898" s="14">
        <v>2.3896529954069998</v>
      </c>
      <c r="L2898" s="14">
        <v>1.9720543704600899</v>
      </c>
      <c r="M2898" s="14">
        <v>4.1755428013327503E-2</v>
      </c>
      <c r="N2898" s="14">
        <v>4.1805392036445399</v>
      </c>
      <c r="O2898" s="14">
        <v>1.51004598112366</v>
      </c>
      <c r="P2898" s="14">
        <v>1.5015635110188299</v>
      </c>
      <c r="R2898">
        <v>6</v>
      </c>
      <c r="S2898">
        <v>1</v>
      </c>
      <c r="T2898">
        <v>5</v>
      </c>
      <c r="U2898">
        <v>4</v>
      </c>
      <c r="V2898">
        <v>3</v>
      </c>
    </row>
    <row r="2899" spans="1:22">
      <c r="A2899">
        <v>2011</v>
      </c>
      <c r="B2899">
        <v>4</v>
      </c>
      <c r="C2899">
        <v>15</v>
      </c>
      <c r="D2899" s="14">
        <v>10.950990026681399</v>
      </c>
      <c r="E2899" s="14">
        <v>0.111511747913486</v>
      </c>
      <c r="F2899" s="14">
        <v>1.03671382712823E-2</v>
      </c>
      <c r="G2899" s="14">
        <v>1.4605275398398201</v>
      </c>
      <c r="H2899" s="14">
        <v>2.92976319964884</v>
      </c>
      <c r="I2899" s="14">
        <v>4.461971067676</v>
      </c>
      <c r="J2899" s="14">
        <v>0.35058057765501599</v>
      </c>
      <c r="K2899" s="14">
        <v>2.5711613137709302</v>
      </c>
      <c r="L2899" s="14">
        <v>1.2518624794723301</v>
      </c>
      <c r="M2899" s="14">
        <v>1.7030772308619602E-2</v>
      </c>
      <c r="N2899" s="14">
        <v>5.1639716077226003</v>
      </c>
      <c r="O2899" s="14">
        <v>1.23195361243131</v>
      </c>
      <c r="P2899" s="14">
        <v>1.61796302115079</v>
      </c>
      <c r="R2899">
        <v>6</v>
      </c>
      <c r="S2899">
        <v>1</v>
      </c>
      <c r="T2899">
        <v>5</v>
      </c>
      <c r="U2899">
        <v>4</v>
      </c>
      <c r="V2899">
        <v>2</v>
      </c>
    </row>
    <row r="2900" spans="1:22">
      <c r="A2900">
        <v>2011</v>
      </c>
      <c r="B2900">
        <v>4</v>
      </c>
      <c r="C2900">
        <v>16</v>
      </c>
      <c r="D2900" s="14">
        <v>13.0864932216434</v>
      </c>
      <c r="E2900" s="14">
        <v>9.3459121970452405E-2</v>
      </c>
      <c r="F2900" s="14">
        <v>0</v>
      </c>
      <c r="G2900" s="14">
        <v>0.81088907868620197</v>
      </c>
      <c r="H2900" s="14">
        <v>2.3254846781644201</v>
      </c>
      <c r="I2900" s="14">
        <v>7.5259718329998799</v>
      </c>
      <c r="J2900" s="14">
        <v>0.39557673822612799</v>
      </c>
      <c r="K2900" s="14">
        <v>4.9009463367815904</v>
      </c>
      <c r="L2900" s="14">
        <v>1.39266714354249</v>
      </c>
      <c r="M2900" s="14">
        <v>0.11744469885742199</v>
      </c>
      <c r="N2900" s="14">
        <v>4.9039044466749599</v>
      </c>
      <c r="O2900" s="14">
        <v>1.93947178331937</v>
      </c>
      <c r="P2900" s="14">
        <v>2.09873078617193</v>
      </c>
      <c r="R2900">
        <v>7</v>
      </c>
      <c r="S2900">
        <v>1</v>
      </c>
      <c r="T2900">
        <v>7</v>
      </c>
      <c r="U2900">
        <v>9</v>
      </c>
      <c r="V2900">
        <v>2</v>
      </c>
    </row>
    <row r="2901" spans="1:22">
      <c r="A2901">
        <v>2011</v>
      </c>
      <c r="B2901">
        <v>4</v>
      </c>
      <c r="C2901">
        <v>17</v>
      </c>
      <c r="D2901" s="14">
        <v>6.7449898066871299</v>
      </c>
      <c r="E2901" s="14">
        <v>0.22316887923088499</v>
      </c>
      <c r="F2901" s="14">
        <v>0</v>
      </c>
      <c r="G2901" s="14">
        <v>0.57947363240405803</v>
      </c>
      <c r="H2901" s="14">
        <v>1.5118904481939399</v>
      </c>
      <c r="I2901" s="14">
        <v>8.67152805129715</v>
      </c>
      <c r="J2901" s="14">
        <v>0.54005984588068601</v>
      </c>
      <c r="K2901" s="14">
        <v>2.1644290611602099</v>
      </c>
      <c r="L2901" s="14">
        <v>1.10688317282969</v>
      </c>
      <c r="M2901" s="14">
        <v>4.3338277730614203E-2</v>
      </c>
      <c r="N2901" s="14">
        <v>4.7230807317919599</v>
      </c>
      <c r="O2901" s="14">
        <v>4.3365840347439102</v>
      </c>
      <c r="P2901" s="14">
        <v>2.4170374151378198</v>
      </c>
      <c r="R2901">
        <v>3</v>
      </c>
      <c r="S2901">
        <v>8</v>
      </c>
      <c r="T2901">
        <v>9</v>
      </c>
      <c r="U2901">
        <v>9</v>
      </c>
      <c r="V2901">
        <v>2</v>
      </c>
    </row>
    <row r="2902" spans="1:22">
      <c r="A2902">
        <v>2011</v>
      </c>
      <c r="B2902">
        <v>4</v>
      </c>
      <c r="C2902">
        <v>18</v>
      </c>
      <c r="D2902" s="14">
        <v>1.1898354784193499</v>
      </c>
      <c r="E2902" s="14">
        <v>0.16857200386162199</v>
      </c>
      <c r="F2902" s="14">
        <v>0</v>
      </c>
      <c r="G2902" s="14">
        <v>0.962626644205406</v>
      </c>
      <c r="H2902" s="14">
        <v>0.62065706671597898</v>
      </c>
      <c r="I2902" s="14">
        <v>0.68924387160491296</v>
      </c>
      <c r="J2902" s="14">
        <v>0.18469758367203201</v>
      </c>
      <c r="K2902" s="14">
        <v>3.02228135978697</v>
      </c>
      <c r="L2902" s="14">
        <v>0.49333422825982898</v>
      </c>
      <c r="M2902" s="14">
        <v>1.70877606641727E-2</v>
      </c>
      <c r="N2902" s="14">
        <v>0.87286006199446997</v>
      </c>
      <c r="O2902" s="14">
        <v>4.65464221134937</v>
      </c>
      <c r="P2902" s="14">
        <v>2.3728207406772799</v>
      </c>
      <c r="R2902">
        <v>3</v>
      </c>
      <c r="S2902">
        <v>8</v>
      </c>
      <c r="T2902">
        <v>9</v>
      </c>
      <c r="U2902">
        <v>9</v>
      </c>
      <c r="V2902">
        <v>4</v>
      </c>
    </row>
    <row r="2903" spans="1:22">
      <c r="A2903">
        <v>2011</v>
      </c>
      <c r="B2903">
        <v>4</v>
      </c>
      <c r="C2903">
        <v>19</v>
      </c>
      <c r="D2903" s="14">
        <v>3.1750634291186501</v>
      </c>
      <c r="E2903" s="14">
        <v>1.09835006191949E-2</v>
      </c>
      <c r="F2903" s="14">
        <v>8.66394724638871E-5</v>
      </c>
      <c r="G2903" s="14">
        <v>2.5768289634102799</v>
      </c>
      <c r="H2903" s="14">
        <v>1.4314976672726101</v>
      </c>
      <c r="I2903" s="14">
        <v>1.02169666513737</v>
      </c>
      <c r="J2903" s="14">
        <v>0.161756592353024</v>
      </c>
      <c r="K2903" s="14">
        <v>4.2712191512143001</v>
      </c>
      <c r="L2903" s="14">
        <v>0.80066859250292</v>
      </c>
      <c r="M2903" s="14">
        <v>6.6298548713940697E-2</v>
      </c>
      <c r="N2903" s="14">
        <v>2.4765987547863699</v>
      </c>
      <c r="O2903" s="14">
        <v>3.9503058545312002</v>
      </c>
      <c r="P2903" s="14">
        <v>2.7075732654692399</v>
      </c>
      <c r="R2903">
        <v>3</v>
      </c>
      <c r="S2903">
        <v>8</v>
      </c>
      <c r="T2903">
        <v>9</v>
      </c>
      <c r="U2903">
        <v>9</v>
      </c>
      <c r="V2903">
        <v>4</v>
      </c>
    </row>
    <row r="2904" spans="1:22">
      <c r="A2904">
        <v>2011</v>
      </c>
      <c r="B2904">
        <v>4</v>
      </c>
      <c r="C2904">
        <v>20</v>
      </c>
      <c r="D2904" s="14">
        <v>13.086972787759001</v>
      </c>
      <c r="E2904" s="14">
        <v>2.5525056714522801E-3</v>
      </c>
      <c r="F2904" s="14">
        <v>1.38623156182441E-3</v>
      </c>
      <c r="G2904" s="14">
        <v>1.36450275040025</v>
      </c>
      <c r="H2904" s="14">
        <v>1.1393380363000101</v>
      </c>
      <c r="I2904" s="14">
        <v>6.8616839583716196</v>
      </c>
      <c r="J2904" s="14">
        <v>0.108310886870481</v>
      </c>
      <c r="K2904" s="14">
        <v>5.1191295577270397</v>
      </c>
      <c r="L2904" s="14">
        <v>0.84781662836192595</v>
      </c>
      <c r="M2904" s="14">
        <v>0.137531645911351</v>
      </c>
      <c r="N2904" s="14">
        <v>5.5858893355999797</v>
      </c>
      <c r="O2904" s="14">
        <v>4.2220076419617101</v>
      </c>
      <c r="P2904" s="14">
        <v>2.88424035979632</v>
      </c>
      <c r="R2904">
        <v>3</v>
      </c>
      <c r="S2904">
        <v>8</v>
      </c>
      <c r="T2904">
        <v>9</v>
      </c>
      <c r="U2904">
        <v>6</v>
      </c>
      <c r="V2904">
        <v>2</v>
      </c>
    </row>
    <row r="2905" spans="1:22">
      <c r="A2905">
        <v>2011</v>
      </c>
      <c r="B2905">
        <v>4</v>
      </c>
      <c r="C2905">
        <v>21</v>
      </c>
      <c r="D2905" s="14">
        <v>8.6833766534989891</v>
      </c>
      <c r="E2905" s="14">
        <v>8.3623954839023206E-5</v>
      </c>
      <c r="F2905" s="14">
        <v>2.32193797343913E-2</v>
      </c>
      <c r="G2905" s="14">
        <v>1.25529691115871</v>
      </c>
      <c r="H2905" s="14">
        <v>1.2426262000027599</v>
      </c>
      <c r="I2905" s="14">
        <v>7.17213948995804</v>
      </c>
      <c r="J2905" s="14">
        <v>0.120145477789837</v>
      </c>
      <c r="K2905" s="14">
        <v>4.6198514245726896</v>
      </c>
      <c r="L2905" s="14">
        <v>3.0375575281713401</v>
      </c>
      <c r="M2905" s="14">
        <v>0.54868374246836404</v>
      </c>
      <c r="N2905" s="14">
        <v>4.2895348582388504</v>
      </c>
      <c r="O2905" s="14">
        <v>4.0008684411877997</v>
      </c>
      <c r="P2905" s="14">
        <v>2.82413460947684</v>
      </c>
      <c r="R2905">
        <v>3</v>
      </c>
      <c r="S2905">
        <v>8</v>
      </c>
      <c r="T2905">
        <v>9</v>
      </c>
      <c r="U2905">
        <v>6</v>
      </c>
      <c r="V2905">
        <v>9</v>
      </c>
    </row>
    <row r="2906" spans="1:22">
      <c r="A2906">
        <v>2011</v>
      </c>
      <c r="B2906">
        <v>4</v>
      </c>
      <c r="C2906">
        <v>22</v>
      </c>
      <c r="D2906" s="14">
        <v>8.9273331961112206</v>
      </c>
      <c r="E2906" s="14">
        <v>1.0038672809961099E-3</v>
      </c>
      <c r="F2906" s="14">
        <v>8.8372261717810895E-3</v>
      </c>
      <c r="G2906" s="14">
        <v>1.9494136704043601</v>
      </c>
      <c r="H2906" s="14">
        <v>2.13001527617023</v>
      </c>
      <c r="I2906" s="14">
        <v>3.8810149362355402</v>
      </c>
      <c r="J2906" s="14">
        <v>0.44826626772284101</v>
      </c>
      <c r="K2906" s="14">
        <v>6.1968492134696804</v>
      </c>
      <c r="L2906" s="14">
        <v>1.07462163000643</v>
      </c>
      <c r="M2906" s="14">
        <v>0.17159634010712099</v>
      </c>
      <c r="N2906" s="14">
        <v>5.4066438260806402</v>
      </c>
      <c r="O2906" s="14">
        <v>2.65367612828623</v>
      </c>
      <c r="P2906" s="14">
        <v>2.6850187979860598</v>
      </c>
      <c r="R2906">
        <v>8</v>
      </c>
      <c r="S2906">
        <v>6</v>
      </c>
      <c r="T2906">
        <v>9</v>
      </c>
      <c r="U2906">
        <v>6</v>
      </c>
      <c r="V2906">
        <v>4</v>
      </c>
    </row>
    <row r="2907" spans="1:22">
      <c r="A2907">
        <v>2011</v>
      </c>
      <c r="B2907">
        <v>4</v>
      </c>
      <c r="C2907">
        <v>23</v>
      </c>
      <c r="D2907" s="14">
        <v>10.6532266994887</v>
      </c>
      <c r="E2907" s="14">
        <v>1.8853653105388799E-3</v>
      </c>
      <c r="F2907" s="14">
        <v>2.7788502185419499E-2</v>
      </c>
      <c r="G2907" s="14">
        <v>1.5798352507989</v>
      </c>
      <c r="H2907" s="14">
        <v>2.5809331956619999</v>
      </c>
      <c r="I2907" s="14">
        <v>12.309439213047</v>
      </c>
      <c r="J2907" s="14">
        <v>0.52636620447493598</v>
      </c>
      <c r="K2907" s="14">
        <v>5.99283129883288</v>
      </c>
      <c r="L2907" s="14">
        <v>1.11542978177154</v>
      </c>
      <c r="M2907" s="14">
        <v>2.8534383791397498E-3</v>
      </c>
      <c r="N2907" s="14">
        <v>7.51730817884975</v>
      </c>
      <c r="O2907" s="14">
        <v>1.4714792898745099</v>
      </c>
      <c r="P2907" s="14">
        <v>2.2803896929106999</v>
      </c>
      <c r="R2907">
        <v>8</v>
      </c>
      <c r="S2907">
        <v>6</v>
      </c>
      <c r="T2907">
        <v>9</v>
      </c>
      <c r="U2907">
        <v>6</v>
      </c>
      <c r="V2907">
        <v>4</v>
      </c>
    </row>
    <row r="2908" spans="1:22">
      <c r="A2908">
        <v>2011</v>
      </c>
      <c r="B2908">
        <v>4</v>
      </c>
      <c r="C2908">
        <v>24</v>
      </c>
      <c r="D2908" s="14">
        <v>4.7852266892877697</v>
      </c>
      <c r="E2908" s="14">
        <v>3.9960966887716401E-2</v>
      </c>
      <c r="F2908" s="14">
        <v>7.2265659830628897E-3</v>
      </c>
      <c r="G2908" s="14">
        <v>2.3716112546042099</v>
      </c>
      <c r="H2908" s="14">
        <v>1.7100463183388399</v>
      </c>
      <c r="I2908" s="14">
        <v>4.1240890944982196</v>
      </c>
      <c r="J2908" s="14">
        <v>0.42645141942253301</v>
      </c>
      <c r="K2908" s="14">
        <v>2.9890889945553201</v>
      </c>
      <c r="L2908" s="14">
        <v>1.4769954760019399</v>
      </c>
      <c r="M2908" s="14">
        <v>5.67141599929125E-4</v>
      </c>
      <c r="N2908" s="14">
        <v>3.4655241570791802</v>
      </c>
      <c r="O2908" s="14">
        <v>1.2845023154634001</v>
      </c>
      <c r="P2908" s="14">
        <v>1.69201667600682</v>
      </c>
      <c r="R2908">
        <v>6</v>
      </c>
      <c r="S2908">
        <v>5</v>
      </c>
      <c r="T2908">
        <v>9</v>
      </c>
      <c r="U2908">
        <v>6</v>
      </c>
      <c r="V2908">
        <v>4</v>
      </c>
    </row>
    <row r="2909" spans="1:22">
      <c r="A2909">
        <v>2011</v>
      </c>
      <c r="B2909">
        <v>4</v>
      </c>
      <c r="C2909">
        <v>25</v>
      </c>
      <c r="D2909" s="14">
        <v>4.5588917729207701</v>
      </c>
      <c r="E2909" s="14">
        <v>8.5370256488401894E-2</v>
      </c>
      <c r="F2909" s="14">
        <v>0.38716396669177899</v>
      </c>
      <c r="G2909" s="14">
        <v>3.9423496799230602</v>
      </c>
      <c r="H2909" s="14">
        <v>3.2301872369413802</v>
      </c>
      <c r="I2909" s="14">
        <v>6.0599780241680996</v>
      </c>
      <c r="J2909" s="14">
        <v>0.87240090930011904</v>
      </c>
      <c r="K2909" s="14">
        <v>2.2445119785876302</v>
      </c>
      <c r="L2909" s="14">
        <v>3.5263834343017799</v>
      </c>
      <c r="M2909" s="14">
        <v>0</v>
      </c>
      <c r="N2909" s="14">
        <v>13.6939710274996</v>
      </c>
      <c r="O2909" s="14">
        <v>0.96441233664688497</v>
      </c>
      <c r="P2909" s="14">
        <v>2.4315143252578899</v>
      </c>
      <c r="R2909">
        <v>7</v>
      </c>
      <c r="S2909">
        <v>5</v>
      </c>
      <c r="T2909">
        <v>9</v>
      </c>
      <c r="U2909">
        <v>6</v>
      </c>
      <c r="V2909">
        <v>4</v>
      </c>
    </row>
    <row r="2910" spans="1:22">
      <c r="A2910">
        <v>2011</v>
      </c>
      <c r="B2910">
        <v>4</v>
      </c>
      <c r="C2910">
        <v>26</v>
      </c>
      <c r="D2910" s="14">
        <v>1.7547212795810001</v>
      </c>
      <c r="E2910" s="14">
        <v>0.134944910977668</v>
      </c>
      <c r="F2910" s="14">
        <v>0.127163973681759</v>
      </c>
      <c r="G2910" s="14">
        <v>4.37867179682498</v>
      </c>
      <c r="H2910" s="14">
        <v>3.7349438981199299</v>
      </c>
      <c r="I2910" s="14">
        <v>5.35655117334609</v>
      </c>
      <c r="J2910" s="14">
        <v>1.0068759456393199</v>
      </c>
      <c r="K2910" s="14">
        <v>2.31858166664518</v>
      </c>
      <c r="L2910" s="14">
        <v>1.5474209355575199</v>
      </c>
      <c r="M2910" s="14">
        <v>1.84332914235092E-3</v>
      </c>
      <c r="N2910" s="14">
        <v>5.43723717089176</v>
      </c>
      <c r="O2910" s="14">
        <v>1.05435867850618</v>
      </c>
      <c r="P2910" s="14">
        <v>2.1509030664617899</v>
      </c>
      <c r="R2910">
        <v>1</v>
      </c>
      <c r="S2910">
        <v>6</v>
      </c>
      <c r="T2910">
        <v>9</v>
      </c>
      <c r="U2910">
        <v>6</v>
      </c>
      <c r="V2910">
        <v>7</v>
      </c>
    </row>
    <row r="2911" spans="1:22">
      <c r="A2911">
        <v>2011</v>
      </c>
      <c r="B2911">
        <v>4</v>
      </c>
      <c r="C2911">
        <v>27</v>
      </c>
      <c r="D2911" s="14">
        <v>6.9824014336358502</v>
      </c>
      <c r="E2911" s="14">
        <v>7.3065157806570594E-2</v>
      </c>
      <c r="F2911" s="14">
        <v>0.163938448069232</v>
      </c>
      <c r="G2911" s="14">
        <v>7.1389440097815697</v>
      </c>
      <c r="H2911" s="14">
        <v>4.3340546149262398</v>
      </c>
      <c r="I2911" s="14">
        <v>7.7944555690550201</v>
      </c>
      <c r="J2911" s="14">
        <v>3.1491823363207301</v>
      </c>
      <c r="K2911" s="14">
        <v>2.6421405192337901</v>
      </c>
      <c r="L2911" s="14">
        <v>10.181964472419301</v>
      </c>
      <c r="M2911" s="14">
        <v>1.1866317797347601E-2</v>
      </c>
      <c r="N2911" s="14">
        <v>13.734904010827099</v>
      </c>
      <c r="O2911" s="14">
        <v>0.95722127708402804</v>
      </c>
      <c r="P2911" s="14">
        <v>3.65817310743769</v>
      </c>
      <c r="R2911">
        <v>5</v>
      </c>
      <c r="S2911">
        <v>5</v>
      </c>
      <c r="T2911">
        <v>4</v>
      </c>
      <c r="U2911">
        <v>6</v>
      </c>
      <c r="V2911">
        <v>7</v>
      </c>
    </row>
    <row r="2912" spans="1:22">
      <c r="A2912">
        <v>2011</v>
      </c>
      <c r="B2912">
        <v>4</v>
      </c>
      <c r="C2912">
        <v>28</v>
      </c>
      <c r="D2912" s="14">
        <v>1.9246816685850801</v>
      </c>
      <c r="E2912" s="14">
        <v>0.186869409646609</v>
      </c>
      <c r="F2912" s="14">
        <v>0.43887714118827997</v>
      </c>
      <c r="G2912" s="14">
        <v>5.6930151352634901</v>
      </c>
      <c r="H2912" s="14">
        <v>4.39023709759363</v>
      </c>
      <c r="I2912" s="14">
        <v>2.7753398702164098</v>
      </c>
      <c r="J2912" s="14">
        <v>3.5809728735080602</v>
      </c>
      <c r="K2912" s="14">
        <v>1.0484237506160701</v>
      </c>
      <c r="L2912" s="14">
        <v>2.8721452039516802</v>
      </c>
      <c r="M2912" s="14">
        <v>0.27846775898067999</v>
      </c>
      <c r="N2912" s="14">
        <v>6.1336437635536498</v>
      </c>
      <c r="O2912" s="14">
        <v>1.5181953829753501</v>
      </c>
      <c r="P2912" s="14">
        <v>2.7464773691933901</v>
      </c>
      <c r="R2912">
        <v>5</v>
      </c>
      <c r="S2912">
        <v>5</v>
      </c>
      <c r="T2912">
        <v>4</v>
      </c>
      <c r="U2912">
        <v>6</v>
      </c>
      <c r="V2912">
        <v>6</v>
      </c>
    </row>
    <row r="2913" spans="1:22">
      <c r="A2913">
        <v>2011</v>
      </c>
      <c r="B2913">
        <v>4</v>
      </c>
      <c r="C2913">
        <v>29</v>
      </c>
      <c r="D2913" s="14">
        <v>0.48494480540596802</v>
      </c>
      <c r="E2913" s="14">
        <v>4.1523382030096298E-2</v>
      </c>
      <c r="F2913" s="14">
        <v>1.02882848834176</v>
      </c>
      <c r="G2913" s="14">
        <v>3.7064040592994401</v>
      </c>
      <c r="H2913" s="14">
        <v>3.93192561223933</v>
      </c>
      <c r="I2913" s="14">
        <v>1.8564883464041699</v>
      </c>
      <c r="J2913" s="14">
        <v>0.61694434688856203</v>
      </c>
      <c r="K2913" s="14">
        <v>1.2977400810623501</v>
      </c>
      <c r="L2913" s="14">
        <v>0.68323092493264004</v>
      </c>
      <c r="M2913" s="14">
        <v>1.43952384620571E-2</v>
      </c>
      <c r="N2913" s="14">
        <v>4.73804819508665</v>
      </c>
      <c r="O2913" s="14">
        <v>3.42601846287931</v>
      </c>
      <c r="P2913" s="14">
        <v>2.6297702039667201</v>
      </c>
      <c r="R2913">
        <v>5</v>
      </c>
      <c r="S2913">
        <v>5</v>
      </c>
      <c r="T2913">
        <v>4</v>
      </c>
      <c r="U2913">
        <v>3</v>
      </c>
      <c r="V2913">
        <v>7</v>
      </c>
    </row>
    <row r="2914" spans="1:22">
      <c r="A2914">
        <v>2011</v>
      </c>
      <c r="B2914">
        <v>4</v>
      </c>
      <c r="C2914">
        <v>30</v>
      </c>
      <c r="D2914" s="14">
        <v>2.2729709744528002</v>
      </c>
      <c r="E2914" s="14">
        <v>1.6974370003953E-2</v>
      </c>
      <c r="F2914" s="14">
        <v>0.146165876347009</v>
      </c>
      <c r="G2914" s="14">
        <v>4.2335159894641397</v>
      </c>
      <c r="H2914" s="14">
        <v>1.19196688504091</v>
      </c>
      <c r="I2914" s="14">
        <v>5.9786883647446896</v>
      </c>
      <c r="J2914" s="14">
        <v>1.52745188674383</v>
      </c>
      <c r="K2914" s="14">
        <v>1.4602971977928201</v>
      </c>
      <c r="L2914" s="14">
        <v>1.29408996372482</v>
      </c>
      <c r="M2914" s="14">
        <v>0.80931500766770104</v>
      </c>
      <c r="N2914" s="14">
        <v>7.0279261332218397</v>
      </c>
      <c r="O2914" s="14">
        <v>2.6301944613944799</v>
      </c>
      <c r="P2914" s="14">
        <v>2.4799203696076102</v>
      </c>
      <c r="R2914">
        <v>2</v>
      </c>
      <c r="S2914">
        <v>5</v>
      </c>
      <c r="T2914">
        <v>4</v>
      </c>
      <c r="U2914">
        <v>2</v>
      </c>
      <c r="V2914">
        <v>7</v>
      </c>
    </row>
    <row r="2915" spans="1:22">
      <c r="A2915">
        <v>2011</v>
      </c>
      <c r="B2915">
        <v>5</v>
      </c>
      <c r="C2915">
        <v>1</v>
      </c>
      <c r="D2915" s="14">
        <v>2.41305506562622</v>
      </c>
      <c r="E2915" s="14">
        <v>0.40142720448550001</v>
      </c>
      <c r="F2915" s="14">
        <v>0.81452168226851895</v>
      </c>
      <c r="G2915" s="14">
        <v>3.20828868722531</v>
      </c>
      <c r="H2915" s="14">
        <v>1.6243693472193099</v>
      </c>
      <c r="I2915" s="14">
        <v>4.5051883541487401</v>
      </c>
      <c r="J2915" s="14">
        <v>3.4528219491372298</v>
      </c>
      <c r="K2915" s="14">
        <v>2.6399952314884101</v>
      </c>
      <c r="L2915" s="14">
        <v>2.4161138757658298</v>
      </c>
      <c r="M2915" s="14">
        <v>1.59155524486107E-2</v>
      </c>
      <c r="N2915" s="14">
        <v>8.6806354964407699</v>
      </c>
      <c r="O2915" s="14">
        <v>3.7845034684670602</v>
      </c>
      <c r="P2915" s="14">
        <v>3.20981932963516</v>
      </c>
      <c r="R2915">
        <v>7</v>
      </c>
      <c r="S2915">
        <v>5</v>
      </c>
      <c r="T2915">
        <v>4</v>
      </c>
      <c r="U2915">
        <v>6</v>
      </c>
      <c r="V2915">
        <v>7</v>
      </c>
    </row>
    <row r="2916" spans="1:22">
      <c r="A2916">
        <v>2011</v>
      </c>
      <c r="B2916">
        <v>5</v>
      </c>
      <c r="C2916">
        <v>2</v>
      </c>
      <c r="D2916" s="14">
        <v>3.3760697227905099</v>
      </c>
      <c r="E2916" s="14">
        <v>7.1930742058370001</v>
      </c>
      <c r="F2916" s="14">
        <v>1.7503609152478601</v>
      </c>
      <c r="G2916" s="14">
        <v>6.3721379747707703</v>
      </c>
      <c r="H2916" s="14">
        <v>3.44337639827932</v>
      </c>
      <c r="I2916" s="14">
        <v>4.8659372305905499</v>
      </c>
      <c r="J2916" s="14">
        <v>5.6773880250730899</v>
      </c>
      <c r="K2916" s="14">
        <v>1.86867566689965</v>
      </c>
      <c r="L2916" s="14">
        <v>3.5858155648249599</v>
      </c>
      <c r="M2916" s="14">
        <v>3.7625838180798299E-4</v>
      </c>
      <c r="N2916" s="14">
        <v>9.6738067660212508</v>
      </c>
      <c r="O2916" s="14">
        <v>7.4107090213800504</v>
      </c>
      <c r="P2916" s="14">
        <v>5.4031034606499402</v>
      </c>
      <c r="R2916">
        <v>5</v>
      </c>
      <c r="S2916">
        <v>6</v>
      </c>
      <c r="T2916">
        <v>4</v>
      </c>
      <c r="U2916">
        <v>2</v>
      </c>
      <c r="V2916">
        <v>7</v>
      </c>
    </row>
    <row r="2917" spans="1:22">
      <c r="A2917">
        <v>2011</v>
      </c>
      <c r="B2917">
        <v>5</v>
      </c>
      <c r="C2917">
        <v>3</v>
      </c>
      <c r="D2917" s="14">
        <v>4.0367968429906202</v>
      </c>
      <c r="E2917" s="14">
        <v>0.64143528474238198</v>
      </c>
      <c r="F2917" s="14">
        <v>1.8507389619080598E-2</v>
      </c>
      <c r="G2917" s="14">
        <v>5.2956788274000104</v>
      </c>
      <c r="H2917" s="14">
        <v>4.3201575827252903</v>
      </c>
      <c r="I2917" s="14">
        <v>4.7809883583375203</v>
      </c>
      <c r="J2917" s="14">
        <v>4.8698606328599796</v>
      </c>
      <c r="K2917" s="14">
        <v>0.99192367274166304</v>
      </c>
      <c r="L2917" s="14">
        <v>1.3699225530161501</v>
      </c>
      <c r="M2917" s="14">
        <v>5.4188205561645502E-5</v>
      </c>
      <c r="N2917" s="14">
        <v>7.3736327515307698</v>
      </c>
      <c r="O2917" s="14">
        <v>6.9409813507017004</v>
      </c>
      <c r="P2917" s="14">
        <v>4.6985114692842798</v>
      </c>
      <c r="R2917">
        <v>4</v>
      </c>
      <c r="S2917">
        <v>6</v>
      </c>
      <c r="T2917">
        <v>4</v>
      </c>
      <c r="U2917">
        <v>2</v>
      </c>
      <c r="V2917">
        <v>6</v>
      </c>
    </row>
    <row r="2918" spans="1:22">
      <c r="A2918">
        <v>2011</v>
      </c>
      <c r="B2918">
        <v>5</v>
      </c>
      <c r="C2918">
        <v>4</v>
      </c>
      <c r="D2918" s="14">
        <v>0.73411771348607302</v>
      </c>
      <c r="E2918" s="14">
        <v>0.1257376631595</v>
      </c>
      <c r="F2918" s="14">
        <v>0.342420913851402</v>
      </c>
      <c r="G2918" s="14">
        <v>4.30705686136643</v>
      </c>
      <c r="H2918" s="14">
        <v>2.1769205891394399</v>
      </c>
      <c r="I2918" s="14">
        <v>1.6694509348190301</v>
      </c>
      <c r="J2918" s="14">
        <v>4.8727688223625698</v>
      </c>
      <c r="K2918" s="14">
        <v>0.34485601292079798</v>
      </c>
      <c r="L2918" s="14">
        <v>0.30728517732405303</v>
      </c>
      <c r="M2918" s="14">
        <v>1.02003548220018E-4</v>
      </c>
      <c r="N2918" s="14">
        <v>1.586241747548</v>
      </c>
      <c r="O2918" s="14">
        <v>6.95941400164567</v>
      </c>
      <c r="P2918" s="14">
        <v>3.9684035770409101</v>
      </c>
      <c r="R2918">
        <v>10</v>
      </c>
      <c r="S2918">
        <v>6</v>
      </c>
      <c r="T2918">
        <v>4</v>
      </c>
      <c r="U2918">
        <v>2</v>
      </c>
      <c r="V2918">
        <v>7</v>
      </c>
    </row>
    <row r="2919" spans="1:22">
      <c r="A2919">
        <v>2011</v>
      </c>
      <c r="B2919">
        <v>5</v>
      </c>
      <c r="C2919">
        <v>5</v>
      </c>
      <c r="D2919" s="14">
        <v>3.0602363805878601</v>
      </c>
      <c r="E2919" s="14">
        <v>0.250731729902817</v>
      </c>
      <c r="F2919" s="14">
        <v>7.8737321440526906E-2</v>
      </c>
      <c r="G2919" s="14">
        <v>3.2913593743680898</v>
      </c>
      <c r="H2919" s="14">
        <v>2.6903847499836901</v>
      </c>
      <c r="I2919" s="14">
        <v>5.1000528188224798</v>
      </c>
      <c r="J2919" s="14">
        <v>4.3736662784409903</v>
      </c>
      <c r="K2919" s="14">
        <v>1.1549314908230699</v>
      </c>
      <c r="L2919" s="14">
        <v>2.2798281709465398</v>
      </c>
      <c r="M2919" s="14">
        <v>1.8144641007105801E-4</v>
      </c>
      <c r="N2919" s="14">
        <v>7.59664304926428</v>
      </c>
      <c r="O2919" s="14">
        <v>8.7378572680703197</v>
      </c>
      <c r="P2919" s="14">
        <v>4.9184050293431403</v>
      </c>
      <c r="R2919">
        <v>10</v>
      </c>
      <c r="S2919">
        <v>6</v>
      </c>
      <c r="T2919">
        <v>4</v>
      </c>
      <c r="U2919">
        <v>2</v>
      </c>
      <c r="V2919">
        <v>7</v>
      </c>
    </row>
    <row r="2920" spans="1:22">
      <c r="A2920">
        <v>2011</v>
      </c>
      <c r="B2920">
        <v>5</v>
      </c>
      <c r="C2920">
        <v>6</v>
      </c>
      <c r="D2920" s="14">
        <v>6.2990192631056496</v>
      </c>
      <c r="E2920" s="14">
        <v>0.19111886943956499</v>
      </c>
      <c r="F2920" s="14">
        <v>3.7840847898763803E-2</v>
      </c>
      <c r="G2920" s="14">
        <v>3.4901296626515101</v>
      </c>
      <c r="H2920" s="14">
        <v>2.65873724331307</v>
      </c>
      <c r="I2920" s="14">
        <v>8.1314316092926795</v>
      </c>
      <c r="J2920" s="14">
        <v>4.0031689031680404</v>
      </c>
      <c r="K2920" s="14">
        <v>0.71008710339848602</v>
      </c>
      <c r="L2920" s="14">
        <v>1.23927775033906</v>
      </c>
      <c r="M2920" s="14">
        <v>7.0428397043733404E-3</v>
      </c>
      <c r="N2920" s="14">
        <v>8.1427672960297492</v>
      </c>
      <c r="O2920" s="14">
        <v>8.2478148085458702</v>
      </c>
      <c r="P2920" s="14">
        <v>4.6295642824393202</v>
      </c>
      <c r="R2920">
        <v>10</v>
      </c>
      <c r="S2920">
        <v>6</v>
      </c>
      <c r="T2920">
        <v>4</v>
      </c>
      <c r="U2920">
        <v>2</v>
      </c>
      <c r="V2920">
        <v>7</v>
      </c>
    </row>
    <row r="2921" spans="1:22">
      <c r="A2921">
        <v>2011</v>
      </c>
      <c r="B2921">
        <v>5</v>
      </c>
      <c r="C2921">
        <v>7</v>
      </c>
      <c r="D2921" s="14">
        <v>4.2101621550074304</v>
      </c>
      <c r="E2921" s="14">
        <v>0.15969955333868699</v>
      </c>
      <c r="F2921" s="14">
        <v>1.6648475214703001E-2</v>
      </c>
      <c r="G2921" s="14">
        <v>2.1916232832901099</v>
      </c>
      <c r="H2921" s="14">
        <v>2.02089206436772</v>
      </c>
      <c r="I2921" s="14">
        <v>3.34337530511824</v>
      </c>
      <c r="J2921" s="14">
        <v>3.1923120804993901</v>
      </c>
      <c r="K2921" s="14">
        <v>1.2417345968570199</v>
      </c>
      <c r="L2921" s="14">
        <v>0.40341889557571697</v>
      </c>
      <c r="M2921" s="14">
        <v>7.7927523030858299E-3</v>
      </c>
      <c r="N2921" s="14">
        <v>3.7333056689152602</v>
      </c>
      <c r="O2921" s="14">
        <v>4.32601397381592</v>
      </c>
      <c r="P2921" s="14">
        <v>2.7121784687358699</v>
      </c>
      <c r="R2921">
        <v>2</v>
      </c>
      <c r="S2921">
        <v>5</v>
      </c>
      <c r="T2921">
        <v>4</v>
      </c>
      <c r="U2921">
        <v>2</v>
      </c>
      <c r="V2921">
        <v>7</v>
      </c>
    </row>
    <row r="2922" spans="1:22">
      <c r="A2922">
        <v>2011</v>
      </c>
      <c r="B2922">
        <v>5</v>
      </c>
      <c r="C2922">
        <v>8</v>
      </c>
      <c r="D2922" s="14">
        <v>3.8422738928966198</v>
      </c>
      <c r="E2922" s="14">
        <v>7.62418302036309E-2</v>
      </c>
      <c r="F2922" s="14">
        <v>2.4808576015453599E-2</v>
      </c>
      <c r="G2922" s="14">
        <v>3.4162870769885698</v>
      </c>
      <c r="H2922" s="14">
        <v>3.5598488194300701</v>
      </c>
      <c r="I2922" s="14">
        <v>6.7061730251105702</v>
      </c>
      <c r="J2922" s="14">
        <v>1.7016289129008799</v>
      </c>
      <c r="K2922" s="14">
        <v>2.0091756293405698</v>
      </c>
      <c r="L2922" s="14">
        <v>1.3877173252196999</v>
      </c>
      <c r="M2922" s="14">
        <v>7.5329826130282995E-2</v>
      </c>
      <c r="N2922" s="14">
        <v>4.34266126147</v>
      </c>
      <c r="O2922" s="14">
        <v>1.94926312826133</v>
      </c>
      <c r="P2922" s="14">
        <v>2.2544709569265602</v>
      </c>
      <c r="R2922">
        <v>7</v>
      </c>
      <c r="S2922">
        <v>5</v>
      </c>
      <c r="T2922">
        <v>4</v>
      </c>
      <c r="U2922">
        <v>2</v>
      </c>
      <c r="V2922">
        <v>7</v>
      </c>
    </row>
    <row r="2923" spans="1:22">
      <c r="A2923">
        <v>2011</v>
      </c>
      <c r="B2923">
        <v>5</v>
      </c>
      <c r="C2923">
        <v>9</v>
      </c>
      <c r="D2923" s="14">
        <v>3.8447604704808001</v>
      </c>
      <c r="E2923" s="14">
        <v>3.9440808811573899E-2</v>
      </c>
      <c r="F2923" s="14">
        <v>0.20686224478124701</v>
      </c>
      <c r="G2923" s="14">
        <v>3.19736742040861</v>
      </c>
      <c r="H2923" s="14">
        <v>1.241297073031</v>
      </c>
      <c r="I2923" s="14">
        <v>4.3003259284361102</v>
      </c>
      <c r="J2923" s="14">
        <v>1.9489740842810399</v>
      </c>
      <c r="K2923" s="14">
        <v>2.6117138317321702</v>
      </c>
      <c r="L2923" s="14">
        <v>4.1074773905255997</v>
      </c>
      <c r="M2923" s="14">
        <v>1.14525095800906</v>
      </c>
      <c r="N2923" s="14">
        <v>4.74730089688794</v>
      </c>
      <c r="O2923" s="14">
        <v>1.7568840563461801</v>
      </c>
      <c r="P2923" s="14">
        <v>2.2603331448650099</v>
      </c>
      <c r="R2923">
        <v>2</v>
      </c>
      <c r="S2923">
        <v>5</v>
      </c>
      <c r="T2923">
        <v>4</v>
      </c>
      <c r="U2923">
        <v>2</v>
      </c>
      <c r="V2923">
        <v>7</v>
      </c>
    </row>
    <row r="2924" spans="1:22">
      <c r="A2924">
        <v>2011</v>
      </c>
      <c r="B2924">
        <v>5</v>
      </c>
      <c r="C2924">
        <v>10</v>
      </c>
      <c r="D2924" s="14">
        <v>1.2804747570692101</v>
      </c>
      <c r="E2924" s="14">
        <v>7.5381029981695005E-2</v>
      </c>
      <c r="F2924" s="14">
        <v>0.418084179027986</v>
      </c>
      <c r="G2924" s="14">
        <v>5.7514755685671499</v>
      </c>
      <c r="H2924" s="14">
        <v>1.5286420354815</v>
      </c>
      <c r="I2924" s="14">
        <v>2.0359974383766701</v>
      </c>
      <c r="J2924" s="14">
        <v>2.68021065461835</v>
      </c>
      <c r="K2924" s="14">
        <v>2.294581805195</v>
      </c>
      <c r="L2924" s="14">
        <v>5.7861174761101797</v>
      </c>
      <c r="M2924" s="14">
        <v>0.96329393734957303</v>
      </c>
      <c r="N2924" s="14">
        <v>10.5529141887374</v>
      </c>
      <c r="O2924" s="14">
        <v>2.54131856217698</v>
      </c>
      <c r="P2924" s="14">
        <v>3.3283294233354099</v>
      </c>
      <c r="R2924">
        <v>2</v>
      </c>
      <c r="S2924">
        <v>5</v>
      </c>
      <c r="T2924">
        <v>4</v>
      </c>
      <c r="U2924">
        <v>2</v>
      </c>
      <c r="V2924">
        <v>7</v>
      </c>
    </row>
    <row r="2925" spans="1:22">
      <c r="A2925">
        <v>2011</v>
      </c>
      <c r="B2925">
        <v>5</v>
      </c>
      <c r="C2925">
        <v>11</v>
      </c>
      <c r="D2925" s="14">
        <v>7.0578357302584198</v>
      </c>
      <c r="E2925" s="14">
        <v>4.6018290245365898E-3</v>
      </c>
      <c r="F2925" s="14">
        <v>0.25719183615529601</v>
      </c>
      <c r="G2925" s="14">
        <v>5.0764477910080998</v>
      </c>
      <c r="H2925" s="14">
        <v>0.90959172066629501</v>
      </c>
      <c r="I2925" s="14">
        <v>5.1761817798456704</v>
      </c>
      <c r="J2925" s="14">
        <v>1.4235658286844901</v>
      </c>
      <c r="K2925" s="14">
        <v>2.0453560124744499</v>
      </c>
      <c r="L2925" s="14">
        <v>2.8407337250799398</v>
      </c>
      <c r="M2925" s="14">
        <v>0.305250615479354</v>
      </c>
      <c r="N2925" s="14">
        <v>9.9173590855005997</v>
      </c>
      <c r="O2925" s="14">
        <v>2.3832706949720901</v>
      </c>
      <c r="P2925" s="14">
        <v>2.7442211737331901</v>
      </c>
      <c r="R2925">
        <v>2</v>
      </c>
      <c r="S2925">
        <v>5</v>
      </c>
      <c r="T2925">
        <v>4</v>
      </c>
      <c r="U2925">
        <v>2</v>
      </c>
      <c r="V2925">
        <v>7</v>
      </c>
    </row>
    <row r="2926" spans="1:22">
      <c r="A2926">
        <v>2011</v>
      </c>
      <c r="B2926">
        <v>5</v>
      </c>
      <c r="C2926">
        <v>12</v>
      </c>
      <c r="D2926" s="14">
        <v>6.9358668317659804</v>
      </c>
      <c r="E2926" s="14">
        <v>1.04613501798426E-3</v>
      </c>
      <c r="F2926" s="14">
        <v>8.0773218724539103E-2</v>
      </c>
      <c r="G2926" s="14">
        <v>2.4787885673097798</v>
      </c>
      <c r="H2926" s="14">
        <v>0.53668353194655805</v>
      </c>
      <c r="I2926" s="14">
        <v>1.7835740866012</v>
      </c>
      <c r="J2926" s="14">
        <v>0.92727612783336499</v>
      </c>
      <c r="K2926" s="14">
        <v>0.98317050115873805</v>
      </c>
      <c r="L2926" s="14">
        <v>1.6128878387141199</v>
      </c>
      <c r="M2926" s="14">
        <v>0.99163981282021796</v>
      </c>
      <c r="N2926" s="14">
        <v>2.1428783903575899</v>
      </c>
      <c r="O2926" s="14">
        <v>2.0082552665602398</v>
      </c>
      <c r="P2926" s="14">
        <v>1.6175035018239501</v>
      </c>
      <c r="R2926">
        <v>2</v>
      </c>
      <c r="S2926">
        <v>5</v>
      </c>
      <c r="T2926">
        <v>4</v>
      </c>
      <c r="U2926">
        <v>2</v>
      </c>
      <c r="V2926">
        <v>7</v>
      </c>
    </row>
    <row r="2927" spans="1:22">
      <c r="A2927">
        <v>2011</v>
      </c>
      <c r="B2927">
        <v>5</v>
      </c>
      <c r="C2927">
        <v>13</v>
      </c>
      <c r="D2927" s="14">
        <v>0.52091179340998295</v>
      </c>
      <c r="E2927" s="14">
        <v>2.59498367956538E-3</v>
      </c>
      <c r="F2927" s="14">
        <v>0</v>
      </c>
      <c r="G2927" s="14">
        <v>1.7846620108081901</v>
      </c>
      <c r="H2927" s="14">
        <v>0.61779393628062795</v>
      </c>
      <c r="I2927" s="14">
        <v>0.83358464956324196</v>
      </c>
      <c r="J2927" s="14">
        <v>0.56428674292922598</v>
      </c>
      <c r="K2927" s="14">
        <v>0.77808099102622497</v>
      </c>
      <c r="L2927" s="14">
        <v>2.2020655291373599</v>
      </c>
      <c r="M2927" s="14">
        <v>0.82378273347747</v>
      </c>
      <c r="N2927" s="14">
        <v>2.23161860526697</v>
      </c>
      <c r="O2927" s="14">
        <v>1.47543829960273</v>
      </c>
      <c r="P2927" s="14">
        <v>1.2760781396442</v>
      </c>
      <c r="R2927">
        <v>2</v>
      </c>
      <c r="S2927">
        <v>5</v>
      </c>
      <c r="T2927">
        <v>4</v>
      </c>
      <c r="U2927">
        <v>2</v>
      </c>
      <c r="V2927">
        <v>7</v>
      </c>
    </row>
    <row r="2928" spans="1:22">
      <c r="A2928">
        <v>2011</v>
      </c>
      <c r="B2928">
        <v>5</v>
      </c>
      <c r="C2928">
        <v>14</v>
      </c>
      <c r="D2928" s="14">
        <v>0.15647763582472099</v>
      </c>
      <c r="E2928" s="14">
        <v>2.4723746496838998E-3</v>
      </c>
      <c r="F2928" s="14">
        <v>3.1696642554730299E-3</v>
      </c>
      <c r="G2928" s="14">
        <v>1.9413179973862</v>
      </c>
      <c r="H2928" s="14">
        <v>0.33903363242373702</v>
      </c>
      <c r="I2928" s="14">
        <v>0.16342156373620401</v>
      </c>
      <c r="J2928" s="14">
        <v>0.40092814745961203</v>
      </c>
      <c r="K2928" s="14">
        <v>0.56944770857522897</v>
      </c>
      <c r="L2928" s="14">
        <v>1.1875177575298099</v>
      </c>
      <c r="M2928" s="14">
        <v>0.576269130621892</v>
      </c>
      <c r="N2928" s="14">
        <v>1.1126122445903901</v>
      </c>
      <c r="O2928" s="14">
        <v>1.22238196324152</v>
      </c>
      <c r="P2928" s="14">
        <v>1.0402473600222799</v>
      </c>
      <c r="R2928">
        <v>2</v>
      </c>
      <c r="S2928">
        <v>9</v>
      </c>
      <c r="T2928">
        <v>4</v>
      </c>
      <c r="U2928">
        <v>2</v>
      </c>
      <c r="V2928">
        <v>7</v>
      </c>
    </row>
    <row r="2929" spans="1:22">
      <c r="A2929">
        <v>2011</v>
      </c>
      <c r="B2929">
        <v>5</v>
      </c>
      <c r="C2929">
        <v>15</v>
      </c>
      <c r="D2929" s="14">
        <v>0.188750988848852</v>
      </c>
      <c r="E2929" s="14">
        <v>7.9924097115370105E-3</v>
      </c>
      <c r="F2929" s="14">
        <v>0.106773078877215</v>
      </c>
      <c r="G2929" s="14">
        <v>2.4042285438432298</v>
      </c>
      <c r="H2929" s="14">
        <v>0.582905897228712</v>
      </c>
      <c r="I2929" s="14">
        <v>0.24609404485268199</v>
      </c>
      <c r="J2929" s="14">
        <v>0.26870868222743399</v>
      </c>
      <c r="K2929" s="14">
        <v>0.64268536612835603</v>
      </c>
      <c r="L2929" s="14">
        <v>3.1500179949012899</v>
      </c>
      <c r="M2929" s="14">
        <v>0.56327357685098201</v>
      </c>
      <c r="N2929" s="14">
        <v>1.8500015819606099</v>
      </c>
      <c r="O2929" s="14">
        <v>1.41002255904991</v>
      </c>
      <c r="P2929" s="14">
        <v>1.3334797521330399</v>
      </c>
      <c r="R2929">
        <v>2</v>
      </c>
      <c r="S2929">
        <v>5</v>
      </c>
      <c r="T2929">
        <v>4</v>
      </c>
      <c r="U2929">
        <v>2</v>
      </c>
      <c r="V2929">
        <v>7</v>
      </c>
    </row>
    <row r="2930" spans="1:22">
      <c r="A2930">
        <v>2011</v>
      </c>
      <c r="B2930">
        <v>5</v>
      </c>
      <c r="C2930">
        <v>16</v>
      </c>
      <c r="D2930" s="14">
        <v>6.0349690795115402E-2</v>
      </c>
      <c r="E2930" s="14">
        <v>0.12938265041693001</v>
      </c>
      <c r="F2930" s="14">
        <v>0.203239183709199</v>
      </c>
      <c r="G2930" s="14">
        <v>3.16056024164254</v>
      </c>
      <c r="H2930" s="14">
        <v>0.92515489574277499</v>
      </c>
      <c r="I2930" s="14">
        <v>0.17147567041640599</v>
      </c>
      <c r="J2930" s="14">
        <v>1.17059217873278</v>
      </c>
      <c r="K2930" s="14">
        <v>0.77268411304775497</v>
      </c>
      <c r="L2930" s="14">
        <v>3.1857722453616599</v>
      </c>
      <c r="M2930" s="14">
        <v>7.6248768629100697E-2</v>
      </c>
      <c r="N2930" s="14">
        <v>3.8889471105840401</v>
      </c>
      <c r="O2930" s="14">
        <v>1.9786553300513601</v>
      </c>
      <c r="P2930" s="14">
        <v>1.8942500759969001</v>
      </c>
      <c r="R2930">
        <v>2</v>
      </c>
      <c r="S2930">
        <v>5</v>
      </c>
      <c r="T2930">
        <v>4</v>
      </c>
      <c r="U2930">
        <v>1</v>
      </c>
      <c r="V2930">
        <v>7</v>
      </c>
    </row>
    <row r="2931" spans="1:22">
      <c r="A2931">
        <v>2011</v>
      </c>
      <c r="B2931">
        <v>5</v>
      </c>
      <c r="C2931">
        <v>17</v>
      </c>
      <c r="D2931" s="14">
        <v>0.218598030195126</v>
      </c>
      <c r="E2931" s="14">
        <v>0.31578957748879699</v>
      </c>
      <c r="F2931" s="14">
        <v>0.53752847969156503</v>
      </c>
      <c r="G2931" s="14">
        <v>3.51133050898502</v>
      </c>
      <c r="H2931" s="14">
        <v>1.1067333013182701</v>
      </c>
      <c r="I2931" s="14">
        <v>0.42042617925264603</v>
      </c>
      <c r="J2931" s="14">
        <v>4.5019682554163101</v>
      </c>
      <c r="K2931" s="14">
        <v>1.21342621020472</v>
      </c>
      <c r="L2931" s="14">
        <v>1.05413569249476</v>
      </c>
      <c r="M2931" s="14">
        <v>2.4548948494143401E-2</v>
      </c>
      <c r="N2931" s="14">
        <v>2.83002003433127</v>
      </c>
      <c r="O2931" s="14">
        <v>2.6782065571091</v>
      </c>
      <c r="P2931" s="14">
        <v>2.39752126993766</v>
      </c>
      <c r="R2931">
        <v>2</v>
      </c>
      <c r="S2931">
        <v>5</v>
      </c>
      <c r="T2931">
        <v>4</v>
      </c>
      <c r="U2931">
        <v>1</v>
      </c>
      <c r="V2931">
        <v>7</v>
      </c>
    </row>
    <row r="2932" spans="1:22">
      <c r="A2932">
        <v>2011</v>
      </c>
      <c r="B2932">
        <v>5</v>
      </c>
      <c r="C2932">
        <v>18</v>
      </c>
      <c r="D2932" s="14">
        <v>0.36418572619304102</v>
      </c>
      <c r="E2932" s="14">
        <v>2.5902166012225698</v>
      </c>
      <c r="F2932" s="14">
        <v>3.6585167247355499</v>
      </c>
      <c r="G2932" s="14">
        <v>10.389711756577199</v>
      </c>
      <c r="H2932" s="14">
        <v>0.49006768423540698</v>
      </c>
      <c r="I2932" s="14">
        <v>0.39090582865725498</v>
      </c>
      <c r="J2932" s="14">
        <v>9.51805400614235</v>
      </c>
      <c r="K2932" s="14">
        <v>0.68473822193012102</v>
      </c>
      <c r="L2932" s="14">
        <v>2.0339871050764602</v>
      </c>
      <c r="M2932" s="14">
        <v>3.3548668896758997E-2</v>
      </c>
      <c r="N2932" s="14">
        <v>2.43618028662158</v>
      </c>
      <c r="O2932" s="14">
        <v>4.0923486820125401</v>
      </c>
      <c r="P2932" s="14">
        <v>4.4529006131317903</v>
      </c>
      <c r="R2932">
        <v>1</v>
      </c>
      <c r="S2932">
        <v>5</v>
      </c>
      <c r="T2932">
        <v>4</v>
      </c>
      <c r="U2932">
        <v>1</v>
      </c>
      <c r="V2932">
        <v>7</v>
      </c>
    </row>
    <row r="2933" spans="1:22">
      <c r="A2933">
        <v>2011</v>
      </c>
      <c r="B2933">
        <v>5</v>
      </c>
      <c r="C2933">
        <v>19</v>
      </c>
      <c r="D2933" s="14">
        <v>2.8550833165307901</v>
      </c>
      <c r="E2933" s="14">
        <v>4.38670510028156</v>
      </c>
      <c r="F2933" s="14">
        <v>6.1516332162489</v>
      </c>
      <c r="G2933" s="14">
        <v>12.793606152332201</v>
      </c>
      <c r="H2933" s="14">
        <v>0.86073185820424103</v>
      </c>
      <c r="I2933" s="14">
        <v>3.34359005782692</v>
      </c>
      <c r="J2933" s="14">
        <v>19.219594411394301</v>
      </c>
      <c r="K2933" s="14">
        <v>1.4694796625170199</v>
      </c>
      <c r="L2933" s="14">
        <v>2.37419788703057</v>
      </c>
      <c r="M2933" s="14">
        <v>8.6890922457660801E-3</v>
      </c>
      <c r="N2933" s="14">
        <v>5.7596830834662498</v>
      </c>
      <c r="O2933" s="14">
        <v>5.83456316272955</v>
      </c>
      <c r="P2933" s="14">
        <v>6.7022861302118004</v>
      </c>
      <c r="R2933">
        <v>1</v>
      </c>
      <c r="S2933">
        <v>5</v>
      </c>
      <c r="T2933">
        <v>4</v>
      </c>
      <c r="U2933">
        <v>1</v>
      </c>
      <c r="V2933">
        <v>7</v>
      </c>
    </row>
    <row r="2934" spans="1:22">
      <c r="A2934">
        <v>2011</v>
      </c>
      <c r="B2934">
        <v>5</v>
      </c>
      <c r="C2934">
        <v>20</v>
      </c>
      <c r="D2934" s="14">
        <v>11.812730726352701</v>
      </c>
      <c r="E2934" s="14">
        <v>9.9567642077015794E-2</v>
      </c>
      <c r="F2934" s="14">
        <v>0.24804949495508399</v>
      </c>
      <c r="G2934" s="14">
        <v>5.43435294135198</v>
      </c>
      <c r="H2934" s="14">
        <v>3.13299331653299</v>
      </c>
      <c r="I2934" s="14">
        <v>13.1854994006751</v>
      </c>
      <c r="J2934" s="14">
        <v>3.35846761622496</v>
      </c>
      <c r="K2934" s="14">
        <v>2.7709934760791</v>
      </c>
      <c r="L2934" s="14">
        <v>1.8950583061308499</v>
      </c>
      <c r="M2934" s="14">
        <v>3.4579927167913201E-2</v>
      </c>
      <c r="N2934" s="14">
        <v>11.9131408933033</v>
      </c>
      <c r="O2934" s="14">
        <v>2.64946892816122</v>
      </c>
      <c r="P2934" s="14">
        <v>3.4115901053575701</v>
      </c>
      <c r="R2934">
        <v>5</v>
      </c>
      <c r="S2934">
        <v>5</v>
      </c>
      <c r="T2934">
        <v>4</v>
      </c>
      <c r="U2934">
        <v>1</v>
      </c>
      <c r="V2934">
        <v>6</v>
      </c>
    </row>
    <row r="2935" spans="1:22">
      <c r="A2935">
        <v>2011</v>
      </c>
      <c r="B2935">
        <v>5</v>
      </c>
      <c r="C2935">
        <v>21</v>
      </c>
      <c r="D2935" s="14">
        <v>8.1902094680481099</v>
      </c>
      <c r="E2935" s="14">
        <v>0.89596169493702305</v>
      </c>
      <c r="F2935" s="14">
        <v>8.3791948816199197E-2</v>
      </c>
      <c r="G2935" s="14">
        <v>2.5986629907244798</v>
      </c>
      <c r="H2935" s="14">
        <v>4.0265342775916801</v>
      </c>
      <c r="I2935" s="14">
        <v>11.001113587513199</v>
      </c>
      <c r="J2935" s="14">
        <v>0.65222357397040898</v>
      </c>
      <c r="K2935" s="14">
        <v>2.31114372042178</v>
      </c>
      <c r="L2935" s="14">
        <v>3.7547022279751801</v>
      </c>
      <c r="M2935" s="14">
        <v>0.56846920226320896</v>
      </c>
      <c r="N2935" s="14">
        <v>15.7170117406627</v>
      </c>
      <c r="O2935" s="14">
        <v>2.5014892574653298</v>
      </c>
      <c r="P2935" s="14">
        <v>2.8996323111929501</v>
      </c>
      <c r="R2935">
        <v>5</v>
      </c>
      <c r="S2935">
        <v>5</v>
      </c>
      <c r="T2935">
        <v>8</v>
      </c>
      <c r="U2935">
        <v>1</v>
      </c>
      <c r="V2935">
        <v>6</v>
      </c>
    </row>
    <row r="2936" spans="1:22">
      <c r="A2936">
        <v>2011</v>
      </c>
      <c r="B2936">
        <v>5</v>
      </c>
      <c r="C2936">
        <v>22</v>
      </c>
      <c r="D2936" s="14">
        <v>1.6298445380919999</v>
      </c>
      <c r="E2936" s="14">
        <v>3.88861996783639</v>
      </c>
      <c r="F2936" s="14">
        <v>0.57880325453083803</v>
      </c>
      <c r="G2936" s="14">
        <v>6.4882768171455298</v>
      </c>
      <c r="H2936" s="14">
        <v>3.2862364847412802</v>
      </c>
      <c r="I2936" s="14">
        <v>5.02071705121626</v>
      </c>
      <c r="J2936" s="14">
        <v>0.24577465829397699</v>
      </c>
      <c r="K2936" s="14">
        <v>0.83419812540127702</v>
      </c>
      <c r="L2936" s="14">
        <v>2.88357517731948</v>
      </c>
      <c r="M2936" s="14">
        <v>3.2065260299256599</v>
      </c>
      <c r="N2936" s="14">
        <v>6.3899473435919596</v>
      </c>
      <c r="O2936" s="14">
        <v>2.1871382806803199</v>
      </c>
      <c r="P2936" s="14">
        <v>2.8230912773250001</v>
      </c>
      <c r="R2936">
        <v>5</v>
      </c>
      <c r="S2936">
        <v>5</v>
      </c>
      <c r="T2936">
        <v>4</v>
      </c>
      <c r="U2936">
        <v>1</v>
      </c>
      <c r="V2936">
        <v>6</v>
      </c>
    </row>
    <row r="2937" spans="1:22">
      <c r="A2937">
        <v>2011</v>
      </c>
      <c r="B2937">
        <v>5</v>
      </c>
      <c r="C2937">
        <v>23</v>
      </c>
      <c r="D2937" s="14">
        <v>0.226607135333313</v>
      </c>
      <c r="E2937" s="14">
        <v>5.6168340652423296</v>
      </c>
      <c r="F2937" s="14">
        <v>3.24008337522561</v>
      </c>
      <c r="G2937" s="14">
        <v>7.9177071208293599</v>
      </c>
      <c r="H2937" s="14">
        <v>0.93432412244485497</v>
      </c>
      <c r="I2937" s="14">
        <v>0.32737920302793799</v>
      </c>
      <c r="J2937" s="14">
        <v>0.473674455369618</v>
      </c>
      <c r="K2937" s="14">
        <v>1.2581547201340899</v>
      </c>
      <c r="L2937" s="14">
        <v>2.3685188525556198</v>
      </c>
      <c r="M2937" s="14">
        <v>5.61109739670328</v>
      </c>
      <c r="N2937" s="14">
        <v>3.91996856025927</v>
      </c>
      <c r="O2937" s="14">
        <v>4.0359730591943199</v>
      </c>
      <c r="P2937" s="14">
        <v>3.5982789552769399</v>
      </c>
      <c r="R2937">
        <v>2</v>
      </c>
      <c r="S2937">
        <v>5</v>
      </c>
      <c r="T2937">
        <v>4</v>
      </c>
      <c r="U2937">
        <v>1</v>
      </c>
      <c r="V2937">
        <v>6</v>
      </c>
    </row>
    <row r="2938" spans="1:22">
      <c r="A2938">
        <v>2011</v>
      </c>
      <c r="B2938">
        <v>5</v>
      </c>
      <c r="C2938">
        <v>24</v>
      </c>
      <c r="D2938" s="14">
        <v>0.175418316750208</v>
      </c>
      <c r="E2938" s="14">
        <v>1.7251056522772601</v>
      </c>
      <c r="F2938" s="14">
        <v>1.3746199580169101</v>
      </c>
      <c r="G2938" s="14">
        <v>7.69928090379819</v>
      </c>
      <c r="H2938" s="14">
        <v>0.91129466076342303</v>
      </c>
      <c r="I2938" s="14">
        <v>0.42728023999382497</v>
      </c>
      <c r="J2938" s="14">
        <v>0.69234867769716002</v>
      </c>
      <c r="K2938" s="14">
        <v>1.3555721736733599</v>
      </c>
      <c r="L2938" s="14">
        <v>10.968917152169199</v>
      </c>
      <c r="M2938" s="14">
        <v>6.9203380907728098</v>
      </c>
      <c r="N2938" s="14">
        <v>6.1616950093760199</v>
      </c>
      <c r="O2938" s="14">
        <v>2.30194917909051</v>
      </c>
      <c r="P2938" s="14">
        <v>3.5741032351744901</v>
      </c>
      <c r="R2938">
        <v>2</v>
      </c>
      <c r="S2938">
        <v>5</v>
      </c>
      <c r="T2938">
        <v>4</v>
      </c>
      <c r="U2938">
        <v>1</v>
      </c>
      <c r="V2938">
        <v>6</v>
      </c>
    </row>
    <row r="2939" spans="1:22">
      <c r="A2939">
        <v>2011</v>
      </c>
      <c r="B2939">
        <v>5</v>
      </c>
      <c r="C2939">
        <v>25</v>
      </c>
      <c r="D2939" s="14">
        <v>0.78912398318208099</v>
      </c>
      <c r="E2939" s="14">
        <v>0.48898584671478901</v>
      </c>
      <c r="F2939" s="14">
        <v>0.88031041834197998</v>
      </c>
      <c r="G2939" s="14">
        <v>4.0955495305903904</v>
      </c>
      <c r="H2939" s="14">
        <v>1.98398173422155</v>
      </c>
      <c r="I2939" s="14">
        <v>1.6574692732807399</v>
      </c>
      <c r="J2939" s="14">
        <v>0.69107502801208898</v>
      </c>
      <c r="K2939" s="14">
        <v>1.1874856399517499</v>
      </c>
      <c r="L2939" s="14">
        <v>9.6502228551764198</v>
      </c>
      <c r="M2939" s="14">
        <v>4.1583062611354302</v>
      </c>
      <c r="N2939" s="14">
        <v>10.7042946891643</v>
      </c>
      <c r="O2939" s="14">
        <v>1.8548253879236001</v>
      </c>
      <c r="P2939" s="14">
        <v>2.8575982794171</v>
      </c>
      <c r="R2939">
        <v>2</v>
      </c>
      <c r="S2939">
        <v>5</v>
      </c>
      <c r="T2939">
        <v>8</v>
      </c>
      <c r="U2939">
        <v>1</v>
      </c>
      <c r="V2939">
        <v>6</v>
      </c>
    </row>
    <row r="2940" spans="1:22">
      <c r="A2940">
        <v>2011</v>
      </c>
      <c r="B2940">
        <v>5</v>
      </c>
      <c r="C2940">
        <v>26</v>
      </c>
      <c r="D2940" s="14">
        <v>0.519535714282781</v>
      </c>
      <c r="E2940" s="14">
        <v>0.21469134702209999</v>
      </c>
      <c r="F2940" s="14">
        <v>0.37353452429285799</v>
      </c>
      <c r="G2940" s="14">
        <v>5.0691992594882702</v>
      </c>
      <c r="H2940" s="14">
        <v>1.4848079385886199</v>
      </c>
      <c r="I2940" s="14">
        <v>1.18660819790173</v>
      </c>
      <c r="J2940" s="14">
        <v>0.54003058856791397</v>
      </c>
      <c r="K2940" s="14">
        <v>2.0342186064818999</v>
      </c>
      <c r="L2940" s="14">
        <v>2.2073234071728201</v>
      </c>
      <c r="M2940" s="14">
        <v>1.0001828770141401</v>
      </c>
      <c r="N2940" s="14">
        <v>6.9424138965712396</v>
      </c>
      <c r="O2940" s="14">
        <v>1.5112571677784601</v>
      </c>
      <c r="P2940" s="14">
        <v>2.2850507211625</v>
      </c>
      <c r="R2940">
        <v>2</v>
      </c>
      <c r="S2940">
        <v>9</v>
      </c>
      <c r="T2940">
        <v>8</v>
      </c>
      <c r="U2940">
        <v>1</v>
      </c>
      <c r="V2940">
        <v>6</v>
      </c>
    </row>
    <row r="2941" spans="1:22">
      <c r="A2941">
        <v>2011</v>
      </c>
      <c r="B2941">
        <v>5</v>
      </c>
      <c r="C2941">
        <v>27</v>
      </c>
      <c r="D2941" s="14">
        <v>0.34691759495209501</v>
      </c>
      <c r="E2941" s="14">
        <v>0.110965263148169</v>
      </c>
      <c r="F2941" s="14">
        <v>4.9163523534159599E-2</v>
      </c>
      <c r="G2941" s="14">
        <v>3.84389726608272</v>
      </c>
      <c r="H2941" s="14">
        <v>0.86943663871716304</v>
      </c>
      <c r="I2941" s="14">
        <v>1.97913404030576</v>
      </c>
      <c r="J2941" s="14">
        <v>0.61271169422198801</v>
      </c>
      <c r="K2941" s="14">
        <v>1.1601310411802299</v>
      </c>
      <c r="L2941" s="14">
        <v>3.8981927906114602</v>
      </c>
      <c r="M2941" s="14">
        <v>1.17949784215102</v>
      </c>
      <c r="N2941" s="14">
        <v>4.9343073859309801</v>
      </c>
      <c r="O2941" s="14">
        <v>0.84449014774805398</v>
      </c>
      <c r="P2941" s="14">
        <v>1.6979953779710499</v>
      </c>
      <c r="R2941">
        <v>2</v>
      </c>
      <c r="S2941">
        <v>9</v>
      </c>
      <c r="T2941">
        <v>8</v>
      </c>
      <c r="U2941">
        <v>1</v>
      </c>
      <c r="V2941">
        <v>6</v>
      </c>
    </row>
    <row r="2942" spans="1:22">
      <c r="A2942">
        <v>2011</v>
      </c>
      <c r="B2942">
        <v>5</v>
      </c>
      <c r="C2942">
        <v>28</v>
      </c>
      <c r="D2942" s="14">
        <v>0.207351654960025</v>
      </c>
      <c r="E2942" s="14">
        <v>0.92878782148221395</v>
      </c>
      <c r="F2942" s="14">
        <v>0.59567167220075201</v>
      </c>
      <c r="G2942" s="14">
        <v>4.3794955660533503</v>
      </c>
      <c r="H2942" s="14">
        <v>0.39911089107450298</v>
      </c>
      <c r="I2942" s="14">
        <v>0.53341630417297703</v>
      </c>
      <c r="J2942" s="14">
        <v>0.50233058718835899</v>
      </c>
      <c r="K2942" s="14">
        <v>0.64083894059462099</v>
      </c>
      <c r="L2942" s="14">
        <v>6.34097621253337</v>
      </c>
      <c r="M2942" s="14">
        <v>3.49740860506361</v>
      </c>
      <c r="N2942" s="14">
        <v>1.6894235455864</v>
      </c>
      <c r="O2942" s="14">
        <v>0.78729469113408601</v>
      </c>
      <c r="P2942" s="14">
        <v>1.7460977564221101</v>
      </c>
      <c r="R2942">
        <v>2</v>
      </c>
      <c r="S2942">
        <v>9</v>
      </c>
      <c r="T2942">
        <v>8</v>
      </c>
      <c r="U2942">
        <v>1</v>
      </c>
      <c r="V2942">
        <v>6</v>
      </c>
    </row>
    <row r="2943" spans="1:22">
      <c r="A2943">
        <v>2011</v>
      </c>
      <c r="B2943">
        <v>5</v>
      </c>
      <c r="C2943">
        <v>29</v>
      </c>
      <c r="D2943" s="14">
        <v>0.20395745747195301</v>
      </c>
      <c r="E2943" s="14">
        <v>0.65629829139448304</v>
      </c>
      <c r="F2943" s="14">
        <v>9.7755932496850301E-2</v>
      </c>
      <c r="G2943" s="14">
        <v>4.8309046600579704</v>
      </c>
      <c r="H2943" s="14">
        <v>0.35298699541011003</v>
      </c>
      <c r="I2943" s="14">
        <v>0.206816192307019</v>
      </c>
      <c r="J2943" s="14">
        <v>0.25539461198202401</v>
      </c>
      <c r="K2943" s="14">
        <v>0.38170792874753601</v>
      </c>
      <c r="L2943" s="14">
        <v>8.3812948673347094</v>
      </c>
      <c r="M2943" s="14">
        <v>3.16180387606784</v>
      </c>
      <c r="N2943" s="14">
        <v>3.9158595301212</v>
      </c>
      <c r="O2943" s="14">
        <v>0.83535152968791604</v>
      </c>
      <c r="P2943" s="14">
        <v>1.97946127501146</v>
      </c>
      <c r="R2943">
        <v>2</v>
      </c>
      <c r="S2943">
        <v>9</v>
      </c>
      <c r="T2943">
        <v>8</v>
      </c>
      <c r="U2943">
        <v>1</v>
      </c>
      <c r="V2943">
        <v>6</v>
      </c>
    </row>
    <row r="2944" spans="1:22">
      <c r="A2944">
        <v>2011</v>
      </c>
      <c r="B2944">
        <v>5</v>
      </c>
      <c r="C2944">
        <v>30</v>
      </c>
      <c r="D2944" s="14">
        <v>5.8769918767632399E-3</v>
      </c>
      <c r="E2944" s="14">
        <v>2.05574404497753E-2</v>
      </c>
      <c r="F2944" s="14">
        <v>5.1983683558406199E-4</v>
      </c>
      <c r="G2944" s="14">
        <v>4.3567978964862499</v>
      </c>
      <c r="H2944" s="14">
        <v>0.46084784931595302</v>
      </c>
      <c r="I2944" s="14">
        <v>8.3616472959612498E-2</v>
      </c>
      <c r="J2944" s="14">
        <v>6.7358936992804097E-2</v>
      </c>
      <c r="K2944" s="14">
        <v>0.54850937023535495</v>
      </c>
      <c r="L2944" s="14">
        <v>4.24320886894923</v>
      </c>
      <c r="M2944" s="14">
        <v>1.96425548713437</v>
      </c>
      <c r="N2944" s="14">
        <v>2.0604837405330998</v>
      </c>
      <c r="O2944" s="14">
        <v>0.71410246356597096</v>
      </c>
      <c r="P2944" s="14">
        <v>1.50101008656838</v>
      </c>
      <c r="R2944">
        <v>2</v>
      </c>
      <c r="S2944">
        <v>9</v>
      </c>
      <c r="T2944">
        <v>8</v>
      </c>
      <c r="U2944">
        <v>1</v>
      </c>
      <c r="V2944">
        <v>6</v>
      </c>
    </row>
    <row r="2945" spans="1:22">
      <c r="A2945">
        <v>2011</v>
      </c>
      <c r="B2945">
        <v>5</v>
      </c>
      <c r="C2945">
        <v>31</v>
      </c>
      <c r="D2945" s="14">
        <v>8.8676903328805297E-3</v>
      </c>
      <c r="E2945" s="14">
        <v>0</v>
      </c>
      <c r="F2945" s="14">
        <v>7.7975527131133595E-4</v>
      </c>
      <c r="G2945" s="14">
        <v>2.4303167841458899</v>
      </c>
      <c r="H2945" s="14">
        <v>0.248824109940215</v>
      </c>
      <c r="I2945" s="14">
        <v>0.139913350945012</v>
      </c>
      <c r="J2945" s="14">
        <v>0.143429047837345</v>
      </c>
      <c r="K2945" s="14">
        <v>0.47628900670401098</v>
      </c>
      <c r="L2945" s="14">
        <v>3.0165954138274902</v>
      </c>
      <c r="M2945" s="14">
        <v>0.93578205163499595</v>
      </c>
      <c r="N2945" s="14">
        <v>3.09193347077882</v>
      </c>
      <c r="O2945" s="14">
        <v>0.72487897395548595</v>
      </c>
      <c r="P2945" s="14">
        <v>1.11387919143903</v>
      </c>
      <c r="R2945">
        <v>2</v>
      </c>
      <c r="S2945">
        <v>9</v>
      </c>
      <c r="T2945">
        <v>8</v>
      </c>
      <c r="U2945">
        <v>1</v>
      </c>
      <c r="V2945">
        <v>6</v>
      </c>
    </row>
    <row r="2946" spans="1:22">
      <c r="A2946">
        <v>2012</v>
      </c>
      <c r="B2946">
        <v>3</v>
      </c>
      <c r="C2946">
        <v>1</v>
      </c>
      <c r="D2946" s="14">
        <v>4.3845537335391098</v>
      </c>
      <c r="E2946" s="14">
        <v>7.1877278742230597E-4</v>
      </c>
      <c r="F2946" s="14">
        <v>2.32288160681205E-3</v>
      </c>
      <c r="G2946" s="14">
        <v>4.1997101488585001E-2</v>
      </c>
      <c r="H2946" s="14">
        <v>3.37957003211935</v>
      </c>
      <c r="I2946" s="14">
        <v>7.6605606487459399</v>
      </c>
      <c r="J2946" s="14">
        <v>2.8211533471984001E-2</v>
      </c>
      <c r="K2946" s="14">
        <v>8.6293674938911096</v>
      </c>
      <c r="L2946" s="14">
        <v>5.2219772989372699E-2</v>
      </c>
      <c r="M2946" s="14">
        <v>6.7174447776187901E-6</v>
      </c>
      <c r="N2946" s="14">
        <v>5.9363613187172097</v>
      </c>
      <c r="O2946" s="14">
        <v>1.1526342742153699</v>
      </c>
      <c r="P2946" s="14">
        <v>2.1588511404691602</v>
      </c>
      <c r="R2946">
        <v>9</v>
      </c>
      <c r="S2946">
        <v>4</v>
      </c>
      <c r="T2946">
        <v>6</v>
      </c>
      <c r="U2946">
        <v>8</v>
      </c>
      <c r="V2946">
        <v>8</v>
      </c>
    </row>
    <row r="2947" spans="1:22">
      <c r="A2947">
        <v>2012</v>
      </c>
      <c r="B2947">
        <v>3</v>
      </c>
      <c r="C2947">
        <v>2</v>
      </c>
      <c r="D2947" s="14">
        <v>4.9031775282024501</v>
      </c>
      <c r="E2947" s="14">
        <v>3.1418819664373598E-4</v>
      </c>
      <c r="F2947" s="14">
        <v>4.7731886152174899E-2</v>
      </c>
      <c r="G2947" s="14">
        <v>0.24250357345391699</v>
      </c>
      <c r="H2947" s="14">
        <v>3.70912960972078</v>
      </c>
      <c r="I2947" s="14">
        <v>1.61333038309148</v>
      </c>
      <c r="J2947" s="14">
        <v>6.5463172893685403E-2</v>
      </c>
      <c r="K2947" s="14">
        <v>2.0887380505369202</v>
      </c>
      <c r="L2947" s="14">
        <v>3.1079644116341801E-2</v>
      </c>
      <c r="M2947" s="14">
        <v>0</v>
      </c>
      <c r="N2947" s="14">
        <v>2.9839109612561301</v>
      </c>
      <c r="O2947" s="14">
        <v>0.28317399697243201</v>
      </c>
      <c r="P2947" s="14">
        <v>0.88212665166632698</v>
      </c>
      <c r="R2947">
        <v>6</v>
      </c>
      <c r="S2947">
        <v>7</v>
      </c>
      <c r="T2947">
        <v>6</v>
      </c>
      <c r="U2947">
        <v>8</v>
      </c>
      <c r="V2947">
        <v>8</v>
      </c>
    </row>
    <row r="2948" spans="1:22">
      <c r="A2948">
        <v>2012</v>
      </c>
      <c r="B2948">
        <v>3</v>
      </c>
      <c r="C2948">
        <v>3</v>
      </c>
      <c r="D2948" s="14">
        <v>5.8592987620928003</v>
      </c>
      <c r="E2948" s="14">
        <v>0.13745337800909899</v>
      </c>
      <c r="F2948" s="14">
        <v>0.76316280901331801</v>
      </c>
      <c r="G2948" s="14">
        <v>0.35020092954908799</v>
      </c>
      <c r="H2948" s="14">
        <v>1.30339282293697</v>
      </c>
      <c r="I2948" s="14">
        <v>4.6245373407008898</v>
      </c>
      <c r="J2948" s="14">
        <v>2.4041944739127501E-2</v>
      </c>
      <c r="K2948" s="14">
        <v>3.7995656078281299</v>
      </c>
      <c r="L2948" s="14">
        <v>5.6599495172058999E-2</v>
      </c>
      <c r="M2948" s="14">
        <v>0</v>
      </c>
      <c r="N2948" s="14">
        <v>1.9977962376165599</v>
      </c>
      <c r="O2948" s="14">
        <v>0.67534700828565397</v>
      </c>
      <c r="P2948" s="14">
        <v>1.05155254055878</v>
      </c>
      <c r="R2948">
        <v>6</v>
      </c>
      <c r="S2948">
        <v>7</v>
      </c>
      <c r="T2948">
        <v>6</v>
      </c>
      <c r="U2948">
        <v>8</v>
      </c>
      <c r="V2948">
        <v>8</v>
      </c>
    </row>
    <row r="2949" spans="1:22">
      <c r="A2949">
        <v>2012</v>
      </c>
      <c r="B2949">
        <v>3</v>
      </c>
      <c r="C2949">
        <v>4</v>
      </c>
      <c r="D2949" s="14">
        <v>6.11111038580444</v>
      </c>
      <c r="E2949" s="14">
        <v>2.7713756800407299E-2</v>
      </c>
      <c r="F2949" s="14">
        <v>5.1938464346261197E-2</v>
      </c>
      <c r="G2949" s="14">
        <v>0.67185681716075596</v>
      </c>
      <c r="H2949" s="14">
        <v>3.8577463579746301</v>
      </c>
      <c r="I2949" s="14">
        <v>4.2303858740273297</v>
      </c>
      <c r="J2949" s="14">
        <v>4.3215972792422903E-2</v>
      </c>
      <c r="K2949" s="14">
        <v>5.1532573611788299</v>
      </c>
      <c r="L2949" s="14">
        <v>8.2118135443674606E-2</v>
      </c>
      <c r="M2949" s="14">
        <v>0</v>
      </c>
      <c r="N2949" s="14">
        <v>4.8342043636985297</v>
      </c>
      <c r="O2949" s="14">
        <v>0.66327219640186497</v>
      </c>
      <c r="P2949" s="14">
        <v>1.60693517945047</v>
      </c>
      <c r="R2949">
        <v>9</v>
      </c>
      <c r="S2949">
        <v>7</v>
      </c>
      <c r="T2949">
        <v>6</v>
      </c>
      <c r="U2949">
        <v>8</v>
      </c>
      <c r="V2949">
        <v>8</v>
      </c>
    </row>
    <row r="2950" spans="1:22">
      <c r="A2950">
        <v>2012</v>
      </c>
      <c r="B2950">
        <v>3</v>
      </c>
      <c r="C2950">
        <v>5</v>
      </c>
      <c r="D2950" s="14">
        <v>3.3261412762918798</v>
      </c>
      <c r="E2950" s="14">
        <v>0.161463696198797</v>
      </c>
      <c r="F2950" s="14">
        <v>2.11161324064904E-2</v>
      </c>
      <c r="G2950" s="14">
        <v>0.541270742864296</v>
      </c>
      <c r="H2950" s="14">
        <v>3.2539736345389199</v>
      </c>
      <c r="I2950" s="14">
        <v>0.89493643638071396</v>
      </c>
      <c r="J2950" s="14">
        <v>9.3786754412256701E-2</v>
      </c>
      <c r="K2950" s="14">
        <v>7.4908343474294901</v>
      </c>
      <c r="L2950" s="14">
        <v>9.1052937043618096E-2</v>
      </c>
      <c r="M2950" s="14">
        <v>0</v>
      </c>
      <c r="N2950" s="14">
        <v>0.63314570297850303</v>
      </c>
      <c r="O2950" s="14">
        <v>2.7665219989290799</v>
      </c>
      <c r="P2950" s="14">
        <v>2.4556400801046498</v>
      </c>
      <c r="R2950">
        <v>9</v>
      </c>
      <c r="S2950">
        <v>4</v>
      </c>
      <c r="T2950">
        <v>6</v>
      </c>
      <c r="U2950">
        <v>8</v>
      </c>
      <c r="V2950">
        <v>8</v>
      </c>
    </row>
    <row r="2951" spans="1:22">
      <c r="A2951">
        <v>2012</v>
      </c>
      <c r="B2951">
        <v>3</v>
      </c>
      <c r="C2951">
        <v>6</v>
      </c>
      <c r="D2951" s="14">
        <v>6.5429443635376296</v>
      </c>
      <c r="E2951" s="14">
        <v>0.121223848615694</v>
      </c>
      <c r="F2951" s="14">
        <v>1.25082070742561E-2</v>
      </c>
      <c r="G2951" s="14">
        <v>0.105170896970285</v>
      </c>
      <c r="H2951" s="14">
        <v>0.68238696737787197</v>
      </c>
      <c r="I2951" s="14">
        <v>5.2430557893098699</v>
      </c>
      <c r="J2951" s="14">
        <v>3.8917524677039302E-2</v>
      </c>
      <c r="K2951" s="14">
        <v>8.9122515795075099</v>
      </c>
      <c r="L2951" s="14">
        <v>0.327241424933014</v>
      </c>
      <c r="M2951" s="14">
        <v>0</v>
      </c>
      <c r="N2951" s="14">
        <v>1.34487664851342</v>
      </c>
      <c r="O2951" s="14">
        <v>3.23972196249255</v>
      </c>
      <c r="P2951" s="14">
        <v>2.6493212753468098</v>
      </c>
      <c r="R2951">
        <v>9</v>
      </c>
      <c r="S2951">
        <v>4</v>
      </c>
      <c r="T2951">
        <v>6</v>
      </c>
      <c r="U2951">
        <v>8</v>
      </c>
      <c r="V2951">
        <v>5</v>
      </c>
    </row>
    <row r="2952" spans="1:22">
      <c r="A2952">
        <v>2012</v>
      </c>
      <c r="B2952">
        <v>3</v>
      </c>
      <c r="C2952">
        <v>7</v>
      </c>
      <c r="D2952" s="14">
        <v>4.58525938858382</v>
      </c>
      <c r="E2952" s="14">
        <v>7.6201936772294396E-4</v>
      </c>
      <c r="F2952" s="14">
        <v>0</v>
      </c>
      <c r="G2952" s="14">
        <v>8.3669276760303196E-2</v>
      </c>
      <c r="H2952" s="14">
        <v>0.18177998749042901</v>
      </c>
      <c r="I2952" s="14">
        <v>2.2850913194481</v>
      </c>
      <c r="J2952" s="14">
        <v>3.1961009152802499E-3</v>
      </c>
      <c r="K2952" s="14">
        <v>7.1299468297617601</v>
      </c>
      <c r="L2952" s="14">
        <v>0.29087713088920503</v>
      </c>
      <c r="M2952" s="14">
        <v>0</v>
      </c>
      <c r="N2952" s="14">
        <v>0.83796758743586897</v>
      </c>
      <c r="O2952" s="14">
        <v>1.0575040208142901</v>
      </c>
      <c r="P2952" s="14">
        <v>1.58122556049206</v>
      </c>
      <c r="R2952">
        <v>9</v>
      </c>
      <c r="S2952">
        <v>4</v>
      </c>
      <c r="T2952">
        <v>6</v>
      </c>
      <c r="U2952">
        <v>8</v>
      </c>
      <c r="V2952">
        <v>5</v>
      </c>
    </row>
    <row r="2953" spans="1:22">
      <c r="A2953">
        <v>2012</v>
      </c>
      <c r="B2953">
        <v>3</v>
      </c>
      <c r="C2953">
        <v>8</v>
      </c>
      <c r="D2953" s="14">
        <v>2.6938524407930502</v>
      </c>
      <c r="E2953" s="14">
        <v>4.4815093987058598E-5</v>
      </c>
      <c r="F2953" s="14">
        <v>0</v>
      </c>
      <c r="G2953" s="14">
        <v>3.6399673183809003E-2</v>
      </c>
      <c r="H2953" s="14">
        <v>0.10372225161220799</v>
      </c>
      <c r="I2953" s="14">
        <v>2.0944395346664701</v>
      </c>
      <c r="J2953" s="14">
        <v>4.6978005914289E-3</v>
      </c>
      <c r="K2953" s="14">
        <v>3.4947956003214502</v>
      </c>
      <c r="L2953" s="14">
        <v>1.8995068981302401E-2</v>
      </c>
      <c r="M2953" s="14">
        <v>0</v>
      </c>
      <c r="N2953" s="14">
        <v>0.51767510664817296</v>
      </c>
      <c r="O2953" s="14">
        <v>0.49774296740839902</v>
      </c>
      <c r="P2953" s="14">
        <v>0.81882391881236705</v>
      </c>
      <c r="R2953">
        <v>6</v>
      </c>
      <c r="S2953">
        <v>2</v>
      </c>
      <c r="T2953">
        <v>6</v>
      </c>
      <c r="U2953">
        <v>8</v>
      </c>
      <c r="V2953">
        <v>5</v>
      </c>
    </row>
    <row r="2954" spans="1:22">
      <c r="A2954">
        <v>2012</v>
      </c>
      <c r="B2954">
        <v>3</v>
      </c>
      <c r="C2954">
        <v>9</v>
      </c>
      <c r="D2954" s="14">
        <v>0.75667373782437397</v>
      </c>
      <c r="E2954" s="14">
        <v>1.43408813745316E-3</v>
      </c>
      <c r="F2954" s="14">
        <v>0</v>
      </c>
      <c r="G2954" s="14">
        <v>1.21111583391421E-2</v>
      </c>
      <c r="H2954" s="14">
        <v>1.28092541791128E-2</v>
      </c>
      <c r="I2954" s="14">
        <v>0.20507446674725699</v>
      </c>
      <c r="J2954" s="14">
        <v>3.5435014850888099E-4</v>
      </c>
      <c r="K2954" s="14">
        <v>2.7274801645692599</v>
      </c>
      <c r="L2954" s="14">
        <v>1.87486366016258E-3</v>
      </c>
      <c r="M2954" s="14">
        <v>0</v>
      </c>
      <c r="N2954" s="14">
        <v>0.21090146172434199</v>
      </c>
      <c r="O2954" s="14">
        <v>0.41278815447586498</v>
      </c>
      <c r="P2954" s="14">
        <v>0.60627016345867801</v>
      </c>
      <c r="R2954">
        <v>6</v>
      </c>
      <c r="S2954">
        <v>2</v>
      </c>
      <c r="T2954">
        <v>6</v>
      </c>
      <c r="U2954">
        <v>8</v>
      </c>
      <c r="V2954">
        <v>5</v>
      </c>
    </row>
    <row r="2955" spans="1:22">
      <c r="A2955">
        <v>2012</v>
      </c>
      <c r="B2955">
        <v>3</v>
      </c>
      <c r="C2955">
        <v>10</v>
      </c>
      <c r="D2955" s="14">
        <v>5.3789013519822797</v>
      </c>
      <c r="E2955" s="14">
        <v>0</v>
      </c>
      <c r="F2955" s="14">
        <v>0</v>
      </c>
      <c r="G2955" s="14">
        <v>1.48060597628565E-2</v>
      </c>
      <c r="H2955" s="14">
        <v>4.7246050597724798E-2</v>
      </c>
      <c r="I2955" s="14">
        <v>1.10209430021678</v>
      </c>
      <c r="J2955" s="14">
        <v>2.76469580867397E-3</v>
      </c>
      <c r="K2955" s="14">
        <v>4.9208037494194796</v>
      </c>
      <c r="L2955" s="14">
        <v>9.7747032360051694E-2</v>
      </c>
      <c r="M2955" s="14">
        <v>0</v>
      </c>
      <c r="N2955" s="14">
        <v>1.1019193851390801</v>
      </c>
      <c r="O2955" s="14">
        <v>2.1176587028794001</v>
      </c>
      <c r="P2955" s="14">
        <v>1.62234546563618</v>
      </c>
      <c r="R2955">
        <v>6</v>
      </c>
      <c r="S2955">
        <v>2</v>
      </c>
      <c r="T2955">
        <v>3</v>
      </c>
      <c r="U2955">
        <v>8</v>
      </c>
      <c r="V2955">
        <v>8</v>
      </c>
    </row>
    <row r="2956" spans="1:22">
      <c r="A2956">
        <v>2012</v>
      </c>
      <c r="B2956">
        <v>3</v>
      </c>
      <c r="C2956">
        <v>11</v>
      </c>
      <c r="D2956" s="14">
        <v>1.28371559796455</v>
      </c>
      <c r="E2956" s="14">
        <v>0</v>
      </c>
      <c r="F2956" s="14">
        <v>0</v>
      </c>
      <c r="G2956" s="14">
        <v>2.90938110887323E-2</v>
      </c>
      <c r="H2956" s="14">
        <v>0.20407747485670699</v>
      </c>
      <c r="I2956" s="14">
        <v>0.97297200652816196</v>
      </c>
      <c r="J2956" s="14">
        <v>6.2497707216143299E-3</v>
      </c>
      <c r="K2956" s="14">
        <v>6.12479869850082</v>
      </c>
      <c r="L2956" s="14">
        <v>0.24822551630181999</v>
      </c>
      <c r="M2956" s="14">
        <v>0</v>
      </c>
      <c r="N2956" s="14">
        <v>0.61012702283169096</v>
      </c>
      <c r="O2956" s="14">
        <v>2.1004231552141999</v>
      </c>
      <c r="P2956" s="14">
        <v>1.7710599055551099</v>
      </c>
      <c r="R2956">
        <v>9</v>
      </c>
      <c r="S2956">
        <v>2</v>
      </c>
      <c r="T2956">
        <v>3</v>
      </c>
      <c r="U2956">
        <v>8</v>
      </c>
      <c r="V2956">
        <v>3</v>
      </c>
    </row>
    <row r="2957" spans="1:22">
      <c r="A2957">
        <v>2012</v>
      </c>
      <c r="B2957">
        <v>3</v>
      </c>
      <c r="C2957">
        <v>12</v>
      </c>
      <c r="D2957" s="14">
        <v>2.3297557537893399</v>
      </c>
      <c r="E2957" s="14">
        <v>2.2419801512342199E-4</v>
      </c>
      <c r="F2957" s="14">
        <v>0</v>
      </c>
      <c r="G2957" s="14">
        <v>2.7829770322023401E-2</v>
      </c>
      <c r="H2957" s="14">
        <v>6.5262055607091599E-2</v>
      </c>
      <c r="I2957" s="14">
        <v>1.03391992257084</v>
      </c>
      <c r="J2957" s="14">
        <v>1.17986852968507E-3</v>
      </c>
      <c r="K2957" s="14">
        <v>6.1708290816767803</v>
      </c>
      <c r="L2957" s="14">
        <v>0.55613201036822202</v>
      </c>
      <c r="M2957" s="14">
        <v>1.19469957627022E-4</v>
      </c>
      <c r="N2957" s="14">
        <v>1.00484794657774</v>
      </c>
      <c r="O2957" s="14">
        <v>1.37410018624713</v>
      </c>
      <c r="P2957" s="14">
        <v>1.53042183115135</v>
      </c>
      <c r="R2957">
        <v>9</v>
      </c>
      <c r="S2957">
        <v>2</v>
      </c>
      <c r="T2957">
        <v>6</v>
      </c>
      <c r="U2957">
        <v>8</v>
      </c>
      <c r="V2957">
        <v>8</v>
      </c>
    </row>
    <row r="2958" spans="1:22">
      <c r="A2958">
        <v>2012</v>
      </c>
      <c r="B2958">
        <v>3</v>
      </c>
      <c r="C2958">
        <v>13</v>
      </c>
      <c r="D2958" s="14">
        <v>0.30744438744152702</v>
      </c>
      <c r="E2958" s="14">
        <v>2.69249400373445E-3</v>
      </c>
      <c r="F2958" s="14">
        <v>0</v>
      </c>
      <c r="G2958" s="14">
        <v>1.31311176460453E-2</v>
      </c>
      <c r="H2958" s="14">
        <v>2.4713315042654799E-2</v>
      </c>
      <c r="I2958" s="14">
        <v>0.20577609885777201</v>
      </c>
      <c r="J2958" s="14">
        <v>1.9130857073023E-3</v>
      </c>
      <c r="K2958" s="14">
        <v>3.5379672915024498</v>
      </c>
      <c r="L2958" s="14">
        <v>0.82255756761035403</v>
      </c>
      <c r="M2958" s="14">
        <v>1.8918594139252499E-2</v>
      </c>
      <c r="N2958" s="14">
        <v>0.576870174383044</v>
      </c>
      <c r="O2958" s="14">
        <v>0.63042142676976498</v>
      </c>
      <c r="P2958" s="14">
        <v>0.87609236285366998</v>
      </c>
      <c r="R2958">
        <v>6</v>
      </c>
      <c r="S2958">
        <v>2</v>
      </c>
      <c r="T2958">
        <v>6</v>
      </c>
      <c r="U2958">
        <v>8</v>
      </c>
      <c r="V2958">
        <v>8</v>
      </c>
    </row>
    <row r="2959" spans="1:22">
      <c r="A2959">
        <v>2012</v>
      </c>
      <c r="B2959">
        <v>3</v>
      </c>
      <c r="C2959">
        <v>14</v>
      </c>
      <c r="D2959" s="14">
        <v>1.4535639226025701</v>
      </c>
      <c r="E2959" s="14">
        <v>5.8275905145738704E-4</v>
      </c>
      <c r="F2959" s="14">
        <v>0</v>
      </c>
      <c r="G2959" s="14">
        <v>5.7444269603105303E-3</v>
      </c>
      <c r="H2959" s="14">
        <v>2.2589650360592399E-2</v>
      </c>
      <c r="I2959" s="14">
        <v>0.17378882352344399</v>
      </c>
      <c r="J2959" s="14">
        <v>3.8810228537242801E-3</v>
      </c>
      <c r="K2959" s="14">
        <v>3.4489280787943</v>
      </c>
      <c r="L2959" s="14">
        <v>0.14501809428329401</v>
      </c>
      <c r="M2959" s="14">
        <v>1.5720959432854699E-4</v>
      </c>
      <c r="N2959" s="14">
        <v>0.55956742879353205</v>
      </c>
      <c r="O2959" s="14">
        <v>1.1505596317848099</v>
      </c>
      <c r="P2959" s="14">
        <v>1.00497724297101</v>
      </c>
      <c r="R2959">
        <v>6</v>
      </c>
      <c r="S2959">
        <v>4</v>
      </c>
      <c r="T2959">
        <v>6</v>
      </c>
      <c r="U2959">
        <v>8</v>
      </c>
      <c r="V2959">
        <v>8</v>
      </c>
    </row>
    <row r="2960" spans="1:22">
      <c r="A2960">
        <v>2012</v>
      </c>
      <c r="B2960">
        <v>3</v>
      </c>
      <c r="C2960">
        <v>15</v>
      </c>
      <c r="D2960" s="14">
        <v>1.8508271725406999</v>
      </c>
      <c r="E2960" s="14">
        <v>5.9251697655783898E-3</v>
      </c>
      <c r="F2960" s="14">
        <v>0</v>
      </c>
      <c r="G2960" s="14">
        <v>4.9831023439495898E-3</v>
      </c>
      <c r="H2960" s="14">
        <v>1.63185713282324E-2</v>
      </c>
      <c r="I2960" s="14">
        <v>0.17471960027626601</v>
      </c>
      <c r="J2960" s="14">
        <v>6.1432850936467701E-3</v>
      </c>
      <c r="K2960" s="14">
        <v>4.9000016597916503</v>
      </c>
      <c r="L2960" s="14">
        <v>1.08538589851299E-2</v>
      </c>
      <c r="M2960" s="14">
        <v>0</v>
      </c>
      <c r="N2960" s="14">
        <v>0.13254586216528799</v>
      </c>
      <c r="O2960" s="14">
        <v>1.1320054760609</v>
      </c>
      <c r="P2960" s="14">
        <v>1.1226954820080299</v>
      </c>
      <c r="R2960">
        <v>6</v>
      </c>
      <c r="S2960">
        <v>4</v>
      </c>
      <c r="T2960">
        <v>6</v>
      </c>
      <c r="U2960">
        <v>8</v>
      </c>
      <c r="V2960">
        <v>8</v>
      </c>
    </row>
    <row r="2961" spans="1:22">
      <c r="A2961">
        <v>2012</v>
      </c>
      <c r="B2961">
        <v>3</v>
      </c>
      <c r="C2961">
        <v>16</v>
      </c>
      <c r="D2961" s="14">
        <v>0.48302205763476003</v>
      </c>
      <c r="E2961" s="14">
        <v>2.1996796754638502E-3</v>
      </c>
      <c r="F2961" s="14">
        <v>0</v>
      </c>
      <c r="G2961" s="14">
        <v>7.5719421020224E-3</v>
      </c>
      <c r="H2961" s="14">
        <v>0.14891968204577799</v>
      </c>
      <c r="I2961" s="14">
        <v>1.24161509976934</v>
      </c>
      <c r="J2961" s="14">
        <v>2.2874825835534501E-2</v>
      </c>
      <c r="K2961" s="14">
        <v>4.2346777757929202</v>
      </c>
      <c r="L2961" s="14">
        <v>0.18802689616748999</v>
      </c>
      <c r="M2961" s="14">
        <v>0</v>
      </c>
      <c r="N2961" s="14">
        <v>0.47726276042221499</v>
      </c>
      <c r="O2961" s="14">
        <v>1.12871991940941</v>
      </c>
      <c r="P2961" s="14">
        <v>1.0767596157957</v>
      </c>
      <c r="R2961">
        <v>6</v>
      </c>
      <c r="S2961">
        <v>7</v>
      </c>
      <c r="T2961">
        <v>6</v>
      </c>
      <c r="U2961">
        <v>8</v>
      </c>
      <c r="V2961">
        <v>8</v>
      </c>
    </row>
    <row r="2962" spans="1:22">
      <c r="A2962">
        <v>2012</v>
      </c>
      <c r="B2962">
        <v>3</v>
      </c>
      <c r="C2962">
        <v>17</v>
      </c>
      <c r="D2962" s="14">
        <v>1.0419665367233899</v>
      </c>
      <c r="E2962" s="14">
        <v>3.5940525156128898E-4</v>
      </c>
      <c r="F2962" s="14">
        <v>4.18033323970433E-4</v>
      </c>
      <c r="G2962" s="14">
        <v>6.6576021012163004E-3</v>
      </c>
      <c r="H2962" s="14">
        <v>0.116974428829108</v>
      </c>
      <c r="I2962" s="14">
        <v>6.2962422807887303E-2</v>
      </c>
      <c r="J2962" s="14">
        <v>4.2504777384164701E-2</v>
      </c>
      <c r="K2962" s="14">
        <v>4.9347151227335502</v>
      </c>
      <c r="L2962" s="14">
        <v>2.90457276915124E-2</v>
      </c>
      <c r="M2962" s="14">
        <v>0</v>
      </c>
      <c r="N2962" s="14">
        <v>0.202229017720224</v>
      </c>
      <c r="O2962" s="14">
        <v>0.91282163546110495</v>
      </c>
      <c r="P2962" s="14">
        <v>1.1180842131081801</v>
      </c>
      <c r="R2962">
        <v>6</v>
      </c>
      <c r="S2962">
        <v>7</v>
      </c>
      <c r="T2962">
        <v>6</v>
      </c>
      <c r="U2962">
        <v>7</v>
      </c>
      <c r="V2962">
        <v>8</v>
      </c>
    </row>
    <row r="2963" spans="1:22">
      <c r="A2963">
        <v>2012</v>
      </c>
      <c r="B2963">
        <v>3</v>
      </c>
      <c r="C2963">
        <v>18</v>
      </c>
      <c r="D2963" s="14">
        <v>9.5679563492544499</v>
      </c>
      <c r="E2963" s="14">
        <v>2.2025475390326601E-3</v>
      </c>
      <c r="F2963" s="14">
        <v>8.4827276821182698E-2</v>
      </c>
      <c r="G2963" s="14">
        <v>0.10679618774468801</v>
      </c>
      <c r="H2963" s="14">
        <v>0.188096605991733</v>
      </c>
      <c r="I2963" s="14">
        <v>10.8118027408917</v>
      </c>
      <c r="J2963" s="14">
        <v>4.0776718040753203E-2</v>
      </c>
      <c r="K2963" s="14">
        <v>5.4690386452080499</v>
      </c>
      <c r="L2963" s="14">
        <v>1.245255326991E-2</v>
      </c>
      <c r="M2963" s="14">
        <v>0</v>
      </c>
      <c r="N2963" s="14">
        <v>1.9024536620878401</v>
      </c>
      <c r="O2963" s="14">
        <v>0.57858255530598002</v>
      </c>
      <c r="P2963" s="14">
        <v>1.16230311940915</v>
      </c>
      <c r="R2963">
        <v>6</v>
      </c>
      <c r="S2963">
        <v>7</v>
      </c>
      <c r="T2963">
        <v>7</v>
      </c>
      <c r="U2963">
        <v>7</v>
      </c>
      <c r="V2963">
        <v>2</v>
      </c>
    </row>
    <row r="2964" spans="1:22">
      <c r="A2964">
        <v>2012</v>
      </c>
      <c r="B2964">
        <v>3</v>
      </c>
      <c r="C2964">
        <v>19</v>
      </c>
      <c r="D2964" s="14">
        <v>4.10377979023131</v>
      </c>
      <c r="E2964" s="14">
        <v>1.12579681286456E-2</v>
      </c>
      <c r="F2964" s="14">
        <v>4.1387645011117403E-3</v>
      </c>
      <c r="G2964" s="14">
        <v>0.12560256817127799</v>
      </c>
      <c r="H2964" s="14">
        <v>0.216130578499409</v>
      </c>
      <c r="I2964" s="14">
        <v>2.4523007752569002</v>
      </c>
      <c r="J2964" s="14">
        <v>8.19635914719683E-2</v>
      </c>
      <c r="K2964" s="14">
        <v>5.1243804589451099</v>
      </c>
      <c r="L2964" s="14">
        <v>3.3537532702927898E-2</v>
      </c>
      <c r="M2964" s="14">
        <v>0</v>
      </c>
      <c r="N2964" s="14">
        <v>1.2530204312918001</v>
      </c>
      <c r="O2964" s="14">
        <v>2.0997814255875702</v>
      </c>
      <c r="P2964" s="14">
        <v>1.6002906520172</v>
      </c>
      <c r="R2964">
        <v>6</v>
      </c>
      <c r="S2964">
        <v>2</v>
      </c>
      <c r="T2964">
        <v>7</v>
      </c>
      <c r="U2964">
        <v>7</v>
      </c>
      <c r="V2964">
        <v>2</v>
      </c>
    </row>
    <row r="2965" spans="1:22">
      <c r="A2965">
        <v>2012</v>
      </c>
      <c r="B2965">
        <v>3</v>
      </c>
      <c r="C2965">
        <v>20</v>
      </c>
      <c r="D2965" s="14">
        <v>8.1773992217832703</v>
      </c>
      <c r="E2965" s="14">
        <v>1.8392313735398801E-2</v>
      </c>
      <c r="F2965" s="14">
        <v>0</v>
      </c>
      <c r="G2965" s="14">
        <v>0.341130522032699</v>
      </c>
      <c r="H2965" s="14">
        <v>0.28512527753025702</v>
      </c>
      <c r="I2965" s="14">
        <v>5.6737473484612302</v>
      </c>
      <c r="J2965" s="14">
        <v>4.0406660400298201E-2</v>
      </c>
      <c r="K2965" s="14">
        <v>2.2636719401966801</v>
      </c>
      <c r="L2965" s="14">
        <v>0.20724130013810199</v>
      </c>
      <c r="M2965" s="14">
        <v>3.2811096814891802E-4</v>
      </c>
      <c r="N2965" s="14">
        <v>1.2144916346906001</v>
      </c>
      <c r="O2965" s="14">
        <v>4.8551190701987599</v>
      </c>
      <c r="P2965" s="14">
        <v>2.2620073372124199</v>
      </c>
      <c r="R2965">
        <v>3</v>
      </c>
      <c r="S2965">
        <v>2</v>
      </c>
      <c r="T2965">
        <v>7</v>
      </c>
      <c r="U2965">
        <v>7</v>
      </c>
      <c r="V2965">
        <v>5</v>
      </c>
    </row>
    <row r="2966" spans="1:22">
      <c r="A2966">
        <v>2012</v>
      </c>
      <c r="B2966">
        <v>3</v>
      </c>
      <c r="C2966">
        <v>21</v>
      </c>
      <c r="D2966" s="14">
        <v>2.0225197195922302</v>
      </c>
      <c r="E2966" s="14">
        <v>0.27193916295037801</v>
      </c>
      <c r="F2966" s="14">
        <v>1.8572458666148099E-4</v>
      </c>
      <c r="G2966" s="14">
        <v>0.74353120129699302</v>
      </c>
      <c r="H2966" s="14">
        <v>0.106469714002128</v>
      </c>
      <c r="I2966" s="14">
        <v>2.1962411391568799</v>
      </c>
      <c r="J2966" s="14">
        <v>6.2777458956547197E-2</v>
      </c>
      <c r="K2966" s="14">
        <v>1.5113320610263801</v>
      </c>
      <c r="L2966" s="14">
        <v>7.0910033872776196E-2</v>
      </c>
      <c r="M2966" s="14">
        <v>3.0326399692860098E-5</v>
      </c>
      <c r="N2966" s="14">
        <v>1.27121022743686</v>
      </c>
      <c r="O2966" s="14">
        <v>1.56398906255345</v>
      </c>
      <c r="P2966" s="14">
        <v>1.0129442594982601</v>
      </c>
      <c r="R2966">
        <v>6</v>
      </c>
      <c r="S2966">
        <v>2</v>
      </c>
      <c r="T2966">
        <v>7</v>
      </c>
      <c r="U2966">
        <v>7</v>
      </c>
      <c r="V2966">
        <v>2</v>
      </c>
    </row>
    <row r="2967" spans="1:22">
      <c r="A2967">
        <v>2012</v>
      </c>
      <c r="B2967">
        <v>3</v>
      </c>
      <c r="C2967">
        <v>22</v>
      </c>
      <c r="D2967" s="14">
        <v>0.50032524584996196</v>
      </c>
      <c r="E2967" s="14">
        <v>0.47976912424669199</v>
      </c>
      <c r="F2967" s="14">
        <v>7.6364946324049193E-2</v>
      </c>
      <c r="G2967" s="14">
        <v>1.4759456164948901</v>
      </c>
      <c r="H2967" s="14">
        <v>0.24198146871179699</v>
      </c>
      <c r="I2967" s="14">
        <v>0.44469025023487901</v>
      </c>
      <c r="J2967" s="14">
        <v>8.1700993934473498E-2</v>
      </c>
      <c r="K2967" s="14">
        <v>2.2811603700490801</v>
      </c>
      <c r="L2967" s="14">
        <v>3.92262009778995E-2</v>
      </c>
      <c r="M2967" s="14">
        <v>9.0572301223049503E-4</v>
      </c>
      <c r="N2967" s="14">
        <v>0.35031701609344301</v>
      </c>
      <c r="O2967" s="14">
        <v>1.6468831875543699</v>
      </c>
      <c r="P2967" s="14">
        <v>1.2450519411574601</v>
      </c>
      <c r="R2967">
        <v>6</v>
      </c>
      <c r="S2967">
        <v>7</v>
      </c>
      <c r="T2967">
        <v>7</v>
      </c>
      <c r="U2967">
        <v>7</v>
      </c>
      <c r="V2967">
        <v>2</v>
      </c>
    </row>
    <row r="2968" spans="1:22">
      <c r="A2968">
        <v>2012</v>
      </c>
      <c r="B2968">
        <v>3</v>
      </c>
      <c r="C2968">
        <v>23</v>
      </c>
      <c r="D2968" s="14">
        <v>1.20983257794981</v>
      </c>
      <c r="E2968" s="14">
        <v>0.45400713501400902</v>
      </c>
      <c r="F2968" s="14">
        <v>9.7237148189127195E-2</v>
      </c>
      <c r="G2968" s="14">
        <v>1.6569519093523899</v>
      </c>
      <c r="H2968" s="14">
        <v>0.30754519165841898</v>
      </c>
      <c r="I2968" s="14">
        <v>0.667854339668977</v>
      </c>
      <c r="J2968" s="14">
        <v>5.3871948155313702E-2</v>
      </c>
      <c r="K2968" s="14">
        <v>3.9676570461525</v>
      </c>
      <c r="L2968" s="14">
        <v>4.0905831368452203E-2</v>
      </c>
      <c r="M2968" s="14">
        <v>7.60383178081433E-3</v>
      </c>
      <c r="N2968" s="14">
        <v>0.59602235749501997</v>
      </c>
      <c r="O2968" s="14">
        <v>2.0141083974865102</v>
      </c>
      <c r="P2968" s="14">
        <v>1.63761894116853</v>
      </c>
      <c r="R2968">
        <v>6</v>
      </c>
      <c r="S2968">
        <v>7</v>
      </c>
      <c r="T2968">
        <v>7</v>
      </c>
      <c r="U2968">
        <v>7</v>
      </c>
      <c r="V2968">
        <v>2</v>
      </c>
    </row>
    <row r="2969" spans="1:22">
      <c r="A2969">
        <v>2012</v>
      </c>
      <c r="B2969">
        <v>3</v>
      </c>
      <c r="C2969">
        <v>24</v>
      </c>
      <c r="D2969" s="14">
        <v>11.7356769895465</v>
      </c>
      <c r="E2969" s="14">
        <v>0.16869103238159899</v>
      </c>
      <c r="F2969" s="14">
        <v>3.0472078759550401E-2</v>
      </c>
      <c r="G2969" s="14">
        <v>1.2231550781027301</v>
      </c>
      <c r="H2969" s="14">
        <v>0.35303414065717797</v>
      </c>
      <c r="I2969" s="14">
        <v>8.4221986640965394</v>
      </c>
      <c r="J2969" s="14">
        <v>2.8840837527574301E-2</v>
      </c>
      <c r="K2969" s="14">
        <v>6.6884690686297104</v>
      </c>
      <c r="L2969" s="14">
        <v>5.9185640846594702E-2</v>
      </c>
      <c r="M2969" s="14">
        <v>4.5394492427851601E-3</v>
      </c>
      <c r="N2969" s="14">
        <v>1.65812920996029</v>
      </c>
      <c r="O2969" s="14">
        <v>3.3136397756784</v>
      </c>
      <c r="P2969" s="14">
        <v>2.5965492813858</v>
      </c>
      <c r="R2969">
        <v>3</v>
      </c>
      <c r="S2969">
        <v>2</v>
      </c>
      <c r="T2969">
        <v>7</v>
      </c>
      <c r="U2969">
        <v>7</v>
      </c>
      <c r="V2969">
        <v>2</v>
      </c>
    </row>
    <row r="2970" spans="1:22">
      <c r="A2970">
        <v>2012</v>
      </c>
      <c r="B2970">
        <v>3</v>
      </c>
      <c r="C2970">
        <v>25</v>
      </c>
      <c r="D2970" s="14">
        <v>7.4318094732331899</v>
      </c>
      <c r="E2970" s="14">
        <v>2.7049257477969799E-2</v>
      </c>
      <c r="F2970" s="14">
        <v>2.78586866684112E-4</v>
      </c>
      <c r="G2970" s="14">
        <v>1.1628334887245999</v>
      </c>
      <c r="H2970" s="14">
        <v>0.18539699532026899</v>
      </c>
      <c r="I2970" s="14">
        <v>11.053383036269</v>
      </c>
      <c r="J2970" s="14">
        <v>2.5762405281589001E-2</v>
      </c>
      <c r="K2970" s="14">
        <v>6.1345192206401897</v>
      </c>
      <c r="L2970" s="14">
        <v>7.8551886252609102E-2</v>
      </c>
      <c r="M2970" s="14">
        <v>1.0678795842797101E-2</v>
      </c>
      <c r="N2970" s="14">
        <v>1.6962180997373699</v>
      </c>
      <c r="O2970" s="14">
        <v>1.5171135596047001</v>
      </c>
      <c r="P2970" s="14">
        <v>1.87642504902978</v>
      </c>
      <c r="R2970">
        <v>9</v>
      </c>
      <c r="S2970">
        <v>2</v>
      </c>
      <c r="T2970">
        <v>6</v>
      </c>
      <c r="U2970">
        <v>7</v>
      </c>
      <c r="V2970">
        <v>5</v>
      </c>
    </row>
    <row r="2971" spans="1:22">
      <c r="A2971">
        <v>2012</v>
      </c>
      <c r="B2971">
        <v>3</v>
      </c>
      <c r="C2971">
        <v>26</v>
      </c>
      <c r="D2971" s="14">
        <v>0.71736415113657304</v>
      </c>
      <c r="E2971" s="14">
        <v>7.0435094893699099E-3</v>
      </c>
      <c r="F2971" s="14">
        <v>0</v>
      </c>
      <c r="G2971" s="14">
        <v>0.377299235526805</v>
      </c>
      <c r="H2971" s="14">
        <v>0.108254951144251</v>
      </c>
      <c r="I2971" s="14">
        <v>0.62790750583563903</v>
      </c>
      <c r="J2971" s="14">
        <v>3.7563997449058702E-2</v>
      </c>
      <c r="K2971" s="14">
        <v>1.91886737655627</v>
      </c>
      <c r="L2971" s="14">
        <v>8.7311229702379797E-2</v>
      </c>
      <c r="M2971" s="14">
        <v>1.3644257800726699E-4</v>
      </c>
      <c r="N2971" s="14">
        <v>1.3297589057122201</v>
      </c>
      <c r="O2971" s="14">
        <v>0.51391232715734603</v>
      </c>
      <c r="P2971" s="14">
        <v>0.62261990853521998</v>
      </c>
      <c r="R2971">
        <v>6</v>
      </c>
      <c r="S2971">
        <v>3</v>
      </c>
      <c r="T2971">
        <v>6</v>
      </c>
      <c r="U2971">
        <v>7</v>
      </c>
      <c r="V2971">
        <v>2</v>
      </c>
    </row>
    <row r="2972" spans="1:22">
      <c r="A2972">
        <v>2012</v>
      </c>
      <c r="B2972">
        <v>3</v>
      </c>
      <c r="C2972">
        <v>27</v>
      </c>
      <c r="D2972" s="14">
        <v>4.7946389137190604</v>
      </c>
      <c r="E2972" s="14">
        <v>4.1259213192937697E-3</v>
      </c>
      <c r="F2972" s="14">
        <v>4.6431146543662902E-5</v>
      </c>
      <c r="G2972" s="14">
        <v>0.63234747758568799</v>
      </c>
      <c r="H2972" s="14">
        <v>0.19619246139174301</v>
      </c>
      <c r="I2972" s="14">
        <v>5.1561637004625602</v>
      </c>
      <c r="J2972" s="14">
        <v>4.28513507934042E-2</v>
      </c>
      <c r="K2972" s="14">
        <v>2.8000673180162701</v>
      </c>
      <c r="L2972" s="14">
        <v>0.175097116608181</v>
      </c>
      <c r="M2972" s="14">
        <v>0</v>
      </c>
      <c r="N2972" s="14">
        <v>3.1607529813078901</v>
      </c>
      <c r="O2972" s="14">
        <v>0.77322534684951405</v>
      </c>
      <c r="P2972" s="14">
        <v>1.00321158280873</v>
      </c>
      <c r="R2972">
        <v>8</v>
      </c>
      <c r="S2972">
        <v>7</v>
      </c>
      <c r="T2972">
        <v>7</v>
      </c>
      <c r="U2972">
        <v>4</v>
      </c>
      <c r="V2972">
        <v>2</v>
      </c>
    </row>
    <row r="2973" spans="1:22">
      <c r="A2973">
        <v>2012</v>
      </c>
      <c r="B2973">
        <v>3</v>
      </c>
      <c r="C2973">
        <v>28</v>
      </c>
      <c r="D2973" s="14">
        <v>4.4383154199189798</v>
      </c>
      <c r="E2973" s="14">
        <v>3.5149163780210997E-2</v>
      </c>
      <c r="F2973" s="14">
        <v>4.0396115647414197E-3</v>
      </c>
      <c r="G2973" s="14">
        <v>0.60295526791723497</v>
      </c>
      <c r="H2973" s="14">
        <v>8.9557903871311698E-2</v>
      </c>
      <c r="I2973" s="14">
        <v>1.22981120432665</v>
      </c>
      <c r="J2973" s="14">
        <v>2.9537422579321099E-2</v>
      </c>
      <c r="K2973" s="14">
        <v>1.73603746126053</v>
      </c>
      <c r="L2973" s="14">
        <v>1.5619920970616701E-2</v>
      </c>
      <c r="M2973" s="14">
        <v>0</v>
      </c>
      <c r="N2973" s="14">
        <v>0.32729516327832803</v>
      </c>
      <c r="O2973" s="14">
        <v>1.0659991071336901</v>
      </c>
      <c r="P2973" s="14">
        <v>0.80027985136292601</v>
      </c>
      <c r="R2973">
        <v>6</v>
      </c>
      <c r="S2973">
        <v>7</v>
      </c>
      <c r="T2973">
        <v>7</v>
      </c>
      <c r="U2973">
        <v>4</v>
      </c>
      <c r="V2973">
        <v>2</v>
      </c>
    </row>
    <row r="2974" spans="1:22">
      <c r="A2974">
        <v>2012</v>
      </c>
      <c r="B2974">
        <v>3</v>
      </c>
      <c r="C2974">
        <v>29</v>
      </c>
      <c r="D2974" s="14">
        <v>0.56447513203456801</v>
      </c>
      <c r="E2974" s="14">
        <v>7.4181993665136003E-2</v>
      </c>
      <c r="F2974" s="14">
        <v>0.33432765409158999</v>
      </c>
      <c r="G2974" s="14">
        <v>1.5040595096629601</v>
      </c>
      <c r="H2974" s="14">
        <v>0.100850578176146</v>
      </c>
      <c r="I2974" s="14">
        <v>0.49394012862317999</v>
      </c>
      <c r="J2974" s="14">
        <v>4.2929364172789898E-2</v>
      </c>
      <c r="K2974" s="14">
        <v>0.62294519660234904</v>
      </c>
      <c r="L2974" s="14">
        <v>7.0435413932403407E-2</v>
      </c>
      <c r="M2974" s="14">
        <v>0</v>
      </c>
      <c r="N2974" s="14">
        <v>0.47768692694769499</v>
      </c>
      <c r="O2974" s="14">
        <v>1.1022812174693899</v>
      </c>
      <c r="P2974" s="14">
        <v>0.77897605608505505</v>
      </c>
      <c r="R2974">
        <v>6</v>
      </c>
      <c r="S2974">
        <v>7</v>
      </c>
      <c r="T2974">
        <v>7</v>
      </c>
      <c r="U2974">
        <v>4</v>
      </c>
      <c r="V2974">
        <v>2</v>
      </c>
    </row>
    <row r="2975" spans="1:22">
      <c r="A2975">
        <v>2012</v>
      </c>
      <c r="B2975">
        <v>3</v>
      </c>
      <c r="C2975">
        <v>30</v>
      </c>
      <c r="D2975" s="14">
        <v>1.5000342997121501</v>
      </c>
      <c r="E2975" s="14">
        <v>2.7143517906426998E-2</v>
      </c>
      <c r="F2975" s="14">
        <v>1.1599499573994601</v>
      </c>
      <c r="G2975" s="14">
        <v>1.92518988662185</v>
      </c>
      <c r="H2975" s="14">
        <v>8.7667118350675602E-2</v>
      </c>
      <c r="I2975" s="14">
        <v>0.31583270190565998</v>
      </c>
      <c r="J2975" s="14">
        <v>7.0085337240387194E-2</v>
      </c>
      <c r="K2975" s="14">
        <v>0.67171023016672804</v>
      </c>
      <c r="L2975" s="14">
        <v>0.16265182835439401</v>
      </c>
      <c r="M2975" s="14">
        <v>0</v>
      </c>
      <c r="N2975" s="14">
        <v>0.97423225985773099</v>
      </c>
      <c r="O2975" s="14">
        <v>1.7914202484519099</v>
      </c>
      <c r="P2975" s="14">
        <v>1.18517768023195</v>
      </c>
      <c r="R2975">
        <v>6</v>
      </c>
      <c r="S2975">
        <v>7</v>
      </c>
      <c r="T2975">
        <v>7</v>
      </c>
      <c r="U2975">
        <v>7</v>
      </c>
      <c r="V2975">
        <v>2</v>
      </c>
    </row>
    <row r="2976" spans="1:22">
      <c r="A2976">
        <v>2012</v>
      </c>
      <c r="B2976">
        <v>3</v>
      </c>
      <c r="C2976">
        <v>31</v>
      </c>
      <c r="D2976" s="14">
        <v>10.3251042574664</v>
      </c>
      <c r="E2976" s="14">
        <v>0.25623603068998901</v>
      </c>
      <c r="F2976" s="14">
        <v>0.34086280678054098</v>
      </c>
      <c r="G2976" s="14">
        <v>1.79369633981645</v>
      </c>
      <c r="H2976" s="14">
        <v>0.27483969909935002</v>
      </c>
      <c r="I2976" s="14">
        <v>6.5143306424767697</v>
      </c>
      <c r="J2976" s="14">
        <v>0.106534670877636</v>
      </c>
      <c r="K2976" s="14">
        <v>2.3108054977924199</v>
      </c>
      <c r="L2976" s="14">
        <v>0.72074241207686995</v>
      </c>
      <c r="M2976" s="14">
        <v>0</v>
      </c>
      <c r="N2976" s="14">
        <v>2.9312939900466999</v>
      </c>
      <c r="O2976" s="14">
        <v>0.87456643651825305</v>
      </c>
      <c r="P2976" s="14">
        <v>1.3864468041133899</v>
      </c>
      <c r="R2976">
        <v>6</v>
      </c>
      <c r="S2976">
        <v>1</v>
      </c>
      <c r="T2976">
        <v>7</v>
      </c>
      <c r="U2976">
        <v>4</v>
      </c>
      <c r="V2976">
        <v>2</v>
      </c>
    </row>
    <row r="2977" spans="1:22">
      <c r="A2977">
        <v>2012</v>
      </c>
      <c r="B2977">
        <v>4</v>
      </c>
      <c r="C2977">
        <v>1</v>
      </c>
      <c r="D2977" s="14">
        <v>7.3858834051000297</v>
      </c>
      <c r="E2977" s="14">
        <v>5.0537462754917502E-2</v>
      </c>
      <c r="F2977" s="14">
        <v>0.36363554977343998</v>
      </c>
      <c r="G2977" s="14">
        <v>3.4607546688735802</v>
      </c>
      <c r="H2977" s="14">
        <v>1.08568565556207</v>
      </c>
      <c r="I2977" s="14">
        <v>13.0067435695147</v>
      </c>
      <c r="J2977" s="14">
        <v>9.9133423368830006E-2</v>
      </c>
      <c r="K2977" s="14">
        <v>5.5319256063865199</v>
      </c>
      <c r="L2977" s="14">
        <v>0.79373221042852404</v>
      </c>
      <c r="M2977" s="14">
        <v>3.4178227491332302E-6</v>
      </c>
      <c r="N2977" s="14">
        <v>5.5299609766263398</v>
      </c>
      <c r="O2977" s="14">
        <v>1.7426409329756101</v>
      </c>
      <c r="P2977" s="14">
        <v>2.4598149708614399</v>
      </c>
      <c r="R2977">
        <v>9</v>
      </c>
      <c r="S2977">
        <v>1</v>
      </c>
      <c r="T2977">
        <v>5</v>
      </c>
      <c r="U2977">
        <v>4</v>
      </c>
      <c r="V2977">
        <v>3</v>
      </c>
    </row>
    <row r="2978" spans="1:22">
      <c r="A2978">
        <v>2012</v>
      </c>
      <c r="B2978">
        <v>4</v>
      </c>
      <c r="C2978">
        <v>2</v>
      </c>
      <c r="D2978" s="14">
        <v>1.0567970347382301</v>
      </c>
      <c r="E2978" s="14">
        <v>0.13404711357483601</v>
      </c>
      <c r="F2978" s="14">
        <v>4.3678267141112698E-2</v>
      </c>
      <c r="G2978" s="14">
        <v>3.6131309982371</v>
      </c>
      <c r="H2978" s="14">
        <v>2.9760236684913299</v>
      </c>
      <c r="I2978" s="14">
        <v>0.11318448221119801</v>
      </c>
      <c r="J2978" s="14">
        <v>0.16934330008666701</v>
      </c>
      <c r="K2978" s="14">
        <v>4.3836699239752699</v>
      </c>
      <c r="L2978" s="14">
        <v>0.28892462959453402</v>
      </c>
      <c r="M2978" s="14">
        <v>3.4178227491332302E-6</v>
      </c>
      <c r="N2978" s="14">
        <v>2.8894427795865298</v>
      </c>
      <c r="O2978" s="14">
        <v>1.6126732337007601</v>
      </c>
      <c r="P2978" s="14">
        <v>2.2735043334466298</v>
      </c>
      <c r="R2978">
        <v>9</v>
      </c>
      <c r="S2978">
        <v>7</v>
      </c>
      <c r="T2978">
        <v>5</v>
      </c>
      <c r="U2978">
        <v>4</v>
      </c>
      <c r="V2978">
        <v>8</v>
      </c>
    </row>
    <row r="2979" spans="1:22">
      <c r="A2979">
        <v>2012</v>
      </c>
      <c r="B2979">
        <v>4</v>
      </c>
      <c r="C2979">
        <v>3</v>
      </c>
      <c r="D2979" s="14">
        <v>5.97116870619318</v>
      </c>
      <c r="E2979" s="14">
        <v>0.199617660651632</v>
      </c>
      <c r="F2979" s="14">
        <v>4.4600297213201898E-2</v>
      </c>
      <c r="G2979" s="14">
        <v>2.44289694904184</v>
      </c>
      <c r="H2979" s="14">
        <v>3.08383602106966</v>
      </c>
      <c r="I2979" s="14">
        <v>0.31096843208652902</v>
      </c>
      <c r="J2979" s="14">
        <v>0.133479181299369</v>
      </c>
      <c r="K2979" s="14">
        <v>7.9008533108359096</v>
      </c>
      <c r="L2979" s="14">
        <v>9.9390382035746905E-2</v>
      </c>
      <c r="M2979" s="14">
        <v>0</v>
      </c>
      <c r="N2979" s="14">
        <v>1.42852039489838</v>
      </c>
      <c r="O2979" s="14">
        <v>1.0944840559228699</v>
      </c>
      <c r="P2979" s="14">
        <v>2.3201593291187099</v>
      </c>
      <c r="R2979">
        <v>9</v>
      </c>
      <c r="S2979">
        <v>7</v>
      </c>
      <c r="T2979">
        <v>7</v>
      </c>
      <c r="U2979">
        <v>4</v>
      </c>
      <c r="V2979">
        <v>5</v>
      </c>
    </row>
    <row r="2980" spans="1:22">
      <c r="A2980">
        <v>2012</v>
      </c>
      <c r="B2980">
        <v>4</v>
      </c>
      <c r="C2980">
        <v>4</v>
      </c>
      <c r="D2980" s="14">
        <v>13.148016946015799</v>
      </c>
      <c r="E2980" s="14">
        <v>0.53117576878480399</v>
      </c>
      <c r="F2980" s="14">
        <v>0.67417991072162098</v>
      </c>
      <c r="G2980" s="14">
        <v>1.7378646094936501</v>
      </c>
      <c r="H2980" s="14">
        <v>1.6447513892527199</v>
      </c>
      <c r="I2980" s="14">
        <v>6.1718699390548304</v>
      </c>
      <c r="J2980" s="14">
        <v>0.16955597176562501</v>
      </c>
      <c r="K2980" s="14">
        <v>6.2264089216594503</v>
      </c>
      <c r="L2980" s="14">
        <v>7.0772635031356904E-2</v>
      </c>
      <c r="M2980" s="14">
        <v>0</v>
      </c>
      <c r="N2980" s="14">
        <v>3.7693673114493702</v>
      </c>
      <c r="O2980" s="14">
        <v>1.1160581653697099</v>
      </c>
      <c r="P2980" s="14">
        <v>1.9076940165860701</v>
      </c>
      <c r="R2980">
        <v>9</v>
      </c>
      <c r="S2980">
        <v>3</v>
      </c>
      <c r="T2980">
        <v>6</v>
      </c>
      <c r="U2980">
        <v>4</v>
      </c>
      <c r="V2980">
        <v>5</v>
      </c>
    </row>
    <row r="2981" spans="1:22">
      <c r="A2981">
        <v>2012</v>
      </c>
      <c r="B2981">
        <v>4</v>
      </c>
      <c r="C2981">
        <v>5</v>
      </c>
      <c r="D2981" s="14">
        <v>9.6991130622196202</v>
      </c>
      <c r="E2981" s="14">
        <v>0.17529535542387201</v>
      </c>
      <c r="F2981" s="14">
        <v>4.09006104529374E-3</v>
      </c>
      <c r="G2981" s="14">
        <v>1.7571616854177201</v>
      </c>
      <c r="H2981" s="14">
        <v>1.6213554054811199</v>
      </c>
      <c r="I2981" s="14">
        <v>9.2562278406320999</v>
      </c>
      <c r="J2981" s="14">
        <v>0.149294210348066</v>
      </c>
      <c r="K2981" s="14">
        <v>10.089211820805501</v>
      </c>
      <c r="L2981" s="14">
        <v>0.13235858744274501</v>
      </c>
      <c r="M2981" s="14">
        <v>0</v>
      </c>
      <c r="N2981" s="14">
        <v>9.5270775597910795</v>
      </c>
      <c r="O2981" s="14">
        <v>1.5410268860293801</v>
      </c>
      <c r="P2981" s="14">
        <v>2.7463994284019502</v>
      </c>
      <c r="R2981">
        <v>9</v>
      </c>
      <c r="S2981">
        <v>3</v>
      </c>
      <c r="T2981">
        <v>7</v>
      </c>
      <c r="U2981">
        <v>4</v>
      </c>
      <c r="V2981">
        <v>2</v>
      </c>
    </row>
    <row r="2982" spans="1:22">
      <c r="A2982">
        <v>2012</v>
      </c>
      <c r="B2982">
        <v>4</v>
      </c>
      <c r="C2982">
        <v>6</v>
      </c>
      <c r="D2982" s="14">
        <v>26.557542991914602</v>
      </c>
      <c r="E2982" s="14">
        <v>4.3267390500670397E-2</v>
      </c>
      <c r="F2982" s="14">
        <v>6.9723227730211096E-4</v>
      </c>
      <c r="G2982" s="14">
        <v>1.0760664661027299</v>
      </c>
      <c r="H2982" s="14">
        <v>2.1675470942850201</v>
      </c>
      <c r="I2982" s="14">
        <v>13.839252138724801</v>
      </c>
      <c r="J2982" s="14">
        <v>9.87300539511176E-2</v>
      </c>
      <c r="K2982" s="14">
        <v>12.104494023059299</v>
      </c>
      <c r="L2982" s="14">
        <v>0.72494738800406799</v>
      </c>
      <c r="M2982" s="14">
        <v>0</v>
      </c>
      <c r="N2982" s="14">
        <v>9.6403006984949204</v>
      </c>
      <c r="O2982" s="14">
        <v>3.25077015786241</v>
      </c>
      <c r="P2982" s="14">
        <v>3.7159755456502301</v>
      </c>
      <c r="R2982">
        <v>9</v>
      </c>
      <c r="S2982">
        <v>3</v>
      </c>
      <c r="T2982">
        <v>7</v>
      </c>
      <c r="U2982">
        <v>4</v>
      </c>
      <c r="V2982">
        <v>4</v>
      </c>
    </row>
    <row r="2983" spans="1:22">
      <c r="A2983">
        <v>2012</v>
      </c>
      <c r="B2983">
        <v>4</v>
      </c>
      <c r="C2983">
        <v>7</v>
      </c>
      <c r="D2983" s="14">
        <v>8.6157705318689093</v>
      </c>
      <c r="E2983" s="14">
        <v>1.05422610699555E-2</v>
      </c>
      <c r="F2983" s="14">
        <v>0.11678463791367</v>
      </c>
      <c r="G2983" s="14">
        <v>1.10443219236276</v>
      </c>
      <c r="H2983" s="14">
        <v>1.61761195040935</v>
      </c>
      <c r="I2983" s="14">
        <v>11.2768255309952</v>
      </c>
      <c r="J2983" s="14">
        <v>0.17071660651241</v>
      </c>
      <c r="K2983" s="14">
        <v>10.8628481513348</v>
      </c>
      <c r="L2983" s="14">
        <v>0.60428833483539801</v>
      </c>
      <c r="M2983" s="14">
        <v>1.0956521923237001E-3</v>
      </c>
      <c r="N2983" s="14">
        <v>8.3966426920453792</v>
      </c>
      <c r="O2983" s="14">
        <v>1.1688609553728699</v>
      </c>
      <c r="P2983" s="14">
        <v>2.6290470702518198</v>
      </c>
      <c r="R2983">
        <v>9</v>
      </c>
      <c r="S2983">
        <v>3</v>
      </c>
      <c r="T2983">
        <v>7</v>
      </c>
      <c r="U2983">
        <v>4</v>
      </c>
      <c r="V2983">
        <v>4</v>
      </c>
    </row>
    <row r="2984" spans="1:22">
      <c r="A2984">
        <v>2012</v>
      </c>
      <c r="B2984">
        <v>4</v>
      </c>
      <c r="C2984">
        <v>8</v>
      </c>
      <c r="D2984" s="14">
        <v>6.0788971347748602</v>
      </c>
      <c r="E2984" s="14">
        <v>0.294890595752201</v>
      </c>
      <c r="F2984" s="14">
        <v>1.79311152912965</v>
      </c>
      <c r="G2984" s="14">
        <v>1.9244996286549001</v>
      </c>
      <c r="H2984" s="14">
        <v>1.2918345884114899</v>
      </c>
      <c r="I2984" s="14">
        <v>5.3917958131705603</v>
      </c>
      <c r="J2984" s="14">
        <v>0.33049225737263299</v>
      </c>
      <c r="K2984" s="14">
        <v>7.3876903146137796</v>
      </c>
      <c r="L2984" s="14">
        <v>0.69356711173732299</v>
      </c>
      <c r="M2984" s="14">
        <v>5.4541500921535498E-5</v>
      </c>
      <c r="N2984" s="14">
        <v>7.7488144045821299</v>
      </c>
      <c r="O2984" s="14">
        <v>1.2007596288717099</v>
      </c>
      <c r="P2984" s="14">
        <v>2.3057644855687198</v>
      </c>
      <c r="R2984">
        <v>8</v>
      </c>
      <c r="S2984">
        <v>8</v>
      </c>
      <c r="T2984">
        <v>7</v>
      </c>
      <c r="U2984">
        <v>4</v>
      </c>
      <c r="V2984">
        <v>4</v>
      </c>
    </row>
    <row r="2985" spans="1:22">
      <c r="A2985">
        <v>2012</v>
      </c>
      <c r="B2985">
        <v>4</v>
      </c>
      <c r="C2985">
        <v>9</v>
      </c>
      <c r="D2985" s="14">
        <v>10.284421455454201</v>
      </c>
      <c r="E2985" s="14">
        <v>1.1040747052914199</v>
      </c>
      <c r="F2985" s="14">
        <v>3.7387545835059202</v>
      </c>
      <c r="G2985" s="14">
        <v>2.2974844586060001</v>
      </c>
      <c r="H2985" s="14">
        <v>1.2903807470855599</v>
      </c>
      <c r="I2985" s="14">
        <v>6.0395579789285101</v>
      </c>
      <c r="J2985" s="14">
        <v>0.50215277168743999</v>
      </c>
      <c r="K2985" s="14">
        <v>2.9154747591511798</v>
      </c>
      <c r="L2985" s="14">
        <v>0.682315861153999</v>
      </c>
      <c r="M2985" s="14">
        <v>1.4511270244541E-3</v>
      </c>
      <c r="N2985" s="14">
        <v>5.5208237712392396</v>
      </c>
      <c r="O2985" s="14">
        <v>1.4171640776368799</v>
      </c>
      <c r="P2985" s="14">
        <v>1.7650020826030599</v>
      </c>
      <c r="R2985">
        <v>6</v>
      </c>
      <c r="S2985">
        <v>8</v>
      </c>
      <c r="T2985">
        <v>9</v>
      </c>
      <c r="U2985">
        <v>4</v>
      </c>
      <c r="V2985">
        <v>4</v>
      </c>
    </row>
    <row r="2986" spans="1:22">
      <c r="A2986">
        <v>2012</v>
      </c>
      <c r="B2986">
        <v>4</v>
      </c>
      <c r="C2986">
        <v>10</v>
      </c>
      <c r="D2986" s="14">
        <v>12.959986558034799</v>
      </c>
      <c r="E2986" s="14">
        <v>0.78492140857302894</v>
      </c>
      <c r="F2986" s="14">
        <v>0.13698466201221299</v>
      </c>
      <c r="G2986" s="14">
        <v>1.71149691402921</v>
      </c>
      <c r="H2986" s="14">
        <v>0.78272898776928101</v>
      </c>
      <c r="I2986" s="14">
        <v>8.32617800525089</v>
      </c>
      <c r="J2986" s="14">
        <v>0.21254396938099901</v>
      </c>
      <c r="K2986" s="14">
        <v>1.37346142372975</v>
      </c>
      <c r="L2986" s="14">
        <v>0.46554295160367098</v>
      </c>
      <c r="M2986" s="14">
        <v>6.6470996554203396E-3</v>
      </c>
      <c r="N2986" s="14">
        <v>3.0629999589936698</v>
      </c>
      <c r="O2986" s="14">
        <v>2.0451495814746399</v>
      </c>
      <c r="P2986" s="14">
        <v>1.4877135398813801</v>
      </c>
      <c r="R2986">
        <v>6</v>
      </c>
      <c r="S2986">
        <v>3</v>
      </c>
      <c r="T2986">
        <v>7</v>
      </c>
      <c r="U2986">
        <v>4</v>
      </c>
      <c r="V2986">
        <v>4</v>
      </c>
    </row>
    <row r="2987" spans="1:22">
      <c r="A2987">
        <v>2012</v>
      </c>
      <c r="B2987">
        <v>4</v>
      </c>
      <c r="C2987">
        <v>11</v>
      </c>
      <c r="D2987" s="14">
        <v>0.46491388753789098</v>
      </c>
      <c r="E2987" s="14">
        <v>0.274327844353214</v>
      </c>
      <c r="F2987" s="14">
        <v>0.116986510870768</v>
      </c>
      <c r="G2987" s="14">
        <v>1.7441492932540601</v>
      </c>
      <c r="H2987" s="14">
        <v>0.55075615480043405</v>
      </c>
      <c r="I2987" s="14">
        <v>2.2603033632584499</v>
      </c>
      <c r="J2987" s="14">
        <v>0.160250197969182</v>
      </c>
      <c r="K2987" s="14">
        <v>3.8811954573768799</v>
      </c>
      <c r="L2987" s="14">
        <v>0.51661482414650695</v>
      </c>
      <c r="M2987" s="14">
        <v>6.8226733180481503E-5</v>
      </c>
      <c r="N2987" s="14">
        <v>3.1578750973018499</v>
      </c>
      <c r="O2987" s="14">
        <v>3.2177522939702499</v>
      </c>
      <c r="P2987" s="14">
        <v>2.22444803511639</v>
      </c>
      <c r="R2987">
        <v>3</v>
      </c>
      <c r="S2987">
        <v>3</v>
      </c>
      <c r="T2987">
        <v>7</v>
      </c>
      <c r="U2987">
        <v>4</v>
      </c>
      <c r="V2987">
        <v>4</v>
      </c>
    </row>
    <row r="2988" spans="1:22">
      <c r="A2988">
        <v>2012</v>
      </c>
      <c r="B2988">
        <v>4</v>
      </c>
      <c r="C2988">
        <v>12</v>
      </c>
      <c r="D2988" s="14">
        <v>9.0092805348176803</v>
      </c>
      <c r="E2988" s="14">
        <v>0.47213570456378401</v>
      </c>
      <c r="F2988" s="14">
        <v>2.7057307913473299</v>
      </c>
      <c r="G2988" s="14">
        <v>2.1346691275641998</v>
      </c>
      <c r="H2988" s="14">
        <v>1.79867256581394</v>
      </c>
      <c r="I2988" s="14">
        <v>5.0710560772449398</v>
      </c>
      <c r="J2988" s="14">
        <v>0.10069889010785101</v>
      </c>
      <c r="K2988" s="14">
        <v>4.0394731526676502</v>
      </c>
      <c r="L2988" s="14">
        <v>1.40355191992687</v>
      </c>
      <c r="M2988" s="14">
        <v>7.02074913022254E-3</v>
      </c>
      <c r="N2988" s="14">
        <v>8.0700049473584698</v>
      </c>
      <c r="O2988" s="14">
        <v>1.5216176657652001</v>
      </c>
      <c r="P2988" s="14">
        <v>2.0842703117085302</v>
      </c>
      <c r="R2988">
        <v>7</v>
      </c>
      <c r="S2988">
        <v>6</v>
      </c>
      <c r="T2988">
        <v>5</v>
      </c>
      <c r="U2988">
        <v>9</v>
      </c>
      <c r="V2988">
        <v>1</v>
      </c>
    </row>
    <row r="2989" spans="1:22">
      <c r="A2989">
        <v>2012</v>
      </c>
      <c r="B2989">
        <v>4</v>
      </c>
      <c r="C2989">
        <v>13</v>
      </c>
      <c r="D2989" s="14">
        <v>4.83108564108929</v>
      </c>
      <c r="E2989" s="14">
        <v>0.252913758087287</v>
      </c>
      <c r="F2989" s="14">
        <v>0.84562528140327597</v>
      </c>
      <c r="G2989" s="14">
        <v>2.9991879883191599</v>
      </c>
      <c r="H2989" s="14">
        <v>4.0295465130334298</v>
      </c>
      <c r="I2989" s="14">
        <v>6.3791727123453201</v>
      </c>
      <c r="J2989" s="14">
        <v>0.146546493216829</v>
      </c>
      <c r="K2989" s="14">
        <v>1.9976407933285101</v>
      </c>
      <c r="L2989" s="14">
        <v>1.7463225532504101</v>
      </c>
      <c r="M2989" s="14">
        <v>6.1403922096052097E-5</v>
      </c>
      <c r="N2989" s="14">
        <v>9.8692635882930198</v>
      </c>
      <c r="O2989" s="14">
        <v>2.4882322958435901</v>
      </c>
      <c r="P2989" s="14">
        <v>2.57709613334558</v>
      </c>
      <c r="R2989">
        <v>1</v>
      </c>
      <c r="S2989">
        <v>6</v>
      </c>
      <c r="T2989">
        <v>2</v>
      </c>
      <c r="U2989">
        <v>9</v>
      </c>
      <c r="V2989">
        <v>1</v>
      </c>
    </row>
    <row r="2990" spans="1:22">
      <c r="A2990">
        <v>2012</v>
      </c>
      <c r="B2990">
        <v>4</v>
      </c>
      <c r="C2990">
        <v>14</v>
      </c>
      <c r="D2990" s="14">
        <v>6.0427109061380202</v>
      </c>
      <c r="E2990" s="14">
        <v>0.83428591742260605</v>
      </c>
      <c r="F2990" s="14">
        <v>0.629193283981762</v>
      </c>
      <c r="G2990" s="14">
        <v>2.60798002594598</v>
      </c>
      <c r="H2990" s="14">
        <v>2.57872654190535</v>
      </c>
      <c r="I2990" s="14">
        <v>6.9547601947891904</v>
      </c>
      <c r="J2990" s="14">
        <v>0.554743205934496</v>
      </c>
      <c r="K2990" s="14">
        <v>2.48268276411966</v>
      </c>
      <c r="L2990" s="14">
        <v>1.0289340481470199</v>
      </c>
      <c r="M2990" s="14">
        <v>1.5720719600988201E-3</v>
      </c>
      <c r="N2990" s="14">
        <v>6.4938280552716598</v>
      </c>
      <c r="O2990" s="14">
        <v>5.62834329684837</v>
      </c>
      <c r="P2990" s="14">
        <v>3.41994342002095</v>
      </c>
      <c r="R2990">
        <v>3</v>
      </c>
      <c r="S2990">
        <v>6</v>
      </c>
      <c r="T2990">
        <v>2</v>
      </c>
      <c r="U2990">
        <v>9</v>
      </c>
      <c r="V2990">
        <v>1</v>
      </c>
    </row>
    <row r="2991" spans="1:22">
      <c r="A2991">
        <v>2012</v>
      </c>
      <c r="B2991">
        <v>4</v>
      </c>
      <c r="C2991">
        <v>15</v>
      </c>
      <c r="D2991" s="14">
        <v>14.401761325802701</v>
      </c>
      <c r="E2991" s="14">
        <v>0.245582640630606</v>
      </c>
      <c r="F2991" s="14">
        <v>0.248455283665867</v>
      </c>
      <c r="G2991" s="14">
        <v>2.4674121043388899</v>
      </c>
      <c r="H2991" s="14">
        <v>2.6284417617278599</v>
      </c>
      <c r="I2991" s="14">
        <v>9.7452089854670501</v>
      </c>
      <c r="J2991" s="14">
        <v>0.88279203934417305</v>
      </c>
      <c r="K2991" s="14">
        <v>3.9886928843514702</v>
      </c>
      <c r="L2991" s="14">
        <v>2.9252945663899701</v>
      </c>
      <c r="M2991" s="14">
        <v>3.4178227491332302E-6</v>
      </c>
      <c r="N2991" s="14">
        <v>12.9177028708888</v>
      </c>
      <c r="O2991" s="14">
        <v>3.6703055496551</v>
      </c>
      <c r="P2991" s="14">
        <v>3.2793318535625802</v>
      </c>
      <c r="R2991">
        <v>7</v>
      </c>
      <c r="S2991">
        <v>8</v>
      </c>
      <c r="T2991">
        <v>5</v>
      </c>
      <c r="U2991">
        <v>9</v>
      </c>
      <c r="V2991">
        <v>9</v>
      </c>
    </row>
    <row r="2992" spans="1:22">
      <c r="A2992">
        <v>2012</v>
      </c>
      <c r="B2992">
        <v>4</v>
      </c>
      <c r="C2992">
        <v>16</v>
      </c>
      <c r="D2992" s="14">
        <v>14.1903240996356</v>
      </c>
      <c r="E2992" s="14">
        <v>8.9064630086601204E-2</v>
      </c>
      <c r="F2992" s="14">
        <v>4.4817719305133997E-3</v>
      </c>
      <c r="G2992" s="14">
        <v>2.9653773641690999</v>
      </c>
      <c r="H2992" s="14">
        <v>2.7307010078058398</v>
      </c>
      <c r="I2992" s="14">
        <v>12.5572105686506</v>
      </c>
      <c r="J2992" s="14">
        <v>0.88581121306645105</v>
      </c>
      <c r="K2992" s="14">
        <v>5.7657480439497402</v>
      </c>
      <c r="L2992" s="14">
        <v>4.23801802683455</v>
      </c>
      <c r="M2992" s="14">
        <v>2.8747287732704199E-2</v>
      </c>
      <c r="N2992" s="14">
        <v>8.1951072475635893</v>
      </c>
      <c r="O2992" s="14">
        <v>4.6405899899344902</v>
      </c>
      <c r="P2992" s="14">
        <v>3.8608376228880101</v>
      </c>
      <c r="R2992">
        <v>3</v>
      </c>
      <c r="S2992">
        <v>3</v>
      </c>
      <c r="T2992">
        <v>5</v>
      </c>
      <c r="U2992">
        <v>9</v>
      </c>
      <c r="V2992">
        <v>9</v>
      </c>
    </row>
    <row r="2993" spans="1:22">
      <c r="A2993">
        <v>2012</v>
      </c>
      <c r="B2993">
        <v>4</v>
      </c>
      <c r="C2993">
        <v>17</v>
      </c>
      <c r="D2993" s="14">
        <v>5.1033565824973799</v>
      </c>
      <c r="E2993" s="14">
        <v>0.11950412309262699</v>
      </c>
      <c r="F2993" s="14">
        <v>0.137365297362748</v>
      </c>
      <c r="G2993" s="14">
        <v>3.1875781993168699</v>
      </c>
      <c r="H2993" s="14">
        <v>4.7226558711248696</v>
      </c>
      <c r="I2993" s="14">
        <v>4.3555224612868599</v>
      </c>
      <c r="J2993" s="14">
        <v>1.8371524734943201</v>
      </c>
      <c r="K2993" s="14">
        <v>7.8817507155320898</v>
      </c>
      <c r="L2993" s="14">
        <v>4.8618537615589998</v>
      </c>
      <c r="M2993" s="14">
        <v>9.7219429724673106E-3</v>
      </c>
      <c r="N2993" s="14">
        <v>6.8319108550517296</v>
      </c>
      <c r="O2993" s="14">
        <v>4.5110331744072196</v>
      </c>
      <c r="P2993" s="14">
        <v>4.3932334913985596</v>
      </c>
      <c r="R2993">
        <v>11</v>
      </c>
      <c r="S2993">
        <v>8</v>
      </c>
      <c r="T2993">
        <v>5</v>
      </c>
      <c r="U2993">
        <v>9</v>
      </c>
      <c r="V2993">
        <v>1</v>
      </c>
    </row>
    <row r="2994" spans="1:22">
      <c r="A2994">
        <v>2012</v>
      </c>
      <c r="B2994">
        <v>4</v>
      </c>
      <c r="C2994">
        <v>18</v>
      </c>
      <c r="D2994" s="14">
        <v>4.78873323421334</v>
      </c>
      <c r="E2994" s="14">
        <v>6.4598735751640296E-2</v>
      </c>
      <c r="F2994" s="14">
        <v>1.74595403382879E-2</v>
      </c>
      <c r="G2994" s="14">
        <v>6.3899897633527099</v>
      </c>
      <c r="H2994" s="14">
        <v>13.418244667671001</v>
      </c>
      <c r="I2994" s="14">
        <v>10.186438636155801</v>
      </c>
      <c r="J2994" s="14">
        <v>2.1271655535924001</v>
      </c>
      <c r="K2994" s="14">
        <v>8.3878834992062803</v>
      </c>
      <c r="L2994" s="14">
        <v>6.8006328541617798</v>
      </c>
      <c r="M2994" s="14">
        <v>6.3840135753872707E-2</v>
      </c>
      <c r="N2994" s="14">
        <v>9.6182887446866605</v>
      </c>
      <c r="O2994" s="14">
        <v>4.44224579936993</v>
      </c>
      <c r="P2994" s="14">
        <v>5.910633121419</v>
      </c>
      <c r="R2994">
        <v>11</v>
      </c>
      <c r="S2994">
        <v>6</v>
      </c>
      <c r="T2994">
        <v>3</v>
      </c>
      <c r="U2994">
        <v>9</v>
      </c>
      <c r="V2994">
        <v>1</v>
      </c>
    </row>
    <row r="2995" spans="1:22">
      <c r="A2995">
        <v>2012</v>
      </c>
      <c r="B2995">
        <v>4</v>
      </c>
      <c r="C2995">
        <v>19</v>
      </c>
      <c r="D2995" s="14">
        <v>4.0777798079305496</v>
      </c>
      <c r="E2995" s="14">
        <v>7.0563529574590098E-2</v>
      </c>
      <c r="F2995" s="14">
        <v>1.4951185466292401E-3</v>
      </c>
      <c r="G2995" s="14">
        <v>1.6156302341741999</v>
      </c>
      <c r="H2995" s="14">
        <v>4.5478235788099202</v>
      </c>
      <c r="I2995" s="14">
        <v>2.99387582933206</v>
      </c>
      <c r="J2995" s="14">
        <v>3.1151123729681398</v>
      </c>
      <c r="K2995" s="14">
        <v>7.0350161387241901</v>
      </c>
      <c r="L2995" s="14">
        <v>0.19283537264680201</v>
      </c>
      <c r="M2995" s="14">
        <v>1.0230129475860401E-5</v>
      </c>
      <c r="N2995" s="14">
        <v>2.0609389620418099</v>
      </c>
      <c r="O2995" s="14">
        <v>4.2398075848945203</v>
      </c>
      <c r="P2995" s="14">
        <v>3.5014279829774</v>
      </c>
      <c r="R2995">
        <v>7</v>
      </c>
      <c r="S2995">
        <v>6</v>
      </c>
      <c r="T2995">
        <v>3</v>
      </c>
      <c r="U2995">
        <v>9</v>
      </c>
      <c r="V2995">
        <v>1</v>
      </c>
    </row>
    <row r="2996" spans="1:22">
      <c r="A2996">
        <v>2012</v>
      </c>
      <c r="B2996">
        <v>4</v>
      </c>
      <c r="C2996">
        <v>20</v>
      </c>
      <c r="D2996" s="14">
        <v>1.91595539258127</v>
      </c>
      <c r="E2996" s="14">
        <v>3.9434759033590797E-2</v>
      </c>
      <c r="F2996" s="14">
        <v>0.252581549815863</v>
      </c>
      <c r="G2996" s="14">
        <v>5.4541262535607498</v>
      </c>
      <c r="H2996" s="14">
        <v>2.7436969413755299</v>
      </c>
      <c r="I2996" s="14">
        <v>3.27087240117508</v>
      </c>
      <c r="J2996" s="14">
        <v>4.5173355227272998</v>
      </c>
      <c r="K2996" s="14">
        <v>1.18475751467531</v>
      </c>
      <c r="L2996" s="14">
        <v>7.6680748168780104</v>
      </c>
      <c r="M2996" s="14">
        <v>9.0477367323046204E-2</v>
      </c>
      <c r="N2996" s="14">
        <v>7.1844319391931704</v>
      </c>
      <c r="O2996" s="14">
        <v>3.8829954258438302</v>
      </c>
      <c r="P2996" s="14">
        <v>3.8594465866018499</v>
      </c>
      <c r="R2996">
        <v>7</v>
      </c>
      <c r="S2996">
        <v>6</v>
      </c>
      <c r="T2996">
        <v>3</v>
      </c>
      <c r="U2996">
        <v>9</v>
      </c>
      <c r="V2996">
        <v>1</v>
      </c>
    </row>
    <row r="2997" spans="1:22">
      <c r="A2997">
        <v>2012</v>
      </c>
      <c r="B2997">
        <v>4</v>
      </c>
      <c r="C2997">
        <v>21</v>
      </c>
      <c r="D2997" s="14">
        <v>5.6627201583739</v>
      </c>
      <c r="E2997" s="14">
        <v>0.121809494552402</v>
      </c>
      <c r="F2997" s="14">
        <v>0.38781881733582502</v>
      </c>
      <c r="G2997" s="14">
        <v>7.5656531121677197</v>
      </c>
      <c r="H2997" s="14">
        <v>4.8296543449109199</v>
      </c>
      <c r="I2997" s="14">
        <v>8.9168437470639592</v>
      </c>
      <c r="J2997" s="14">
        <v>3.6095553493479602</v>
      </c>
      <c r="K2997" s="14">
        <v>2.41322049335046</v>
      </c>
      <c r="L2997" s="14">
        <v>8.4513540089049997</v>
      </c>
      <c r="M2997" s="14">
        <v>0.29284081268185802</v>
      </c>
      <c r="N2997" s="14">
        <v>13.2729087771412</v>
      </c>
      <c r="O2997" s="14">
        <v>6.3374665589179902</v>
      </c>
      <c r="P2997" s="14">
        <v>5.6219995966522998</v>
      </c>
      <c r="R2997">
        <v>10</v>
      </c>
      <c r="S2997">
        <v>8</v>
      </c>
      <c r="T2997">
        <v>2</v>
      </c>
      <c r="U2997">
        <v>6</v>
      </c>
      <c r="V2997">
        <v>9</v>
      </c>
    </row>
    <row r="2998" spans="1:22">
      <c r="A2998">
        <v>2012</v>
      </c>
      <c r="B2998">
        <v>4</v>
      </c>
      <c r="C2998">
        <v>22</v>
      </c>
      <c r="D2998" s="14">
        <v>9.8215928970244999</v>
      </c>
      <c r="E2998" s="14">
        <v>0.58084750628598703</v>
      </c>
      <c r="F2998" s="14">
        <v>5.4158885408011802E-2</v>
      </c>
      <c r="G2998" s="14">
        <v>4.6773817870311198</v>
      </c>
      <c r="H2998" s="14">
        <v>6.3234662151911696</v>
      </c>
      <c r="I2998" s="14">
        <v>7.3847271942836903</v>
      </c>
      <c r="J2998" s="14">
        <v>2.5242807594944101</v>
      </c>
      <c r="K2998" s="14">
        <v>4.7249034449885201</v>
      </c>
      <c r="L2998" s="14">
        <v>0.80926753881171098</v>
      </c>
      <c r="M2998" s="14">
        <v>2.1637847566905E-2</v>
      </c>
      <c r="N2998" s="14">
        <v>11.811562209132999</v>
      </c>
      <c r="O2998" s="14">
        <v>6.3134281124516196</v>
      </c>
      <c r="P2998" s="14">
        <v>5.0266792186467599</v>
      </c>
      <c r="R2998">
        <v>3</v>
      </c>
      <c r="S2998">
        <v>8</v>
      </c>
      <c r="T2998">
        <v>3</v>
      </c>
      <c r="U2998">
        <v>6</v>
      </c>
      <c r="V2998">
        <v>9</v>
      </c>
    </row>
    <row r="2999" spans="1:22">
      <c r="A2999">
        <v>2012</v>
      </c>
      <c r="B2999">
        <v>4</v>
      </c>
      <c r="C2999">
        <v>23</v>
      </c>
      <c r="D2999" s="14">
        <v>4.8140304187475298</v>
      </c>
      <c r="E2999" s="14">
        <v>7.3193297392729395E-2</v>
      </c>
      <c r="F2999" s="14">
        <v>3.4191268804684503E-2</v>
      </c>
      <c r="G2999" s="14">
        <v>5.6890611846594297</v>
      </c>
      <c r="H2999" s="14">
        <v>5.7420867429603497</v>
      </c>
      <c r="I2999" s="14">
        <v>7.2303640946976797</v>
      </c>
      <c r="J2999" s="14">
        <v>2.2738679340188601</v>
      </c>
      <c r="K2999" s="14">
        <v>3.41401064254815</v>
      </c>
      <c r="L2999" s="14">
        <v>4.4800820959432501</v>
      </c>
      <c r="M2999" s="14">
        <v>0.10850586556004101</v>
      </c>
      <c r="N2999" s="14">
        <v>8.6839308505608201</v>
      </c>
      <c r="O2999" s="14">
        <v>2.5069968178324902</v>
      </c>
      <c r="P2999" s="14">
        <v>3.6679408737193202</v>
      </c>
      <c r="R2999">
        <v>5</v>
      </c>
      <c r="S2999">
        <v>6</v>
      </c>
      <c r="T2999">
        <v>2</v>
      </c>
      <c r="U2999">
        <v>6</v>
      </c>
      <c r="V2999">
        <v>1</v>
      </c>
    </row>
    <row r="3000" spans="1:22">
      <c r="A3000">
        <v>2012</v>
      </c>
      <c r="B3000">
        <v>4</v>
      </c>
      <c r="C3000">
        <v>24</v>
      </c>
      <c r="D3000" s="14">
        <v>4.4190452603090398</v>
      </c>
      <c r="E3000" s="14">
        <v>8.0854670336405907E-2</v>
      </c>
      <c r="F3000" s="14">
        <v>9.9469551809170803E-2</v>
      </c>
      <c r="G3000" s="14">
        <v>5.10044246358704</v>
      </c>
      <c r="H3000" s="14">
        <v>11.258574775610001</v>
      </c>
      <c r="I3000" s="14">
        <v>8.2634771089879901</v>
      </c>
      <c r="J3000" s="14">
        <v>1.1873048693430299</v>
      </c>
      <c r="K3000" s="14">
        <v>4.3669058134815097</v>
      </c>
      <c r="L3000" s="14">
        <v>13.0142901452844</v>
      </c>
      <c r="M3000" s="14">
        <v>8.5368379731873403E-2</v>
      </c>
      <c r="N3000" s="14">
        <v>20.733015496365901</v>
      </c>
      <c r="O3000" s="14">
        <v>5.81575857544758</v>
      </c>
      <c r="P3000" s="14">
        <v>6.10076666659391</v>
      </c>
      <c r="R3000">
        <v>5</v>
      </c>
      <c r="S3000">
        <v>6</v>
      </c>
      <c r="T3000">
        <v>2</v>
      </c>
      <c r="U3000">
        <v>6</v>
      </c>
      <c r="V3000">
        <v>1</v>
      </c>
    </row>
    <row r="3001" spans="1:22">
      <c r="A3001">
        <v>2012</v>
      </c>
      <c r="B3001">
        <v>4</v>
      </c>
      <c r="C3001">
        <v>25</v>
      </c>
      <c r="D3001" s="14">
        <v>1.3753416483171801</v>
      </c>
      <c r="E3001" s="14">
        <v>7.8132225629279795E-2</v>
      </c>
      <c r="F3001" s="14">
        <v>0.89742888353781702</v>
      </c>
      <c r="G3001" s="14">
        <v>4.6933051108591402</v>
      </c>
      <c r="H3001" s="14">
        <v>6.2223733398715</v>
      </c>
      <c r="I3001" s="14">
        <v>1.18266461967882</v>
      </c>
      <c r="J3001" s="14">
        <v>1.54453761791186</v>
      </c>
      <c r="K3001" s="14">
        <v>2.7149523962401299</v>
      </c>
      <c r="L3001" s="14">
        <v>0.56377514680274199</v>
      </c>
      <c r="M3001" s="14">
        <v>1.89351686725945E-2</v>
      </c>
      <c r="N3001" s="14">
        <v>2.7737228024898601</v>
      </c>
      <c r="O3001" s="14">
        <v>7.2633844631927502</v>
      </c>
      <c r="P3001" s="14">
        <v>4.5583860893547303</v>
      </c>
      <c r="R3001">
        <v>4</v>
      </c>
      <c r="S3001">
        <v>6</v>
      </c>
      <c r="T3001">
        <v>1</v>
      </c>
      <c r="U3001">
        <v>3</v>
      </c>
      <c r="V3001">
        <v>1</v>
      </c>
    </row>
    <row r="3002" spans="1:22">
      <c r="A3002">
        <v>2012</v>
      </c>
      <c r="B3002">
        <v>4</v>
      </c>
      <c r="C3002">
        <v>26</v>
      </c>
      <c r="D3002" s="14">
        <v>3.08216878824331</v>
      </c>
      <c r="E3002" s="14">
        <v>0.212278996335235</v>
      </c>
      <c r="F3002" s="14">
        <v>1.0028830189259099</v>
      </c>
      <c r="G3002" s="14">
        <v>5.7580504324662201</v>
      </c>
      <c r="H3002" s="14">
        <v>2.1848375640480602</v>
      </c>
      <c r="I3002" s="14">
        <v>5.3622566289657199</v>
      </c>
      <c r="J3002" s="14">
        <v>4.9769262556713496</v>
      </c>
      <c r="K3002" s="14">
        <v>0.75174033061994305</v>
      </c>
      <c r="L3002" s="14">
        <v>0.59794750029174903</v>
      </c>
      <c r="M3002" s="14">
        <v>1.6540822902138499E-2</v>
      </c>
      <c r="N3002" s="14">
        <v>4.7120700515763003</v>
      </c>
      <c r="O3002" s="14">
        <v>4.6794209718930002</v>
      </c>
      <c r="P3002" s="14">
        <v>3.6083185653004999</v>
      </c>
      <c r="R3002">
        <v>1</v>
      </c>
      <c r="S3002">
        <v>5</v>
      </c>
      <c r="T3002">
        <v>2</v>
      </c>
      <c r="U3002">
        <v>3</v>
      </c>
      <c r="V3002">
        <v>1</v>
      </c>
    </row>
    <row r="3003" spans="1:22">
      <c r="A3003">
        <v>2012</v>
      </c>
      <c r="B3003">
        <v>4</v>
      </c>
      <c r="C3003">
        <v>27</v>
      </c>
      <c r="D3003" s="14">
        <v>3.8807687767484502</v>
      </c>
      <c r="E3003" s="14">
        <v>0.92720831357977196</v>
      </c>
      <c r="F3003" s="14">
        <v>0.135463183055302</v>
      </c>
      <c r="G3003" s="14">
        <v>5.20815344117206</v>
      </c>
      <c r="H3003" s="14">
        <v>6.3257370723347304</v>
      </c>
      <c r="I3003" s="14">
        <v>9.0556849779306692</v>
      </c>
      <c r="J3003" s="14">
        <v>2.9107355467312601</v>
      </c>
      <c r="K3003" s="14">
        <v>0.95396212208259101</v>
      </c>
      <c r="L3003" s="14">
        <v>5.4394757239023397</v>
      </c>
      <c r="M3003" s="14">
        <v>3.6573988450101701E-2</v>
      </c>
      <c r="N3003" s="14">
        <v>11.7559001640216</v>
      </c>
      <c r="O3003" s="14">
        <v>5.0189191041682104</v>
      </c>
      <c r="P3003" s="14">
        <v>4.3685464297645096</v>
      </c>
      <c r="R3003">
        <v>5</v>
      </c>
      <c r="S3003">
        <v>6</v>
      </c>
      <c r="T3003">
        <v>2</v>
      </c>
      <c r="U3003">
        <v>3</v>
      </c>
      <c r="V3003">
        <v>1</v>
      </c>
    </row>
    <row r="3004" spans="1:22">
      <c r="A3004">
        <v>2012</v>
      </c>
      <c r="B3004">
        <v>4</v>
      </c>
      <c r="C3004">
        <v>28</v>
      </c>
      <c r="D3004" s="14">
        <v>3.2837876613653298</v>
      </c>
      <c r="E3004" s="14">
        <v>0.80207562316609105</v>
      </c>
      <c r="F3004" s="14">
        <v>0.68008768652215401</v>
      </c>
      <c r="G3004" s="14">
        <v>3.95861155304515</v>
      </c>
      <c r="H3004" s="14">
        <v>3.79523718380235</v>
      </c>
      <c r="I3004" s="14">
        <v>9.32101094262236</v>
      </c>
      <c r="J3004" s="14">
        <v>2.1683887782107401</v>
      </c>
      <c r="K3004" s="14">
        <v>1.7582015465454599</v>
      </c>
      <c r="L3004" s="14">
        <v>1.6821250814800299</v>
      </c>
      <c r="M3004" s="14">
        <v>8.3481692393586895E-2</v>
      </c>
      <c r="N3004" s="14">
        <v>8.7914507176654109</v>
      </c>
      <c r="O3004" s="14">
        <v>9.0391939525285991</v>
      </c>
      <c r="P3004" s="14">
        <v>5.1151706896973996</v>
      </c>
      <c r="R3004">
        <v>3</v>
      </c>
      <c r="S3004">
        <v>8</v>
      </c>
      <c r="T3004">
        <v>2</v>
      </c>
      <c r="U3004">
        <v>2</v>
      </c>
      <c r="V3004">
        <v>1</v>
      </c>
    </row>
    <row r="3005" spans="1:22">
      <c r="A3005">
        <v>2012</v>
      </c>
      <c r="B3005">
        <v>4</v>
      </c>
      <c r="C3005">
        <v>29</v>
      </c>
      <c r="D3005" s="14">
        <v>5.7211348544298302</v>
      </c>
      <c r="E3005" s="14">
        <v>0.28502420759658398</v>
      </c>
      <c r="F3005" s="14">
        <v>9.9936907174067002E-2</v>
      </c>
      <c r="G3005" s="14">
        <v>4.5277103507917902</v>
      </c>
      <c r="H3005" s="14">
        <v>4.1819500156960698</v>
      </c>
      <c r="I3005" s="14">
        <v>6.6392012412340202</v>
      </c>
      <c r="J3005" s="14">
        <v>2.85699491287206</v>
      </c>
      <c r="K3005" s="14">
        <v>3.1159132542854699</v>
      </c>
      <c r="L3005" s="14">
        <v>1.31488729029275</v>
      </c>
      <c r="M3005" s="14">
        <v>7.1152427091773799E-3</v>
      </c>
      <c r="N3005" s="14">
        <v>4.8448941215005998</v>
      </c>
      <c r="O3005" s="14">
        <v>11.555729493788499</v>
      </c>
      <c r="P3005" s="14">
        <v>6.2058650170774099</v>
      </c>
      <c r="R3005">
        <v>3</v>
      </c>
      <c r="S3005">
        <v>8</v>
      </c>
      <c r="T3005">
        <v>2</v>
      </c>
      <c r="U3005">
        <v>3</v>
      </c>
      <c r="V3005">
        <v>9</v>
      </c>
    </row>
    <row r="3006" spans="1:22">
      <c r="A3006">
        <v>2012</v>
      </c>
      <c r="B3006">
        <v>4</v>
      </c>
      <c r="C3006">
        <v>30</v>
      </c>
      <c r="D3006" s="14">
        <v>8.7221882051272708</v>
      </c>
      <c r="E3006" s="14">
        <v>1.2580049182155299E-3</v>
      </c>
      <c r="F3006" s="14">
        <v>1.2072097516522299E-3</v>
      </c>
      <c r="G3006" s="14">
        <v>2.8722111728054802</v>
      </c>
      <c r="H3006" s="14">
        <v>5.1702240631798402</v>
      </c>
      <c r="I3006" s="14">
        <v>4.6188117809655296</v>
      </c>
      <c r="J3006" s="14">
        <v>3.2093432781202602</v>
      </c>
      <c r="K3006" s="14">
        <v>5.2593394792590598</v>
      </c>
      <c r="L3006" s="14">
        <v>0.447087411641027</v>
      </c>
      <c r="M3006" s="14">
        <v>1.38751848956724E-3</v>
      </c>
      <c r="N3006" s="14">
        <v>3.5608688544559199</v>
      </c>
      <c r="O3006" s="14">
        <v>9.4427201048667104</v>
      </c>
      <c r="P3006" s="14">
        <v>5.5015860668455803</v>
      </c>
      <c r="R3006">
        <v>4</v>
      </c>
      <c r="S3006">
        <v>8</v>
      </c>
      <c r="T3006">
        <v>2</v>
      </c>
      <c r="U3006">
        <v>2</v>
      </c>
      <c r="V3006">
        <v>1</v>
      </c>
    </row>
    <row r="3007" spans="1:22">
      <c r="A3007">
        <v>2012</v>
      </c>
      <c r="B3007">
        <v>5</v>
      </c>
      <c r="C3007">
        <v>1</v>
      </c>
      <c r="D3007" s="14">
        <v>4.3871637066448397</v>
      </c>
      <c r="E3007" s="14">
        <v>7.1736713573178703E-4</v>
      </c>
      <c r="F3007" s="14">
        <v>1.0679162624327001E-3</v>
      </c>
      <c r="G3007" s="14">
        <v>1.0703366911096199</v>
      </c>
      <c r="H3007" s="14">
        <v>4.2412599848919497</v>
      </c>
      <c r="I3007" s="14">
        <v>5.9376211664852496</v>
      </c>
      <c r="J3007" s="14">
        <v>0.78209316604086099</v>
      </c>
      <c r="K3007" s="14">
        <v>3.4417342776187501</v>
      </c>
      <c r="L3007" s="14">
        <v>1.1432921629185</v>
      </c>
      <c r="M3007" s="14">
        <v>2.3741499031499001E-5</v>
      </c>
      <c r="N3007" s="14">
        <v>3.4543614354941199</v>
      </c>
      <c r="O3007" s="14">
        <v>7.7779937408970303</v>
      </c>
      <c r="P3007" s="14">
        <v>4.0912964259377604</v>
      </c>
      <c r="R3007">
        <v>4</v>
      </c>
      <c r="S3007">
        <v>6</v>
      </c>
      <c r="T3007">
        <v>4</v>
      </c>
      <c r="U3007">
        <v>2</v>
      </c>
      <c r="V3007">
        <v>1</v>
      </c>
    </row>
    <row r="3008" spans="1:22">
      <c r="A3008">
        <v>2012</v>
      </c>
      <c r="B3008">
        <v>5</v>
      </c>
      <c r="C3008">
        <v>2</v>
      </c>
      <c r="D3008" s="14">
        <v>6.4358635368069104</v>
      </c>
      <c r="E3008" s="14">
        <v>6.2155662963745403E-2</v>
      </c>
      <c r="F3008" s="14">
        <v>9.28622808929891E-4</v>
      </c>
      <c r="G3008" s="14">
        <v>1.5488592715290499</v>
      </c>
      <c r="H3008" s="14">
        <v>2.8383411704210602</v>
      </c>
      <c r="I3008" s="14">
        <v>6.1194588657594302</v>
      </c>
      <c r="J3008" s="14">
        <v>0.97336381190918098</v>
      </c>
      <c r="K3008" s="14">
        <v>8.1087399112298293</v>
      </c>
      <c r="L3008" s="14">
        <v>4.9780609685325397</v>
      </c>
      <c r="M3008" s="14">
        <v>5.2453416899885998E-3</v>
      </c>
      <c r="N3008" s="14">
        <v>9.1235176202673696</v>
      </c>
      <c r="O3008" s="14">
        <v>6.1989489872980501</v>
      </c>
      <c r="P3008" s="14">
        <v>4.5257226383141704</v>
      </c>
      <c r="R3008">
        <v>4</v>
      </c>
      <c r="S3008">
        <v>6</v>
      </c>
      <c r="T3008">
        <v>4</v>
      </c>
      <c r="U3008">
        <v>2</v>
      </c>
      <c r="V3008">
        <v>1</v>
      </c>
    </row>
    <row r="3009" spans="1:22">
      <c r="A3009">
        <v>2012</v>
      </c>
      <c r="B3009">
        <v>5</v>
      </c>
      <c r="C3009">
        <v>3</v>
      </c>
      <c r="D3009" s="14">
        <v>6.2141479562800503</v>
      </c>
      <c r="E3009" s="14">
        <v>0.560648938314946</v>
      </c>
      <c r="F3009" s="14">
        <v>6.2385750555247798E-3</v>
      </c>
      <c r="G3009" s="14">
        <v>3.0681373404198302</v>
      </c>
      <c r="H3009" s="14">
        <v>6.73569320558562</v>
      </c>
      <c r="I3009" s="14">
        <v>5.34169420167051</v>
      </c>
      <c r="J3009" s="14">
        <v>3.32983546117952</v>
      </c>
      <c r="K3009" s="14">
        <v>5.4343571854644503</v>
      </c>
      <c r="L3009" s="14">
        <v>4.0043437133440403</v>
      </c>
      <c r="M3009" s="14">
        <v>0.25485771643685101</v>
      </c>
      <c r="N3009" s="14">
        <v>8.1442874871664905</v>
      </c>
      <c r="O3009" s="14">
        <v>5.4544967871004797</v>
      </c>
      <c r="P3009" s="14">
        <v>4.6342658704674102</v>
      </c>
      <c r="R3009">
        <v>10</v>
      </c>
      <c r="S3009">
        <v>6</v>
      </c>
      <c r="T3009">
        <v>9</v>
      </c>
      <c r="U3009">
        <v>3</v>
      </c>
      <c r="V3009">
        <v>1</v>
      </c>
    </row>
    <row r="3010" spans="1:22">
      <c r="A3010">
        <v>2012</v>
      </c>
      <c r="B3010">
        <v>5</v>
      </c>
      <c r="C3010">
        <v>4</v>
      </c>
      <c r="D3010" s="14">
        <v>10.0503667358974</v>
      </c>
      <c r="E3010" s="14">
        <v>0.52363101705449699</v>
      </c>
      <c r="F3010" s="14">
        <v>5.4676170107219701E-2</v>
      </c>
      <c r="G3010" s="14">
        <v>3.2459302473576401</v>
      </c>
      <c r="H3010" s="14">
        <v>7.4153704945423904</v>
      </c>
      <c r="I3010" s="14">
        <v>6.7275853585741503</v>
      </c>
      <c r="J3010" s="14">
        <v>3.6965856134171902</v>
      </c>
      <c r="K3010" s="14">
        <v>8.20464856978497</v>
      </c>
      <c r="L3010" s="14">
        <v>2.8860458445241601</v>
      </c>
      <c r="M3010" s="14">
        <v>0.22804065759790701</v>
      </c>
      <c r="N3010" s="14">
        <v>7.47357317394947</v>
      </c>
      <c r="O3010" s="14">
        <v>5.5821752046639803</v>
      </c>
      <c r="P3010" s="14">
        <v>5.1942760177487104</v>
      </c>
      <c r="R3010">
        <v>5</v>
      </c>
      <c r="S3010">
        <v>6</v>
      </c>
      <c r="T3010">
        <v>2</v>
      </c>
      <c r="U3010">
        <v>2</v>
      </c>
      <c r="V3010">
        <v>1</v>
      </c>
    </row>
    <row r="3011" spans="1:22">
      <c r="A3011">
        <v>2012</v>
      </c>
      <c r="B3011">
        <v>5</v>
      </c>
      <c r="C3011">
        <v>5</v>
      </c>
      <c r="D3011" s="14">
        <v>4.3115241322073796</v>
      </c>
      <c r="E3011" s="14">
        <v>0.15673230664339399</v>
      </c>
      <c r="F3011" s="14">
        <v>0.111416707272164</v>
      </c>
      <c r="G3011" s="14">
        <v>3.7756038166232901</v>
      </c>
      <c r="H3011" s="14">
        <v>4.7576532779534899</v>
      </c>
      <c r="I3011" s="14">
        <v>5.6647576173620902</v>
      </c>
      <c r="J3011" s="14">
        <v>2.03433106702205</v>
      </c>
      <c r="K3011" s="14">
        <v>5.8984650087889996</v>
      </c>
      <c r="L3011" s="14">
        <v>4.8125046322226597</v>
      </c>
      <c r="M3011" s="14">
        <v>5.4842323824677797E-2</v>
      </c>
      <c r="N3011" s="14">
        <v>8.3845573569292</v>
      </c>
      <c r="O3011" s="14">
        <v>2.9182233251276899</v>
      </c>
      <c r="P3011" s="14">
        <v>3.76603533129926</v>
      </c>
      <c r="R3011">
        <v>7</v>
      </c>
      <c r="S3011">
        <v>5</v>
      </c>
      <c r="T3011">
        <v>4</v>
      </c>
      <c r="U3011">
        <v>2</v>
      </c>
      <c r="V3011">
        <v>1</v>
      </c>
    </row>
    <row r="3012" spans="1:22">
      <c r="A3012">
        <v>2012</v>
      </c>
      <c r="B3012">
        <v>5</v>
      </c>
      <c r="C3012">
        <v>6</v>
      </c>
      <c r="D3012" s="14">
        <v>10.724420415714601</v>
      </c>
      <c r="E3012" s="14">
        <v>0.103627010737894</v>
      </c>
      <c r="F3012" s="14">
        <v>3.5451889036074498E-2</v>
      </c>
      <c r="G3012" s="14">
        <v>5.6100743944445002</v>
      </c>
      <c r="H3012" s="14">
        <v>7.39380586279069</v>
      </c>
      <c r="I3012" s="14">
        <v>7.7529469461074303</v>
      </c>
      <c r="J3012" s="14">
        <v>1.9776740693186901</v>
      </c>
      <c r="K3012" s="14">
        <v>4.9777155307041401</v>
      </c>
      <c r="L3012" s="14">
        <v>4.3051875775579598</v>
      </c>
      <c r="M3012" s="14">
        <v>0.14412839309959799</v>
      </c>
      <c r="N3012" s="14">
        <v>6.5749399272464402</v>
      </c>
      <c r="O3012" s="14">
        <v>5.3964658415025601</v>
      </c>
      <c r="P3012" s="14">
        <v>4.9072150561825403</v>
      </c>
      <c r="R3012">
        <v>5</v>
      </c>
      <c r="S3012">
        <v>5</v>
      </c>
      <c r="T3012">
        <v>4</v>
      </c>
      <c r="U3012">
        <v>2</v>
      </c>
      <c r="V3012">
        <v>1</v>
      </c>
    </row>
    <row r="3013" spans="1:22">
      <c r="A3013">
        <v>2012</v>
      </c>
      <c r="B3013">
        <v>5</v>
      </c>
      <c r="C3013">
        <v>7</v>
      </c>
      <c r="D3013" s="14">
        <v>7.4937042346030003</v>
      </c>
      <c r="E3013" s="14">
        <v>6.3726634750982201E-3</v>
      </c>
      <c r="F3013" s="14">
        <v>0.39156159939651303</v>
      </c>
      <c r="G3013" s="14">
        <v>5.0055944864279196</v>
      </c>
      <c r="H3013" s="14">
        <v>4.5839458088450504</v>
      </c>
      <c r="I3013" s="14">
        <v>7.7151925862550996</v>
      </c>
      <c r="J3013" s="14">
        <v>1.8047799833306499</v>
      </c>
      <c r="K3013" s="14">
        <v>2.3938704086005198</v>
      </c>
      <c r="L3013" s="14">
        <v>3.4828568351254501</v>
      </c>
      <c r="M3013" s="14">
        <v>0.75237113284957202</v>
      </c>
      <c r="N3013" s="14">
        <v>6.9380571718392101</v>
      </c>
      <c r="O3013" s="14">
        <v>6.25712982099909</v>
      </c>
      <c r="P3013" s="14">
        <v>4.5017235597846899</v>
      </c>
      <c r="R3013">
        <v>5</v>
      </c>
      <c r="S3013">
        <v>5</v>
      </c>
      <c r="T3013">
        <v>1</v>
      </c>
      <c r="U3013">
        <v>2</v>
      </c>
      <c r="V3013">
        <v>1</v>
      </c>
    </row>
    <row r="3014" spans="1:22">
      <c r="A3014">
        <v>2012</v>
      </c>
      <c r="B3014">
        <v>5</v>
      </c>
      <c r="C3014">
        <v>8</v>
      </c>
      <c r="D3014" s="14">
        <v>6.5581388138235104</v>
      </c>
      <c r="E3014" s="14">
        <v>0.17026454204605701</v>
      </c>
      <c r="F3014" s="14">
        <v>0.261371720550716</v>
      </c>
      <c r="G3014" s="14">
        <v>5.8305818835682297</v>
      </c>
      <c r="H3014" s="14">
        <v>5.6290632333925998</v>
      </c>
      <c r="I3014" s="14">
        <v>6.5657548831760399</v>
      </c>
      <c r="J3014" s="14">
        <v>4.4590961116630101</v>
      </c>
      <c r="K3014" s="14">
        <v>1.11909641710131</v>
      </c>
      <c r="L3014" s="14">
        <v>6.5117494429089096</v>
      </c>
      <c r="M3014" s="14">
        <v>0.73135810262803203</v>
      </c>
      <c r="N3014" s="14">
        <v>6.7730964770529303</v>
      </c>
      <c r="O3014" s="14">
        <v>5.5563067526317997</v>
      </c>
      <c r="P3014" s="14">
        <v>4.7012480280812898</v>
      </c>
      <c r="R3014">
        <v>5</v>
      </c>
      <c r="S3014">
        <v>5</v>
      </c>
      <c r="T3014">
        <v>1</v>
      </c>
      <c r="U3014">
        <v>2</v>
      </c>
      <c r="V3014">
        <v>1</v>
      </c>
    </row>
    <row r="3015" spans="1:22">
      <c r="A3015">
        <v>2012</v>
      </c>
      <c r="B3015">
        <v>5</v>
      </c>
      <c r="C3015">
        <v>9</v>
      </c>
      <c r="D3015" s="14">
        <v>2.3281970188034999</v>
      </c>
      <c r="E3015" s="14">
        <v>0.45549787674936698</v>
      </c>
      <c r="F3015" s="14">
        <v>0.74023205156073202</v>
      </c>
      <c r="G3015" s="14">
        <v>4.1228211416351703</v>
      </c>
      <c r="H3015" s="14">
        <v>2.32543019017819</v>
      </c>
      <c r="I3015" s="14">
        <v>10.030665002713301</v>
      </c>
      <c r="J3015" s="14">
        <v>1.57137728934279</v>
      </c>
      <c r="K3015" s="14">
        <v>0.68321584525594803</v>
      </c>
      <c r="L3015" s="14">
        <v>5.4536809452701798</v>
      </c>
      <c r="M3015" s="14">
        <v>0.44148380252951902</v>
      </c>
      <c r="N3015" s="14">
        <v>9.4663396508236897</v>
      </c>
      <c r="O3015" s="14">
        <v>4.8507102254576804</v>
      </c>
      <c r="P3015" s="14">
        <v>3.5802351703533399</v>
      </c>
      <c r="R3015">
        <v>2</v>
      </c>
      <c r="S3015">
        <v>5</v>
      </c>
      <c r="T3015">
        <v>1</v>
      </c>
      <c r="U3015">
        <v>2</v>
      </c>
      <c r="V3015">
        <v>7</v>
      </c>
    </row>
    <row r="3016" spans="1:22">
      <c r="A3016">
        <v>2012</v>
      </c>
      <c r="B3016">
        <v>5</v>
      </c>
      <c r="C3016">
        <v>10</v>
      </c>
      <c r="D3016" s="14">
        <v>4.4185262020786302</v>
      </c>
      <c r="E3016" s="14">
        <v>0.43352203030033998</v>
      </c>
      <c r="F3016" s="14">
        <v>6.4789189922953905E-2</v>
      </c>
      <c r="G3016" s="14">
        <v>2.4256228926764898</v>
      </c>
      <c r="H3016" s="14">
        <v>1.11320983660757</v>
      </c>
      <c r="I3016" s="14">
        <v>5.0688679922170401</v>
      </c>
      <c r="J3016" s="14">
        <v>1.6687136646538701</v>
      </c>
      <c r="K3016" s="14">
        <v>0.99583891370451805</v>
      </c>
      <c r="L3016" s="14">
        <v>4.4183438980128198</v>
      </c>
      <c r="M3016" s="14">
        <v>0.72336828436745904</v>
      </c>
      <c r="N3016" s="14">
        <v>6.3416687724724401</v>
      </c>
      <c r="O3016" s="14">
        <v>6.4696002205464698</v>
      </c>
      <c r="P3016" s="14">
        <v>3.6297195559658602</v>
      </c>
      <c r="R3016">
        <v>10</v>
      </c>
      <c r="S3016">
        <v>6</v>
      </c>
      <c r="T3016">
        <v>4</v>
      </c>
      <c r="U3016">
        <v>2</v>
      </c>
      <c r="V3016">
        <v>7</v>
      </c>
    </row>
    <row r="3017" spans="1:22">
      <c r="A3017">
        <v>2012</v>
      </c>
      <c r="B3017">
        <v>5</v>
      </c>
      <c r="C3017">
        <v>11</v>
      </c>
      <c r="D3017" s="14">
        <v>8.8202318692655393</v>
      </c>
      <c r="E3017" s="14">
        <v>0.18377534047383501</v>
      </c>
      <c r="F3017" s="14">
        <v>1.0172329795442799E-2</v>
      </c>
      <c r="G3017" s="14">
        <v>5.3393698293037302</v>
      </c>
      <c r="H3017" s="14">
        <v>1.0653606345642701</v>
      </c>
      <c r="I3017" s="14">
        <v>7.3101403897008801</v>
      </c>
      <c r="J3017" s="14">
        <v>2.9411538147291001</v>
      </c>
      <c r="K3017" s="14">
        <v>2.7532861216953401</v>
      </c>
      <c r="L3017" s="14">
        <v>7.34274058935297</v>
      </c>
      <c r="M3017" s="14">
        <v>1.03392166301212</v>
      </c>
      <c r="N3017" s="14">
        <v>7.4631639580254898</v>
      </c>
      <c r="O3017" s="14">
        <v>9.4484479965744992</v>
      </c>
      <c r="P3017" s="14">
        <v>5.7898181282339296</v>
      </c>
      <c r="R3017">
        <v>10</v>
      </c>
      <c r="S3017">
        <v>6</v>
      </c>
      <c r="T3017">
        <v>4</v>
      </c>
      <c r="U3017">
        <v>2</v>
      </c>
      <c r="V3017">
        <v>7</v>
      </c>
    </row>
    <row r="3018" spans="1:22">
      <c r="A3018">
        <v>2012</v>
      </c>
      <c r="B3018">
        <v>5</v>
      </c>
      <c r="C3018">
        <v>12</v>
      </c>
      <c r="D3018" s="14">
        <v>0.84409076843654296</v>
      </c>
      <c r="E3018" s="14">
        <v>8.0930752820379995E-2</v>
      </c>
      <c r="F3018" s="14">
        <v>1.6956573145692402E-2</v>
      </c>
      <c r="G3018" s="14">
        <v>5.33516259069469</v>
      </c>
      <c r="H3018" s="14">
        <v>4.6937725474199601</v>
      </c>
      <c r="I3018" s="14">
        <v>0.84914622468994905</v>
      </c>
      <c r="J3018" s="14">
        <v>4.2714391134367702</v>
      </c>
      <c r="K3018" s="14">
        <v>4.5472660919201298</v>
      </c>
      <c r="L3018" s="14">
        <v>4.4620620857135203</v>
      </c>
      <c r="M3018" s="14">
        <v>0.493980882987614</v>
      </c>
      <c r="N3018" s="14">
        <v>6.1547963364078599</v>
      </c>
      <c r="O3018" s="14">
        <v>7.4626921479894497</v>
      </c>
      <c r="P3018" s="14">
        <v>5.4644604587480599</v>
      </c>
      <c r="R3018">
        <v>4</v>
      </c>
      <c r="S3018">
        <v>6</v>
      </c>
      <c r="T3018">
        <v>4</v>
      </c>
      <c r="U3018">
        <v>2</v>
      </c>
      <c r="V3018">
        <v>6</v>
      </c>
    </row>
    <row r="3019" spans="1:22">
      <c r="A3019">
        <v>2012</v>
      </c>
      <c r="B3019">
        <v>5</v>
      </c>
      <c r="C3019">
        <v>13</v>
      </c>
      <c r="D3019" s="14">
        <v>1.7605947901804999</v>
      </c>
      <c r="E3019" s="14">
        <v>0.10146275672698001</v>
      </c>
      <c r="F3019" s="14">
        <v>0.22389083660352799</v>
      </c>
      <c r="G3019" s="14">
        <v>4.4040553574178301</v>
      </c>
      <c r="H3019" s="14">
        <v>6.1348503232996698</v>
      </c>
      <c r="I3019" s="14">
        <v>1.2392771493955499</v>
      </c>
      <c r="J3019" s="14">
        <v>4.3779286089868901</v>
      </c>
      <c r="K3019" s="14">
        <v>1.414116226058</v>
      </c>
      <c r="L3019" s="14">
        <v>5.3485827575198801</v>
      </c>
      <c r="M3019" s="14">
        <v>1.1895231520279199</v>
      </c>
      <c r="N3019" s="14">
        <v>3.8072486633761602</v>
      </c>
      <c r="O3019" s="14">
        <v>5.5780478606381996</v>
      </c>
      <c r="P3019" s="14">
        <v>4.3405042512655498</v>
      </c>
      <c r="R3019">
        <v>10</v>
      </c>
      <c r="S3019">
        <v>5</v>
      </c>
      <c r="T3019">
        <v>8</v>
      </c>
      <c r="U3019">
        <v>3</v>
      </c>
      <c r="V3019">
        <v>7</v>
      </c>
    </row>
    <row r="3020" spans="1:22">
      <c r="A3020">
        <v>2012</v>
      </c>
      <c r="B3020">
        <v>5</v>
      </c>
      <c r="C3020">
        <v>14</v>
      </c>
      <c r="D3020" s="14">
        <v>4.0829932651226901</v>
      </c>
      <c r="E3020" s="14">
        <v>6.2281354830085602E-2</v>
      </c>
      <c r="F3020" s="14">
        <v>0.18241918269074101</v>
      </c>
      <c r="G3020" s="14">
        <v>2.2472491996274</v>
      </c>
      <c r="H3020" s="14">
        <v>3.8460950211418599</v>
      </c>
      <c r="I3020" s="14">
        <v>5.2156962861444303</v>
      </c>
      <c r="J3020" s="14">
        <v>1.8028573260817</v>
      </c>
      <c r="K3020" s="14">
        <v>1.2243797240871299</v>
      </c>
      <c r="L3020" s="14">
        <v>2.44191861516647</v>
      </c>
      <c r="M3020" s="14">
        <v>0.349345169051752</v>
      </c>
      <c r="N3020" s="14">
        <v>7.0118622343977197</v>
      </c>
      <c r="O3020" s="14">
        <v>5.2443070539585497</v>
      </c>
      <c r="P3020" s="14">
        <v>3.3665987361382301</v>
      </c>
      <c r="R3020">
        <v>10</v>
      </c>
      <c r="S3020">
        <v>5</v>
      </c>
      <c r="T3020">
        <v>8</v>
      </c>
      <c r="U3020">
        <v>3</v>
      </c>
      <c r="V3020">
        <v>7</v>
      </c>
    </row>
    <row r="3021" spans="1:22">
      <c r="A3021">
        <v>2012</v>
      </c>
      <c r="B3021">
        <v>5</v>
      </c>
      <c r="C3021">
        <v>15</v>
      </c>
      <c r="D3021" s="14">
        <v>6.1056123616240097</v>
      </c>
      <c r="E3021" s="14">
        <v>1.1523134245968E-2</v>
      </c>
      <c r="F3021" s="14">
        <v>8.6018845874669694E-2</v>
      </c>
      <c r="G3021" s="14">
        <v>1.94179942201654</v>
      </c>
      <c r="H3021" s="14">
        <v>5.03375946539186</v>
      </c>
      <c r="I3021" s="14">
        <v>6.3447334321413598</v>
      </c>
      <c r="J3021" s="14">
        <v>0.51933478247229703</v>
      </c>
      <c r="K3021" s="14">
        <v>1.49118859225905</v>
      </c>
      <c r="L3021" s="14">
        <v>8.2141737912110209</v>
      </c>
      <c r="M3021" s="14">
        <v>0.82237070020132197</v>
      </c>
      <c r="N3021" s="14">
        <v>11.38468539384</v>
      </c>
      <c r="O3021" s="14">
        <v>9.4976940884349492</v>
      </c>
      <c r="P3021" s="14">
        <v>5.3523298547475697</v>
      </c>
      <c r="R3021">
        <v>10</v>
      </c>
      <c r="S3021">
        <v>5</v>
      </c>
      <c r="T3021">
        <v>4</v>
      </c>
      <c r="U3021">
        <v>2</v>
      </c>
      <c r="V3021">
        <v>7</v>
      </c>
    </row>
    <row r="3022" spans="1:22">
      <c r="A3022">
        <v>2012</v>
      </c>
      <c r="B3022">
        <v>5</v>
      </c>
      <c r="C3022">
        <v>16</v>
      </c>
      <c r="D3022" s="14">
        <v>8.0202069739782509</v>
      </c>
      <c r="E3022" s="14">
        <v>6.2085016956287903E-2</v>
      </c>
      <c r="F3022" s="14">
        <v>1.1643820996960401E-2</v>
      </c>
      <c r="G3022" s="14">
        <v>3.1713997089794099</v>
      </c>
      <c r="H3022" s="14">
        <v>6.4153279903055704</v>
      </c>
      <c r="I3022" s="14">
        <v>12.637590435989599</v>
      </c>
      <c r="J3022" s="14">
        <v>1.2291740929649599</v>
      </c>
      <c r="K3022" s="14">
        <v>1.94471982497578</v>
      </c>
      <c r="L3022" s="14">
        <v>4.66214245422458</v>
      </c>
      <c r="M3022" s="14">
        <v>1.1317819220486101</v>
      </c>
      <c r="N3022" s="14">
        <v>10.077863894324301</v>
      </c>
      <c r="O3022" s="14">
        <v>10.533749579301499</v>
      </c>
      <c r="P3022" s="14">
        <v>5.9236087920822502</v>
      </c>
      <c r="R3022">
        <v>10</v>
      </c>
      <c r="S3022">
        <v>5</v>
      </c>
      <c r="T3022">
        <v>1</v>
      </c>
      <c r="U3022">
        <v>2</v>
      </c>
      <c r="V3022">
        <v>1</v>
      </c>
    </row>
    <row r="3023" spans="1:22">
      <c r="A3023">
        <v>2012</v>
      </c>
      <c r="B3023">
        <v>5</v>
      </c>
      <c r="C3023">
        <v>17</v>
      </c>
      <c r="D3023" s="14">
        <v>1.6440579531363899</v>
      </c>
      <c r="E3023" s="14">
        <v>0.112822086218567</v>
      </c>
      <c r="F3023" s="14">
        <v>0.39657228904187303</v>
      </c>
      <c r="G3023" s="14">
        <v>4.8160163609348601</v>
      </c>
      <c r="H3023" s="14">
        <v>2.5550825680440599</v>
      </c>
      <c r="I3023" s="14">
        <v>6.2690207652837504</v>
      </c>
      <c r="J3023" s="14">
        <v>2.0336186429891701</v>
      </c>
      <c r="K3023" s="14">
        <v>0.61279219271442398</v>
      </c>
      <c r="L3023" s="14">
        <v>5.07916219103386</v>
      </c>
      <c r="M3023" s="14">
        <v>1.16452864567855</v>
      </c>
      <c r="N3023" s="14">
        <v>5.2657429602362296</v>
      </c>
      <c r="O3023" s="14">
        <v>7.21954578547202</v>
      </c>
      <c r="P3023" s="14">
        <v>4.4137895417262403</v>
      </c>
      <c r="R3023">
        <v>10</v>
      </c>
      <c r="S3023">
        <v>9</v>
      </c>
      <c r="T3023">
        <v>1</v>
      </c>
      <c r="U3023">
        <v>2</v>
      </c>
      <c r="V3023">
        <v>1</v>
      </c>
    </row>
    <row r="3024" spans="1:22">
      <c r="A3024">
        <v>2012</v>
      </c>
      <c r="B3024">
        <v>5</v>
      </c>
      <c r="C3024">
        <v>18</v>
      </c>
      <c r="D3024" s="14">
        <v>0.475475981958003</v>
      </c>
      <c r="E3024" s="14">
        <v>0.55613749793434197</v>
      </c>
      <c r="F3024" s="14">
        <v>8.1922917794699998E-2</v>
      </c>
      <c r="G3024" s="14">
        <v>2.0028634649999399</v>
      </c>
      <c r="H3024" s="14">
        <v>1.0725903326722599</v>
      </c>
      <c r="I3024" s="14">
        <v>1.0862457074170599</v>
      </c>
      <c r="J3024" s="14">
        <v>1.2682145224449799</v>
      </c>
      <c r="K3024" s="14">
        <v>0.268721507724896</v>
      </c>
      <c r="L3024" s="14">
        <v>3.07742831083528</v>
      </c>
      <c r="M3024" s="14">
        <v>0.24280399257524901</v>
      </c>
      <c r="N3024" s="14">
        <v>3.2113899126318799</v>
      </c>
      <c r="O3024" s="14">
        <v>5.3609808899222404</v>
      </c>
      <c r="P3024" s="14">
        <v>2.82642276112291</v>
      </c>
      <c r="R3024">
        <v>2</v>
      </c>
      <c r="S3024">
        <v>5</v>
      </c>
      <c r="T3024">
        <v>1</v>
      </c>
      <c r="U3024">
        <v>1</v>
      </c>
      <c r="V3024">
        <v>1</v>
      </c>
    </row>
    <row r="3025" spans="1:22">
      <c r="A3025">
        <v>2012</v>
      </c>
      <c r="B3025">
        <v>5</v>
      </c>
      <c r="C3025">
        <v>19</v>
      </c>
      <c r="D3025" s="14">
        <v>2.1357047810805101</v>
      </c>
      <c r="E3025" s="14">
        <v>0.27758405906759398</v>
      </c>
      <c r="F3025" s="14">
        <v>5.1239673147520802E-4</v>
      </c>
      <c r="G3025" s="14">
        <v>2.0605611713113299</v>
      </c>
      <c r="H3025" s="14">
        <v>1.4785201504182299</v>
      </c>
      <c r="I3025" s="14">
        <v>3.6019864221417999</v>
      </c>
      <c r="J3025" s="14">
        <v>1.3284861572187301</v>
      </c>
      <c r="K3025" s="14">
        <v>1.0684494182753199</v>
      </c>
      <c r="L3025" s="14">
        <v>4.6047348335306104</v>
      </c>
      <c r="M3025" s="14">
        <v>0.38228696441379001</v>
      </c>
      <c r="N3025" s="14">
        <v>5.9964494928826202</v>
      </c>
      <c r="O3025" s="14">
        <v>4.4752726298098304</v>
      </c>
      <c r="P3025" s="14">
        <v>2.8714517392387102</v>
      </c>
      <c r="R3025">
        <v>3</v>
      </c>
      <c r="S3025">
        <v>6</v>
      </c>
      <c r="T3025">
        <v>2</v>
      </c>
      <c r="U3025">
        <v>2</v>
      </c>
      <c r="V3025">
        <v>7</v>
      </c>
    </row>
    <row r="3026" spans="1:22">
      <c r="A3026">
        <v>2012</v>
      </c>
      <c r="B3026">
        <v>5</v>
      </c>
      <c r="C3026">
        <v>20</v>
      </c>
      <c r="D3026" s="14">
        <v>2.3072681734448</v>
      </c>
      <c r="E3026" s="14">
        <v>9.1482066621694502E-2</v>
      </c>
      <c r="F3026" s="14">
        <v>1.7544604406328299E-2</v>
      </c>
      <c r="G3026" s="14">
        <v>2.1152832277367</v>
      </c>
      <c r="H3026" s="14">
        <v>0.81729634816076602</v>
      </c>
      <c r="I3026" s="14">
        <v>5.7143117272426398</v>
      </c>
      <c r="J3026" s="14">
        <v>2.4399504007167101</v>
      </c>
      <c r="K3026" s="14">
        <v>0.93088145043562498</v>
      </c>
      <c r="L3026" s="14">
        <v>1.69548166578118</v>
      </c>
      <c r="M3026" s="14">
        <v>0.43931083167442497</v>
      </c>
      <c r="N3026" s="14">
        <v>6.1834087134777</v>
      </c>
      <c r="O3026" s="14">
        <v>2.7237479003189602</v>
      </c>
      <c r="P3026" s="14">
        <v>2.1447091595724399</v>
      </c>
      <c r="R3026">
        <v>2</v>
      </c>
      <c r="S3026">
        <v>6</v>
      </c>
      <c r="T3026">
        <v>2</v>
      </c>
      <c r="U3026">
        <v>1</v>
      </c>
      <c r="V3026">
        <v>7</v>
      </c>
    </row>
    <row r="3027" spans="1:22">
      <c r="A3027">
        <v>2012</v>
      </c>
      <c r="B3027">
        <v>5</v>
      </c>
      <c r="C3027">
        <v>21</v>
      </c>
      <c r="D3027" s="14">
        <v>4.3388216829532098</v>
      </c>
      <c r="E3027" s="14">
        <v>2.2447948740012499E-3</v>
      </c>
      <c r="F3027" s="14">
        <v>3.0234161588500199E-2</v>
      </c>
      <c r="G3027" s="14">
        <v>4.3527754976849602</v>
      </c>
      <c r="H3027" s="14">
        <v>0.98321949653617502</v>
      </c>
      <c r="I3027" s="14">
        <v>5.8347678644062499</v>
      </c>
      <c r="J3027" s="14">
        <v>1.40476835765316</v>
      </c>
      <c r="K3027" s="14">
        <v>1.01275452255314</v>
      </c>
      <c r="L3027" s="14">
        <v>1.0403236564993199</v>
      </c>
      <c r="M3027" s="14">
        <v>0.374213344771127</v>
      </c>
      <c r="N3027" s="14">
        <v>3.3988569838204801</v>
      </c>
      <c r="O3027" s="14">
        <v>4.0691201856510899</v>
      </c>
      <c r="P3027" s="14">
        <v>2.7715475160572098</v>
      </c>
      <c r="R3027">
        <v>7</v>
      </c>
      <c r="S3027">
        <v>6</v>
      </c>
      <c r="T3027">
        <v>4</v>
      </c>
      <c r="U3027">
        <v>2</v>
      </c>
      <c r="V3027">
        <v>7</v>
      </c>
    </row>
    <row r="3028" spans="1:22">
      <c r="A3028">
        <v>2012</v>
      </c>
      <c r="B3028">
        <v>5</v>
      </c>
      <c r="C3028">
        <v>22</v>
      </c>
      <c r="D3028" s="14">
        <v>1.4380815140176899</v>
      </c>
      <c r="E3028" s="14">
        <v>1.57023883749304E-3</v>
      </c>
      <c r="F3028" s="14">
        <v>0.12694885557490601</v>
      </c>
      <c r="G3028" s="14">
        <v>4.4567685640840597</v>
      </c>
      <c r="H3028" s="14">
        <v>1.32897162714841</v>
      </c>
      <c r="I3028" s="14">
        <v>1.4780304245689</v>
      </c>
      <c r="J3028" s="14">
        <v>3.0843988090899801</v>
      </c>
      <c r="K3028" s="14">
        <v>0.82159981258275205</v>
      </c>
      <c r="L3028" s="14">
        <v>2.6374292638475101</v>
      </c>
      <c r="M3028" s="14">
        <v>1.24317819399996</v>
      </c>
      <c r="N3028" s="14">
        <v>4.2224833870485101</v>
      </c>
      <c r="O3028" s="14">
        <v>6.6081334516773298</v>
      </c>
      <c r="P3028" s="14">
        <v>3.97105962501124</v>
      </c>
      <c r="R3028">
        <v>4</v>
      </c>
      <c r="S3028">
        <v>5</v>
      </c>
      <c r="T3028">
        <v>4</v>
      </c>
      <c r="U3028">
        <v>2</v>
      </c>
      <c r="V3028">
        <v>7</v>
      </c>
    </row>
    <row r="3029" spans="1:22">
      <c r="A3029">
        <v>2012</v>
      </c>
      <c r="B3029">
        <v>5</v>
      </c>
      <c r="C3029">
        <v>23</v>
      </c>
      <c r="D3029" s="14">
        <v>0.439512484546288</v>
      </c>
      <c r="E3029" s="14">
        <v>2.9502346613201801E-2</v>
      </c>
      <c r="F3029" s="14">
        <v>0.17367666166833501</v>
      </c>
      <c r="G3029" s="14">
        <v>1.4651003467780199</v>
      </c>
      <c r="H3029" s="14">
        <v>3.58201758555116</v>
      </c>
      <c r="I3029" s="14">
        <v>4.1127349661936101</v>
      </c>
      <c r="J3029" s="14">
        <v>2.3200560305998801</v>
      </c>
      <c r="K3029" s="14">
        <v>0.66372920823195702</v>
      </c>
      <c r="L3029" s="14">
        <v>6.11385153215556</v>
      </c>
      <c r="M3029" s="14">
        <v>1.35897345708509</v>
      </c>
      <c r="N3029" s="14">
        <v>10.0273714506876</v>
      </c>
      <c r="O3029" s="14">
        <v>4.3187376719087904</v>
      </c>
      <c r="P3029" s="14">
        <v>3.1993182149810799</v>
      </c>
      <c r="R3029">
        <v>7</v>
      </c>
      <c r="S3029">
        <v>5</v>
      </c>
      <c r="T3029">
        <v>4</v>
      </c>
      <c r="U3029">
        <v>2</v>
      </c>
      <c r="V3029">
        <v>7</v>
      </c>
    </row>
    <row r="3030" spans="1:22">
      <c r="A3030">
        <v>2012</v>
      </c>
      <c r="B3030">
        <v>5</v>
      </c>
      <c r="C3030">
        <v>24</v>
      </c>
      <c r="D3030" s="14">
        <v>0.772467803779191</v>
      </c>
      <c r="E3030" s="14">
        <v>0.68467793365423602</v>
      </c>
      <c r="F3030" s="14">
        <v>1.1227280950154199</v>
      </c>
      <c r="G3030" s="14">
        <v>2.1601352321332801</v>
      </c>
      <c r="H3030" s="14">
        <v>1.98305880506304</v>
      </c>
      <c r="I3030" s="14">
        <v>5.8133404860931996</v>
      </c>
      <c r="J3030" s="14">
        <v>0.68631548076758797</v>
      </c>
      <c r="K3030" s="14">
        <v>0.69913503084058004</v>
      </c>
      <c r="L3030" s="14">
        <v>1.9298986921341199</v>
      </c>
      <c r="M3030" s="14">
        <v>2.3607288992931599</v>
      </c>
      <c r="N3030" s="14">
        <v>3.64917800046429</v>
      </c>
      <c r="O3030" s="14">
        <v>4.7223764593517004</v>
      </c>
      <c r="P3030" s="14">
        <v>2.7206153380445</v>
      </c>
      <c r="R3030">
        <v>10</v>
      </c>
      <c r="S3030">
        <v>5</v>
      </c>
      <c r="T3030">
        <v>4</v>
      </c>
      <c r="U3030">
        <v>2</v>
      </c>
      <c r="V3030">
        <v>7</v>
      </c>
    </row>
    <row r="3031" spans="1:22">
      <c r="A3031">
        <v>2012</v>
      </c>
      <c r="B3031">
        <v>5</v>
      </c>
      <c r="C3031">
        <v>25</v>
      </c>
      <c r="D3031" s="14">
        <v>0.14776674617392699</v>
      </c>
      <c r="E3031" s="14">
        <v>0.27437979139325303</v>
      </c>
      <c r="F3031" s="14">
        <v>1.3854155582188199</v>
      </c>
      <c r="G3031" s="14">
        <v>2.7517024177507099</v>
      </c>
      <c r="H3031" s="14">
        <v>2.0411800695897</v>
      </c>
      <c r="I3031" s="14">
        <v>0.42897256582626803</v>
      </c>
      <c r="J3031" s="14">
        <v>0.86721965229780196</v>
      </c>
      <c r="K3031" s="14">
        <v>0.57827651399639901</v>
      </c>
      <c r="L3031" s="14">
        <v>5.0473785234067696</v>
      </c>
      <c r="M3031" s="14">
        <v>1.9827483730836799</v>
      </c>
      <c r="N3031" s="14">
        <v>6.9900547170758296</v>
      </c>
      <c r="O3031" s="14">
        <v>2.3620285000378498</v>
      </c>
      <c r="P3031" s="14">
        <v>2.3059116211210302</v>
      </c>
      <c r="R3031">
        <v>2</v>
      </c>
      <c r="S3031">
        <v>5</v>
      </c>
      <c r="T3031">
        <v>8</v>
      </c>
      <c r="U3031">
        <v>1</v>
      </c>
      <c r="V3031">
        <v>7</v>
      </c>
    </row>
    <row r="3032" spans="1:22">
      <c r="A3032">
        <v>2012</v>
      </c>
      <c r="B3032">
        <v>5</v>
      </c>
      <c r="C3032">
        <v>26</v>
      </c>
      <c r="D3032" s="14">
        <v>0.87275207524142595</v>
      </c>
      <c r="E3032" s="14">
        <v>3.1873089967714999E-2</v>
      </c>
      <c r="F3032" s="14">
        <v>3.2177571808465401E-2</v>
      </c>
      <c r="G3032" s="14">
        <v>3.6317991210600198</v>
      </c>
      <c r="H3032" s="14">
        <v>1.05835634344678</v>
      </c>
      <c r="I3032" s="14">
        <v>3.12639985267931</v>
      </c>
      <c r="J3032" s="14">
        <v>0.40925351896611201</v>
      </c>
      <c r="K3032" s="14">
        <v>0.74807394773960501</v>
      </c>
      <c r="L3032" s="14">
        <v>5.5349488382714398</v>
      </c>
      <c r="M3032" s="14">
        <v>2.8070650983899101</v>
      </c>
      <c r="N3032" s="14">
        <v>5.0360601638698901</v>
      </c>
      <c r="O3032" s="14">
        <v>2.56653055036718</v>
      </c>
      <c r="P3032" s="14">
        <v>2.3702480038429901</v>
      </c>
      <c r="R3032">
        <v>2</v>
      </c>
      <c r="S3032">
        <v>9</v>
      </c>
      <c r="T3032">
        <v>8</v>
      </c>
      <c r="U3032">
        <v>1</v>
      </c>
      <c r="V3032">
        <v>6</v>
      </c>
    </row>
    <row r="3033" spans="1:22">
      <c r="A3033">
        <v>2012</v>
      </c>
      <c r="B3033">
        <v>5</v>
      </c>
      <c r="C3033">
        <v>27</v>
      </c>
      <c r="D3033" s="14">
        <v>0.140390553090776</v>
      </c>
      <c r="E3033" s="14">
        <v>4.4826608928908102E-3</v>
      </c>
      <c r="F3033" s="14">
        <v>0</v>
      </c>
      <c r="G3033" s="14">
        <v>2.05066641547366</v>
      </c>
      <c r="H3033" s="14">
        <v>1.4574573979966801</v>
      </c>
      <c r="I3033" s="14">
        <v>4.4101042067827301</v>
      </c>
      <c r="J3033" s="14">
        <v>0.502318261767008</v>
      </c>
      <c r="K3033" s="14">
        <v>1.70176829675394</v>
      </c>
      <c r="L3033" s="14">
        <v>2.3449959173003698</v>
      </c>
      <c r="M3033" s="14">
        <v>0.76766760231658204</v>
      </c>
      <c r="N3033" s="14">
        <v>7.5557281072397</v>
      </c>
      <c r="O3033" s="14">
        <v>1.94593812743121</v>
      </c>
      <c r="P3033" s="14">
        <v>1.8990380490707099</v>
      </c>
      <c r="R3033">
        <v>2</v>
      </c>
      <c r="S3033">
        <v>9</v>
      </c>
      <c r="T3033">
        <v>8</v>
      </c>
      <c r="U3033">
        <v>1</v>
      </c>
      <c r="V3033">
        <v>6</v>
      </c>
    </row>
    <row r="3034" spans="1:22">
      <c r="A3034">
        <v>2012</v>
      </c>
      <c r="B3034">
        <v>5</v>
      </c>
      <c r="C3034">
        <v>28</v>
      </c>
      <c r="D3034" s="14">
        <v>5.7688738579819798</v>
      </c>
      <c r="E3034" s="14">
        <v>4.4896508395699902E-4</v>
      </c>
      <c r="F3034" s="14">
        <v>9.2862293247473796E-5</v>
      </c>
      <c r="G3034" s="14">
        <v>1.01664554445942</v>
      </c>
      <c r="H3034" s="14">
        <v>0.74602803683673802</v>
      </c>
      <c r="I3034" s="14">
        <v>7.7604768586688797</v>
      </c>
      <c r="J3034" s="14">
        <v>0.160135012587448</v>
      </c>
      <c r="K3034" s="14">
        <v>1.09200531945316</v>
      </c>
      <c r="L3034" s="14">
        <v>4.0645761434241798</v>
      </c>
      <c r="M3034" s="14">
        <v>0.46827766958647099</v>
      </c>
      <c r="N3034" s="14">
        <v>6.4221851701759602</v>
      </c>
      <c r="O3034" s="14">
        <v>2.0886110963284801</v>
      </c>
      <c r="P3034" s="14">
        <v>1.68080005709513</v>
      </c>
      <c r="R3034">
        <v>2</v>
      </c>
      <c r="S3034">
        <v>9</v>
      </c>
      <c r="T3034">
        <v>8</v>
      </c>
      <c r="U3034">
        <v>1</v>
      </c>
      <c r="V3034">
        <v>6</v>
      </c>
    </row>
    <row r="3035" spans="1:22">
      <c r="A3035">
        <v>2012</v>
      </c>
      <c r="B3035">
        <v>5</v>
      </c>
      <c r="C3035">
        <v>29</v>
      </c>
      <c r="D3035" s="14">
        <v>0.72436516362882397</v>
      </c>
      <c r="E3035" s="14">
        <v>1.6364623584560301E-2</v>
      </c>
      <c r="F3035" s="14">
        <v>3.7144917347033899E-4</v>
      </c>
      <c r="G3035" s="14">
        <v>1.7882683401492101</v>
      </c>
      <c r="H3035" s="14">
        <v>0.70654723014495702</v>
      </c>
      <c r="I3035" s="14">
        <v>0.97900997210736296</v>
      </c>
      <c r="J3035" s="14">
        <v>0.171687871185425</v>
      </c>
      <c r="K3035" s="14">
        <v>0.55213216472940496</v>
      </c>
      <c r="L3035" s="14">
        <v>2.88080481103857</v>
      </c>
      <c r="M3035" s="14">
        <v>2.1559357984893999</v>
      </c>
      <c r="N3035" s="14">
        <v>4.5243712356976502</v>
      </c>
      <c r="O3035" s="14">
        <v>2.9654902630652198</v>
      </c>
      <c r="P3035" s="14">
        <v>1.91825855174326</v>
      </c>
      <c r="R3035">
        <v>2</v>
      </c>
      <c r="S3035">
        <v>9</v>
      </c>
      <c r="T3035">
        <v>8</v>
      </c>
      <c r="U3035">
        <v>1</v>
      </c>
      <c r="V3035">
        <v>6</v>
      </c>
    </row>
    <row r="3036" spans="1:22">
      <c r="A3036">
        <v>2012</v>
      </c>
      <c r="B3036">
        <v>5</v>
      </c>
      <c r="C3036">
        <v>30</v>
      </c>
      <c r="D3036" s="14">
        <v>4.9673026257453599E-3</v>
      </c>
      <c r="E3036" s="14">
        <v>1.7955500521184699E-2</v>
      </c>
      <c r="F3036" s="14">
        <v>8.6225859756866502E-2</v>
      </c>
      <c r="G3036" s="14">
        <v>0.57182853996013405</v>
      </c>
      <c r="H3036" s="14">
        <v>0.32252014428452402</v>
      </c>
      <c r="I3036" s="14">
        <v>4.26715196959052E-2</v>
      </c>
      <c r="J3036" s="14">
        <v>0.214698612182287</v>
      </c>
      <c r="K3036" s="14">
        <v>1.1965411387078899</v>
      </c>
      <c r="L3036" s="14">
        <v>0.19618668279430901</v>
      </c>
      <c r="M3036" s="14">
        <v>0.53248203603140998</v>
      </c>
      <c r="N3036" s="14">
        <v>0.729837774174391</v>
      </c>
      <c r="O3036" s="14">
        <v>2.8565745104403799</v>
      </c>
      <c r="P3036" s="14">
        <v>1.37915112094195</v>
      </c>
      <c r="R3036">
        <v>6</v>
      </c>
      <c r="S3036">
        <v>9</v>
      </c>
      <c r="T3036">
        <v>8</v>
      </c>
      <c r="U3036">
        <v>1</v>
      </c>
      <c r="V3036">
        <v>6</v>
      </c>
    </row>
    <row r="3037" spans="1:22">
      <c r="A3037">
        <v>2012</v>
      </c>
      <c r="B3037">
        <v>5</v>
      </c>
      <c r="C3037">
        <v>31</v>
      </c>
      <c r="D3037" s="14">
        <v>8.2480205750504604E-2</v>
      </c>
      <c r="E3037" s="14">
        <v>1.8827274275099201E-3</v>
      </c>
      <c r="F3037" s="14">
        <v>2.3215570211236101E-4</v>
      </c>
      <c r="G3037" s="14">
        <v>0.85884868353560795</v>
      </c>
      <c r="H3037" s="14">
        <v>0.480285996261821</v>
      </c>
      <c r="I3037" s="14">
        <v>0.17616313314544699</v>
      </c>
      <c r="J3037" s="14">
        <v>0.33006817428020702</v>
      </c>
      <c r="K3037" s="14">
        <v>0.77527099324335402</v>
      </c>
      <c r="L3037" s="14">
        <v>0.62743007321862998</v>
      </c>
      <c r="M3037" s="14">
        <v>0.59456960205035403</v>
      </c>
      <c r="N3037" s="14">
        <v>1.3588935284613901</v>
      </c>
      <c r="O3037" s="14">
        <v>1.60837130513265</v>
      </c>
      <c r="P3037" s="14">
        <v>1.00742193136567</v>
      </c>
      <c r="R3037">
        <v>6</v>
      </c>
      <c r="S3037">
        <v>9</v>
      </c>
      <c r="T3037">
        <v>8</v>
      </c>
      <c r="U3037">
        <v>1</v>
      </c>
      <c r="V3037">
        <v>6</v>
      </c>
    </row>
    <row r="3038" spans="1:22">
      <c r="A3038">
        <v>2013</v>
      </c>
      <c r="B3038">
        <v>3</v>
      </c>
      <c r="C3038">
        <v>1</v>
      </c>
      <c r="D3038" s="14">
        <v>0.236796962418482</v>
      </c>
      <c r="E3038" s="14">
        <v>0.31297160747004799</v>
      </c>
      <c r="F3038" s="14">
        <v>0</v>
      </c>
      <c r="G3038" s="14">
        <v>8.3187164022622301E-2</v>
      </c>
      <c r="H3038" s="14">
        <v>3.1319746832622002E-2</v>
      </c>
      <c r="I3038" s="14">
        <v>5.76295067482826E-2</v>
      </c>
      <c r="J3038" s="14">
        <v>5.1352313881365803E-2</v>
      </c>
      <c r="K3038" s="14">
        <v>0.61550055457328401</v>
      </c>
      <c r="L3038" s="14">
        <v>1.1800114949406899E-3</v>
      </c>
      <c r="M3038" s="14">
        <v>0</v>
      </c>
      <c r="N3038" s="14">
        <v>0.18849671231152201</v>
      </c>
      <c r="O3038" s="14">
        <v>1.8023212945323199</v>
      </c>
      <c r="P3038" s="14">
        <v>0.781418725138459</v>
      </c>
      <c r="R3038">
        <v>6</v>
      </c>
      <c r="S3038">
        <v>2</v>
      </c>
      <c r="T3038">
        <v>6</v>
      </c>
      <c r="U3038">
        <v>8</v>
      </c>
      <c r="V3038">
        <v>3</v>
      </c>
    </row>
    <row r="3039" spans="1:22">
      <c r="A3039">
        <v>2013</v>
      </c>
      <c r="B3039">
        <v>3</v>
      </c>
      <c r="C3039">
        <v>2</v>
      </c>
      <c r="D3039" s="14">
        <v>0.20265844297893401</v>
      </c>
      <c r="E3039" s="14">
        <v>0.34789726656252301</v>
      </c>
      <c r="F3039" s="14">
        <v>8.7660903267658096E-5</v>
      </c>
      <c r="G3039" s="14">
        <v>0.20238006709540901</v>
      </c>
      <c r="H3039" s="14">
        <v>3.0272832379815599E-2</v>
      </c>
      <c r="I3039" s="14">
        <v>0.21895315279993299</v>
      </c>
      <c r="J3039" s="14">
        <v>3.18666952111515E-2</v>
      </c>
      <c r="K3039" s="14">
        <v>0.72484321812399799</v>
      </c>
      <c r="L3039" s="14">
        <v>3.43392252100956E-3</v>
      </c>
      <c r="M3039" s="14">
        <v>0</v>
      </c>
      <c r="N3039" s="14">
        <v>0.10557074631671499</v>
      </c>
      <c r="O3039" s="14">
        <v>3.1420012185389998</v>
      </c>
      <c r="P3039" s="14">
        <v>1.30292740298417</v>
      </c>
      <c r="R3039">
        <v>6</v>
      </c>
      <c r="S3039">
        <v>2</v>
      </c>
      <c r="T3039">
        <v>7</v>
      </c>
      <c r="U3039">
        <v>8</v>
      </c>
      <c r="V3039">
        <v>2</v>
      </c>
    </row>
    <row r="3040" spans="1:22">
      <c r="A3040">
        <v>2013</v>
      </c>
      <c r="B3040">
        <v>3</v>
      </c>
      <c r="C3040">
        <v>3</v>
      </c>
      <c r="D3040" s="14">
        <v>3.20161960398978</v>
      </c>
      <c r="E3040" s="14">
        <v>0.25964974372847699</v>
      </c>
      <c r="F3040" s="14">
        <v>2.1904297905031E-4</v>
      </c>
      <c r="G3040" s="14">
        <v>0.27815746901251698</v>
      </c>
      <c r="H3040" s="14">
        <v>6.4004498106532803E-2</v>
      </c>
      <c r="I3040" s="14">
        <v>1.8228569648797299</v>
      </c>
      <c r="J3040" s="14">
        <v>4.2791181338585102E-2</v>
      </c>
      <c r="K3040" s="14">
        <v>1.7227506504831001</v>
      </c>
      <c r="L3040" s="14">
        <v>6.9931556169298796E-3</v>
      </c>
      <c r="M3040" s="14">
        <v>0</v>
      </c>
      <c r="N3040" s="14">
        <v>0.43423874312518701</v>
      </c>
      <c r="O3040" s="14">
        <v>5.8723197983765196</v>
      </c>
      <c r="P3040" s="14">
        <v>2.4622825277075702</v>
      </c>
      <c r="R3040">
        <v>3</v>
      </c>
      <c r="S3040">
        <v>2</v>
      </c>
      <c r="T3040">
        <v>5</v>
      </c>
      <c r="U3040">
        <v>8</v>
      </c>
      <c r="V3040">
        <v>3</v>
      </c>
    </row>
    <row r="3041" spans="1:22">
      <c r="A3041">
        <v>2013</v>
      </c>
      <c r="B3041">
        <v>3</v>
      </c>
      <c r="C3041">
        <v>4</v>
      </c>
      <c r="D3041" s="14">
        <v>1.9089864882868399</v>
      </c>
      <c r="E3041" s="14">
        <v>8.7681696765964698E-2</v>
      </c>
      <c r="F3041" s="14">
        <v>0</v>
      </c>
      <c r="G3041" s="14">
        <v>0.48771498102479699</v>
      </c>
      <c r="H3041" s="14">
        <v>0.41670632373015398</v>
      </c>
      <c r="I3041" s="14">
        <v>1.6999975952133399</v>
      </c>
      <c r="J3041" s="14">
        <v>4.5066631200510597E-2</v>
      </c>
      <c r="K3041" s="14">
        <v>2.5589167682788401</v>
      </c>
      <c r="L3041" s="14">
        <v>0.49452374951746902</v>
      </c>
      <c r="M3041" s="14">
        <v>0</v>
      </c>
      <c r="N3041" s="14">
        <v>0.92207717864114502</v>
      </c>
      <c r="O3041" s="14">
        <v>5.6515207580328699</v>
      </c>
      <c r="P3041" s="14">
        <v>2.6148665847336598</v>
      </c>
      <c r="R3041">
        <v>3</v>
      </c>
      <c r="S3041">
        <v>2</v>
      </c>
      <c r="T3041">
        <v>5</v>
      </c>
      <c r="U3041">
        <v>8</v>
      </c>
      <c r="V3041">
        <v>3</v>
      </c>
    </row>
    <row r="3042" spans="1:22">
      <c r="A3042">
        <v>2013</v>
      </c>
      <c r="B3042">
        <v>3</v>
      </c>
      <c r="C3042">
        <v>5</v>
      </c>
      <c r="D3042" s="14">
        <v>6.4105665170537396</v>
      </c>
      <c r="E3042" s="14">
        <v>9.6890058644065503E-3</v>
      </c>
      <c r="F3042" s="14">
        <v>0</v>
      </c>
      <c r="G3042" s="14">
        <v>0.17907114464374499</v>
      </c>
      <c r="H3042" s="14">
        <v>0.36178007294729397</v>
      </c>
      <c r="I3042" s="14">
        <v>2.1702400389924001</v>
      </c>
      <c r="J3042" s="14">
        <v>1.89794757393962E-2</v>
      </c>
      <c r="K3042" s="14">
        <v>4.6164452695136502</v>
      </c>
      <c r="L3042" s="14">
        <v>4.2163186167822102E-2</v>
      </c>
      <c r="M3042" s="14">
        <v>0</v>
      </c>
      <c r="N3042" s="14">
        <v>0.81902518753318099</v>
      </c>
      <c r="O3042" s="14">
        <v>4.5206760238886297</v>
      </c>
      <c r="P3042" s="14">
        <v>2.3931325072919098</v>
      </c>
      <c r="R3042">
        <v>8</v>
      </c>
      <c r="S3042">
        <v>2</v>
      </c>
      <c r="T3042">
        <v>5</v>
      </c>
      <c r="U3042">
        <v>8</v>
      </c>
      <c r="V3042">
        <v>3</v>
      </c>
    </row>
    <row r="3043" spans="1:22">
      <c r="A3043">
        <v>2013</v>
      </c>
      <c r="B3043">
        <v>3</v>
      </c>
      <c r="C3043">
        <v>6</v>
      </c>
      <c r="D3043" s="14">
        <v>4.7927502377674598</v>
      </c>
      <c r="E3043" s="14">
        <v>8.8851207337908092E-3</v>
      </c>
      <c r="F3043" s="14">
        <v>0</v>
      </c>
      <c r="G3043" s="14">
        <v>0.286640115843526</v>
      </c>
      <c r="H3043" s="14">
        <v>0.528864343220531</v>
      </c>
      <c r="I3043" s="14">
        <v>6.5042660357184001</v>
      </c>
      <c r="J3043" s="14">
        <v>2.8677887719779901E-2</v>
      </c>
      <c r="K3043" s="14">
        <v>6.90292680600193</v>
      </c>
      <c r="L3043" s="14">
        <v>0.90554266463631405</v>
      </c>
      <c r="M3043" s="14">
        <v>0</v>
      </c>
      <c r="N3043" s="14">
        <v>3.5731321340906899</v>
      </c>
      <c r="O3043" s="14">
        <v>2.0403160990863398</v>
      </c>
      <c r="P3043" s="14">
        <v>2.0836277555648999</v>
      </c>
      <c r="R3043">
        <v>8</v>
      </c>
      <c r="S3043">
        <v>3</v>
      </c>
      <c r="T3043">
        <v>5</v>
      </c>
      <c r="U3043">
        <v>7</v>
      </c>
      <c r="V3043">
        <v>9</v>
      </c>
    </row>
    <row r="3044" spans="1:22">
      <c r="A3044">
        <v>2013</v>
      </c>
      <c r="B3044">
        <v>3</v>
      </c>
      <c r="C3044">
        <v>7</v>
      </c>
      <c r="D3044" s="14">
        <v>7.6401112733726597</v>
      </c>
      <c r="E3044" s="14">
        <v>1.73857455717298E-2</v>
      </c>
      <c r="F3044" s="14">
        <v>8.7155067239407606E-5</v>
      </c>
      <c r="G3044" s="14">
        <v>0.461955917854175</v>
      </c>
      <c r="H3044" s="14">
        <v>1.21208112326689</v>
      </c>
      <c r="I3044" s="14">
        <v>7.4634983173124203</v>
      </c>
      <c r="J3044" s="14">
        <v>4.7242445209967503E-2</v>
      </c>
      <c r="K3044" s="14">
        <v>11.480658824708801</v>
      </c>
      <c r="L3044" s="14">
        <v>0.16584727989971601</v>
      </c>
      <c r="M3044" s="14">
        <v>0</v>
      </c>
      <c r="N3044" s="14">
        <v>5.4908352532328504</v>
      </c>
      <c r="O3044" s="14">
        <v>2.7730961780759502</v>
      </c>
      <c r="P3044" s="14">
        <v>3.1520835869065298</v>
      </c>
      <c r="R3044">
        <v>8</v>
      </c>
      <c r="S3044">
        <v>3</v>
      </c>
      <c r="T3044">
        <v>5</v>
      </c>
      <c r="U3044">
        <v>7</v>
      </c>
      <c r="V3044">
        <v>3</v>
      </c>
    </row>
    <row r="3045" spans="1:22">
      <c r="A3045">
        <v>2013</v>
      </c>
      <c r="B3045">
        <v>3</v>
      </c>
      <c r="C3045">
        <v>8</v>
      </c>
      <c r="D3045" s="14">
        <v>5.8201236090680704</v>
      </c>
      <c r="E3045" s="14">
        <v>5.1755246283386097E-2</v>
      </c>
      <c r="F3045" s="14">
        <v>4.6627960830554899E-3</v>
      </c>
      <c r="G3045" s="14">
        <v>1.60028089017451</v>
      </c>
      <c r="H3045" s="14">
        <v>1.7825628158117299</v>
      </c>
      <c r="I3045" s="14">
        <v>4.66041052056719</v>
      </c>
      <c r="J3045" s="14">
        <v>4.13429962462048E-2</v>
      </c>
      <c r="K3045" s="14">
        <v>7.2335391339728004</v>
      </c>
      <c r="L3045" s="14">
        <v>0.86658911026704899</v>
      </c>
      <c r="M3045" s="14">
        <v>1.92466009586766E-4</v>
      </c>
      <c r="N3045" s="14">
        <v>8.7850937819874506</v>
      </c>
      <c r="O3045" s="14">
        <v>1.9338151256756699</v>
      </c>
      <c r="P3045" s="14">
        <v>2.55574383463907</v>
      </c>
      <c r="R3045">
        <v>9</v>
      </c>
      <c r="S3045">
        <v>2</v>
      </c>
      <c r="T3045">
        <v>5</v>
      </c>
      <c r="U3045">
        <v>7</v>
      </c>
      <c r="V3045">
        <v>3</v>
      </c>
    </row>
    <row r="3046" spans="1:22">
      <c r="A3046">
        <v>2013</v>
      </c>
      <c r="B3046">
        <v>3</v>
      </c>
      <c r="C3046">
        <v>9</v>
      </c>
      <c r="D3046" s="14">
        <v>8.4482613208096993</v>
      </c>
      <c r="E3046" s="14">
        <v>9.0499090897382794E-3</v>
      </c>
      <c r="F3046" s="14">
        <v>0</v>
      </c>
      <c r="G3046" s="14">
        <v>0.77687682772190503</v>
      </c>
      <c r="H3046" s="14">
        <v>1.11176083162001</v>
      </c>
      <c r="I3046" s="14">
        <v>2.0578316158090102</v>
      </c>
      <c r="J3046" s="14">
        <v>3.6343417803055701E-2</v>
      </c>
      <c r="K3046" s="14">
        <v>9.72270561703378</v>
      </c>
      <c r="L3046" s="14">
        <v>1.08049375137941</v>
      </c>
      <c r="M3046" s="14">
        <v>3.75308691513911E-4</v>
      </c>
      <c r="N3046" s="14">
        <v>3.73609834084689</v>
      </c>
      <c r="O3046" s="14">
        <v>4.1210054240698897</v>
      </c>
      <c r="P3046" s="14">
        <v>3.5262008892425101</v>
      </c>
      <c r="R3046">
        <v>9</v>
      </c>
      <c r="S3046">
        <v>2</v>
      </c>
      <c r="T3046">
        <v>5</v>
      </c>
      <c r="U3046">
        <v>7</v>
      </c>
      <c r="V3046">
        <v>3</v>
      </c>
    </row>
    <row r="3047" spans="1:22">
      <c r="A3047">
        <v>2013</v>
      </c>
      <c r="B3047">
        <v>3</v>
      </c>
      <c r="C3047">
        <v>10</v>
      </c>
      <c r="D3047" s="14">
        <v>11.171197440914799</v>
      </c>
      <c r="E3047" s="14">
        <v>1.68517020247305E-3</v>
      </c>
      <c r="F3047" s="14">
        <v>1.5973045418868001E-2</v>
      </c>
      <c r="G3047" s="14">
        <v>0.98402185924406005</v>
      </c>
      <c r="H3047" s="14">
        <v>2.05169680469738</v>
      </c>
      <c r="I3047" s="14">
        <v>9.3923890057647093</v>
      </c>
      <c r="J3047" s="14">
        <v>6.4525970789782602E-2</v>
      </c>
      <c r="K3047" s="14">
        <v>12.5027964990923</v>
      </c>
      <c r="L3047" s="14">
        <v>0.95817100367094998</v>
      </c>
      <c r="M3047" s="14">
        <v>0</v>
      </c>
      <c r="N3047" s="14">
        <v>9.0178837220577108</v>
      </c>
      <c r="O3047" s="14">
        <v>3.4580609837734899</v>
      </c>
      <c r="P3047" s="14">
        <v>3.9305236727352502</v>
      </c>
      <c r="R3047">
        <v>9</v>
      </c>
      <c r="S3047">
        <v>3</v>
      </c>
      <c r="T3047">
        <v>5</v>
      </c>
      <c r="U3047">
        <v>7</v>
      </c>
      <c r="V3047">
        <v>3</v>
      </c>
    </row>
    <row r="3048" spans="1:22">
      <c r="A3048">
        <v>2013</v>
      </c>
      <c r="B3048">
        <v>3</v>
      </c>
      <c r="C3048">
        <v>11</v>
      </c>
      <c r="D3048" s="14">
        <v>5.3916020300833702</v>
      </c>
      <c r="E3048" s="14">
        <v>2.2759817963704798E-3</v>
      </c>
      <c r="F3048" s="14">
        <v>3.4045524446754301E-2</v>
      </c>
      <c r="G3048" s="14">
        <v>1.4452390383529501</v>
      </c>
      <c r="H3048" s="14">
        <v>1.49103955598007</v>
      </c>
      <c r="I3048" s="14">
        <v>6.0762363423269097</v>
      </c>
      <c r="J3048" s="14">
        <v>0.32320991777783198</v>
      </c>
      <c r="K3048" s="14">
        <v>9.1606407294122008</v>
      </c>
      <c r="L3048" s="14">
        <v>2.4569509633567801</v>
      </c>
      <c r="M3048" s="14">
        <v>0</v>
      </c>
      <c r="N3048" s="14">
        <v>7.5892776561491404</v>
      </c>
      <c r="O3048" s="14">
        <v>1.55851675924614</v>
      </c>
      <c r="P3048" s="14">
        <v>2.9695486834238798</v>
      </c>
      <c r="R3048">
        <v>9</v>
      </c>
      <c r="S3048">
        <v>1</v>
      </c>
      <c r="T3048">
        <v>5</v>
      </c>
      <c r="U3048">
        <v>7</v>
      </c>
      <c r="V3048">
        <v>9</v>
      </c>
    </row>
    <row r="3049" spans="1:22">
      <c r="A3049">
        <v>2013</v>
      </c>
      <c r="B3049">
        <v>3</v>
      </c>
      <c r="C3049">
        <v>12</v>
      </c>
      <c r="D3049" s="14">
        <v>6.7367086668047298</v>
      </c>
      <c r="E3049" s="14">
        <v>8.3837338190732302E-2</v>
      </c>
      <c r="F3049" s="14">
        <v>9.1307131891638204E-3</v>
      </c>
      <c r="G3049" s="14">
        <v>1.9203056673134</v>
      </c>
      <c r="H3049" s="14">
        <v>1.35160345357407</v>
      </c>
      <c r="I3049" s="14">
        <v>4.0215850301522904</v>
      </c>
      <c r="J3049" s="14">
        <v>0.36117136957958201</v>
      </c>
      <c r="K3049" s="14">
        <v>9.4894713979262608</v>
      </c>
      <c r="L3049" s="14">
        <v>0.63006769403358798</v>
      </c>
      <c r="M3049" s="14">
        <v>9.4875231830932796E-6</v>
      </c>
      <c r="N3049" s="14">
        <v>6.7670120006272398</v>
      </c>
      <c r="O3049" s="14">
        <v>1.4796598005646999</v>
      </c>
      <c r="P3049" s="14">
        <v>2.7039962365130399</v>
      </c>
      <c r="R3049">
        <v>9</v>
      </c>
      <c r="S3049">
        <v>3</v>
      </c>
      <c r="T3049">
        <v>5</v>
      </c>
      <c r="U3049">
        <v>4</v>
      </c>
      <c r="V3049">
        <v>3</v>
      </c>
    </row>
    <row r="3050" spans="1:22">
      <c r="A3050">
        <v>2013</v>
      </c>
      <c r="B3050">
        <v>3</v>
      </c>
      <c r="C3050">
        <v>13</v>
      </c>
      <c r="D3050" s="14">
        <v>6.8353903289080904</v>
      </c>
      <c r="E3050" s="14">
        <v>0.110081863399465</v>
      </c>
      <c r="F3050" s="14">
        <v>0</v>
      </c>
      <c r="G3050" s="14">
        <v>3.8073160861398798</v>
      </c>
      <c r="H3050" s="14">
        <v>1.2294081426288399</v>
      </c>
      <c r="I3050" s="14">
        <v>7.6667991480771898</v>
      </c>
      <c r="J3050" s="14">
        <v>0.48760791508747398</v>
      </c>
      <c r="K3050" s="14">
        <v>7.55636926568907</v>
      </c>
      <c r="L3050" s="14">
        <v>2.8688398485844702</v>
      </c>
      <c r="M3050" s="14">
        <v>1.4584613962498501E-3</v>
      </c>
      <c r="N3050" s="14">
        <v>4.3263273996164102</v>
      </c>
      <c r="O3050" s="14">
        <v>1.78752306392631</v>
      </c>
      <c r="P3050" s="14">
        <v>3.0982118779657499</v>
      </c>
      <c r="R3050">
        <v>8</v>
      </c>
      <c r="S3050">
        <v>2</v>
      </c>
      <c r="T3050">
        <v>7</v>
      </c>
      <c r="U3050">
        <v>4</v>
      </c>
      <c r="V3050">
        <v>3</v>
      </c>
    </row>
    <row r="3051" spans="1:22">
      <c r="A3051">
        <v>2013</v>
      </c>
      <c r="B3051">
        <v>3</v>
      </c>
      <c r="C3051">
        <v>14</v>
      </c>
      <c r="D3051" s="14">
        <v>4.2402012510663996</v>
      </c>
      <c r="E3051" s="14">
        <v>0.27238360483921398</v>
      </c>
      <c r="F3051" s="14">
        <v>0</v>
      </c>
      <c r="G3051" s="14">
        <v>2.3544921522498501</v>
      </c>
      <c r="H3051" s="14">
        <v>1.6403551582621501</v>
      </c>
      <c r="I3051" s="14">
        <v>6.2439177496531499</v>
      </c>
      <c r="J3051" s="14">
        <v>0.76055042651226101</v>
      </c>
      <c r="K3051" s="14">
        <v>5.34972988394341</v>
      </c>
      <c r="L3051" s="14">
        <v>1.1932492007622399</v>
      </c>
      <c r="M3051" s="14">
        <v>1.72025019061623E-3</v>
      </c>
      <c r="N3051" s="14">
        <v>5.6668378557590096</v>
      </c>
      <c r="O3051" s="14">
        <v>2.7962410965258901</v>
      </c>
      <c r="P3051" s="14">
        <v>2.7985582091604799</v>
      </c>
      <c r="R3051">
        <v>9</v>
      </c>
      <c r="S3051">
        <v>3</v>
      </c>
      <c r="T3051">
        <v>6</v>
      </c>
      <c r="U3051">
        <v>4</v>
      </c>
      <c r="V3051">
        <v>3</v>
      </c>
    </row>
    <row r="3052" spans="1:22">
      <c r="A3052">
        <v>2013</v>
      </c>
      <c r="B3052">
        <v>3</v>
      </c>
      <c r="C3052">
        <v>15</v>
      </c>
      <c r="D3052" s="14">
        <v>1.4131301193261101</v>
      </c>
      <c r="E3052" s="14">
        <v>0.101281043574076</v>
      </c>
      <c r="F3052" s="14">
        <v>0</v>
      </c>
      <c r="G3052" s="14">
        <v>0.96678257326362305</v>
      </c>
      <c r="H3052" s="14">
        <v>1.8370196430693999</v>
      </c>
      <c r="I3052" s="14">
        <v>1.2170429715698201</v>
      </c>
      <c r="J3052" s="14">
        <v>0.76025736924264198</v>
      </c>
      <c r="K3052" s="14">
        <v>1.7120822158540701</v>
      </c>
      <c r="L3052" s="14">
        <v>0.229597454617227</v>
      </c>
      <c r="M3052" s="14">
        <v>1.6552644781876302E-2</v>
      </c>
      <c r="N3052" s="14">
        <v>1.26552018005249</v>
      </c>
      <c r="O3052" s="14">
        <v>2.2689607168111898</v>
      </c>
      <c r="P3052" s="14">
        <v>1.5166886970663001</v>
      </c>
      <c r="R3052">
        <v>6</v>
      </c>
      <c r="S3052">
        <v>3</v>
      </c>
      <c r="T3052">
        <v>5</v>
      </c>
      <c r="U3052">
        <v>4</v>
      </c>
      <c r="V3052">
        <v>3</v>
      </c>
    </row>
    <row r="3053" spans="1:22">
      <c r="A3053">
        <v>2013</v>
      </c>
      <c r="B3053">
        <v>3</v>
      </c>
      <c r="C3053">
        <v>16</v>
      </c>
      <c r="D3053" s="14">
        <v>0.76150236091289003</v>
      </c>
      <c r="E3053" s="14">
        <v>3.0949622129575902E-2</v>
      </c>
      <c r="F3053" s="14">
        <v>0</v>
      </c>
      <c r="G3053" s="14">
        <v>0.40350642609658299</v>
      </c>
      <c r="H3053" s="14">
        <v>0.59830594094443601</v>
      </c>
      <c r="I3053" s="14">
        <v>1.0369714437411199</v>
      </c>
      <c r="J3053" s="14">
        <v>0.14185964352705999</v>
      </c>
      <c r="K3053" s="14">
        <v>1.61633064083774</v>
      </c>
      <c r="L3053" s="14">
        <v>6.61889388086907E-2</v>
      </c>
      <c r="M3053" s="14">
        <v>4.3499295601238898E-4</v>
      </c>
      <c r="N3053" s="14">
        <v>0.74837682764704605</v>
      </c>
      <c r="O3053" s="14">
        <v>2.2693913325955601</v>
      </c>
      <c r="P3053" s="14">
        <v>1.2142380450017001</v>
      </c>
      <c r="R3053">
        <v>6</v>
      </c>
      <c r="S3053">
        <v>3</v>
      </c>
      <c r="T3053">
        <v>5</v>
      </c>
      <c r="U3053">
        <v>4</v>
      </c>
      <c r="V3053">
        <v>3</v>
      </c>
    </row>
    <row r="3054" spans="1:22">
      <c r="A3054">
        <v>2013</v>
      </c>
      <c r="B3054">
        <v>3</v>
      </c>
      <c r="C3054">
        <v>17</v>
      </c>
      <c r="D3054" s="14">
        <v>0.56878585409260096</v>
      </c>
      <c r="E3054" s="14">
        <v>0.10664338671298</v>
      </c>
      <c r="F3054" s="14">
        <v>0</v>
      </c>
      <c r="G3054" s="14">
        <v>1.5282350488838199</v>
      </c>
      <c r="H3054" s="14">
        <v>0.47715915259018998</v>
      </c>
      <c r="I3054" s="14">
        <v>0.61173230542272095</v>
      </c>
      <c r="J3054" s="14">
        <v>0.36223738116142501</v>
      </c>
      <c r="K3054" s="14">
        <v>2.5408608861045101</v>
      </c>
      <c r="L3054" s="14">
        <v>0.73311686102044904</v>
      </c>
      <c r="M3054" s="14">
        <v>1.5840083175198E-2</v>
      </c>
      <c r="N3054" s="14">
        <v>1.1615884695490399</v>
      </c>
      <c r="O3054" s="14">
        <v>4.3538461292357402</v>
      </c>
      <c r="P3054" s="14">
        <v>2.3752024602079298</v>
      </c>
      <c r="R3054">
        <v>3</v>
      </c>
      <c r="S3054">
        <v>3</v>
      </c>
      <c r="T3054">
        <v>7</v>
      </c>
      <c r="U3054">
        <v>4</v>
      </c>
      <c r="V3054">
        <v>4</v>
      </c>
    </row>
    <row r="3055" spans="1:22">
      <c r="A3055">
        <v>2013</v>
      </c>
      <c r="B3055">
        <v>3</v>
      </c>
      <c r="C3055">
        <v>18</v>
      </c>
      <c r="D3055" s="14">
        <v>7.4638660044915603</v>
      </c>
      <c r="E3055" s="14">
        <v>0.32835304755513101</v>
      </c>
      <c r="F3055" s="14">
        <v>0.120186702189681</v>
      </c>
      <c r="G3055" s="14">
        <v>3.1159679666649098</v>
      </c>
      <c r="H3055" s="14">
        <v>1.8060006276215299</v>
      </c>
      <c r="I3055" s="14">
        <v>3.4435421183446699</v>
      </c>
      <c r="J3055" s="14">
        <v>0.83270751930789999</v>
      </c>
      <c r="K3055" s="14">
        <v>6.6952294877875502</v>
      </c>
      <c r="L3055" s="14">
        <v>0.69036980573200302</v>
      </c>
      <c r="M3055" s="14">
        <v>3.52854335533377E-5</v>
      </c>
      <c r="N3055" s="14">
        <v>5.85354211908738</v>
      </c>
      <c r="O3055" s="14">
        <v>5.3989968311490397</v>
      </c>
      <c r="P3055" s="14">
        <v>4.0261132138083999</v>
      </c>
      <c r="R3055">
        <v>3</v>
      </c>
      <c r="S3055">
        <v>3</v>
      </c>
      <c r="T3055">
        <v>5</v>
      </c>
      <c r="U3055">
        <v>4</v>
      </c>
      <c r="V3055">
        <v>4</v>
      </c>
    </row>
    <row r="3056" spans="1:22">
      <c r="A3056">
        <v>2013</v>
      </c>
      <c r="B3056">
        <v>3</v>
      </c>
      <c r="C3056">
        <v>19</v>
      </c>
      <c r="D3056" s="14">
        <v>7.8699428659642203</v>
      </c>
      <c r="E3056" s="14">
        <v>0.52812602621590798</v>
      </c>
      <c r="F3056" s="14">
        <v>0.146572307915174</v>
      </c>
      <c r="G3056" s="14">
        <v>4.1127425660200796</v>
      </c>
      <c r="H3056" s="14">
        <v>7.9297191552959996</v>
      </c>
      <c r="I3056" s="14">
        <v>12.757606823820099</v>
      </c>
      <c r="J3056" s="14">
        <v>1.34099250332591</v>
      </c>
      <c r="K3056" s="14">
        <v>16.0766780412442</v>
      </c>
      <c r="L3056" s="14">
        <v>0.68424417911875901</v>
      </c>
      <c r="M3056" s="14">
        <v>0</v>
      </c>
      <c r="N3056" s="14">
        <v>10.9468474250785</v>
      </c>
      <c r="O3056" s="14">
        <v>2.0583838277912498</v>
      </c>
      <c r="P3056" s="14">
        <v>4.9629046745012602</v>
      </c>
      <c r="R3056">
        <v>11</v>
      </c>
      <c r="S3056">
        <v>7</v>
      </c>
      <c r="T3056">
        <v>7</v>
      </c>
      <c r="U3056">
        <v>4</v>
      </c>
      <c r="V3056">
        <v>4</v>
      </c>
    </row>
    <row r="3057" spans="1:22">
      <c r="A3057">
        <v>2013</v>
      </c>
      <c r="B3057">
        <v>3</v>
      </c>
      <c r="C3057">
        <v>20</v>
      </c>
      <c r="D3057" s="14">
        <v>6.1115233546669101</v>
      </c>
      <c r="E3057" s="14">
        <v>0.84616717287527599</v>
      </c>
      <c r="F3057" s="14">
        <v>1.67874067002389</v>
      </c>
      <c r="G3057" s="14">
        <v>6.2839643848984803</v>
      </c>
      <c r="H3057" s="14">
        <v>7.8354364237557004</v>
      </c>
      <c r="I3057" s="14">
        <v>4.99644444134384</v>
      </c>
      <c r="J3057" s="14">
        <v>2.09866317520029</v>
      </c>
      <c r="K3057" s="14">
        <v>11.863317846981399</v>
      </c>
      <c r="L3057" s="14">
        <v>0.98650019297430402</v>
      </c>
      <c r="M3057" s="14">
        <v>0</v>
      </c>
      <c r="N3057" s="14">
        <v>6.9835399307171597</v>
      </c>
      <c r="O3057" s="14">
        <v>1.6826477584897199</v>
      </c>
      <c r="P3057" s="14">
        <v>4.5898804105564599</v>
      </c>
      <c r="R3057">
        <v>11</v>
      </c>
      <c r="S3057">
        <v>3</v>
      </c>
      <c r="T3057">
        <v>6</v>
      </c>
      <c r="U3057">
        <v>4</v>
      </c>
      <c r="V3057">
        <v>4</v>
      </c>
    </row>
    <row r="3058" spans="1:22">
      <c r="A3058">
        <v>2013</v>
      </c>
      <c r="B3058">
        <v>3</v>
      </c>
      <c r="C3058">
        <v>21</v>
      </c>
      <c r="D3058" s="14">
        <v>7.0584559935258602</v>
      </c>
      <c r="E3058" s="14">
        <v>1.1485018849298101</v>
      </c>
      <c r="F3058" s="14">
        <v>0.992235875069304</v>
      </c>
      <c r="G3058" s="14">
        <v>4.1253489380211201</v>
      </c>
      <c r="H3058" s="14">
        <v>5.4361417667044298</v>
      </c>
      <c r="I3058" s="14">
        <v>7.5927056785467402</v>
      </c>
      <c r="J3058" s="14">
        <v>1.3873259730188401</v>
      </c>
      <c r="K3058" s="14">
        <v>7.7442669969873297</v>
      </c>
      <c r="L3058" s="14">
        <v>0.63568371362230003</v>
      </c>
      <c r="M3058" s="14">
        <v>0</v>
      </c>
      <c r="N3058" s="14">
        <v>6.6687154414424397</v>
      </c>
      <c r="O3058" s="14">
        <v>1.60999916189535</v>
      </c>
      <c r="P3058" s="14">
        <v>3.3118697335831899</v>
      </c>
      <c r="R3058">
        <v>9</v>
      </c>
      <c r="S3058">
        <v>3</v>
      </c>
      <c r="T3058">
        <v>5</v>
      </c>
      <c r="U3058">
        <v>4</v>
      </c>
      <c r="V3058">
        <v>4</v>
      </c>
    </row>
    <row r="3059" spans="1:22">
      <c r="A3059">
        <v>2013</v>
      </c>
      <c r="B3059">
        <v>3</v>
      </c>
      <c r="C3059">
        <v>22</v>
      </c>
      <c r="D3059" s="14">
        <v>5.0744359981491396</v>
      </c>
      <c r="E3059" s="14">
        <v>0.49853424401499302</v>
      </c>
      <c r="F3059" s="14">
        <v>0.520245454940097</v>
      </c>
      <c r="G3059" s="14">
        <v>7.5505885042112997</v>
      </c>
      <c r="H3059" s="14">
        <v>2.4127961034485601</v>
      </c>
      <c r="I3059" s="14">
        <v>6.3757944683990901</v>
      </c>
      <c r="J3059" s="14">
        <v>1.49739229589647</v>
      </c>
      <c r="K3059" s="14">
        <v>7.16635177012372</v>
      </c>
      <c r="L3059" s="14">
        <v>1.56857400155085</v>
      </c>
      <c r="M3059" s="14">
        <v>1.7297725537930399E-4</v>
      </c>
      <c r="N3059" s="14">
        <v>11.625707424810701</v>
      </c>
      <c r="O3059" s="14">
        <v>1.53797366091988</v>
      </c>
      <c r="P3059" s="14">
        <v>3.84410339370057</v>
      </c>
      <c r="R3059">
        <v>1</v>
      </c>
      <c r="S3059">
        <v>8</v>
      </c>
      <c r="T3059">
        <v>5</v>
      </c>
      <c r="U3059">
        <v>4</v>
      </c>
      <c r="V3059">
        <v>4</v>
      </c>
    </row>
    <row r="3060" spans="1:22">
      <c r="A3060">
        <v>2013</v>
      </c>
      <c r="B3060">
        <v>3</v>
      </c>
      <c r="C3060">
        <v>23</v>
      </c>
      <c r="D3060" s="14">
        <v>7.6045877009017699</v>
      </c>
      <c r="E3060" s="14">
        <v>1.1312233635617199</v>
      </c>
      <c r="F3060" s="14">
        <v>0.36088954470214302</v>
      </c>
      <c r="G3060" s="14">
        <v>4.4022756885777898</v>
      </c>
      <c r="H3060" s="14">
        <v>1.26534491901934</v>
      </c>
      <c r="I3060" s="14">
        <v>5.4932925535554604</v>
      </c>
      <c r="J3060" s="14">
        <v>2.17884912440103</v>
      </c>
      <c r="K3060" s="14">
        <v>4.5848936590689098</v>
      </c>
      <c r="L3060" s="14">
        <v>1.0383693924039099</v>
      </c>
      <c r="M3060" s="14">
        <v>6.4131607937219002E-6</v>
      </c>
      <c r="N3060" s="14">
        <v>5.7958104513916302</v>
      </c>
      <c r="O3060" s="14">
        <v>1.7879917221657999</v>
      </c>
      <c r="P3060" s="14">
        <v>2.7679202410621602</v>
      </c>
      <c r="R3060">
        <v>1</v>
      </c>
      <c r="S3060">
        <v>3</v>
      </c>
      <c r="T3060">
        <v>5</v>
      </c>
      <c r="U3060">
        <v>4</v>
      </c>
      <c r="V3060">
        <v>4</v>
      </c>
    </row>
    <row r="3061" spans="1:22">
      <c r="A3061">
        <v>2013</v>
      </c>
      <c r="B3061">
        <v>3</v>
      </c>
      <c r="C3061">
        <v>24</v>
      </c>
      <c r="D3061" s="14">
        <v>5.2750144924933204</v>
      </c>
      <c r="E3061" s="14">
        <v>4.4769778087003997</v>
      </c>
      <c r="F3061" s="14">
        <v>7.8242072376402598</v>
      </c>
      <c r="G3061" s="14">
        <v>5.53631950278979</v>
      </c>
      <c r="H3061" s="14">
        <v>1.4155324327412699</v>
      </c>
      <c r="I3061" s="14">
        <v>2.0770580225184201</v>
      </c>
      <c r="J3061" s="14">
        <v>2.1025128220727098</v>
      </c>
      <c r="K3061" s="14">
        <v>4.2040544943671803</v>
      </c>
      <c r="L3061" s="14">
        <v>1.2016989375974001</v>
      </c>
      <c r="M3061" s="14">
        <v>0</v>
      </c>
      <c r="N3061" s="14">
        <v>3.7810592434499699</v>
      </c>
      <c r="O3061" s="14">
        <v>3.0813314510086798</v>
      </c>
      <c r="P3061" s="14">
        <v>3.4432126550921498</v>
      </c>
      <c r="R3061">
        <v>1</v>
      </c>
      <c r="S3061">
        <v>1</v>
      </c>
      <c r="T3061">
        <v>5</v>
      </c>
      <c r="U3061">
        <v>4</v>
      </c>
      <c r="V3061">
        <v>4</v>
      </c>
    </row>
    <row r="3062" spans="1:22">
      <c r="A3062">
        <v>2013</v>
      </c>
      <c r="B3062">
        <v>3</v>
      </c>
      <c r="C3062">
        <v>25</v>
      </c>
      <c r="D3062" s="14">
        <v>6.5076244280736404</v>
      </c>
      <c r="E3062" s="14">
        <v>5.1951765059547004</v>
      </c>
      <c r="F3062" s="14">
        <v>4.0937092762441996</v>
      </c>
      <c r="G3062" s="14">
        <v>7.54555140420364</v>
      </c>
      <c r="H3062" s="14">
        <v>2.1717509678058402</v>
      </c>
      <c r="I3062" s="14">
        <v>4.7408738677474096</v>
      </c>
      <c r="J3062" s="14">
        <v>6.7245061110021602</v>
      </c>
      <c r="K3062" s="14">
        <v>3.4646510025622099</v>
      </c>
      <c r="L3062" s="14">
        <v>2.0094495551224498</v>
      </c>
      <c r="M3062" s="14">
        <v>0</v>
      </c>
      <c r="N3062" s="14">
        <v>5.4742615702887001</v>
      </c>
      <c r="O3062" s="14">
        <v>4.1365835387902798</v>
      </c>
      <c r="P3062" s="14">
        <v>4.4243394534765503</v>
      </c>
      <c r="R3062">
        <v>1</v>
      </c>
      <c r="S3062">
        <v>1</v>
      </c>
      <c r="T3062">
        <v>5</v>
      </c>
      <c r="U3062">
        <v>4</v>
      </c>
      <c r="V3062">
        <v>4</v>
      </c>
    </row>
    <row r="3063" spans="1:22">
      <c r="A3063">
        <v>2013</v>
      </c>
      <c r="B3063">
        <v>3</v>
      </c>
      <c r="C3063">
        <v>26</v>
      </c>
      <c r="D3063" s="14">
        <v>10.327418982975599</v>
      </c>
      <c r="E3063" s="14">
        <v>2.2363092237656401</v>
      </c>
      <c r="F3063" s="14">
        <v>0.95088615417179001</v>
      </c>
      <c r="G3063" s="14">
        <v>3.3745697727101098</v>
      </c>
      <c r="H3063" s="14">
        <v>3.2397184051872299</v>
      </c>
      <c r="I3063" s="14">
        <v>4.7103348471415796</v>
      </c>
      <c r="J3063" s="14">
        <v>5.0507341294077897</v>
      </c>
      <c r="K3063" s="14">
        <v>5.6543597988289296</v>
      </c>
      <c r="L3063" s="14">
        <v>1.4850801877465101</v>
      </c>
      <c r="M3063" s="14">
        <v>9.6088805234158299E-6</v>
      </c>
      <c r="N3063" s="14">
        <v>6.7397267548175002</v>
      </c>
      <c r="O3063" s="14">
        <v>4.1050317544882802</v>
      </c>
      <c r="P3063" s="14">
        <v>4.07971080913069</v>
      </c>
      <c r="R3063">
        <v>3</v>
      </c>
      <c r="S3063">
        <v>3</v>
      </c>
      <c r="T3063">
        <v>5</v>
      </c>
      <c r="U3063">
        <v>9</v>
      </c>
      <c r="V3063">
        <v>4</v>
      </c>
    </row>
    <row r="3064" spans="1:22">
      <c r="A3064">
        <v>2013</v>
      </c>
      <c r="B3064">
        <v>3</v>
      </c>
      <c r="C3064">
        <v>27</v>
      </c>
      <c r="D3064" s="14">
        <v>10.825331792647701</v>
      </c>
      <c r="E3064" s="14">
        <v>1.6511627897996499</v>
      </c>
      <c r="F3064" s="14">
        <v>3.8312150142356498</v>
      </c>
      <c r="G3064" s="14">
        <v>4.30145852288799</v>
      </c>
      <c r="H3064" s="14">
        <v>8.8278774771615307</v>
      </c>
      <c r="I3064" s="14">
        <v>5.9703732199451096</v>
      </c>
      <c r="J3064" s="14">
        <v>4.3799064319552796</v>
      </c>
      <c r="K3064" s="14">
        <v>8.1841212216173194</v>
      </c>
      <c r="L3064" s="14">
        <v>1.6604111085201301</v>
      </c>
      <c r="M3064" s="14">
        <v>6.1581038391577301E-3</v>
      </c>
      <c r="N3064" s="14">
        <v>9.4950309111231608</v>
      </c>
      <c r="O3064" s="14">
        <v>3.7305810492551599</v>
      </c>
      <c r="P3064" s="14">
        <v>4.9152646479037596</v>
      </c>
      <c r="R3064">
        <v>11</v>
      </c>
      <c r="S3064">
        <v>3</v>
      </c>
      <c r="T3064">
        <v>5</v>
      </c>
      <c r="U3064">
        <v>9</v>
      </c>
      <c r="V3064">
        <v>3</v>
      </c>
    </row>
    <row r="3065" spans="1:22">
      <c r="A3065">
        <v>2013</v>
      </c>
      <c r="B3065">
        <v>3</v>
      </c>
      <c r="C3065">
        <v>28</v>
      </c>
      <c r="D3065" s="14">
        <v>7.2835019492841804</v>
      </c>
      <c r="E3065" s="14">
        <v>1.1797934746588601</v>
      </c>
      <c r="F3065" s="14">
        <v>2.8904171029890899</v>
      </c>
      <c r="G3065" s="14">
        <v>5.3925463404159002</v>
      </c>
      <c r="H3065" s="14">
        <v>11.343180226748199</v>
      </c>
      <c r="I3065" s="14">
        <v>7.7836066890953797</v>
      </c>
      <c r="J3065" s="14">
        <v>5.8233166385513204</v>
      </c>
      <c r="K3065" s="14">
        <v>9.7403895663198092</v>
      </c>
      <c r="L3065" s="14">
        <v>1.7148579341037899</v>
      </c>
      <c r="M3065" s="14">
        <v>0</v>
      </c>
      <c r="N3065" s="14">
        <v>13.424688302557399</v>
      </c>
      <c r="O3065" s="14">
        <v>3.2481551379535198</v>
      </c>
      <c r="P3065" s="14">
        <v>5.6125403966835403</v>
      </c>
      <c r="R3065">
        <v>11</v>
      </c>
      <c r="S3065">
        <v>3</v>
      </c>
      <c r="T3065">
        <v>5</v>
      </c>
      <c r="U3065">
        <v>9</v>
      </c>
      <c r="V3065">
        <v>4</v>
      </c>
    </row>
    <row r="3066" spans="1:22">
      <c r="A3066">
        <v>2013</v>
      </c>
      <c r="B3066">
        <v>3</v>
      </c>
      <c r="C3066">
        <v>29</v>
      </c>
      <c r="D3066" s="14">
        <v>4.6901454588882698</v>
      </c>
      <c r="E3066" s="14">
        <v>3.4265641636488402</v>
      </c>
      <c r="F3066" s="14">
        <v>6.9005549873147398</v>
      </c>
      <c r="G3066" s="14">
        <v>4.9137327281206096</v>
      </c>
      <c r="H3066" s="14">
        <v>6.3922441470780402</v>
      </c>
      <c r="I3066" s="14">
        <v>0.622908161605916</v>
      </c>
      <c r="J3066" s="14">
        <v>3.06832350407953</v>
      </c>
      <c r="K3066" s="14">
        <v>7.80812058424464</v>
      </c>
      <c r="L3066" s="14">
        <v>0.18868183363757299</v>
      </c>
      <c r="M3066" s="14">
        <v>2.5943097197766302E-4</v>
      </c>
      <c r="N3066" s="14">
        <v>3.9950178883602501</v>
      </c>
      <c r="O3066" s="14">
        <v>3.2888309704766598</v>
      </c>
      <c r="P3066" s="14">
        <v>4.1561085465216596</v>
      </c>
      <c r="R3066">
        <v>11</v>
      </c>
      <c r="S3066">
        <v>8</v>
      </c>
      <c r="T3066">
        <v>2</v>
      </c>
      <c r="U3066">
        <v>9</v>
      </c>
      <c r="V3066">
        <v>9</v>
      </c>
    </row>
    <row r="3067" spans="1:22">
      <c r="A3067">
        <v>2013</v>
      </c>
      <c r="B3067">
        <v>3</v>
      </c>
      <c r="C3067">
        <v>30</v>
      </c>
      <c r="D3067" s="14">
        <v>9.73205098848997</v>
      </c>
      <c r="E3067" s="14">
        <v>1.5602536695273399</v>
      </c>
      <c r="F3067" s="14">
        <v>1.8809195505973699</v>
      </c>
      <c r="G3067" s="14">
        <v>3.7636335972683499</v>
      </c>
      <c r="H3067" s="14">
        <v>9.7546316095779897</v>
      </c>
      <c r="I3067" s="14">
        <v>12.8253980236017</v>
      </c>
      <c r="J3067" s="14">
        <v>4.7617622998208304</v>
      </c>
      <c r="K3067" s="14">
        <v>9.7901253332256903</v>
      </c>
      <c r="L3067" s="14">
        <v>0.44224101309635899</v>
      </c>
      <c r="M3067" s="14">
        <v>0</v>
      </c>
      <c r="N3067" s="14">
        <v>10.189669178620001</v>
      </c>
      <c r="O3067" s="14">
        <v>4.67641421792373</v>
      </c>
      <c r="P3067" s="14">
        <v>5.4080928114205404</v>
      </c>
      <c r="R3067">
        <v>11</v>
      </c>
      <c r="S3067">
        <v>8</v>
      </c>
      <c r="T3067">
        <v>5</v>
      </c>
      <c r="U3067">
        <v>9</v>
      </c>
      <c r="V3067">
        <v>9</v>
      </c>
    </row>
    <row r="3068" spans="1:22">
      <c r="A3068">
        <v>2013</v>
      </c>
      <c r="B3068">
        <v>3</v>
      </c>
      <c r="C3068">
        <v>31</v>
      </c>
      <c r="D3068" s="14">
        <v>11.090763279946</v>
      </c>
      <c r="E3068" s="14">
        <v>1.20523314793314</v>
      </c>
      <c r="F3068" s="14">
        <v>3.7781802061648699</v>
      </c>
      <c r="G3068" s="14">
        <v>4.2197010451168797</v>
      </c>
      <c r="H3068" s="14">
        <v>11.274175803891801</v>
      </c>
      <c r="I3068" s="14">
        <v>11.995523819721701</v>
      </c>
      <c r="J3068" s="14">
        <v>4.2143187395555799</v>
      </c>
      <c r="K3068" s="14">
        <v>16.524773067954701</v>
      </c>
      <c r="L3068" s="14">
        <v>1.94112927555677</v>
      </c>
      <c r="M3068" s="14">
        <v>0</v>
      </c>
      <c r="N3068" s="14">
        <v>17.556966079686799</v>
      </c>
      <c r="O3068" s="14">
        <v>3.7029060567457299</v>
      </c>
      <c r="P3068" s="14">
        <v>6.48245842453795</v>
      </c>
      <c r="R3068">
        <v>11</v>
      </c>
      <c r="S3068">
        <v>8</v>
      </c>
      <c r="T3068">
        <v>2</v>
      </c>
      <c r="U3068">
        <v>9</v>
      </c>
      <c r="V3068">
        <v>9</v>
      </c>
    </row>
    <row r="3069" spans="1:22">
      <c r="A3069">
        <v>2013</v>
      </c>
      <c r="B3069">
        <v>4</v>
      </c>
      <c r="C3069">
        <v>1</v>
      </c>
      <c r="D3069" s="14">
        <v>3.3981347612449899</v>
      </c>
      <c r="E3069" s="14">
        <v>1.48986280500553</v>
      </c>
      <c r="F3069" s="14">
        <v>4.0623192610394403</v>
      </c>
      <c r="G3069" s="14">
        <v>4.8484724501150298</v>
      </c>
      <c r="H3069" s="14">
        <v>7.4409372216988103</v>
      </c>
      <c r="I3069" s="14">
        <v>4.3656309258345898</v>
      </c>
      <c r="J3069" s="14">
        <v>6.7399985037123198</v>
      </c>
      <c r="K3069" s="14">
        <v>10.803773070450299</v>
      </c>
      <c r="L3069" s="14">
        <v>0.199947420583827</v>
      </c>
      <c r="M3069" s="14">
        <v>0</v>
      </c>
      <c r="N3069" s="14">
        <v>3.4410925044907401</v>
      </c>
      <c r="O3069" s="14">
        <v>4.5470358898848602</v>
      </c>
      <c r="P3069" s="14">
        <v>5.4298167467012997</v>
      </c>
      <c r="R3069">
        <v>11</v>
      </c>
      <c r="S3069">
        <v>8</v>
      </c>
      <c r="T3069">
        <v>2</v>
      </c>
      <c r="U3069">
        <v>9</v>
      </c>
      <c r="V3069">
        <v>1</v>
      </c>
    </row>
    <row r="3070" spans="1:22">
      <c r="A3070">
        <v>2013</v>
      </c>
      <c r="B3070">
        <v>4</v>
      </c>
      <c r="C3070">
        <v>2</v>
      </c>
      <c r="D3070" s="14">
        <v>0.733444750787414</v>
      </c>
      <c r="E3070" s="14">
        <v>1.3483929756351201</v>
      </c>
      <c r="F3070" s="14">
        <v>5.5415065860060402</v>
      </c>
      <c r="G3070" s="14">
        <v>3.9042138644073301</v>
      </c>
      <c r="H3070" s="14">
        <v>3.5450275875484998</v>
      </c>
      <c r="I3070" s="14">
        <v>0.76925051831166202</v>
      </c>
      <c r="J3070" s="14">
        <v>4.9244372847723197</v>
      </c>
      <c r="K3070" s="14">
        <v>2.6643429942667698</v>
      </c>
      <c r="L3070" s="14">
        <v>5.4727945310566899E-2</v>
      </c>
      <c r="M3070" s="14">
        <v>0</v>
      </c>
      <c r="N3070" s="14">
        <v>1.50962814342264</v>
      </c>
      <c r="O3070" s="14">
        <v>2.2300420527135301</v>
      </c>
      <c r="P3070" s="14">
        <v>2.6735783112882401</v>
      </c>
      <c r="R3070">
        <v>6</v>
      </c>
      <c r="S3070">
        <v>8</v>
      </c>
      <c r="T3070">
        <v>2</v>
      </c>
      <c r="U3070">
        <v>9</v>
      </c>
      <c r="V3070">
        <v>1</v>
      </c>
    </row>
    <row r="3071" spans="1:22">
      <c r="A3071">
        <v>2013</v>
      </c>
      <c r="B3071">
        <v>4</v>
      </c>
      <c r="C3071">
        <v>3</v>
      </c>
      <c r="D3071" s="14">
        <v>4.6913710623397797</v>
      </c>
      <c r="E3071" s="14">
        <v>3.2610623768345599</v>
      </c>
      <c r="F3071" s="14">
        <v>2.39005875886299</v>
      </c>
      <c r="G3071" s="14">
        <v>4.7038997810888601</v>
      </c>
      <c r="H3071" s="14">
        <v>3.08933720816457</v>
      </c>
      <c r="I3071" s="14">
        <v>4.3125228879947697</v>
      </c>
      <c r="J3071" s="14">
        <v>2.91253444619415</v>
      </c>
      <c r="K3071" s="14">
        <v>1.99273721165766</v>
      </c>
      <c r="L3071" s="14">
        <v>1.3661083200681701</v>
      </c>
      <c r="M3071" s="14">
        <v>0</v>
      </c>
      <c r="N3071" s="14">
        <v>4.56496023320737</v>
      </c>
      <c r="O3071" s="14">
        <v>1.0669258402400901</v>
      </c>
      <c r="P3071" s="14">
        <v>2.2717090676595499</v>
      </c>
      <c r="R3071">
        <v>7</v>
      </c>
      <c r="S3071">
        <v>8</v>
      </c>
      <c r="T3071">
        <v>2</v>
      </c>
      <c r="U3071">
        <v>9</v>
      </c>
      <c r="V3071">
        <v>9</v>
      </c>
    </row>
    <row r="3072" spans="1:22">
      <c r="A3072">
        <v>2013</v>
      </c>
      <c r="B3072">
        <v>4</v>
      </c>
      <c r="C3072">
        <v>4</v>
      </c>
      <c r="D3072" s="14">
        <v>7.5084611829159904</v>
      </c>
      <c r="E3072" s="14">
        <v>0.477258463808099</v>
      </c>
      <c r="F3072" s="14">
        <v>2.9622434403374798E-2</v>
      </c>
      <c r="G3072" s="14">
        <v>1.8154070981784001</v>
      </c>
      <c r="H3072" s="14">
        <v>2.9747390573871901</v>
      </c>
      <c r="I3072" s="14">
        <v>2.7257624671854002</v>
      </c>
      <c r="J3072" s="14">
        <v>1.18741933336867</v>
      </c>
      <c r="K3072" s="14">
        <v>8.0939190723008601</v>
      </c>
      <c r="L3072" s="14">
        <v>1.24417828034794</v>
      </c>
      <c r="M3072" s="14">
        <v>0</v>
      </c>
      <c r="N3072" s="14">
        <v>7.5481872716802698</v>
      </c>
      <c r="O3072" s="14">
        <v>1.72845680457188</v>
      </c>
      <c r="P3072" s="14">
        <v>2.7684570968854101</v>
      </c>
      <c r="R3072">
        <v>8</v>
      </c>
      <c r="S3072">
        <v>3</v>
      </c>
      <c r="T3072">
        <v>9</v>
      </c>
      <c r="U3072">
        <v>9</v>
      </c>
      <c r="V3072">
        <v>9</v>
      </c>
    </row>
    <row r="3073" spans="1:22">
      <c r="A3073">
        <v>2013</v>
      </c>
      <c r="B3073">
        <v>4</v>
      </c>
      <c r="C3073">
        <v>5</v>
      </c>
      <c r="D3073" s="14">
        <v>5.0407316927357497</v>
      </c>
      <c r="E3073" s="14">
        <v>4.61277313921356E-2</v>
      </c>
      <c r="F3073" s="14">
        <v>7.4983038229909302E-3</v>
      </c>
      <c r="G3073" s="14">
        <v>3.7144314719273099</v>
      </c>
      <c r="H3073" s="14">
        <v>4.9713285592369099</v>
      </c>
      <c r="I3073" s="14">
        <v>4.0272529018416003</v>
      </c>
      <c r="J3073" s="14">
        <v>1.54927653542755</v>
      </c>
      <c r="K3073" s="14">
        <v>8.5362860425132698</v>
      </c>
      <c r="L3073" s="14">
        <v>0.94137929720706504</v>
      </c>
      <c r="M3073" s="14">
        <v>0</v>
      </c>
      <c r="N3073" s="14">
        <v>3.9375264447020002</v>
      </c>
      <c r="O3073" s="14">
        <v>1.21136628221883</v>
      </c>
      <c r="P3073" s="14">
        <v>3.0788797517004198</v>
      </c>
      <c r="R3073">
        <v>9</v>
      </c>
      <c r="S3073">
        <v>1</v>
      </c>
      <c r="T3073">
        <v>9</v>
      </c>
      <c r="U3073">
        <v>9</v>
      </c>
      <c r="V3073">
        <v>9</v>
      </c>
    </row>
    <row r="3074" spans="1:22">
      <c r="A3074">
        <v>2013</v>
      </c>
      <c r="B3074">
        <v>4</v>
      </c>
      <c r="C3074">
        <v>6</v>
      </c>
      <c r="D3074" s="14">
        <v>7.4840452197358598</v>
      </c>
      <c r="E3074" s="14">
        <v>8.0131019223713903E-4</v>
      </c>
      <c r="F3074" s="14">
        <v>5.0305899133589502E-2</v>
      </c>
      <c r="G3074" s="14">
        <v>3.8883929334657301</v>
      </c>
      <c r="H3074" s="14">
        <v>9.5297880773370007</v>
      </c>
      <c r="I3074" s="14">
        <v>12.8583259751935</v>
      </c>
      <c r="J3074" s="14">
        <v>2.3882903746694502</v>
      </c>
      <c r="K3074" s="14">
        <v>10.7101435205541</v>
      </c>
      <c r="L3074" s="14">
        <v>3.41433508492279</v>
      </c>
      <c r="M3074" s="14">
        <v>0</v>
      </c>
      <c r="N3074" s="14">
        <v>12.445342175296799</v>
      </c>
      <c r="O3074" s="14">
        <v>1.9707932715758301</v>
      </c>
      <c r="P3074" s="14">
        <v>4.6012540587594897</v>
      </c>
      <c r="R3074">
        <v>11</v>
      </c>
      <c r="S3074">
        <v>6</v>
      </c>
      <c r="T3074">
        <v>2</v>
      </c>
      <c r="U3074">
        <v>9</v>
      </c>
      <c r="V3074">
        <v>1</v>
      </c>
    </row>
    <row r="3075" spans="1:22">
      <c r="A3075">
        <v>2013</v>
      </c>
      <c r="B3075">
        <v>4</v>
      </c>
      <c r="C3075">
        <v>7</v>
      </c>
      <c r="D3075" s="14">
        <v>6.3972995825921597</v>
      </c>
      <c r="E3075" s="14">
        <v>5.4694485486763995E-4</v>
      </c>
      <c r="F3075" s="14">
        <v>8.7155067233022103E-5</v>
      </c>
      <c r="G3075" s="14">
        <v>3.3236414775445402</v>
      </c>
      <c r="H3075" s="14">
        <v>10.0842311841885</v>
      </c>
      <c r="I3075" s="14">
        <v>6.5539870917055802</v>
      </c>
      <c r="J3075" s="14">
        <v>1.2206715310997001</v>
      </c>
      <c r="K3075" s="14">
        <v>10.650237925671799</v>
      </c>
      <c r="L3075" s="14">
        <v>3.8888955662351301</v>
      </c>
      <c r="M3075" s="14">
        <v>5.7703663009734502E-5</v>
      </c>
      <c r="N3075" s="14">
        <v>17.48625647519</v>
      </c>
      <c r="O3075" s="14">
        <v>1.24913995210405</v>
      </c>
      <c r="P3075" s="14">
        <v>4.4042220917490198</v>
      </c>
      <c r="R3075">
        <v>11</v>
      </c>
      <c r="S3075">
        <v>6</v>
      </c>
      <c r="T3075">
        <v>1</v>
      </c>
      <c r="U3075">
        <v>6</v>
      </c>
      <c r="V3075">
        <v>1</v>
      </c>
    </row>
    <row r="3076" spans="1:22">
      <c r="A3076">
        <v>2013</v>
      </c>
      <c r="B3076">
        <v>4</v>
      </c>
      <c r="C3076">
        <v>8</v>
      </c>
      <c r="D3076" s="14">
        <v>6.3288738997323302</v>
      </c>
      <c r="E3076" s="14">
        <v>5.5500235522858198E-3</v>
      </c>
      <c r="F3076" s="14">
        <v>8.7698394748664393E-3</v>
      </c>
      <c r="G3076" s="14">
        <v>3.3955351984092599</v>
      </c>
      <c r="H3076" s="14">
        <v>7.0279165837480999</v>
      </c>
      <c r="I3076" s="14">
        <v>6.4765117910354801</v>
      </c>
      <c r="J3076" s="14">
        <v>5.85339339765238</v>
      </c>
      <c r="K3076" s="14">
        <v>8.3598482808836092</v>
      </c>
      <c r="L3076" s="14">
        <v>1.0031743722775199</v>
      </c>
      <c r="M3076" s="14">
        <v>3.1701085614742103E-4</v>
      </c>
      <c r="N3076" s="14">
        <v>3.4935470351973699</v>
      </c>
      <c r="O3076" s="14">
        <v>2.1461105343005298</v>
      </c>
      <c r="P3076" s="14">
        <v>3.9077690813086501</v>
      </c>
      <c r="R3076">
        <v>11</v>
      </c>
      <c r="S3076">
        <v>6</v>
      </c>
      <c r="T3076">
        <v>2</v>
      </c>
      <c r="U3076">
        <v>6</v>
      </c>
      <c r="V3076">
        <v>1</v>
      </c>
    </row>
    <row r="3077" spans="1:22">
      <c r="A3077">
        <v>2013</v>
      </c>
      <c r="B3077">
        <v>4</v>
      </c>
      <c r="C3077">
        <v>9</v>
      </c>
      <c r="D3077" s="14">
        <v>6.7552045014648696</v>
      </c>
      <c r="E3077" s="14">
        <v>6.0163087173555403E-2</v>
      </c>
      <c r="F3077" s="14">
        <v>5.2359900418133803E-4</v>
      </c>
      <c r="G3077" s="14">
        <v>3.1299194355004598</v>
      </c>
      <c r="H3077" s="14">
        <v>7.2253126206161999</v>
      </c>
      <c r="I3077" s="14">
        <v>3.5696452295884402</v>
      </c>
      <c r="J3077" s="14">
        <v>4.8405358840932102</v>
      </c>
      <c r="K3077" s="14">
        <v>7.5900351973814404</v>
      </c>
      <c r="L3077" s="14">
        <v>3.25083916480206</v>
      </c>
      <c r="M3077" s="14">
        <v>1.2505782195844099E-4</v>
      </c>
      <c r="N3077" s="14">
        <v>6.6642089986887703</v>
      </c>
      <c r="O3077" s="14">
        <v>2.7228754319806998</v>
      </c>
      <c r="P3077" s="14">
        <v>4.1163869711201997</v>
      </c>
      <c r="R3077">
        <v>11</v>
      </c>
      <c r="S3077">
        <v>1</v>
      </c>
      <c r="T3077">
        <v>2</v>
      </c>
      <c r="U3077">
        <v>9</v>
      </c>
      <c r="V3077">
        <v>1</v>
      </c>
    </row>
    <row r="3078" spans="1:22">
      <c r="A3078">
        <v>2013</v>
      </c>
      <c r="B3078">
        <v>4</v>
      </c>
      <c r="C3078">
        <v>10</v>
      </c>
      <c r="D3078" s="14">
        <v>3.1818678345477802</v>
      </c>
      <c r="E3078" s="14">
        <v>0.16032978210763399</v>
      </c>
      <c r="F3078" s="14">
        <v>5.1111039380929901E-3</v>
      </c>
      <c r="G3078" s="14">
        <v>2.10574676188233</v>
      </c>
      <c r="H3078" s="14">
        <v>7.5614914143552001</v>
      </c>
      <c r="I3078" s="14">
        <v>4.19447321387364</v>
      </c>
      <c r="J3078" s="14">
        <v>7.30137932370853</v>
      </c>
      <c r="K3078" s="14">
        <v>6.39932870464669</v>
      </c>
      <c r="L3078" s="14">
        <v>2.3726971705002899</v>
      </c>
      <c r="M3078" s="14">
        <v>6.4465912769410302E-4</v>
      </c>
      <c r="N3078" s="14">
        <v>6.1780172891040399</v>
      </c>
      <c r="O3078" s="14">
        <v>2.05914747455421</v>
      </c>
      <c r="P3078" s="14">
        <v>3.69048520854858</v>
      </c>
      <c r="R3078">
        <v>11</v>
      </c>
      <c r="S3078">
        <v>1</v>
      </c>
      <c r="T3078">
        <v>2</v>
      </c>
      <c r="U3078">
        <v>9</v>
      </c>
      <c r="V3078">
        <v>1</v>
      </c>
    </row>
    <row r="3079" spans="1:22">
      <c r="A3079">
        <v>2013</v>
      </c>
      <c r="B3079">
        <v>4</v>
      </c>
      <c r="C3079">
        <v>11</v>
      </c>
      <c r="D3079" s="14">
        <v>13.5411004939845</v>
      </c>
      <c r="E3079" s="14">
        <v>0.20101069498517199</v>
      </c>
      <c r="F3079" s="14">
        <v>1.0305296467159599E-2</v>
      </c>
      <c r="G3079" s="14">
        <v>5.8972210835418704</v>
      </c>
      <c r="H3079" s="14">
        <v>12.395528662333501</v>
      </c>
      <c r="I3079" s="14">
        <v>17.637896844436401</v>
      </c>
      <c r="J3079" s="14">
        <v>10.036848300200001</v>
      </c>
      <c r="K3079" s="14">
        <v>12.799646757957801</v>
      </c>
      <c r="L3079" s="14">
        <v>1.32110879072374</v>
      </c>
      <c r="M3079" s="14">
        <v>6.4083542817918301E-6</v>
      </c>
      <c r="N3079" s="14">
        <v>17.031817487903702</v>
      </c>
      <c r="O3079" s="14">
        <v>3.1868707080066998</v>
      </c>
      <c r="P3079" s="14">
        <v>6.6810050425174499</v>
      </c>
      <c r="R3079">
        <v>11</v>
      </c>
      <c r="S3079">
        <v>1</v>
      </c>
      <c r="T3079">
        <v>5</v>
      </c>
      <c r="U3079">
        <v>6</v>
      </c>
      <c r="V3079">
        <v>9</v>
      </c>
    </row>
    <row r="3080" spans="1:22">
      <c r="A3080">
        <v>2013</v>
      </c>
      <c r="B3080">
        <v>4</v>
      </c>
      <c r="C3080">
        <v>12</v>
      </c>
      <c r="D3080" s="14">
        <v>5.3822594414751599</v>
      </c>
      <c r="E3080" s="14">
        <v>1.1259235061320301</v>
      </c>
      <c r="F3080" s="14">
        <v>1.63109579445977E-2</v>
      </c>
      <c r="G3080" s="14">
        <v>5.0442743479401599</v>
      </c>
      <c r="H3080" s="14">
        <v>16.458973873645899</v>
      </c>
      <c r="I3080" s="14">
        <v>6.2282333127615699</v>
      </c>
      <c r="J3080" s="14">
        <v>5.0080978231485203</v>
      </c>
      <c r="K3080" s="14">
        <v>11.374737006146001</v>
      </c>
      <c r="L3080" s="14">
        <v>1.6527022208186</v>
      </c>
      <c r="M3080" s="14">
        <v>0</v>
      </c>
      <c r="N3080" s="14">
        <v>14.3240418860569</v>
      </c>
      <c r="O3080" s="14">
        <v>4.2899562612038498</v>
      </c>
      <c r="P3080" s="14">
        <v>6.6865836197861697</v>
      </c>
      <c r="R3080">
        <v>11</v>
      </c>
      <c r="S3080">
        <v>3</v>
      </c>
      <c r="T3080">
        <v>3</v>
      </c>
      <c r="U3080">
        <v>6</v>
      </c>
      <c r="V3080">
        <v>9</v>
      </c>
    </row>
    <row r="3081" spans="1:22">
      <c r="A3081">
        <v>2013</v>
      </c>
      <c r="B3081">
        <v>4</v>
      </c>
      <c r="C3081">
        <v>13</v>
      </c>
      <c r="D3081" s="14">
        <v>10.237661030445</v>
      </c>
      <c r="E3081" s="14">
        <v>0.68007527187305805</v>
      </c>
      <c r="F3081" s="14">
        <v>0.42324332265043502</v>
      </c>
      <c r="G3081" s="14">
        <v>1.81298919790383</v>
      </c>
      <c r="H3081" s="14">
        <v>6.6162316478940797</v>
      </c>
      <c r="I3081" s="14">
        <v>2.9845211619794401</v>
      </c>
      <c r="J3081" s="14">
        <v>2.4155796322135901</v>
      </c>
      <c r="K3081" s="14">
        <v>9.6380777081380398</v>
      </c>
      <c r="L3081" s="14">
        <v>0.13093052308972</v>
      </c>
      <c r="M3081" s="14">
        <v>0</v>
      </c>
      <c r="N3081" s="14">
        <v>2.20382231265677</v>
      </c>
      <c r="O3081" s="14">
        <v>7.2030791300415498</v>
      </c>
      <c r="P3081" s="14">
        <v>5.2153809812089396</v>
      </c>
      <c r="R3081">
        <v>10</v>
      </c>
      <c r="S3081">
        <v>3</v>
      </c>
      <c r="T3081">
        <v>3</v>
      </c>
      <c r="U3081">
        <v>6</v>
      </c>
      <c r="V3081">
        <v>9</v>
      </c>
    </row>
    <row r="3082" spans="1:22">
      <c r="A3082">
        <v>2013</v>
      </c>
      <c r="B3082">
        <v>4</v>
      </c>
      <c r="C3082">
        <v>14</v>
      </c>
      <c r="D3082" s="14">
        <v>6.0346363743630196</v>
      </c>
      <c r="E3082" s="14">
        <v>0.246901750892149</v>
      </c>
      <c r="F3082" s="14">
        <v>0.28446921644341899</v>
      </c>
      <c r="G3082" s="14">
        <v>2.6101870880812501</v>
      </c>
      <c r="H3082" s="14">
        <v>6.75321045983421</v>
      </c>
      <c r="I3082" s="14">
        <v>9.0643095802676097</v>
      </c>
      <c r="J3082" s="14">
        <v>4.0506329392795104</v>
      </c>
      <c r="K3082" s="14">
        <v>2.7258904126582602</v>
      </c>
      <c r="L3082" s="14">
        <v>0.93124659793444797</v>
      </c>
      <c r="M3082" s="14">
        <v>0</v>
      </c>
      <c r="N3082" s="14">
        <v>4.7919482581553403</v>
      </c>
      <c r="O3082" s="14">
        <v>2.82137192845535</v>
      </c>
      <c r="P3082" s="14">
        <v>3.0233987385001102</v>
      </c>
      <c r="R3082">
        <v>7</v>
      </c>
      <c r="S3082">
        <v>1</v>
      </c>
      <c r="T3082">
        <v>3</v>
      </c>
      <c r="U3082">
        <v>3</v>
      </c>
      <c r="V3082">
        <v>9</v>
      </c>
    </row>
    <row r="3083" spans="1:22">
      <c r="A3083">
        <v>2013</v>
      </c>
      <c r="B3083">
        <v>4</v>
      </c>
      <c r="C3083">
        <v>15</v>
      </c>
      <c r="D3083" s="14">
        <v>10.926172140994799</v>
      </c>
      <c r="E3083" s="14">
        <v>0.102589187177549</v>
      </c>
      <c r="F3083" s="14">
        <v>2.3556943141931899E-3</v>
      </c>
      <c r="G3083" s="14">
        <v>1.1980248603010699</v>
      </c>
      <c r="H3083" s="14">
        <v>4.3685215001097504</v>
      </c>
      <c r="I3083" s="14">
        <v>6.9956609078218097</v>
      </c>
      <c r="J3083" s="14">
        <v>2.08193349905144</v>
      </c>
      <c r="K3083" s="14">
        <v>2.3730510085019101</v>
      </c>
      <c r="L3083" s="14">
        <v>0.14651465321580401</v>
      </c>
      <c r="M3083" s="14">
        <v>0</v>
      </c>
      <c r="N3083" s="14">
        <v>3.43275953332846</v>
      </c>
      <c r="O3083" s="14">
        <v>2.7560286613589202</v>
      </c>
      <c r="P3083" s="14">
        <v>2.2430632273431499</v>
      </c>
      <c r="R3083">
        <v>7</v>
      </c>
      <c r="S3083">
        <v>8</v>
      </c>
      <c r="T3083">
        <v>2</v>
      </c>
      <c r="U3083">
        <v>3</v>
      </c>
      <c r="V3083">
        <v>9</v>
      </c>
    </row>
    <row r="3084" spans="1:22">
      <c r="A3084">
        <v>2013</v>
      </c>
      <c r="B3084">
        <v>4</v>
      </c>
      <c r="C3084">
        <v>16</v>
      </c>
      <c r="D3084" s="14">
        <v>9.8782059268037106</v>
      </c>
      <c r="E3084" s="14">
        <v>0.105397810268631</v>
      </c>
      <c r="F3084" s="14">
        <v>2.4477270053064799E-3</v>
      </c>
      <c r="G3084" s="14">
        <v>1.55152184211647</v>
      </c>
      <c r="H3084" s="14">
        <v>3.8699588716991502</v>
      </c>
      <c r="I3084" s="14">
        <v>10.5337241346943</v>
      </c>
      <c r="J3084" s="14">
        <v>2.2744988817701999</v>
      </c>
      <c r="K3084" s="14">
        <v>3.78478043273177</v>
      </c>
      <c r="L3084" s="14">
        <v>1.0372596673310499</v>
      </c>
      <c r="M3084" s="14">
        <v>0</v>
      </c>
      <c r="N3084" s="14">
        <v>11.2995391645642</v>
      </c>
      <c r="O3084" s="14">
        <v>4.69967744128137</v>
      </c>
      <c r="P3084" s="14">
        <v>3.5736810726717598</v>
      </c>
      <c r="R3084">
        <v>7</v>
      </c>
      <c r="S3084">
        <v>8</v>
      </c>
      <c r="T3084">
        <v>9</v>
      </c>
      <c r="U3084">
        <v>3</v>
      </c>
      <c r="V3084">
        <v>9</v>
      </c>
    </row>
    <row r="3085" spans="1:22">
      <c r="A3085">
        <v>2013</v>
      </c>
      <c r="B3085">
        <v>4</v>
      </c>
      <c r="C3085">
        <v>17</v>
      </c>
      <c r="D3085" s="14">
        <v>8.38341947009779</v>
      </c>
      <c r="E3085" s="14">
        <v>4.9552493685153402E-2</v>
      </c>
      <c r="F3085" s="14">
        <v>0.108000539994517</v>
      </c>
      <c r="G3085" s="14">
        <v>2.9157943968850102</v>
      </c>
      <c r="H3085" s="14">
        <v>3.0707031759370098</v>
      </c>
      <c r="I3085" s="14">
        <v>2.60427402762252</v>
      </c>
      <c r="J3085" s="14">
        <v>2.0288295539708399</v>
      </c>
      <c r="K3085" s="14">
        <v>5.3810543765761603</v>
      </c>
      <c r="L3085" s="14">
        <v>1.7895395967855501</v>
      </c>
      <c r="M3085" s="14">
        <v>1.22993778689091E-4</v>
      </c>
      <c r="N3085" s="14">
        <v>7.3971392584143096</v>
      </c>
      <c r="O3085" s="14">
        <v>5.68011840509641</v>
      </c>
      <c r="P3085" s="14">
        <v>4.2012449366282203</v>
      </c>
      <c r="R3085">
        <v>7</v>
      </c>
      <c r="S3085">
        <v>6</v>
      </c>
      <c r="T3085">
        <v>2</v>
      </c>
      <c r="U3085">
        <v>3</v>
      </c>
      <c r="V3085">
        <v>1</v>
      </c>
    </row>
    <row r="3086" spans="1:22">
      <c r="A3086">
        <v>2013</v>
      </c>
      <c r="B3086">
        <v>4</v>
      </c>
      <c r="C3086">
        <v>18</v>
      </c>
      <c r="D3086" s="14">
        <v>6.2276221803471499</v>
      </c>
      <c r="E3086" s="14">
        <v>7.9946428167903705E-2</v>
      </c>
      <c r="F3086" s="14">
        <v>0.20322047472055299</v>
      </c>
      <c r="G3086" s="14">
        <v>4.9157866360300702</v>
      </c>
      <c r="H3086" s="14">
        <v>5.2621218786544199</v>
      </c>
      <c r="I3086" s="14">
        <v>3.7559863490139702</v>
      </c>
      <c r="J3086" s="14">
        <v>1.9471326222590299</v>
      </c>
      <c r="K3086" s="14">
        <v>5.23244991884948</v>
      </c>
      <c r="L3086" s="14">
        <v>1.0241764554097901</v>
      </c>
      <c r="M3086" s="14">
        <v>3.8304373386695602E-3</v>
      </c>
      <c r="N3086" s="14">
        <v>8.4719791661925008</v>
      </c>
      <c r="O3086" s="14">
        <v>3.1272630788486899</v>
      </c>
      <c r="P3086" s="14">
        <v>3.7562485628745401</v>
      </c>
      <c r="R3086">
        <v>1</v>
      </c>
      <c r="S3086">
        <v>6</v>
      </c>
      <c r="T3086">
        <v>2</v>
      </c>
      <c r="U3086">
        <v>3</v>
      </c>
      <c r="V3086">
        <v>1</v>
      </c>
    </row>
    <row r="3087" spans="1:22">
      <c r="A3087">
        <v>2013</v>
      </c>
      <c r="B3087">
        <v>4</v>
      </c>
      <c r="C3087">
        <v>19</v>
      </c>
      <c r="D3087" s="14">
        <v>4.5151821382466197</v>
      </c>
      <c r="E3087" s="14">
        <v>8.2671794606399202E-2</v>
      </c>
      <c r="F3087" s="14">
        <v>0.28281277082644402</v>
      </c>
      <c r="G3087" s="14">
        <v>2.99578253224636</v>
      </c>
      <c r="H3087" s="14">
        <v>3.5049612156069698</v>
      </c>
      <c r="I3087" s="14">
        <v>2.5325764687009</v>
      </c>
      <c r="J3087" s="14">
        <v>4.3442059420237298</v>
      </c>
      <c r="K3087" s="14">
        <v>4.2173345060515803</v>
      </c>
      <c r="L3087" s="14">
        <v>2.1624435961228898</v>
      </c>
      <c r="M3087" s="14">
        <v>2.2335435932793E-2</v>
      </c>
      <c r="N3087" s="14">
        <v>4.0247982064288603</v>
      </c>
      <c r="O3087" s="14">
        <v>2.0365419473908402</v>
      </c>
      <c r="P3087" s="14">
        <v>2.8715717783125401</v>
      </c>
      <c r="R3087">
        <v>7</v>
      </c>
      <c r="S3087">
        <v>6</v>
      </c>
      <c r="T3087">
        <v>4</v>
      </c>
      <c r="U3087">
        <v>3</v>
      </c>
      <c r="V3087">
        <v>7</v>
      </c>
    </row>
    <row r="3088" spans="1:22">
      <c r="A3088">
        <v>2013</v>
      </c>
      <c r="B3088">
        <v>4</v>
      </c>
      <c r="C3088">
        <v>20</v>
      </c>
      <c r="D3088" s="14">
        <v>6.7485202030384297</v>
      </c>
      <c r="E3088" s="14">
        <v>6.3446077138232707E-2</v>
      </c>
      <c r="F3088" s="14">
        <v>3.6041484938539203E-2</v>
      </c>
      <c r="G3088" s="14">
        <v>2.9250089758025002</v>
      </c>
      <c r="H3088" s="14">
        <v>4.68270520562203</v>
      </c>
      <c r="I3088" s="14">
        <v>4.2506424801894003</v>
      </c>
      <c r="J3088" s="14">
        <v>2.1194435332053501</v>
      </c>
      <c r="K3088" s="14">
        <v>4.5418059589740896</v>
      </c>
      <c r="L3088" s="14">
        <v>2.3316482090421502</v>
      </c>
      <c r="M3088" s="14">
        <v>1.61394098124037E-2</v>
      </c>
      <c r="N3088" s="14">
        <v>9.6278985431070492</v>
      </c>
      <c r="O3088" s="14">
        <v>2.9309066320488202</v>
      </c>
      <c r="P3088" s="14">
        <v>3.29354671801552</v>
      </c>
      <c r="R3088">
        <v>7</v>
      </c>
      <c r="S3088">
        <v>6</v>
      </c>
      <c r="T3088">
        <v>4</v>
      </c>
      <c r="U3088">
        <v>3</v>
      </c>
      <c r="V3088">
        <v>7</v>
      </c>
    </row>
    <row r="3089" spans="1:22">
      <c r="A3089">
        <v>2013</v>
      </c>
      <c r="B3089">
        <v>4</v>
      </c>
      <c r="C3089">
        <v>21</v>
      </c>
      <c r="D3089" s="14">
        <v>5.3541452064735298</v>
      </c>
      <c r="E3089" s="14">
        <v>9.0286995407656695E-2</v>
      </c>
      <c r="F3089" s="14">
        <v>1.61916189279725E-3</v>
      </c>
      <c r="G3089" s="14">
        <v>3.86948103924371</v>
      </c>
      <c r="H3089" s="14">
        <v>3.1607688546761601</v>
      </c>
      <c r="I3089" s="14">
        <v>3.4923557044123101</v>
      </c>
      <c r="J3089" s="14">
        <v>1.86487113404881</v>
      </c>
      <c r="K3089" s="14">
        <v>3.02251327993838</v>
      </c>
      <c r="L3089" s="14">
        <v>1.98099400213063</v>
      </c>
      <c r="M3089" s="14">
        <v>1.8854752979260401E-2</v>
      </c>
      <c r="N3089" s="14">
        <v>5.0129895018852002</v>
      </c>
      <c r="O3089" s="14">
        <v>2.18955218690378</v>
      </c>
      <c r="P3089" s="14">
        <v>2.5944185636661898</v>
      </c>
      <c r="R3089">
        <v>7</v>
      </c>
      <c r="S3089">
        <v>5</v>
      </c>
      <c r="T3089">
        <v>4</v>
      </c>
      <c r="U3089">
        <v>3</v>
      </c>
      <c r="V3089">
        <v>6</v>
      </c>
    </row>
    <row r="3090" spans="1:22">
      <c r="A3090">
        <v>2013</v>
      </c>
      <c r="B3090">
        <v>4</v>
      </c>
      <c r="C3090">
        <v>22</v>
      </c>
      <c r="D3090" s="14">
        <v>4.7789019968809701</v>
      </c>
      <c r="E3090" s="14">
        <v>2.1124956521247001E-2</v>
      </c>
      <c r="F3090" s="14">
        <v>5.2405279450092697E-4</v>
      </c>
      <c r="G3090" s="14">
        <v>4.5478065994111301</v>
      </c>
      <c r="H3090" s="14">
        <v>3.60176841109213</v>
      </c>
      <c r="I3090" s="14">
        <v>7.7607761851380603</v>
      </c>
      <c r="J3090" s="14">
        <v>3.6346300712339401</v>
      </c>
      <c r="K3090" s="14">
        <v>1.7043578985779899</v>
      </c>
      <c r="L3090" s="14">
        <v>0.78322164506133396</v>
      </c>
      <c r="M3090" s="14">
        <v>6.93234663641072E-3</v>
      </c>
      <c r="N3090" s="14">
        <v>4.1397755086826704</v>
      </c>
      <c r="O3090" s="14">
        <v>1.7054622830064099</v>
      </c>
      <c r="P3090" s="14">
        <v>2.4699877465733899</v>
      </c>
      <c r="R3090">
        <v>2</v>
      </c>
      <c r="S3090">
        <v>5</v>
      </c>
      <c r="T3090">
        <v>4</v>
      </c>
      <c r="U3090">
        <v>3</v>
      </c>
      <c r="V3090">
        <v>6</v>
      </c>
    </row>
    <row r="3091" spans="1:22">
      <c r="A3091">
        <v>2013</v>
      </c>
      <c r="B3091">
        <v>4</v>
      </c>
      <c r="C3091">
        <v>23</v>
      </c>
      <c r="D3091" s="14">
        <v>4.6185650526017499</v>
      </c>
      <c r="E3091" s="14">
        <v>2.9593198539891299E-2</v>
      </c>
      <c r="F3091" s="14">
        <v>1.57130616659778E-3</v>
      </c>
      <c r="G3091" s="14">
        <v>3.4859924903153101</v>
      </c>
      <c r="H3091" s="14">
        <v>2.5140961360102798</v>
      </c>
      <c r="I3091" s="14">
        <v>4.1013081876342801</v>
      </c>
      <c r="J3091" s="14">
        <v>2.1725665698137102</v>
      </c>
      <c r="K3091" s="14">
        <v>1.9227347171734199</v>
      </c>
      <c r="L3091" s="14">
        <v>0.50845033611282697</v>
      </c>
      <c r="M3091" s="14">
        <v>0</v>
      </c>
      <c r="N3091" s="14">
        <v>2.4945427206079098</v>
      </c>
      <c r="O3091" s="14">
        <v>1.5442235137220699</v>
      </c>
      <c r="P3091" s="14">
        <v>1.95038090258144</v>
      </c>
      <c r="R3091">
        <v>2</v>
      </c>
      <c r="S3091">
        <v>1</v>
      </c>
      <c r="T3091">
        <v>4</v>
      </c>
      <c r="U3091">
        <v>3</v>
      </c>
      <c r="V3091">
        <v>7</v>
      </c>
    </row>
    <row r="3092" spans="1:22">
      <c r="A3092">
        <v>2013</v>
      </c>
      <c r="B3092">
        <v>4</v>
      </c>
      <c r="C3092">
        <v>24</v>
      </c>
      <c r="D3092" s="14">
        <v>3.3827113785278899</v>
      </c>
      <c r="E3092" s="14">
        <v>0.43204818321023503</v>
      </c>
      <c r="F3092" s="14">
        <v>1.1845249989193E-2</v>
      </c>
      <c r="G3092" s="14">
        <v>2.8188670657974302</v>
      </c>
      <c r="H3092" s="14">
        <v>1.1692591559761201</v>
      </c>
      <c r="I3092" s="14">
        <v>6.2526620325990798</v>
      </c>
      <c r="J3092" s="14">
        <v>4.3137018921885204</v>
      </c>
      <c r="K3092" s="14">
        <v>1.81800766829598</v>
      </c>
      <c r="L3092" s="14">
        <v>0.89716036866697102</v>
      </c>
      <c r="M3092" s="14">
        <v>0</v>
      </c>
      <c r="N3092" s="14">
        <v>3.8558632228560001</v>
      </c>
      <c r="O3092" s="14">
        <v>2.2274659222215201</v>
      </c>
      <c r="P3092" s="14">
        <v>2.2554452666421798</v>
      </c>
      <c r="R3092">
        <v>7</v>
      </c>
      <c r="S3092">
        <v>6</v>
      </c>
      <c r="T3092">
        <v>9</v>
      </c>
      <c r="U3092">
        <v>3</v>
      </c>
      <c r="V3092">
        <v>7</v>
      </c>
    </row>
    <row r="3093" spans="1:22">
      <c r="A3093">
        <v>2013</v>
      </c>
      <c r="B3093">
        <v>4</v>
      </c>
      <c r="C3093">
        <v>25</v>
      </c>
      <c r="D3093" s="14">
        <v>1.46363023790652</v>
      </c>
      <c r="E3093" s="14">
        <v>0.91239389753421196</v>
      </c>
      <c r="F3093" s="14">
        <v>2.3137988977439801E-2</v>
      </c>
      <c r="G3093" s="14">
        <v>5.5646686346329002</v>
      </c>
      <c r="H3093" s="14">
        <v>1.9098691267129</v>
      </c>
      <c r="I3093" s="14">
        <v>1.67897727996341</v>
      </c>
      <c r="J3093" s="14">
        <v>3.8932756835206401</v>
      </c>
      <c r="K3093" s="14">
        <v>2.2310688165340702</v>
      </c>
      <c r="L3093" s="14">
        <v>1.2331340735735099</v>
      </c>
      <c r="M3093" s="14">
        <v>3.65406334799995E-4</v>
      </c>
      <c r="N3093" s="14">
        <v>9.21906392400515</v>
      </c>
      <c r="O3093" s="14">
        <v>4.9818792242563799</v>
      </c>
      <c r="P3093" s="14">
        <v>4.01551322144301</v>
      </c>
      <c r="R3093">
        <v>1</v>
      </c>
      <c r="S3093">
        <v>6</v>
      </c>
      <c r="T3093">
        <v>2</v>
      </c>
      <c r="U3093">
        <v>3</v>
      </c>
      <c r="V3093">
        <v>1</v>
      </c>
    </row>
    <row r="3094" spans="1:22">
      <c r="A3094">
        <v>2013</v>
      </c>
      <c r="B3094">
        <v>4</v>
      </c>
      <c r="C3094">
        <v>26</v>
      </c>
      <c r="D3094" s="14">
        <v>3.9701051536109802</v>
      </c>
      <c r="E3094" s="14">
        <v>1.43307986729779</v>
      </c>
      <c r="F3094" s="14">
        <v>0.483697173383631</v>
      </c>
      <c r="G3094" s="14">
        <v>3.3184639666495501</v>
      </c>
      <c r="H3094" s="14">
        <v>4.0933241380002299</v>
      </c>
      <c r="I3094" s="14">
        <v>2.3579056571224899</v>
      </c>
      <c r="J3094" s="14">
        <v>3.6104291171713001</v>
      </c>
      <c r="K3094" s="14">
        <v>1.5504452506909601</v>
      </c>
      <c r="L3094" s="14">
        <v>1.42617773111629</v>
      </c>
      <c r="M3094" s="14">
        <v>1.58919519585973E-2</v>
      </c>
      <c r="N3094" s="14">
        <v>7.7446782556906903</v>
      </c>
      <c r="O3094" s="14">
        <v>4.7467156753120499</v>
      </c>
      <c r="P3094" s="14">
        <v>3.5228296969377499</v>
      </c>
      <c r="R3094">
        <v>5</v>
      </c>
      <c r="S3094">
        <v>6</v>
      </c>
      <c r="T3094">
        <v>2</v>
      </c>
      <c r="U3094">
        <v>2</v>
      </c>
      <c r="V3094">
        <v>1</v>
      </c>
    </row>
    <row r="3095" spans="1:22">
      <c r="A3095">
        <v>2013</v>
      </c>
      <c r="B3095">
        <v>4</v>
      </c>
      <c r="C3095">
        <v>27</v>
      </c>
      <c r="D3095" s="14">
        <v>8.5287921233113302</v>
      </c>
      <c r="E3095" s="14">
        <v>1.3812579228723301</v>
      </c>
      <c r="F3095" s="14">
        <v>0.90464866502807595</v>
      </c>
      <c r="G3095" s="14">
        <v>3.65292021650124</v>
      </c>
      <c r="H3095" s="14">
        <v>4.8076327443891698</v>
      </c>
      <c r="I3095" s="14">
        <v>3.45400685375155</v>
      </c>
      <c r="J3095" s="14">
        <v>3.54736230187358</v>
      </c>
      <c r="K3095" s="14">
        <v>2.04989012514761</v>
      </c>
      <c r="L3095" s="14">
        <v>1.5035954852378699</v>
      </c>
      <c r="M3095" s="14">
        <v>1.0732120246711001E-3</v>
      </c>
      <c r="N3095" s="14">
        <v>8.0539892240673208</v>
      </c>
      <c r="O3095" s="14">
        <v>4.9644957363718198</v>
      </c>
      <c r="P3095" s="14">
        <v>3.83623265758906</v>
      </c>
      <c r="R3095">
        <v>7</v>
      </c>
      <c r="S3095">
        <v>6</v>
      </c>
      <c r="T3095">
        <v>2</v>
      </c>
      <c r="U3095">
        <v>3</v>
      </c>
      <c r="V3095">
        <v>1</v>
      </c>
    </row>
    <row r="3096" spans="1:22">
      <c r="A3096">
        <v>2013</v>
      </c>
      <c r="B3096">
        <v>4</v>
      </c>
      <c r="C3096">
        <v>28</v>
      </c>
      <c r="D3096" s="14">
        <v>10.0760926412239</v>
      </c>
      <c r="E3096" s="14">
        <v>1.88062946425148</v>
      </c>
      <c r="F3096" s="14">
        <v>6.6597676961402397E-2</v>
      </c>
      <c r="G3096" s="14">
        <v>3.7809199646948999</v>
      </c>
      <c r="H3096" s="14">
        <v>3.40777845530492</v>
      </c>
      <c r="I3096" s="14">
        <v>7.2192409166609304</v>
      </c>
      <c r="J3096" s="14">
        <v>2.9785535863508499</v>
      </c>
      <c r="K3096" s="14">
        <v>1.8274451805077101</v>
      </c>
      <c r="L3096" s="14">
        <v>3.4931390863776</v>
      </c>
      <c r="M3096" s="14">
        <v>2.2553003145457301E-2</v>
      </c>
      <c r="N3096" s="14">
        <v>8.8888335750913807</v>
      </c>
      <c r="O3096" s="14">
        <v>4.2674923179646997</v>
      </c>
      <c r="P3096" s="14">
        <v>3.5359305929909599</v>
      </c>
      <c r="R3096">
        <v>7</v>
      </c>
      <c r="S3096">
        <v>8</v>
      </c>
      <c r="T3096">
        <v>9</v>
      </c>
      <c r="U3096">
        <v>3</v>
      </c>
      <c r="V3096">
        <v>7</v>
      </c>
    </row>
    <row r="3097" spans="1:22">
      <c r="A3097">
        <v>2013</v>
      </c>
      <c r="B3097">
        <v>4</v>
      </c>
      <c r="C3097">
        <v>29</v>
      </c>
      <c r="D3097" s="14">
        <v>8.3395059269534393</v>
      </c>
      <c r="E3097" s="14">
        <v>0.89595695637150896</v>
      </c>
      <c r="F3097" s="14">
        <v>0.13907856202637101</v>
      </c>
      <c r="G3097" s="14">
        <v>3.7516997677401398</v>
      </c>
      <c r="H3097" s="14">
        <v>3.6441512108454801</v>
      </c>
      <c r="I3097" s="14">
        <v>10.987095277005199</v>
      </c>
      <c r="J3097" s="14">
        <v>1.5921786451903299</v>
      </c>
      <c r="K3097" s="14">
        <v>2.5796939416813101</v>
      </c>
      <c r="L3097" s="14">
        <v>6.6929898240953802</v>
      </c>
      <c r="M3097" s="14">
        <v>8.4932791648113404E-2</v>
      </c>
      <c r="N3097" s="14">
        <v>12.9433993259278</v>
      </c>
      <c r="O3097" s="14">
        <v>6.5223638586228398</v>
      </c>
      <c r="P3097" s="14">
        <v>4.6768804998726097</v>
      </c>
      <c r="R3097">
        <v>10</v>
      </c>
      <c r="S3097">
        <v>8</v>
      </c>
      <c r="T3097">
        <v>9</v>
      </c>
      <c r="U3097">
        <v>3</v>
      </c>
      <c r="V3097">
        <v>1</v>
      </c>
    </row>
    <row r="3098" spans="1:22">
      <c r="A3098">
        <v>2013</v>
      </c>
      <c r="B3098">
        <v>4</v>
      </c>
      <c r="C3098">
        <v>30</v>
      </c>
      <c r="D3098" s="14">
        <v>8.8526705922614699</v>
      </c>
      <c r="E3098" s="14">
        <v>0.82464003607036596</v>
      </c>
      <c r="F3098" s="14">
        <v>0.80899358313935499</v>
      </c>
      <c r="G3098" s="14">
        <v>3.4811066908964001</v>
      </c>
      <c r="H3098" s="14">
        <v>5.9564256422145299</v>
      </c>
      <c r="I3098" s="14">
        <v>11.1983825500943</v>
      </c>
      <c r="J3098" s="14">
        <v>2.0753273993287502</v>
      </c>
      <c r="K3098" s="14">
        <v>7.4815304388389903</v>
      </c>
      <c r="L3098" s="14">
        <v>2.5037673462180901</v>
      </c>
      <c r="M3098" s="14">
        <v>1.53299505605519E-2</v>
      </c>
      <c r="N3098" s="14">
        <v>11.029578991171499</v>
      </c>
      <c r="O3098" s="14">
        <v>7.2597755271074202</v>
      </c>
      <c r="P3098" s="14">
        <v>5.4826952004446898</v>
      </c>
      <c r="R3098">
        <v>4</v>
      </c>
      <c r="S3098">
        <v>6</v>
      </c>
      <c r="T3098">
        <v>2</v>
      </c>
      <c r="U3098">
        <v>3</v>
      </c>
      <c r="V3098">
        <v>1</v>
      </c>
    </row>
    <row r="3099" spans="1:22">
      <c r="A3099">
        <v>2013</v>
      </c>
      <c r="B3099">
        <v>5</v>
      </c>
      <c r="C3099">
        <v>1</v>
      </c>
      <c r="D3099" s="14">
        <v>5.5738753745036602</v>
      </c>
      <c r="E3099" s="14">
        <v>1.99082406041676</v>
      </c>
      <c r="F3099" s="14">
        <v>1.5979600351324399</v>
      </c>
      <c r="G3099" s="14">
        <v>3.93738134771126</v>
      </c>
      <c r="H3099" s="14">
        <v>6.9605207504839104</v>
      </c>
      <c r="I3099" s="14">
        <v>8.4007221690252294</v>
      </c>
      <c r="J3099" s="14">
        <v>3.0781597568851899</v>
      </c>
      <c r="K3099" s="14">
        <v>3.17050921657389</v>
      </c>
      <c r="L3099" s="14">
        <v>3.9189790637334601</v>
      </c>
      <c r="M3099" s="14">
        <v>0.35539018207232698</v>
      </c>
      <c r="N3099" s="14">
        <v>9.1862733562009495</v>
      </c>
      <c r="O3099" s="14">
        <v>5.8820504163329996</v>
      </c>
      <c r="P3099" s="14">
        <v>4.66820313011418</v>
      </c>
      <c r="R3099">
        <v>5</v>
      </c>
      <c r="S3099">
        <v>5</v>
      </c>
      <c r="T3099">
        <v>2</v>
      </c>
      <c r="U3099">
        <v>2</v>
      </c>
      <c r="V3099">
        <v>1</v>
      </c>
    </row>
    <row r="3100" spans="1:22">
      <c r="A3100">
        <v>2013</v>
      </c>
      <c r="B3100">
        <v>5</v>
      </c>
      <c r="C3100">
        <v>2</v>
      </c>
      <c r="D3100" s="14">
        <v>6.4060598761391097</v>
      </c>
      <c r="E3100" s="14">
        <v>1.99413671393458</v>
      </c>
      <c r="F3100" s="14">
        <v>1.804817966676</v>
      </c>
      <c r="G3100" s="14">
        <v>5.1746487521387596</v>
      </c>
      <c r="H3100" s="14">
        <v>3.7713344696911699</v>
      </c>
      <c r="I3100" s="14">
        <v>6.3525728890017499</v>
      </c>
      <c r="J3100" s="14">
        <v>6.8298512503257101</v>
      </c>
      <c r="K3100" s="14">
        <v>1.43326069428495</v>
      </c>
      <c r="L3100" s="14">
        <v>2.6495166480914198</v>
      </c>
      <c r="M3100" s="14">
        <v>0.34782434653926497</v>
      </c>
      <c r="N3100" s="14">
        <v>6.4475140457815696</v>
      </c>
      <c r="O3100" s="14">
        <v>8.3834346271117006</v>
      </c>
      <c r="P3100" s="14">
        <v>5.4778005045821896</v>
      </c>
      <c r="R3100">
        <v>10</v>
      </c>
      <c r="S3100">
        <v>5</v>
      </c>
      <c r="T3100">
        <v>4</v>
      </c>
      <c r="U3100">
        <v>2</v>
      </c>
      <c r="V3100">
        <v>1</v>
      </c>
    </row>
    <row r="3101" spans="1:22">
      <c r="A3101">
        <v>2013</v>
      </c>
      <c r="B3101">
        <v>5</v>
      </c>
      <c r="C3101">
        <v>3</v>
      </c>
      <c r="D3101" s="14">
        <v>6.5938901993918702</v>
      </c>
      <c r="E3101" s="14">
        <v>0.69386097497704302</v>
      </c>
      <c r="F3101" s="14">
        <v>0.25922524615919301</v>
      </c>
      <c r="G3101" s="14">
        <v>5.2754261043457502</v>
      </c>
      <c r="H3101" s="14">
        <v>6.4892295217826002</v>
      </c>
      <c r="I3101" s="14">
        <v>9.5525635656270893</v>
      </c>
      <c r="J3101" s="14">
        <v>1.1890911940911499</v>
      </c>
      <c r="K3101" s="14">
        <v>1.84291080683772</v>
      </c>
      <c r="L3101" s="14">
        <v>6.3978081929853401</v>
      </c>
      <c r="M3101" s="14">
        <v>1.7755063757234599</v>
      </c>
      <c r="N3101" s="14">
        <v>10.0118062030493</v>
      </c>
      <c r="O3101" s="14">
        <v>8.4709646015586593</v>
      </c>
      <c r="P3101" s="14">
        <v>5.6439808254616404</v>
      </c>
      <c r="R3101">
        <v>4</v>
      </c>
      <c r="S3101">
        <v>6</v>
      </c>
      <c r="T3101">
        <v>4</v>
      </c>
      <c r="U3101">
        <v>2</v>
      </c>
      <c r="V3101">
        <v>1</v>
      </c>
    </row>
    <row r="3102" spans="1:22">
      <c r="A3102">
        <v>2013</v>
      </c>
      <c r="B3102">
        <v>5</v>
      </c>
      <c r="C3102">
        <v>4</v>
      </c>
      <c r="D3102" s="14">
        <v>2.82908980289394</v>
      </c>
      <c r="E3102" s="14">
        <v>0.25021435618048299</v>
      </c>
      <c r="F3102" s="14">
        <v>1.23720750126458</v>
      </c>
      <c r="G3102" s="14">
        <v>4.4890286710093097</v>
      </c>
      <c r="H3102" s="14">
        <v>6.0741926291799597</v>
      </c>
      <c r="I3102" s="14">
        <v>7.8939414540344197</v>
      </c>
      <c r="J3102" s="14">
        <v>1.3935160325746301</v>
      </c>
      <c r="K3102" s="14">
        <v>4.1821868618819797</v>
      </c>
      <c r="L3102" s="14">
        <v>3.3666384344437401</v>
      </c>
      <c r="M3102" s="14">
        <v>0.24302618105799001</v>
      </c>
      <c r="N3102" s="14">
        <v>6.1855227769730696</v>
      </c>
      <c r="O3102" s="14">
        <v>5.6957856800873001</v>
      </c>
      <c r="P3102" s="14">
        <v>4.4315408420261697</v>
      </c>
      <c r="R3102">
        <v>4</v>
      </c>
      <c r="S3102">
        <v>5</v>
      </c>
      <c r="T3102">
        <v>4</v>
      </c>
      <c r="U3102">
        <v>2</v>
      </c>
      <c r="V3102">
        <v>1</v>
      </c>
    </row>
    <row r="3103" spans="1:22">
      <c r="A3103">
        <v>2013</v>
      </c>
      <c r="B3103">
        <v>5</v>
      </c>
      <c r="C3103">
        <v>5</v>
      </c>
      <c r="D3103" s="14">
        <v>11.0886395374222</v>
      </c>
      <c r="E3103" s="14">
        <v>0.20785766270724099</v>
      </c>
      <c r="F3103" s="14">
        <v>0.826913782439616</v>
      </c>
      <c r="G3103" s="14">
        <v>6.51723204934971</v>
      </c>
      <c r="H3103" s="14">
        <v>6.3558887402074298</v>
      </c>
      <c r="I3103" s="14">
        <v>17.544377551443599</v>
      </c>
      <c r="J3103" s="14">
        <v>2.0755403366621099</v>
      </c>
      <c r="K3103" s="14">
        <v>4.5827698837425901</v>
      </c>
      <c r="L3103" s="14">
        <v>8.1956911202259093</v>
      </c>
      <c r="M3103" s="14">
        <v>0.71204954934574205</v>
      </c>
      <c r="N3103" s="14">
        <v>12.035920523768</v>
      </c>
      <c r="O3103" s="14">
        <v>4.3666363384977602</v>
      </c>
      <c r="P3103" s="14">
        <v>5.0331839695408096</v>
      </c>
      <c r="R3103">
        <v>10</v>
      </c>
      <c r="S3103">
        <v>5</v>
      </c>
      <c r="T3103">
        <v>4</v>
      </c>
      <c r="U3103">
        <v>2</v>
      </c>
      <c r="V3103">
        <v>1</v>
      </c>
    </row>
    <row r="3104" spans="1:22">
      <c r="A3104">
        <v>2013</v>
      </c>
      <c r="B3104">
        <v>5</v>
      </c>
      <c r="C3104">
        <v>6</v>
      </c>
      <c r="D3104" s="14">
        <v>8.3350105115048798</v>
      </c>
      <c r="E3104" s="14">
        <v>0.45495548314519102</v>
      </c>
      <c r="F3104" s="14">
        <v>0.405913469725037</v>
      </c>
      <c r="G3104" s="14">
        <v>6.7886243892624902</v>
      </c>
      <c r="H3104" s="14">
        <v>8.5525079718472998</v>
      </c>
      <c r="I3104" s="14">
        <v>8.2536820575420897</v>
      </c>
      <c r="J3104" s="14">
        <v>4.50215666915686</v>
      </c>
      <c r="K3104" s="14">
        <v>3.7616256440729599</v>
      </c>
      <c r="L3104" s="14">
        <v>6.3680492491876199</v>
      </c>
      <c r="M3104" s="14">
        <v>0.358823300523049</v>
      </c>
      <c r="N3104" s="14">
        <v>12.1317887878565</v>
      </c>
      <c r="O3104" s="14">
        <v>4.5464226783217701</v>
      </c>
      <c r="P3104" s="14">
        <v>5.3222056774708202</v>
      </c>
      <c r="R3104">
        <v>5</v>
      </c>
      <c r="S3104">
        <v>5</v>
      </c>
      <c r="T3104">
        <v>8</v>
      </c>
      <c r="U3104">
        <v>2</v>
      </c>
      <c r="V3104">
        <v>1</v>
      </c>
    </row>
    <row r="3105" spans="1:22">
      <c r="A3105">
        <v>2013</v>
      </c>
      <c r="B3105">
        <v>5</v>
      </c>
      <c r="C3105">
        <v>7</v>
      </c>
      <c r="D3105" s="14">
        <v>8.51073085056432</v>
      </c>
      <c r="E3105" s="14">
        <v>0.414688830484572</v>
      </c>
      <c r="F3105" s="14">
        <v>0.447237466702882</v>
      </c>
      <c r="G3105" s="14">
        <v>5.4391574902428399</v>
      </c>
      <c r="H3105" s="14">
        <v>5.6311411853892004</v>
      </c>
      <c r="I3105" s="14">
        <v>12.1258832329563</v>
      </c>
      <c r="J3105" s="14">
        <v>2.1873279599286</v>
      </c>
      <c r="K3105" s="14">
        <v>2.66077156448091</v>
      </c>
      <c r="L3105" s="14">
        <v>4.1096936520016696</v>
      </c>
      <c r="M3105" s="14">
        <v>9.4738556840028201E-2</v>
      </c>
      <c r="N3105" s="14">
        <v>9.1207664368276706</v>
      </c>
      <c r="O3105" s="14">
        <v>3.4637094012334999</v>
      </c>
      <c r="P3105" s="14">
        <v>3.7846338210102299</v>
      </c>
      <c r="R3105">
        <v>5</v>
      </c>
      <c r="S3105">
        <v>5</v>
      </c>
      <c r="T3105">
        <v>1</v>
      </c>
      <c r="U3105">
        <v>2</v>
      </c>
      <c r="V3105">
        <v>1</v>
      </c>
    </row>
    <row r="3106" spans="1:22">
      <c r="A3106">
        <v>2013</v>
      </c>
      <c r="B3106">
        <v>5</v>
      </c>
      <c r="C3106">
        <v>8</v>
      </c>
      <c r="D3106" s="14">
        <v>0.80151213437816604</v>
      </c>
      <c r="E3106" s="14">
        <v>0.25854418612924301</v>
      </c>
      <c r="F3106" s="14">
        <v>0.14035980087125099</v>
      </c>
      <c r="G3106" s="14">
        <v>3.0482525293904201</v>
      </c>
      <c r="H3106" s="14">
        <v>4.6753204690845704</v>
      </c>
      <c r="I3106" s="14">
        <v>3.2303508867703798</v>
      </c>
      <c r="J3106" s="14">
        <v>0.89036500823068498</v>
      </c>
      <c r="K3106" s="14">
        <v>0.77543476610179596</v>
      </c>
      <c r="L3106" s="14">
        <v>1.7885685051715601</v>
      </c>
      <c r="M3106" s="14">
        <v>0.183082359842827</v>
      </c>
      <c r="N3106" s="14">
        <v>4.9578710663509202</v>
      </c>
      <c r="O3106" s="14">
        <v>4.1344948152096803</v>
      </c>
      <c r="P3106" s="14">
        <v>2.87598425290774</v>
      </c>
      <c r="R3106">
        <v>5</v>
      </c>
      <c r="S3106">
        <v>5</v>
      </c>
      <c r="T3106">
        <v>1</v>
      </c>
      <c r="U3106">
        <v>1</v>
      </c>
      <c r="V3106">
        <v>1</v>
      </c>
    </row>
    <row r="3107" spans="1:22">
      <c r="A3107">
        <v>2013</v>
      </c>
      <c r="B3107">
        <v>5</v>
      </c>
      <c r="C3107">
        <v>9</v>
      </c>
      <c r="D3107" s="14">
        <v>1.9936600454184601</v>
      </c>
      <c r="E3107" s="14">
        <v>4.21487075490952E-2</v>
      </c>
      <c r="F3107" s="14">
        <v>2.1812704856593199E-4</v>
      </c>
      <c r="G3107" s="14">
        <v>4.0397775469130197</v>
      </c>
      <c r="H3107" s="14">
        <v>5.1335949568659798</v>
      </c>
      <c r="I3107" s="14">
        <v>7.2747083679200601</v>
      </c>
      <c r="J3107" s="14">
        <v>1.51237197063652</v>
      </c>
      <c r="K3107" s="14">
        <v>0.971869073730942</v>
      </c>
      <c r="L3107" s="14">
        <v>9.5914956005324203</v>
      </c>
      <c r="M3107" s="14">
        <v>0.48934309250718599</v>
      </c>
      <c r="N3107" s="14">
        <v>12.5560986837716</v>
      </c>
      <c r="O3107" s="14">
        <v>4.7069561642216504</v>
      </c>
      <c r="P3107" s="14">
        <v>4.1361573541085397</v>
      </c>
      <c r="R3107">
        <v>5</v>
      </c>
      <c r="S3107">
        <v>5</v>
      </c>
      <c r="T3107">
        <v>4</v>
      </c>
      <c r="U3107">
        <v>1</v>
      </c>
      <c r="V3107">
        <v>1</v>
      </c>
    </row>
    <row r="3108" spans="1:22">
      <c r="A3108">
        <v>2013</v>
      </c>
      <c r="B3108">
        <v>5</v>
      </c>
      <c r="C3108">
        <v>10</v>
      </c>
      <c r="D3108" s="14">
        <v>2.88409399198191</v>
      </c>
      <c r="E3108" s="14">
        <v>3.2914474860202499E-2</v>
      </c>
      <c r="F3108" s="14">
        <v>4.02903684433536E-3</v>
      </c>
      <c r="G3108" s="14">
        <v>2.8684749156193901</v>
      </c>
      <c r="H3108" s="14">
        <v>1.9114390159362</v>
      </c>
      <c r="I3108" s="14">
        <v>3.7769546688773201</v>
      </c>
      <c r="J3108" s="14">
        <v>0.84458513749977804</v>
      </c>
      <c r="K3108" s="14">
        <v>2.3335994501898698</v>
      </c>
      <c r="L3108" s="14">
        <v>2.2007170356778101</v>
      </c>
      <c r="M3108" s="14">
        <v>0.31024814374052501</v>
      </c>
      <c r="N3108" s="14">
        <v>5.3545096456027998</v>
      </c>
      <c r="O3108" s="14">
        <v>6.1614659045484803</v>
      </c>
      <c r="P3108" s="14">
        <v>3.57765689988701</v>
      </c>
      <c r="R3108">
        <v>10</v>
      </c>
      <c r="S3108">
        <v>5</v>
      </c>
      <c r="T3108">
        <v>4</v>
      </c>
      <c r="U3108">
        <v>1</v>
      </c>
      <c r="V3108">
        <v>7</v>
      </c>
    </row>
    <row r="3109" spans="1:22">
      <c r="A3109">
        <v>2013</v>
      </c>
      <c r="B3109">
        <v>5</v>
      </c>
      <c r="C3109">
        <v>11</v>
      </c>
      <c r="D3109" s="14">
        <v>2.6308510146902901</v>
      </c>
      <c r="E3109" s="14">
        <v>5.0469656017058301E-2</v>
      </c>
      <c r="F3109" s="14">
        <v>1.51686200770971E-2</v>
      </c>
      <c r="G3109" s="14">
        <v>5.3162650998551699</v>
      </c>
      <c r="H3109" s="14">
        <v>3.6870752298866698</v>
      </c>
      <c r="I3109" s="14">
        <v>4.8222517277459103</v>
      </c>
      <c r="J3109" s="14">
        <v>2.7380108214601999</v>
      </c>
      <c r="K3109" s="14">
        <v>2.22803053939074</v>
      </c>
      <c r="L3109" s="14">
        <v>3.7376632657824702</v>
      </c>
      <c r="M3109" s="14">
        <v>0.736527373341617</v>
      </c>
      <c r="N3109" s="14">
        <v>6.0594627309309104</v>
      </c>
      <c r="O3109" s="14">
        <v>2.44843743190467</v>
      </c>
      <c r="P3109" s="14">
        <v>3.1107437513007299</v>
      </c>
      <c r="R3109">
        <v>2</v>
      </c>
      <c r="S3109">
        <v>9</v>
      </c>
      <c r="T3109">
        <v>4</v>
      </c>
      <c r="U3109">
        <v>1</v>
      </c>
      <c r="V3109">
        <v>7</v>
      </c>
    </row>
    <row r="3110" spans="1:22">
      <c r="A3110">
        <v>2013</v>
      </c>
      <c r="B3110">
        <v>5</v>
      </c>
      <c r="C3110">
        <v>12</v>
      </c>
      <c r="D3110" s="14">
        <v>0.90924209074619899</v>
      </c>
      <c r="E3110" s="14">
        <v>3.8024174659516498E-2</v>
      </c>
      <c r="F3110" s="14">
        <v>2.8025045369527199E-2</v>
      </c>
      <c r="G3110" s="14">
        <v>3.2398743499792499</v>
      </c>
      <c r="H3110" s="14">
        <v>0.91950039021869401</v>
      </c>
      <c r="I3110" s="14">
        <v>1.5933259750580699</v>
      </c>
      <c r="J3110" s="14">
        <v>0.66516141498810599</v>
      </c>
      <c r="K3110" s="14">
        <v>1.0371988614493</v>
      </c>
      <c r="L3110" s="14">
        <v>2.7033985087115102</v>
      </c>
      <c r="M3110" s="14">
        <v>0.61423741539655197</v>
      </c>
      <c r="N3110" s="14">
        <v>5.2065785233650601</v>
      </c>
      <c r="O3110" s="14">
        <v>1.4418226808627199</v>
      </c>
      <c r="P3110" s="14">
        <v>1.7048670739370699</v>
      </c>
      <c r="R3110">
        <v>2</v>
      </c>
      <c r="S3110">
        <v>9</v>
      </c>
      <c r="T3110">
        <v>8</v>
      </c>
      <c r="U3110">
        <v>1</v>
      </c>
      <c r="V3110">
        <v>7</v>
      </c>
    </row>
    <row r="3111" spans="1:22">
      <c r="A3111">
        <v>2013</v>
      </c>
      <c r="B3111">
        <v>5</v>
      </c>
      <c r="C3111">
        <v>13</v>
      </c>
      <c r="D3111" s="14">
        <v>2.2962001089230299E-2</v>
      </c>
      <c r="E3111" s="14">
        <v>7.8188002433737195E-3</v>
      </c>
      <c r="F3111" s="14">
        <v>0.64403330770920397</v>
      </c>
      <c r="G3111" s="14">
        <v>4.1700379669271301</v>
      </c>
      <c r="H3111" s="14">
        <v>0.913231606155125</v>
      </c>
      <c r="I3111" s="14">
        <v>0.18552981556745901</v>
      </c>
      <c r="J3111" s="14">
        <v>0.32928992857482198</v>
      </c>
      <c r="K3111" s="14">
        <v>0.45830160930205199</v>
      </c>
      <c r="L3111" s="14">
        <v>1.62060752102126</v>
      </c>
      <c r="M3111" s="14">
        <v>0.79268363191266</v>
      </c>
      <c r="N3111" s="14">
        <v>5.0304532520601404</v>
      </c>
      <c r="O3111" s="14">
        <v>1.56448732300761</v>
      </c>
      <c r="P3111" s="14">
        <v>1.7447412246468601</v>
      </c>
      <c r="R3111">
        <v>2</v>
      </c>
      <c r="S3111">
        <v>9</v>
      </c>
      <c r="T3111">
        <v>8</v>
      </c>
      <c r="U3111">
        <v>1</v>
      </c>
      <c r="V3111">
        <v>6</v>
      </c>
    </row>
    <row r="3112" spans="1:22">
      <c r="A3112">
        <v>2013</v>
      </c>
      <c r="B3112">
        <v>5</v>
      </c>
      <c r="C3112">
        <v>14</v>
      </c>
      <c r="D3112" s="14">
        <v>3.5871754143558601E-2</v>
      </c>
      <c r="E3112" s="14">
        <v>2.9048232208910298E-3</v>
      </c>
      <c r="F3112" s="14">
        <v>5.2691646314377699E-2</v>
      </c>
      <c r="G3112" s="14">
        <v>2.57155911774902</v>
      </c>
      <c r="H3112" s="14">
        <v>0.74957177822888399</v>
      </c>
      <c r="I3112" s="14">
        <v>0.16439796937333201</v>
      </c>
      <c r="J3112" s="14">
        <v>0.145865693973946</v>
      </c>
      <c r="K3112" s="14">
        <v>0.37431702268129602</v>
      </c>
      <c r="L3112" s="14">
        <v>1.7376879896338699</v>
      </c>
      <c r="M3112" s="14">
        <v>0.53710435774833198</v>
      </c>
      <c r="N3112" s="14">
        <v>2.9091657749801398</v>
      </c>
      <c r="O3112" s="14">
        <v>1.28404886145983</v>
      </c>
      <c r="P3112" s="14">
        <v>1.24000436620004</v>
      </c>
      <c r="R3112">
        <v>2</v>
      </c>
      <c r="S3112">
        <v>9</v>
      </c>
      <c r="T3112">
        <v>8</v>
      </c>
      <c r="U3112">
        <v>5</v>
      </c>
      <c r="V3112">
        <v>6</v>
      </c>
    </row>
    <row r="3113" spans="1:22">
      <c r="A3113">
        <v>2013</v>
      </c>
      <c r="B3113">
        <v>5</v>
      </c>
      <c r="C3113">
        <v>15</v>
      </c>
      <c r="D3113" s="14">
        <v>5.0005582154180703E-2</v>
      </c>
      <c r="E3113" s="14">
        <v>0</v>
      </c>
      <c r="F3113" s="14">
        <v>1.4380585448702701E-3</v>
      </c>
      <c r="G3113" s="14">
        <v>3.0666427494288602</v>
      </c>
      <c r="H3113" s="14">
        <v>0.22885009376374599</v>
      </c>
      <c r="I3113" s="14">
        <v>6.4515267042740895E-2</v>
      </c>
      <c r="J3113" s="14">
        <v>0.116725536150895</v>
      </c>
      <c r="K3113" s="14">
        <v>0.42510229675795302</v>
      </c>
      <c r="L3113" s="14">
        <v>1.2475769582566401</v>
      </c>
      <c r="M3113" s="14">
        <v>1.20321081362545</v>
      </c>
      <c r="N3113" s="14">
        <v>1.0052310164694001</v>
      </c>
      <c r="O3113" s="14">
        <v>1.2450273865894701</v>
      </c>
      <c r="P3113" s="14">
        <v>1.1949175661770299</v>
      </c>
      <c r="R3113">
        <v>2</v>
      </c>
      <c r="S3113">
        <v>9</v>
      </c>
      <c r="T3113">
        <v>8</v>
      </c>
      <c r="U3113">
        <v>5</v>
      </c>
      <c r="V3113">
        <v>6</v>
      </c>
    </row>
    <row r="3114" spans="1:22">
      <c r="A3114">
        <v>2013</v>
      </c>
      <c r="B3114">
        <v>5</v>
      </c>
      <c r="C3114">
        <v>16</v>
      </c>
      <c r="D3114" s="14">
        <v>0.13168918780910599</v>
      </c>
      <c r="E3114" s="14">
        <v>0.13180757874476701</v>
      </c>
      <c r="F3114" s="14">
        <v>0</v>
      </c>
      <c r="G3114" s="14">
        <v>1.09414080230987</v>
      </c>
      <c r="H3114" s="14">
        <v>0.22512202055540501</v>
      </c>
      <c r="I3114" s="14">
        <v>0.380614970935372</v>
      </c>
      <c r="J3114" s="14">
        <v>0.33253834232086299</v>
      </c>
      <c r="K3114" s="14">
        <v>0.38121825479003701</v>
      </c>
      <c r="L3114" s="14">
        <v>0.237783557364912</v>
      </c>
      <c r="M3114" s="14">
        <v>6.80035479742786E-2</v>
      </c>
      <c r="N3114" s="14">
        <v>0.74558856658089401</v>
      </c>
      <c r="O3114" s="14">
        <v>1.0682667075416299</v>
      </c>
      <c r="P3114" s="14">
        <v>0.70781891592601498</v>
      </c>
      <c r="R3114">
        <v>6</v>
      </c>
      <c r="S3114">
        <v>9</v>
      </c>
      <c r="T3114">
        <v>8</v>
      </c>
      <c r="U3114">
        <v>5</v>
      </c>
      <c r="V3114">
        <v>7</v>
      </c>
    </row>
    <row r="3115" spans="1:22">
      <c r="A3115">
        <v>2013</v>
      </c>
      <c r="B3115">
        <v>5</v>
      </c>
      <c r="C3115">
        <v>17</v>
      </c>
      <c r="D3115" s="14">
        <v>1.5969150336918099E-2</v>
      </c>
      <c r="E3115" s="14">
        <v>5.2456409015553797E-2</v>
      </c>
      <c r="F3115" s="14">
        <v>1.3164268257142301E-4</v>
      </c>
      <c r="G3115" s="14">
        <v>0.72595211024886497</v>
      </c>
      <c r="H3115" s="14">
        <v>0.20830696276648999</v>
      </c>
      <c r="I3115" s="14">
        <v>0.13104690058601301</v>
      </c>
      <c r="J3115" s="14">
        <v>0.11901801577108199</v>
      </c>
      <c r="K3115" s="14">
        <v>0.273569354800348</v>
      </c>
      <c r="L3115" s="14">
        <v>3.4057412520178701E-2</v>
      </c>
      <c r="M3115" s="14">
        <v>1.2372766884120799E-2</v>
      </c>
      <c r="N3115" s="14">
        <v>0.39172694299488098</v>
      </c>
      <c r="O3115" s="14">
        <v>1.4275094263819801</v>
      </c>
      <c r="P3115" s="14">
        <v>0.711936105774025</v>
      </c>
      <c r="R3115">
        <v>6</v>
      </c>
      <c r="S3115">
        <v>9</v>
      </c>
      <c r="T3115">
        <v>8</v>
      </c>
      <c r="U3115">
        <v>5</v>
      </c>
      <c r="V3115">
        <v>7</v>
      </c>
    </row>
    <row r="3116" spans="1:22">
      <c r="A3116">
        <v>2013</v>
      </c>
      <c r="B3116">
        <v>5</v>
      </c>
      <c r="C3116">
        <v>18</v>
      </c>
      <c r="D3116" s="14">
        <v>1.4779347668555901E-3</v>
      </c>
      <c r="E3116" s="14">
        <v>0.123546713669513</v>
      </c>
      <c r="F3116" s="14">
        <v>5.7730606525214299E-2</v>
      </c>
      <c r="G3116" s="14">
        <v>1.0960874702602601</v>
      </c>
      <c r="H3116" s="14">
        <v>0.33439612516905898</v>
      </c>
      <c r="I3116" s="14">
        <v>4.6802950486649498E-4</v>
      </c>
      <c r="J3116" s="14">
        <v>0.17352066346575901</v>
      </c>
      <c r="K3116" s="14">
        <v>0.417656021990917</v>
      </c>
      <c r="L3116" s="14">
        <v>0.10896318486593901</v>
      </c>
      <c r="M3116" s="14">
        <v>4.2751750495125598E-3</v>
      </c>
      <c r="N3116" s="14">
        <v>0.43609734874160699</v>
      </c>
      <c r="O3116" s="14">
        <v>2.52647439689235</v>
      </c>
      <c r="P3116" s="14">
        <v>1.20641023383336</v>
      </c>
      <c r="R3116">
        <v>6</v>
      </c>
      <c r="S3116">
        <v>9</v>
      </c>
      <c r="T3116">
        <v>8</v>
      </c>
      <c r="U3116">
        <v>5</v>
      </c>
      <c r="V3116">
        <v>7</v>
      </c>
    </row>
    <row r="3117" spans="1:22">
      <c r="A3117">
        <v>2013</v>
      </c>
      <c r="B3117">
        <v>5</v>
      </c>
      <c r="C3117">
        <v>19</v>
      </c>
      <c r="D3117" s="14">
        <v>2.0410323511684699E-2</v>
      </c>
      <c r="E3117" s="14">
        <v>0</v>
      </c>
      <c r="F3117" s="14">
        <v>2.57107453704008E-3</v>
      </c>
      <c r="G3117" s="14">
        <v>1.68235338349188</v>
      </c>
      <c r="H3117" s="14">
        <v>0.22019753669407599</v>
      </c>
      <c r="I3117" s="14">
        <v>0.105763696962587</v>
      </c>
      <c r="J3117" s="14">
        <v>0.124419220270544</v>
      </c>
      <c r="K3117" s="14">
        <v>0.45634753923375698</v>
      </c>
      <c r="L3117" s="14">
        <v>0.49604940142480802</v>
      </c>
      <c r="M3117" s="14">
        <v>0.41740315833941</v>
      </c>
      <c r="N3117" s="14">
        <v>0.82854796454337298</v>
      </c>
      <c r="O3117" s="14">
        <v>1.0809845163765499</v>
      </c>
      <c r="P3117" s="14">
        <v>0.83329230016825595</v>
      </c>
      <c r="R3117">
        <v>6</v>
      </c>
      <c r="S3117">
        <v>9</v>
      </c>
      <c r="T3117">
        <v>1</v>
      </c>
      <c r="U3117">
        <v>5</v>
      </c>
      <c r="V3117">
        <v>7</v>
      </c>
    </row>
    <row r="3118" spans="1:22">
      <c r="A3118">
        <v>2013</v>
      </c>
      <c r="B3118">
        <v>5</v>
      </c>
      <c r="C3118">
        <v>20</v>
      </c>
      <c r="D3118" s="14">
        <v>1.30681097441837E-2</v>
      </c>
      <c r="E3118" s="14">
        <v>0</v>
      </c>
      <c r="F3118" s="14">
        <v>2.0612173192816E-2</v>
      </c>
      <c r="G3118" s="14">
        <v>2.1592019856829001</v>
      </c>
      <c r="H3118" s="14">
        <v>0.30185081970015898</v>
      </c>
      <c r="I3118" s="14">
        <v>1.7984671061405302E-2</v>
      </c>
      <c r="J3118" s="14">
        <v>2.51327022062094E-2</v>
      </c>
      <c r="K3118" s="14">
        <v>0.18532408441708101</v>
      </c>
      <c r="L3118" s="14">
        <v>1.6928579653684299</v>
      </c>
      <c r="M3118" s="14">
        <v>0.22534240374218301</v>
      </c>
      <c r="N3118" s="14">
        <v>1.00131204626448</v>
      </c>
      <c r="O3118" s="14">
        <v>0.85088496972708605</v>
      </c>
      <c r="P3118" s="14">
        <v>0.85907447143484394</v>
      </c>
      <c r="R3118">
        <v>2</v>
      </c>
      <c r="S3118">
        <v>9</v>
      </c>
      <c r="T3118">
        <v>8</v>
      </c>
      <c r="U3118">
        <v>5</v>
      </c>
      <c r="V3118">
        <v>6</v>
      </c>
    </row>
    <row r="3119" spans="1:22">
      <c r="A3119">
        <v>2013</v>
      </c>
      <c r="B3119">
        <v>5</v>
      </c>
      <c r="C3119">
        <v>21</v>
      </c>
      <c r="D3119" s="14">
        <v>0.21060049630154801</v>
      </c>
      <c r="E3119" s="14">
        <v>8.4274436737808095E-5</v>
      </c>
      <c r="F3119" s="14">
        <v>1.9174113932137499E-3</v>
      </c>
      <c r="G3119" s="14">
        <v>2.71976867815044</v>
      </c>
      <c r="H3119" s="14">
        <v>0.364646100217209</v>
      </c>
      <c r="I3119" s="14">
        <v>4.5128198970962798E-2</v>
      </c>
      <c r="J3119" s="14">
        <v>0.11100028613473401</v>
      </c>
      <c r="K3119" s="14">
        <v>0.27449235479226602</v>
      </c>
      <c r="L3119" s="14">
        <v>1.2547153511003699</v>
      </c>
      <c r="M3119" s="14">
        <v>8.7122849827400997E-2</v>
      </c>
      <c r="N3119" s="14">
        <v>1.1654019314333</v>
      </c>
      <c r="O3119" s="14">
        <v>0.91753237664711496</v>
      </c>
      <c r="P3119" s="14">
        <v>0.98651275454526699</v>
      </c>
      <c r="R3119">
        <v>2</v>
      </c>
      <c r="S3119">
        <v>9</v>
      </c>
      <c r="T3119">
        <v>1</v>
      </c>
      <c r="U3119">
        <v>5</v>
      </c>
      <c r="V3119">
        <v>1</v>
      </c>
    </row>
    <row r="3120" spans="1:22">
      <c r="A3120">
        <v>2013</v>
      </c>
      <c r="B3120">
        <v>5</v>
      </c>
      <c r="C3120">
        <v>22</v>
      </c>
      <c r="D3120" s="14">
        <v>0.23230684080030001</v>
      </c>
      <c r="E3120" s="14">
        <v>8.9089529463210002E-3</v>
      </c>
      <c r="F3120" s="14">
        <v>2.69849333533301E-2</v>
      </c>
      <c r="G3120" s="14">
        <v>1.4397851472760199</v>
      </c>
      <c r="H3120" s="14">
        <v>0.257142104045332</v>
      </c>
      <c r="I3120" s="14">
        <v>0.105428189482603</v>
      </c>
      <c r="J3120" s="14">
        <v>2.1509380637908401E-2</v>
      </c>
      <c r="K3120" s="14">
        <v>0.41205142209989398</v>
      </c>
      <c r="L3120" s="14">
        <v>1.7337272860480899</v>
      </c>
      <c r="M3120" s="14">
        <v>0.58412371310384903</v>
      </c>
      <c r="N3120" s="14">
        <v>1.0635225596606399</v>
      </c>
      <c r="O3120" s="14">
        <v>1.0350364640010099</v>
      </c>
      <c r="P3120" s="14">
        <v>0.86049889975553095</v>
      </c>
      <c r="R3120">
        <v>6</v>
      </c>
      <c r="S3120">
        <v>9</v>
      </c>
      <c r="T3120">
        <v>1</v>
      </c>
      <c r="U3120">
        <v>5</v>
      </c>
      <c r="V3120">
        <v>6</v>
      </c>
    </row>
    <row r="3121" spans="1:22">
      <c r="A3121">
        <v>2013</v>
      </c>
      <c r="B3121">
        <v>5</v>
      </c>
      <c r="C3121">
        <v>23</v>
      </c>
      <c r="D3121" s="14">
        <v>0.84988795932683803</v>
      </c>
      <c r="E3121" s="14">
        <v>0</v>
      </c>
      <c r="F3121" s="14">
        <v>0</v>
      </c>
      <c r="G3121" s="14">
        <v>2.2485254550917202</v>
      </c>
      <c r="H3121" s="14">
        <v>0.16548284583048001</v>
      </c>
      <c r="I3121" s="14">
        <v>0.45421962292082502</v>
      </c>
      <c r="J3121" s="14">
        <v>2.7293655904876101E-2</v>
      </c>
      <c r="K3121" s="14">
        <v>0.41212731987608298</v>
      </c>
      <c r="L3121" s="14">
        <v>1.3201523205553001</v>
      </c>
      <c r="M3121" s="14">
        <v>0.90547616992354396</v>
      </c>
      <c r="N3121" s="14">
        <v>1.1495588430271899</v>
      </c>
      <c r="O3121" s="14">
        <v>3.54610054104187</v>
      </c>
      <c r="P3121" s="14">
        <v>1.87700387252782</v>
      </c>
      <c r="R3121">
        <v>2</v>
      </c>
      <c r="S3121">
        <v>9</v>
      </c>
      <c r="T3121">
        <v>1</v>
      </c>
      <c r="U3121">
        <v>5</v>
      </c>
      <c r="V3121">
        <v>6</v>
      </c>
    </row>
    <row r="3122" spans="1:22">
      <c r="A3122">
        <v>2013</v>
      </c>
      <c r="B3122">
        <v>5</v>
      </c>
      <c r="C3122">
        <v>24</v>
      </c>
      <c r="D3122" s="14">
        <v>0.30897694060778602</v>
      </c>
      <c r="E3122" s="14">
        <v>1.0532624026797199</v>
      </c>
      <c r="F3122" s="14">
        <v>0.122352357381711</v>
      </c>
      <c r="G3122" s="14">
        <v>3.49431091884325</v>
      </c>
      <c r="H3122" s="14">
        <v>0.113345074584373</v>
      </c>
      <c r="I3122" s="14">
        <v>0.38752404104931398</v>
      </c>
      <c r="J3122" s="14">
        <v>6.5454388580383799E-2</v>
      </c>
      <c r="K3122" s="14">
        <v>0.312866364571455</v>
      </c>
      <c r="L3122" s="14">
        <v>2.9856676192429301</v>
      </c>
      <c r="M3122" s="14">
        <v>0.93766765118653905</v>
      </c>
      <c r="N3122" s="14">
        <v>0.81903451920652104</v>
      </c>
      <c r="O3122" s="14">
        <v>4.38259223228523</v>
      </c>
      <c r="P3122" s="14">
        <v>2.44777832842873</v>
      </c>
      <c r="R3122">
        <v>2</v>
      </c>
      <c r="S3122">
        <v>9</v>
      </c>
      <c r="T3122">
        <v>1</v>
      </c>
      <c r="U3122">
        <v>5</v>
      </c>
      <c r="V3122">
        <v>6</v>
      </c>
    </row>
    <row r="3123" spans="1:22">
      <c r="A3123">
        <v>2013</v>
      </c>
      <c r="B3123">
        <v>5</v>
      </c>
      <c r="C3123">
        <v>25</v>
      </c>
      <c r="D3123" s="14">
        <v>0.986359839396728</v>
      </c>
      <c r="E3123" s="14">
        <v>0.833310822623192</v>
      </c>
      <c r="F3123" s="14">
        <v>0.337770347159497</v>
      </c>
      <c r="G3123" s="14">
        <v>3.7967828158061501</v>
      </c>
      <c r="H3123" s="14">
        <v>0.19250393885252101</v>
      </c>
      <c r="I3123" s="14">
        <v>0.40586851790650302</v>
      </c>
      <c r="J3123" s="14">
        <v>0.249218618424732</v>
      </c>
      <c r="K3123" s="14">
        <v>0.35457206310712602</v>
      </c>
      <c r="L3123" s="14">
        <v>1.5592621399061899</v>
      </c>
      <c r="M3123" s="14">
        <v>0.41011188665131698</v>
      </c>
      <c r="N3123" s="14">
        <v>1.3153039096905501</v>
      </c>
      <c r="O3123" s="14">
        <v>4.8979733559972596</v>
      </c>
      <c r="P3123" s="14">
        <v>2.6468913206295399</v>
      </c>
      <c r="R3123">
        <v>10</v>
      </c>
      <c r="S3123">
        <v>9</v>
      </c>
      <c r="T3123">
        <v>8</v>
      </c>
      <c r="U3123">
        <v>5</v>
      </c>
      <c r="V3123">
        <v>6</v>
      </c>
    </row>
    <row r="3124" spans="1:22">
      <c r="A3124">
        <v>2013</v>
      </c>
      <c r="B3124">
        <v>5</v>
      </c>
      <c r="C3124">
        <v>26</v>
      </c>
      <c r="D3124" s="14">
        <v>0.74745947718473105</v>
      </c>
      <c r="E3124" s="14">
        <v>7.3731507599531102E-3</v>
      </c>
      <c r="F3124" s="14">
        <v>8.0672043309894699E-3</v>
      </c>
      <c r="G3124" s="14">
        <v>2.6793618869400002</v>
      </c>
      <c r="H3124" s="14">
        <v>0.51369610950227795</v>
      </c>
      <c r="I3124" s="14">
        <v>0.58845131842324305</v>
      </c>
      <c r="J3124" s="14">
        <v>0.46859478987152903</v>
      </c>
      <c r="K3124" s="14">
        <v>0.31830286472103397</v>
      </c>
      <c r="L3124" s="14">
        <v>0.55302948631982496</v>
      </c>
      <c r="M3124" s="14">
        <v>0.38166056557168099</v>
      </c>
      <c r="N3124" s="14">
        <v>0.73171251769567802</v>
      </c>
      <c r="O3124" s="14">
        <v>2.5988517467221701</v>
      </c>
      <c r="P3124" s="14">
        <v>1.5859218356345</v>
      </c>
      <c r="R3124">
        <v>2</v>
      </c>
      <c r="S3124">
        <v>9</v>
      </c>
      <c r="T3124">
        <v>8</v>
      </c>
      <c r="U3124">
        <v>5</v>
      </c>
      <c r="V3124">
        <v>6</v>
      </c>
    </row>
    <row r="3125" spans="1:22">
      <c r="A3125">
        <v>2013</v>
      </c>
      <c r="B3125">
        <v>5</v>
      </c>
      <c r="C3125">
        <v>27</v>
      </c>
      <c r="D3125" s="14">
        <v>6.3399566369967297E-2</v>
      </c>
      <c r="E3125" s="14">
        <v>0</v>
      </c>
      <c r="F3125" s="14">
        <v>6.9823762501892701E-4</v>
      </c>
      <c r="G3125" s="14">
        <v>1.22954160611027</v>
      </c>
      <c r="H3125" s="14">
        <v>0.56875690555734204</v>
      </c>
      <c r="I3125" s="14">
        <v>0.23961867316958599</v>
      </c>
      <c r="J3125" s="14">
        <v>0.27634772987146899</v>
      </c>
      <c r="K3125" s="14">
        <v>0.29751757541718699</v>
      </c>
      <c r="L3125" s="14">
        <v>1.2360416926438</v>
      </c>
      <c r="M3125" s="14">
        <v>4.9195221461754299E-2</v>
      </c>
      <c r="N3125" s="14">
        <v>1.2001608367175101</v>
      </c>
      <c r="O3125" s="14">
        <v>1.0011820353325001</v>
      </c>
      <c r="P3125" s="14">
        <v>0.81107082987472601</v>
      </c>
      <c r="R3125">
        <v>6</v>
      </c>
      <c r="S3125">
        <v>9</v>
      </c>
      <c r="T3125">
        <v>8</v>
      </c>
      <c r="U3125">
        <v>5</v>
      </c>
      <c r="V3125">
        <v>6</v>
      </c>
    </row>
    <row r="3126" spans="1:22">
      <c r="A3126">
        <v>2013</v>
      </c>
      <c r="B3126">
        <v>5</v>
      </c>
      <c r="C3126">
        <v>28</v>
      </c>
      <c r="D3126" s="14">
        <v>9.0397830351775801E-2</v>
      </c>
      <c r="E3126" s="14">
        <v>0</v>
      </c>
      <c r="F3126" s="14">
        <v>4.3625408691334501E-5</v>
      </c>
      <c r="G3126" s="14">
        <v>1.3655497343773899</v>
      </c>
      <c r="H3126" s="14">
        <v>0.43607650738251902</v>
      </c>
      <c r="I3126" s="14">
        <v>0.52997282115912403</v>
      </c>
      <c r="J3126" s="14">
        <v>7.0316451791342494E-2</v>
      </c>
      <c r="K3126" s="14">
        <v>0.36685389978576</v>
      </c>
      <c r="L3126" s="14">
        <v>0.37838376077991198</v>
      </c>
      <c r="M3126" s="14">
        <v>0.26439315370187699</v>
      </c>
      <c r="N3126" s="14">
        <v>1.3694308272814499</v>
      </c>
      <c r="O3126" s="14">
        <v>1.0909909701162599</v>
      </c>
      <c r="P3126" s="14">
        <v>0.79233619398928901</v>
      </c>
      <c r="R3126">
        <v>6</v>
      </c>
      <c r="S3126">
        <v>9</v>
      </c>
      <c r="T3126">
        <v>8</v>
      </c>
      <c r="U3126">
        <v>5</v>
      </c>
      <c r="V3126">
        <v>6</v>
      </c>
    </row>
    <row r="3127" spans="1:22">
      <c r="A3127">
        <v>2013</v>
      </c>
      <c r="B3127">
        <v>5</v>
      </c>
      <c r="C3127">
        <v>29</v>
      </c>
      <c r="D3127" s="14">
        <v>1.27895702973166E-2</v>
      </c>
      <c r="E3127" s="14">
        <v>7.2288618130772796E-3</v>
      </c>
      <c r="F3127" s="14">
        <v>4.80305826295153E-4</v>
      </c>
      <c r="G3127" s="14">
        <v>1.19036692554665</v>
      </c>
      <c r="H3127" s="14">
        <v>0.404155331986356</v>
      </c>
      <c r="I3127" s="14">
        <v>7.9300755159975103E-2</v>
      </c>
      <c r="J3127" s="14">
        <v>0.35715204472411899</v>
      </c>
      <c r="K3127" s="14">
        <v>0.26943226710868801</v>
      </c>
      <c r="L3127" s="14">
        <v>1.2938419296866901</v>
      </c>
      <c r="M3127" s="14">
        <v>0.25453785108344201</v>
      </c>
      <c r="N3127" s="14">
        <v>1.7351659530469301</v>
      </c>
      <c r="O3127" s="14">
        <v>1.98232161084598</v>
      </c>
      <c r="P3127" s="14">
        <v>1.15899564456392</v>
      </c>
      <c r="R3127">
        <v>6</v>
      </c>
      <c r="S3127">
        <v>9</v>
      </c>
      <c r="T3127">
        <v>4</v>
      </c>
      <c r="U3127">
        <v>5</v>
      </c>
      <c r="V3127">
        <v>6</v>
      </c>
    </row>
    <row r="3128" spans="1:22">
      <c r="A3128">
        <v>2013</v>
      </c>
      <c r="B3128">
        <v>5</v>
      </c>
      <c r="C3128">
        <v>30</v>
      </c>
      <c r="D3128" s="14">
        <v>3.3419284079089798E-2</v>
      </c>
      <c r="E3128" s="14">
        <v>5.6841402758904098E-2</v>
      </c>
      <c r="F3128" s="14">
        <v>1.7540485849568499E-3</v>
      </c>
      <c r="G3128" s="14">
        <v>2.2488742833190898</v>
      </c>
      <c r="H3128" s="14">
        <v>1.3202538911289601</v>
      </c>
      <c r="I3128" s="14">
        <v>7.0598661733398405E-2</v>
      </c>
      <c r="J3128" s="14">
        <v>0.473990793977002</v>
      </c>
      <c r="K3128" s="14">
        <v>0.32221324559333597</v>
      </c>
      <c r="L3128" s="14">
        <v>4.0894819713508399</v>
      </c>
      <c r="M3128" s="14">
        <v>0.53245726593861398</v>
      </c>
      <c r="N3128" s="14">
        <v>2.0622652455111998</v>
      </c>
      <c r="O3128" s="14">
        <v>1.5390571066366101</v>
      </c>
      <c r="P3128" s="14">
        <v>1.4690349722032101</v>
      </c>
      <c r="R3128">
        <v>2</v>
      </c>
      <c r="S3128">
        <v>9</v>
      </c>
      <c r="T3128">
        <v>4</v>
      </c>
      <c r="U3128">
        <v>5</v>
      </c>
      <c r="V3128">
        <v>6</v>
      </c>
    </row>
    <row r="3129" spans="1:22">
      <c r="A3129">
        <v>2013</v>
      </c>
      <c r="B3129">
        <v>5</v>
      </c>
      <c r="C3129">
        <v>31</v>
      </c>
      <c r="D3129" s="14">
        <v>0.28706676558495198</v>
      </c>
      <c r="E3129" s="14">
        <v>0.27038469290429801</v>
      </c>
      <c r="F3129" s="14">
        <v>8.3233087171617794E-3</v>
      </c>
      <c r="G3129" s="14">
        <v>2.6285528582001101</v>
      </c>
      <c r="H3129" s="14">
        <v>0.73565067044981602</v>
      </c>
      <c r="I3129" s="14">
        <v>0.29636062227268101</v>
      </c>
      <c r="J3129" s="14">
        <v>0.72831336052349804</v>
      </c>
      <c r="K3129" s="14">
        <v>0.335874403934736</v>
      </c>
      <c r="L3129" s="14">
        <v>0.68242052063730796</v>
      </c>
      <c r="M3129" s="14">
        <v>0.44072366870298402</v>
      </c>
      <c r="N3129" s="14">
        <v>1.82444831914148</v>
      </c>
      <c r="O3129" s="14">
        <v>0.65016917145136699</v>
      </c>
      <c r="P3129" s="14">
        <v>0.97738318138462099</v>
      </c>
      <c r="R3129">
        <v>2</v>
      </c>
      <c r="S3129">
        <v>9</v>
      </c>
      <c r="T3129">
        <v>8</v>
      </c>
      <c r="U3129">
        <v>5</v>
      </c>
      <c r="V3129">
        <v>6</v>
      </c>
    </row>
    <row r="3130" spans="1:22">
      <c r="A3130">
        <v>2014</v>
      </c>
      <c r="B3130">
        <v>3</v>
      </c>
      <c r="C3130">
        <v>1</v>
      </c>
      <c r="D3130" s="14">
        <v>1.50533090077694</v>
      </c>
      <c r="E3130" s="14">
        <v>1.2863610587943001E-2</v>
      </c>
      <c r="F3130" s="14">
        <v>0</v>
      </c>
      <c r="G3130" s="14">
        <v>0.26638075222091001</v>
      </c>
      <c r="H3130" s="14">
        <v>0.14053970866993301</v>
      </c>
      <c r="I3130" s="14">
        <v>0.39826187259444101</v>
      </c>
      <c r="J3130" s="14">
        <v>3.5525954651307798E-2</v>
      </c>
      <c r="K3130" s="14">
        <v>0.68039568407082396</v>
      </c>
      <c r="L3130" s="14">
        <v>2.7556957347666802E-2</v>
      </c>
      <c r="M3130" s="14">
        <v>2.6798925660667001E-2</v>
      </c>
      <c r="N3130" s="14">
        <v>0.33715170878579898</v>
      </c>
      <c r="O3130" s="14">
        <v>1.3789981325202101</v>
      </c>
      <c r="P3130" s="14">
        <v>0.67475832243491796</v>
      </c>
      <c r="R3130">
        <v>6</v>
      </c>
      <c r="S3130">
        <v>3</v>
      </c>
      <c r="T3130">
        <v>7</v>
      </c>
      <c r="U3130">
        <v>8</v>
      </c>
      <c r="V3130">
        <v>3</v>
      </c>
    </row>
    <row r="3131" spans="1:22">
      <c r="A3131">
        <v>2014</v>
      </c>
      <c r="B3131">
        <v>3</v>
      </c>
      <c r="C3131">
        <v>2</v>
      </c>
      <c r="D3131" s="14">
        <v>1.82545881174493</v>
      </c>
      <c r="E3131" s="14">
        <v>8.3056859098032704E-2</v>
      </c>
      <c r="F3131" s="14">
        <v>0</v>
      </c>
      <c r="G3131" s="14">
        <v>0.48661909294523198</v>
      </c>
      <c r="H3131" s="14">
        <v>0.163178127981189</v>
      </c>
      <c r="I3131" s="14">
        <v>4.6991429618665803</v>
      </c>
      <c r="J3131" s="14">
        <v>9.4152094011669907E-2</v>
      </c>
      <c r="K3131" s="14">
        <v>1.20127976606954</v>
      </c>
      <c r="L3131" s="14">
        <v>0.21268568553981301</v>
      </c>
      <c r="M3131" s="14">
        <v>3.8130072523325398E-2</v>
      </c>
      <c r="N3131" s="14">
        <v>0.94756319034412695</v>
      </c>
      <c r="O3131" s="14">
        <v>2.7776762666838302</v>
      </c>
      <c r="P3131" s="14">
        <v>1.2519239042149399</v>
      </c>
      <c r="R3131">
        <v>6</v>
      </c>
      <c r="S3131">
        <v>3</v>
      </c>
      <c r="T3131">
        <v>7</v>
      </c>
      <c r="U3131">
        <v>7</v>
      </c>
      <c r="V3131">
        <v>2</v>
      </c>
    </row>
    <row r="3132" spans="1:22">
      <c r="A3132">
        <v>2014</v>
      </c>
      <c r="B3132">
        <v>3</v>
      </c>
      <c r="C3132">
        <v>3</v>
      </c>
      <c r="D3132" s="14">
        <v>0.332146074048289</v>
      </c>
      <c r="E3132" s="14">
        <v>0.110349348485677</v>
      </c>
      <c r="F3132" s="14">
        <v>2.2404579224372102E-2</v>
      </c>
      <c r="G3132" s="14">
        <v>0.60666810963418605</v>
      </c>
      <c r="H3132" s="14">
        <v>0.111655142414039</v>
      </c>
      <c r="I3132" s="14">
        <v>0.25202981462799601</v>
      </c>
      <c r="J3132" s="14">
        <v>9.7483065534956601E-2</v>
      </c>
      <c r="K3132" s="14">
        <v>2.3936712858973301</v>
      </c>
      <c r="L3132" s="14">
        <v>0.18970842706884</v>
      </c>
      <c r="M3132" s="14">
        <v>0.45091710533817497</v>
      </c>
      <c r="N3132" s="14">
        <v>0.14159335940627099</v>
      </c>
      <c r="O3132" s="14">
        <v>4.5326359799288296</v>
      </c>
      <c r="P3132" s="14">
        <v>1.9278679078663601</v>
      </c>
      <c r="R3132">
        <v>6</v>
      </c>
      <c r="S3132">
        <v>3</v>
      </c>
      <c r="T3132">
        <v>5</v>
      </c>
      <c r="U3132">
        <v>7</v>
      </c>
      <c r="V3132">
        <v>3</v>
      </c>
    </row>
    <row r="3133" spans="1:22">
      <c r="A3133">
        <v>2014</v>
      </c>
      <c r="B3133">
        <v>3</v>
      </c>
      <c r="C3133">
        <v>4</v>
      </c>
      <c r="D3133" s="14">
        <v>0.98103229521052204</v>
      </c>
      <c r="E3133" s="14">
        <v>7.6565426460383196E-2</v>
      </c>
      <c r="F3133" s="14">
        <v>1.35487281988251E-2</v>
      </c>
      <c r="G3133" s="14">
        <v>1.1718857203425599</v>
      </c>
      <c r="H3133" s="14">
        <v>0.4841438371938</v>
      </c>
      <c r="I3133" s="14">
        <v>0.35700182083457399</v>
      </c>
      <c r="J3133" s="14">
        <v>0.153830794143303</v>
      </c>
      <c r="K3133" s="14">
        <v>3.0589040126860398</v>
      </c>
      <c r="L3133" s="14">
        <v>0.172514327609333</v>
      </c>
      <c r="M3133" s="14">
        <v>0.184017606949016</v>
      </c>
      <c r="N3133" s="14">
        <v>0.53729723384051298</v>
      </c>
      <c r="O3133" s="14">
        <v>4.0378810377938601</v>
      </c>
      <c r="P3133" s="14">
        <v>2.04138790039016</v>
      </c>
      <c r="R3133">
        <v>6</v>
      </c>
      <c r="S3133">
        <v>3</v>
      </c>
      <c r="T3133">
        <v>7</v>
      </c>
      <c r="U3133">
        <v>7</v>
      </c>
      <c r="V3133">
        <v>2</v>
      </c>
    </row>
    <row r="3134" spans="1:22">
      <c r="A3134">
        <v>2014</v>
      </c>
      <c r="B3134">
        <v>3</v>
      </c>
      <c r="C3134">
        <v>5</v>
      </c>
      <c r="D3134" s="14">
        <v>2.1184963325220001</v>
      </c>
      <c r="E3134" s="14">
        <v>6.34824390915526E-2</v>
      </c>
      <c r="F3134" s="14">
        <v>8.9526869842363899E-3</v>
      </c>
      <c r="G3134" s="14">
        <v>1.66405542329781</v>
      </c>
      <c r="H3134" s="14">
        <v>0.94458185071701295</v>
      </c>
      <c r="I3134" s="14">
        <v>0.92533024703937505</v>
      </c>
      <c r="J3134" s="14">
        <v>0.116590559551565</v>
      </c>
      <c r="K3134" s="14">
        <v>4.9663257648970198</v>
      </c>
      <c r="L3134" s="14">
        <v>0.227239691321486</v>
      </c>
      <c r="M3134" s="14">
        <v>0.26019717614705601</v>
      </c>
      <c r="N3134" s="14">
        <v>1.12257801685849</v>
      </c>
      <c r="O3134" s="14">
        <v>7.7642445964434801</v>
      </c>
      <c r="P3134" s="14">
        <v>3.65884279456245</v>
      </c>
      <c r="R3134">
        <v>3</v>
      </c>
      <c r="S3134">
        <v>2</v>
      </c>
      <c r="T3134">
        <v>7</v>
      </c>
      <c r="U3134">
        <v>7</v>
      </c>
      <c r="V3134">
        <v>2</v>
      </c>
    </row>
    <row r="3135" spans="1:22">
      <c r="A3135">
        <v>2014</v>
      </c>
      <c r="B3135">
        <v>3</v>
      </c>
      <c r="C3135">
        <v>6</v>
      </c>
      <c r="D3135" s="14">
        <v>11.5751269107261</v>
      </c>
      <c r="E3135" s="14">
        <v>2.9138973195635399E-2</v>
      </c>
      <c r="F3135" s="14">
        <v>0</v>
      </c>
      <c r="G3135" s="14">
        <v>1.3897907407963299</v>
      </c>
      <c r="H3135" s="14">
        <v>2.1267011492890702</v>
      </c>
      <c r="I3135" s="14">
        <v>6.5197018548040697</v>
      </c>
      <c r="J3135" s="14">
        <v>6.0432148524744801E-2</v>
      </c>
      <c r="K3135" s="14">
        <v>8.8909906505505401</v>
      </c>
      <c r="L3135" s="14">
        <v>0.77117608013978101</v>
      </c>
      <c r="M3135" s="14">
        <v>4.3019453648746001E-2</v>
      </c>
      <c r="N3135" s="14">
        <v>2.49636564157074</v>
      </c>
      <c r="O3135" s="14">
        <v>6.9682872075528204</v>
      </c>
      <c r="P3135" s="14">
        <v>4.0663302587788301</v>
      </c>
      <c r="R3135">
        <v>3</v>
      </c>
      <c r="S3135">
        <v>2</v>
      </c>
      <c r="T3135">
        <v>7</v>
      </c>
      <c r="U3135">
        <v>8</v>
      </c>
      <c r="V3135">
        <v>2</v>
      </c>
    </row>
    <row r="3136" spans="1:22">
      <c r="A3136">
        <v>2014</v>
      </c>
      <c r="B3136">
        <v>3</v>
      </c>
      <c r="C3136">
        <v>7</v>
      </c>
      <c r="D3136" s="14">
        <v>4.8969129797907103</v>
      </c>
      <c r="E3136" s="14">
        <v>7.75934514718956E-3</v>
      </c>
      <c r="F3136" s="14">
        <v>0</v>
      </c>
      <c r="G3136" s="14">
        <v>1.0294964813888601</v>
      </c>
      <c r="H3136" s="14">
        <v>1.13296696273951</v>
      </c>
      <c r="I3136" s="14">
        <v>3.0061816332821198</v>
      </c>
      <c r="J3136" s="14">
        <v>5.3094465332772602E-2</v>
      </c>
      <c r="K3136" s="14">
        <v>7.9360820173707998</v>
      </c>
      <c r="L3136" s="14">
        <v>0.70366993451675397</v>
      </c>
      <c r="M3136" s="14">
        <v>0.183767408300782</v>
      </c>
      <c r="N3136" s="14">
        <v>4.4088012650681598</v>
      </c>
      <c r="O3136" s="14">
        <v>4.4303661541681496</v>
      </c>
      <c r="P3136" s="14">
        <v>2.9851635127949798</v>
      </c>
      <c r="R3136">
        <v>3</v>
      </c>
      <c r="S3136">
        <v>2</v>
      </c>
      <c r="T3136">
        <v>7</v>
      </c>
      <c r="U3136">
        <v>8</v>
      </c>
      <c r="V3136">
        <v>2</v>
      </c>
    </row>
    <row r="3137" spans="1:22">
      <c r="A3137">
        <v>2014</v>
      </c>
      <c r="B3137">
        <v>3</v>
      </c>
      <c r="C3137">
        <v>8</v>
      </c>
      <c r="D3137" s="14">
        <v>2.36279754977109</v>
      </c>
      <c r="E3137" s="14">
        <v>3.9424722210707697E-2</v>
      </c>
      <c r="F3137" s="14">
        <v>0</v>
      </c>
      <c r="G3137" s="14">
        <v>0.40523473752672301</v>
      </c>
      <c r="H3137" s="14">
        <v>0.51118159636709204</v>
      </c>
      <c r="I3137" s="14">
        <v>2.3237720154870201</v>
      </c>
      <c r="J3137" s="14">
        <v>5.1070501437099201E-2</v>
      </c>
      <c r="K3137" s="14">
        <v>4.66655202310519</v>
      </c>
      <c r="L3137" s="14">
        <v>3.75483505906892E-2</v>
      </c>
      <c r="M3137" s="14">
        <v>0.17467168083305301</v>
      </c>
      <c r="N3137" s="14">
        <v>1.32097392063389</v>
      </c>
      <c r="O3137" s="14">
        <v>5.4029991022161701</v>
      </c>
      <c r="P3137" s="14">
        <v>2.5160245034295698</v>
      </c>
      <c r="R3137">
        <v>8</v>
      </c>
      <c r="S3137">
        <v>2</v>
      </c>
      <c r="T3137">
        <v>7</v>
      </c>
      <c r="U3137">
        <v>7</v>
      </c>
      <c r="V3137">
        <v>3</v>
      </c>
    </row>
    <row r="3138" spans="1:22">
      <c r="A3138">
        <v>2014</v>
      </c>
      <c r="B3138">
        <v>3</v>
      </c>
      <c r="C3138">
        <v>9</v>
      </c>
      <c r="D3138" s="14">
        <v>2.12980974887788</v>
      </c>
      <c r="E3138" s="14">
        <v>5.7147408296844997E-2</v>
      </c>
      <c r="F3138" s="14">
        <v>1.33488109056549E-4</v>
      </c>
      <c r="G3138" s="14">
        <v>0.394567173177159</v>
      </c>
      <c r="H3138" s="14">
        <v>0.47998085223992998</v>
      </c>
      <c r="I3138" s="14">
        <v>2.42415851297257</v>
      </c>
      <c r="J3138" s="14">
        <v>3.8738687060644303E-2</v>
      </c>
      <c r="K3138" s="14">
        <v>2.9474225696537202</v>
      </c>
      <c r="L3138" s="14">
        <v>0.12355001547285099</v>
      </c>
      <c r="M3138" s="14">
        <v>0.73792648577147701</v>
      </c>
      <c r="N3138" s="14">
        <v>0.43531921340948299</v>
      </c>
      <c r="O3138" s="14">
        <v>3.29638247326579</v>
      </c>
      <c r="P3138" s="14">
        <v>1.6766310357444401</v>
      </c>
      <c r="R3138">
        <v>6</v>
      </c>
      <c r="S3138">
        <v>2</v>
      </c>
      <c r="T3138">
        <v>7</v>
      </c>
      <c r="U3138">
        <v>7</v>
      </c>
      <c r="V3138">
        <v>3</v>
      </c>
    </row>
    <row r="3139" spans="1:22">
      <c r="A3139">
        <v>2014</v>
      </c>
      <c r="B3139">
        <v>3</v>
      </c>
      <c r="C3139">
        <v>10</v>
      </c>
      <c r="D3139" s="14">
        <v>6.0252375107013796</v>
      </c>
      <c r="E3139" s="14">
        <v>8.4874367494237005E-2</v>
      </c>
      <c r="F3139" s="14">
        <v>9.5666472476494593E-3</v>
      </c>
      <c r="G3139" s="14">
        <v>1.2609663182227999</v>
      </c>
      <c r="H3139" s="14">
        <v>0.43424540976116299</v>
      </c>
      <c r="I3139" s="14">
        <v>2.00482810773625</v>
      </c>
      <c r="J3139" s="14">
        <v>6.3822933805369797E-2</v>
      </c>
      <c r="K3139" s="14">
        <v>3.5708971829885798</v>
      </c>
      <c r="L3139" s="14">
        <v>0.86180109829178497</v>
      </c>
      <c r="M3139" s="14">
        <v>0.74495152696789602</v>
      </c>
      <c r="N3139" s="14">
        <v>1.4926171266456401</v>
      </c>
      <c r="O3139" s="14">
        <v>4.8351938951871496</v>
      </c>
      <c r="P3139" s="14">
        <v>2.6366673150171298</v>
      </c>
      <c r="R3139">
        <v>3</v>
      </c>
      <c r="S3139">
        <v>2</v>
      </c>
      <c r="T3139">
        <v>7</v>
      </c>
      <c r="U3139">
        <v>7</v>
      </c>
      <c r="V3139">
        <v>2</v>
      </c>
    </row>
    <row r="3140" spans="1:22">
      <c r="A3140">
        <v>2014</v>
      </c>
      <c r="B3140">
        <v>3</v>
      </c>
      <c r="C3140">
        <v>11</v>
      </c>
      <c r="D3140" s="14">
        <v>7.5657459984640898</v>
      </c>
      <c r="E3140" s="14">
        <v>0.12263928021205001</v>
      </c>
      <c r="F3140" s="14">
        <v>5.7978335187663897E-2</v>
      </c>
      <c r="G3140" s="14">
        <v>3.0961025021253898</v>
      </c>
      <c r="H3140" s="14">
        <v>1.21007777434051</v>
      </c>
      <c r="I3140" s="14">
        <v>7.1270770016907701</v>
      </c>
      <c r="J3140" s="14">
        <v>0.10539451122265101</v>
      </c>
      <c r="K3140" s="14">
        <v>9.0582307115701504</v>
      </c>
      <c r="L3140" s="14">
        <v>3.4661824930298302</v>
      </c>
      <c r="M3140" s="14">
        <v>0.79768973172080104</v>
      </c>
      <c r="N3140" s="14">
        <v>4.6149386215624402</v>
      </c>
      <c r="O3140" s="14">
        <v>5.3849848665848699</v>
      </c>
      <c r="P3140" s="14">
        <v>4.2318338958672799</v>
      </c>
      <c r="R3140">
        <v>3</v>
      </c>
      <c r="S3140">
        <v>3</v>
      </c>
      <c r="T3140">
        <v>5</v>
      </c>
      <c r="U3140">
        <v>7</v>
      </c>
      <c r="V3140">
        <v>8</v>
      </c>
    </row>
    <row r="3141" spans="1:22">
      <c r="A3141">
        <v>2014</v>
      </c>
      <c r="B3141">
        <v>3</v>
      </c>
      <c r="C3141">
        <v>12</v>
      </c>
      <c r="D3141" s="14">
        <v>8.0225261920576596</v>
      </c>
      <c r="E3141" s="14">
        <v>4.91817169896753E-2</v>
      </c>
      <c r="F3141" s="14">
        <v>0.357683210431117</v>
      </c>
      <c r="G3141" s="14">
        <v>1.74169365373458</v>
      </c>
      <c r="H3141" s="14">
        <v>5.1285172083724104</v>
      </c>
      <c r="I3141" s="14">
        <v>4.8369204493288098</v>
      </c>
      <c r="J3141" s="14">
        <v>0.75140477107414305</v>
      </c>
      <c r="K3141" s="14">
        <v>10.819511068116601</v>
      </c>
      <c r="L3141" s="14">
        <v>3.4263830812977099</v>
      </c>
      <c r="M3141" s="14">
        <v>0.24169985146527601</v>
      </c>
      <c r="N3141" s="14">
        <v>8.7899881077796298</v>
      </c>
      <c r="O3141" s="14">
        <v>2.9363913635343701</v>
      </c>
      <c r="P3141" s="14">
        <v>3.9207127788337899</v>
      </c>
      <c r="R3141">
        <v>9</v>
      </c>
      <c r="S3141">
        <v>7</v>
      </c>
      <c r="T3141">
        <v>5</v>
      </c>
      <c r="U3141">
        <v>7</v>
      </c>
      <c r="V3141">
        <v>8</v>
      </c>
    </row>
    <row r="3142" spans="1:22">
      <c r="A3142">
        <v>2014</v>
      </c>
      <c r="B3142">
        <v>3</v>
      </c>
      <c r="C3142">
        <v>13</v>
      </c>
      <c r="D3142" s="14">
        <v>2.8352222600318999</v>
      </c>
      <c r="E3142" s="14">
        <v>0.17024614978164601</v>
      </c>
      <c r="F3142" s="14">
        <v>0.15090618376145001</v>
      </c>
      <c r="G3142" s="14">
        <v>7.7726553690989402</v>
      </c>
      <c r="H3142" s="14">
        <v>12.263790891447099</v>
      </c>
      <c r="I3142" s="14">
        <v>1.5824749600227399</v>
      </c>
      <c r="J3142" s="14">
        <v>0.70659828671707503</v>
      </c>
      <c r="K3142" s="14">
        <v>11.710722820338001</v>
      </c>
      <c r="L3142" s="14">
        <v>3.2294958472837201</v>
      </c>
      <c r="M3142" s="14">
        <v>3.8839028815607101E-3</v>
      </c>
      <c r="N3142" s="14">
        <v>19.1328712990986</v>
      </c>
      <c r="O3142" s="14">
        <v>3.7278561490950102</v>
      </c>
      <c r="P3142" s="14">
        <v>6.2258173333614701</v>
      </c>
      <c r="R3142">
        <v>11</v>
      </c>
      <c r="S3142">
        <v>1</v>
      </c>
      <c r="T3142">
        <v>5</v>
      </c>
      <c r="U3142">
        <v>7</v>
      </c>
      <c r="V3142">
        <v>8</v>
      </c>
    </row>
    <row r="3143" spans="1:22">
      <c r="A3143">
        <v>2014</v>
      </c>
      <c r="B3143">
        <v>3</v>
      </c>
      <c r="C3143">
        <v>14</v>
      </c>
      <c r="D3143" s="14">
        <v>7.3775696924389003</v>
      </c>
      <c r="E3143" s="14">
        <v>7.1054865285674895E-2</v>
      </c>
      <c r="F3143" s="14">
        <v>3.2659753403074802E-2</v>
      </c>
      <c r="G3143" s="14">
        <v>6.9837784054677998</v>
      </c>
      <c r="H3143" s="14">
        <v>14.753427069579701</v>
      </c>
      <c r="I3143" s="14">
        <v>6.3070324866718499</v>
      </c>
      <c r="J3143" s="14">
        <v>0.85529196867246604</v>
      </c>
      <c r="K3143" s="14">
        <v>14.8450651734108</v>
      </c>
      <c r="L3143" s="14">
        <v>0.89599084152520603</v>
      </c>
      <c r="M3143" s="14">
        <v>0</v>
      </c>
      <c r="N3143" s="14">
        <v>9.2809373005768805</v>
      </c>
      <c r="O3143" s="14">
        <v>3.5256167367856501</v>
      </c>
      <c r="P3143" s="14">
        <v>6.2091389436235804</v>
      </c>
      <c r="R3143">
        <v>11</v>
      </c>
      <c r="S3143">
        <v>7</v>
      </c>
      <c r="T3143">
        <v>5</v>
      </c>
      <c r="U3143">
        <v>4</v>
      </c>
      <c r="V3143">
        <v>3</v>
      </c>
    </row>
    <row r="3144" spans="1:22">
      <c r="A3144">
        <v>2014</v>
      </c>
      <c r="B3144">
        <v>3</v>
      </c>
      <c r="C3144">
        <v>15</v>
      </c>
      <c r="D3144" s="14">
        <v>8.9393240066488602</v>
      </c>
      <c r="E3144" s="14">
        <v>2.0771741416259901E-2</v>
      </c>
      <c r="F3144" s="14">
        <v>3.0858094779956598E-2</v>
      </c>
      <c r="G3144" s="14">
        <v>4.6699387830338299</v>
      </c>
      <c r="H3144" s="14">
        <v>5.3715343887210096</v>
      </c>
      <c r="I3144" s="14">
        <v>8.2030923539814893</v>
      </c>
      <c r="J3144" s="14">
        <v>1.47415278963324</v>
      </c>
      <c r="K3144" s="14">
        <v>9.0633866602083408</v>
      </c>
      <c r="L3144" s="14">
        <v>0.109576595901101</v>
      </c>
      <c r="M3144" s="14">
        <v>0</v>
      </c>
      <c r="N3144" s="14">
        <v>2.4820828494387901</v>
      </c>
      <c r="O3144" s="14">
        <v>3.3555077696253499</v>
      </c>
      <c r="P3144" s="14">
        <v>4.0584463163978999</v>
      </c>
      <c r="R3144">
        <v>8</v>
      </c>
      <c r="S3144">
        <v>7</v>
      </c>
      <c r="T3144">
        <v>3</v>
      </c>
      <c r="U3144">
        <v>4</v>
      </c>
      <c r="V3144">
        <v>8</v>
      </c>
    </row>
    <row r="3145" spans="1:22">
      <c r="A3145">
        <v>2014</v>
      </c>
      <c r="B3145">
        <v>3</v>
      </c>
      <c r="C3145">
        <v>16</v>
      </c>
      <c r="D3145" s="14">
        <v>5.1075480942076696</v>
      </c>
      <c r="E3145" s="14">
        <v>8.7479841978223803E-3</v>
      </c>
      <c r="F3145" s="14">
        <v>3.5180893389622002E-3</v>
      </c>
      <c r="G3145" s="14">
        <v>2.9182872656387699</v>
      </c>
      <c r="H3145" s="14">
        <v>6.4193500735567</v>
      </c>
      <c r="I3145" s="14">
        <v>4.1438485998149703</v>
      </c>
      <c r="J3145" s="14">
        <v>1.2571451964420099</v>
      </c>
      <c r="K3145" s="14">
        <v>5.0003194907484101</v>
      </c>
      <c r="L3145" s="14">
        <v>0.38171171157150802</v>
      </c>
      <c r="M3145" s="14">
        <v>0</v>
      </c>
      <c r="N3145" s="14">
        <v>3.71173617228634</v>
      </c>
      <c r="O3145" s="14">
        <v>1.62671966841842</v>
      </c>
      <c r="P3145" s="14">
        <v>2.5947648244270498</v>
      </c>
      <c r="R3145">
        <v>6</v>
      </c>
      <c r="S3145">
        <v>7</v>
      </c>
      <c r="T3145">
        <v>6</v>
      </c>
      <c r="U3145">
        <v>4</v>
      </c>
      <c r="V3145">
        <v>3</v>
      </c>
    </row>
    <row r="3146" spans="1:22">
      <c r="A3146">
        <v>2014</v>
      </c>
      <c r="B3146">
        <v>3</v>
      </c>
      <c r="C3146">
        <v>17</v>
      </c>
      <c r="D3146" s="14">
        <v>4.9743927427140404</v>
      </c>
      <c r="E3146" s="14">
        <v>1.00857426660796</v>
      </c>
      <c r="F3146" s="14">
        <v>0.19945979220645699</v>
      </c>
      <c r="G3146" s="14">
        <v>2.2322917383710901</v>
      </c>
      <c r="H3146" s="14">
        <v>1.1335849279802599</v>
      </c>
      <c r="I3146" s="14">
        <v>4.3437119484496298</v>
      </c>
      <c r="J3146" s="14">
        <v>0.54863845640134101</v>
      </c>
      <c r="K3146" s="14">
        <v>2.3765967267163801</v>
      </c>
      <c r="L3146" s="14">
        <v>0.42895857127922699</v>
      </c>
      <c r="M3146" s="14">
        <v>1.8912441085943001E-2</v>
      </c>
      <c r="N3146" s="14">
        <v>3.1378597827960499</v>
      </c>
      <c r="O3146" s="14">
        <v>2.2845710681403202</v>
      </c>
      <c r="P3146" s="14">
        <v>1.8007807582453901</v>
      </c>
      <c r="R3146">
        <v>6</v>
      </c>
      <c r="S3146">
        <v>4</v>
      </c>
      <c r="T3146">
        <v>6</v>
      </c>
      <c r="U3146">
        <v>4</v>
      </c>
      <c r="V3146">
        <v>5</v>
      </c>
    </row>
    <row r="3147" spans="1:22">
      <c r="A3147">
        <v>2014</v>
      </c>
      <c r="B3147">
        <v>3</v>
      </c>
      <c r="C3147">
        <v>18</v>
      </c>
      <c r="D3147" s="14">
        <v>2.03761279224365</v>
      </c>
      <c r="E3147" s="14">
        <v>0.36000010563212698</v>
      </c>
      <c r="F3147" s="14">
        <v>1.5477063321173301E-2</v>
      </c>
      <c r="G3147" s="14">
        <v>0.72199670260453996</v>
      </c>
      <c r="H3147" s="14">
        <v>2.4009922823895602</v>
      </c>
      <c r="I3147" s="14">
        <v>1.2909671155700699</v>
      </c>
      <c r="J3147" s="14">
        <v>0.21356913121119001</v>
      </c>
      <c r="K3147" s="14">
        <v>4.0177104131992403</v>
      </c>
      <c r="L3147" s="14">
        <v>0.35011083026296702</v>
      </c>
      <c r="M3147" s="14">
        <v>3.29162155692528E-3</v>
      </c>
      <c r="N3147" s="14">
        <v>1.26710761209561</v>
      </c>
      <c r="O3147" s="14">
        <v>2.0796129334100999</v>
      </c>
      <c r="P3147" s="14">
        <v>1.7587704316396999</v>
      </c>
      <c r="R3147">
        <v>8</v>
      </c>
      <c r="S3147">
        <v>4</v>
      </c>
      <c r="T3147">
        <v>6</v>
      </c>
      <c r="U3147">
        <v>7</v>
      </c>
      <c r="V3147">
        <v>5</v>
      </c>
    </row>
    <row r="3148" spans="1:22">
      <c r="A3148">
        <v>2014</v>
      </c>
      <c r="B3148">
        <v>3</v>
      </c>
      <c r="C3148">
        <v>19</v>
      </c>
      <c r="D3148" s="14">
        <v>5.0255298422308003</v>
      </c>
      <c r="E3148" s="14">
        <v>0.137837111938831</v>
      </c>
      <c r="F3148" s="14">
        <v>0</v>
      </c>
      <c r="G3148" s="14">
        <v>0.125653753559791</v>
      </c>
      <c r="H3148" s="14">
        <v>1.03388850049062</v>
      </c>
      <c r="I3148" s="14">
        <v>3.7803835487856601</v>
      </c>
      <c r="J3148" s="14">
        <v>3.26527463518404E-2</v>
      </c>
      <c r="K3148" s="14">
        <v>3.9681222924505</v>
      </c>
      <c r="L3148" s="14">
        <v>7.7732289898703094E-2</v>
      </c>
      <c r="M3148" s="14">
        <v>4.9627244283303997E-3</v>
      </c>
      <c r="N3148" s="14">
        <v>1.72014362973102</v>
      </c>
      <c r="O3148" s="14">
        <v>2.56101439314283</v>
      </c>
      <c r="P3148" s="14">
        <v>1.7770000361446201</v>
      </c>
      <c r="R3148">
        <v>6</v>
      </c>
      <c r="S3148">
        <v>4</v>
      </c>
      <c r="T3148">
        <v>6</v>
      </c>
      <c r="U3148">
        <v>7</v>
      </c>
      <c r="V3148">
        <v>5</v>
      </c>
    </row>
    <row r="3149" spans="1:22">
      <c r="A3149">
        <v>2014</v>
      </c>
      <c r="B3149">
        <v>3</v>
      </c>
      <c r="C3149">
        <v>20</v>
      </c>
      <c r="D3149" s="14">
        <v>8.7772783102584704</v>
      </c>
      <c r="E3149" s="14">
        <v>4.4692883427519099E-2</v>
      </c>
      <c r="F3149" s="14">
        <v>0</v>
      </c>
      <c r="G3149" s="14">
        <v>0.492024222706204</v>
      </c>
      <c r="H3149" s="14">
        <v>0.26963173356632503</v>
      </c>
      <c r="I3149" s="14">
        <v>5.3990480691937801</v>
      </c>
      <c r="J3149" s="14">
        <v>7.3785408099052194E-2</v>
      </c>
      <c r="K3149" s="14">
        <v>7.0296193043736999</v>
      </c>
      <c r="L3149" s="14">
        <v>3.7381179920877097E-2</v>
      </c>
      <c r="M3149" s="14">
        <v>1.1340823439634699E-3</v>
      </c>
      <c r="N3149" s="14">
        <v>1.0755610188745199</v>
      </c>
      <c r="O3149" s="14">
        <v>2.1844948908892801</v>
      </c>
      <c r="P3149" s="14">
        <v>2.1407356745163799</v>
      </c>
      <c r="R3149">
        <v>9</v>
      </c>
      <c r="S3149">
        <v>2</v>
      </c>
      <c r="T3149">
        <v>6</v>
      </c>
      <c r="U3149">
        <v>7</v>
      </c>
      <c r="V3149">
        <v>5</v>
      </c>
    </row>
    <row r="3150" spans="1:22">
      <c r="A3150">
        <v>2014</v>
      </c>
      <c r="B3150">
        <v>3</v>
      </c>
      <c r="C3150">
        <v>21</v>
      </c>
      <c r="D3150" s="14">
        <v>3.9837802146518699</v>
      </c>
      <c r="E3150" s="14">
        <v>1.5150316033518E-2</v>
      </c>
      <c r="F3150" s="14">
        <v>0</v>
      </c>
      <c r="G3150" s="14">
        <v>0.295181258302606</v>
      </c>
      <c r="H3150" s="14">
        <v>0.34524998363390202</v>
      </c>
      <c r="I3150" s="14">
        <v>3.5087388088642499</v>
      </c>
      <c r="J3150" s="14">
        <v>0.127979585593926</v>
      </c>
      <c r="K3150" s="14">
        <v>4.6651237720988403</v>
      </c>
      <c r="L3150" s="14">
        <v>0.12625646043418401</v>
      </c>
      <c r="M3150" s="14">
        <v>0</v>
      </c>
      <c r="N3150" s="14">
        <v>2.4968805471860098</v>
      </c>
      <c r="O3150" s="14">
        <v>1.3255765806403801</v>
      </c>
      <c r="P3150" s="14">
        <v>1.29284859292355</v>
      </c>
      <c r="R3150">
        <v>6</v>
      </c>
      <c r="S3150">
        <v>3</v>
      </c>
      <c r="T3150">
        <v>6</v>
      </c>
      <c r="U3150">
        <v>7</v>
      </c>
      <c r="V3150">
        <v>3</v>
      </c>
    </row>
    <row r="3151" spans="1:22">
      <c r="A3151">
        <v>2014</v>
      </c>
      <c r="B3151">
        <v>3</v>
      </c>
      <c r="C3151">
        <v>22</v>
      </c>
      <c r="D3151" s="14">
        <v>1.76936403669822</v>
      </c>
      <c r="E3151" s="14">
        <v>3.6642197380225699E-3</v>
      </c>
      <c r="F3151" s="14">
        <v>6.0488848737467304E-3</v>
      </c>
      <c r="G3151" s="14">
        <v>0.326058264872163</v>
      </c>
      <c r="H3151" s="14">
        <v>0.38864615633263599</v>
      </c>
      <c r="I3151" s="14">
        <v>1.74226247957383</v>
      </c>
      <c r="J3151" s="14">
        <v>0.16352843972912701</v>
      </c>
      <c r="K3151" s="14">
        <v>2.3309870599973999</v>
      </c>
      <c r="L3151" s="14">
        <v>0.24394900583312201</v>
      </c>
      <c r="M3151" s="14">
        <v>0</v>
      </c>
      <c r="N3151" s="14">
        <v>0.66098380501519305</v>
      </c>
      <c r="O3151" s="14">
        <v>1.0506424377877099</v>
      </c>
      <c r="P3151" s="14">
        <v>0.82753365211937802</v>
      </c>
      <c r="R3151">
        <v>6</v>
      </c>
      <c r="S3151">
        <v>1</v>
      </c>
      <c r="T3151">
        <v>3</v>
      </c>
      <c r="U3151">
        <v>4</v>
      </c>
      <c r="V3151">
        <v>9</v>
      </c>
    </row>
    <row r="3152" spans="1:22">
      <c r="A3152">
        <v>2014</v>
      </c>
      <c r="B3152">
        <v>3</v>
      </c>
      <c r="C3152">
        <v>23</v>
      </c>
      <c r="D3152" s="14">
        <v>4.6783581569802601</v>
      </c>
      <c r="E3152" s="14">
        <v>1.9671209264349402E-3</v>
      </c>
      <c r="F3152" s="14">
        <v>5.3578393577907203E-3</v>
      </c>
      <c r="G3152" s="14">
        <v>1.6511503253651201</v>
      </c>
      <c r="H3152" s="14">
        <v>1.1290435065868001</v>
      </c>
      <c r="I3152" s="14">
        <v>3.3275732335466799</v>
      </c>
      <c r="J3152" s="14">
        <v>0.247067331239471</v>
      </c>
      <c r="K3152" s="14">
        <v>3.2771028109175502</v>
      </c>
      <c r="L3152" s="14">
        <v>0.45981228504804</v>
      </c>
      <c r="M3152" s="14">
        <v>0</v>
      </c>
      <c r="N3152" s="14">
        <v>3.9405400853326298</v>
      </c>
      <c r="O3152" s="14">
        <v>1.7481252323499099</v>
      </c>
      <c r="P3152" s="14">
        <v>1.62256024467593</v>
      </c>
      <c r="R3152">
        <v>8</v>
      </c>
      <c r="S3152">
        <v>1</v>
      </c>
      <c r="T3152">
        <v>3</v>
      </c>
      <c r="U3152">
        <v>4</v>
      </c>
      <c r="V3152">
        <v>9</v>
      </c>
    </row>
    <row r="3153" spans="1:22">
      <c r="A3153">
        <v>2014</v>
      </c>
      <c r="B3153">
        <v>3</v>
      </c>
      <c r="C3153">
        <v>24</v>
      </c>
      <c r="D3153" s="14">
        <v>9.4973085927455791</v>
      </c>
      <c r="E3153" s="14">
        <v>0.24804478360274099</v>
      </c>
      <c r="F3153" s="14">
        <v>5.5675444435504498E-2</v>
      </c>
      <c r="G3153" s="14">
        <v>3.5148725063157098</v>
      </c>
      <c r="H3153" s="14">
        <v>5.7963944729333097</v>
      </c>
      <c r="I3153" s="14">
        <v>7.9203705250665797</v>
      </c>
      <c r="J3153" s="14">
        <v>0.97795646359772004</v>
      </c>
      <c r="K3153" s="14">
        <v>7.6656370465710797</v>
      </c>
      <c r="L3153" s="14">
        <v>3.29720833289569</v>
      </c>
      <c r="M3153" s="14">
        <v>0</v>
      </c>
      <c r="N3153" s="14">
        <v>18.199552075151601</v>
      </c>
      <c r="O3153" s="14">
        <v>2.3490388879625201</v>
      </c>
      <c r="P3153" s="14">
        <v>3.8668196278978599</v>
      </c>
      <c r="R3153">
        <v>11</v>
      </c>
      <c r="S3153">
        <v>3</v>
      </c>
      <c r="T3153">
        <v>5</v>
      </c>
      <c r="U3153">
        <v>4</v>
      </c>
      <c r="V3153">
        <v>3</v>
      </c>
    </row>
    <row r="3154" spans="1:22">
      <c r="A3154">
        <v>2014</v>
      </c>
      <c r="B3154">
        <v>3</v>
      </c>
      <c r="C3154">
        <v>25</v>
      </c>
      <c r="D3154" s="14">
        <v>3.67241117614412</v>
      </c>
      <c r="E3154" s="14">
        <v>1.21308155404857</v>
      </c>
      <c r="F3154" s="14">
        <v>1.9598175179983099</v>
      </c>
      <c r="G3154" s="14">
        <v>7.1452376247416902</v>
      </c>
      <c r="H3154" s="14">
        <v>16.021011972545502</v>
      </c>
      <c r="I3154" s="14">
        <v>0.28078638620785001</v>
      </c>
      <c r="J3154" s="14">
        <v>1.9765317005034699</v>
      </c>
      <c r="K3154" s="14">
        <v>10.9797422668543</v>
      </c>
      <c r="L3154" s="14">
        <v>1.9573603750233</v>
      </c>
      <c r="M3154" s="14">
        <v>0</v>
      </c>
      <c r="N3154" s="14">
        <v>10.880684206641</v>
      </c>
      <c r="O3154" s="14">
        <v>2.8445804260953298</v>
      </c>
      <c r="P3154" s="14">
        <v>5.6386785798717201</v>
      </c>
      <c r="R3154">
        <v>11</v>
      </c>
      <c r="S3154">
        <v>7</v>
      </c>
      <c r="T3154">
        <v>6</v>
      </c>
      <c r="U3154">
        <v>4</v>
      </c>
      <c r="V3154">
        <v>8</v>
      </c>
    </row>
    <row r="3155" spans="1:22">
      <c r="A3155">
        <v>2014</v>
      </c>
      <c r="B3155">
        <v>3</v>
      </c>
      <c r="C3155">
        <v>26</v>
      </c>
      <c r="D3155" s="14">
        <v>9.2396066817055402</v>
      </c>
      <c r="E3155" s="14">
        <v>2.8082050750834902</v>
      </c>
      <c r="F3155" s="14">
        <v>0.97669289736056397</v>
      </c>
      <c r="G3155" s="14">
        <v>3.8452841682623098</v>
      </c>
      <c r="H3155" s="14">
        <v>4.9955268435949796</v>
      </c>
      <c r="I3155" s="14">
        <v>5.2551166250217003</v>
      </c>
      <c r="J3155" s="14">
        <v>1.5850357900076899</v>
      </c>
      <c r="K3155" s="14">
        <v>10.6972683864016</v>
      </c>
      <c r="L3155" s="14">
        <v>0.20600128156229799</v>
      </c>
      <c r="M3155" s="14">
        <v>0</v>
      </c>
      <c r="N3155" s="14">
        <v>3.1339266844891398</v>
      </c>
      <c r="O3155" s="14">
        <v>3.85949655911485</v>
      </c>
      <c r="P3155" s="14">
        <v>4.1831070378317197</v>
      </c>
      <c r="R3155">
        <v>9</v>
      </c>
      <c r="S3155">
        <v>7</v>
      </c>
      <c r="T3155">
        <v>6</v>
      </c>
      <c r="U3155">
        <v>4</v>
      </c>
      <c r="V3155">
        <v>8</v>
      </c>
    </row>
    <row r="3156" spans="1:22">
      <c r="A3156">
        <v>2014</v>
      </c>
      <c r="B3156">
        <v>3</v>
      </c>
      <c r="C3156">
        <v>27</v>
      </c>
      <c r="D3156" s="14">
        <v>6.3265201040078898</v>
      </c>
      <c r="E3156" s="14">
        <v>1.25096541097376</v>
      </c>
      <c r="F3156" s="14">
        <v>2.6273919365064399E-2</v>
      </c>
      <c r="G3156" s="14">
        <v>1.9739891729087</v>
      </c>
      <c r="H3156" s="14">
        <v>3.6823788508595299</v>
      </c>
      <c r="I3156" s="14">
        <v>9.9807797912603196</v>
      </c>
      <c r="J3156" s="14">
        <v>0.95014705887516004</v>
      </c>
      <c r="K3156" s="14">
        <v>8.9597273186648003</v>
      </c>
      <c r="L3156" s="14">
        <v>0.52581087679300598</v>
      </c>
      <c r="M3156" s="14">
        <v>0</v>
      </c>
      <c r="N3156" s="14">
        <v>5.8517102628473099</v>
      </c>
      <c r="O3156" s="14">
        <v>1.95872362192358</v>
      </c>
      <c r="P3156" s="14">
        <v>2.9620006202981899</v>
      </c>
      <c r="R3156">
        <v>9</v>
      </c>
      <c r="S3156">
        <v>7</v>
      </c>
      <c r="T3156">
        <v>6</v>
      </c>
      <c r="U3156">
        <v>4</v>
      </c>
      <c r="V3156">
        <v>8</v>
      </c>
    </row>
    <row r="3157" spans="1:22">
      <c r="A3157">
        <v>2014</v>
      </c>
      <c r="B3157">
        <v>3</v>
      </c>
      <c r="C3157">
        <v>28</v>
      </c>
      <c r="D3157" s="14">
        <v>8.9062755107162506</v>
      </c>
      <c r="E3157" s="14">
        <v>0.66525954779989305</v>
      </c>
      <c r="F3157" s="14">
        <v>0.233373176520354</v>
      </c>
      <c r="G3157" s="14">
        <v>1.4315709359914299</v>
      </c>
      <c r="H3157" s="14">
        <v>2.0497024210520398</v>
      </c>
      <c r="I3157" s="14">
        <v>4.5488628603947099</v>
      </c>
      <c r="J3157" s="14">
        <v>0.12639874866574199</v>
      </c>
      <c r="K3157" s="14">
        <v>10.0211967776228</v>
      </c>
      <c r="L3157" s="14">
        <v>1.92969571691136</v>
      </c>
      <c r="M3157" s="14">
        <v>0</v>
      </c>
      <c r="N3157" s="14">
        <v>8.7993631878686394</v>
      </c>
      <c r="O3157" s="14">
        <v>3.30147012156606</v>
      </c>
      <c r="P3157" s="14">
        <v>3.5180341994722699</v>
      </c>
      <c r="R3157">
        <v>9</v>
      </c>
      <c r="S3157">
        <v>7</v>
      </c>
      <c r="T3157">
        <v>7</v>
      </c>
      <c r="U3157">
        <v>4</v>
      </c>
      <c r="V3157">
        <v>5</v>
      </c>
    </row>
    <row r="3158" spans="1:22">
      <c r="A3158">
        <v>2014</v>
      </c>
      <c r="B3158">
        <v>3</v>
      </c>
      <c r="C3158">
        <v>29</v>
      </c>
      <c r="D3158" s="14">
        <v>0.78936461031748995</v>
      </c>
      <c r="E3158" s="14">
        <v>0.66885104098613501</v>
      </c>
      <c r="F3158" s="14">
        <v>0.18530369269246699</v>
      </c>
      <c r="G3158" s="14">
        <v>2.1286912103622702</v>
      </c>
      <c r="H3158" s="14">
        <v>0.56159796173437104</v>
      </c>
      <c r="I3158" s="14">
        <v>0.33805663195706498</v>
      </c>
      <c r="J3158" s="14">
        <v>0.17861051345701001</v>
      </c>
      <c r="K3158" s="14">
        <v>7.4958474903473196</v>
      </c>
      <c r="L3158" s="14">
        <v>0.62232274911001395</v>
      </c>
      <c r="M3158" s="14">
        <v>4.1561116724813001E-6</v>
      </c>
      <c r="N3158" s="14">
        <v>2.1326817805911298</v>
      </c>
      <c r="O3158" s="14">
        <v>2.7977489367883099</v>
      </c>
      <c r="P3158" s="14">
        <v>2.6170531873026901</v>
      </c>
      <c r="R3158">
        <v>9</v>
      </c>
      <c r="S3158">
        <v>7</v>
      </c>
      <c r="T3158">
        <v>6</v>
      </c>
      <c r="U3158">
        <v>4</v>
      </c>
      <c r="V3158">
        <v>8</v>
      </c>
    </row>
    <row r="3159" spans="1:22">
      <c r="A3159">
        <v>2014</v>
      </c>
      <c r="B3159">
        <v>3</v>
      </c>
      <c r="C3159">
        <v>30</v>
      </c>
      <c r="D3159" s="14">
        <v>3.4583209772794001</v>
      </c>
      <c r="E3159" s="14">
        <v>0.258607377694964</v>
      </c>
      <c r="F3159" s="14">
        <v>1.5501461060169599</v>
      </c>
      <c r="G3159" s="14">
        <v>1.0385726884522</v>
      </c>
      <c r="H3159" s="14">
        <v>0.48286893312557899</v>
      </c>
      <c r="I3159" s="14">
        <v>1.5675670350789901</v>
      </c>
      <c r="J3159" s="14">
        <v>0.20457782525482801</v>
      </c>
      <c r="K3159" s="14">
        <v>9.0841495007377304</v>
      </c>
      <c r="L3159" s="14">
        <v>0.37162750587170701</v>
      </c>
      <c r="M3159" s="14">
        <v>0</v>
      </c>
      <c r="N3159" s="14">
        <v>1.3979439415101</v>
      </c>
      <c r="O3159" s="14">
        <v>1.2580452560067299</v>
      </c>
      <c r="P3159" s="14">
        <v>2.15841452287636</v>
      </c>
      <c r="R3159">
        <v>9</v>
      </c>
      <c r="S3159">
        <v>7</v>
      </c>
      <c r="T3159">
        <v>7</v>
      </c>
      <c r="U3159">
        <v>4</v>
      </c>
      <c r="V3159">
        <v>5</v>
      </c>
    </row>
    <row r="3160" spans="1:22">
      <c r="A3160">
        <v>2014</v>
      </c>
      <c r="B3160">
        <v>3</v>
      </c>
      <c r="C3160">
        <v>31</v>
      </c>
      <c r="D3160" s="14">
        <v>0.765521961099217</v>
      </c>
      <c r="E3160" s="14">
        <v>3.8567234870171697E-2</v>
      </c>
      <c r="F3160" s="14">
        <v>0.222034793097908</v>
      </c>
      <c r="G3160" s="14">
        <v>1.77763763241066</v>
      </c>
      <c r="H3160" s="14">
        <v>1.28911671223974</v>
      </c>
      <c r="I3160" s="14">
        <v>0.76987176890575004</v>
      </c>
      <c r="J3160" s="14">
        <v>0.46385365008912599</v>
      </c>
      <c r="K3160" s="14">
        <v>4.9011716257623998</v>
      </c>
      <c r="L3160" s="14">
        <v>0.92753555450387304</v>
      </c>
      <c r="M3160" s="14">
        <v>0</v>
      </c>
      <c r="N3160" s="14">
        <v>7.2841482265079804</v>
      </c>
      <c r="O3160" s="14">
        <v>2.4089408974569499</v>
      </c>
      <c r="P3160" s="14">
        <v>2.2403242948745898</v>
      </c>
      <c r="R3160">
        <v>9</v>
      </c>
      <c r="S3160">
        <v>3</v>
      </c>
      <c r="T3160">
        <v>6</v>
      </c>
      <c r="U3160">
        <v>4</v>
      </c>
      <c r="V3160">
        <v>8</v>
      </c>
    </row>
    <row r="3161" spans="1:22">
      <c r="A3161">
        <v>2014</v>
      </c>
      <c r="B3161">
        <v>4</v>
      </c>
      <c r="C3161">
        <v>1</v>
      </c>
      <c r="D3161" s="14">
        <v>1.47123022701852</v>
      </c>
      <c r="E3161" s="14">
        <v>3.7577230477159898E-2</v>
      </c>
      <c r="F3161" s="14">
        <v>0.109243113799303</v>
      </c>
      <c r="G3161" s="14">
        <v>2.7663289008333201</v>
      </c>
      <c r="H3161" s="14">
        <v>1.10441163402821</v>
      </c>
      <c r="I3161" s="14">
        <v>0.61581277724816796</v>
      </c>
      <c r="J3161" s="14">
        <v>0.13545884428225299</v>
      </c>
      <c r="K3161" s="14">
        <v>5.0100466266194701</v>
      </c>
      <c r="L3161" s="14">
        <v>1.31942441367159</v>
      </c>
      <c r="M3161" s="14">
        <v>2.4296319745246201E-3</v>
      </c>
      <c r="N3161" s="14">
        <v>4.6895036584668501</v>
      </c>
      <c r="O3161" s="14">
        <v>0.99643879491933596</v>
      </c>
      <c r="P3161" s="14">
        <v>1.8762269779967899</v>
      </c>
      <c r="R3161">
        <v>9</v>
      </c>
      <c r="S3161">
        <v>8</v>
      </c>
      <c r="T3161">
        <v>5</v>
      </c>
      <c r="U3161">
        <v>4</v>
      </c>
      <c r="V3161">
        <v>4</v>
      </c>
    </row>
    <row r="3162" spans="1:22">
      <c r="A3162">
        <v>2014</v>
      </c>
      <c r="B3162">
        <v>4</v>
      </c>
      <c r="C3162">
        <v>2</v>
      </c>
      <c r="D3162" s="14">
        <v>6.1048151270697</v>
      </c>
      <c r="E3162" s="14">
        <v>1.9067089403896301E-2</v>
      </c>
      <c r="F3162" s="14">
        <v>3.6401849196722499E-2</v>
      </c>
      <c r="G3162" s="14">
        <v>1.4186728393238099</v>
      </c>
      <c r="H3162" s="14">
        <v>0.73332431510929696</v>
      </c>
      <c r="I3162" s="14">
        <v>1.41136205749015</v>
      </c>
      <c r="J3162" s="14">
        <v>0.229633505171427</v>
      </c>
      <c r="K3162" s="14">
        <v>8.5086342510192701</v>
      </c>
      <c r="L3162" s="14">
        <v>0.53971934258137899</v>
      </c>
      <c r="M3162" s="14">
        <v>0.15400136638119899</v>
      </c>
      <c r="N3162" s="14">
        <v>1.5284746466849799</v>
      </c>
      <c r="O3162" s="14">
        <v>1.1398613543793801</v>
      </c>
      <c r="P3162" s="14">
        <v>2.0053915496156201</v>
      </c>
      <c r="R3162">
        <v>9</v>
      </c>
      <c r="S3162">
        <v>8</v>
      </c>
      <c r="T3162">
        <v>5</v>
      </c>
      <c r="U3162">
        <v>4</v>
      </c>
      <c r="V3162">
        <v>4</v>
      </c>
    </row>
    <row r="3163" spans="1:22">
      <c r="A3163">
        <v>2014</v>
      </c>
      <c r="B3163">
        <v>4</v>
      </c>
      <c r="C3163">
        <v>3</v>
      </c>
      <c r="D3163" s="14">
        <v>1.1055904299204999</v>
      </c>
      <c r="E3163" s="14">
        <v>4.09535779264565E-2</v>
      </c>
      <c r="F3163" s="14">
        <v>0.35974150227121499</v>
      </c>
      <c r="G3163" s="14">
        <v>2.2603249603818498</v>
      </c>
      <c r="H3163" s="14">
        <v>0.88834630631741096</v>
      </c>
      <c r="I3163" s="14">
        <v>1.23681152336903</v>
      </c>
      <c r="J3163" s="14">
        <v>0.15763510705074499</v>
      </c>
      <c r="K3163" s="14">
        <v>2.2254952970033099</v>
      </c>
      <c r="L3163" s="14">
        <v>3.8419062263280299</v>
      </c>
      <c r="M3163" s="14">
        <v>5.3712027430337698E-2</v>
      </c>
      <c r="N3163" s="14">
        <v>2.14291744379506</v>
      </c>
      <c r="O3163" s="14">
        <v>1.01677038243513</v>
      </c>
      <c r="P3163" s="14">
        <v>1.4766445970337501</v>
      </c>
      <c r="R3163">
        <v>6</v>
      </c>
      <c r="S3163">
        <v>6</v>
      </c>
      <c r="T3163">
        <v>9</v>
      </c>
      <c r="U3163">
        <v>9</v>
      </c>
      <c r="V3163">
        <v>7</v>
      </c>
    </row>
    <row r="3164" spans="1:22">
      <c r="A3164">
        <v>2014</v>
      </c>
      <c r="B3164">
        <v>4</v>
      </c>
      <c r="C3164">
        <v>4</v>
      </c>
      <c r="D3164" s="14">
        <v>4.3257489122986001</v>
      </c>
      <c r="E3164" s="14">
        <v>1.07816014691498</v>
      </c>
      <c r="F3164" s="14">
        <v>0.195415468413912</v>
      </c>
      <c r="G3164" s="14">
        <v>6.5041799265543503</v>
      </c>
      <c r="H3164" s="14">
        <v>2.9183548284975198</v>
      </c>
      <c r="I3164" s="14">
        <v>5.3770858852430097</v>
      </c>
      <c r="J3164" s="14">
        <v>0.32836943718777301</v>
      </c>
      <c r="K3164" s="14">
        <v>4.9958202888696803</v>
      </c>
      <c r="L3164" s="14">
        <v>6.3086059982503198</v>
      </c>
      <c r="M3164" s="14">
        <v>6.11120054959788E-3</v>
      </c>
      <c r="N3164" s="14">
        <v>10.7508382942717</v>
      </c>
      <c r="O3164" s="14">
        <v>1.25634869798455</v>
      </c>
      <c r="P3164" s="14">
        <v>3.3297139518845902</v>
      </c>
      <c r="R3164">
        <v>8</v>
      </c>
      <c r="S3164">
        <v>1</v>
      </c>
      <c r="T3164">
        <v>9</v>
      </c>
      <c r="U3164">
        <v>9</v>
      </c>
      <c r="V3164">
        <v>1</v>
      </c>
    </row>
    <row r="3165" spans="1:22">
      <c r="A3165">
        <v>2014</v>
      </c>
      <c r="B3165">
        <v>4</v>
      </c>
      <c r="C3165">
        <v>5</v>
      </c>
      <c r="D3165" s="14">
        <v>3.8306209452969702</v>
      </c>
      <c r="E3165" s="14">
        <v>0.43440746429018301</v>
      </c>
      <c r="F3165" s="14">
        <v>1.7953139980156602E-2</v>
      </c>
      <c r="G3165" s="14">
        <v>4.6172278973895997</v>
      </c>
      <c r="H3165" s="14">
        <v>2.81221960784519</v>
      </c>
      <c r="I3165" s="14">
        <v>5.9558128734426097</v>
      </c>
      <c r="J3165" s="14">
        <v>1.08691634106033</v>
      </c>
      <c r="K3165" s="14">
        <v>5.7751599405146399</v>
      </c>
      <c r="L3165" s="14">
        <v>1.52369719367935</v>
      </c>
      <c r="M3165" s="14">
        <v>2.5547365804076498E-4</v>
      </c>
      <c r="N3165" s="14">
        <v>9.6814381308811601</v>
      </c>
      <c r="O3165" s="14">
        <v>1.26486108417286</v>
      </c>
      <c r="P3165" s="14">
        <v>2.87751056013777</v>
      </c>
      <c r="R3165">
        <v>7</v>
      </c>
      <c r="S3165">
        <v>1</v>
      </c>
      <c r="T3165">
        <v>5</v>
      </c>
      <c r="U3165">
        <v>6</v>
      </c>
      <c r="V3165">
        <v>9</v>
      </c>
    </row>
    <row r="3166" spans="1:22">
      <c r="A3166">
        <v>2014</v>
      </c>
      <c r="B3166">
        <v>4</v>
      </c>
      <c r="C3166">
        <v>6</v>
      </c>
      <c r="D3166" s="14">
        <v>4.7948172588391698</v>
      </c>
      <c r="E3166" s="14">
        <v>1.30983466301359</v>
      </c>
      <c r="F3166" s="14">
        <v>1.2198655602377699</v>
      </c>
      <c r="G3166" s="14">
        <v>7.3078824275385204</v>
      </c>
      <c r="H3166" s="14">
        <v>2.9575199642041898</v>
      </c>
      <c r="I3166" s="14">
        <v>1.17512228752894</v>
      </c>
      <c r="J3166" s="14">
        <v>1.1017845244923501</v>
      </c>
      <c r="K3166" s="14">
        <v>5.1531418785295102</v>
      </c>
      <c r="L3166" s="14">
        <v>3.4112023374531399</v>
      </c>
      <c r="M3166" s="14">
        <v>1.98902604179196E-4</v>
      </c>
      <c r="N3166" s="14">
        <v>7.2864939750297797</v>
      </c>
      <c r="O3166" s="14">
        <v>0.71788968371898698</v>
      </c>
      <c r="P3166" s="14">
        <v>3.0575380609286702</v>
      </c>
      <c r="R3166">
        <v>8</v>
      </c>
      <c r="S3166">
        <v>3</v>
      </c>
      <c r="T3166">
        <v>5</v>
      </c>
      <c r="U3166">
        <v>9</v>
      </c>
      <c r="V3166">
        <v>3</v>
      </c>
    </row>
    <row r="3167" spans="1:22">
      <c r="A3167">
        <v>2014</v>
      </c>
      <c r="B3167">
        <v>4</v>
      </c>
      <c r="C3167">
        <v>7</v>
      </c>
      <c r="D3167" s="14">
        <v>12.537008924289299</v>
      </c>
      <c r="E3167" s="14">
        <v>3.9202426981001598E-2</v>
      </c>
      <c r="F3167" s="14">
        <v>0</v>
      </c>
      <c r="G3167" s="14">
        <v>5.1151972566962201</v>
      </c>
      <c r="H3167" s="14">
        <v>9.4847435959163899</v>
      </c>
      <c r="I3167" s="14">
        <v>8.5748865275129003</v>
      </c>
      <c r="J3167" s="14">
        <v>0.90400114684605704</v>
      </c>
      <c r="K3167" s="14">
        <v>9.9151868645899608</v>
      </c>
      <c r="L3167" s="14">
        <v>3.23926663749263</v>
      </c>
      <c r="M3167" s="14">
        <v>0</v>
      </c>
      <c r="N3167" s="14">
        <v>13.597328356297</v>
      </c>
      <c r="O3167" s="14">
        <v>0.65890136444816105</v>
      </c>
      <c r="P3167" s="14">
        <v>4.0108598527085597</v>
      </c>
      <c r="R3167">
        <v>11</v>
      </c>
      <c r="S3167">
        <v>2</v>
      </c>
      <c r="T3167">
        <v>6</v>
      </c>
      <c r="U3167">
        <v>6</v>
      </c>
      <c r="V3167">
        <v>3</v>
      </c>
    </row>
    <row r="3168" spans="1:22">
      <c r="A3168">
        <v>2014</v>
      </c>
      <c r="B3168">
        <v>4</v>
      </c>
      <c r="C3168">
        <v>8</v>
      </c>
      <c r="D3168" s="14">
        <v>7.2223959945546099</v>
      </c>
      <c r="E3168" s="14">
        <v>5.6792485672603303E-2</v>
      </c>
      <c r="F3168" s="14">
        <v>0</v>
      </c>
      <c r="G3168" s="14">
        <v>1.24057369241347</v>
      </c>
      <c r="H3168" s="14">
        <v>1.2304318870275199</v>
      </c>
      <c r="I3168" s="14">
        <v>4.6758332503085898</v>
      </c>
      <c r="J3168" s="14">
        <v>0.10294790715279301</v>
      </c>
      <c r="K3168" s="14">
        <v>12.1864271040498</v>
      </c>
      <c r="L3168" s="14">
        <v>1.66315891673196</v>
      </c>
      <c r="M3168" s="14">
        <v>2.8292608346953602E-2</v>
      </c>
      <c r="N3168" s="14">
        <v>6.3975705341008098</v>
      </c>
      <c r="O3168" s="14">
        <v>1.81852951057789</v>
      </c>
      <c r="P3168" s="14">
        <v>2.9554417650263098</v>
      </c>
      <c r="R3168">
        <v>9</v>
      </c>
      <c r="S3168">
        <v>3</v>
      </c>
      <c r="T3168">
        <v>6</v>
      </c>
      <c r="U3168">
        <v>6</v>
      </c>
      <c r="V3168">
        <v>8</v>
      </c>
    </row>
    <row r="3169" spans="1:22">
      <c r="A3169">
        <v>2014</v>
      </c>
      <c r="B3169">
        <v>4</v>
      </c>
      <c r="C3169">
        <v>9</v>
      </c>
      <c r="D3169" s="14">
        <v>7.1325835000877102</v>
      </c>
      <c r="E3169" s="14">
        <v>0.15137816442143301</v>
      </c>
      <c r="F3169" s="14">
        <v>0</v>
      </c>
      <c r="G3169" s="14">
        <v>1.08396014888873</v>
      </c>
      <c r="H3169" s="14">
        <v>0.56130622956857401</v>
      </c>
      <c r="I3169" s="14">
        <v>0.22793568782206</v>
      </c>
      <c r="J3169" s="14">
        <v>0.198613185025664</v>
      </c>
      <c r="K3169" s="14">
        <v>7.1302714326623704</v>
      </c>
      <c r="L3169" s="14">
        <v>0.83890763006930302</v>
      </c>
      <c r="M3169" s="14">
        <v>0.42200477384142498</v>
      </c>
      <c r="N3169" s="14">
        <v>0.52108660972763998</v>
      </c>
      <c r="O3169" s="14">
        <v>3.68963824676967</v>
      </c>
      <c r="P3169" s="14">
        <v>2.4528244188819501</v>
      </c>
      <c r="R3169">
        <v>3</v>
      </c>
      <c r="S3169">
        <v>8</v>
      </c>
      <c r="T3169">
        <v>5</v>
      </c>
      <c r="U3169">
        <v>6</v>
      </c>
      <c r="V3169">
        <v>3</v>
      </c>
    </row>
    <row r="3170" spans="1:22">
      <c r="A3170">
        <v>2014</v>
      </c>
      <c r="B3170">
        <v>4</v>
      </c>
      <c r="C3170">
        <v>10</v>
      </c>
      <c r="D3170" s="14">
        <v>1.7809207760416601</v>
      </c>
      <c r="E3170" s="14">
        <v>0.133646095953417</v>
      </c>
      <c r="F3170" s="14">
        <v>9.7446322071904398E-3</v>
      </c>
      <c r="G3170" s="14">
        <v>0.863204441449546</v>
      </c>
      <c r="H3170" s="14">
        <v>1.2717719434975501</v>
      </c>
      <c r="I3170" s="14">
        <v>1.3498109055180201</v>
      </c>
      <c r="J3170" s="14">
        <v>0.192408188183501</v>
      </c>
      <c r="K3170" s="14">
        <v>2.95845969317533</v>
      </c>
      <c r="L3170" s="14">
        <v>0.75073239595671604</v>
      </c>
      <c r="M3170" s="14">
        <v>1.51984466710013</v>
      </c>
      <c r="N3170" s="14">
        <v>1.0889690572726201</v>
      </c>
      <c r="O3170" s="14">
        <v>4.5690287466425703</v>
      </c>
      <c r="P3170" s="14">
        <v>2.2866436313606702</v>
      </c>
      <c r="R3170">
        <v>3</v>
      </c>
      <c r="S3170">
        <v>6</v>
      </c>
      <c r="T3170">
        <v>9</v>
      </c>
      <c r="U3170">
        <v>6</v>
      </c>
      <c r="V3170">
        <v>9</v>
      </c>
    </row>
    <row r="3171" spans="1:22">
      <c r="A3171">
        <v>2014</v>
      </c>
      <c r="B3171">
        <v>4</v>
      </c>
      <c r="C3171">
        <v>11</v>
      </c>
      <c r="D3171" s="14">
        <v>7.3212007864733497</v>
      </c>
      <c r="E3171" s="14">
        <v>8.6229357961554301E-2</v>
      </c>
      <c r="F3171" s="14">
        <v>1.21318421165103E-2</v>
      </c>
      <c r="G3171" s="14">
        <v>1.11593509716189</v>
      </c>
      <c r="H3171" s="14">
        <v>2.6019387082225198</v>
      </c>
      <c r="I3171" s="14">
        <v>5.0885358131165299</v>
      </c>
      <c r="J3171" s="14">
        <v>0.13789388810505099</v>
      </c>
      <c r="K3171" s="14">
        <v>7.5001632997946004</v>
      </c>
      <c r="L3171" s="14">
        <v>0.35015383674373601</v>
      </c>
      <c r="M3171" s="14">
        <v>0.69209802866312298</v>
      </c>
      <c r="N3171" s="14">
        <v>2.50957281047571</v>
      </c>
      <c r="O3171" s="14">
        <v>5.47583404493618</v>
      </c>
      <c r="P3171" s="14">
        <v>3.3182320107439498</v>
      </c>
      <c r="R3171">
        <v>4</v>
      </c>
      <c r="S3171">
        <v>6</v>
      </c>
      <c r="T3171">
        <v>9</v>
      </c>
      <c r="U3171">
        <v>6</v>
      </c>
      <c r="V3171">
        <v>4</v>
      </c>
    </row>
    <row r="3172" spans="1:22">
      <c r="A3172">
        <v>2014</v>
      </c>
      <c r="B3172">
        <v>4</v>
      </c>
      <c r="C3172">
        <v>12</v>
      </c>
      <c r="D3172" s="14">
        <v>10.9281368657981</v>
      </c>
      <c r="E3172" s="14">
        <v>0.45395714132704101</v>
      </c>
      <c r="F3172" s="14">
        <v>0.20882832336267901</v>
      </c>
      <c r="G3172" s="14">
        <v>4.7198638601075702</v>
      </c>
      <c r="H3172" s="14">
        <v>2.1533024117742499</v>
      </c>
      <c r="I3172" s="14">
        <v>6.3757703838932196</v>
      </c>
      <c r="J3172" s="14">
        <v>0.27805148689565601</v>
      </c>
      <c r="K3172" s="14">
        <v>9.5192441443127098</v>
      </c>
      <c r="L3172" s="14">
        <v>5.7398337342851899</v>
      </c>
      <c r="M3172" s="14">
        <v>0.81677863308490395</v>
      </c>
      <c r="N3172" s="14">
        <v>5.2018911346115697</v>
      </c>
      <c r="O3172" s="14">
        <v>4.5434429037692698</v>
      </c>
      <c r="P3172" s="14">
        <v>4.4617139143321403</v>
      </c>
      <c r="R3172">
        <v>7</v>
      </c>
      <c r="S3172">
        <v>6</v>
      </c>
      <c r="T3172">
        <v>9</v>
      </c>
      <c r="U3172">
        <v>6</v>
      </c>
      <c r="V3172">
        <v>9</v>
      </c>
    </row>
    <row r="3173" spans="1:22">
      <c r="A3173">
        <v>2014</v>
      </c>
      <c r="B3173">
        <v>4</v>
      </c>
      <c r="C3173">
        <v>13</v>
      </c>
      <c r="D3173" s="14">
        <v>4.5078708056896897</v>
      </c>
      <c r="E3173" s="14">
        <v>0.13193472771369999</v>
      </c>
      <c r="F3173" s="14">
        <v>5.1507271009175199E-3</v>
      </c>
      <c r="G3173" s="14">
        <v>3.1876342673379101</v>
      </c>
      <c r="H3173" s="14">
        <v>2.20120152506518</v>
      </c>
      <c r="I3173" s="14">
        <v>1.8745770753459901</v>
      </c>
      <c r="J3173" s="14">
        <v>0.90738606262116395</v>
      </c>
      <c r="K3173" s="14">
        <v>3.0289012360532701</v>
      </c>
      <c r="L3173" s="14">
        <v>7.4399897044185703</v>
      </c>
      <c r="M3173" s="14">
        <v>0.92598993514218697</v>
      </c>
      <c r="N3173" s="14">
        <v>6.7492718352101901</v>
      </c>
      <c r="O3173" s="14">
        <v>3.8318951937122199</v>
      </c>
      <c r="P3173" s="14">
        <v>3.26521409912205</v>
      </c>
      <c r="R3173">
        <v>7</v>
      </c>
      <c r="S3173">
        <v>6</v>
      </c>
      <c r="T3173">
        <v>2</v>
      </c>
      <c r="U3173">
        <v>6</v>
      </c>
      <c r="V3173">
        <v>9</v>
      </c>
    </row>
    <row r="3174" spans="1:22">
      <c r="A3174">
        <v>2014</v>
      </c>
      <c r="B3174">
        <v>4</v>
      </c>
      <c r="C3174">
        <v>14</v>
      </c>
      <c r="D3174" s="14">
        <v>3.2213756044854001</v>
      </c>
      <c r="E3174" s="14">
        <v>7.3035749369619304E-2</v>
      </c>
      <c r="F3174" s="14">
        <v>4.520752498599E-3</v>
      </c>
      <c r="G3174" s="14">
        <v>4.2130105998082099</v>
      </c>
      <c r="H3174" s="14">
        <v>2.7400514487624901</v>
      </c>
      <c r="I3174" s="14">
        <v>3.3432731079279501</v>
      </c>
      <c r="J3174" s="14">
        <v>2.3112548286958301</v>
      </c>
      <c r="K3174" s="14">
        <v>2.4741537044778901</v>
      </c>
      <c r="L3174" s="14">
        <v>6.7472348702042098</v>
      </c>
      <c r="M3174" s="14">
        <v>1.55462791599951</v>
      </c>
      <c r="N3174" s="14">
        <v>6.1142767418461004</v>
      </c>
      <c r="O3174" s="14">
        <v>3.25069990956437</v>
      </c>
      <c r="P3174" s="14">
        <v>3.2985989694723501</v>
      </c>
      <c r="R3174">
        <v>7</v>
      </c>
      <c r="S3174">
        <v>6</v>
      </c>
      <c r="T3174">
        <v>2</v>
      </c>
      <c r="U3174">
        <v>6</v>
      </c>
      <c r="V3174">
        <v>9</v>
      </c>
    </row>
    <row r="3175" spans="1:22">
      <c r="A3175">
        <v>2014</v>
      </c>
      <c r="B3175">
        <v>4</v>
      </c>
      <c r="C3175">
        <v>15</v>
      </c>
      <c r="D3175" s="14">
        <v>2.8075809075896898</v>
      </c>
      <c r="E3175" s="14">
        <v>0.14368532281441199</v>
      </c>
      <c r="F3175" s="14">
        <v>1.2547881321746701E-2</v>
      </c>
      <c r="G3175" s="14">
        <v>3.9804900952854299</v>
      </c>
      <c r="H3175" s="14">
        <v>3.4533981368274498</v>
      </c>
      <c r="I3175" s="14">
        <v>3.0629666524209398</v>
      </c>
      <c r="J3175" s="14">
        <v>0.81731941294634403</v>
      </c>
      <c r="K3175" s="14">
        <v>1.7787506517821701</v>
      </c>
      <c r="L3175" s="14">
        <v>4.6267424229822298</v>
      </c>
      <c r="M3175" s="14">
        <v>0.95258850065281298</v>
      </c>
      <c r="N3175" s="14">
        <v>9.2445373575606897</v>
      </c>
      <c r="O3175" s="14">
        <v>2.8270673539545501</v>
      </c>
      <c r="P3175" s="14">
        <v>2.8688388169064201</v>
      </c>
      <c r="R3175">
        <v>7</v>
      </c>
      <c r="S3175">
        <v>8</v>
      </c>
      <c r="T3175">
        <v>9</v>
      </c>
      <c r="U3175">
        <v>6</v>
      </c>
      <c r="V3175">
        <v>9</v>
      </c>
    </row>
    <row r="3176" spans="1:22">
      <c r="A3176">
        <v>2014</v>
      </c>
      <c r="B3176">
        <v>4</v>
      </c>
      <c r="C3176">
        <v>16</v>
      </c>
      <c r="D3176" s="14">
        <v>6.1823942975902302</v>
      </c>
      <c r="E3176" s="14">
        <v>0.26889504687905702</v>
      </c>
      <c r="F3176" s="14">
        <v>7.2546733058579801E-3</v>
      </c>
      <c r="G3176" s="14">
        <v>2.2454458719718402</v>
      </c>
      <c r="H3176" s="14">
        <v>1.7294842251270099</v>
      </c>
      <c r="I3176" s="14">
        <v>6.1740892168549104</v>
      </c>
      <c r="J3176" s="14">
        <v>0.43873378342147801</v>
      </c>
      <c r="K3176" s="14">
        <v>3.7588621952762802</v>
      </c>
      <c r="L3176" s="14">
        <v>3.7284266700020998</v>
      </c>
      <c r="M3176" s="14">
        <v>1.56133005407409</v>
      </c>
      <c r="N3176" s="14">
        <v>7.2470161048044002</v>
      </c>
      <c r="O3176" s="14">
        <v>5.5596976112028802</v>
      </c>
      <c r="P3176" s="14">
        <v>3.48940626871982</v>
      </c>
      <c r="R3176">
        <v>3</v>
      </c>
      <c r="S3176">
        <v>8</v>
      </c>
      <c r="T3176">
        <v>5</v>
      </c>
      <c r="U3176">
        <v>6</v>
      </c>
      <c r="V3176">
        <v>3</v>
      </c>
    </row>
    <row r="3177" spans="1:22">
      <c r="A3177">
        <v>2014</v>
      </c>
      <c r="B3177">
        <v>4</v>
      </c>
      <c r="C3177">
        <v>17</v>
      </c>
      <c r="D3177" s="14">
        <v>6.1001582149984799</v>
      </c>
      <c r="E3177" s="14">
        <v>7.7293550106246895E-4</v>
      </c>
      <c r="F3177" s="14">
        <v>2.4099546630618598E-2</v>
      </c>
      <c r="G3177" s="14">
        <v>1.9865409852211799</v>
      </c>
      <c r="H3177" s="14">
        <v>2.0169034886473098</v>
      </c>
      <c r="I3177" s="14">
        <v>5.2541748430512998</v>
      </c>
      <c r="J3177" s="14">
        <v>0.966118534972779</v>
      </c>
      <c r="K3177" s="14">
        <v>5.77998103457778</v>
      </c>
      <c r="L3177" s="14">
        <v>1.85826047270341</v>
      </c>
      <c r="M3177" s="14">
        <v>1.2499761752184599</v>
      </c>
      <c r="N3177" s="14">
        <v>4.5882234290437003</v>
      </c>
      <c r="O3177" s="14">
        <v>7.5080067975297604</v>
      </c>
      <c r="P3177" s="14">
        <v>4.1645610143794096</v>
      </c>
      <c r="R3177">
        <v>3</v>
      </c>
      <c r="S3177">
        <v>8</v>
      </c>
      <c r="T3177">
        <v>5</v>
      </c>
      <c r="U3177">
        <v>6</v>
      </c>
      <c r="V3177">
        <v>3</v>
      </c>
    </row>
    <row r="3178" spans="1:22">
      <c r="A3178">
        <v>2014</v>
      </c>
      <c r="B3178">
        <v>4</v>
      </c>
      <c r="C3178">
        <v>18</v>
      </c>
      <c r="D3178" s="14">
        <v>7.5496027489513802</v>
      </c>
      <c r="E3178" s="14">
        <v>4.7149877949659103E-3</v>
      </c>
      <c r="F3178" s="14">
        <v>1.4238731146649401E-3</v>
      </c>
      <c r="G3178" s="14">
        <v>3.0170532900552902</v>
      </c>
      <c r="H3178" s="14">
        <v>1.3458659267194699</v>
      </c>
      <c r="I3178" s="14">
        <v>3.4092502060863099</v>
      </c>
      <c r="J3178" s="14">
        <v>0.43646203148192803</v>
      </c>
      <c r="K3178" s="14">
        <v>4.8713281242933002</v>
      </c>
      <c r="L3178" s="14">
        <v>1.31958117551856</v>
      </c>
      <c r="M3178" s="14">
        <v>2.0398348013187499</v>
      </c>
      <c r="N3178" s="14">
        <v>5.9442068986935697</v>
      </c>
      <c r="O3178" s="14">
        <v>2.7814507913314399</v>
      </c>
      <c r="P3178" s="14">
        <v>2.5724656022581698</v>
      </c>
      <c r="R3178">
        <v>7</v>
      </c>
      <c r="S3178">
        <v>6</v>
      </c>
      <c r="T3178">
        <v>9</v>
      </c>
      <c r="U3178">
        <v>6</v>
      </c>
      <c r="V3178">
        <v>9</v>
      </c>
    </row>
    <row r="3179" spans="1:22">
      <c r="A3179">
        <v>2014</v>
      </c>
      <c r="B3179">
        <v>4</v>
      </c>
      <c r="C3179">
        <v>19</v>
      </c>
      <c r="D3179" s="14">
        <v>7.0076275318383603</v>
      </c>
      <c r="E3179" s="14">
        <v>0</v>
      </c>
      <c r="F3179" s="14">
        <v>0</v>
      </c>
      <c r="G3179" s="14">
        <v>3.75057390477494</v>
      </c>
      <c r="H3179" s="14">
        <v>2.65929010634586</v>
      </c>
      <c r="I3179" s="14">
        <v>4.61959222162809</v>
      </c>
      <c r="J3179" s="14">
        <v>0.27289231426523403</v>
      </c>
      <c r="K3179" s="14">
        <v>9.6633452442902197</v>
      </c>
      <c r="L3179" s="14">
        <v>2.05193810326855</v>
      </c>
      <c r="M3179" s="14">
        <v>0.77468217523063498</v>
      </c>
      <c r="N3179" s="14">
        <v>6.57003239820044</v>
      </c>
      <c r="O3179" s="14">
        <v>1.4434805185470001</v>
      </c>
      <c r="P3179" s="14">
        <v>3.0110326736379101</v>
      </c>
      <c r="R3179">
        <v>9</v>
      </c>
      <c r="S3179">
        <v>8</v>
      </c>
      <c r="T3179">
        <v>9</v>
      </c>
      <c r="U3179">
        <v>6</v>
      </c>
      <c r="V3179">
        <v>9</v>
      </c>
    </row>
    <row r="3180" spans="1:22">
      <c r="A3180">
        <v>2014</v>
      </c>
      <c r="B3180">
        <v>4</v>
      </c>
      <c r="C3180">
        <v>20</v>
      </c>
      <c r="D3180" s="14">
        <v>11.015112119116401</v>
      </c>
      <c r="E3180" s="14">
        <v>0</v>
      </c>
      <c r="F3180" s="14">
        <v>0</v>
      </c>
      <c r="G3180" s="14">
        <v>1.6605001772337999</v>
      </c>
      <c r="H3180" s="14">
        <v>1.0636678509826301</v>
      </c>
      <c r="I3180" s="14">
        <v>4.9772668158503297</v>
      </c>
      <c r="J3180" s="14">
        <v>0.129636526436123</v>
      </c>
      <c r="K3180" s="14">
        <v>5.4343817783981798</v>
      </c>
      <c r="L3180" s="14">
        <v>1.72373458170621</v>
      </c>
      <c r="M3180" s="14">
        <v>1.9073708607005899</v>
      </c>
      <c r="N3180" s="14">
        <v>5.4337507941373699</v>
      </c>
      <c r="O3180" s="14">
        <v>1.75349480042749</v>
      </c>
      <c r="P3180" s="14">
        <v>2.0379828668028299</v>
      </c>
      <c r="R3180">
        <v>6</v>
      </c>
      <c r="S3180">
        <v>6</v>
      </c>
      <c r="T3180">
        <v>2</v>
      </c>
      <c r="U3180">
        <v>3</v>
      </c>
      <c r="V3180">
        <v>7</v>
      </c>
    </row>
    <row r="3181" spans="1:22">
      <c r="A3181">
        <v>2014</v>
      </c>
      <c r="B3181">
        <v>4</v>
      </c>
      <c r="C3181">
        <v>21</v>
      </c>
      <c r="D3181" s="14">
        <v>3.1492619074026398</v>
      </c>
      <c r="E3181" s="14">
        <v>0</v>
      </c>
      <c r="F3181" s="14">
        <v>2.8477462876557801E-2</v>
      </c>
      <c r="G3181" s="14">
        <v>1.84618914815318</v>
      </c>
      <c r="H3181" s="14">
        <v>0.69578996414909999</v>
      </c>
      <c r="I3181" s="14">
        <v>3.34324355395675</v>
      </c>
      <c r="J3181" s="14">
        <v>8.9179600031860498E-2</v>
      </c>
      <c r="K3181" s="14">
        <v>3.4511623209667599</v>
      </c>
      <c r="L3181" s="14">
        <v>3.1338003817403099</v>
      </c>
      <c r="M3181" s="14">
        <v>2.0826833205442101</v>
      </c>
      <c r="N3181" s="14">
        <v>5.1108235642199196</v>
      </c>
      <c r="O3181" s="14">
        <v>2.5001365355352201</v>
      </c>
      <c r="P3181" s="14">
        <v>2.0555895499507599</v>
      </c>
      <c r="R3181">
        <v>6</v>
      </c>
      <c r="S3181">
        <v>6</v>
      </c>
      <c r="T3181">
        <v>2</v>
      </c>
      <c r="U3181">
        <v>3</v>
      </c>
      <c r="V3181">
        <v>9</v>
      </c>
    </row>
    <row r="3182" spans="1:22">
      <c r="A3182">
        <v>2014</v>
      </c>
      <c r="B3182">
        <v>4</v>
      </c>
      <c r="C3182">
        <v>22</v>
      </c>
      <c r="D3182" s="14">
        <v>6.8467388969988603</v>
      </c>
      <c r="E3182" s="14">
        <v>0</v>
      </c>
      <c r="F3182" s="14">
        <v>1.42091046184074E-3</v>
      </c>
      <c r="G3182" s="14">
        <v>1.26252950649992</v>
      </c>
      <c r="H3182" s="14">
        <v>0.67393996001484702</v>
      </c>
      <c r="I3182" s="14">
        <v>3.5577879428194299</v>
      </c>
      <c r="J3182" s="14">
        <v>0.18217964412117099</v>
      </c>
      <c r="K3182" s="14">
        <v>6.3651649747877102</v>
      </c>
      <c r="L3182" s="14">
        <v>4.3606472155734703</v>
      </c>
      <c r="M3182" s="14">
        <v>2.3873810839120599</v>
      </c>
      <c r="N3182" s="14">
        <v>4.5104940948196903</v>
      </c>
      <c r="O3182" s="14">
        <v>2.1930478487340301</v>
      </c>
      <c r="P3182" s="14">
        <v>2.3660355051112498</v>
      </c>
      <c r="R3182">
        <v>9</v>
      </c>
      <c r="S3182">
        <v>6</v>
      </c>
      <c r="T3182">
        <v>9</v>
      </c>
      <c r="U3182">
        <v>3</v>
      </c>
      <c r="V3182">
        <v>4</v>
      </c>
    </row>
    <row r="3183" spans="1:22">
      <c r="A3183">
        <v>2014</v>
      </c>
      <c r="B3183">
        <v>4</v>
      </c>
      <c r="C3183">
        <v>23</v>
      </c>
      <c r="D3183" s="14">
        <v>3.5887993435914498</v>
      </c>
      <c r="E3183" s="14">
        <v>0.16853479467476701</v>
      </c>
      <c r="F3183" s="14">
        <v>5.3395243622619598E-4</v>
      </c>
      <c r="G3183" s="14">
        <v>1.96788334330416</v>
      </c>
      <c r="H3183" s="14">
        <v>1.30222239984308</v>
      </c>
      <c r="I3183" s="14">
        <v>1.5072900718986</v>
      </c>
      <c r="J3183" s="14">
        <v>0.275782314581555</v>
      </c>
      <c r="K3183" s="14">
        <v>3.2718198309173001</v>
      </c>
      <c r="L3183" s="14">
        <v>3.36902932542678</v>
      </c>
      <c r="M3183" s="14">
        <v>1.64268393443543</v>
      </c>
      <c r="N3183" s="14">
        <v>3.9095441800487101</v>
      </c>
      <c r="O3183" s="14">
        <v>1.2640356182707599</v>
      </c>
      <c r="P3183" s="14">
        <v>1.70774319928339</v>
      </c>
      <c r="R3183">
        <v>6</v>
      </c>
      <c r="S3183">
        <v>8</v>
      </c>
      <c r="T3183">
        <v>9</v>
      </c>
      <c r="U3183">
        <v>3</v>
      </c>
      <c r="V3183">
        <v>2</v>
      </c>
    </row>
    <row r="3184" spans="1:22">
      <c r="A3184">
        <v>2014</v>
      </c>
      <c r="B3184">
        <v>4</v>
      </c>
      <c r="C3184">
        <v>24</v>
      </c>
      <c r="D3184" s="14">
        <v>8.5108754081955897</v>
      </c>
      <c r="E3184" s="14">
        <v>6.6664869102151206E-2</v>
      </c>
      <c r="F3184" s="14">
        <v>6.6927707871845293E-2</v>
      </c>
      <c r="G3184" s="14">
        <v>2.4846828239027698</v>
      </c>
      <c r="H3184" s="14">
        <v>2.12428389222561</v>
      </c>
      <c r="I3184" s="14">
        <v>5.4346684554389402</v>
      </c>
      <c r="J3184" s="14">
        <v>0.25247065612851399</v>
      </c>
      <c r="K3184" s="14">
        <v>3.8481265877610999</v>
      </c>
      <c r="L3184" s="14">
        <v>3.6869111264377099</v>
      </c>
      <c r="M3184" s="14">
        <v>0.71226050356440396</v>
      </c>
      <c r="N3184" s="14">
        <v>5.0851733616612602</v>
      </c>
      <c r="O3184" s="14">
        <v>1.1006234949028899</v>
      </c>
      <c r="P3184" s="14">
        <v>1.9819981237141899</v>
      </c>
      <c r="R3184">
        <v>7</v>
      </c>
      <c r="S3184">
        <v>8</v>
      </c>
      <c r="T3184">
        <v>9</v>
      </c>
      <c r="U3184">
        <v>3</v>
      </c>
      <c r="V3184">
        <v>9</v>
      </c>
    </row>
    <row r="3185" spans="1:22">
      <c r="A3185">
        <v>2014</v>
      </c>
      <c r="B3185">
        <v>4</v>
      </c>
      <c r="C3185">
        <v>25</v>
      </c>
      <c r="D3185" s="14">
        <v>8.9993615665203208</v>
      </c>
      <c r="E3185" s="14">
        <v>0.165625052861363</v>
      </c>
      <c r="F3185" s="14">
        <v>3.2491229540585698E-2</v>
      </c>
      <c r="G3185" s="14">
        <v>1.8418711223169999</v>
      </c>
      <c r="H3185" s="14">
        <v>1.0453934754768699</v>
      </c>
      <c r="I3185" s="14">
        <v>3.0835719369947499</v>
      </c>
      <c r="J3185" s="14">
        <v>0.38317030817888698</v>
      </c>
      <c r="K3185" s="14">
        <v>2.2189737580336901</v>
      </c>
      <c r="L3185" s="14">
        <v>3.2776828792860901</v>
      </c>
      <c r="M3185" s="14">
        <v>1.11440872555742</v>
      </c>
      <c r="N3185" s="14">
        <v>5.13406367726438</v>
      </c>
      <c r="O3185" s="14">
        <v>1.1456293594420901</v>
      </c>
      <c r="P3185" s="14">
        <v>1.5794697779015101</v>
      </c>
      <c r="R3185">
        <v>6</v>
      </c>
      <c r="S3185">
        <v>6</v>
      </c>
      <c r="T3185">
        <v>9</v>
      </c>
      <c r="U3185">
        <v>3</v>
      </c>
      <c r="V3185">
        <v>9</v>
      </c>
    </row>
    <row r="3186" spans="1:22">
      <c r="A3186">
        <v>2014</v>
      </c>
      <c r="B3186">
        <v>4</v>
      </c>
      <c r="C3186">
        <v>26</v>
      </c>
      <c r="D3186" s="14">
        <v>9.6778688690911299</v>
      </c>
      <c r="E3186" s="14">
        <v>9.3229163324048001E-2</v>
      </c>
      <c r="F3186" s="14">
        <v>2.8881887459192301E-2</v>
      </c>
      <c r="G3186" s="14">
        <v>1.41408583901884</v>
      </c>
      <c r="H3186" s="14">
        <v>0.34005778731471797</v>
      </c>
      <c r="I3186" s="14">
        <v>6.6653676495316097</v>
      </c>
      <c r="J3186" s="14">
        <v>0.21625549060225399</v>
      </c>
      <c r="K3186" s="14">
        <v>2.0626928049642901</v>
      </c>
      <c r="L3186" s="14">
        <v>1.1575186336474601</v>
      </c>
      <c r="M3186" s="14">
        <v>0.55670734333737704</v>
      </c>
      <c r="N3186" s="14">
        <v>3.7022534154773199</v>
      </c>
      <c r="O3186" s="14">
        <v>1.2741122886224401</v>
      </c>
      <c r="P3186" s="14">
        <v>1.2442688728104401</v>
      </c>
      <c r="R3186">
        <v>6</v>
      </c>
      <c r="S3186">
        <v>6</v>
      </c>
      <c r="T3186">
        <v>2</v>
      </c>
      <c r="U3186">
        <v>3</v>
      </c>
      <c r="V3186">
        <v>7</v>
      </c>
    </row>
    <row r="3187" spans="1:22">
      <c r="A3187">
        <v>2014</v>
      </c>
      <c r="B3187">
        <v>4</v>
      </c>
      <c r="C3187">
        <v>27</v>
      </c>
      <c r="D3187" s="14">
        <v>0.55851239113304996</v>
      </c>
      <c r="E3187" s="14">
        <v>0.141606377216077</v>
      </c>
      <c r="F3187" s="14">
        <v>0.160347475674222</v>
      </c>
      <c r="G3187" s="14">
        <v>3.6476498342481101</v>
      </c>
      <c r="H3187" s="14">
        <v>0.36704781188986901</v>
      </c>
      <c r="I3187" s="14">
        <v>0.37721757129336497</v>
      </c>
      <c r="J3187" s="14">
        <v>0.42183861575854797</v>
      </c>
      <c r="K3187" s="14">
        <v>1.19443133053178</v>
      </c>
      <c r="L3187" s="14">
        <v>3.20378069657415</v>
      </c>
      <c r="M3187" s="14">
        <v>2.4072890834087199</v>
      </c>
      <c r="N3187" s="14">
        <v>1.90412661875842</v>
      </c>
      <c r="O3187" s="14">
        <v>1.55541079844038</v>
      </c>
      <c r="P3187" s="14">
        <v>1.69840972266204</v>
      </c>
      <c r="R3187">
        <v>2</v>
      </c>
      <c r="S3187">
        <v>6</v>
      </c>
      <c r="T3187">
        <v>2</v>
      </c>
      <c r="U3187">
        <v>3</v>
      </c>
      <c r="V3187">
        <v>7</v>
      </c>
    </row>
    <row r="3188" spans="1:22">
      <c r="A3188">
        <v>2014</v>
      </c>
      <c r="B3188">
        <v>4</v>
      </c>
      <c r="C3188">
        <v>28</v>
      </c>
      <c r="D3188" s="14">
        <v>0.29474143832448901</v>
      </c>
      <c r="E3188" s="14">
        <v>0.20385824655439799</v>
      </c>
      <c r="F3188" s="14">
        <v>1.04285776878444</v>
      </c>
      <c r="G3188" s="14">
        <v>3.7844260200345001</v>
      </c>
      <c r="H3188" s="14">
        <v>0.35629637949752302</v>
      </c>
      <c r="I3188" s="14">
        <v>0.19359636566607399</v>
      </c>
      <c r="J3188" s="14">
        <v>0.42798858785711502</v>
      </c>
      <c r="K3188" s="14">
        <v>1.2124507105542199</v>
      </c>
      <c r="L3188" s="14">
        <v>3.7634122869853299</v>
      </c>
      <c r="M3188" s="14">
        <v>2.4934185557042801</v>
      </c>
      <c r="N3188" s="14">
        <v>0.79984905618110902</v>
      </c>
      <c r="O3188" s="14">
        <v>2.2351451645833702</v>
      </c>
      <c r="P3188" s="14">
        <v>1.9367061704311399</v>
      </c>
      <c r="R3188">
        <v>2</v>
      </c>
      <c r="S3188">
        <v>6</v>
      </c>
      <c r="T3188">
        <v>2</v>
      </c>
      <c r="U3188">
        <v>3</v>
      </c>
      <c r="V3188">
        <v>7</v>
      </c>
    </row>
    <row r="3189" spans="1:22">
      <c r="A3189">
        <v>2014</v>
      </c>
      <c r="B3189">
        <v>4</v>
      </c>
      <c r="C3189">
        <v>29</v>
      </c>
      <c r="D3189" s="14">
        <v>0.25115579936587701</v>
      </c>
      <c r="E3189" s="14">
        <v>4.9404140243265497E-2</v>
      </c>
      <c r="F3189" s="14">
        <v>0.50049229575395904</v>
      </c>
      <c r="G3189" s="14">
        <v>4.1588627291178799</v>
      </c>
      <c r="H3189" s="14">
        <v>0.37741418142671501</v>
      </c>
      <c r="I3189" s="14">
        <v>0.14897645913666899</v>
      </c>
      <c r="J3189" s="14">
        <v>0.94169675173982503</v>
      </c>
      <c r="K3189" s="14">
        <v>1.0392785112555101</v>
      </c>
      <c r="L3189" s="14">
        <v>0.33123508166704702</v>
      </c>
      <c r="M3189" s="14">
        <v>0.15292977744428399</v>
      </c>
      <c r="N3189" s="14">
        <v>0.60226935132528503</v>
      </c>
      <c r="O3189" s="14">
        <v>2.7913580690869901</v>
      </c>
      <c r="P3189" s="14">
        <v>1.9206544855558401</v>
      </c>
      <c r="R3189">
        <v>2</v>
      </c>
      <c r="S3189">
        <v>6</v>
      </c>
      <c r="T3189">
        <v>2</v>
      </c>
      <c r="U3189">
        <v>3</v>
      </c>
      <c r="V3189">
        <v>7</v>
      </c>
    </row>
    <row r="3190" spans="1:22">
      <c r="A3190">
        <v>2014</v>
      </c>
      <c r="B3190">
        <v>4</v>
      </c>
      <c r="C3190">
        <v>30</v>
      </c>
      <c r="D3190" s="14">
        <v>0.17380902716476801</v>
      </c>
      <c r="E3190" s="14">
        <v>0.20544016744817201</v>
      </c>
      <c r="F3190" s="14">
        <v>9.5344744767985296E-2</v>
      </c>
      <c r="G3190" s="14">
        <v>6.4510309810012796</v>
      </c>
      <c r="H3190" s="14">
        <v>1.6763698884107201</v>
      </c>
      <c r="I3190" s="14">
        <v>0.30335242205629398</v>
      </c>
      <c r="J3190" s="14">
        <v>1.6336189444118101</v>
      </c>
      <c r="K3190" s="14">
        <v>1.0929535510086801</v>
      </c>
      <c r="L3190" s="14">
        <v>2.02739154921349</v>
      </c>
      <c r="M3190" s="14">
        <v>0.36641049129214498</v>
      </c>
      <c r="N3190" s="14">
        <v>1.9493783754488201</v>
      </c>
      <c r="O3190" s="14">
        <v>3.3962098718604299</v>
      </c>
      <c r="P3190" s="14">
        <v>2.87099207954796</v>
      </c>
      <c r="R3190">
        <v>2</v>
      </c>
      <c r="S3190">
        <v>5</v>
      </c>
      <c r="T3190">
        <v>2</v>
      </c>
      <c r="U3190">
        <v>3</v>
      </c>
      <c r="V3190">
        <v>7</v>
      </c>
    </row>
    <row r="3191" spans="1:22">
      <c r="A3191">
        <v>2014</v>
      </c>
      <c r="B3191">
        <v>5</v>
      </c>
      <c r="C3191">
        <v>1</v>
      </c>
      <c r="D3191" s="14">
        <v>0.190794532208374</v>
      </c>
      <c r="E3191" s="14">
        <v>1.92397189709292</v>
      </c>
      <c r="F3191" s="14">
        <v>0.52206237999057603</v>
      </c>
      <c r="G3191" s="14">
        <v>4.9035642678829801</v>
      </c>
      <c r="H3191" s="14">
        <v>0.83244138997844097</v>
      </c>
      <c r="I3191" s="14">
        <v>0.35541486687039198</v>
      </c>
      <c r="J3191" s="14">
        <v>0.40082563765525298</v>
      </c>
      <c r="K3191" s="14">
        <v>1.5339217606797699</v>
      </c>
      <c r="L3191" s="14">
        <v>6.2794337065203996</v>
      </c>
      <c r="M3191" s="14">
        <v>2.0786821430280802</v>
      </c>
      <c r="N3191" s="14">
        <v>5.2225275633277697</v>
      </c>
      <c r="O3191" s="14">
        <v>4.3006061713795498</v>
      </c>
      <c r="P3191" s="14">
        <v>3.2224595618566001</v>
      </c>
      <c r="R3191">
        <v>2</v>
      </c>
      <c r="S3191">
        <v>5</v>
      </c>
      <c r="T3191">
        <v>4</v>
      </c>
      <c r="U3191">
        <v>3</v>
      </c>
      <c r="V3191">
        <v>7</v>
      </c>
    </row>
    <row r="3192" spans="1:22">
      <c r="A3192">
        <v>2014</v>
      </c>
      <c r="B3192">
        <v>5</v>
      </c>
      <c r="C3192">
        <v>2</v>
      </c>
      <c r="D3192" s="14">
        <v>1.4332971871162199</v>
      </c>
      <c r="E3192" s="14">
        <v>2.9549410049325799</v>
      </c>
      <c r="F3192" s="14">
        <v>1.2692045414229001</v>
      </c>
      <c r="G3192" s="14">
        <v>4.7105204601050197</v>
      </c>
      <c r="H3192" s="14">
        <v>3.5811061158753201</v>
      </c>
      <c r="I3192" s="14">
        <v>1.2026257147064801</v>
      </c>
      <c r="J3192" s="14">
        <v>0.46985343463036</v>
      </c>
      <c r="K3192" s="14">
        <v>1.5328804509914</v>
      </c>
      <c r="L3192" s="14">
        <v>4.9098384338179502</v>
      </c>
      <c r="M3192" s="14">
        <v>0.75687886193496401</v>
      </c>
      <c r="N3192" s="14">
        <v>5.92747131835758</v>
      </c>
      <c r="O3192" s="14">
        <v>5.6414155919444697</v>
      </c>
      <c r="P3192" s="14">
        <v>3.7682966298102998</v>
      </c>
      <c r="R3192">
        <v>1</v>
      </c>
      <c r="S3192">
        <v>5</v>
      </c>
      <c r="T3192">
        <v>4</v>
      </c>
      <c r="U3192">
        <v>2</v>
      </c>
      <c r="V3192">
        <v>6</v>
      </c>
    </row>
    <row r="3193" spans="1:22">
      <c r="A3193">
        <v>2014</v>
      </c>
      <c r="B3193">
        <v>5</v>
      </c>
      <c r="C3193">
        <v>3</v>
      </c>
      <c r="D3193" s="14">
        <v>2.2688114910714501</v>
      </c>
      <c r="E3193" s="14">
        <v>0.34442915029496801</v>
      </c>
      <c r="F3193" s="14">
        <v>2.7401745187117101E-2</v>
      </c>
      <c r="G3193" s="14">
        <v>3.6232781741531799</v>
      </c>
      <c r="H3193" s="14">
        <v>1.1544039922287299</v>
      </c>
      <c r="I3193" s="14">
        <v>3.3266001616619998</v>
      </c>
      <c r="J3193" s="14">
        <v>0.94389314693456705</v>
      </c>
      <c r="K3193" s="14">
        <v>2.0952198852802999</v>
      </c>
      <c r="L3193" s="14">
        <v>2.30078839430344</v>
      </c>
      <c r="M3193" s="14">
        <v>0.47324447701378602</v>
      </c>
      <c r="N3193" s="14">
        <v>4.32760603779644</v>
      </c>
      <c r="O3193" s="14">
        <v>4.1709187235801499</v>
      </c>
      <c r="P3193" s="14">
        <v>2.7257840966256901</v>
      </c>
      <c r="R3193">
        <v>2</v>
      </c>
      <c r="S3193">
        <v>5</v>
      </c>
      <c r="T3193">
        <v>8</v>
      </c>
      <c r="U3193">
        <v>2</v>
      </c>
      <c r="V3193">
        <v>6</v>
      </c>
    </row>
    <row r="3194" spans="1:22">
      <c r="A3194">
        <v>2014</v>
      </c>
      <c r="B3194">
        <v>5</v>
      </c>
      <c r="C3194">
        <v>4</v>
      </c>
      <c r="D3194" s="14">
        <v>0.44815743645566403</v>
      </c>
      <c r="E3194" s="14">
        <v>0.105359495473522</v>
      </c>
      <c r="F3194" s="14">
        <v>1.3432980804016999E-4</v>
      </c>
      <c r="G3194" s="14">
        <v>5.9243977285972704</v>
      </c>
      <c r="H3194" s="14">
        <v>0.97057164383290795</v>
      </c>
      <c r="I3194" s="14">
        <v>0.52867661786935505</v>
      </c>
      <c r="J3194" s="14">
        <v>3.9553215701417299</v>
      </c>
      <c r="K3194" s="14">
        <v>2.9147487744050098</v>
      </c>
      <c r="L3194" s="14">
        <v>1.70169901517448</v>
      </c>
      <c r="M3194" s="14">
        <v>0.136074559200586</v>
      </c>
      <c r="N3194" s="14">
        <v>2.2140929513678498</v>
      </c>
      <c r="O3194" s="14">
        <v>2.8407922565653698</v>
      </c>
      <c r="P3194" s="14">
        <v>2.8836577763484899</v>
      </c>
      <c r="R3194">
        <v>2</v>
      </c>
      <c r="S3194">
        <v>5</v>
      </c>
      <c r="T3194">
        <v>4</v>
      </c>
      <c r="U3194">
        <v>2</v>
      </c>
      <c r="V3194">
        <v>7</v>
      </c>
    </row>
    <row r="3195" spans="1:22">
      <c r="A3195">
        <v>2014</v>
      </c>
      <c r="B3195">
        <v>5</v>
      </c>
      <c r="C3195">
        <v>5</v>
      </c>
      <c r="D3195" s="14">
        <v>0.420742910866721</v>
      </c>
      <c r="E3195" s="14">
        <v>1.12949296474834</v>
      </c>
      <c r="F3195" s="14">
        <v>0.225057056788288</v>
      </c>
      <c r="G3195" s="14">
        <v>2.6682458167071301</v>
      </c>
      <c r="H3195" s="14">
        <v>1.56110923818673</v>
      </c>
      <c r="I3195" s="14">
        <v>0.67231586810942301</v>
      </c>
      <c r="J3195" s="14">
        <v>1.9359568367342901</v>
      </c>
      <c r="K3195" s="14">
        <v>1.7784982248891299</v>
      </c>
      <c r="L3195" s="14">
        <v>3.1143845719977401</v>
      </c>
      <c r="M3195" s="14">
        <v>3.1157430312921602E-2</v>
      </c>
      <c r="N3195" s="14">
        <v>3.1261497814272898</v>
      </c>
      <c r="O3195" s="14">
        <v>1.4390011682962101</v>
      </c>
      <c r="P3195" s="14">
        <v>1.72185018544343</v>
      </c>
      <c r="R3195">
        <v>2</v>
      </c>
      <c r="S3195">
        <v>5</v>
      </c>
      <c r="T3195">
        <v>4</v>
      </c>
      <c r="U3195">
        <v>2</v>
      </c>
      <c r="V3195">
        <v>7</v>
      </c>
    </row>
    <row r="3196" spans="1:22">
      <c r="A3196">
        <v>2014</v>
      </c>
      <c r="B3196">
        <v>5</v>
      </c>
      <c r="C3196">
        <v>6</v>
      </c>
      <c r="D3196" s="14">
        <v>1.5346871120538901</v>
      </c>
      <c r="E3196" s="14">
        <v>5.24635254890988E-2</v>
      </c>
      <c r="F3196" s="14">
        <v>0.20726609929991799</v>
      </c>
      <c r="G3196" s="14">
        <v>4.5582006841948202</v>
      </c>
      <c r="H3196" s="14">
        <v>2.1688181838412599</v>
      </c>
      <c r="I3196" s="14">
        <v>1.3554388928095</v>
      </c>
      <c r="J3196" s="14">
        <v>8.3658901590845502</v>
      </c>
      <c r="K3196" s="14">
        <v>2.6788847457388298</v>
      </c>
      <c r="L3196" s="14">
        <v>2.7909948206547601</v>
      </c>
      <c r="M3196" s="14">
        <v>0.27081718215554301</v>
      </c>
      <c r="N3196" s="14">
        <v>8.5074051333690193</v>
      </c>
      <c r="O3196" s="14">
        <v>2.8123716926139299</v>
      </c>
      <c r="P3196" s="14">
        <v>3.5100391673982698</v>
      </c>
      <c r="R3196">
        <v>7</v>
      </c>
      <c r="S3196">
        <v>6</v>
      </c>
      <c r="T3196">
        <v>4</v>
      </c>
      <c r="U3196">
        <v>2</v>
      </c>
      <c r="V3196">
        <v>7</v>
      </c>
    </row>
    <row r="3197" spans="1:22">
      <c r="A3197">
        <v>2014</v>
      </c>
      <c r="B3197">
        <v>5</v>
      </c>
      <c r="C3197">
        <v>7</v>
      </c>
      <c r="D3197" s="14">
        <v>0.93224635802241895</v>
      </c>
      <c r="E3197" s="14">
        <v>0.37297311221410401</v>
      </c>
      <c r="F3197" s="14">
        <v>0.28753727765075698</v>
      </c>
      <c r="G3197" s="14">
        <v>5.2531853290058796</v>
      </c>
      <c r="H3197" s="14">
        <v>3.3679237193573499</v>
      </c>
      <c r="I3197" s="14">
        <v>0.53042971972277397</v>
      </c>
      <c r="J3197" s="14">
        <v>3.5064565572094599</v>
      </c>
      <c r="K3197" s="14">
        <v>2.9260265217252899</v>
      </c>
      <c r="L3197" s="14">
        <v>7.7589633345260802</v>
      </c>
      <c r="M3197" s="14">
        <v>2.7729035386960001</v>
      </c>
      <c r="N3197" s="14">
        <v>11.623312956888499</v>
      </c>
      <c r="O3197" s="14">
        <v>3.38878384783572</v>
      </c>
      <c r="P3197" s="14">
        <v>4.0519017718777599</v>
      </c>
      <c r="R3197">
        <v>2</v>
      </c>
      <c r="S3197">
        <v>6</v>
      </c>
      <c r="T3197">
        <v>4</v>
      </c>
      <c r="U3197">
        <v>2</v>
      </c>
      <c r="V3197">
        <v>7</v>
      </c>
    </row>
    <row r="3198" spans="1:22">
      <c r="A3198">
        <v>2014</v>
      </c>
      <c r="B3198">
        <v>5</v>
      </c>
      <c r="C3198">
        <v>8</v>
      </c>
      <c r="D3198" s="14">
        <v>6.0811645551614699</v>
      </c>
      <c r="E3198" s="14">
        <v>0.20785056751759201</v>
      </c>
      <c r="F3198" s="14">
        <v>0.18051990421091499</v>
      </c>
      <c r="G3198" s="14">
        <v>7.4109116429587099</v>
      </c>
      <c r="H3198" s="14">
        <v>4.8907358809485997</v>
      </c>
      <c r="I3198" s="14">
        <v>4.7873631226177604</v>
      </c>
      <c r="J3198" s="14">
        <v>3.6981011599972202</v>
      </c>
      <c r="K3198" s="14">
        <v>2.2469999706488899</v>
      </c>
      <c r="L3198" s="14">
        <v>15.652957471979899</v>
      </c>
      <c r="M3198" s="14">
        <v>4.8660547425681502</v>
      </c>
      <c r="N3198" s="14">
        <v>13.604590426010301</v>
      </c>
      <c r="O3198" s="14">
        <v>3.3793104752275802</v>
      </c>
      <c r="P3198" s="14">
        <v>5.0228876173107402</v>
      </c>
      <c r="R3198">
        <v>5</v>
      </c>
      <c r="S3198">
        <v>5</v>
      </c>
      <c r="T3198">
        <v>4</v>
      </c>
      <c r="U3198">
        <v>2</v>
      </c>
      <c r="V3198">
        <v>1</v>
      </c>
    </row>
    <row r="3199" spans="1:22">
      <c r="A3199">
        <v>2014</v>
      </c>
      <c r="B3199">
        <v>5</v>
      </c>
      <c r="C3199">
        <v>9</v>
      </c>
      <c r="D3199" s="14">
        <v>4.9320323713815704</v>
      </c>
      <c r="E3199" s="14">
        <v>0.81130066471874596</v>
      </c>
      <c r="F3199" s="14">
        <v>1.3139134604398801</v>
      </c>
      <c r="G3199" s="14">
        <v>11.867926823947</v>
      </c>
      <c r="H3199" s="14">
        <v>9.9699130278154708</v>
      </c>
      <c r="I3199" s="14">
        <v>4.32879282417883</v>
      </c>
      <c r="J3199" s="14">
        <v>4.6159881073369498</v>
      </c>
      <c r="K3199" s="14">
        <v>1.2323454710578501</v>
      </c>
      <c r="L3199" s="14">
        <v>11.2416718793892</v>
      </c>
      <c r="M3199" s="14">
        <v>2.1136211391908302</v>
      </c>
      <c r="N3199" s="14">
        <v>13.0135741469556</v>
      </c>
      <c r="O3199" s="14">
        <v>2.2916958983126001</v>
      </c>
      <c r="P3199" s="14">
        <v>5.4080736159045699</v>
      </c>
      <c r="R3199">
        <v>5</v>
      </c>
      <c r="S3199">
        <v>6</v>
      </c>
      <c r="T3199">
        <v>2</v>
      </c>
      <c r="U3199">
        <v>2</v>
      </c>
      <c r="V3199">
        <v>1</v>
      </c>
    </row>
    <row r="3200" spans="1:22">
      <c r="A3200">
        <v>2014</v>
      </c>
      <c r="B3200">
        <v>5</v>
      </c>
      <c r="C3200">
        <v>10</v>
      </c>
      <c r="D3200" s="14">
        <v>2.5413671660545498</v>
      </c>
      <c r="E3200" s="14">
        <v>0.28387112507104001</v>
      </c>
      <c r="F3200" s="14">
        <v>0.72269860743248104</v>
      </c>
      <c r="G3200" s="14">
        <v>9.2093355489298308</v>
      </c>
      <c r="H3200" s="14">
        <v>6.0352302165985003</v>
      </c>
      <c r="I3200" s="14">
        <v>4.3233792616890101</v>
      </c>
      <c r="J3200" s="14">
        <v>3.8512318529855598</v>
      </c>
      <c r="K3200" s="14">
        <v>2.2721907314103902</v>
      </c>
      <c r="L3200" s="14">
        <v>4.8647903206186802</v>
      </c>
      <c r="M3200" s="14">
        <v>1.24636548229793</v>
      </c>
      <c r="N3200" s="14">
        <v>7.1716159956389198</v>
      </c>
      <c r="O3200" s="14">
        <v>3.3242376419466302</v>
      </c>
      <c r="P3200" s="14">
        <v>4.4398932124443302</v>
      </c>
      <c r="R3200">
        <v>5</v>
      </c>
      <c r="S3200">
        <v>5</v>
      </c>
      <c r="T3200">
        <v>1</v>
      </c>
      <c r="U3200">
        <v>2</v>
      </c>
      <c r="V3200">
        <v>6</v>
      </c>
    </row>
    <row r="3201" spans="1:22">
      <c r="A3201">
        <v>2014</v>
      </c>
      <c r="B3201">
        <v>5</v>
      </c>
      <c r="C3201">
        <v>11</v>
      </c>
      <c r="D3201" s="14">
        <v>6.5550942963371499</v>
      </c>
      <c r="E3201" s="14">
        <v>0.14202086086277399</v>
      </c>
      <c r="F3201" s="14">
        <v>0.29830856765161101</v>
      </c>
      <c r="G3201" s="14">
        <v>4.91451871614104</v>
      </c>
      <c r="H3201" s="14">
        <v>3.5204083952136198</v>
      </c>
      <c r="I3201" s="14">
        <v>8.5536400559262091</v>
      </c>
      <c r="J3201" s="14">
        <v>2.84962919901418</v>
      </c>
      <c r="K3201" s="14">
        <v>1.39926361282884</v>
      </c>
      <c r="L3201" s="14">
        <v>4.6597009625130896</v>
      </c>
      <c r="M3201" s="14">
        <v>1.99741880873077</v>
      </c>
      <c r="N3201" s="14">
        <v>6.5347310158362397</v>
      </c>
      <c r="O3201" s="14">
        <v>3.7973616916297801</v>
      </c>
      <c r="P3201" s="14">
        <v>3.4861143227961402</v>
      </c>
      <c r="R3201">
        <v>7</v>
      </c>
      <c r="S3201">
        <v>5</v>
      </c>
      <c r="T3201">
        <v>4</v>
      </c>
      <c r="U3201">
        <v>2</v>
      </c>
      <c r="V3201">
        <v>7</v>
      </c>
    </row>
    <row r="3202" spans="1:22">
      <c r="A3202">
        <v>2014</v>
      </c>
      <c r="B3202">
        <v>5</v>
      </c>
      <c r="C3202">
        <v>12</v>
      </c>
      <c r="D3202" s="14">
        <v>1.0864649244045499</v>
      </c>
      <c r="E3202" s="14">
        <v>0.13109645822338101</v>
      </c>
      <c r="F3202" s="14">
        <v>0.35184352906874899</v>
      </c>
      <c r="G3202" s="14">
        <v>4.51890029594548</v>
      </c>
      <c r="H3202" s="14">
        <v>4.9226038840231796</v>
      </c>
      <c r="I3202" s="14">
        <v>4.2570880434187499</v>
      </c>
      <c r="J3202" s="14">
        <v>1.6978273364949901</v>
      </c>
      <c r="K3202" s="14">
        <v>2.5118716225197302</v>
      </c>
      <c r="L3202" s="14">
        <v>15.3153020731468</v>
      </c>
      <c r="M3202" s="14">
        <v>2.08080365066759</v>
      </c>
      <c r="N3202" s="14">
        <v>14.318325903534801</v>
      </c>
      <c r="O3202" s="14">
        <v>3.5650680884136201</v>
      </c>
      <c r="P3202" s="14">
        <v>4.2949746129480797</v>
      </c>
      <c r="R3202">
        <v>7</v>
      </c>
      <c r="S3202">
        <v>6</v>
      </c>
      <c r="T3202">
        <v>4</v>
      </c>
      <c r="U3202">
        <v>2</v>
      </c>
      <c r="V3202">
        <v>7</v>
      </c>
    </row>
    <row r="3203" spans="1:22">
      <c r="A3203">
        <v>2014</v>
      </c>
      <c r="B3203">
        <v>5</v>
      </c>
      <c r="C3203">
        <v>13</v>
      </c>
      <c r="D3203" s="14">
        <v>0.65649861795420905</v>
      </c>
      <c r="E3203" s="14">
        <v>7.2004572310032294E-2</v>
      </c>
      <c r="F3203" s="14">
        <v>0.39137205331138702</v>
      </c>
      <c r="G3203" s="14">
        <v>7.2335306542296696</v>
      </c>
      <c r="H3203" s="14">
        <v>5.2897013096593097</v>
      </c>
      <c r="I3203" s="14">
        <v>4.2078977651328398</v>
      </c>
      <c r="J3203" s="14">
        <v>3.1481454986854001</v>
      </c>
      <c r="K3203" s="14">
        <v>1.9080033271724399</v>
      </c>
      <c r="L3203" s="14">
        <v>3.4009577961156698</v>
      </c>
      <c r="M3203" s="14">
        <v>0.23208091696918201</v>
      </c>
      <c r="N3203" s="14">
        <v>7.50654450838275</v>
      </c>
      <c r="O3203" s="14">
        <v>1.8926995490848</v>
      </c>
      <c r="P3203" s="14">
        <v>3.2950531631829101</v>
      </c>
      <c r="R3203">
        <v>7</v>
      </c>
      <c r="S3203">
        <v>5</v>
      </c>
      <c r="T3203">
        <v>4</v>
      </c>
      <c r="U3203">
        <v>2</v>
      </c>
      <c r="V3203">
        <v>1</v>
      </c>
    </row>
    <row r="3204" spans="1:22">
      <c r="A3204">
        <v>2014</v>
      </c>
      <c r="B3204">
        <v>5</v>
      </c>
      <c r="C3204">
        <v>14</v>
      </c>
      <c r="D3204" s="14">
        <v>1.0725734668363001</v>
      </c>
      <c r="E3204" s="14">
        <v>1.11042044888333E-3</v>
      </c>
      <c r="F3204" s="14">
        <v>6.98062596059538E-3</v>
      </c>
      <c r="G3204" s="14">
        <v>2.3280418895585799</v>
      </c>
      <c r="H3204" s="14">
        <v>0.86901908672167805</v>
      </c>
      <c r="I3204" s="14">
        <v>0.99634390436271103</v>
      </c>
      <c r="J3204" s="14">
        <v>1.4256185289618699</v>
      </c>
      <c r="K3204" s="14">
        <v>0.62178945026307697</v>
      </c>
      <c r="L3204" s="14">
        <v>0.30073877270804</v>
      </c>
      <c r="M3204" s="14">
        <v>6.5470724132749097E-2</v>
      </c>
      <c r="N3204" s="14">
        <v>0.68592377572151497</v>
      </c>
      <c r="O3204" s="14">
        <v>1.3721275174502801</v>
      </c>
      <c r="P3204" s="14">
        <v>1.17018274650313</v>
      </c>
      <c r="R3204">
        <v>6</v>
      </c>
      <c r="S3204">
        <v>5</v>
      </c>
      <c r="T3204">
        <v>1</v>
      </c>
      <c r="U3204">
        <v>2</v>
      </c>
      <c r="V3204">
        <v>6</v>
      </c>
    </row>
    <row r="3205" spans="1:22">
      <c r="A3205">
        <v>2014</v>
      </c>
      <c r="B3205">
        <v>5</v>
      </c>
      <c r="C3205">
        <v>15</v>
      </c>
      <c r="D3205" s="14">
        <v>0.20525678303018899</v>
      </c>
      <c r="E3205" s="14">
        <v>1.9695017455261699E-2</v>
      </c>
      <c r="F3205" s="14">
        <v>6.6744053616932502E-4</v>
      </c>
      <c r="G3205" s="14">
        <v>2.47374236334668</v>
      </c>
      <c r="H3205" s="14">
        <v>0.67513579186761197</v>
      </c>
      <c r="I3205" s="14">
        <v>0.35262190075425398</v>
      </c>
      <c r="J3205" s="14">
        <v>1.8617074534889899</v>
      </c>
      <c r="K3205" s="14">
        <v>0.51971313955179999</v>
      </c>
      <c r="L3205" s="14">
        <v>3.81238704736213</v>
      </c>
      <c r="M3205" s="14">
        <v>7.0987628203538794E-2</v>
      </c>
      <c r="N3205" s="14">
        <v>5.7176321334333498</v>
      </c>
      <c r="O3205" s="14">
        <v>1.6383899570151801</v>
      </c>
      <c r="P3205" s="14">
        <v>1.7924691886619499</v>
      </c>
      <c r="R3205">
        <v>2</v>
      </c>
      <c r="S3205">
        <v>9</v>
      </c>
      <c r="T3205">
        <v>1</v>
      </c>
      <c r="U3205">
        <v>2</v>
      </c>
      <c r="V3205">
        <v>6</v>
      </c>
    </row>
    <row r="3206" spans="1:22">
      <c r="A3206">
        <v>2014</v>
      </c>
      <c r="B3206">
        <v>5</v>
      </c>
      <c r="C3206">
        <v>16</v>
      </c>
      <c r="D3206" s="14">
        <v>0.217750086392697</v>
      </c>
      <c r="E3206" s="14">
        <v>0.43195113008735497</v>
      </c>
      <c r="F3206" s="14">
        <v>0.11264439486305899</v>
      </c>
      <c r="G3206" s="14">
        <v>2.4208870327979999</v>
      </c>
      <c r="H3206" s="14">
        <v>0.39849044659541499</v>
      </c>
      <c r="I3206" s="14">
        <v>0.81290928745683499</v>
      </c>
      <c r="J3206" s="14">
        <v>1.25146183928043</v>
      </c>
      <c r="K3206" s="14">
        <v>0.53256934395855404</v>
      </c>
      <c r="L3206" s="14">
        <v>2.4614682189941801</v>
      </c>
      <c r="M3206" s="14">
        <v>0.29972734278859298</v>
      </c>
      <c r="N3206" s="14">
        <v>3.17899676963432</v>
      </c>
      <c r="O3206" s="14">
        <v>2.8570661777368098</v>
      </c>
      <c r="P3206" s="14">
        <v>1.85268277234455</v>
      </c>
      <c r="R3206">
        <v>2</v>
      </c>
      <c r="S3206">
        <v>5</v>
      </c>
      <c r="T3206">
        <v>4</v>
      </c>
      <c r="U3206">
        <v>2</v>
      </c>
      <c r="V3206">
        <v>7</v>
      </c>
    </row>
    <row r="3207" spans="1:22">
      <c r="A3207">
        <v>2014</v>
      </c>
      <c r="B3207">
        <v>5</v>
      </c>
      <c r="C3207">
        <v>17</v>
      </c>
      <c r="D3207" s="14">
        <v>0.11909090212911</v>
      </c>
      <c r="E3207" s="14">
        <v>6.5202533632238796E-2</v>
      </c>
      <c r="F3207" s="14">
        <v>0.458972418606866</v>
      </c>
      <c r="G3207" s="14">
        <v>2.9947923719402998</v>
      </c>
      <c r="H3207" s="14">
        <v>0.163904845061316</v>
      </c>
      <c r="I3207" s="14">
        <v>0.35878510159342297</v>
      </c>
      <c r="J3207" s="14">
        <v>0.445046541539317</v>
      </c>
      <c r="K3207" s="14">
        <v>0.40341778575063297</v>
      </c>
      <c r="L3207" s="14">
        <v>1.4310691177661301</v>
      </c>
      <c r="M3207" s="14">
        <v>0.37736219850242803</v>
      </c>
      <c r="N3207" s="14">
        <v>0.94284915527020097</v>
      </c>
      <c r="O3207" s="14">
        <v>9.0767147788879399</v>
      </c>
      <c r="P3207" s="14">
        <v>3.6950863017732498</v>
      </c>
      <c r="R3207">
        <v>10</v>
      </c>
      <c r="S3207">
        <v>5</v>
      </c>
      <c r="T3207">
        <v>4</v>
      </c>
      <c r="U3207">
        <v>2</v>
      </c>
      <c r="V3207">
        <v>7</v>
      </c>
    </row>
    <row r="3208" spans="1:22">
      <c r="A3208">
        <v>2014</v>
      </c>
      <c r="B3208">
        <v>5</v>
      </c>
      <c r="C3208">
        <v>18</v>
      </c>
      <c r="D3208" s="14">
        <v>0.159082981766028</v>
      </c>
      <c r="E3208" s="14">
        <v>4.5914245169999902E-2</v>
      </c>
      <c r="F3208" s="14">
        <v>0.90158551360485595</v>
      </c>
      <c r="G3208" s="14">
        <v>3.82903362177069</v>
      </c>
      <c r="H3208" s="14">
        <v>2.0957749710437001</v>
      </c>
      <c r="I3208" s="14">
        <v>0.14317630753091301</v>
      </c>
      <c r="J3208" s="14">
        <v>1.3045243565636899</v>
      </c>
      <c r="K3208" s="14">
        <v>0.68203772151921604</v>
      </c>
      <c r="L3208" s="14">
        <v>2.08584553540787</v>
      </c>
      <c r="M3208" s="14">
        <v>0.25070906180714803</v>
      </c>
      <c r="N3208" s="14">
        <v>1.7625380948815199</v>
      </c>
      <c r="O3208" s="14">
        <v>7.45885556299993</v>
      </c>
      <c r="P3208" s="14">
        <v>3.6552554239756998</v>
      </c>
      <c r="R3208">
        <v>10</v>
      </c>
      <c r="S3208">
        <v>5</v>
      </c>
      <c r="T3208">
        <v>4</v>
      </c>
      <c r="U3208">
        <v>2</v>
      </c>
      <c r="V3208">
        <v>7</v>
      </c>
    </row>
    <row r="3209" spans="1:22">
      <c r="A3209">
        <v>2014</v>
      </c>
      <c r="B3209">
        <v>5</v>
      </c>
      <c r="C3209">
        <v>19</v>
      </c>
      <c r="D3209" s="14">
        <v>1.7763633444353E-2</v>
      </c>
      <c r="E3209" s="14">
        <v>0.16438025052174099</v>
      </c>
      <c r="F3209" s="14">
        <v>0.90096737633379598</v>
      </c>
      <c r="G3209" s="14">
        <v>4.0767487917692096</v>
      </c>
      <c r="H3209" s="14">
        <v>1.80287658556245</v>
      </c>
      <c r="I3209" s="14">
        <v>0.117890954003859</v>
      </c>
      <c r="J3209" s="14">
        <v>4.5049966471727796</v>
      </c>
      <c r="K3209" s="14">
        <v>0.33926151817668299</v>
      </c>
      <c r="L3209" s="14">
        <v>0.16521005962381499</v>
      </c>
      <c r="M3209" s="14">
        <v>0.65497065248523001</v>
      </c>
      <c r="N3209" s="14">
        <v>0.52485379340288896</v>
      </c>
      <c r="O3209" s="14">
        <v>3.8770272852764101</v>
      </c>
      <c r="P3209" s="14">
        <v>2.6249255045601698</v>
      </c>
      <c r="R3209">
        <v>2</v>
      </c>
      <c r="S3209">
        <v>9</v>
      </c>
      <c r="T3209">
        <v>4</v>
      </c>
      <c r="U3209">
        <v>1</v>
      </c>
      <c r="V3209">
        <v>7</v>
      </c>
    </row>
    <row r="3210" spans="1:22">
      <c r="A3210">
        <v>2014</v>
      </c>
      <c r="B3210">
        <v>5</v>
      </c>
      <c r="C3210">
        <v>20</v>
      </c>
      <c r="D3210" s="14">
        <v>9.6232723209478899E-2</v>
      </c>
      <c r="E3210" s="14">
        <v>1.43613921116718</v>
      </c>
      <c r="F3210" s="14">
        <v>0.61947332896044804</v>
      </c>
      <c r="G3210" s="14">
        <v>3.2317774527438701</v>
      </c>
      <c r="H3210" s="14">
        <v>2.5453954093104501</v>
      </c>
      <c r="I3210" s="14">
        <v>0.30722782351191702</v>
      </c>
      <c r="J3210" s="14">
        <v>2.95240718857338</v>
      </c>
      <c r="K3210" s="14">
        <v>0.37442891985264598</v>
      </c>
      <c r="L3210" s="14">
        <v>0.28954275622407399</v>
      </c>
      <c r="M3210" s="14">
        <v>0.33998258361369199</v>
      </c>
      <c r="N3210" s="14">
        <v>2.7823123702150498</v>
      </c>
      <c r="O3210" s="14">
        <v>2.8478218408689</v>
      </c>
      <c r="P3210" s="14">
        <v>2.1490278300332402</v>
      </c>
      <c r="R3210">
        <v>2</v>
      </c>
      <c r="S3210">
        <v>9</v>
      </c>
      <c r="T3210">
        <v>4</v>
      </c>
      <c r="U3210">
        <v>1</v>
      </c>
      <c r="V3210">
        <v>7</v>
      </c>
    </row>
    <row r="3211" spans="1:22">
      <c r="A3211">
        <v>2014</v>
      </c>
      <c r="B3211">
        <v>5</v>
      </c>
      <c r="C3211">
        <v>21</v>
      </c>
      <c r="D3211" s="14">
        <v>0.25506555892385901</v>
      </c>
      <c r="E3211" s="14">
        <v>1.4726362427195301</v>
      </c>
      <c r="F3211" s="14">
        <v>0.46622148679615699</v>
      </c>
      <c r="G3211" s="14">
        <v>5.3821335376808603</v>
      </c>
      <c r="H3211" s="14">
        <v>2.0882394288520301</v>
      </c>
      <c r="I3211" s="14">
        <v>1.45933250403203</v>
      </c>
      <c r="J3211" s="14">
        <v>1.57792637871469</v>
      </c>
      <c r="K3211" s="14">
        <v>1.5687712524461901</v>
      </c>
      <c r="L3211" s="14">
        <v>1.67870315843864</v>
      </c>
      <c r="M3211" s="14">
        <v>1.29262431039987</v>
      </c>
      <c r="N3211" s="14">
        <v>7.1606839705375602</v>
      </c>
      <c r="O3211" s="14">
        <v>3.0757541375758901</v>
      </c>
      <c r="P3211" s="14">
        <v>2.8792843781003499</v>
      </c>
      <c r="R3211">
        <v>2</v>
      </c>
      <c r="S3211">
        <v>9</v>
      </c>
      <c r="T3211">
        <v>4</v>
      </c>
      <c r="U3211">
        <v>1</v>
      </c>
      <c r="V3211">
        <v>7</v>
      </c>
    </row>
    <row r="3212" spans="1:22">
      <c r="A3212">
        <v>2014</v>
      </c>
      <c r="B3212">
        <v>5</v>
      </c>
      <c r="C3212">
        <v>22</v>
      </c>
      <c r="D3212" s="14">
        <v>0.246031226292517</v>
      </c>
      <c r="E3212" s="14">
        <v>0.50130562343746898</v>
      </c>
      <c r="F3212" s="14">
        <v>0.98698861244562697</v>
      </c>
      <c r="G3212" s="14">
        <v>6.8656775275625597</v>
      </c>
      <c r="H3212" s="14">
        <v>1.5636824160019001</v>
      </c>
      <c r="I3212" s="14">
        <v>0.33250911892113899</v>
      </c>
      <c r="J3212" s="14">
        <v>1.25353542047189</v>
      </c>
      <c r="K3212" s="14">
        <v>0.97504020726428298</v>
      </c>
      <c r="L3212" s="14">
        <v>2.1291695212146702</v>
      </c>
      <c r="M3212" s="14">
        <v>3.8550563528746999</v>
      </c>
      <c r="N3212" s="14">
        <v>7.38533420794663</v>
      </c>
      <c r="O3212" s="14">
        <v>2.5797048055332699</v>
      </c>
      <c r="P3212" s="14">
        <v>2.9284722690557898</v>
      </c>
      <c r="R3212">
        <v>2</v>
      </c>
      <c r="S3212">
        <v>9</v>
      </c>
      <c r="T3212">
        <v>8</v>
      </c>
      <c r="U3212">
        <v>1</v>
      </c>
      <c r="V3212">
        <v>6</v>
      </c>
    </row>
    <row r="3213" spans="1:22">
      <c r="A3213">
        <v>2014</v>
      </c>
      <c r="B3213">
        <v>5</v>
      </c>
      <c r="C3213">
        <v>23</v>
      </c>
      <c r="D3213" s="14">
        <v>0.42581905839647699</v>
      </c>
      <c r="E3213" s="14">
        <v>2.93921824464134</v>
      </c>
      <c r="F3213" s="14">
        <v>0.94894224082771905</v>
      </c>
      <c r="G3213" s="14">
        <v>5.8323783919845402</v>
      </c>
      <c r="H3213" s="14">
        <v>1.80045524338281</v>
      </c>
      <c r="I3213" s="14">
        <v>0.84462203123393398</v>
      </c>
      <c r="J3213" s="14">
        <v>0.77170884803494999</v>
      </c>
      <c r="K3213" s="14">
        <v>0.41182310351046297</v>
      </c>
      <c r="L3213" s="14">
        <v>5.2197795707388996</v>
      </c>
      <c r="M3213" s="14">
        <v>1.79108430949717</v>
      </c>
      <c r="N3213" s="14">
        <v>7.8672860656456001</v>
      </c>
      <c r="O3213" s="14">
        <v>5.3736796182061797</v>
      </c>
      <c r="P3213" s="14">
        <v>3.6520754327146299</v>
      </c>
      <c r="R3213">
        <v>10</v>
      </c>
      <c r="S3213">
        <v>9</v>
      </c>
      <c r="T3213">
        <v>1</v>
      </c>
      <c r="U3213">
        <v>1</v>
      </c>
      <c r="V3213">
        <v>6</v>
      </c>
    </row>
    <row r="3214" spans="1:22">
      <c r="A3214">
        <v>2014</v>
      </c>
      <c r="B3214">
        <v>5</v>
      </c>
      <c r="C3214">
        <v>24</v>
      </c>
      <c r="D3214" s="14">
        <v>5.4212228014759401E-3</v>
      </c>
      <c r="E3214" s="14">
        <v>2.8573744936337402</v>
      </c>
      <c r="F3214" s="14">
        <v>0.54417038541608198</v>
      </c>
      <c r="G3214" s="14">
        <v>6.9479101784132897</v>
      </c>
      <c r="H3214" s="14">
        <v>0.41940032927412702</v>
      </c>
      <c r="I3214" s="14">
        <v>1.49694212291829E-2</v>
      </c>
      <c r="J3214" s="14">
        <v>0.24876372314312201</v>
      </c>
      <c r="K3214" s="14">
        <v>0.133884060679405</v>
      </c>
      <c r="L3214" s="14">
        <v>3.1474421484835098</v>
      </c>
      <c r="M3214" s="14">
        <v>3.5141385369300302</v>
      </c>
      <c r="N3214" s="14">
        <v>2.6281296310834898</v>
      </c>
      <c r="O3214" s="14">
        <v>9.3860236924197906</v>
      </c>
      <c r="P3214" s="14">
        <v>4.5928589050343396</v>
      </c>
      <c r="R3214">
        <v>10</v>
      </c>
      <c r="S3214">
        <v>9</v>
      </c>
      <c r="T3214">
        <v>8</v>
      </c>
      <c r="U3214">
        <v>1</v>
      </c>
      <c r="V3214">
        <v>6</v>
      </c>
    </row>
    <row r="3215" spans="1:22">
      <c r="A3215">
        <v>2014</v>
      </c>
      <c r="B3215">
        <v>5</v>
      </c>
      <c r="C3215">
        <v>25</v>
      </c>
      <c r="D3215" s="14">
        <v>0</v>
      </c>
      <c r="E3215" s="14">
        <v>5.51046400959134</v>
      </c>
      <c r="F3215" s="14">
        <v>0.40729935953129998</v>
      </c>
      <c r="G3215" s="14">
        <v>6.6157190592524504</v>
      </c>
      <c r="H3215" s="14">
        <v>2.3145686157830299</v>
      </c>
      <c r="I3215" s="14">
        <v>0</v>
      </c>
      <c r="J3215" s="14">
        <v>2.36155824178232</v>
      </c>
      <c r="K3215" s="14">
        <v>0.22685461101117299</v>
      </c>
      <c r="L3215" s="14">
        <v>1.2332573307739501</v>
      </c>
      <c r="M3215" s="14">
        <v>3.94820160544662</v>
      </c>
      <c r="N3215" s="14">
        <v>0.71589243648634404</v>
      </c>
      <c r="O3215" s="14">
        <v>13.4045976843724</v>
      </c>
      <c r="P3215" s="14">
        <v>6.03336063566839</v>
      </c>
      <c r="R3215">
        <v>10</v>
      </c>
      <c r="S3215">
        <v>9</v>
      </c>
      <c r="T3215">
        <v>8</v>
      </c>
      <c r="U3215">
        <v>1</v>
      </c>
      <c r="V3215">
        <v>6</v>
      </c>
    </row>
    <row r="3216" spans="1:22">
      <c r="A3216">
        <v>2014</v>
      </c>
      <c r="B3216">
        <v>5</v>
      </c>
      <c r="C3216">
        <v>26</v>
      </c>
      <c r="D3216" s="14">
        <v>0</v>
      </c>
      <c r="E3216" s="14">
        <v>2.4261625876964898</v>
      </c>
      <c r="F3216" s="14">
        <v>6.6523794034283795E-2</v>
      </c>
      <c r="G3216" s="14">
        <v>4.15482862406395</v>
      </c>
      <c r="H3216" s="14">
        <v>6.1959719440259198</v>
      </c>
      <c r="I3216" s="14">
        <v>6.7773046683860394E-5</v>
      </c>
      <c r="J3216" s="14">
        <v>1.4407520564876299</v>
      </c>
      <c r="K3216" s="14">
        <v>0.33472613270680401</v>
      </c>
      <c r="L3216" s="14">
        <v>2.44745558960929</v>
      </c>
      <c r="M3216" s="14">
        <v>0.80777300710462796</v>
      </c>
      <c r="N3216" s="14">
        <v>1.2624154291904199</v>
      </c>
      <c r="O3216" s="14">
        <v>7.9919516284876497</v>
      </c>
      <c r="P3216" s="14">
        <v>4.3156894370661103</v>
      </c>
      <c r="R3216">
        <v>10</v>
      </c>
      <c r="S3216">
        <v>9</v>
      </c>
      <c r="T3216">
        <v>8</v>
      </c>
      <c r="U3216">
        <v>5</v>
      </c>
      <c r="V3216">
        <v>6</v>
      </c>
    </row>
    <row r="3217" spans="1:22">
      <c r="A3217">
        <v>2014</v>
      </c>
      <c r="B3217">
        <v>5</v>
      </c>
      <c r="C3217">
        <v>27</v>
      </c>
      <c r="D3217" s="14">
        <v>3.6653355848697698E-3</v>
      </c>
      <c r="E3217" s="14">
        <v>1.46200907510819</v>
      </c>
      <c r="F3217" s="14">
        <v>0.12126915918652199</v>
      </c>
      <c r="G3217" s="14">
        <v>2.03754282150721</v>
      </c>
      <c r="H3217" s="14">
        <v>0.66261296716476603</v>
      </c>
      <c r="I3217" s="14">
        <v>2.05822398872103E-2</v>
      </c>
      <c r="J3217" s="14">
        <v>0.58809638102457096</v>
      </c>
      <c r="K3217" s="14">
        <v>0.341026086572711</v>
      </c>
      <c r="L3217" s="14">
        <v>1.7647633376768399</v>
      </c>
      <c r="M3217" s="14">
        <v>1.37788967713223</v>
      </c>
      <c r="N3217" s="14">
        <v>0.86360142883608604</v>
      </c>
      <c r="O3217" s="14">
        <v>4.1458031158623498</v>
      </c>
      <c r="P3217" s="14">
        <v>2.0741311515119798</v>
      </c>
      <c r="R3217">
        <v>2</v>
      </c>
      <c r="S3217">
        <v>5</v>
      </c>
      <c r="T3217">
        <v>1</v>
      </c>
      <c r="U3217">
        <v>5</v>
      </c>
      <c r="V3217">
        <v>6</v>
      </c>
    </row>
    <row r="3218" spans="1:22">
      <c r="A3218">
        <v>2014</v>
      </c>
      <c r="B3218">
        <v>5</v>
      </c>
      <c r="C3218">
        <v>28</v>
      </c>
      <c r="D3218" s="14">
        <v>7.12853541927536E-2</v>
      </c>
      <c r="E3218" s="14">
        <v>0.452070386698459</v>
      </c>
      <c r="F3218" s="14">
        <v>2.5826223132204399E-2</v>
      </c>
      <c r="G3218" s="14">
        <v>1.3251398402665999</v>
      </c>
      <c r="H3218" s="14">
        <v>2.18354312188703</v>
      </c>
      <c r="I3218" s="14">
        <v>0.16838375481661599</v>
      </c>
      <c r="J3218" s="14">
        <v>0.35873532582729101</v>
      </c>
      <c r="K3218" s="14">
        <v>0.56562133681614402</v>
      </c>
      <c r="L3218" s="14">
        <v>2.68574509800741</v>
      </c>
      <c r="M3218" s="14">
        <v>0.116695676054748</v>
      </c>
      <c r="N3218" s="14">
        <v>6.2238753632472497</v>
      </c>
      <c r="O3218" s="14">
        <v>2.16165448326359</v>
      </c>
      <c r="P3218" s="14">
        <v>1.6464256460745199</v>
      </c>
      <c r="R3218">
        <v>2</v>
      </c>
      <c r="S3218">
        <v>9</v>
      </c>
      <c r="T3218">
        <v>8</v>
      </c>
      <c r="U3218">
        <v>5</v>
      </c>
      <c r="V3218">
        <v>7</v>
      </c>
    </row>
    <row r="3219" spans="1:22">
      <c r="A3219">
        <v>2014</v>
      </c>
      <c r="B3219">
        <v>5</v>
      </c>
      <c r="C3219">
        <v>29</v>
      </c>
      <c r="D3219" s="14">
        <v>3.7401354868523702E-2</v>
      </c>
      <c r="E3219" s="14">
        <v>6.0344304856306798E-2</v>
      </c>
      <c r="F3219" s="14">
        <v>2.09012939068314E-3</v>
      </c>
      <c r="G3219" s="14">
        <v>3.4827267615480402</v>
      </c>
      <c r="H3219" s="14">
        <v>0.61056458216637599</v>
      </c>
      <c r="I3219" s="14">
        <v>8.1253554401017405E-2</v>
      </c>
      <c r="J3219" s="14">
        <v>0.806078923717644</v>
      </c>
      <c r="K3219" s="14">
        <v>0.513421474223</v>
      </c>
      <c r="L3219" s="14">
        <v>4.0364410400016704</v>
      </c>
      <c r="M3219" s="14">
        <v>1.6467530799303001</v>
      </c>
      <c r="N3219" s="14">
        <v>6.5036530296708603</v>
      </c>
      <c r="O3219" s="14">
        <v>2.6113974082662601</v>
      </c>
      <c r="P3219" s="14">
        <v>2.1081402868115502</v>
      </c>
      <c r="R3219">
        <v>2</v>
      </c>
      <c r="S3219">
        <v>9</v>
      </c>
      <c r="T3219">
        <v>8</v>
      </c>
      <c r="U3219">
        <v>5</v>
      </c>
      <c r="V3219">
        <v>6</v>
      </c>
    </row>
    <row r="3220" spans="1:22">
      <c r="A3220">
        <v>2014</v>
      </c>
      <c r="B3220">
        <v>5</v>
      </c>
      <c r="C3220">
        <v>30</v>
      </c>
      <c r="D3220" s="14">
        <v>2.1338855627513901E-3</v>
      </c>
      <c r="E3220" s="14">
        <v>3.53140241556049E-3</v>
      </c>
      <c r="F3220" s="14">
        <v>1.11240082070817E-3</v>
      </c>
      <c r="G3220" s="14">
        <v>3.3486967901990599</v>
      </c>
      <c r="H3220" s="14">
        <v>1.70745392468506</v>
      </c>
      <c r="I3220" s="14">
        <v>1.6494720649303501E-2</v>
      </c>
      <c r="J3220" s="14">
        <v>0.41452038533828001</v>
      </c>
      <c r="K3220" s="14">
        <v>0.64802831340855105</v>
      </c>
      <c r="L3220" s="14">
        <v>1.6434985766522701</v>
      </c>
      <c r="M3220" s="14">
        <v>0.52021648966690603</v>
      </c>
      <c r="N3220" s="14">
        <v>4.2186445186308497</v>
      </c>
      <c r="O3220" s="14">
        <v>4.0634706146011101</v>
      </c>
      <c r="P3220" s="14">
        <v>2.3010702581220399</v>
      </c>
      <c r="R3220">
        <v>2</v>
      </c>
      <c r="S3220">
        <v>9</v>
      </c>
      <c r="T3220">
        <v>8</v>
      </c>
      <c r="U3220">
        <v>5</v>
      </c>
      <c r="V3220">
        <v>6</v>
      </c>
    </row>
    <row r="3221" spans="1:22">
      <c r="A3221">
        <v>2014</v>
      </c>
      <c r="B3221">
        <v>5</v>
      </c>
      <c r="C3221">
        <v>31</v>
      </c>
      <c r="D3221" s="14">
        <v>1.6725048545632099E-3</v>
      </c>
      <c r="E3221" s="14">
        <v>1.6877497077848299E-2</v>
      </c>
      <c r="F3221" s="14">
        <v>6.3327123151426704E-2</v>
      </c>
      <c r="G3221" s="14">
        <v>1.2232974134692101</v>
      </c>
      <c r="H3221" s="14">
        <v>2.5994393776839</v>
      </c>
      <c r="I3221" s="14">
        <v>3.7702014523268001E-3</v>
      </c>
      <c r="J3221" s="14">
        <v>0.21447840885007499</v>
      </c>
      <c r="K3221" s="14">
        <v>0.20545284907995201</v>
      </c>
      <c r="L3221" s="14">
        <v>2.6246429583981001</v>
      </c>
      <c r="M3221" s="14">
        <v>2.1131239113536702</v>
      </c>
      <c r="N3221" s="14">
        <v>4.0846725066899596</v>
      </c>
      <c r="O3221" s="14">
        <v>7.9582953069805296</v>
      </c>
      <c r="P3221" s="14">
        <v>3.3487571128812301</v>
      </c>
      <c r="R3221">
        <v>10</v>
      </c>
      <c r="S3221">
        <v>9</v>
      </c>
      <c r="T3221">
        <v>1</v>
      </c>
      <c r="U3221">
        <v>5</v>
      </c>
      <c r="V3221">
        <v>6</v>
      </c>
    </row>
    <row r="3222" spans="1:22">
      <c r="A3222">
        <v>2015</v>
      </c>
      <c r="B3222">
        <v>3</v>
      </c>
      <c r="C3222">
        <v>1</v>
      </c>
      <c r="D3222" s="14">
        <v>1.2048588857015401</v>
      </c>
      <c r="E3222" s="14">
        <v>2.5610471834175302E-3</v>
      </c>
      <c r="F3222" s="14">
        <v>0</v>
      </c>
      <c r="G3222" s="14">
        <v>0.130962700605606</v>
      </c>
      <c r="H3222" s="14">
        <v>0.23645008643277299</v>
      </c>
      <c r="I3222" s="14">
        <v>1.3574003168912701</v>
      </c>
      <c r="J3222" s="14">
        <v>3.0660033758591202E-3</v>
      </c>
      <c r="K3222" s="14">
        <v>5.6468700837268697</v>
      </c>
      <c r="L3222" s="14">
        <v>0.51349760873739903</v>
      </c>
      <c r="M3222" s="14">
        <v>4.7042080045168501E-3</v>
      </c>
      <c r="N3222" s="14">
        <v>1.4380771325120001</v>
      </c>
      <c r="O3222" s="14">
        <v>0.97520275410013602</v>
      </c>
      <c r="P3222" s="14">
        <v>1.21946628629203</v>
      </c>
      <c r="R3222">
        <v>6</v>
      </c>
      <c r="S3222">
        <v>4</v>
      </c>
      <c r="T3222">
        <v>6</v>
      </c>
      <c r="U3222">
        <v>8</v>
      </c>
      <c r="V3222">
        <v>8</v>
      </c>
    </row>
    <row r="3223" spans="1:22">
      <c r="A3223">
        <v>2015</v>
      </c>
      <c r="B3223">
        <v>3</v>
      </c>
      <c r="C3223">
        <v>2</v>
      </c>
      <c r="D3223" s="14">
        <v>0.24490755935181399</v>
      </c>
      <c r="E3223" s="14">
        <v>1.5516687845040599E-2</v>
      </c>
      <c r="F3223" s="14">
        <v>0</v>
      </c>
      <c r="G3223" s="14">
        <v>7.9467762292196407E-3</v>
      </c>
      <c r="H3223" s="14">
        <v>2.6955993468106301E-2</v>
      </c>
      <c r="I3223" s="14">
        <v>0.49232091640825099</v>
      </c>
      <c r="J3223" s="14">
        <v>1.3687401330178899E-3</v>
      </c>
      <c r="K3223" s="14">
        <v>2.3556168739190602</v>
      </c>
      <c r="L3223" s="14">
        <v>7.6030884263836203E-3</v>
      </c>
      <c r="M3223" s="14">
        <v>2.7233398209618202E-3</v>
      </c>
      <c r="N3223" s="14">
        <v>0.39180524272716599</v>
      </c>
      <c r="O3223" s="14">
        <v>0.17903587306366101</v>
      </c>
      <c r="P3223" s="14">
        <v>0.47425000901827002</v>
      </c>
      <c r="R3223">
        <v>6</v>
      </c>
      <c r="S3223">
        <v>4</v>
      </c>
      <c r="T3223">
        <v>6</v>
      </c>
      <c r="U3223">
        <v>8</v>
      </c>
      <c r="V3223">
        <v>5</v>
      </c>
    </row>
    <row r="3224" spans="1:22">
      <c r="A3224">
        <v>2015</v>
      </c>
      <c r="B3224">
        <v>3</v>
      </c>
      <c r="C3224">
        <v>3</v>
      </c>
      <c r="D3224" s="14">
        <v>5.2260438597664001</v>
      </c>
      <c r="E3224" s="14">
        <v>4.5420357652844797E-3</v>
      </c>
      <c r="F3224" s="14">
        <v>0</v>
      </c>
      <c r="G3224" s="14">
        <v>8.2128251539436606E-2</v>
      </c>
      <c r="H3224" s="14">
        <v>4.7999175327531798E-2</v>
      </c>
      <c r="I3224" s="14">
        <v>5.3839811874633297</v>
      </c>
      <c r="J3224" s="14">
        <v>2.1891692970501899E-3</v>
      </c>
      <c r="K3224" s="14">
        <v>7.3439237579121803</v>
      </c>
      <c r="L3224" s="14">
        <v>0.19684102148520999</v>
      </c>
      <c r="M3224" s="14">
        <v>2.3885545311255201E-3</v>
      </c>
      <c r="N3224" s="14">
        <v>1.3439796417838199</v>
      </c>
      <c r="O3224" s="14">
        <v>0.28466131692107599</v>
      </c>
      <c r="P3224" s="14">
        <v>1.28680733614868</v>
      </c>
      <c r="R3224">
        <v>8</v>
      </c>
      <c r="S3224">
        <v>4</v>
      </c>
      <c r="T3224">
        <v>6</v>
      </c>
      <c r="U3224">
        <v>8</v>
      </c>
      <c r="V3224">
        <v>5</v>
      </c>
    </row>
    <row r="3225" spans="1:22">
      <c r="A3225">
        <v>2015</v>
      </c>
      <c r="B3225">
        <v>3</v>
      </c>
      <c r="C3225">
        <v>4</v>
      </c>
      <c r="D3225" s="14">
        <v>4.4992530946802001</v>
      </c>
      <c r="E3225" s="14">
        <v>8.9613945956926108E-3</v>
      </c>
      <c r="F3225" s="14">
        <v>0</v>
      </c>
      <c r="G3225" s="14">
        <v>8.5744830965763505E-2</v>
      </c>
      <c r="H3225" s="14">
        <v>4.5124513494153098E-2</v>
      </c>
      <c r="I3225" s="14">
        <v>0.82526140956025196</v>
      </c>
      <c r="J3225" s="14">
        <v>4.9103316470134198E-3</v>
      </c>
      <c r="K3225" s="14">
        <v>9.0653818806776894</v>
      </c>
      <c r="L3225" s="14">
        <v>0.26913089367349602</v>
      </c>
      <c r="M3225" s="14">
        <v>7.4792443323714003E-4</v>
      </c>
      <c r="N3225" s="14">
        <v>0.62512096532212202</v>
      </c>
      <c r="O3225" s="14">
        <v>0.71581146883991298</v>
      </c>
      <c r="P3225" s="14">
        <v>1.6425222651090301</v>
      </c>
      <c r="R3225">
        <v>9</v>
      </c>
      <c r="S3225">
        <v>4</v>
      </c>
      <c r="T3225">
        <v>6</v>
      </c>
      <c r="U3225">
        <v>8</v>
      </c>
      <c r="V3225">
        <v>5</v>
      </c>
    </row>
    <row r="3226" spans="1:22">
      <c r="A3226">
        <v>2015</v>
      </c>
      <c r="B3226">
        <v>3</v>
      </c>
      <c r="C3226">
        <v>5</v>
      </c>
      <c r="D3226" s="14">
        <v>0.71135189705565005</v>
      </c>
      <c r="E3226" s="14">
        <v>1.31749583721448E-2</v>
      </c>
      <c r="F3226" s="14">
        <v>0</v>
      </c>
      <c r="G3226" s="14">
        <v>3.2936828357138397E-2</v>
      </c>
      <c r="H3226" s="14">
        <v>3.9651892491370203E-2</v>
      </c>
      <c r="I3226" s="14">
        <v>0.44872192086456297</v>
      </c>
      <c r="J3226" s="14">
        <v>1.8779483626991701E-2</v>
      </c>
      <c r="K3226" s="14">
        <v>2.28467197053617</v>
      </c>
      <c r="L3226" s="14">
        <v>0.145377937362652</v>
      </c>
      <c r="M3226" s="14">
        <v>4.4660035045588999E-5</v>
      </c>
      <c r="N3226" s="14">
        <v>0.43961434519242598</v>
      </c>
      <c r="O3226" s="14">
        <v>0.98334874012141205</v>
      </c>
      <c r="P3226" s="14">
        <v>0.66938865227654598</v>
      </c>
      <c r="R3226">
        <v>6</v>
      </c>
      <c r="S3226">
        <v>2</v>
      </c>
      <c r="T3226">
        <v>6</v>
      </c>
      <c r="U3226">
        <v>8</v>
      </c>
      <c r="V3226">
        <v>5</v>
      </c>
    </row>
    <row r="3227" spans="1:22">
      <c r="A3227">
        <v>2015</v>
      </c>
      <c r="B3227">
        <v>3</v>
      </c>
      <c r="C3227">
        <v>6</v>
      </c>
      <c r="D3227" s="14">
        <v>1.00913732534579</v>
      </c>
      <c r="E3227" s="14">
        <v>1.34650123222156E-2</v>
      </c>
      <c r="F3227" s="14">
        <v>0</v>
      </c>
      <c r="G3227" s="14">
        <v>0.116033514265971</v>
      </c>
      <c r="H3227" s="14">
        <v>2.3947022697889599E-2</v>
      </c>
      <c r="I3227" s="14">
        <v>0.28743592590386102</v>
      </c>
      <c r="J3227" s="14">
        <v>1.8980545108003701E-2</v>
      </c>
      <c r="K3227" s="14">
        <v>2.6795496877135299</v>
      </c>
      <c r="L3227" s="14">
        <v>5.5622961503342297E-2</v>
      </c>
      <c r="M3227" s="14">
        <v>2.79682009371496E-3</v>
      </c>
      <c r="N3227" s="14">
        <v>0.50078339731066501</v>
      </c>
      <c r="O3227" s="14">
        <v>0.60956995286316995</v>
      </c>
      <c r="P3227" s="14">
        <v>0.63001539043286903</v>
      </c>
      <c r="R3227">
        <v>6</v>
      </c>
      <c r="S3227">
        <v>4</v>
      </c>
      <c r="T3227">
        <v>6</v>
      </c>
      <c r="U3227">
        <v>8</v>
      </c>
      <c r="V3227">
        <v>5</v>
      </c>
    </row>
    <row r="3228" spans="1:22">
      <c r="A3228">
        <v>2015</v>
      </c>
      <c r="B3228">
        <v>3</v>
      </c>
      <c r="C3228">
        <v>7</v>
      </c>
      <c r="D3228" s="14">
        <v>2.6640413339808302</v>
      </c>
      <c r="E3228" s="14">
        <v>1.10083435459135E-2</v>
      </c>
      <c r="F3228" s="14">
        <v>0</v>
      </c>
      <c r="G3228" s="14">
        <v>0.112960440722536</v>
      </c>
      <c r="H3228" s="14">
        <v>1.07132983111812E-2</v>
      </c>
      <c r="I3228" s="14">
        <v>0.400892114829624</v>
      </c>
      <c r="J3228" s="14">
        <v>1.54144584151506E-2</v>
      </c>
      <c r="K3228" s="14">
        <v>2.8705020706432598</v>
      </c>
      <c r="L3228" s="14">
        <v>2.9497192587914601E-2</v>
      </c>
      <c r="M3228" s="14">
        <v>1.5295804585044E-3</v>
      </c>
      <c r="N3228" s="14">
        <v>0.25055785735231001</v>
      </c>
      <c r="O3228" s="14">
        <v>0.44275983935610203</v>
      </c>
      <c r="P3228" s="14">
        <v>0.579659444015035</v>
      </c>
      <c r="R3228">
        <v>6</v>
      </c>
      <c r="S3228">
        <v>4</v>
      </c>
      <c r="T3228">
        <v>6</v>
      </c>
      <c r="U3228">
        <v>8</v>
      </c>
      <c r="V3228">
        <v>5</v>
      </c>
    </row>
    <row r="3229" spans="1:22">
      <c r="A3229">
        <v>2015</v>
      </c>
      <c r="B3229">
        <v>3</v>
      </c>
      <c r="C3229">
        <v>8</v>
      </c>
      <c r="D3229" s="14">
        <v>1.0794483780822499</v>
      </c>
      <c r="E3229" s="14">
        <v>2.1513607479505498E-2</v>
      </c>
      <c r="F3229" s="14">
        <v>0</v>
      </c>
      <c r="G3229" s="14">
        <v>3.1774972298189298E-2</v>
      </c>
      <c r="H3229" s="14">
        <v>1.20073165699586E-2</v>
      </c>
      <c r="I3229" s="14">
        <v>0.181073626394049</v>
      </c>
      <c r="J3229" s="14">
        <v>2.1061311292689001E-2</v>
      </c>
      <c r="K3229" s="14">
        <v>2.4735991664328898</v>
      </c>
      <c r="L3229" s="14">
        <v>1.74980039671686E-3</v>
      </c>
      <c r="M3229" s="14">
        <v>0</v>
      </c>
      <c r="N3229" s="14">
        <v>0.216725755345273</v>
      </c>
      <c r="O3229" s="14">
        <v>0.27019185461116901</v>
      </c>
      <c r="P3229" s="14">
        <v>0.45935061441110903</v>
      </c>
      <c r="R3229">
        <v>6</v>
      </c>
      <c r="S3229">
        <v>4</v>
      </c>
      <c r="T3229">
        <v>6</v>
      </c>
      <c r="U3229">
        <v>8</v>
      </c>
      <c r="V3229">
        <v>5</v>
      </c>
    </row>
    <row r="3230" spans="1:22">
      <c r="A3230">
        <v>2015</v>
      </c>
      <c r="B3230">
        <v>3</v>
      </c>
      <c r="C3230">
        <v>9</v>
      </c>
      <c r="D3230" s="14">
        <v>0.65270208438763899</v>
      </c>
      <c r="E3230" s="14">
        <v>6.4082134339096694E-2</v>
      </c>
      <c r="F3230" s="14">
        <v>0</v>
      </c>
      <c r="G3230" s="14">
        <v>3.0956907565554402E-3</v>
      </c>
      <c r="H3230" s="14">
        <v>5.0207394296062802E-2</v>
      </c>
      <c r="I3230" s="14">
        <v>3.05242041389347E-2</v>
      </c>
      <c r="J3230" s="14">
        <v>2.4903666565131599E-2</v>
      </c>
      <c r="K3230" s="14">
        <v>2.4400072427541302</v>
      </c>
      <c r="L3230" s="14">
        <v>3.0788184633967898E-4</v>
      </c>
      <c r="M3230" s="14">
        <v>0</v>
      </c>
      <c r="N3230" s="14">
        <v>8.0573253941422594E-3</v>
      </c>
      <c r="O3230" s="14">
        <v>0.30981538904499101</v>
      </c>
      <c r="P3230" s="14">
        <v>0.46050061545777898</v>
      </c>
      <c r="R3230">
        <v>6</v>
      </c>
      <c r="S3230">
        <v>4</v>
      </c>
      <c r="T3230">
        <v>6</v>
      </c>
      <c r="U3230">
        <v>8</v>
      </c>
      <c r="V3230">
        <v>5</v>
      </c>
    </row>
    <row r="3231" spans="1:22">
      <c r="A3231">
        <v>2015</v>
      </c>
      <c r="B3231">
        <v>3</v>
      </c>
      <c r="C3231">
        <v>10</v>
      </c>
      <c r="D3231" s="14">
        <v>0.772874099956955</v>
      </c>
      <c r="E3231" s="14">
        <v>0.129938932102595</v>
      </c>
      <c r="F3231" s="14">
        <v>0</v>
      </c>
      <c r="G3231" s="14">
        <v>5.3439087111968302E-3</v>
      </c>
      <c r="H3231" s="14">
        <v>3.7659735277272503E-2</v>
      </c>
      <c r="I3231" s="14">
        <v>0.29668229925142903</v>
      </c>
      <c r="J3231" s="14">
        <v>5.3662057269561601E-2</v>
      </c>
      <c r="K3231" s="14">
        <v>2.7882985839033299</v>
      </c>
      <c r="L3231" s="14">
        <v>0</v>
      </c>
      <c r="M3231" s="14">
        <v>0</v>
      </c>
      <c r="N3231" s="14">
        <v>3.7344688816072502E-2</v>
      </c>
      <c r="O3231" s="14">
        <v>0.37142998454216802</v>
      </c>
      <c r="P3231" s="14">
        <v>0.52825850298341404</v>
      </c>
      <c r="R3231">
        <v>8</v>
      </c>
      <c r="S3231">
        <v>4</v>
      </c>
      <c r="T3231">
        <v>6</v>
      </c>
      <c r="U3231">
        <v>8</v>
      </c>
      <c r="V3231">
        <v>5</v>
      </c>
    </row>
    <row r="3232" spans="1:22">
      <c r="A3232">
        <v>2015</v>
      </c>
      <c r="B3232">
        <v>3</v>
      </c>
      <c r="C3232">
        <v>11</v>
      </c>
      <c r="D3232" s="14">
        <v>0.62514289424278102</v>
      </c>
      <c r="E3232" s="14">
        <v>0.146281479008007</v>
      </c>
      <c r="F3232" s="14">
        <v>0</v>
      </c>
      <c r="G3232" s="14">
        <v>3.5924307657920297E-2</v>
      </c>
      <c r="H3232" s="14">
        <v>3.6279600061556803E-2</v>
      </c>
      <c r="I3232" s="14">
        <v>9.5794693311988893E-2</v>
      </c>
      <c r="J3232" s="14">
        <v>4.7424653335548198E-2</v>
      </c>
      <c r="K3232" s="14">
        <v>0.71148815721868497</v>
      </c>
      <c r="L3232" s="14">
        <v>0.17823395036051001</v>
      </c>
      <c r="M3232" s="14">
        <v>0</v>
      </c>
      <c r="N3232" s="14">
        <v>0.138683671923477</v>
      </c>
      <c r="O3232" s="14">
        <v>0.27371261417467302</v>
      </c>
      <c r="P3232" s="14">
        <v>0.301376797187626</v>
      </c>
      <c r="R3232">
        <v>6</v>
      </c>
      <c r="S3232">
        <v>4</v>
      </c>
      <c r="T3232">
        <v>6</v>
      </c>
      <c r="U3232">
        <v>8</v>
      </c>
      <c r="V3232">
        <v>5</v>
      </c>
    </row>
    <row r="3233" spans="1:22">
      <c r="A3233">
        <v>2015</v>
      </c>
      <c r="B3233">
        <v>3</v>
      </c>
      <c r="C3233">
        <v>12</v>
      </c>
      <c r="D3233" s="14">
        <v>2.8460367193551099</v>
      </c>
      <c r="E3233" s="14">
        <v>3.8663220460545503E-2</v>
      </c>
      <c r="F3233" s="14">
        <v>0</v>
      </c>
      <c r="G3233" s="14">
        <v>9.7738344752929293E-2</v>
      </c>
      <c r="H3233" s="14">
        <v>0.18049206433717599</v>
      </c>
      <c r="I3233" s="14">
        <v>2.05964120983788</v>
      </c>
      <c r="J3233" s="14">
        <v>5.4174476585874397E-2</v>
      </c>
      <c r="K3233" s="14">
        <v>2.2214723771649401</v>
      </c>
      <c r="L3233" s="14">
        <v>0.102234488918686</v>
      </c>
      <c r="M3233" s="14">
        <v>0</v>
      </c>
      <c r="N3233" s="14">
        <v>0.83045414043531696</v>
      </c>
      <c r="O3233" s="14">
        <v>0.15971185062451401</v>
      </c>
      <c r="P3233" s="14">
        <v>0.47566407958926599</v>
      </c>
      <c r="R3233">
        <v>6</v>
      </c>
      <c r="S3233">
        <v>3</v>
      </c>
      <c r="T3233">
        <v>6</v>
      </c>
      <c r="U3233">
        <v>7</v>
      </c>
      <c r="V3233">
        <v>5</v>
      </c>
    </row>
    <row r="3234" spans="1:22">
      <c r="A3234">
        <v>2015</v>
      </c>
      <c r="B3234">
        <v>3</v>
      </c>
      <c r="C3234">
        <v>13</v>
      </c>
      <c r="D3234" s="14">
        <v>2.4379174253986799</v>
      </c>
      <c r="E3234" s="14">
        <v>1.1313169172034201E-2</v>
      </c>
      <c r="F3234" s="14">
        <v>0</v>
      </c>
      <c r="G3234" s="14">
        <v>0.140939933795586</v>
      </c>
      <c r="H3234" s="14">
        <v>0.180618204315351</v>
      </c>
      <c r="I3234" s="14">
        <v>0.89471888163600199</v>
      </c>
      <c r="J3234" s="14">
        <v>4.7751722481868403E-2</v>
      </c>
      <c r="K3234" s="14">
        <v>0.65193607255681096</v>
      </c>
      <c r="L3234" s="14">
        <v>0.42944418241792298</v>
      </c>
      <c r="M3234" s="14">
        <v>9.9009894315220502E-6</v>
      </c>
      <c r="N3234" s="14">
        <v>0.500585608415824</v>
      </c>
      <c r="O3234" s="14">
        <v>0.40803397686792298</v>
      </c>
      <c r="P3234" s="14">
        <v>0.331999764869706</v>
      </c>
      <c r="R3234">
        <v>6</v>
      </c>
      <c r="S3234">
        <v>3</v>
      </c>
      <c r="T3234">
        <v>6</v>
      </c>
      <c r="U3234">
        <v>7</v>
      </c>
      <c r="V3234">
        <v>5</v>
      </c>
    </row>
    <row r="3235" spans="1:22">
      <c r="A3235">
        <v>2015</v>
      </c>
      <c r="B3235">
        <v>3</v>
      </c>
      <c r="C3235">
        <v>14</v>
      </c>
      <c r="D3235" s="14">
        <v>0.33700165206051103</v>
      </c>
      <c r="E3235" s="14">
        <v>2.4367162895038399E-2</v>
      </c>
      <c r="F3235" s="14">
        <v>0</v>
      </c>
      <c r="G3235" s="14">
        <v>9.7239657678028293E-2</v>
      </c>
      <c r="H3235" s="14">
        <v>0.214550934022469</v>
      </c>
      <c r="I3235" s="14">
        <v>0.85581777188075803</v>
      </c>
      <c r="J3235" s="14">
        <v>3.8002266990202399E-2</v>
      </c>
      <c r="K3235" s="14">
        <v>0.50465969917912101</v>
      </c>
      <c r="L3235" s="14">
        <v>4.7203943008343401E-2</v>
      </c>
      <c r="M3235" s="14">
        <v>3.28755064481926E-4</v>
      </c>
      <c r="N3235" s="14">
        <v>0.40975739153087698</v>
      </c>
      <c r="O3235" s="14">
        <v>2.29518878146947</v>
      </c>
      <c r="P3235" s="14">
        <v>0.83146867229010102</v>
      </c>
      <c r="R3235">
        <v>6</v>
      </c>
      <c r="S3235">
        <v>3</v>
      </c>
      <c r="T3235">
        <v>5</v>
      </c>
      <c r="U3235">
        <v>7</v>
      </c>
      <c r="V3235">
        <v>2</v>
      </c>
    </row>
    <row r="3236" spans="1:22">
      <c r="A3236">
        <v>2015</v>
      </c>
      <c r="B3236">
        <v>3</v>
      </c>
      <c r="C3236">
        <v>15</v>
      </c>
      <c r="D3236" s="14">
        <v>1.7538987457251201E-2</v>
      </c>
      <c r="E3236" s="14">
        <v>4.5417390091970197E-2</v>
      </c>
      <c r="F3236" s="14">
        <v>0</v>
      </c>
      <c r="G3236" s="14">
        <v>2.6915801305638299E-2</v>
      </c>
      <c r="H3236" s="14">
        <v>5.8786246288367101E-2</v>
      </c>
      <c r="I3236" s="14">
        <v>0.34031480906161699</v>
      </c>
      <c r="J3236" s="14">
        <v>3.8323033910090197E-2</v>
      </c>
      <c r="K3236" s="14">
        <v>1.1562979025297799</v>
      </c>
      <c r="L3236" s="14">
        <v>1.7877477640645999E-3</v>
      </c>
      <c r="M3236" s="14">
        <v>6.5740786496642503E-4</v>
      </c>
      <c r="N3236" s="14">
        <v>0.20362350784649699</v>
      </c>
      <c r="O3236" s="14">
        <v>8.8939012059755207</v>
      </c>
      <c r="P3236" s="14">
        <v>2.8515271601788101</v>
      </c>
      <c r="R3236">
        <v>3</v>
      </c>
      <c r="S3236">
        <v>3</v>
      </c>
      <c r="T3236">
        <v>5</v>
      </c>
      <c r="U3236">
        <v>7</v>
      </c>
      <c r="V3236">
        <v>2</v>
      </c>
    </row>
    <row r="3237" spans="1:22">
      <c r="A3237">
        <v>2015</v>
      </c>
      <c r="B3237">
        <v>3</v>
      </c>
      <c r="C3237">
        <v>16</v>
      </c>
      <c r="D3237" s="14">
        <v>0</v>
      </c>
      <c r="E3237" s="14">
        <v>0.13548860832406501</v>
      </c>
      <c r="F3237" s="14">
        <v>0</v>
      </c>
      <c r="G3237" s="14">
        <v>0.108137593821252</v>
      </c>
      <c r="H3237" s="14">
        <v>0.20947157401569899</v>
      </c>
      <c r="I3237" s="14">
        <v>1.09780267877337E-2</v>
      </c>
      <c r="J3237" s="14">
        <v>6.8596440806878406E-2</v>
      </c>
      <c r="K3237" s="14">
        <v>3.18753857010116</v>
      </c>
      <c r="L3237" s="14">
        <v>2.24718152065271E-2</v>
      </c>
      <c r="M3237" s="14">
        <v>5.78233133838339E-4</v>
      </c>
      <c r="N3237" s="14">
        <v>2.74808916317562E-2</v>
      </c>
      <c r="O3237" s="14">
        <v>2.7816261262550701</v>
      </c>
      <c r="P3237" s="14">
        <v>1.3471780974160701</v>
      </c>
      <c r="R3237">
        <v>6</v>
      </c>
      <c r="S3237">
        <v>3</v>
      </c>
      <c r="T3237">
        <v>7</v>
      </c>
      <c r="U3237">
        <v>7</v>
      </c>
      <c r="V3237">
        <v>2</v>
      </c>
    </row>
    <row r="3238" spans="1:22">
      <c r="A3238">
        <v>2015</v>
      </c>
      <c r="B3238">
        <v>3</v>
      </c>
      <c r="C3238">
        <v>17</v>
      </c>
      <c r="D3238" s="14">
        <v>0.46280704243367499</v>
      </c>
      <c r="E3238" s="14">
        <v>0.41555614431368598</v>
      </c>
      <c r="F3238" s="14">
        <v>0</v>
      </c>
      <c r="G3238" s="14">
        <v>0.69244725574910604</v>
      </c>
      <c r="H3238" s="14">
        <v>0.37753971202447401</v>
      </c>
      <c r="I3238" s="14">
        <v>0.28434310310795602</v>
      </c>
      <c r="J3238" s="14">
        <v>9.99384647565882E-2</v>
      </c>
      <c r="K3238" s="14">
        <v>4.24314603140414</v>
      </c>
      <c r="L3238" s="14">
        <v>3.17673871114647E-2</v>
      </c>
      <c r="M3238" s="14">
        <v>2.3229593697466299E-4</v>
      </c>
      <c r="N3238" s="14">
        <v>0.24982803062213099</v>
      </c>
      <c r="O3238" s="14">
        <v>2.4212797533975099</v>
      </c>
      <c r="P3238" s="14">
        <v>1.54845039800909</v>
      </c>
      <c r="R3238">
        <v>6</v>
      </c>
      <c r="S3238">
        <v>3</v>
      </c>
      <c r="T3238">
        <v>7</v>
      </c>
      <c r="U3238">
        <v>7</v>
      </c>
      <c r="V3238">
        <v>2</v>
      </c>
    </row>
    <row r="3239" spans="1:22">
      <c r="A3239">
        <v>2015</v>
      </c>
      <c r="B3239">
        <v>3</v>
      </c>
      <c r="C3239">
        <v>18</v>
      </c>
      <c r="D3239" s="14">
        <v>6.3483148810653702</v>
      </c>
      <c r="E3239" s="14">
        <v>0.31112384444399599</v>
      </c>
      <c r="F3239" s="14">
        <v>3.19035408908093E-4</v>
      </c>
      <c r="G3239" s="14">
        <v>0.99425162303501202</v>
      </c>
      <c r="H3239" s="14">
        <v>0.369265379334549</v>
      </c>
      <c r="I3239" s="14">
        <v>6.0651167325579403</v>
      </c>
      <c r="J3239" s="14">
        <v>9.7008783194008602E-2</v>
      </c>
      <c r="K3239" s="14">
        <v>2.6929214327010902</v>
      </c>
      <c r="L3239" s="14">
        <v>3.8781548887397703E-2</v>
      </c>
      <c r="M3239" s="14">
        <v>0</v>
      </c>
      <c r="N3239" s="14">
        <v>1.7612683156367599</v>
      </c>
      <c r="O3239" s="14">
        <v>2.4177425408788098</v>
      </c>
      <c r="P3239" s="14">
        <v>1.42022405482834</v>
      </c>
      <c r="R3239">
        <v>6</v>
      </c>
      <c r="S3239">
        <v>3</v>
      </c>
      <c r="T3239">
        <v>7</v>
      </c>
      <c r="U3239">
        <v>7</v>
      </c>
      <c r="V3239">
        <v>2</v>
      </c>
    </row>
    <row r="3240" spans="1:22">
      <c r="A3240">
        <v>2015</v>
      </c>
      <c r="B3240">
        <v>3</v>
      </c>
      <c r="C3240">
        <v>19</v>
      </c>
      <c r="D3240" s="14">
        <v>0.57477347779656496</v>
      </c>
      <c r="E3240" s="14">
        <v>0.28414571671504801</v>
      </c>
      <c r="F3240" s="14">
        <v>5.4095281737410399E-2</v>
      </c>
      <c r="G3240" s="14">
        <v>2.3869485115165898</v>
      </c>
      <c r="H3240" s="14">
        <v>0.19321996248881401</v>
      </c>
      <c r="I3240" s="14">
        <v>1.65402527072807</v>
      </c>
      <c r="J3240" s="14">
        <v>0.148654823194489</v>
      </c>
      <c r="K3240" s="14">
        <v>1.95946627685935</v>
      </c>
      <c r="L3240" s="14">
        <v>7.8168542844786096E-2</v>
      </c>
      <c r="M3240" s="14">
        <v>3.8962052249956998E-3</v>
      </c>
      <c r="N3240" s="14">
        <v>1.7746306981497699</v>
      </c>
      <c r="O3240" s="14">
        <v>4.0352134938189899</v>
      </c>
      <c r="P3240" s="14">
        <v>2.0186417717464402</v>
      </c>
      <c r="R3240">
        <v>3</v>
      </c>
      <c r="S3240">
        <v>3</v>
      </c>
      <c r="T3240">
        <v>9</v>
      </c>
      <c r="U3240">
        <v>4</v>
      </c>
      <c r="V3240">
        <v>9</v>
      </c>
    </row>
    <row r="3241" spans="1:22">
      <c r="A3241">
        <v>2015</v>
      </c>
      <c r="B3241">
        <v>3</v>
      </c>
      <c r="C3241">
        <v>20</v>
      </c>
      <c r="D3241" s="14">
        <v>0.53436101733492702</v>
      </c>
      <c r="E3241" s="14">
        <v>0.45433645329001898</v>
      </c>
      <c r="F3241" s="14">
        <v>0.13117970851336999</v>
      </c>
      <c r="G3241" s="14">
        <v>1.6889066758300699</v>
      </c>
      <c r="H3241" s="14">
        <v>0.85587743331495802</v>
      </c>
      <c r="I3241" s="14">
        <v>0.22482750106175201</v>
      </c>
      <c r="J3241" s="14">
        <v>0.56311321192025798</v>
      </c>
      <c r="K3241" s="14">
        <v>3.3296193160482699</v>
      </c>
      <c r="L3241" s="14">
        <v>6.5691894373407694E-2</v>
      </c>
      <c r="M3241" s="14">
        <v>1.8327459710808E-3</v>
      </c>
      <c r="N3241" s="14">
        <v>0.67745493057077699</v>
      </c>
      <c r="O3241" s="14">
        <v>6.89884697937552</v>
      </c>
      <c r="P3241" s="14">
        <v>3.17836614524039</v>
      </c>
      <c r="R3241">
        <v>3</v>
      </c>
      <c r="S3241">
        <v>3</v>
      </c>
      <c r="T3241">
        <v>9</v>
      </c>
      <c r="U3241">
        <v>4</v>
      </c>
      <c r="V3241">
        <v>2</v>
      </c>
    </row>
    <row r="3242" spans="1:22">
      <c r="A3242">
        <v>2015</v>
      </c>
      <c r="B3242">
        <v>3</v>
      </c>
      <c r="C3242">
        <v>21</v>
      </c>
      <c r="D3242" s="14">
        <v>3.5143640148979798</v>
      </c>
      <c r="E3242" s="14">
        <v>0.25897390890680899</v>
      </c>
      <c r="F3242" s="14">
        <v>0.12432562822788901</v>
      </c>
      <c r="G3242" s="14">
        <v>3.7485272325773602</v>
      </c>
      <c r="H3242" s="14">
        <v>1.0699605167341499</v>
      </c>
      <c r="I3242" s="14">
        <v>2.9590874165315202</v>
      </c>
      <c r="J3242" s="14">
        <v>2.3007708670438101</v>
      </c>
      <c r="K3242" s="14">
        <v>3.78349733549652</v>
      </c>
      <c r="L3242" s="14">
        <v>0.34010355870171599</v>
      </c>
      <c r="M3242" s="14">
        <v>3.4589456539242002E-5</v>
      </c>
      <c r="N3242" s="14">
        <v>1.5358388345902001</v>
      </c>
      <c r="O3242" s="14">
        <v>6.8158574700002497</v>
      </c>
      <c r="P3242" s="14">
        <v>3.93902231984042</v>
      </c>
      <c r="R3242">
        <v>3</v>
      </c>
      <c r="S3242">
        <v>3</v>
      </c>
      <c r="T3242">
        <v>7</v>
      </c>
      <c r="U3242">
        <v>4</v>
      </c>
      <c r="V3242">
        <v>2</v>
      </c>
    </row>
    <row r="3243" spans="1:22">
      <c r="A3243">
        <v>2015</v>
      </c>
      <c r="B3243">
        <v>3</v>
      </c>
      <c r="C3243">
        <v>22</v>
      </c>
      <c r="D3243" s="14">
        <v>15.9993871733595</v>
      </c>
      <c r="E3243" s="14">
        <v>1.0050705289246999</v>
      </c>
      <c r="F3243" s="14">
        <v>0.72117664927453695</v>
      </c>
      <c r="G3243" s="14">
        <v>7.2691185392196296</v>
      </c>
      <c r="H3243" s="14">
        <v>2.3817330635628502</v>
      </c>
      <c r="I3243" s="14">
        <v>7.5732383048122296</v>
      </c>
      <c r="J3243" s="14">
        <v>2.77477533184986</v>
      </c>
      <c r="K3243" s="14">
        <v>6.4050055424157497</v>
      </c>
      <c r="L3243" s="14">
        <v>0.68669520525396299</v>
      </c>
      <c r="M3243" s="14">
        <v>0</v>
      </c>
      <c r="N3243" s="14">
        <v>4.4957134538440302</v>
      </c>
      <c r="O3243" s="14">
        <v>4.51238433467491</v>
      </c>
      <c r="P3243" s="14">
        <v>4.3735469163044396</v>
      </c>
      <c r="R3243">
        <v>1</v>
      </c>
      <c r="S3243">
        <v>1</v>
      </c>
      <c r="T3243">
        <v>7</v>
      </c>
      <c r="U3243">
        <v>4</v>
      </c>
      <c r="V3243">
        <v>2</v>
      </c>
    </row>
    <row r="3244" spans="1:22">
      <c r="A3244">
        <v>2015</v>
      </c>
      <c r="B3244">
        <v>3</v>
      </c>
      <c r="C3244">
        <v>23</v>
      </c>
      <c r="D3244" s="14">
        <v>15.729642962161</v>
      </c>
      <c r="E3244" s="14">
        <v>2.0035153182830299</v>
      </c>
      <c r="F3244" s="14">
        <v>1.60896280373397</v>
      </c>
      <c r="G3244" s="14">
        <v>10.2375174703332</v>
      </c>
      <c r="H3244" s="14">
        <v>3.38989785765532</v>
      </c>
      <c r="I3244" s="14">
        <v>12.6494587481361</v>
      </c>
      <c r="J3244" s="14">
        <v>2.9762429746922399</v>
      </c>
      <c r="K3244" s="14">
        <v>5.3496234121753599</v>
      </c>
      <c r="L3244" s="14">
        <v>0.82289794701570596</v>
      </c>
      <c r="M3244" s="14">
        <v>9.6575715099133795E-4</v>
      </c>
      <c r="N3244" s="14">
        <v>13.240084644368499</v>
      </c>
      <c r="O3244" s="14">
        <v>3.7947603590288002</v>
      </c>
      <c r="P3244" s="14">
        <v>4.9466446374607802</v>
      </c>
      <c r="R3244">
        <v>1</v>
      </c>
      <c r="S3244">
        <v>1</v>
      </c>
      <c r="T3244">
        <v>9</v>
      </c>
      <c r="U3244">
        <v>4</v>
      </c>
      <c r="V3244">
        <v>2</v>
      </c>
    </row>
    <row r="3245" spans="1:22">
      <c r="A3245">
        <v>2015</v>
      </c>
      <c r="B3245">
        <v>3</v>
      </c>
      <c r="C3245">
        <v>24</v>
      </c>
      <c r="D3245" s="14">
        <v>8.9525476111806306</v>
      </c>
      <c r="E3245" s="14">
        <v>1.2999171404676499</v>
      </c>
      <c r="F3245" s="14">
        <v>0.29036062818415698</v>
      </c>
      <c r="G3245" s="14">
        <v>4.4564715979820901</v>
      </c>
      <c r="H3245" s="14">
        <v>3.9312044364252201</v>
      </c>
      <c r="I3245" s="14">
        <v>10.032343884563099</v>
      </c>
      <c r="J3245" s="14">
        <v>2.4152502623541299</v>
      </c>
      <c r="K3245" s="14">
        <v>7.6861216228581597</v>
      </c>
      <c r="L3245" s="14">
        <v>0.71828287183065498</v>
      </c>
      <c r="M3245" s="14">
        <v>0</v>
      </c>
      <c r="N3245" s="14">
        <v>10.4182166881481</v>
      </c>
      <c r="O3245" s="14">
        <v>6.56506713595238</v>
      </c>
      <c r="P3245" s="14">
        <v>5.1959874424716901</v>
      </c>
      <c r="R3245">
        <v>4</v>
      </c>
      <c r="S3245">
        <v>3</v>
      </c>
      <c r="T3245">
        <v>9</v>
      </c>
      <c r="U3245">
        <v>4</v>
      </c>
      <c r="V3245">
        <v>2</v>
      </c>
    </row>
    <row r="3246" spans="1:22">
      <c r="A3246">
        <v>2015</v>
      </c>
      <c r="B3246">
        <v>3</v>
      </c>
      <c r="C3246">
        <v>25</v>
      </c>
      <c r="D3246" s="14">
        <v>6.1095681296603601</v>
      </c>
      <c r="E3246" s="14">
        <v>0.13689619791502999</v>
      </c>
      <c r="F3246" s="14">
        <v>0</v>
      </c>
      <c r="G3246" s="14">
        <v>3.1182566031782799</v>
      </c>
      <c r="H3246" s="14">
        <v>6.94454687909277</v>
      </c>
      <c r="I3246" s="14">
        <v>2.5296524584925399</v>
      </c>
      <c r="J3246" s="14">
        <v>3.1154088319320099</v>
      </c>
      <c r="K3246" s="14">
        <v>7.5939206084687898</v>
      </c>
      <c r="L3246" s="14">
        <v>0.19176832574627001</v>
      </c>
      <c r="M3246" s="14">
        <v>0</v>
      </c>
      <c r="N3246" s="14">
        <v>3.2341156164804601</v>
      </c>
      <c r="O3246" s="14">
        <v>4.7261892802572802</v>
      </c>
      <c r="P3246" s="14">
        <v>4.1873064306328898</v>
      </c>
      <c r="R3246">
        <v>8</v>
      </c>
      <c r="S3246">
        <v>3</v>
      </c>
      <c r="T3246">
        <v>7</v>
      </c>
      <c r="U3246">
        <v>4</v>
      </c>
      <c r="V3246">
        <v>2</v>
      </c>
    </row>
    <row r="3247" spans="1:22">
      <c r="A3247">
        <v>2015</v>
      </c>
      <c r="B3247">
        <v>3</v>
      </c>
      <c r="C3247">
        <v>26</v>
      </c>
      <c r="D3247" s="14">
        <v>8.0754799942671092</v>
      </c>
      <c r="E3247" s="14">
        <v>6.9635680859123097E-2</v>
      </c>
      <c r="F3247" s="14">
        <v>0</v>
      </c>
      <c r="G3247" s="14">
        <v>2.0084536528129502</v>
      </c>
      <c r="H3247" s="14">
        <v>5.3752442319622196</v>
      </c>
      <c r="I3247" s="14">
        <v>4.63582340141659</v>
      </c>
      <c r="J3247" s="14">
        <v>0.98309048346234895</v>
      </c>
      <c r="K3247" s="14">
        <v>4.1524182775398204</v>
      </c>
      <c r="L3247" s="14">
        <v>0.71176026020717598</v>
      </c>
      <c r="M3247" s="14">
        <v>0</v>
      </c>
      <c r="N3247" s="14">
        <v>5.01070691819179</v>
      </c>
      <c r="O3247" s="14">
        <v>3.3375825260849301</v>
      </c>
      <c r="P3247" s="14">
        <v>2.73930571452463</v>
      </c>
      <c r="R3247">
        <v>7</v>
      </c>
      <c r="S3247">
        <v>3</v>
      </c>
      <c r="T3247">
        <v>9</v>
      </c>
      <c r="U3247">
        <v>4</v>
      </c>
      <c r="V3247">
        <v>4</v>
      </c>
    </row>
    <row r="3248" spans="1:22">
      <c r="A3248">
        <v>2015</v>
      </c>
      <c r="B3248">
        <v>3</v>
      </c>
      <c r="C3248">
        <v>27</v>
      </c>
      <c r="D3248" s="14">
        <v>5.3674703044143399</v>
      </c>
      <c r="E3248" s="14">
        <v>1.6835220186116301E-2</v>
      </c>
      <c r="F3248" s="14">
        <v>0</v>
      </c>
      <c r="G3248" s="14">
        <v>0.54177253683271798</v>
      </c>
      <c r="H3248" s="14">
        <v>3.8050716202140098</v>
      </c>
      <c r="I3248" s="14">
        <v>7.3416760350237498</v>
      </c>
      <c r="J3248" s="14">
        <v>0.86112706471354505</v>
      </c>
      <c r="K3248" s="14">
        <v>6.9788060390108102</v>
      </c>
      <c r="L3248" s="14">
        <v>7.1409955055086294E-2</v>
      </c>
      <c r="M3248" s="14">
        <v>1.4834896458609099E-5</v>
      </c>
      <c r="N3248" s="14">
        <v>3.6692414811727301</v>
      </c>
      <c r="O3248" s="14">
        <v>2.0406428362479399</v>
      </c>
      <c r="P3248" s="14">
        <v>2.2779101274713698</v>
      </c>
      <c r="R3248">
        <v>9</v>
      </c>
      <c r="S3248">
        <v>3</v>
      </c>
      <c r="T3248">
        <v>9</v>
      </c>
      <c r="U3248">
        <v>4</v>
      </c>
      <c r="V3248">
        <v>3</v>
      </c>
    </row>
    <row r="3249" spans="1:22">
      <c r="A3249">
        <v>2015</v>
      </c>
      <c r="B3249">
        <v>3</v>
      </c>
      <c r="C3249">
        <v>28</v>
      </c>
      <c r="D3249" s="14">
        <v>6.9813593487723002</v>
      </c>
      <c r="E3249" s="14">
        <v>5.2999501863262903E-2</v>
      </c>
      <c r="F3249" s="14">
        <v>0</v>
      </c>
      <c r="G3249" s="14">
        <v>2.1445676673337299</v>
      </c>
      <c r="H3249" s="14">
        <v>4.7025598004127698</v>
      </c>
      <c r="I3249" s="14">
        <v>3.6784950099185698</v>
      </c>
      <c r="J3249" s="14">
        <v>0.30173021588989501</v>
      </c>
      <c r="K3249" s="14">
        <v>8.8976802607278298</v>
      </c>
      <c r="L3249" s="14">
        <v>1.7247858444892701</v>
      </c>
      <c r="M3249" s="14">
        <v>8.3705704362531302E-2</v>
      </c>
      <c r="N3249" s="14">
        <v>12.503585701603001</v>
      </c>
      <c r="O3249" s="14">
        <v>2.3415603559491802</v>
      </c>
      <c r="P3249" s="14">
        <v>3.37296127477358</v>
      </c>
      <c r="R3249">
        <v>9</v>
      </c>
      <c r="S3249">
        <v>3</v>
      </c>
      <c r="T3249">
        <v>5</v>
      </c>
      <c r="U3249">
        <v>6</v>
      </c>
      <c r="V3249">
        <v>9</v>
      </c>
    </row>
    <row r="3250" spans="1:22">
      <c r="A3250">
        <v>2015</v>
      </c>
      <c r="B3250">
        <v>3</v>
      </c>
      <c r="C3250">
        <v>29</v>
      </c>
      <c r="D3250" s="14">
        <v>21.788659067754999</v>
      </c>
      <c r="E3250" s="14">
        <v>1.1692978568515901E-2</v>
      </c>
      <c r="F3250" s="14">
        <v>0</v>
      </c>
      <c r="G3250" s="14">
        <v>1.7690417606771001</v>
      </c>
      <c r="H3250" s="14">
        <v>5.5115124976451497</v>
      </c>
      <c r="I3250" s="14">
        <v>20.3881698947961</v>
      </c>
      <c r="J3250" s="14">
        <v>0.115378482326822</v>
      </c>
      <c r="K3250" s="14">
        <v>16.415244577110201</v>
      </c>
      <c r="L3250" s="14">
        <v>3.7048851832629701</v>
      </c>
      <c r="M3250" s="14">
        <v>0.57577908163702596</v>
      </c>
      <c r="N3250" s="14">
        <v>13.083536895980799</v>
      </c>
      <c r="O3250" s="14">
        <v>2.7373281991968201</v>
      </c>
      <c r="P3250" s="14">
        <v>4.7703618202081897</v>
      </c>
      <c r="R3250">
        <v>11</v>
      </c>
      <c r="S3250">
        <v>3</v>
      </c>
      <c r="T3250">
        <v>5</v>
      </c>
      <c r="U3250">
        <v>6</v>
      </c>
      <c r="V3250">
        <v>3</v>
      </c>
    </row>
    <row r="3251" spans="1:22">
      <c r="A3251">
        <v>2015</v>
      </c>
      <c r="B3251">
        <v>3</v>
      </c>
      <c r="C3251">
        <v>30</v>
      </c>
      <c r="D3251" s="14">
        <v>14.997003598478001</v>
      </c>
      <c r="E3251" s="14">
        <v>3.7222613063315202E-3</v>
      </c>
      <c r="F3251" s="14">
        <v>0</v>
      </c>
      <c r="G3251" s="14">
        <v>2.90985534776132</v>
      </c>
      <c r="H3251" s="14">
        <v>4.8415247592429296</v>
      </c>
      <c r="I3251" s="14">
        <v>12.4874907233106</v>
      </c>
      <c r="J3251" s="14">
        <v>8.3607610207345098E-2</v>
      </c>
      <c r="K3251" s="14">
        <v>8.1680008882868602</v>
      </c>
      <c r="L3251" s="14">
        <v>7.4330012242492103</v>
      </c>
      <c r="M3251" s="14">
        <v>2.20350277848212</v>
      </c>
      <c r="N3251" s="14">
        <v>15.107812220202799</v>
      </c>
      <c r="O3251" s="14">
        <v>1.7358151782684199</v>
      </c>
      <c r="P3251" s="14">
        <v>3.7227937284508799</v>
      </c>
      <c r="R3251">
        <v>11</v>
      </c>
      <c r="S3251">
        <v>8</v>
      </c>
      <c r="T3251">
        <v>5</v>
      </c>
      <c r="U3251">
        <v>6</v>
      </c>
      <c r="V3251">
        <v>9</v>
      </c>
    </row>
    <row r="3252" spans="1:22">
      <c r="A3252">
        <v>2015</v>
      </c>
      <c r="B3252">
        <v>3</v>
      </c>
      <c r="C3252">
        <v>31</v>
      </c>
      <c r="D3252" s="14">
        <v>6.8531982212676104</v>
      </c>
      <c r="E3252" s="14">
        <v>3.5985185357820297E-4</v>
      </c>
      <c r="F3252" s="14">
        <v>2.8358296921634499E-2</v>
      </c>
      <c r="G3252" s="14">
        <v>3.24158406866013</v>
      </c>
      <c r="H3252" s="14">
        <v>5.5179949841023799</v>
      </c>
      <c r="I3252" s="14">
        <v>3.7381082688284102</v>
      </c>
      <c r="J3252" s="14">
        <v>0.88594636325358</v>
      </c>
      <c r="K3252" s="14">
        <v>7.2053510837757599</v>
      </c>
      <c r="L3252" s="14">
        <v>4.8395191486484501</v>
      </c>
      <c r="M3252" s="14">
        <v>0.31254852944218797</v>
      </c>
      <c r="N3252" s="14">
        <v>13.7476125432385</v>
      </c>
      <c r="O3252" s="14">
        <v>1.243622223991</v>
      </c>
      <c r="P3252" s="14">
        <v>3.2706667308922301</v>
      </c>
      <c r="R3252">
        <v>8</v>
      </c>
      <c r="S3252">
        <v>8</v>
      </c>
      <c r="T3252">
        <v>5</v>
      </c>
      <c r="U3252">
        <v>9</v>
      </c>
      <c r="V3252">
        <v>9</v>
      </c>
    </row>
    <row r="3253" spans="1:22">
      <c r="A3253">
        <v>2015</v>
      </c>
      <c r="B3253">
        <v>4</v>
      </c>
      <c r="C3253">
        <v>1</v>
      </c>
      <c r="D3253" s="14">
        <v>7.8891757181631501</v>
      </c>
      <c r="E3253" s="14">
        <v>0</v>
      </c>
      <c r="F3253" s="14">
        <v>3.7151235618119001E-4</v>
      </c>
      <c r="G3253" s="14">
        <v>1.4183308760473801</v>
      </c>
      <c r="H3253" s="14">
        <v>2.5446981810743501</v>
      </c>
      <c r="I3253" s="14">
        <v>7.0389777220649599</v>
      </c>
      <c r="J3253" s="14">
        <v>0.39597362809046699</v>
      </c>
      <c r="K3253" s="14">
        <v>5.2869547344994796</v>
      </c>
      <c r="L3253" s="14">
        <v>1.5038998946975199</v>
      </c>
      <c r="M3253" s="14">
        <v>4.40498713990055E-2</v>
      </c>
      <c r="N3253" s="14">
        <v>7.5450208078394398</v>
      </c>
      <c r="O3253" s="14">
        <v>1.2611712039407601</v>
      </c>
      <c r="P3253" s="14">
        <v>2.0863340483563002</v>
      </c>
      <c r="R3253">
        <v>9</v>
      </c>
      <c r="S3253">
        <v>8</v>
      </c>
      <c r="T3253">
        <v>3</v>
      </c>
      <c r="U3253">
        <v>9</v>
      </c>
      <c r="V3253">
        <v>9</v>
      </c>
    </row>
    <row r="3254" spans="1:22">
      <c r="A3254">
        <v>2015</v>
      </c>
      <c r="B3254">
        <v>4</v>
      </c>
      <c r="C3254">
        <v>2</v>
      </c>
      <c r="D3254" s="14">
        <v>3.9800650215635298</v>
      </c>
      <c r="E3254" s="14">
        <v>1.4832722077372401E-3</v>
      </c>
      <c r="F3254" s="14">
        <v>2.6545360933762602E-3</v>
      </c>
      <c r="G3254" s="14">
        <v>1.6415420092600499</v>
      </c>
      <c r="H3254" s="14">
        <v>2.2215328714109601</v>
      </c>
      <c r="I3254" s="14">
        <v>0.54609787997857395</v>
      </c>
      <c r="J3254" s="14">
        <v>0.65604013833957797</v>
      </c>
      <c r="K3254" s="14">
        <v>4.0006379867579502</v>
      </c>
      <c r="L3254" s="14">
        <v>2.02206440263654</v>
      </c>
      <c r="M3254" s="14">
        <v>8.8178076957721192E-3</v>
      </c>
      <c r="N3254" s="14">
        <v>4.0463298428959504</v>
      </c>
      <c r="O3254" s="14">
        <v>0.414828864647172</v>
      </c>
      <c r="P3254" s="14">
        <v>1.5044916032498099</v>
      </c>
      <c r="R3254">
        <v>8</v>
      </c>
      <c r="S3254">
        <v>1</v>
      </c>
      <c r="T3254">
        <v>5</v>
      </c>
      <c r="U3254">
        <v>9</v>
      </c>
      <c r="V3254">
        <v>9</v>
      </c>
    </row>
    <row r="3255" spans="1:22">
      <c r="A3255">
        <v>2015</v>
      </c>
      <c r="B3255">
        <v>4</v>
      </c>
      <c r="C3255">
        <v>3</v>
      </c>
      <c r="D3255" s="14">
        <v>12.0616656271448</v>
      </c>
      <c r="E3255" s="14">
        <v>1.28385345191071E-3</v>
      </c>
      <c r="F3255" s="14">
        <v>3.54213369428019E-3</v>
      </c>
      <c r="G3255" s="14">
        <v>2.58257821283952</v>
      </c>
      <c r="H3255" s="14">
        <v>7.3791245624921196</v>
      </c>
      <c r="I3255" s="14">
        <v>15.037580404535699</v>
      </c>
      <c r="J3255" s="14">
        <v>0.85134955489917297</v>
      </c>
      <c r="K3255" s="14">
        <v>7.9454662138295404</v>
      </c>
      <c r="L3255" s="14">
        <v>6.6270300916603402</v>
      </c>
      <c r="M3255" s="14">
        <v>9.6584046892755696E-2</v>
      </c>
      <c r="N3255" s="14">
        <v>21.6880277199567</v>
      </c>
      <c r="O3255" s="14">
        <v>0.64921919717439802</v>
      </c>
      <c r="P3255" s="14">
        <v>3.7078532768295598</v>
      </c>
      <c r="R3255">
        <v>11</v>
      </c>
      <c r="S3255">
        <v>8</v>
      </c>
      <c r="T3255">
        <v>5</v>
      </c>
      <c r="U3255">
        <v>9</v>
      </c>
      <c r="V3255">
        <v>9</v>
      </c>
    </row>
    <row r="3256" spans="1:22">
      <c r="A3256">
        <v>2015</v>
      </c>
      <c r="B3256">
        <v>4</v>
      </c>
      <c r="C3256">
        <v>4</v>
      </c>
      <c r="D3256" s="14">
        <v>8.6426630965651192</v>
      </c>
      <c r="E3256" s="14">
        <v>9.2538713283869096E-4</v>
      </c>
      <c r="F3256" s="14">
        <v>6.0135027205931099E-3</v>
      </c>
      <c r="G3256" s="14">
        <v>4.32457998974873</v>
      </c>
      <c r="H3256" s="14">
        <v>13.541463591459401</v>
      </c>
      <c r="I3256" s="14">
        <v>5.9019410685745202</v>
      </c>
      <c r="J3256" s="14">
        <v>1.3229111074111</v>
      </c>
      <c r="K3256" s="14">
        <v>11.421716178935</v>
      </c>
      <c r="L3256" s="14">
        <v>2.98464274889895</v>
      </c>
      <c r="M3256" s="14">
        <v>4.7825301435837797E-2</v>
      </c>
      <c r="N3256" s="14">
        <v>13.9539693304179</v>
      </c>
      <c r="O3256" s="14">
        <v>0.71429279221365205</v>
      </c>
      <c r="P3256" s="14">
        <v>4.5106677548266001</v>
      </c>
      <c r="R3256">
        <v>11</v>
      </c>
      <c r="S3256">
        <v>8</v>
      </c>
      <c r="T3256">
        <v>5</v>
      </c>
      <c r="U3256">
        <v>9</v>
      </c>
      <c r="V3256">
        <v>9</v>
      </c>
    </row>
    <row r="3257" spans="1:22">
      <c r="A3257">
        <v>2015</v>
      </c>
      <c r="B3257">
        <v>4</v>
      </c>
      <c r="C3257">
        <v>5</v>
      </c>
      <c r="D3257" s="14">
        <v>9.4608463835855705</v>
      </c>
      <c r="E3257" s="14">
        <v>5.1401064083276399E-4</v>
      </c>
      <c r="F3257" s="14">
        <v>2.1765687824115299E-2</v>
      </c>
      <c r="G3257" s="14">
        <v>2.1516348144488102</v>
      </c>
      <c r="H3257" s="14">
        <v>11.8579270625349</v>
      </c>
      <c r="I3257" s="14">
        <v>14.8765077179028</v>
      </c>
      <c r="J3257" s="14">
        <v>2.10933168681618</v>
      </c>
      <c r="K3257" s="14">
        <v>6.3355680728041799</v>
      </c>
      <c r="L3257" s="14">
        <v>1.41158445063301</v>
      </c>
      <c r="M3257" s="14">
        <v>2.7184787458535498E-3</v>
      </c>
      <c r="N3257" s="14">
        <v>4.5627259394683399</v>
      </c>
      <c r="O3257" s="14">
        <v>0.72321978553869004</v>
      </c>
      <c r="P3257" s="14">
        <v>2.9337638741843999</v>
      </c>
      <c r="R3257">
        <v>11</v>
      </c>
      <c r="S3257">
        <v>8</v>
      </c>
      <c r="T3257">
        <v>5</v>
      </c>
      <c r="U3257">
        <v>9</v>
      </c>
      <c r="V3257">
        <v>9</v>
      </c>
    </row>
    <row r="3258" spans="1:22">
      <c r="A3258">
        <v>2015</v>
      </c>
      <c r="B3258">
        <v>4</v>
      </c>
      <c r="C3258">
        <v>6</v>
      </c>
      <c r="D3258" s="14">
        <v>0.564851144715528</v>
      </c>
      <c r="E3258" s="14">
        <v>0</v>
      </c>
      <c r="F3258" s="14">
        <v>3.19301050380956E-4</v>
      </c>
      <c r="G3258" s="14">
        <v>2.85070380785942</v>
      </c>
      <c r="H3258" s="14">
        <v>4.2838700827671303</v>
      </c>
      <c r="I3258" s="14">
        <v>2.09151352737979</v>
      </c>
      <c r="J3258" s="14">
        <v>0.80074788595857105</v>
      </c>
      <c r="K3258" s="14">
        <v>3.1986195719308501</v>
      </c>
      <c r="L3258" s="14">
        <v>1.92125937920484</v>
      </c>
      <c r="M3258" s="14">
        <v>5.1072265131689498E-2</v>
      </c>
      <c r="N3258" s="14">
        <v>4.5474693699748601</v>
      </c>
      <c r="O3258" s="14">
        <v>0.410586923091668</v>
      </c>
      <c r="P3258" s="14">
        <v>1.7803389858315599</v>
      </c>
      <c r="R3258">
        <v>8</v>
      </c>
      <c r="S3258">
        <v>1</v>
      </c>
      <c r="T3258">
        <v>2</v>
      </c>
      <c r="U3258">
        <v>9</v>
      </c>
      <c r="V3258">
        <v>9</v>
      </c>
    </row>
    <row r="3259" spans="1:22">
      <c r="A3259">
        <v>2015</v>
      </c>
      <c r="B3259">
        <v>4</v>
      </c>
      <c r="C3259">
        <v>7</v>
      </c>
      <c r="D3259" s="14">
        <v>2.12639826029615</v>
      </c>
      <c r="E3259" s="14">
        <v>0</v>
      </c>
      <c r="F3259" s="14">
        <v>5.8538522865368399E-4</v>
      </c>
      <c r="G3259" s="14">
        <v>4.63485535450328</v>
      </c>
      <c r="H3259" s="14">
        <v>5.1834484190225298</v>
      </c>
      <c r="I3259" s="14">
        <v>4.4545709380248297</v>
      </c>
      <c r="J3259" s="14">
        <v>1.8212841087131799</v>
      </c>
      <c r="K3259" s="14">
        <v>6.4128723123114098</v>
      </c>
      <c r="L3259" s="14">
        <v>1.3840504364236801</v>
      </c>
      <c r="M3259" s="14">
        <v>6.7058753439485502E-4</v>
      </c>
      <c r="N3259" s="14">
        <v>5.0967364999123399</v>
      </c>
      <c r="O3259" s="14">
        <v>0.32405848977714902</v>
      </c>
      <c r="P3259" s="14">
        <v>2.6914580880483499</v>
      </c>
      <c r="R3259">
        <v>8</v>
      </c>
      <c r="S3259">
        <v>1</v>
      </c>
      <c r="T3259">
        <v>3</v>
      </c>
      <c r="U3259">
        <v>9</v>
      </c>
      <c r="V3259">
        <v>9</v>
      </c>
    </row>
    <row r="3260" spans="1:22">
      <c r="A3260">
        <v>2015</v>
      </c>
      <c r="B3260">
        <v>4</v>
      </c>
      <c r="C3260">
        <v>8</v>
      </c>
      <c r="D3260" s="14">
        <v>3.7326801642927099</v>
      </c>
      <c r="E3260" s="14">
        <v>0</v>
      </c>
      <c r="F3260" s="14">
        <v>0</v>
      </c>
      <c r="G3260" s="14">
        <v>4.2248373023491501</v>
      </c>
      <c r="H3260" s="14">
        <v>7.0960986081441204</v>
      </c>
      <c r="I3260" s="14">
        <v>1.4384244085715601</v>
      </c>
      <c r="J3260" s="14">
        <v>4.2700989902775204</v>
      </c>
      <c r="K3260" s="14">
        <v>4.9628002812134699</v>
      </c>
      <c r="L3260" s="14">
        <v>0.59541121755761905</v>
      </c>
      <c r="M3260" s="14">
        <v>1.09518852807065E-4</v>
      </c>
      <c r="N3260" s="14">
        <v>3.7047300166059598</v>
      </c>
      <c r="O3260" s="14">
        <v>0.53858595538443099</v>
      </c>
      <c r="P3260" s="14">
        <v>2.6856960883207002</v>
      </c>
      <c r="R3260">
        <v>7</v>
      </c>
      <c r="S3260">
        <v>6</v>
      </c>
      <c r="T3260">
        <v>3</v>
      </c>
      <c r="U3260">
        <v>9</v>
      </c>
      <c r="V3260">
        <v>9</v>
      </c>
    </row>
    <row r="3261" spans="1:22">
      <c r="A3261">
        <v>2015</v>
      </c>
      <c r="B3261">
        <v>4</v>
      </c>
      <c r="C3261">
        <v>9</v>
      </c>
      <c r="D3261" s="14">
        <v>5.42223850932172</v>
      </c>
      <c r="E3261" s="14">
        <v>0</v>
      </c>
      <c r="F3261" s="14">
        <v>1.7029387409454599E-3</v>
      </c>
      <c r="G3261" s="14">
        <v>1.83567265713489</v>
      </c>
      <c r="H3261" s="14">
        <v>6.2498713274757698</v>
      </c>
      <c r="I3261" s="14">
        <v>5.8543488812949596</v>
      </c>
      <c r="J3261" s="14">
        <v>0.55158003418620605</v>
      </c>
      <c r="K3261" s="14">
        <v>5.7540442935977296</v>
      </c>
      <c r="L3261" s="14">
        <v>3.2054066825690701</v>
      </c>
      <c r="M3261" s="14">
        <v>1.91439003887472E-2</v>
      </c>
      <c r="N3261" s="14">
        <v>11.5874959428927</v>
      </c>
      <c r="O3261" s="14">
        <v>0.61672798802310402</v>
      </c>
      <c r="P3261" s="14">
        <v>2.5369956034429002</v>
      </c>
      <c r="R3261">
        <v>7</v>
      </c>
      <c r="S3261">
        <v>8</v>
      </c>
      <c r="T3261">
        <v>3</v>
      </c>
      <c r="U3261">
        <v>9</v>
      </c>
      <c r="V3261">
        <v>9</v>
      </c>
    </row>
    <row r="3262" spans="1:22">
      <c r="A3262">
        <v>2015</v>
      </c>
      <c r="B3262">
        <v>4</v>
      </c>
      <c r="C3262">
        <v>10</v>
      </c>
      <c r="D3262" s="14">
        <v>7.3759316018136696</v>
      </c>
      <c r="E3262" s="14">
        <v>4.1125200697797302E-4</v>
      </c>
      <c r="F3262" s="14">
        <v>0</v>
      </c>
      <c r="G3262" s="14">
        <v>0.93962132568526902</v>
      </c>
      <c r="H3262" s="14">
        <v>3.7707257067778199</v>
      </c>
      <c r="I3262" s="14">
        <v>6.3261072651840298</v>
      </c>
      <c r="J3262" s="14">
        <v>0.34428789171615998</v>
      </c>
      <c r="K3262" s="14">
        <v>6.8152918127346096</v>
      </c>
      <c r="L3262" s="14">
        <v>1.27764480819563</v>
      </c>
      <c r="M3262" s="14">
        <v>0.25553425374377098</v>
      </c>
      <c r="N3262" s="14">
        <v>3.73170527180572</v>
      </c>
      <c r="O3262" s="14">
        <v>0.458310800367975</v>
      </c>
      <c r="P3262" s="14">
        <v>1.8507941044262599</v>
      </c>
      <c r="R3262">
        <v>9</v>
      </c>
      <c r="S3262">
        <v>8</v>
      </c>
      <c r="T3262">
        <v>3</v>
      </c>
      <c r="U3262">
        <v>9</v>
      </c>
      <c r="V3262">
        <v>9</v>
      </c>
    </row>
    <row r="3263" spans="1:22">
      <c r="A3263">
        <v>2015</v>
      </c>
      <c r="B3263">
        <v>4</v>
      </c>
      <c r="C3263">
        <v>11</v>
      </c>
      <c r="D3263" s="14">
        <v>1.2972679117994901</v>
      </c>
      <c r="E3263" s="14">
        <v>3.9988644093754402E-3</v>
      </c>
      <c r="F3263" s="14">
        <v>2.72001897514033E-2</v>
      </c>
      <c r="G3263" s="14">
        <v>1.9686701150802499</v>
      </c>
      <c r="H3263" s="14">
        <v>2.3688914270613202</v>
      </c>
      <c r="I3263" s="14">
        <v>1.29401385275471</v>
      </c>
      <c r="J3263" s="14">
        <v>0.211241163008798</v>
      </c>
      <c r="K3263" s="14">
        <v>5.3222559569930299</v>
      </c>
      <c r="L3263" s="14">
        <v>3.7454491524210201</v>
      </c>
      <c r="M3263" s="14">
        <v>0.20429688409513699</v>
      </c>
      <c r="N3263" s="14">
        <v>4.6878179456924096</v>
      </c>
      <c r="O3263" s="14">
        <v>0.52676589967356302</v>
      </c>
      <c r="P3263" s="14">
        <v>1.8783187343246901</v>
      </c>
      <c r="R3263">
        <v>9</v>
      </c>
      <c r="S3263">
        <v>1</v>
      </c>
      <c r="T3263">
        <v>5</v>
      </c>
      <c r="U3263">
        <v>9</v>
      </c>
      <c r="V3263">
        <v>9</v>
      </c>
    </row>
    <row r="3264" spans="1:22">
      <c r="A3264">
        <v>2015</v>
      </c>
      <c r="B3264">
        <v>4</v>
      </c>
      <c r="C3264">
        <v>12</v>
      </c>
      <c r="D3264" s="14">
        <v>4.6628615120841399</v>
      </c>
      <c r="E3264" s="14">
        <v>2.52478976159086E-2</v>
      </c>
      <c r="F3264" s="14">
        <v>0.23148692844454899</v>
      </c>
      <c r="G3264" s="14">
        <v>0.812428157065607</v>
      </c>
      <c r="H3264" s="14">
        <v>1.67455673776762</v>
      </c>
      <c r="I3264" s="14">
        <v>1.5745931041567101</v>
      </c>
      <c r="J3264" s="14">
        <v>0.35741125768959803</v>
      </c>
      <c r="K3264" s="14">
        <v>5.7624212712440599</v>
      </c>
      <c r="L3264" s="14">
        <v>0.58826245208319305</v>
      </c>
      <c r="M3264" s="14">
        <v>0</v>
      </c>
      <c r="N3264" s="14">
        <v>2.7098246333115901</v>
      </c>
      <c r="O3264" s="14">
        <v>0.60438358237902301</v>
      </c>
      <c r="P3264" s="14">
        <v>1.51435523118708</v>
      </c>
      <c r="R3264">
        <v>8</v>
      </c>
      <c r="S3264">
        <v>1</v>
      </c>
      <c r="T3264">
        <v>2</v>
      </c>
      <c r="U3264">
        <v>9</v>
      </c>
      <c r="V3264">
        <v>9</v>
      </c>
    </row>
    <row r="3265" spans="1:22">
      <c r="A3265">
        <v>2015</v>
      </c>
      <c r="B3265">
        <v>4</v>
      </c>
      <c r="C3265">
        <v>13</v>
      </c>
      <c r="D3265" s="14">
        <v>3.12911465912679</v>
      </c>
      <c r="E3265" s="14">
        <v>8.5449283526511405E-2</v>
      </c>
      <c r="F3265" s="14">
        <v>2.3817557231272301E-3</v>
      </c>
      <c r="G3265" s="14">
        <v>2.40877409033076</v>
      </c>
      <c r="H3265" s="14">
        <v>1.2437495975733299</v>
      </c>
      <c r="I3265" s="14">
        <v>1.1040673523812701</v>
      </c>
      <c r="J3265" s="14">
        <v>0.57835992120146096</v>
      </c>
      <c r="K3265" s="14">
        <v>6.2127724844546801</v>
      </c>
      <c r="L3265" s="14">
        <v>1.1349222521235101</v>
      </c>
      <c r="M3265" s="14">
        <v>0</v>
      </c>
      <c r="N3265" s="14">
        <v>1.8490833553555399</v>
      </c>
      <c r="O3265" s="14">
        <v>0.94061878639590901</v>
      </c>
      <c r="P3265" s="14">
        <v>1.9463462593441101</v>
      </c>
      <c r="R3265">
        <v>8</v>
      </c>
      <c r="S3265">
        <v>1</v>
      </c>
      <c r="T3265">
        <v>9</v>
      </c>
      <c r="U3265">
        <v>9</v>
      </c>
      <c r="V3265">
        <v>6</v>
      </c>
    </row>
    <row r="3266" spans="1:22">
      <c r="A3266">
        <v>2015</v>
      </c>
      <c r="B3266">
        <v>4</v>
      </c>
      <c r="C3266">
        <v>14</v>
      </c>
      <c r="D3266" s="14">
        <v>6.9478587662666902</v>
      </c>
      <c r="E3266" s="14">
        <v>1.6000033791079001E-2</v>
      </c>
      <c r="F3266" s="14">
        <v>2.18769669368973E-3</v>
      </c>
      <c r="G3266" s="14">
        <v>4.5839583835634503</v>
      </c>
      <c r="H3266" s="14">
        <v>3.2688478221596302</v>
      </c>
      <c r="I3266" s="14">
        <v>6.3562181568657197</v>
      </c>
      <c r="J3266" s="14">
        <v>3.58034960412366</v>
      </c>
      <c r="K3266" s="14">
        <v>8.2781737460498004</v>
      </c>
      <c r="L3266" s="14">
        <v>1.2128623903559099</v>
      </c>
      <c r="M3266" s="14">
        <v>0</v>
      </c>
      <c r="N3266" s="14">
        <v>5.9516004676384897</v>
      </c>
      <c r="O3266" s="14">
        <v>1.0288096258058701</v>
      </c>
      <c r="P3266" s="14">
        <v>3.1916572739904399</v>
      </c>
      <c r="R3266">
        <v>8</v>
      </c>
      <c r="S3266">
        <v>1</v>
      </c>
      <c r="T3266">
        <v>9</v>
      </c>
      <c r="U3266">
        <v>9</v>
      </c>
      <c r="V3266">
        <v>9</v>
      </c>
    </row>
    <row r="3267" spans="1:22">
      <c r="A3267">
        <v>2015</v>
      </c>
      <c r="B3267">
        <v>4</v>
      </c>
      <c r="C3267">
        <v>15</v>
      </c>
      <c r="D3267" s="14">
        <v>8.3192707872415106</v>
      </c>
      <c r="E3267" s="14">
        <v>0.18416018180230301</v>
      </c>
      <c r="F3267" s="14">
        <v>0.105048227695642</v>
      </c>
      <c r="G3267" s="14">
        <v>8.5138542341897594</v>
      </c>
      <c r="H3267" s="14">
        <v>4.60650204371019</v>
      </c>
      <c r="I3267" s="14">
        <v>8.6389513092589407</v>
      </c>
      <c r="J3267" s="14">
        <v>4.5538471636405697</v>
      </c>
      <c r="K3267" s="14">
        <v>10.4022211978744</v>
      </c>
      <c r="L3267" s="14">
        <v>1.1997733880435</v>
      </c>
      <c r="M3267" s="14">
        <v>0</v>
      </c>
      <c r="N3267" s="14">
        <v>10.973351448968801</v>
      </c>
      <c r="O3267" s="14">
        <v>1.0673133345669199</v>
      </c>
      <c r="P3267" s="14">
        <v>4.5877716128218502</v>
      </c>
      <c r="R3267">
        <v>11</v>
      </c>
      <c r="S3267">
        <v>1</v>
      </c>
      <c r="T3267">
        <v>9</v>
      </c>
      <c r="U3267">
        <v>9</v>
      </c>
      <c r="V3267">
        <v>4</v>
      </c>
    </row>
    <row r="3268" spans="1:22">
      <c r="A3268">
        <v>2015</v>
      </c>
      <c r="B3268">
        <v>4</v>
      </c>
      <c r="C3268">
        <v>16</v>
      </c>
      <c r="D3268" s="14">
        <v>7.8410462321257297</v>
      </c>
      <c r="E3268" s="14">
        <v>8.0810252697633804E-3</v>
      </c>
      <c r="F3268" s="14">
        <v>1.2249262670299301E-2</v>
      </c>
      <c r="G3268" s="14">
        <v>9.60945344830637</v>
      </c>
      <c r="H3268" s="14">
        <v>10.007673555312699</v>
      </c>
      <c r="I3268" s="14">
        <v>9.0645148546271805</v>
      </c>
      <c r="J3268" s="14">
        <v>9.5873129771420693</v>
      </c>
      <c r="K3268" s="14">
        <v>6.2413762738708796</v>
      </c>
      <c r="L3268" s="14">
        <v>1.61013130250789</v>
      </c>
      <c r="M3268" s="14">
        <v>8.8899810649453899E-5</v>
      </c>
      <c r="N3268" s="14">
        <v>11.7314734025378</v>
      </c>
      <c r="O3268" s="14">
        <v>1.2762265300089399</v>
      </c>
      <c r="P3268" s="14">
        <v>5.0495782756644703</v>
      </c>
      <c r="R3268">
        <v>7</v>
      </c>
      <c r="S3268">
        <v>1</v>
      </c>
      <c r="T3268">
        <v>9</v>
      </c>
      <c r="U3268">
        <v>9</v>
      </c>
      <c r="V3268">
        <v>4</v>
      </c>
    </row>
    <row r="3269" spans="1:22">
      <c r="A3269">
        <v>2015</v>
      </c>
      <c r="B3269">
        <v>4</v>
      </c>
      <c r="C3269">
        <v>17</v>
      </c>
      <c r="D3269" s="14">
        <v>12.415350728854399</v>
      </c>
      <c r="E3269" s="14">
        <v>0</v>
      </c>
      <c r="F3269" s="14">
        <v>1.9506478356801301E-2</v>
      </c>
      <c r="G3269" s="14">
        <v>3.0236010197654499</v>
      </c>
      <c r="H3269" s="14">
        <v>8.7844587847386109</v>
      </c>
      <c r="I3269" s="14">
        <v>3.1793862778592601</v>
      </c>
      <c r="J3269" s="14">
        <v>3.3961605805920798</v>
      </c>
      <c r="K3269" s="14">
        <v>4.1019604260065901</v>
      </c>
      <c r="L3269" s="14">
        <v>0.50135782307980603</v>
      </c>
      <c r="M3269" s="14">
        <v>1.31897919090554E-4</v>
      </c>
      <c r="N3269" s="14">
        <v>14.1386374039476</v>
      </c>
      <c r="O3269" s="14">
        <v>1.6960013475344899</v>
      </c>
      <c r="P3269" s="14">
        <v>3.2550848538285599</v>
      </c>
      <c r="R3269">
        <v>7</v>
      </c>
      <c r="S3269">
        <v>1</v>
      </c>
      <c r="T3269">
        <v>9</v>
      </c>
      <c r="U3269">
        <v>9</v>
      </c>
      <c r="V3269">
        <v>9</v>
      </c>
    </row>
    <row r="3270" spans="1:22">
      <c r="A3270">
        <v>2015</v>
      </c>
      <c r="B3270">
        <v>4</v>
      </c>
      <c r="C3270">
        <v>18</v>
      </c>
      <c r="D3270" s="14">
        <v>7.7739885903682104</v>
      </c>
      <c r="E3270" s="14">
        <v>0</v>
      </c>
      <c r="F3270" s="14">
        <v>9.3376824091472396E-2</v>
      </c>
      <c r="G3270" s="14">
        <v>1.3518354019502701</v>
      </c>
      <c r="H3270" s="14">
        <v>6.4760005421560596</v>
      </c>
      <c r="I3270" s="14">
        <v>4.8658789331058703</v>
      </c>
      <c r="J3270" s="14">
        <v>2.39896312833796</v>
      </c>
      <c r="K3270" s="14">
        <v>4.1925246604917703</v>
      </c>
      <c r="L3270" s="14">
        <v>0.32078342029226098</v>
      </c>
      <c r="M3270" s="14">
        <v>0</v>
      </c>
      <c r="N3270" s="14">
        <v>8.0816781283056294</v>
      </c>
      <c r="O3270" s="14">
        <v>3.8784283416747698</v>
      </c>
      <c r="P3270" s="14">
        <v>3.1514358939173399</v>
      </c>
      <c r="R3270">
        <v>7</v>
      </c>
      <c r="S3270">
        <v>1</v>
      </c>
      <c r="T3270">
        <v>2</v>
      </c>
      <c r="U3270">
        <v>3</v>
      </c>
      <c r="V3270">
        <v>1</v>
      </c>
    </row>
    <row r="3271" spans="1:22">
      <c r="A3271">
        <v>2015</v>
      </c>
      <c r="B3271">
        <v>4</v>
      </c>
      <c r="C3271">
        <v>19</v>
      </c>
      <c r="D3271" s="14">
        <v>5.7196931603830503</v>
      </c>
      <c r="E3271" s="14">
        <v>1.7656034257163701E-2</v>
      </c>
      <c r="F3271" s="14">
        <v>6.1677334413912599E-2</v>
      </c>
      <c r="G3271" s="14">
        <v>1.6865877122166799</v>
      </c>
      <c r="H3271" s="14">
        <v>3.5187111051715299</v>
      </c>
      <c r="I3271" s="14">
        <v>8.0569190677677405</v>
      </c>
      <c r="J3271" s="14">
        <v>2.4522806062081801</v>
      </c>
      <c r="K3271" s="14">
        <v>2.4525914944136198</v>
      </c>
      <c r="L3271" s="14">
        <v>0.90133135059916403</v>
      </c>
      <c r="M3271" s="14">
        <v>1.4934389794152599E-5</v>
      </c>
      <c r="N3271" s="14">
        <v>5.3899696376366704</v>
      </c>
      <c r="O3271" s="14">
        <v>3.6179666304915798</v>
      </c>
      <c r="P3271" s="14">
        <v>2.6036650658803202</v>
      </c>
      <c r="R3271">
        <v>8</v>
      </c>
      <c r="S3271">
        <v>6</v>
      </c>
      <c r="T3271">
        <v>2</v>
      </c>
      <c r="U3271">
        <v>3</v>
      </c>
      <c r="V3271">
        <v>1</v>
      </c>
    </row>
    <row r="3272" spans="1:22">
      <c r="A3272">
        <v>2015</v>
      </c>
      <c r="B3272">
        <v>4</v>
      </c>
      <c r="C3272">
        <v>20</v>
      </c>
      <c r="D3272" s="14">
        <v>6.0701353438265899</v>
      </c>
      <c r="E3272" s="14">
        <v>8.7355680982153996E-4</v>
      </c>
      <c r="F3272" s="14">
        <v>1.2205059093154699E-3</v>
      </c>
      <c r="G3272" s="14">
        <v>1.7867989368275501</v>
      </c>
      <c r="H3272" s="14">
        <v>3.4975509453381299</v>
      </c>
      <c r="I3272" s="14">
        <v>3.3160069722599599</v>
      </c>
      <c r="J3272" s="14">
        <v>2.4657868098690501</v>
      </c>
      <c r="K3272" s="14">
        <v>2.3273111424521802</v>
      </c>
      <c r="L3272" s="14">
        <v>1.1631600510862601</v>
      </c>
      <c r="M3272" s="14">
        <v>0</v>
      </c>
      <c r="N3272" s="14">
        <v>4.5946210595411703</v>
      </c>
      <c r="O3272" s="14">
        <v>2.9909359653253</v>
      </c>
      <c r="P3272" s="14">
        <v>2.3586402560036501</v>
      </c>
      <c r="R3272">
        <v>7</v>
      </c>
      <c r="S3272">
        <v>6</v>
      </c>
      <c r="T3272">
        <v>2</v>
      </c>
      <c r="U3272">
        <v>3</v>
      </c>
      <c r="V3272">
        <v>7</v>
      </c>
    </row>
    <row r="3273" spans="1:22">
      <c r="A3273">
        <v>2015</v>
      </c>
      <c r="B3273">
        <v>4</v>
      </c>
      <c r="C3273">
        <v>21</v>
      </c>
      <c r="D3273" s="14">
        <v>6.4801460371375299</v>
      </c>
      <c r="E3273" s="14">
        <v>1.00857657904826E-2</v>
      </c>
      <c r="F3273" s="14">
        <v>0</v>
      </c>
      <c r="G3273" s="14">
        <v>3.2865768977442</v>
      </c>
      <c r="H3273" s="14">
        <v>3.37488274453806</v>
      </c>
      <c r="I3273" s="14">
        <v>7.1868166964788402</v>
      </c>
      <c r="J3273" s="14">
        <v>6.3017646399460299</v>
      </c>
      <c r="K3273" s="14">
        <v>2.0303598493672301</v>
      </c>
      <c r="L3273" s="14">
        <v>1.34276632015412</v>
      </c>
      <c r="M3273" s="14">
        <v>2.94539821233978E-5</v>
      </c>
      <c r="N3273" s="14">
        <v>7.6031565659059304</v>
      </c>
      <c r="O3273" s="14">
        <v>3.8129040318546501</v>
      </c>
      <c r="P3273" s="14">
        <v>3.2042670907598501</v>
      </c>
      <c r="R3273">
        <v>7</v>
      </c>
      <c r="S3273">
        <v>8</v>
      </c>
      <c r="T3273">
        <v>9</v>
      </c>
      <c r="U3273">
        <v>3</v>
      </c>
      <c r="V3273">
        <v>1</v>
      </c>
    </row>
    <row r="3274" spans="1:22">
      <c r="A3274">
        <v>2015</v>
      </c>
      <c r="B3274">
        <v>4</v>
      </c>
      <c r="C3274">
        <v>22</v>
      </c>
      <c r="D3274" s="14">
        <v>3.2927277525915999</v>
      </c>
      <c r="E3274" s="14">
        <v>7.1727166890891395E-4</v>
      </c>
      <c r="F3274" s="14">
        <v>3.19301050380956E-4</v>
      </c>
      <c r="G3274" s="14">
        <v>3.1184963326738702</v>
      </c>
      <c r="H3274" s="14">
        <v>4.1726171262221801</v>
      </c>
      <c r="I3274" s="14">
        <v>4.0282514156368503</v>
      </c>
      <c r="J3274" s="14">
        <v>4.9694664208359596</v>
      </c>
      <c r="K3274" s="14">
        <v>3.0561532512589902</v>
      </c>
      <c r="L3274" s="14">
        <v>1.0295303784468</v>
      </c>
      <c r="M3274" s="14">
        <v>1.37779719057349E-3</v>
      </c>
      <c r="N3274" s="14">
        <v>6.3031602904836399</v>
      </c>
      <c r="O3274" s="14">
        <v>5.6060873297256801</v>
      </c>
      <c r="P3274" s="14">
        <v>3.72035959450763</v>
      </c>
      <c r="R3274">
        <v>4</v>
      </c>
      <c r="S3274">
        <v>6</v>
      </c>
      <c r="T3274">
        <v>2</v>
      </c>
      <c r="U3274">
        <v>3</v>
      </c>
      <c r="V3274">
        <v>1</v>
      </c>
    </row>
    <row r="3275" spans="1:22">
      <c r="A3275">
        <v>2015</v>
      </c>
      <c r="B3275">
        <v>4</v>
      </c>
      <c r="C3275">
        <v>23</v>
      </c>
      <c r="D3275" s="14">
        <v>2.6344359170568001</v>
      </c>
      <c r="E3275" s="14">
        <v>1.3379452426534001E-3</v>
      </c>
      <c r="F3275" s="14">
        <v>0</v>
      </c>
      <c r="G3275" s="14">
        <v>1.60748016061975</v>
      </c>
      <c r="H3275" s="14">
        <v>2.2896123289161099</v>
      </c>
      <c r="I3275" s="14">
        <v>0.89894392458118499</v>
      </c>
      <c r="J3275" s="14">
        <v>2.5660258018437299</v>
      </c>
      <c r="K3275" s="14">
        <v>1.9796610022089101</v>
      </c>
      <c r="L3275" s="14">
        <v>0.71644550726948397</v>
      </c>
      <c r="M3275" s="14">
        <v>8.8128588020922104E-4</v>
      </c>
      <c r="N3275" s="14">
        <v>2.8142594759123698</v>
      </c>
      <c r="O3275" s="14">
        <v>3.54411405040246</v>
      </c>
      <c r="P3275" s="14">
        <v>2.17959708023887</v>
      </c>
      <c r="R3275">
        <v>7</v>
      </c>
      <c r="S3275">
        <v>6</v>
      </c>
      <c r="T3275">
        <v>4</v>
      </c>
      <c r="U3275">
        <v>3</v>
      </c>
      <c r="V3275">
        <v>7</v>
      </c>
    </row>
    <row r="3276" spans="1:22">
      <c r="A3276">
        <v>2015</v>
      </c>
      <c r="B3276">
        <v>4</v>
      </c>
      <c r="C3276">
        <v>24</v>
      </c>
      <c r="D3276" s="14">
        <v>3.0446697203597202</v>
      </c>
      <c r="E3276" s="14">
        <v>8.2907702025175903E-2</v>
      </c>
      <c r="F3276" s="14">
        <v>6.5627657838432996E-2</v>
      </c>
      <c r="G3276" s="14">
        <v>2.0343100903490501</v>
      </c>
      <c r="H3276" s="14">
        <v>1.0900969769361799</v>
      </c>
      <c r="I3276" s="14">
        <v>2.1728877752088498</v>
      </c>
      <c r="J3276" s="14">
        <v>1.50836586990809</v>
      </c>
      <c r="K3276" s="14">
        <v>1.7573621952809899</v>
      </c>
      <c r="L3276" s="14">
        <v>2.1124462955229499</v>
      </c>
      <c r="M3276" s="14">
        <v>1.02699943940672E-2</v>
      </c>
      <c r="N3276" s="14">
        <v>4.7400858637794396</v>
      </c>
      <c r="O3276" s="14">
        <v>4.4418493606924496</v>
      </c>
      <c r="P3276" s="14">
        <v>2.50846149734378</v>
      </c>
      <c r="R3276">
        <v>7</v>
      </c>
      <c r="S3276">
        <v>5</v>
      </c>
      <c r="T3276">
        <v>4</v>
      </c>
      <c r="U3276">
        <v>3</v>
      </c>
      <c r="V3276">
        <v>7</v>
      </c>
    </row>
    <row r="3277" spans="1:22">
      <c r="A3277">
        <v>2015</v>
      </c>
      <c r="B3277">
        <v>4</v>
      </c>
      <c r="C3277">
        <v>25</v>
      </c>
      <c r="D3277" s="14">
        <v>5.2935965045530597</v>
      </c>
      <c r="E3277" s="14">
        <v>4.6570780922916902E-3</v>
      </c>
      <c r="F3277" s="14">
        <v>8.8402993734666702E-3</v>
      </c>
      <c r="G3277" s="14">
        <v>3.2803143922038598</v>
      </c>
      <c r="H3277" s="14">
        <v>2.1612326752055599</v>
      </c>
      <c r="I3277" s="14">
        <v>3.5965649707621599</v>
      </c>
      <c r="J3277" s="14">
        <v>3.8854785797640901</v>
      </c>
      <c r="K3277" s="14">
        <v>3.6197475203001899</v>
      </c>
      <c r="L3277" s="14">
        <v>7.05695105828039</v>
      </c>
      <c r="M3277" s="14">
        <v>1.2754334581951601E-2</v>
      </c>
      <c r="N3277" s="14">
        <v>7.8106846681185296</v>
      </c>
      <c r="O3277" s="14">
        <v>5.1514792267358196</v>
      </c>
      <c r="P3277" s="14">
        <v>4.0514935903939104</v>
      </c>
      <c r="R3277">
        <v>4</v>
      </c>
      <c r="S3277">
        <v>6</v>
      </c>
      <c r="T3277">
        <v>4</v>
      </c>
      <c r="U3277">
        <v>3</v>
      </c>
      <c r="V3277">
        <v>1</v>
      </c>
    </row>
    <row r="3278" spans="1:22">
      <c r="A3278">
        <v>2015</v>
      </c>
      <c r="B3278">
        <v>4</v>
      </c>
      <c r="C3278">
        <v>26</v>
      </c>
      <c r="D3278" s="14">
        <v>3.4354156039364998</v>
      </c>
      <c r="E3278" s="14">
        <v>4.5693003445646599E-2</v>
      </c>
      <c r="F3278" s="14">
        <v>5.9553272444352904E-3</v>
      </c>
      <c r="G3278" s="14">
        <v>7.5768588076038199</v>
      </c>
      <c r="H3278" s="14">
        <v>7.6060114247203501</v>
      </c>
      <c r="I3278" s="14">
        <v>5.5001775800798001</v>
      </c>
      <c r="J3278" s="14">
        <v>7.2106887968040301</v>
      </c>
      <c r="K3278" s="14">
        <v>6.2428695464509403</v>
      </c>
      <c r="L3278" s="14">
        <v>16.117542174759201</v>
      </c>
      <c r="M3278" s="14">
        <v>2.8756239210112E-2</v>
      </c>
      <c r="N3278" s="14">
        <v>17.949648488308299</v>
      </c>
      <c r="O3278" s="14">
        <v>7.4750888975585204</v>
      </c>
      <c r="P3278" s="14">
        <v>7.4698266793292998</v>
      </c>
      <c r="R3278">
        <v>5</v>
      </c>
      <c r="S3278">
        <v>6</v>
      </c>
      <c r="T3278">
        <v>2</v>
      </c>
      <c r="U3278">
        <v>3</v>
      </c>
      <c r="V3278">
        <v>1</v>
      </c>
    </row>
    <row r="3279" spans="1:22">
      <c r="A3279">
        <v>2015</v>
      </c>
      <c r="B3279">
        <v>4</v>
      </c>
      <c r="C3279">
        <v>27</v>
      </c>
      <c r="D3279" s="14">
        <v>13.2683998236066</v>
      </c>
      <c r="E3279" s="14">
        <v>5.6906825452255602E-2</v>
      </c>
      <c r="F3279" s="14">
        <v>0</v>
      </c>
      <c r="G3279" s="14">
        <v>6.4846376448758702</v>
      </c>
      <c r="H3279" s="14">
        <v>8.5307729643222405</v>
      </c>
      <c r="I3279" s="14">
        <v>11.319886693306501</v>
      </c>
      <c r="J3279" s="14">
        <v>9.0570437012519793</v>
      </c>
      <c r="K3279" s="14">
        <v>13.3895563169807</v>
      </c>
      <c r="L3279" s="14">
        <v>0.57551598337659704</v>
      </c>
      <c r="M3279" s="14">
        <v>7.8709075022406197E-4</v>
      </c>
      <c r="N3279" s="14">
        <v>2.7561802637501698</v>
      </c>
      <c r="O3279" s="14">
        <v>7.09388112257359</v>
      </c>
      <c r="P3279" s="14">
        <v>6.9324381557601402</v>
      </c>
      <c r="R3279">
        <v>11</v>
      </c>
      <c r="S3279">
        <v>8</v>
      </c>
      <c r="T3279">
        <v>2</v>
      </c>
      <c r="U3279">
        <v>3</v>
      </c>
      <c r="V3279">
        <v>1</v>
      </c>
    </row>
    <row r="3280" spans="1:22">
      <c r="A3280">
        <v>2015</v>
      </c>
      <c r="B3280">
        <v>4</v>
      </c>
      <c r="C3280">
        <v>28</v>
      </c>
      <c r="D3280" s="14">
        <v>6.8182782092916003</v>
      </c>
      <c r="E3280" s="14">
        <v>3.6763314799171103E-2</v>
      </c>
      <c r="F3280" s="14">
        <v>0</v>
      </c>
      <c r="G3280" s="14">
        <v>3.79703642475133</v>
      </c>
      <c r="H3280" s="14">
        <v>6.5226810420890802</v>
      </c>
      <c r="I3280" s="14">
        <v>3.6325903173810801</v>
      </c>
      <c r="J3280" s="14">
        <v>7.0644704901666699</v>
      </c>
      <c r="K3280" s="14">
        <v>4.6890333263106898</v>
      </c>
      <c r="L3280" s="14">
        <v>0.484328722608528</v>
      </c>
      <c r="M3280" s="14">
        <v>6.3381775045363896E-3</v>
      </c>
      <c r="N3280" s="14">
        <v>2.3098107900069298</v>
      </c>
      <c r="O3280" s="14">
        <v>5.6306286239104999</v>
      </c>
      <c r="P3280" s="14">
        <v>4.4587246843812096</v>
      </c>
      <c r="R3280">
        <v>7</v>
      </c>
      <c r="S3280">
        <v>8</v>
      </c>
      <c r="T3280">
        <v>2</v>
      </c>
      <c r="U3280">
        <v>3</v>
      </c>
      <c r="V3280">
        <v>9</v>
      </c>
    </row>
    <row r="3281" spans="1:22">
      <c r="A3281">
        <v>2015</v>
      </c>
      <c r="B3281">
        <v>4</v>
      </c>
      <c r="C3281">
        <v>29</v>
      </c>
      <c r="D3281" s="14">
        <v>4.9588186490504498</v>
      </c>
      <c r="E3281" s="14">
        <v>6.0210582465582002E-2</v>
      </c>
      <c r="F3281" s="14">
        <v>0</v>
      </c>
      <c r="G3281" s="14">
        <v>2.83809927276732</v>
      </c>
      <c r="H3281" s="14">
        <v>3.0956190033846598</v>
      </c>
      <c r="I3281" s="14">
        <v>6.7850333640090597</v>
      </c>
      <c r="J3281" s="14">
        <v>5.7125696774717998</v>
      </c>
      <c r="K3281" s="14">
        <v>3.8805506372563898</v>
      </c>
      <c r="L3281" s="14">
        <v>0.56481521933122403</v>
      </c>
      <c r="M3281" s="14">
        <v>4.9324066820406103E-4</v>
      </c>
      <c r="N3281" s="14">
        <v>4.22784880964476</v>
      </c>
      <c r="O3281" s="14">
        <v>2.2769589524181</v>
      </c>
      <c r="P3281" s="14">
        <v>2.69547576347773</v>
      </c>
      <c r="R3281">
        <v>7</v>
      </c>
      <c r="S3281">
        <v>8</v>
      </c>
      <c r="T3281">
        <v>2</v>
      </c>
      <c r="U3281">
        <v>3</v>
      </c>
      <c r="V3281">
        <v>9</v>
      </c>
    </row>
    <row r="3282" spans="1:22">
      <c r="A3282">
        <v>2015</v>
      </c>
      <c r="B3282">
        <v>4</v>
      </c>
      <c r="C3282">
        <v>30</v>
      </c>
      <c r="D3282" s="14">
        <v>5.8552021371864198</v>
      </c>
      <c r="E3282" s="14">
        <v>0.163643207432071</v>
      </c>
      <c r="F3282" s="14">
        <v>0</v>
      </c>
      <c r="G3282" s="14">
        <v>2.3927677246953198</v>
      </c>
      <c r="H3282" s="14">
        <v>5.2881318222597802</v>
      </c>
      <c r="I3282" s="14">
        <v>3.8473100332160999</v>
      </c>
      <c r="J3282" s="14">
        <v>4.3426689193557202</v>
      </c>
      <c r="K3282" s="14">
        <v>5.0675809039852302</v>
      </c>
      <c r="L3282" s="14">
        <v>0.82898537786037196</v>
      </c>
      <c r="M3282" s="14">
        <v>0.121782221822752</v>
      </c>
      <c r="N3282" s="14">
        <v>6.0401490001067604</v>
      </c>
      <c r="O3282" s="14">
        <v>1.0046060720490999</v>
      </c>
      <c r="P3282" s="14">
        <v>2.46180257923477</v>
      </c>
      <c r="R3282">
        <v>7</v>
      </c>
      <c r="S3282">
        <v>8</v>
      </c>
      <c r="T3282">
        <v>2</v>
      </c>
      <c r="U3282">
        <v>3</v>
      </c>
      <c r="V3282">
        <v>9</v>
      </c>
    </row>
    <row r="3283" spans="1:22">
      <c r="A3283">
        <v>2015</v>
      </c>
      <c r="B3283">
        <v>5</v>
      </c>
      <c r="C3283">
        <v>1</v>
      </c>
      <c r="D3283" s="14">
        <v>1.3283742729200401</v>
      </c>
      <c r="E3283" s="14">
        <v>0.46119403391136499</v>
      </c>
      <c r="F3283" s="14">
        <v>3.05516690911923E-2</v>
      </c>
      <c r="G3283" s="14">
        <v>2.65568835184009</v>
      </c>
      <c r="H3283" s="14">
        <v>7.6514233002632297</v>
      </c>
      <c r="I3283" s="14">
        <v>0.45204226946400899</v>
      </c>
      <c r="J3283" s="14">
        <v>7.15040047586543</v>
      </c>
      <c r="K3283" s="14">
        <v>5.7092660562306596</v>
      </c>
      <c r="L3283" s="14">
        <v>1.8243151811076399</v>
      </c>
      <c r="M3283" s="14">
        <v>0.39241904120590598</v>
      </c>
      <c r="N3283" s="14">
        <v>5.1938247346797004</v>
      </c>
      <c r="O3283" s="14">
        <v>1.9401761498453101</v>
      </c>
      <c r="P3283" s="14">
        <v>3.40343899872583</v>
      </c>
      <c r="R3283">
        <v>7</v>
      </c>
      <c r="S3283">
        <v>8</v>
      </c>
      <c r="T3283">
        <v>9</v>
      </c>
      <c r="U3283">
        <v>3</v>
      </c>
      <c r="V3283">
        <v>7</v>
      </c>
    </row>
    <row r="3284" spans="1:22">
      <c r="A3284">
        <v>2015</v>
      </c>
      <c r="B3284">
        <v>5</v>
      </c>
      <c r="C3284">
        <v>2</v>
      </c>
      <c r="D3284" s="14">
        <v>10.1061795906634</v>
      </c>
      <c r="E3284" s="14">
        <v>0.92186766166965595</v>
      </c>
      <c r="F3284" s="14">
        <v>7.4402427663623205E-2</v>
      </c>
      <c r="G3284" s="14">
        <v>5.4188953834006597</v>
      </c>
      <c r="H3284" s="14">
        <v>4.5587972240845103</v>
      </c>
      <c r="I3284" s="14">
        <v>4.9043868407477902</v>
      </c>
      <c r="J3284" s="14">
        <v>4.5695812165870704</v>
      </c>
      <c r="K3284" s="14">
        <v>3.3327651948091299</v>
      </c>
      <c r="L3284" s="14">
        <v>6.4228116650251001</v>
      </c>
      <c r="M3284" s="14">
        <v>1.89054448629873</v>
      </c>
      <c r="N3284" s="14">
        <v>7.3083968272278703</v>
      </c>
      <c r="O3284" s="14">
        <v>2.9379480339121899</v>
      </c>
      <c r="P3284" s="14">
        <v>3.8908989248365198</v>
      </c>
      <c r="R3284">
        <v>7</v>
      </c>
      <c r="S3284">
        <v>8</v>
      </c>
      <c r="T3284">
        <v>9</v>
      </c>
      <c r="U3284">
        <v>3</v>
      </c>
      <c r="V3284">
        <v>4</v>
      </c>
    </row>
    <row r="3285" spans="1:22">
      <c r="A3285">
        <v>2015</v>
      </c>
      <c r="B3285">
        <v>5</v>
      </c>
      <c r="C3285">
        <v>3</v>
      </c>
      <c r="D3285" s="14">
        <v>4.1978021722034597</v>
      </c>
      <c r="E3285" s="14">
        <v>1.35755854803897</v>
      </c>
      <c r="F3285" s="14">
        <v>0.93878371731550403</v>
      </c>
      <c r="G3285" s="14">
        <v>7.0997218643878099</v>
      </c>
      <c r="H3285" s="14">
        <v>1.7905250631056699</v>
      </c>
      <c r="I3285" s="14">
        <v>2.9093966409657899</v>
      </c>
      <c r="J3285" s="14">
        <v>1.98555000876577</v>
      </c>
      <c r="K3285" s="14">
        <v>2.0238286038475199</v>
      </c>
      <c r="L3285" s="14">
        <v>5.4601104199427697</v>
      </c>
      <c r="M3285" s="14">
        <v>2.7468047856653399</v>
      </c>
      <c r="N3285" s="14">
        <v>7.5189923534306802</v>
      </c>
      <c r="O3285" s="14">
        <v>6.3916809200317202</v>
      </c>
      <c r="P3285" s="14">
        <v>4.6934586850430904</v>
      </c>
      <c r="R3285">
        <v>10</v>
      </c>
      <c r="S3285">
        <v>8</v>
      </c>
      <c r="T3285">
        <v>4</v>
      </c>
      <c r="U3285">
        <v>3</v>
      </c>
      <c r="V3285">
        <v>7</v>
      </c>
    </row>
    <row r="3286" spans="1:22">
      <c r="A3286">
        <v>2015</v>
      </c>
      <c r="B3286">
        <v>5</v>
      </c>
      <c r="C3286">
        <v>4</v>
      </c>
      <c r="D3286" s="14">
        <v>0.89424912040533</v>
      </c>
      <c r="E3286" s="14">
        <v>6.6491044059029001</v>
      </c>
      <c r="F3286" s="14">
        <v>2.8570484686660298</v>
      </c>
      <c r="G3286" s="14">
        <v>6.6145816720475796</v>
      </c>
      <c r="H3286" s="14">
        <v>2.4427201632851201</v>
      </c>
      <c r="I3286" s="14">
        <v>0.48865084195755598</v>
      </c>
      <c r="J3286" s="14">
        <v>1.65218738899727</v>
      </c>
      <c r="K3286" s="14">
        <v>8.6545338426916505</v>
      </c>
      <c r="L3286" s="14">
        <v>1.24872753980639</v>
      </c>
      <c r="M3286" s="14">
        <v>0.34417879955599501</v>
      </c>
      <c r="N3286" s="14">
        <v>3.2188387475557798</v>
      </c>
      <c r="O3286" s="14">
        <v>8.2269348586512301</v>
      </c>
      <c r="P3286" s="14">
        <v>5.6164285463908099</v>
      </c>
      <c r="R3286">
        <v>10</v>
      </c>
      <c r="S3286">
        <v>6</v>
      </c>
      <c r="T3286">
        <v>4</v>
      </c>
      <c r="U3286">
        <v>3</v>
      </c>
      <c r="V3286">
        <v>7</v>
      </c>
    </row>
    <row r="3287" spans="1:22">
      <c r="A3287">
        <v>2015</v>
      </c>
      <c r="B3287">
        <v>5</v>
      </c>
      <c r="C3287">
        <v>5</v>
      </c>
      <c r="D3287" s="14">
        <v>5.0016619483604199</v>
      </c>
      <c r="E3287" s="14">
        <v>3.6482546151489599</v>
      </c>
      <c r="F3287" s="14">
        <v>3.8660196250190402</v>
      </c>
      <c r="G3287" s="14">
        <v>8.3917879984150101</v>
      </c>
      <c r="H3287" s="14">
        <v>4.1201431168889</v>
      </c>
      <c r="I3287" s="14">
        <v>4.0686292240731001</v>
      </c>
      <c r="J3287" s="14">
        <v>2.7392872167390898</v>
      </c>
      <c r="K3287" s="14">
        <v>3.3034593583399401</v>
      </c>
      <c r="L3287" s="14">
        <v>2.8762251015607201</v>
      </c>
      <c r="M3287" s="14">
        <v>0.74078554146110398</v>
      </c>
      <c r="N3287" s="14">
        <v>5.2164170210991303</v>
      </c>
      <c r="O3287" s="14">
        <v>3.7951225964284498</v>
      </c>
      <c r="P3287" s="14">
        <v>4.1879453225589804</v>
      </c>
      <c r="R3287">
        <v>1</v>
      </c>
      <c r="S3287">
        <v>6</v>
      </c>
      <c r="T3287">
        <v>4</v>
      </c>
      <c r="U3287">
        <v>3</v>
      </c>
      <c r="V3287">
        <v>6</v>
      </c>
    </row>
    <row r="3288" spans="1:22">
      <c r="A3288">
        <v>2015</v>
      </c>
      <c r="B3288">
        <v>5</v>
      </c>
      <c r="C3288">
        <v>6</v>
      </c>
      <c r="D3288" s="14">
        <v>2.8443626403255502</v>
      </c>
      <c r="E3288" s="14">
        <v>2.4933331587445</v>
      </c>
      <c r="F3288" s="14">
        <v>3.4822390915677102</v>
      </c>
      <c r="G3288" s="14">
        <v>8.2187475891502793</v>
      </c>
      <c r="H3288" s="14">
        <v>3.22067570287025</v>
      </c>
      <c r="I3288" s="14">
        <v>9.8655262052500099</v>
      </c>
      <c r="J3288" s="14">
        <v>2.53124506084428</v>
      </c>
      <c r="K3288" s="14">
        <v>2.3866151289578101</v>
      </c>
      <c r="L3288" s="14">
        <v>6.9715065265535499</v>
      </c>
      <c r="M3288" s="14">
        <v>0.49046961883697299</v>
      </c>
      <c r="N3288" s="14">
        <v>13.8262113518246</v>
      </c>
      <c r="O3288" s="14">
        <v>5.3924055020875299</v>
      </c>
      <c r="P3288" s="14">
        <v>5.0590515667147002</v>
      </c>
      <c r="R3288">
        <v>1</v>
      </c>
      <c r="S3288">
        <v>6</v>
      </c>
      <c r="T3288">
        <v>4</v>
      </c>
      <c r="U3288">
        <v>3</v>
      </c>
      <c r="V3288">
        <v>1</v>
      </c>
    </row>
    <row r="3289" spans="1:22">
      <c r="A3289">
        <v>2015</v>
      </c>
      <c r="B3289">
        <v>5</v>
      </c>
      <c r="C3289">
        <v>7</v>
      </c>
      <c r="D3289" s="14">
        <v>9.0732785753034708</v>
      </c>
      <c r="E3289" s="14">
        <v>0.28454218905173201</v>
      </c>
      <c r="F3289" s="14">
        <v>0.67179534355728399</v>
      </c>
      <c r="G3289" s="14">
        <v>8.9914302664760299</v>
      </c>
      <c r="H3289" s="14">
        <v>6.2221997782624703</v>
      </c>
      <c r="I3289" s="14">
        <v>6.1729700956124303</v>
      </c>
      <c r="J3289" s="14">
        <v>5.0969636921055397</v>
      </c>
      <c r="K3289" s="14">
        <v>10.575958560334699</v>
      </c>
      <c r="L3289" s="14">
        <v>2.4932596533970002</v>
      </c>
      <c r="M3289" s="14">
        <v>0.296772419329215</v>
      </c>
      <c r="N3289" s="14">
        <v>21.749793210422801</v>
      </c>
      <c r="O3289" s="14">
        <v>7.5978824058018599</v>
      </c>
      <c r="P3289" s="14">
        <v>7.4351931942305098</v>
      </c>
      <c r="R3289">
        <v>4</v>
      </c>
      <c r="S3289">
        <v>6</v>
      </c>
      <c r="T3289">
        <v>4</v>
      </c>
      <c r="U3289">
        <v>3</v>
      </c>
      <c r="V3289">
        <v>1</v>
      </c>
    </row>
    <row r="3290" spans="1:22">
      <c r="A3290">
        <v>2015</v>
      </c>
      <c r="B3290">
        <v>5</v>
      </c>
      <c r="C3290">
        <v>8</v>
      </c>
      <c r="D3290" s="14">
        <v>14.251995480566499</v>
      </c>
      <c r="E3290" s="14">
        <v>1.2475150545332101</v>
      </c>
      <c r="F3290" s="14">
        <v>1.3378495773496999</v>
      </c>
      <c r="G3290" s="14">
        <v>8.3732624732187801</v>
      </c>
      <c r="H3290" s="14">
        <v>6.3418318051557598</v>
      </c>
      <c r="I3290" s="14">
        <v>6.79488337288472</v>
      </c>
      <c r="J3290" s="14">
        <v>3.9293956179016898</v>
      </c>
      <c r="K3290" s="14">
        <v>8.1617848614073107</v>
      </c>
      <c r="L3290" s="14">
        <v>5.8756625357179697</v>
      </c>
      <c r="M3290" s="14">
        <v>0.34250632569742001</v>
      </c>
      <c r="N3290" s="14">
        <v>6.2210625155061496</v>
      </c>
      <c r="O3290" s="14">
        <v>10.4348754099543</v>
      </c>
      <c r="P3290" s="14">
        <v>7.5298433884647702</v>
      </c>
      <c r="R3290">
        <v>4</v>
      </c>
      <c r="S3290">
        <v>6</v>
      </c>
      <c r="T3290">
        <v>2</v>
      </c>
      <c r="U3290">
        <v>2</v>
      </c>
      <c r="V3290">
        <v>6</v>
      </c>
    </row>
    <row r="3291" spans="1:22">
      <c r="A3291">
        <v>2015</v>
      </c>
      <c r="B3291">
        <v>5</v>
      </c>
      <c r="C3291">
        <v>9</v>
      </c>
      <c r="D3291" s="14">
        <v>3.6682633854347801</v>
      </c>
      <c r="E3291" s="14">
        <v>1.6133858875842999</v>
      </c>
      <c r="F3291" s="14">
        <v>0.24243014282601899</v>
      </c>
      <c r="G3291" s="14">
        <v>5.94387645735085</v>
      </c>
      <c r="H3291" s="14">
        <v>5.7544306647615704</v>
      </c>
      <c r="I3291" s="14">
        <v>4.7131396842173299</v>
      </c>
      <c r="J3291" s="14">
        <v>2.91610633510642</v>
      </c>
      <c r="K3291" s="14">
        <v>0.830611271909802</v>
      </c>
      <c r="L3291" s="14">
        <v>9.9367161150586796</v>
      </c>
      <c r="M3291" s="14">
        <v>9.67570274680149E-2</v>
      </c>
      <c r="N3291" s="14">
        <v>9.8275043797782597</v>
      </c>
      <c r="O3291" s="14">
        <v>10.806548162572</v>
      </c>
      <c r="P3291" s="14">
        <v>6.3980078649602996</v>
      </c>
      <c r="R3291">
        <v>10</v>
      </c>
      <c r="S3291">
        <v>5</v>
      </c>
      <c r="T3291">
        <v>1</v>
      </c>
      <c r="U3291">
        <v>2</v>
      </c>
      <c r="V3291">
        <v>6</v>
      </c>
    </row>
    <row r="3292" spans="1:22">
      <c r="A3292">
        <v>2015</v>
      </c>
      <c r="B3292">
        <v>5</v>
      </c>
      <c r="C3292">
        <v>10</v>
      </c>
      <c r="D3292" s="14">
        <v>0.34885768117564397</v>
      </c>
      <c r="E3292" s="14">
        <v>2.26362773068325</v>
      </c>
      <c r="F3292" s="14">
        <v>0.28538790577884698</v>
      </c>
      <c r="G3292" s="14">
        <v>5.5521985271036298</v>
      </c>
      <c r="H3292" s="14">
        <v>3.0605565175024099</v>
      </c>
      <c r="I3292" s="14">
        <v>0.94422531543381205</v>
      </c>
      <c r="J3292" s="14">
        <v>0.92261447939919305</v>
      </c>
      <c r="K3292" s="14">
        <v>0.44369719547609299</v>
      </c>
      <c r="L3292" s="14">
        <v>0.93887394126702906</v>
      </c>
      <c r="M3292" s="14">
        <v>8.0682381860901806E-2</v>
      </c>
      <c r="N3292" s="14">
        <v>3.4772085825324299</v>
      </c>
      <c r="O3292" s="14">
        <v>6.3730834864972001</v>
      </c>
      <c r="P3292" s="14">
        <v>3.6269206372368901</v>
      </c>
      <c r="R3292">
        <v>10</v>
      </c>
      <c r="S3292">
        <v>5</v>
      </c>
      <c r="T3292">
        <v>8</v>
      </c>
      <c r="U3292">
        <v>2</v>
      </c>
      <c r="V3292">
        <v>6</v>
      </c>
    </row>
    <row r="3293" spans="1:22">
      <c r="A3293">
        <v>2015</v>
      </c>
      <c r="B3293">
        <v>5</v>
      </c>
      <c r="C3293">
        <v>11</v>
      </c>
      <c r="D3293" s="14">
        <v>0.32282929077022599</v>
      </c>
      <c r="E3293" s="14">
        <v>0.70657444399601299</v>
      </c>
      <c r="F3293" s="14">
        <v>0.36541792914057603</v>
      </c>
      <c r="G3293" s="14">
        <v>3.2235865509674801</v>
      </c>
      <c r="H3293" s="14">
        <v>4.3104777379109196</v>
      </c>
      <c r="I3293" s="14">
        <v>0.56570163550169505</v>
      </c>
      <c r="J3293" s="14">
        <v>0.61708104988194601</v>
      </c>
      <c r="K3293" s="14">
        <v>2.2210396587877099</v>
      </c>
      <c r="L3293" s="14">
        <v>2.5474805648461101</v>
      </c>
      <c r="M3293" s="14">
        <v>0.235626198843538</v>
      </c>
      <c r="N3293" s="14">
        <v>5.2120291261133103</v>
      </c>
      <c r="O3293" s="14">
        <v>9.9898666622123393</v>
      </c>
      <c r="P3293" s="14">
        <v>4.9544841877471102</v>
      </c>
      <c r="R3293">
        <v>4</v>
      </c>
      <c r="S3293">
        <v>6</v>
      </c>
      <c r="T3293">
        <v>4</v>
      </c>
      <c r="U3293">
        <v>2</v>
      </c>
      <c r="V3293">
        <v>7</v>
      </c>
    </row>
    <row r="3294" spans="1:22">
      <c r="A3294">
        <v>2015</v>
      </c>
      <c r="B3294">
        <v>5</v>
      </c>
      <c r="C3294">
        <v>12</v>
      </c>
      <c r="D3294" s="14">
        <v>2.8543310432331999</v>
      </c>
      <c r="E3294" s="14">
        <v>6.4626244755640102E-3</v>
      </c>
      <c r="F3294" s="14">
        <v>3.5655282804840098E-3</v>
      </c>
      <c r="G3294" s="14">
        <v>3.5577193191712202</v>
      </c>
      <c r="H3294" s="14">
        <v>3.1541678122277599</v>
      </c>
      <c r="I3294" s="14">
        <v>2.7933822489226801</v>
      </c>
      <c r="J3294" s="14">
        <v>1.1788435916923701</v>
      </c>
      <c r="K3294" s="14">
        <v>4.5884748219668303</v>
      </c>
      <c r="L3294" s="14">
        <v>4.2731601366044103</v>
      </c>
      <c r="M3294" s="14">
        <v>0.28976210167739402</v>
      </c>
      <c r="N3294" s="14">
        <v>5.1434587345563996</v>
      </c>
      <c r="O3294" s="14">
        <v>6.3779463415745097</v>
      </c>
      <c r="P3294" s="14">
        <v>4.2125747868487302</v>
      </c>
      <c r="R3294">
        <v>4</v>
      </c>
      <c r="S3294">
        <v>5</v>
      </c>
      <c r="T3294">
        <v>4</v>
      </c>
      <c r="U3294">
        <v>2</v>
      </c>
      <c r="V3294">
        <v>7</v>
      </c>
    </row>
    <row r="3295" spans="1:22">
      <c r="A3295">
        <v>2015</v>
      </c>
      <c r="B3295">
        <v>5</v>
      </c>
      <c r="C3295">
        <v>13</v>
      </c>
      <c r="D3295" s="14">
        <v>7.5150421857850098</v>
      </c>
      <c r="E3295" s="14">
        <v>0.107015883268626</v>
      </c>
      <c r="F3295" s="14">
        <v>0</v>
      </c>
      <c r="G3295" s="14">
        <v>2.3638497002840899</v>
      </c>
      <c r="H3295" s="14">
        <v>1.25685345014051</v>
      </c>
      <c r="I3295" s="14">
        <v>5.4014946893138296</v>
      </c>
      <c r="J3295" s="14">
        <v>0.84015974890238798</v>
      </c>
      <c r="K3295" s="14">
        <v>2.5866937006814501</v>
      </c>
      <c r="L3295" s="14">
        <v>5.6163017094589396</v>
      </c>
      <c r="M3295" s="14">
        <v>1.1111641879749601</v>
      </c>
      <c r="N3295" s="14">
        <v>3.9327716262362</v>
      </c>
      <c r="O3295" s="14">
        <v>5.2235931301842298</v>
      </c>
      <c r="P3295" s="14">
        <v>3.13872198408006</v>
      </c>
      <c r="R3295">
        <v>7</v>
      </c>
      <c r="S3295">
        <v>5</v>
      </c>
      <c r="T3295">
        <v>8</v>
      </c>
      <c r="U3295">
        <v>2</v>
      </c>
      <c r="V3295">
        <v>7</v>
      </c>
    </row>
    <row r="3296" spans="1:22">
      <c r="A3296">
        <v>2015</v>
      </c>
      <c r="B3296">
        <v>5</v>
      </c>
      <c r="C3296">
        <v>14</v>
      </c>
      <c r="D3296" s="14">
        <v>4.5729138216169902</v>
      </c>
      <c r="E3296" s="14">
        <v>1.7451763676667901E-2</v>
      </c>
      <c r="F3296" s="14">
        <v>1.76298753419843E-3</v>
      </c>
      <c r="G3296" s="14">
        <v>2.7035686060451098</v>
      </c>
      <c r="H3296" s="14">
        <v>1.5251685153144601</v>
      </c>
      <c r="I3296" s="14">
        <v>2.9712558318706699</v>
      </c>
      <c r="J3296" s="14">
        <v>0.65270980761036601</v>
      </c>
      <c r="K3296" s="14">
        <v>1.26695431802059</v>
      </c>
      <c r="L3296" s="14">
        <v>4.2326024921134104</v>
      </c>
      <c r="M3296" s="14">
        <v>0.27963404077009901</v>
      </c>
      <c r="N3296" s="14">
        <v>6.42426370938625</v>
      </c>
      <c r="O3296" s="14">
        <v>2.88813724194977</v>
      </c>
      <c r="P3296" s="14">
        <v>2.2174082765082299</v>
      </c>
      <c r="R3296">
        <v>7</v>
      </c>
      <c r="S3296">
        <v>5</v>
      </c>
      <c r="T3296">
        <v>8</v>
      </c>
      <c r="U3296">
        <v>2</v>
      </c>
      <c r="V3296">
        <v>7</v>
      </c>
    </row>
    <row r="3297" spans="1:22">
      <c r="A3297">
        <v>2015</v>
      </c>
      <c r="B3297">
        <v>5</v>
      </c>
      <c r="C3297">
        <v>15</v>
      </c>
      <c r="D3297" s="14">
        <v>2.9891779770973401</v>
      </c>
      <c r="E3297" s="14">
        <v>0.164625273272306</v>
      </c>
      <c r="F3297" s="14">
        <v>3.56610572977669E-3</v>
      </c>
      <c r="G3297" s="14">
        <v>2.6969525393651899</v>
      </c>
      <c r="H3297" s="14">
        <v>0.82698771073849497</v>
      </c>
      <c r="I3297" s="14">
        <v>1.40219840612659</v>
      </c>
      <c r="J3297" s="14">
        <v>1.5967894232592701</v>
      </c>
      <c r="K3297" s="14">
        <v>0.89052391134458497</v>
      </c>
      <c r="L3297" s="14">
        <v>1.4614819708673299</v>
      </c>
      <c r="M3297" s="14">
        <v>0.10687061791631799</v>
      </c>
      <c r="N3297" s="14">
        <v>2.65908913695678</v>
      </c>
      <c r="O3297" s="14">
        <v>1.3375820936878</v>
      </c>
      <c r="P3297" s="14">
        <v>1.41130433784428</v>
      </c>
      <c r="R3297">
        <v>2</v>
      </c>
      <c r="S3297">
        <v>5</v>
      </c>
      <c r="T3297">
        <v>4</v>
      </c>
      <c r="U3297">
        <v>2</v>
      </c>
      <c r="V3297">
        <v>7</v>
      </c>
    </row>
    <row r="3298" spans="1:22">
      <c r="A3298">
        <v>2015</v>
      </c>
      <c r="B3298">
        <v>5</v>
      </c>
      <c r="C3298">
        <v>16</v>
      </c>
      <c r="D3298" s="14">
        <v>1.7987956193196299</v>
      </c>
      <c r="E3298" s="14">
        <v>8.1781361502092101E-2</v>
      </c>
      <c r="F3298" s="14">
        <v>9.3979616845184001E-3</v>
      </c>
      <c r="G3298" s="14">
        <v>2.4093795297256499</v>
      </c>
      <c r="H3298" s="14">
        <v>0.76197093965368701</v>
      </c>
      <c r="I3298" s="14">
        <v>3.2903885994667701</v>
      </c>
      <c r="J3298" s="14">
        <v>0.94079452806736696</v>
      </c>
      <c r="K3298" s="14">
        <v>0.542629594577693</v>
      </c>
      <c r="L3298" s="14">
        <v>2.6070531135983002</v>
      </c>
      <c r="M3298" s="14">
        <v>0.15881380051477501</v>
      </c>
      <c r="N3298" s="14">
        <v>2.9537926654755702</v>
      </c>
      <c r="O3298" s="14">
        <v>2.0910831770534402</v>
      </c>
      <c r="P3298" s="14">
        <v>1.5746931393122601</v>
      </c>
      <c r="R3298">
        <v>2</v>
      </c>
      <c r="S3298">
        <v>5</v>
      </c>
      <c r="T3298">
        <v>8</v>
      </c>
      <c r="U3298">
        <v>2</v>
      </c>
      <c r="V3298">
        <v>7</v>
      </c>
    </row>
    <row r="3299" spans="1:22">
      <c r="A3299">
        <v>2015</v>
      </c>
      <c r="B3299">
        <v>5</v>
      </c>
      <c r="C3299">
        <v>17</v>
      </c>
      <c r="D3299" s="14">
        <v>0.61002874104115901</v>
      </c>
      <c r="E3299" s="14">
        <v>2.5968072588895101E-2</v>
      </c>
      <c r="F3299" s="14">
        <v>1.9665553644846599E-3</v>
      </c>
      <c r="G3299" s="14">
        <v>2.5377122261318901</v>
      </c>
      <c r="H3299" s="14">
        <v>2.1087572444366498</v>
      </c>
      <c r="I3299" s="14">
        <v>1.0488028978144099</v>
      </c>
      <c r="J3299" s="14">
        <v>0.36652254847224403</v>
      </c>
      <c r="K3299" s="14">
        <v>0.18413376405725301</v>
      </c>
      <c r="L3299" s="14">
        <v>1.8143366259770699</v>
      </c>
      <c r="M3299" s="14">
        <v>0.13648696875465699</v>
      </c>
      <c r="N3299" s="14">
        <v>3.90123936567019</v>
      </c>
      <c r="O3299" s="14">
        <v>2.4577133409183198</v>
      </c>
      <c r="P3299" s="14">
        <v>1.67483861272742</v>
      </c>
      <c r="R3299">
        <v>2</v>
      </c>
      <c r="S3299">
        <v>9</v>
      </c>
      <c r="T3299">
        <v>8</v>
      </c>
      <c r="U3299">
        <v>2</v>
      </c>
      <c r="V3299">
        <v>6</v>
      </c>
    </row>
    <row r="3300" spans="1:22">
      <c r="A3300">
        <v>2015</v>
      </c>
      <c r="B3300">
        <v>5</v>
      </c>
      <c r="C3300">
        <v>18</v>
      </c>
      <c r="D3300" s="14">
        <v>0.41836221687936298</v>
      </c>
      <c r="E3300" s="14">
        <v>1.78939978336994E-3</v>
      </c>
      <c r="F3300" s="14">
        <v>7.43949574778729E-4</v>
      </c>
      <c r="G3300" s="14">
        <v>2.6604494745874598</v>
      </c>
      <c r="H3300" s="14">
        <v>1.98855122644249</v>
      </c>
      <c r="I3300" s="14">
        <v>0.418696786096382</v>
      </c>
      <c r="J3300" s="14">
        <v>0.29019417019035798</v>
      </c>
      <c r="K3300" s="14">
        <v>0.29594829957739399</v>
      </c>
      <c r="L3300" s="14">
        <v>5.40478330068576</v>
      </c>
      <c r="M3300" s="14">
        <v>0.30716665709218099</v>
      </c>
      <c r="N3300" s="14">
        <v>5.62824808097493</v>
      </c>
      <c r="O3300" s="14">
        <v>1.9010599322376101</v>
      </c>
      <c r="P3300" s="14">
        <v>1.7298397618396999</v>
      </c>
      <c r="R3300">
        <v>2</v>
      </c>
      <c r="S3300">
        <v>9</v>
      </c>
      <c r="T3300">
        <v>1</v>
      </c>
      <c r="U3300">
        <v>1</v>
      </c>
      <c r="V3300">
        <v>6</v>
      </c>
    </row>
    <row r="3301" spans="1:22">
      <c r="A3301">
        <v>2015</v>
      </c>
      <c r="B3301">
        <v>5</v>
      </c>
      <c r="C3301">
        <v>19</v>
      </c>
      <c r="D3301" s="14">
        <v>8.5105474347780305E-2</v>
      </c>
      <c r="E3301" s="14">
        <v>1.9983206054015501E-3</v>
      </c>
      <c r="F3301" s="14">
        <v>4.51055039792078E-3</v>
      </c>
      <c r="G3301" s="14">
        <v>1.9463927500215601</v>
      </c>
      <c r="H3301" s="14">
        <v>2.39898776017586</v>
      </c>
      <c r="I3301" s="14">
        <v>0.12461874994923</v>
      </c>
      <c r="J3301" s="14">
        <v>0.43967203900853302</v>
      </c>
      <c r="K3301" s="14">
        <v>0.289180720390736</v>
      </c>
      <c r="L3301" s="14">
        <v>1.1325964884720601</v>
      </c>
      <c r="M3301" s="14">
        <v>0.17444692818461699</v>
      </c>
      <c r="N3301" s="14">
        <v>5.5192514357444198</v>
      </c>
      <c r="O3301" s="14">
        <v>2.8203991747358899</v>
      </c>
      <c r="P3301" s="14">
        <v>1.7047446636663901</v>
      </c>
      <c r="R3301">
        <v>2</v>
      </c>
      <c r="S3301">
        <v>9</v>
      </c>
      <c r="T3301">
        <v>1</v>
      </c>
      <c r="U3301">
        <v>1</v>
      </c>
      <c r="V3301">
        <v>7</v>
      </c>
    </row>
    <row r="3302" spans="1:22">
      <c r="A3302">
        <v>2015</v>
      </c>
      <c r="B3302">
        <v>5</v>
      </c>
      <c r="C3302">
        <v>20</v>
      </c>
      <c r="D3302" s="14">
        <v>1.3365376286072801E-2</v>
      </c>
      <c r="E3302" s="14">
        <v>5.1499896482939603E-5</v>
      </c>
      <c r="F3302" s="14">
        <v>0</v>
      </c>
      <c r="G3302" s="14">
        <v>1.60115830916232</v>
      </c>
      <c r="H3302" s="14">
        <v>0.71784155945427297</v>
      </c>
      <c r="I3302" s="14">
        <v>6.4628445705186194E-2</v>
      </c>
      <c r="J3302" s="14">
        <v>0.22538306502432101</v>
      </c>
      <c r="K3302" s="14">
        <v>0.168300091340778</v>
      </c>
      <c r="L3302" s="14">
        <v>3.8364076425792399</v>
      </c>
      <c r="M3302" s="14">
        <v>0.67862161658522502</v>
      </c>
      <c r="N3302" s="14">
        <v>4.2163159197602598</v>
      </c>
      <c r="O3302" s="14">
        <v>4.3305901582117103</v>
      </c>
      <c r="P3302" s="14">
        <v>2.0786035742339601</v>
      </c>
      <c r="R3302">
        <v>2</v>
      </c>
      <c r="S3302">
        <v>9</v>
      </c>
      <c r="T3302">
        <v>1</v>
      </c>
      <c r="U3302">
        <v>1</v>
      </c>
      <c r="V3302">
        <v>7</v>
      </c>
    </row>
    <row r="3303" spans="1:22">
      <c r="A3303">
        <v>2015</v>
      </c>
      <c r="B3303">
        <v>5</v>
      </c>
      <c r="C3303">
        <v>21</v>
      </c>
      <c r="D3303" s="14">
        <v>5.4053644747063499E-2</v>
      </c>
      <c r="E3303" s="14">
        <v>2.0531057245449101E-4</v>
      </c>
      <c r="F3303" s="14">
        <v>1.47990270802573E-2</v>
      </c>
      <c r="G3303" s="14">
        <v>1.52593860735127</v>
      </c>
      <c r="H3303" s="14">
        <v>0.46389196227729101</v>
      </c>
      <c r="I3303" s="14">
        <v>0.10757911676809299</v>
      </c>
      <c r="J3303" s="14">
        <v>0.132776750182068</v>
      </c>
      <c r="K3303" s="14">
        <v>0.22251183013675699</v>
      </c>
      <c r="L3303" s="14">
        <v>1.13515993405447</v>
      </c>
      <c r="M3303" s="14">
        <v>0.805276790249283</v>
      </c>
      <c r="N3303" s="14">
        <v>1.5983135989239099</v>
      </c>
      <c r="O3303" s="14">
        <v>3.7109883223116902</v>
      </c>
      <c r="P3303" s="14">
        <v>1.6234400525426</v>
      </c>
      <c r="R3303">
        <v>6</v>
      </c>
      <c r="S3303">
        <v>9</v>
      </c>
      <c r="T3303">
        <v>8</v>
      </c>
      <c r="U3303">
        <v>1</v>
      </c>
      <c r="V3303">
        <v>6</v>
      </c>
    </row>
    <row r="3304" spans="1:22">
      <c r="A3304">
        <v>2015</v>
      </c>
      <c r="B3304">
        <v>5</v>
      </c>
      <c r="C3304">
        <v>22</v>
      </c>
      <c r="D3304" s="14">
        <v>1.4226407188378001E-2</v>
      </c>
      <c r="E3304" s="14">
        <v>1.1195814454759799E-2</v>
      </c>
      <c r="F3304" s="14">
        <v>3.6506749842277197E-2</v>
      </c>
      <c r="G3304" s="14">
        <v>2.35358983366319</v>
      </c>
      <c r="H3304" s="14">
        <v>0.65895132627615005</v>
      </c>
      <c r="I3304" s="14">
        <v>0.189895376564893</v>
      </c>
      <c r="J3304" s="14">
        <v>0.53437313452904001</v>
      </c>
      <c r="K3304" s="14">
        <v>0.29360929702921801</v>
      </c>
      <c r="L3304" s="14">
        <v>1.31525991430959</v>
      </c>
      <c r="M3304" s="14">
        <v>0.39039784947213202</v>
      </c>
      <c r="N3304" s="14">
        <v>2.4391900897876702</v>
      </c>
      <c r="O3304" s="14">
        <v>3.5499877941905802</v>
      </c>
      <c r="P3304" s="14">
        <v>1.78365737728832</v>
      </c>
      <c r="R3304">
        <v>2</v>
      </c>
      <c r="S3304">
        <v>9</v>
      </c>
      <c r="T3304">
        <v>8</v>
      </c>
      <c r="U3304">
        <v>1</v>
      </c>
      <c r="V3304">
        <v>6</v>
      </c>
    </row>
    <row r="3305" spans="1:22">
      <c r="A3305">
        <v>2015</v>
      </c>
      <c r="B3305">
        <v>5</v>
      </c>
      <c r="C3305">
        <v>23</v>
      </c>
      <c r="D3305" s="14">
        <v>6.6677960973157598E-3</v>
      </c>
      <c r="E3305" s="14">
        <v>9.99964912891021E-3</v>
      </c>
      <c r="F3305" s="14">
        <v>5.3216835654545602E-5</v>
      </c>
      <c r="G3305" s="14">
        <v>3.0373082069380399</v>
      </c>
      <c r="H3305" s="14">
        <v>0.58293794642079599</v>
      </c>
      <c r="I3305" s="14">
        <v>8.0045907043464707E-3</v>
      </c>
      <c r="J3305" s="14">
        <v>0.35060909375466498</v>
      </c>
      <c r="K3305" s="14">
        <v>0.37967452056339401</v>
      </c>
      <c r="L3305" s="14">
        <v>4.3742914229247596</v>
      </c>
      <c r="M3305" s="14">
        <v>0.43668544445900598</v>
      </c>
      <c r="N3305" s="14">
        <v>3.1676595407233501</v>
      </c>
      <c r="O3305" s="14">
        <v>4.0520027910954104</v>
      </c>
      <c r="P3305" s="14">
        <v>2.2759390044238801</v>
      </c>
      <c r="R3305">
        <v>2</v>
      </c>
      <c r="S3305">
        <v>9</v>
      </c>
      <c r="T3305">
        <v>8</v>
      </c>
      <c r="U3305">
        <v>1</v>
      </c>
      <c r="V3305">
        <v>6</v>
      </c>
    </row>
    <row r="3306" spans="1:22">
      <c r="A3306">
        <v>2015</v>
      </c>
      <c r="B3306">
        <v>5</v>
      </c>
      <c r="C3306">
        <v>24</v>
      </c>
      <c r="D3306" s="14">
        <v>3.1235367506674001E-2</v>
      </c>
      <c r="E3306" s="14">
        <v>1.3193085732446101E-2</v>
      </c>
      <c r="F3306" s="14">
        <v>1.7117356662115599E-2</v>
      </c>
      <c r="G3306" s="14">
        <v>2.9235242495484401</v>
      </c>
      <c r="H3306" s="14">
        <v>1.3090042033325899</v>
      </c>
      <c r="I3306" s="14">
        <v>0.116287923750635</v>
      </c>
      <c r="J3306" s="14">
        <v>0.36023684766504899</v>
      </c>
      <c r="K3306" s="14">
        <v>0.33156401171004601</v>
      </c>
      <c r="L3306" s="14">
        <v>2.6224597674702501</v>
      </c>
      <c r="M3306" s="14">
        <v>0.65221493723115498</v>
      </c>
      <c r="N3306" s="14">
        <v>5.42472801965814</v>
      </c>
      <c r="O3306" s="14">
        <v>2.7658418887110301</v>
      </c>
      <c r="P3306" s="14">
        <v>1.8932449619335701</v>
      </c>
      <c r="R3306">
        <v>2</v>
      </c>
      <c r="S3306">
        <v>9</v>
      </c>
      <c r="T3306">
        <v>8</v>
      </c>
      <c r="U3306">
        <v>1</v>
      </c>
      <c r="V3306">
        <v>6</v>
      </c>
    </row>
    <row r="3307" spans="1:22">
      <c r="A3307">
        <v>2015</v>
      </c>
      <c r="B3307">
        <v>5</v>
      </c>
      <c r="C3307">
        <v>25</v>
      </c>
      <c r="D3307" s="14">
        <v>0.31576291882987501</v>
      </c>
      <c r="E3307" s="14">
        <v>0.63166340050955005</v>
      </c>
      <c r="F3307" s="14">
        <v>0.38704365330651103</v>
      </c>
      <c r="G3307" s="14">
        <v>3.8620996810999699</v>
      </c>
      <c r="H3307" s="14">
        <v>0.56538659726302598</v>
      </c>
      <c r="I3307" s="14">
        <v>0.29695699355017002</v>
      </c>
      <c r="J3307" s="14">
        <v>0.60668396507558098</v>
      </c>
      <c r="K3307" s="14">
        <v>0.36009791267840402</v>
      </c>
      <c r="L3307" s="14">
        <v>2.7080699063185301</v>
      </c>
      <c r="M3307" s="14">
        <v>0.15549416212047601</v>
      </c>
      <c r="N3307" s="14">
        <v>4.0506974881527</v>
      </c>
      <c r="O3307" s="14">
        <v>4.0221578866691399</v>
      </c>
      <c r="P3307" s="14">
        <v>2.3714445176045098</v>
      </c>
      <c r="R3307">
        <v>2</v>
      </c>
      <c r="S3307">
        <v>5</v>
      </c>
      <c r="T3307">
        <v>8</v>
      </c>
      <c r="U3307">
        <v>1</v>
      </c>
      <c r="V3307">
        <v>6</v>
      </c>
    </row>
    <row r="3308" spans="1:22">
      <c r="A3308">
        <v>2015</v>
      </c>
      <c r="B3308">
        <v>5</v>
      </c>
      <c r="C3308">
        <v>26</v>
      </c>
      <c r="D3308" s="14">
        <v>1.0010203032590099</v>
      </c>
      <c r="E3308" s="14">
        <v>0.30727650154971198</v>
      </c>
      <c r="F3308" s="14">
        <v>0.37051539790327997</v>
      </c>
      <c r="G3308" s="14">
        <v>4.13554396079354</v>
      </c>
      <c r="H3308" s="14">
        <v>1.33022993746241</v>
      </c>
      <c r="I3308" s="14">
        <v>1.06414131975306</v>
      </c>
      <c r="J3308" s="14">
        <v>0.85538257869817003</v>
      </c>
      <c r="K3308" s="14">
        <v>0.73449599846443303</v>
      </c>
      <c r="L3308" s="14">
        <v>0.91692083190121998</v>
      </c>
      <c r="M3308" s="14">
        <v>0.27159824139495498</v>
      </c>
      <c r="N3308" s="14">
        <v>6.5100881113915401</v>
      </c>
      <c r="O3308" s="14">
        <v>8.5438789037081708</v>
      </c>
      <c r="P3308" s="14">
        <v>4.0294591205304897</v>
      </c>
      <c r="R3308">
        <v>10</v>
      </c>
      <c r="S3308">
        <v>5</v>
      </c>
      <c r="T3308">
        <v>4</v>
      </c>
      <c r="U3308">
        <v>1</v>
      </c>
      <c r="V3308">
        <v>6</v>
      </c>
    </row>
    <row r="3309" spans="1:22">
      <c r="A3309">
        <v>2015</v>
      </c>
      <c r="B3309">
        <v>5</v>
      </c>
      <c r="C3309">
        <v>27</v>
      </c>
      <c r="D3309" s="14">
        <v>0.25394893535200502</v>
      </c>
      <c r="E3309" s="14">
        <v>3.3519733691782201</v>
      </c>
      <c r="F3309" s="14">
        <v>2.3421405362424399</v>
      </c>
      <c r="G3309" s="14">
        <v>6.8288547894053</v>
      </c>
      <c r="H3309" s="14">
        <v>0.67636018346609605</v>
      </c>
      <c r="I3309" s="14">
        <v>0.86096720070348898</v>
      </c>
      <c r="J3309" s="14">
        <v>1.78847009335803</v>
      </c>
      <c r="K3309" s="14">
        <v>0.73988707692081002</v>
      </c>
      <c r="L3309" s="14">
        <v>3.1528676666644202</v>
      </c>
      <c r="M3309" s="14">
        <v>2.0497546379571299</v>
      </c>
      <c r="N3309" s="14">
        <v>3.2666811313079802</v>
      </c>
      <c r="O3309" s="14">
        <v>8.71625066845038</v>
      </c>
      <c r="P3309" s="14">
        <v>4.7514238052822897</v>
      </c>
      <c r="R3309">
        <v>10</v>
      </c>
      <c r="S3309">
        <v>9</v>
      </c>
      <c r="T3309">
        <v>4</v>
      </c>
      <c r="U3309">
        <v>1</v>
      </c>
      <c r="V3309">
        <v>6</v>
      </c>
    </row>
    <row r="3310" spans="1:22">
      <c r="A3310">
        <v>2015</v>
      </c>
      <c r="B3310">
        <v>5</v>
      </c>
      <c r="C3310">
        <v>28</v>
      </c>
      <c r="D3310" s="14">
        <v>0.25713662760548101</v>
      </c>
      <c r="E3310" s="14">
        <v>12.661947142817001</v>
      </c>
      <c r="F3310" s="14">
        <v>2.7228481388828101</v>
      </c>
      <c r="G3310" s="14">
        <v>9.0412177694698794</v>
      </c>
      <c r="H3310" s="14">
        <v>1.77215499001718</v>
      </c>
      <c r="I3310" s="14">
        <v>0.431642605159057</v>
      </c>
      <c r="J3310" s="14">
        <v>3.46889684717179</v>
      </c>
      <c r="K3310" s="14">
        <v>0.53820260276090803</v>
      </c>
      <c r="L3310" s="14">
        <v>0.56975026504734005</v>
      </c>
      <c r="M3310" s="14">
        <v>0.31631100033061499</v>
      </c>
      <c r="N3310" s="14">
        <v>2.40314625805641</v>
      </c>
      <c r="O3310" s="14">
        <v>3.6315558274293598</v>
      </c>
      <c r="P3310" s="14">
        <v>3.4776952488683799</v>
      </c>
      <c r="R3310">
        <v>1</v>
      </c>
      <c r="S3310">
        <v>9</v>
      </c>
      <c r="T3310">
        <v>4</v>
      </c>
      <c r="U3310">
        <v>1</v>
      </c>
      <c r="V3310">
        <v>6</v>
      </c>
    </row>
    <row r="3311" spans="1:22">
      <c r="A3311">
        <v>2015</v>
      </c>
      <c r="B3311">
        <v>5</v>
      </c>
      <c r="C3311">
        <v>29</v>
      </c>
      <c r="D3311" s="14">
        <v>0.193971544922067</v>
      </c>
      <c r="E3311" s="14">
        <v>1.4714542622519799</v>
      </c>
      <c r="F3311" s="14">
        <v>0.21554165654766599</v>
      </c>
      <c r="G3311" s="14">
        <v>6.4134983764161202</v>
      </c>
      <c r="H3311" s="14">
        <v>2.18082943617088</v>
      </c>
      <c r="I3311" s="14">
        <v>0.37845356753375298</v>
      </c>
      <c r="J3311" s="14">
        <v>1.4588378061944201</v>
      </c>
      <c r="K3311" s="14">
        <v>1.1139181157875699</v>
      </c>
      <c r="L3311" s="14">
        <v>2.5394387148730702</v>
      </c>
      <c r="M3311" s="14">
        <v>0.59736560745453104</v>
      </c>
      <c r="N3311" s="14">
        <v>4.8945485407776701</v>
      </c>
      <c r="O3311" s="14">
        <v>2.66450104018358</v>
      </c>
      <c r="P3311" s="14">
        <v>2.76851268474759</v>
      </c>
      <c r="R3311">
        <v>2</v>
      </c>
      <c r="S3311">
        <v>9</v>
      </c>
      <c r="T3311">
        <v>4</v>
      </c>
      <c r="U3311">
        <v>1</v>
      </c>
      <c r="V3311">
        <v>6</v>
      </c>
    </row>
    <row r="3312" spans="1:22">
      <c r="A3312">
        <v>2015</v>
      </c>
      <c r="B3312">
        <v>5</v>
      </c>
      <c r="C3312">
        <v>30</v>
      </c>
      <c r="D3312" s="14">
        <v>0.16521443030899399</v>
      </c>
      <c r="E3312" s="14">
        <v>0.117664474353346</v>
      </c>
      <c r="F3312" s="14">
        <v>1.3402633016887899</v>
      </c>
      <c r="G3312" s="14">
        <v>4.0841364675717102</v>
      </c>
      <c r="H3312" s="14">
        <v>1.86720208436488</v>
      </c>
      <c r="I3312" s="14">
        <v>0.49835459486106898</v>
      </c>
      <c r="J3312" s="14">
        <v>1.2056483949727901</v>
      </c>
      <c r="K3312" s="14">
        <v>1.2155116891704201</v>
      </c>
      <c r="L3312" s="14">
        <v>8.1689349633926405</v>
      </c>
      <c r="M3312" s="14">
        <v>0.85648824028218495</v>
      </c>
      <c r="N3312" s="14">
        <v>5.7655010388790302</v>
      </c>
      <c r="O3312" s="14">
        <v>2.4634706793046401</v>
      </c>
      <c r="P3312" s="14">
        <v>2.6001030632981199</v>
      </c>
      <c r="R3312">
        <v>2</v>
      </c>
      <c r="S3312">
        <v>9</v>
      </c>
      <c r="T3312">
        <v>4</v>
      </c>
      <c r="U3312">
        <v>5</v>
      </c>
      <c r="V3312">
        <v>6</v>
      </c>
    </row>
    <row r="3313" spans="1:22">
      <c r="A3313">
        <v>2015</v>
      </c>
      <c r="B3313">
        <v>5</v>
      </c>
      <c r="C3313">
        <v>31</v>
      </c>
      <c r="D3313" s="14">
        <v>0.64206124957757005</v>
      </c>
      <c r="E3313" s="14">
        <v>0.26923865600902203</v>
      </c>
      <c r="F3313" s="14">
        <v>0.197346123353252</v>
      </c>
      <c r="G3313" s="14">
        <v>3.4682643821891102</v>
      </c>
      <c r="H3313" s="14">
        <v>1.9380451643240599</v>
      </c>
      <c r="I3313" s="14">
        <v>3.8293852455583899</v>
      </c>
      <c r="J3313" s="14">
        <v>1.02315993928494</v>
      </c>
      <c r="K3313" s="14">
        <v>1.52002568958577</v>
      </c>
      <c r="L3313" s="14">
        <v>9.3697535824946794</v>
      </c>
      <c r="M3313" s="14">
        <v>2.28548806277617</v>
      </c>
      <c r="N3313" s="14">
        <v>12.3087734059539</v>
      </c>
      <c r="O3313" s="14">
        <v>1.4367000595113</v>
      </c>
      <c r="P3313" s="14">
        <v>2.6317670207759898</v>
      </c>
      <c r="R3313">
        <v>2</v>
      </c>
      <c r="S3313">
        <v>9</v>
      </c>
      <c r="T3313">
        <v>4</v>
      </c>
      <c r="U3313">
        <v>5</v>
      </c>
      <c r="V3313">
        <v>6</v>
      </c>
    </row>
    <row r="3314" spans="1:22">
      <c r="A3314">
        <v>2016</v>
      </c>
      <c r="B3314">
        <v>3</v>
      </c>
      <c r="C3314">
        <v>1</v>
      </c>
      <c r="D3314" s="14">
        <v>0.59864923160220995</v>
      </c>
      <c r="E3314" s="14">
        <v>1.20032502103421E-2</v>
      </c>
      <c r="F3314" s="14">
        <v>0</v>
      </c>
      <c r="G3314" s="14">
        <v>0.121200508286349</v>
      </c>
      <c r="H3314" s="14">
        <v>1.28674593992398</v>
      </c>
      <c r="I3314" s="14">
        <v>0.551888679313845</v>
      </c>
      <c r="J3314" s="14">
        <v>0.29434644034068103</v>
      </c>
      <c r="K3314" s="14">
        <v>1.2839710360118499</v>
      </c>
      <c r="L3314" s="14">
        <v>7.2818598637168303E-2</v>
      </c>
      <c r="M3314" s="14">
        <v>3.4431575726882099E-5</v>
      </c>
      <c r="N3314" s="14">
        <v>0.77331011576794195</v>
      </c>
      <c r="O3314" s="14">
        <v>7.0807134714543203</v>
      </c>
      <c r="P3314" s="14">
        <v>2.79574328700035</v>
      </c>
      <c r="R3314">
        <v>10</v>
      </c>
      <c r="S3314">
        <v>3</v>
      </c>
      <c r="T3314">
        <v>7</v>
      </c>
      <c r="U3314">
        <v>7</v>
      </c>
      <c r="V3314">
        <v>3</v>
      </c>
    </row>
    <row r="3315" spans="1:22">
      <c r="A3315">
        <v>2016</v>
      </c>
      <c r="B3315">
        <v>3</v>
      </c>
      <c r="C3315">
        <v>2</v>
      </c>
      <c r="D3315" s="14">
        <v>6.4193870058567599</v>
      </c>
      <c r="E3315" s="14">
        <v>3.4450962745054901E-2</v>
      </c>
      <c r="F3315" s="14">
        <v>0</v>
      </c>
      <c r="G3315" s="14">
        <v>0.20512451203188301</v>
      </c>
      <c r="H3315" s="14">
        <v>0.57565595860409102</v>
      </c>
      <c r="I3315" s="14">
        <v>2.1715706298198199</v>
      </c>
      <c r="J3315" s="14">
        <v>9.4212923375948193E-2</v>
      </c>
      <c r="K3315" s="14">
        <v>1.23533193679749</v>
      </c>
      <c r="L3315" s="14">
        <v>0.221207126411848</v>
      </c>
      <c r="M3315" s="14">
        <v>6.8206867375705501E-4</v>
      </c>
      <c r="N3315" s="14">
        <v>0.66105765922729698</v>
      </c>
      <c r="O3315" s="14">
        <v>2.4323839214487402</v>
      </c>
      <c r="P3315" s="14">
        <v>1.16377581445259</v>
      </c>
      <c r="R3315">
        <v>6</v>
      </c>
      <c r="S3315">
        <v>3</v>
      </c>
      <c r="T3315">
        <v>7</v>
      </c>
      <c r="U3315">
        <v>7</v>
      </c>
      <c r="V3315">
        <v>4</v>
      </c>
    </row>
    <row r="3316" spans="1:22">
      <c r="A3316">
        <v>2016</v>
      </c>
      <c r="B3316">
        <v>3</v>
      </c>
      <c r="C3316">
        <v>3</v>
      </c>
      <c r="D3316" s="14">
        <v>8.1614848964487408</v>
      </c>
      <c r="E3316" s="14">
        <v>0.19134889554273199</v>
      </c>
      <c r="F3316" s="14">
        <v>0</v>
      </c>
      <c r="G3316" s="14">
        <v>0.64864368032033304</v>
      </c>
      <c r="H3316" s="14">
        <v>0.77310771784086696</v>
      </c>
      <c r="I3316" s="14">
        <v>5.0767355962981</v>
      </c>
      <c r="J3316" s="14">
        <v>6.8183994745637799E-2</v>
      </c>
      <c r="K3316" s="14">
        <v>3.44396472620156</v>
      </c>
      <c r="L3316" s="14">
        <v>0.61052717982542204</v>
      </c>
      <c r="M3316" s="14">
        <v>0</v>
      </c>
      <c r="N3316" s="14">
        <v>2.85424427503682</v>
      </c>
      <c r="O3316" s="14">
        <v>1.4529706188890501</v>
      </c>
      <c r="P3316" s="14">
        <v>1.4516962957681101</v>
      </c>
      <c r="R3316">
        <v>6</v>
      </c>
      <c r="S3316">
        <v>2</v>
      </c>
      <c r="T3316">
        <v>7</v>
      </c>
      <c r="U3316">
        <v>7</v>
      </c>
      <c r="V3316">
        <v>2</v>
      </c>
    </row>
    <row r="3317" spans="1:22">
      <c r="A3317">
        <v>2016</v>
      </c>
      <c r="B3317">
        <v>3</v>
      </c>
      <c r="C3317">
        <v>4</v>
      </c>
      <c r="D3317" s="14">
        <v>12.7793585266945</v>
      </c>
      <c r="E3317" s="14">
        <v>0.14499000489114</v>
      </c>
      <c r="F3317" s="14">
        <v>0</v>
      </c>
      <c r="G3317" s="14">
        <v>0.74330442543661901</v>
      </c>
      <c r="H3317" s="14">
        <v>0.43393416454922901</v>
      </c>
      <c r="I3317" s="14">
        <v>3.2556554098938899</v>
      </c>
      <c r="J3317" s="14">
        <v>0.19221410202942599</v>
      </c>
      <c r="K3317" s="14">
        <v>4.1730552744700304</v>
      </c>
      <c r="L3317" s="14">
        <v>7.1087257909001195E-2</v>
      </c>
      <c r="M3317" s="14">
        <v>4.9436717509976396E-6</v>
      </c>
      <c r="N3317" s="14">
        <v>1.0644432201312899</v>
      </c>
      <c r="O3317" s="14">
        <v>3.0377519893720399</v>
      </c>
      <c r="P3317" s="14">
        <v>1.87080837441521</v>
      </c>
      <c r="R3317">
        <v>6</v>
      </c>
      <c r="S3317">
        <v>3</v>
      </c>
      <c r="T3317">
        <v>7</v>
      </c>
      <c r="U3317">
        <v>4</v>
      </c>
      <c r="V3317">
        <v>2</v>
      </c>
    </row>
    <row r="3318" spans="1:22">
      <c r="A3318">
        <v>2016</v>
      </c>
      <c r="B3318">
        <v>3</v>
      </c>
      <c r="C3318">
        <v>5</v>
      </c>
      <c r="D3318" s="14">
        <v>3.7086418231401299</v>
      </c>
      <c r="E3318" s="14">
        <v>2.6009411022818101E-2</v>
      </c>
      <c r="F3318" s="14">
        <v>0</v>
      </c>
      <c r="G3318" s="14">
        <v>0.49833728448179099</v>
      </c>
      <c r="H3318" s="14">
        <v>0.137467089062496</v>
      </c>
      <c r="I3318" s="14">
        <v>1.2126278836296001</v>
      </c>
      <c r="J3318" s="14">
        <v>0.21064812063379099</v>
      </c>
      <c r="K3318" s="14">
        <v>2.5085659348611098</v>
      </c>
      <c r="L3318" s="14">
        <v>3.2538838664292802E-2</v>
      </c>
      <c r="M3318" s="14">
        <v>4.9473312267952899E-6</v>
      </c>
      <c r="N3318" s="14">
        <v>0.28911088683349101</v>
      </c>
      <c r="O3318" s="14">
        <v>3.9644596264294201</v>
      </c>
      <c r="P3318" s="14">
        <v>1.8941222516454499</v>
      </c>
      <c r="R3318">
        <v>8</v>
      </c>
      <c r="S3318">
        <v>3</v>
      </c>
      <c r="T3318">
        <v>5</v>
      </c>
      <c r="U3318">
        <v>4</v>
      </c>
      <c r="V3318">
        <v>9</v>
      </c>
    </row>
    <row r="3319" spans="1:22">
      <c r="A3319">
        <v>2016</v>
      </c>
      <c r="B3319">
        <v>3</v>
      </c>
      <c r="C3319">
        <v>6</v>
      </c>
      <c r="D3319" s="14">
        <v>0.59166279730303595</v>
      </c>
      <c r="E3319" s="14">
        <v>6.8417268228220304E-3</v>
      </c>
      <c r="F3319" s="14">
        <v>7.6880511259261103E-3</v>
      </c>
      <c r="G3319" s="14">
        <v>0.85590396341002295</v>
      </c>
      <c r="H3319" s="14">
        <v>0.27179150876446201</v>
      </c>
      <c r="I3319" s="14">
        <v>0.47616831618116001</v>
      </c>
      <c r="J3319" s="14">
        <v>0.26816894533674301</v>
      </c>
      <c r="K3319" s="14">
        <v>1.17755937334196</v>
      </c>
      <c r="L3319" s="14">
        <v>3.1590712051529302E-2</v>
      </c>
      <c r="M3319" s="14">
        <v>0</v>
      </c>
      <c r="N3319" s="14">
        <v>0.33819969706169001</v>
      </c>
      <c r="O3319" s="14">
        <v>1.8913142898786699</v>
      </c>
      <c r="P3319" s="14">
        <v>1.00105598030792</v>
      </c>
      <c r="R3319">
        <v>6</v>
      </c>
      <c r="S3319">
        <v>1</v>
      </c>
      <c r="T3319">
        <v>5</v>
      </c>
      <c r="U3319">
        <v>4</v>
      </c>
      <c r="V3319">
        <v>9</v>
      </c>
    </row>
    <row r="3320" spans="1:22">
      <c r="A3320">
        <v>2016</v>
      </c>
      <c r="B3320">
        <v>3</v>
      </c>
      <c r="C3320">
        <v>7</v>
      </c>
      <c r="D3320" s="14">
        <v>1.24704444264581</v>
      </c>
      <c r="E3320" s="14">
        <v>1.5841102188647701E-2</v>
      </c>
      <c r="F3320" s="14">
        <v>6.8548816026804205E-4</v>
      </c>
      <c r="G3320" s="14">
        <v>2.95333140790098</v>
      </c>
      <c r="H3320" s="14">
        <v>1.1023310488512601</v>
      </c>
      <c r="I3320" s="14">
        <v>1.2716957793889401</v>
      </c>
      <c r="J3320" s="14">
        <v>0.21373855585836499</v>
      </c>
      <c r="K3320" s="14">
        <v>2.2222595507818701</v>
      </c>
      <c r="L3320" s="14">
        <v>0.46311685596818802</v>
      </c>
      <c r="M3320" s="14">
        <v>0</v>
      </c>
      <c r="N3320" s="14">
        <v>0.90646182561563904</v>
      </c>
      <c r="O3320" s="14">
        <v>2.6131826611212401</v>
      </c>
      <c r="P3320" s="14">
        <v>1.87134439963896</v>
      </c>
      <c r="R3320">
        <v>6</v>
      </c>
      <c r="S3320">
        <v>1</v>
      </c>
      <c r="T3320">
        <v>9</v>
      </c>
      <c r="U3320">
        <v>4</v>
      </c>
      <c r="V3320">
        <v>4</v>
      </c>
    </row>
    <row r="3321" spans="1:22">
      <c r="A3321">
        <v>2016</v>
      </c>
      <c r="B3321">
        <v>3</v>
      </c>
      <c r="C3321">
        <v>8</v>
      </c>
      <c r="D3321" s="14">
        <v>6.1726364081645597</v>
      </c>
      <c r="E3321" s="14">
        <v>0.133829330071533</v>
      </c>
      <c r="F3321" s="14">
        <v>6.33230313673879E-2</v>
      </c>
      <c r="G3321" s="14">
        <v>2.44239289223672</v>
      </c>
      <c r="H3321" s="14">
        <v>4.4355859309035104</v>
      </c>
      <c r="I3321" s="14">
        <v>5.7456698807366502</v>
      </c>
      <c r="J3321" s="14">
        <v>0.462648019115878</v>
      </c>
      <c r="K3321" s="14">
        <v>12.5358168817703</v>
      </c>
      <c r="L3321" s="14">
        <v>1.13947654444677</v>
      </c>
      <c r="M3321" s="14">
        <v>0</v>
      </c>
      <c r="N3321" s="14">
        <v>8.2153022069720691</v>
      </c>
      <c r="O3321" s="14">
        <v>4.55884140755483</v>
      </c>
      <c r="P3321" s="14">
        <v>4.6403448341092703</v>
      </c>
      <c r="R3321">
        <v>11</v>
      </c>
      <c r="S3321">
        <v>3</v>
      </c>
      <c r="T3321">
        <v>7</v>
      </c>
      <c r="U3321">
        <v>4</v>
      </c>
      <c r="V3321">
        <v>4</v>
      </c>
    </row>
    <row r="3322" spans="1:22">
      <c r="A3322">
        <v>2016</v>
      </c>
      <c r="B3322">
        <v>3</v>
      </c>
      <c r="C3322">
        <v>9</v>
      </c>
      <c r="D3322" s="14">
        <v>4.5606429068838299</v>
      </c>
      <c r="E3322" s="14">
        <v>0.19250290921138499</v>
      </c>
      <c r="F3322" s="14">
        <v>1.2285326594114E-2</v>
      </c>
      <c r="G3322" s="14">
        <v>3.18332779101907</v>
      </c>
      <c r="H3322" s="14">
        <v>8.0229040396568099</v>
      </c>
      <c r="I3322" s="14">
        <v>1.6598999500667</v>
      </c>
      <c r="J3322" s="14">
        <v>0.57115863816607404</v>
      </c>
      <c r="K3322" s="14">
        <v>9.4107110478881495</v>
      </c>
      <c r="L3322" s="14">
        <v>0.96094203942241996</v>
      </c>
      <c r="M3322" s="14">
        <v>4.9360705097134496E-6</v>
      </c>
      <c r="N3322" s="14">
        <v>8.9198770711208102</v>
      </c>
      <c r="O3322" s="14">
        <v>3.6389575745278</v>
      </c>
      <c r="P3322" s="14">
        <v>4.16000391670637</v>
      </c>
      <c r="R3322">
        <v>11</v>
      </c>
      <c r="S3322">
        <v>3</v>
      </c>
      <c r="T3322">
        <v>5</v>
      </c>
      <c r="U3322">
        <v>4</v>
      </c>
      <c r="V3322">
        <v>4</v>
      </c>
    </row>
    <row r="3323" spans="1:22">
      <c r="A3323">
        <v>2016</v>
      </c>
      <c r="B3323">
        <v>3</v>
      </c>
      <c r="C3323">
        <v>10</v>
      </c>
      <c r="D3323" s="14">
        <v>5.7150040560978104</v>
      </c>
      <c r="E3323" s="14">
        <v>7.2695054924949806E-2</v>
      </c>
      <c r="F3323" s="14">
        <v>0</v>
      </c>
      <c r="G3323" s="14">
        <v>0.49582453147729799</v>
      </c>
      <c r="H3323" s="14">
        <v>1.96720833177192</v>
      </c>
      <c r="I3323" s="14">
        <v>1.65275437052873</v>
      </c>
      <c r="J3323" s="14">
        <v>0.111139610283311</v>
      </c>
      <c r="K3323" s="14">
        <v>3.9832772227323399</v>
      </c>
      <c r="L3323" s="14">
        <v>0.218963966721825</v>
      </c>
      <c r="M3323" s="14">
        <v>0</v>
      </c>
      <c r="N3323" s="14">
        <v>0.85413006177219597</v>
      </c>
      <c r="O3323" s="14">
        <v>1.39967232786781</v>
      </c>
      <c r="P3323" s="14">
        <v>1.37239848062918</v>
      </c>
      <c r="R3323">
        <v>6</v>
      </c>
      <c r="S3323">
        <v>3</v>
      </c>
      <c r="T3323">
        <v>5</v>
      </c>
      <c r="U3323">
        <v>4</v>
      </c>
      <c r="V3323">
        <v>3</v>
      </c>
    </row>
    <row r="3324" spans="1:22">
      <c r="A3324">
        <v>2016</v>
      </c>
      <c r="B3324">
        <v>3</v>
      </c>
      <c r="C3324">
        <v>11</v>
      </c>
      <c r="D3324" s="14">
        <v>11.2653777493448</v>
      </c>
      <c r="E3324" s="14">
        <v>0.16885790379780599</v>
      </c>
      <c r="F3324" s="14">
        <v>5.3221078346907803E-5</v>
      </c>
      <c r="G3324" s="14">
        <v>0.15012693025594601</v>
      </c>
      <c r="H3324" s="14">
        <v>0.728646835430944</v>
      </c>
      <c r="I3324" s="14">
        <v>6.0683247715558997</v>
      </c>
      <c r="J3324" s="14">
        <v>0.105875459237623</v>
      </c>
      <c r="K3324" s="14">
        <v>6.1044108278687297</v>
      </c>
      <c r="L3324" s="14">
        <v>0.65067747306128898</v>
      </c>
      <c r="M3324" s="14">
        <v>1.3765991438863899E-4</v>
      </c>
      <c r="N3324" s="14">
        <v>1.42789433515388</v>
      </c>
      <c r="O3324" s="14">
        <v>0.75270849265471595</v>
      </c>
      <c r="P3324" s="14">
        <v>1.4081599652224901</v>
      </c>
      <c r="R3324">
        <v>6</v>
      </c>
      <c r="S3324">
        <v>3</v>
      </c>
      <c r="T3324">
        <v>7</v>
      </c>
      <c r="U3324">
        <v>4</v>
      </c>
      <c r="V3324">
        <v>2</v>
      </c>
    </row>
    <row r="3325" spans="1:22">
      <c r="A3325">
        <v>2016</v>
      </c>
      <c r="B3325">
        <v>3</v>
      </c>
      <c r="C3325">
        <v>12</v>
      </c>
      <c r="D3325" s="14">
        <v>2.1209145222914101</v>
      </c>
      <c r="E3325" s="14">
        <v>6.11850957791506E-2</v>
      </c>
      <c r="F3325" s="14">
        <v>0</v>
      </c>
      <c r="G3325" s="14">
        <v>0.292881956214052</v>
      </c>
      <c r="H3325" s="14">
        <v>0.54832603737696295</v>
      </c>
      <c r="I3325" s="14">
        <v>1.5465661817024901</v>
      </c>
      <c r="J3325" s="14">
        <v>5.2592255584684999E-2</v>
      </c>
      <c r="K3325" s="14">
        <v>2.1421037009852402</v>
      </c>
      <c r="L3325" s="14">
        <v>0.54946976828029503</v>
      </c>
      <c r="M3325" s="14">
        <v>0.10751260632521301</v>
      </c>
      <c r="N3325" s="14">
        <v>1.6573745398800701</v>
      </c>
      <c r="O3325" s="14">
        <v>1.3376799960210199</v>
      </c>
      <c r="P3325" s="14">
        <v>0.99423406119041802</v>
      </c>
      <c r="R3325">
        <v>6</v>
      </c>
      <c r="S3325">
        <v>2</v>
      </c>
      <c r="T3325">
        <v>6</v>
      </c>
      <c r="U3325">
        <v>9</v>
      </c>
      <c r="V3325">
        <v>5</v>
      </c>
    </row>
    <row r="3326" spans="1:22">
      <c r="A3326">
        <v>2016</v>
      </c>
      <c r="B3326">
        <v>3</v>
      </c>
      <c r="C3326">
        <v>13</v>
      </c>
      <c r="D3326" s="14">
        <v>1.9851307650710199</v>
      </c>
      <c r="E3326" s="14">
        <v>8.4645179156468305E-3</v>
      </c>
      <c r="F3326" s="14">
        <v>2.48571741656827E-3</v>
      </c>
      <c r="G3326" s="14">
        <v>9.9431094770242104E-2</v>
      </c>
      <c r="H3326" s="14">
        <v>9.7525909682370099E-2</v>
      </c>
      <c r="I3326" s="14">
        <v>0.76495996855156401</v>
      </c>
      <c r="J3326" s="14">
        <v>2.8532554879830401E-2</v>
      </c>
      <c r="K3326" s="14">
        <v>2.7451028704868801</v>
      </c>
      <c r="L3326" s="14">
        <v>0.106945753101282</v>
      </c>
      <c r="M3326" s="14">
        <v>0.36227000677366999</v>
      </c>
      <c r="N3326" s="14">
        <v>0.41461025676815999</v>
      </c>
      <c r="O3326" s="14">
        <v>1.7119267709288799</v>
      </c>
      <c r="P3326" s="14">
        <v>1.0138037277552701</v>
      </c>
      <c r="R3326">
        <v>6</v>
      </c>
      <c r="S3326">
        <v>3</v>
      </c>
      <c r="T3326">
        <v>7</v>
      </c>
      <c r="U3326">
        <v>9</v>
      </c>
      <c r="V3326">
        <v>5</v>
      </c>
    </row>
    <row r="3327" spans="1:22">
      <c r="A3327">
        <v>2016</v>
      </c>
      <c r="B3327">
        <v>3</v>
      </c>
      <c r="C3327">
        <v>14</v>
      </c>
      <c r="D3327" s="14">
        <v>0.25675364635164299</v>
      </c>
      <c r="E3327" s="14">
        <v>1.0710139551788299E-3</v>
      </c>
      <c r="F3327" s="14">
        <v>0</v>
      </c>
      <c r="G3327" s="14">
        <v>0.45718412372936301</v>
      </c>
      <c r="H3327" s="14">
        <v>0.1280000738175</v>
      </c>
      <c r="I3327" s="14">
        <v>0.28653535347854298</v>
      </c>
      <c r="J3327" s="14">
        <v>4.2192489149352502E-2</v>
      </c>
      <c r="K3327" s="14">
        <v>3.2104788253046599</v>
      </c>
      <c r="L3327" s="14">
        <v>0.46233296525744999</v>
      </c>
      <c r="M3327" s="14">
        <v>0.63296023882693397</v>
      </c>
      <c r="N3327" s="14">
        <v>0.156963820128145</v>
      </c>
      <c r="O3327" s="14">
        <v>1.50878783265462</v>
      </c>
      <c r="P3327" s="14">
        <v>1.02868369451133</v>
      </c>
      <c r="R3327">
        <v>8</v>
      </c>
      <c r="S3327">
        <v>7</v>
      </c>
      <c r="T3327">
        <v>7</v>
      </c>
      <c r="U3327">
        <v>9</v>
      </c>
      <c r="V3327">
        <v>2</v>
      </c>
    </row>
    <row r="3328" spans="1:22">
      <c r="A3328">
        <v>2016</v>
      </c>
      <c r="B3328">
        <v>3</v>
      </c>
      <c r="C3328">
        <v>15</v>
      </c>
      <c r="D3328" s="14">
        <v>0.15801324245427201</v>
      </c>
      <c r="E3328" s="14">
        <v>0</v>
      </c>
      <c r="F3328" s="14">
        <v>1.05867943429011E-2</v>
      </c>
      <c r="G3328" s="14">
        <v>0.246101723827088</v>
      </c>
      <c r="H3328" s="14">
        <v>0.101511608012282</v>
      </c>
      <c r="I3328" s="14">
        <v>4.2951457877181902E-2</v>
      </c>
      <c r="J3328" s="14">
        <v>2.5874030060567099E-2</v>
      </c>
      <c r="K3328" s="14">
        <v>3.4930920273135802</v>
      </c>
      <c r="L3328" s="14">
        <v>7.8848477762001698E-2</v>
      </c>
      <c r="M3328" s="14">
        <v>4.8933538859202201E-2</v>
      </c>
      <c r="N3328" s="14">
        <v>0.20514828485012401</v>
      </c>
      <c r="O3328" s="14">
        <v>1.1367594372213301</v>
      </c>
      <c r="P3328" s="14">
        <v>0.94689659929772996</v>
      </c>
      <c r="R3328">
        <v>8</v>
      </c>
      <c r="S3328">
        <v>7</v>
      </c>
      <c r="T3328">
        <v>7</v>
      </c>
      <c r="U3328">
        <v>9</v>
      </c>
      <c r="V3328">
        <v>2</v>
      </c>
    </row>
    <row r="3329" spans="1:22">
      <c r="A3329">
        <v>2016</v>
      </c>
      <c r="B3329">
        <v>3</v>
      </c>
      <c r="C3329">
        <v>16</v>
      </c>
      <c r="D3329" s="14">
        <v>2.8476564148375698</v>
      </c>
      <c r="E3329" s="14">
        <v>3.0574480810020897E-4</v>
      </c>
      <c r="F3329" s="14">
        <v>2.5603583091840802E-2</v>
      </c>
      <c r="G3329" s="14">
        <v>0.433908414913597</v>
      </c>
      <c r="H3329" s="14">
        <v>0.12572644272022501</v>
      </c>
      <c r="I3329" s="14">
        <v>0.112532769258403</v>
      </c>
      <c r="J3329" s="14">
        <v>7.2124393678442603E-2</v>
      </c>
      <c r="K3329" s="14">
        <v>3.3069087477869701</v>
      </c>
      <c r="L3329" s="14">
        <v>0.50227664481324996</v>
      </c>
      <c r="M3329" s="14">
        <v>3.8052373546236501E-2</v>
      </c>
      <c r="N3329" s="14">
        <v>0.55045548924374499</v>
      </c>
      <c r="O3329" s="14">
        <v>0.66557029968578596</v>
      </c>
      <c r="P3329" s="14">
        <v>0.94861968416831499</v>
      </c>
      <c r="R3329">
        <v>6</v>
      </c>
      <c r="S3329">
        <v>7</v>
      </c>
      <c r="T3329">
        <v>7</v>
      </c>
      <c r="U3329">
        <v>9</v>
      </c>
      <c r="V3329">
        <v>2</v>
      </c>
    </row>
    <row r="3330" spans="1:22">
      <c r="A3330">
        <v>2016</v>
      </c>
      <c r="B3330">
        <v>3</v>
      </c>
      <c r="C3330">
        <v>17</v>
      </c>
      <c r="D3330" s="14">
        <v>2.8321071658358199</v>
      </c>
      <c r="E3330" s="14">
        <v>5.7564932352320297E-2</v>
      </c>
      <c r="F3330" s="14">
        <v>4.2056220238738701E-2</v>
      </c>
      <c r="G3330" s="14">
        <v>1.0932922943760099</v>
      </c>
      <c r="H3330" s="14">
        <v>0.31933005127566799</v>
      </c>
      <c r="I3330" s="14">
        <v>1.0043158629183799</v>
      </c>
      <c r="J3330" s="14">
        <v>0.143141603740947</v>
      </c>
      <c r="K3330" s="14">
        <v>2.9316920101511501</v>
      </c>
      <c r="L3330" s="14">
        <v>0.81247413706677496</v>
      </c>
      <c r="M3330" s="14">
        <v>3.4015324280033802E-3</v>
      </c>
      <c r="N3330" s="14">
        <v>2.5248086931834401</v>
      </c>
      <c r="O3330" s="14">
        <v>0.65917699963724496</v>
      </c>
      <c r="P3330" s="14">
        <v>1.0210772864976001</v>
      </c>
      <c r="R3330">
        <v>6</v>
      </c>
      <c r="S3330">
        <v>7</v>
      </c>
      <c r="T3330">
        <v>7</v>
      </c>
      <c r="U3330">
        <v>9</v>
      </c>
      <c r="V3330">
        <v>2</v>
      </c>
    </row>
    <row r="3331" spans="1:22">
      <c r="A3331">
        <v>2016</v>
      </c>
      <c r="B3331">
        <v>3</v>
      </c>
      <c r="C3331">
        <v>18</v>
      </c>
      <c r="D3331" s="14">
        <v>1.52061444833068</v>
      </c>
      <c r="E3331" s="14">
        <v>1.69629226008788E-2</v>
      </c>
      <c r="F3331" s="14">
        <v>1.2141939952666899E-3</v>
      </c>
      <c r="G3331" s="14">
        <v>1.3357267700970701</v>
      </c>
      <c r="H3331" s="14">
        <v>0.57680729931355701</v>
      </c>
      <c r="I3331" s="14">
        <v>0.85934198232389003</v>
      </c>
      <c r="J3331" s="14">
        <v>5.7219115483224697E-2</v>
      </c>
      <c r="K3331" s="14">
        <v>2.2034119832594801</v>
      </c>
      <c r="L3331" s="14">
        <v>0.670184258408272</v>
      </c>
      <c r="M3331" s="14">
        <v>4.1931109766138501E-4</v>
      </c>
      <c r="N3331" s="14">
        <v>3.9674303831029998</v>
      </c>
      <c r="O3331" s="14">
        <v>0.32416208659253298</v>
      </c>
      <c r="P3331" s="14">
        <v>0.85706765926120898</v>
      </c>
      <c r="R3331">
        <v>6</v>
      </c>
      <c r="S3331">
        <v>7</v>
      </c>
      <c r="T3331">
        <v>5</v>
      </c>
      <c r="U3331">
        <v>9</v>
      </c>
      <c r="V3331">
        <v>5</v>
      </c>
    </row>
    <row r="3332" spans="1:22">
      <c r="A3332">
        <v>2016</v>
      </c>
      <c r="B3332">
        <v>3</v>
      </c>
      <c r="C3332">
        <v>19</v>
      </c>
      <c r="D3332" s="14">
        <v>3.3879442368045498</v>
      </c>
      <c r="E3332" s="14">
        <v>2.24328072007727E-2</v>
      </c>
      <c r="F3332" s="14">
        <v>2.8017517058786402E-3</v>
      </c>
      <c r="G3332" s="14">
        <v>1.77474892978407</v>
      </c>
      <c r="H3332" s="14">
        <v>0.35894118061819902</v>
      </c>
      <c r="I3332" s="14">
        <v>0.88877193589666104</v>
      </c>
      <c r="J3332" s="14">
        <v>6.8936656564117599E-2</v>
      </c>
      <c r="K3332" s="14">
        <v>1.2676169399183199</v>
      </c>
      <c r="L3332" s="14">
        <v>0.61748712830040997</v>
      </c>
      <c r="M3332" s="14">
        <v>5.0275343465606597E-3</v>
      </c>
      <c r="N3332" s="14">
        <v>1.04083319127412</v>
      </c>
      <c r="O3332" s="14">
        <v>0.237201074636432</v>
      </c>
      <c r="P3332" s="14">
        <v>0.61270922952616502</v>
      </c>
      <c r="R3332">
        <v>6</v>
      </c>
      <c r="S3332">
        <v>7</v>
      </c>
      <c r="T3332">
        <v>7</v>
      </c>
      <c r="U3332">
        <v>9</v>
      </c>
      <c r="V3332">
        <v>2</v>
      </c>
    </row>
    <row r="3333" spans="1:22">
      <c r="A3333">
        <v>2016</v>
      </c>
      <c r="B3333">
        <v>3</v>
      </c>
      <c r="C3333">
        <v>20</v>
      </c>
      <c r="D3333" s="14">
        <v>2.5229053343397898</v>
      </c>
      <c r="E3333" s="14">
        <v>2.6312759475056801E-2</v>
      </c>
      <c r="F3333" s="14">
        <v>1.15921188858369E-3</v>
      </c>
      <c r="G3333" s="14">
        <v>0.79315135229423706</v>
      </c>
      <c r="H3333" s="14">
        <v>0.24595354233613201</v>
      </c>
      <c r="I3333" s="14">
        <v>0.69877867731205501</v>
      </c>
      <c r="J3333" s="14">
        <v>6.4034211603348296E-2</v>
      </c>
      <c r="K3333" s="14">
        <v>4.1091440979320097</v>
      </c>
      <c r="L3333" s="14">
        <v>6.17295013947722E-2</v>
      </c>
      <c r="M3333" s="14">
        <v>0</v>
      </c>
      <c r="N3333" s="14">
        <v>0.38720156666561201</v>
      </c>
      <c r="O3333" s="14">
        <v>0.43098338224069099</v>
      </c>
      <c r="P3333" s="14">
        <v>0.97673726085447798</v>
      </c>
      <c r="R3333">
        <v>6</v>
      </c>
      <c r="S3333">
        <v>4</v>
      </c>
      <c r="T3333">
        <v>7</v>
      </c>
      <c r="U3333">
        <v>9</v>
      </c>
      <c r="V3333">
        <v>2</v>
      </c>
    </row>
    <row r="3334" spans="1:22">
      <c r="A3334">
        <v>2016</v>
      </c>
      <c r="B3334">
        <v>3</v>
      </c>
      <c r="C3334">
        <v>21</v>
      </c>
      <c r="D3334" s="14">
        <v>9.6192707951455301</v>
      </c>
      <c r="E3334" s="14">
        <v>0.106376557241111</v>
      </c>
      <c r="F3334" s="14">
        <v>3.6959770525711903E-4</v>
      </c>
      <c r="G3334" s="14">
        <v>1.2992268260523601</v>
      </c>
      <c r="H3334" s="14">
        <v>0.15759931812632699</v>
      </c>
      <c r="I3334" s="14">
        <v>5.73960715919499</v>
      </c>
      <c r="J3334" s="14">
        <v>7.9512648337970795E-2</v>
      </c>
      <c r="K3334" s="14">
        <v>3.27451162231434</v>
      </c>
      <c r="L3334" s="14">
        <v>0.76007708837076404</v>
      </c>
      <c r="M3334" s="14">
        <v>1.8174197725635999E-3</v>
      </c>
      <c r="N3334" s="14">
        <v>2.93868612717272</v>
      </c>
      <c r="O3334" s="14">
        <v>0.47618930957026301</v>
      </c>
      <c r="P3334" s="14">
        <v>1.06795494577355</v>
      </c>
      <c r="R3334">
        <v>6</v>
      </c>
      <c r="S3334">
        <v>7</v>
      </c>
      <c r="T3334">
        <v>7</v>
      </c>
      <c r="U3334">
        <v>9</v>
      </c>
      <c r="V3334">
        <v>2</v>
      </c>
    </row>
    <row r="3335" spans="1:22">
      <c r="A3335">
        <v>2016</v>
      </c>
      <c r="B3335">
        <v>3</v>
      </c>
      <c r="C3335">
        <v>22</v>
      </c>
      <c r="D3335" s="14">
        <v>3.3956908548019098</v>
      </c>
      <c r="E3335" s="14">
        <v>4.4256020086631501E-2</v>
      </c>
      <c r="F3335" s="14">
        <v>0.116579677518781</v>
      </c>
      <c r="G3335" s="14">
        <v>1.5166589454561901</v>
      </c>
      <c r="H3335" s="14">
        <v>0.77212307425743798</v>
      </c>
      <c r="I3335" s="14">
        <v>1.2811618981563</v>
      </c>
      <c r="J3335" s="14">
        <v>2.7784252226231199E-2</v>
      </c>
      <c r="K3335" s="14">
        <v>7.2992991483258498</v>
      </c>
      <c r="L3335" s="14">
        <v>0.78863342156937</v>
      </c>
      <c r="M3335" s="14">
        <v>9.8946624535905797E-6</v>
      </c>
      <c r="N3335" s="14">
        <v>4.7532241860778299</v>
      </c>
      <c r="O3335" s="14">
        <v>0.46560744249689301</v>
      </c>
      <c r="P3335" s="14">
        <v>1.80368211456321</v>
      </c>
      <c r="R3335">
        <v>9</v>
      </c>
      <c r="S3335">
        <v>4</v>
      </c>
      <c r="T3335">
        <v>6</v>
      </c>
      <c r="U3335">
        <v>9</v>
      </c>
      <c r="V3335">
        <v>5</v>
      </c>
    </row>
    <row r="3336" spans="1:22">
      <c r="A3336">
        <v>2016</v>
      </c>
      <c r="B3336">
        <v>3</v>
      </c>
      <c r="C3336">
        <v>23</v>
      </c>
      <c r="D3336" s="14">
        <v>4.0510356667348804</v>
      </c>
      <c r="E3336" s="14">
        <v>5.3160351246110397E-2</v>
      </c>
      <c r="F3336" s="14">
        <v>0.471812392268735</v>
      </c>
      <c r="G3336" s="14">
        <v>1.1401576277809</v>
      </c>
      <c r="H3336" s="14">
        <v>0.53311959440438395</v>
      </c>
      <c r="I3336" s="14">
        <v>3.1224369384908699</v>
      </c>
      <c r="J3336" s="14">
        <v>4.1047332574351503E-2</v>
      </c>
      <c r="K3336" s="14">
        <v>6.3030729713740401</v>
      </c>
      <c r="L3336" s="14">
        <v>0.447749515270007</v>
      </c>
      <c r="M3336" s="14">
        <v>0</v>
      </c>
      <c r="N3336" s="14">
        <v>2.49946663482344</v>
      </c>
      <c r="O3336" s="14">
        <v>0.60191304013570701</v>
      </c>
      <c r="P3336" s="14">
        <v>1.64139057212827</v>
      </c>
      <c r="R3336">
        <v>9</v>
      </c>
      <c r="S3336">
        <v>7</v>
      </c>
      <c r="T3336">
        <v>6</v>
      </c>
      <c r="U3336">
        <v>9</v>
      </c>
      <c r="V3336">
        <v>5</v>
      </c>
    </row>
    <row r="3337" spans="1:22">
      <c r="A3337">
        <v>2016</v>
      </c>
      <c r="B3337">
        <v>3</v>
      </c>
      <c r="C3337">
        <v>24</v>
      </c>
      <c r="D3337" s="14">
        <v>6.7988155547287503</v>
      </c>
      <c r="E3337" s="14">
        <v>0.26360133782421402</v>
      </c>
      <c r="F3337" s="14">
        <v>1.8461347813769801E-2</v>
      </c>
      <c r="G3337" s="14">
        <v>0.71604125445398703</v>
      </c>
      <c r="H3337" s="14">
        <v>0.17957845479159701</v>
      </c>
      <c r="I3337" s="14">
        <v>2.4533659067531</v>
      </c>
      <c r="J3337" s="14">
        <v>0.114820527387819</v>
      </c>
      <c r="K3337" s="14">
        <v>7.5513510545840399</v>
      </c>
      <c r="L3337" s="14">
        <v>9.7287818024943504E-2</v>
      </c>
      <c r="M3337" s="14">
        <v>0</v>
      </c>
      <c r="N3337" s="14">
        <v>2.4040924867325</v>
      </c>
      <c r="O3337" s="14">
        <v>0.95939647262209904</v>
      </c>
      <c r="P3337" s="14">
        <v>1.71209502658851</v>
      </c>
      <c r="R3337">
        <v>9</v>
      </c>
      <c r="S3337">
        <v>4</v>
      </c>
      <c r="T3337">
        <v>6</v>
      </c>
      <c r="U3337">
        <v>9</v>
      </c>
      <c r="V3337">
        <v>5</v>
      </c>
    </row>
    <row r="3338" spans="1:22">
      <c r="A3338">
        <v>2016</v>
      </c>
      <c r="B3338">
        <v>3</v>
      </c>
      <c r="C3338">
        <v>25</v>
      </c>
      <c r="D3338" s="14">
        <v>7.6424698350830704</v>
      </c>
      <c r="E3338" s="14">
        <v>0.59613470892758502</v>
      </c>
      <c r="F3338" s="14">
        <v>6.3865292182112396E-4</v>
      </c>
      <c r="G3338" s="14">
        <v>0.65570542325443903</v>
      </c>
      <c r="H3338" s="14">
        <v>0.15983950263444099</v>
      </c>
      <c r="I3338" s="14">
        <v>2.50368726988405</v>
      </c>
      <c r="J3338" s="14">
        <v>0.15094922077974099</v>
      </c>
      <c r="K3338" s="14">
        <v>5.1239441634016902</v>
      </c>
      <c r="L3338" s="14">
        <v>7.7560698829292798E-2</v>
      </c>
      <c r="M3338" s="14">
        <v>0</v>
      </c>
      <c r="N3338" s="14">
        <v>1.7315997777095899</v>
      </c>
      <c r="O3338" s="14">
        <v>1.38961961530111</v>
      </c>
      <c r="P3338" s="14">
        <v>1.4202851040798701</v>
      </c>
      <c r="R3338">
        <v>8</v>
      </c>
      <c r="S3338">
        <v>4</v>
      </c>
      <c r="T3338">
        <v>6</v>
      </c>
      <c r="U3338">
        <v>9</v>
      </c>
      <c r="V3338">
        <v>5</v>
      </c>
    </row>
    <row r="3339" spans="1:22">
      <c r="A3339">
        <v>2016</v>
      </c>
      <c r="B3339">
        <v>3</v>
      </c>
      <c r="C3339">
        <v>26</v>
      </c>
      <c r="D3339" s="14">
        <v>2.3310687837372899</v>
      </c>
      <c r="E3339" s="14">
        <v>0.50891280719028897</v>
      </c>
      <c r="F3339" s="14">
        <v>0</v>
      </c>
      <c r="G3339" s="14">
        <v>0.68627417348586395</v>
      </c>
      <c r="H3339" s="14">
        <v>0.111627635538844</v>
      </c>
      <c r="I3339" s="14">
        <v>1.5832630519750399</v>
      </c>
      <c r="J3339" s="14">
        <v>0.111519875536211</v>
      </c>
      <c r="K3339" s="14">
        <v>1.54027784178896</v>
      </c>
      <c r="L3339" s="14">
        <v>0.17831495263729399</v>
      </c>
      <c r="M3339" s="14">
        <v>3.4896851732377802E-3</v>
      </c>
      <c r="N3339" s="14">
        <v>0.447926479249878</v>
      </c>
      <c r="O3339" s="14">
        <v>1.9202574597681801</v>
      </c>
      <c r="P3339" s="14">
        <v>1.1260493028176499</v>
      </c>
      <c r="R3339">
        <v>6</v>
      </c>
      <c r="S3339">
        <v>2</v>
      </c>
      <c r="T3339">
        <v>6</v>
      </c>
      <c r="U3339">
        <v>9</v>
      </c>
      <c r="V3339">
        <v>5</v>
      </c>
    </row>
    <row r="3340" spans="1:22">
      <c r="A3340">
        <v>2016</v>
      </c>
      <c r="B3340">
        <v>3</v>
      </c>
      <c r="C3340">
        <v>27</v>
      </c>
      <c r="D3340" s="14">
        <v>4.7199023535867104</v>
      </c>
      <c r="E3340" s="14">
        <v>0.35613343807618297</v>
      </c>
      <c r="F3340" s="14">
        <v>0</v>
      </c>
      <c r="G3340" s="14">
        <v>0.49957852041944301</v>
      </c>
      <c r="H3340" s="14">
        <v>0.14238128470057701</v>
      </c>
      <c r="I3340" s="14">
        <v>3.1908773966462798</v>
      </c>
      <c r="J3340" s="14">
        <v>8.44288781750753E-2</v>
      </c>
      <c r="K3340" s="14">
        <v>2.9165232633120501</v>
      </c>
      <c r="L3340" s="14">
        <v>0.149326613671178</v>
      </c>
      <c r="M3340" s="14">
        <v>9.3053985786288899E-4</v>
      </c>
      <c r="N3340" s="14">
        <v>1.26236711798532</v>
      </c>
      <c r="O3340" s="14">
        <v>3.7241602164169501</v>
      </c>
      <c r="P3340" s="14">
        <v>1.8356263370016199</v>
      </c>
      <c r="R3340">
        <v>6</v>
      </c>
      <c r="S3340">
        <v>2</v>
      </c>
      <c r="T3340">
        <v>6</v>
      </c>
      <c r="U3340">
        <v>9</v>
      </c>
      <c r="V3340">
        <v>5</v>
      </c>
    </row>
    <row r="3341" spans="1:22">
      <c r="A3341">
        <v>2016</v>
      </c>
      <c r="B3341">
        <v>3</v>
      </c>
      <c r="C3341">
        <v>28</v>
      </c>
      <c r="D3341" s="14">
        <v>0.43712822428208697</v>
      </c>
      <c r="E3341" s="14">
        <v>0.25803190346362798</v>
      </c>
      <c r="F3341" s="14">
        <v>0</v>
      </c>
      <c r="G3341" s="14">
        <v>0.37674537331109698</v>
      </c>
      <c r="H3341" s="14">
        <v>6.8348103516404093E-2</v>
      </c>
      <c r="I3341" s="14">
        <v>0.73664731233849201</v>
      </c>
      <c r="J3341" s="14">
        <v>6.2321584200270903E-2</v>
      </c>
      <c r="K3341" s="14">
        <v>1.9783902542677401</v>
      </c>
      <c r="L3341" s="14">
        <v>0.28406247886952402</v>
      </c>
      <c r="M3341" s="14">
        <v>2.8894508970141002E-3</v>
      </c>
      <c r="N3341" s="14">
        <v>0.95245741401422801</v>
      </c>
      <c r="O3341" s="14">
        <v>2.97857273481962</v>
      </c>
      <c r="P3341" s="14">
        <v>1.34130908564369</v>
      </c>
      <c r="R3341">
        <v>6</v>
      </c>
      <c r="S3341">
        <v>3</v>
      </c>
      <c r="T3341">
        <v>6</v>
      </c>
      <c r="U3341">
        <v>9</v>
      </c>
      <c r="V3341">
        <v>5</v>
      </c>
    </row>
    <row r="3342" spans="1:22">
      <c r="A3342">
        <v>2016</v>
      </c>
      <c r="B3342">
        <v>3</v>
      </c>
      <c r="C3342">
        <v>29</v>
      </c>
      <c r="D3342" s="14">
        <v>0.76046948102618495</v>
      </c>
      <c r="E3342" s="14">
        <v>0.25015090972183501</v>
      </c>
      <c r="F3342" s="14">
        <v>1.07406314826099E-2</v>
      </c>
      <c r="G3342" s="14">
        <v>0.53219498906164797</v>
      </c>
      <c r="H3342" s="14">
        <v>0.17234342673704101</v>
      </c>
      <c r="I3342" s="14">
        <v>0.50809303003509498</v>
      </c>
      <c r="J3342" s="14">
        <v>5.5276163188183E-2</v>
      </c>
      <c r="K3342" s="14">
        <v>4.8798773311244403</v>
      </c>
      <c r="L3342" s="14">
        <v>1.18200015992903</v>
      </c>
      <c r="M3342" s="14">
        <v>3.7436877832880899E-4</v>
      </c>
      <c r="N3342" s="14">
        <v>1.06704365254086</v>
      </c>
      <c r="O3342" s="14">
        <v>1.0560060708019701</v>
      </c>
      <c r="P3342" s="14">
        <v>1.26790988689282</v>
      </c>
      <c r="R3342">
        <v>6</v>
      </c>
      <c r="S3342">
        <v>7</v>
      </c>
      <c r="T3342">
        <v>7</v>
      </c>
      <c r="U3342">
        <v>9</v>
      </c>
      <c r="V3342">
        <v>4</v>
      </c>
    </row>
    <row r="3343" spans="1:22">
      <c r="A3343">
        <v>2016</v>
      </c>
      <c r="B3343">
        <v>3</v>
      </c>
      <c r="C3343">
        <v>30</v>
      </c>
      <c r="D3343" s="14">
        <v>1.40884549312814</v>
      </c>
      <c r="E3343" s="14">
        <v>0.11748752688182899</v>
      </c>
      <c r="F3343" s="14">
        <v>0.12193929746570201</v>
      </c>
      <c r="G3343" s="14">
        <v>0.76390957221885902</v>
      </c>
      <c r="H3343" s="14">
        <v>0.32632476429588297</v>
      </c>
      <c r="I3343" s="14">
        <v>3.8673008775912199</v>
      </c>
      <c r="J3343" s="14">
        <v>5.6823793758485897E-2</v>
      </c>
      <c r="K3343" s="14">
        <v>7.6145024219882202</v>
      </c>
      <c r="L3343" s="14">
        <v>0.49022918742284899</v>
      </c>
      <c r="M3343" s="14">
        <v>2.9867134436741701E-3</v>
      </c>
      <c r="N3343" s="14">
        <v>2.1126144112215499</v>
      </c>
      <c r="O3343" s="14">
        <v>1.5573445148101499</v>
      </c>
      <c r="P3343" s="14">
        <v>1.8759178901931901</v>
      </c>
      <c r="R3343">
        <v>8</v>
      </c>
      <c r="S3343">
        <v>7</v>
      </c>
      <c r="T3343">
        <v>7</v>
      </c>
      <c r="U3343">
        <v>9</v>
      </c>
      <c r="V3343">
        <v>2</v>
      </c>
    </row>
    <row r="3344" spans="1:22">
      <c r="A3344">
        <v>2016</v>
      </c>
      <c r="B3344">
        <v>3</v>
      </c>
      <c r="C3344">
        <v>31</v>
      </c>
      <c r="D3344" s="14">
        <v>4.7286914688458799</v>
      </c>
      <c r="E3344" s="14">
        <v>0.154791337414275</v>
      </c>
      <c r="F3344" s="14">
        <v>1.46744737960417E-2</v>
      </c>
      <c r="G3344" s="14">
        <v>0.87920918396079395</v>
      </c>
      <c r="H3344" s="14">
        <v>0.98308474175414895</v>
      </c>
      <c r="I3344" s="14">
        <v>4.5182139528670904</v>
      </c>
      <c r="J3344" s="14">
        <v>9.8945752662433994E-2</v>
      </c>
      <c r="K3344" s="14">
        <v>11.921780424550899</v>
      </c>
      <c r="L3344" s="14">
        <v>0.441567669030837</v>
      </c>
      <c r="M3344" s="14">
        <v>0</v>
      </c>
      <c r="N3344" s="14">
        <v>4.2502125561239898</v>
      </c>
      <c r="O3344" s="14">
        <v>4.4675188141750901</v>
      </c>
      <c r="P3344" s="14">
        <v>3.63433326997745</v>
      </c>
      <c r="R3344">
        <v>9</v>
      </c>
      <c r="S3344">
        <v>7</v>
      </c>
      <c r="T3344">
        <v>7</v>
      </c>
      <c r="U3344">
        <v>9</v>
      </c>
      <c r="V3344">
        <v>4</v>
      </c>
    </row>
    <row r="3345" spans="1:22">
      <c r="A3345">
        <v>2016</v>
      </c>
      <c r="B3345">
        <v>4</v>
      </c>
      <c r="C3345">
        <v>1</v>
      </c>
      <c r="D3345" s="14">
        <v>22.391165387165501</v>
      </c>
      <c r="E3345" s="14">
        <v>0.12312817912799</v>
      </c>
      <c r="F3345" s="14">
        <v>0.25323671587931201</v>
      </c>
      <c r="G3345" s="14">
        <v>2.4629854282944899</v>
      </c>
      <c r="H3345" s="14">
        <v>2.7008283272143498</v>
      </c>
      <c r="I3345" s="14">
        <v>22.388656557942902</v>
      </c>
      <c r="J3345" s="14">
        <v>0.13340346231909</v>
      </c>
      <c r="K3345" s="14">
        <v>18.6022669156036</v>
      </c>
      <c r="L3345" s="14">
        <v>2.3605103460697898</v>
      </c>
      <c r="M3345" s="14">
        <v>1.9513098469896399E-5</v>
      </c>
      <c r="N3345" s="14">
        <v>17.340542050131099</v>
      </c>
      <c r="O3345" s="14">
        <v>4.8596866597389203</v>
      </c>
      <c r="P3345" s="14">
        <v>5.70124707002413</v>
      </c>
      <c r="R3345">
        <v>11</v>
      </c>
      <c r="S3345">
        <v>7</v>
      </c>
      <c r="T3345">
        <v>7</v>
      </c>
      <c r="U3345">
        <v>9</v>
      </c>
      <c r="V3345">
        <v>4</v>
      </c>
    </row>
    <row r="3346" spans="1:22">
      <c r="A3346">
        <v>2016</v>
      </c>
      <c r="B3346">
        <v>4</v>
      </c>
      <c r="C3346">
        <v>2</v>
      </c>
      <c r="D3346" s="14">
        <v>14.122285766370601</v>
      </c>
      <c r="E3346" s="14">
        <v>0.87141918950463704</v>
      </c>
      <c r="F3346" s="14">
        <v>0.67566103922924603</v>
      </c>
      <c r="G3346" s="14">
        <v>3.8882493552494402</v>
      </c>
      <c r="H3346" s="14">
        <v>4.3699205420162199</v>
      </c>
      <c r="I3346" s="14">
        <v>13.724494803678301</v>
      </c>
      <c r="J3346" s="14">
        <v>0.51842139153578404</v>
      </c>
      <c r="K3346" s="14">
        <v>16.151451341719799</v>
      </c>
      <c r="L3346" s="14">
        <v>0.74472467658687702</v>
      </c>
      <c r="M3346" s="14">
        <v>9.3140584787847495E-4</v>
      </c>
      <c r="N3346" s="14">
        <v>10.6597954357003</v>
      </c>
      <c r="O3346" s="14">
        <v>5.8030272867253201</v>
      </c>
      <c r="P3346" s="14">
        <v>5.6362686059278699</v>
      </c>
      <c r="R3346">
        <v>11</v>
      </c>
      <c r="S3346">
        <v>2</v>
      </c>
      <c r="T3346">
        <v>7</v>
      </c>
      <c r="U3346">
        <v>9</v>
      </c>
      <c r="V3346">
        <v>4</v>
      </c>
    </row>
    <row r="3347" spans="1:22">
      <c r="A3347">
        <v>2016</v>
      </c>
      <c r="B3347">
        <v>4</v>
      </c>
      <c r="C3347">
        <v>3</v>
      </c>
      <c r="D3347" s="14">
        <v>9.1322721349799991</v>
      </c>
      <c r="E3347" s="14">
        <v>1.2296454820487199</v>
      </c>
      <c r="F3347" s="14">
        <v>0.233854910191899</v>
      </c>
      <c r="G3347" s="14">
        <v>2.7664870932397001</v>
      </c>
      <c r="H3347" s="14">
        <v>5.5373757461948596</v>
      </c>
      <c r="I3347" s="14">
        <v>8.9281141486972597</v>
      </c>
      <c r="J3347" s="14">
        <v>0.32631451086656799</v>
      </c>
      <c r="K3347" s="14">
        <v>14.5005415368435</v>
      </c>
      <c r="L3347" s="14">
        <v>2.1433219522140901</v>
      </c>
      <c r="M3347" s="14">
        <v>4.0759410740672901E-3</v>
      </c>
      <c r="N3347" s="14">
        <v>11.3825312755816</v>
      </c>
      <c r="O3347" s="14">
        <v>5.5682090225945604</v>
      </c>
      <c r="P3347" s="14">
        <v>5.5093290073444701</v>
      </c>
      <c r="R3347">
        <v>11</v>
      </c>
      <c r="S3347">
        <v>3</v>
      </c>
      <c r="T3347">
        <v>6</v>
      </c>
      <c r="U3347">
        <v>9</v>
      </c>
      <c r="V3347">
        <v>4</v>
      </c>
    </row>
    <row r="3348" spans="1:22">
      <c r="A3348">
        <v>2016</v>
      </c>
      <c r="B3348">
        <v>4</v>
      </c>
      <c r="C3348">
        <v>4</v>
      </c>
      <c r="D3348" s="14">
        <v>5.1245160923219899</v>
      </c>
      <c r="E3348" s="14">
        <v>0.79001643554729495</v>
      </c>
      <c r="F3348" s="14">
        <v>0.27637028053455998</v>
      </c>
      <c r="G3348" s="14">
        <v>3.75681472035631</v>
      </c>
      <c r="H3348" s="14">
        <v>5.4455296469169197</v>
      </c>
      <c r="I3348" s="14">
        <v>1.1246022286413</v>
      </c>
      <c r="J3348" s="14">
        <v>0.36064305364152899</v>
      </c>
      <c r="K3348" s="14">
        <v>14.516198844487</v>
      </c>
      <c r="L3348" s="14">
        <v>1.56715864040056</v>
      </c>
      <c r="M3348" s="14">
        <v>2.3227257411144699E-2</v>
      </c>
      <c r="N3348" s="14">
        <v>7.0298996053423499</v>
      </c>
      <c r="O3348" s="14">
        <v>2.0114198940143799</v>
      </c>
      <c r="P3348" s="14">
        <v>4.3460760381621704</v>
      </c>
      <c r="R3348">
        <v>11</v>
      </c>
      <c r="S3348">
        <v>3</v>
      </c>
      <c r="T3348">
        <v>6</v>
      </c>
      <c r="U3348">
        <v>9</v>
      </c>
      <c r="V3348">
        <v>5</v>
      </c>
    </row>
    <row r="3349" spans="1:22">
      <c r="A3349">
        <v>2016</v>
      </c>
      <c r="B3349">
        <v>4</v>
      </c>
      <c r="C3349">
        <v>5</v>
      </c>
      <c r="D3349" s="14">
        <v>4.7366396560694399</v>
      </c>
      <c r="E3349" s="14">
        <v>0.30115294635647299</v>
      </c>
      <c r="F3349" s="14">
        <v>1.4132719699113501</v>
      </c>
      <c r="G3349" s="14">
        <v>3.0585711513948799</v>
      </c>
      <c r="H3349" s="14">
        <v>1.86275570803994</v>
      </c>
      <c r="I3349" s="14">
        <v>1.254876737392</v>
      </c>
      <c r="J3349" s="14">
        <v>0.27345832501640399</v>
      </c>
      <c r="K3349" s="14">
        <v>8.6642012340437393</v>
      </c>
      <c r="L3349" s="14">
        <v>0.26433794906897401</v>
      </c>
      <c r="M3349" s="14">
        <v>1.5620176697981401E-3</v>
      </c>
      <c r="N3349" s="14">
        <v>1.5656757897937901</v>
      </c>
      <c r="O3349" s="14">
        <v>1.0324754959876401</v>
      </c>
      <c r="P3349" s="14">
        <v>2.4305964924815799</v>
      </c>
      <c r="R3349">
        <v>9</v>
      </c>
      <c r="S3349">
        <v>3</v>
      </c>
      <c r="T3349">
        <v>7</v>
      </c>
      <c r="U3349">
        <v>9</v>
      </c>
      <c r="V3349">
        <v>4</v>
      </c>
    </row>
    <row r="3350" spans="1:22">
      <c r="A3350">
        <v>2016</v>
      </c>
      <c r="B3350">
        <v>4</v>
      </c>
      <c r="C3350">
        <v>6</v>
      </c>
      <c r="D3350" s="14">
        <v>10.644348680990401</v>
      </c>
      <c r="E3350" s="14">
        <v>0.22415358468992999</v>
      </c>
      <c r="F3350" s="14">
        <v>1.01411132535805</v>
      </c>
      <c r="G3350" s="14">
        <v>3.1662252843812899</v>
      </c>
      <c r="H3350" s="14">
        <v>1.2605045315025001</v>
      </c>
      <c r="I3350" s="14">
        <v>4.8040126178452498</v>
      </c>
      <c r="J3350" s="14">
        <v>0.18821405137563199</v>
      </c>
      <c r="K3350" s="14">
        <v>3.6495290721162599</v>
      </c>
      <c r="L3350" s="14">
        <v>0.27229324980476</v>
      </c>
      <c r="M3350" s="14">
        <v>8.7708427646660404E-4</v>
      </c>
      <c r="N3350" s="14">
        <v>2.2778893358091801</v>
      </c>
      <c r="O3350" s="14">
        <v>0.85328193590410495</v>
      </c>
      <c r="P3350" s="14">
        <v>1.5982412885423101</v>
      </c>
      <c r="R3350">
        <v>6</v>
      </c>
      <c r="S3350">
        <v>8</v>
      </c>
      <c r="T3350">
        <v>7</v>
      </c>
      <c r="U3350">
        <v>9</v>
      </c>
      <c r="V3350">
        <v>4</v>
      </c>
    </row>
    <row r="3351" spans="1:22">
      <c r="A3351">
        <v>2016</v>
      </c>
      <c r="B3351">
        <v>4</v>
      </c>
      <c r="C3351">
        <v>7</v>
      </c>
      <c r="D3351" s="14">
        <v>8.6530367179253798</v>
      </c>
      <c r="E3351" s="14">
        <v>0.146618563002858</v>
      </c>
      <c r="F3351" s="14">
        <v>0.19694120110039301</v>
      </c>
      <c r="G3351" s="14">
        <v>2.74706810016598</v>
      </c>
      <c r="H3351" s="14">
        <v>0.97046187219830604</v>
      </c>
      <c r="I3351" s="14">
        <v>4.37434398910609</v>
      </c>
      <c r="J3351" s="14">
        <v>0.105275581935517</v>
      </c>
      <c r="K3351" s="14">
        <v>8.4551211601586704</v>
      </c>
      <c r="L3351" s="14">
        <v>2.17329442194296</v>
      </c>
      <c r="M3351" s="14">
        <v>0</v>
      </c>
      <c r="N3351" s="14">
        <v>8.5509014524191098</v>
      </c>
      <c r="O3351" s="14">
        <v>2.3981873070898199</v>
      </c>
      <c r="P3351" s="14">
        <v>3.0374567016774998</v>
      </c>
      <c r="R3351">
        <v>8</v>
      </c>
      <c r="S3351">
        <v>8</v>
      </c>
      <c r="T3351">
        <v>9</v>
      </c>
      <c r="U3351">
        <v>9</v>
      </c>
      <c r="V3351">
        <v>4</v>
      </c>
    </row>
    <row r="3352" spans="1:22">
      <c r="A3352">
        <v>2016</v>
      </c>
      <c r="B3352">
        <v>4</v>
      </c>
      <c r="C3352">
        <v>8</v>
      </c>
      <c r="D3352" s="14">
        <v>3.9923719921887</v>
      </c>
      <c r="E3352" s="14">
        <v>2.68137656549077</v>
      </c>
      <c r="F3352" s="14">
        <v>3.6916208104819099</v>
      </c>
      <c r="G3352" s="14">
        <v>4.5159045843817198</v>
      </c>
      <c r="H3352" s="14">
        <v>1.0718442119104299</v>
      </c>
      <c r="I3352" s="14">
        <v>5.1770677438428097</v>
      </c>
      <c r="J3352" s="14">
        <v>0.29140720972974798</v>
      </c>
      <c r="K3352" s="14">
        <v>5.1139864193418196</v>
      </c>
      <c r="L3352" s="14">
        <v>1.14522007221961</v>
      </c>
      <c r="M3352" s="14">
        <v>4.9473312267952899E-6</v>
      </c>
      <c r="N3352" s="14">
        <v>4.2346345002173296</v>
      </c>
      <c r="O3352" s="14">
        <v>4.2822350260013398</v>
      </c>
      <c r="P3352" s="14">
        <v>3.2417070764201301</v>
      </c>
      <c r="R3352">
        <v>1</v>
      </c>
      <c r="S3352">
        <v>8</v>
      </c>
      <c r="T3352">
        <v>9</v>
      </c>
      <c r="U3352">
        <v>9</v>
      </c>
      <c r="V3352">
        <v>4</v>
      </c>
    </row>
    <row r="3353" spans="1:22">
      <c r="A3353">
        <v>2016</v>
      </c>
      <c r="B3353">
        <v>4</v>
      </c>
      <c r="C3353">
        <v>9</v>
      </c>
      <c r="D3353" s="14">
        <v>3.7866331937559599</v>
      </c>
      <c r="E3353" s="14">
        <v>4.7892777413292897</v>
      </c>
      <c r="F3353" s="14">
        <v>4.9394622569625701</v>
      </c>
      <c r="G3353" s="14">
        <v>5.1807125591609999</v>
      </c>
      <c r="H3353" s="14">
        <v>1.45508275791315</v>
      </c>
      <c r="I3353" s="14">
        <v>3.2746308641780799</v>
      </c>
      <c r="J3353" s="14">
        <v>1.5523812537706401</v>
      </c>
      <c r="K3353" s="14">
        <v>6.9958065533629297</v>
      </c>
      <c r="L3353" s="14">
        <v>1.0156021477689701</v>
      </c>
      <c r="M3353" s="14">
        <v>7.9720984446105404E-4</v>
      </c>
      <c r="N3353" s="14">
        <v>4.9752390693928001</v>
      </c>
      <c r="O3353" s="14">
        <v>2.2695991577271002</v>
      </c>
      <c r="P3353" s="14">
        <v>3.10921312115007</v>
      </c>
      <c r="R3353">
        <v>9</v>
      </c>
      <c r="S3353">
        <v>6</v>
      </c>
      <c r="T3353">
        <v>9</v>
      </c>
      <c r="U3353">
        <v>9</v>
      </c>
      <c r="V3353">
        <v>4</v>
      </c>
    </row>
    <row r="3354" spans="1:22">
      <c r="A3354">
        <v>2016</v>
      </c>
      <c r="B3354">
        <v>4</v>
      </c>
      <c r="C3354">
        <v>10</v>
      </c>
      <c r="D3354" s="14">
        <v>3.4379151997203001</v>
      </c>
      <c r="E3354" s="14">
        <v>3.7152274847886799</v>
      </c>
      <c r="F3354" s="14">
        <v>0.87208011198989199</v>
      </c>
      <c r="G3354" s="14">
        <v>8.4492889838969294</v>
      </c>
      <c r="H3354" s="14">
        <v>3.3029717515784598</v>
      </c>
      <c r="I3354" s="14">
        <v>3.2529515598329501</v>
      </c>
      <c r="J3354" s="14">
        <v>3.0530602055563398</v>
      </c>
      <c r="K3354" s="14">
        <v>4.1988740970513101</v>
      </c>
      <c r="L3354" s="14">
        <v>1.4320498658896501</v>
      </c>
      <c r="M3354" s="14">
        <v>3.5027195746981498E-3</v>
      </c>
      <c r="N3354" s="14">
        <v>10.058371408421101</v>
      </c>
      <c r="O3354" s="14">
        <v>2.6459619965794698</v>
      </c>
      <c r="P3354" s="14">
        <v>3.8992198105021898</v>
      </c>
      <c r="R3354">
        <v>1</v>
      </c>
      <c r="S3354">
        <v>8</v>
      </c>
      <c r="T3354">
        <v>9</v>
      </c>
      <c r="U3354">
        <v>9</v>
      </c>
      <c r="V3354">
        <v>4</v>
      </c>
    </row>
    <row r="3355" spans="1:22">
      <c r="A3355">
        <v>2016</v>
      </c>
      <c r="B3355">
        <v>4</v>
      </c>
      <c r="C3355">
        <v>11</v>
      </c>
      <c r="D3355" s="14">
        <v>4.8134454427249302</v>
      </c>
      <c r="E3355" s="14">
        <v>0.54055861079021705</v>
      </c>
      <c r="F3355" s="14">
        <v>6.9389741508408306E-2</v>
      </c>
      <c r="G3355" s="14">
        <v>3.0278759689366299</v>
      </c>
      <c r="H3355" s="14">
        <v>3.1610540427440599</v>
      </c>
      <c r="I3355" s="14">
        <v>3.1157016947971998</v>
      </c>
      <c r="J3355" s="14">
        <v>0.75939258309491897</v>
      </c>
      <c r="K3355" s="14">
        <v>4.6076867059321103</v>
      </c>
      <c r="L3355" s="14">
        <v>1.02162275171898</v>
      </c>
      <c r="M3355" s="14">
        <v>6.4754198650236003E-2</v>
      </c>
      <c r="N3355" s="14">
        <v>5.8934639594249996</v>
      </c>
      <c r="O3355" s="14">
        <v>2.4306728787406899</v>
      </c>
      <c r="P3355" s="14">
        <v>2.55531154242377</v>
      </c>
      <c r="R3355">
        <v>7</v>
      </c>
      <c r="S3355">
        <v>8</v>
      </c>
      <c r="T3355">
        <v>9</v>
      </c>
      <c r="U3355">
        <v>9</v>
      </c>
      <c r="V3355">
        <v>4</v>
      </c>
    </row>
    <row r="3356" spans="1:22">
      <c r="A3356">
        <v>2016</v>
      </c>
      <c r="B3356">
        <v>4</v>
      </c>
      <c r="C3356">
        <v>12</v>
      </c>
      <c r="D3356" s="14">
        <v>7.1560904591099197</v>
      </c>
      <c r="E3356" s="14">
        <v>0.94817999307553003</v>
      </c>
      <c r="F3356" s="14">
        <v>1.0421482746483299</v>
      </c>
      <c r="G3356" s="14">
        <v>4.1743872163231899</v>
      </c>
      <c r="H3356" s="14">
        <v>2.6167098132865201</v>
      </c>
      <c r="I3356" s="14">
        <v>3.66259409579474</v>
      </c>
      <c r="J3356" s="14">
        <v>0.57715031294122798</v>
      </c>
      <c r="K3356" s="14">
        <v>4.4565043506707198</v>
      </c>
      <c r="L3356" s="14">
        <v>2.4753419274810899</v>
      </c>
      <c r="M3356" s="14">
        <v>0.16343630082570601</v>
      </c>
      <c r="N3356" s="14">
        <v>7.3947216766548998</v>
      </c>
      <c r="O3356" s="14">
        <v>2.6285698181967798</v>
      </c>
      <c r="P3356" s="14">
        <v>2.92643296808507</v>
      </c>
      <c r="R3356">
        <v>7</v>
      </c>
      <c r="S3356">
        <v>6</v>
      </c>
      <c r="T3356">
        <v>9</v>
      </c>
      <c r="U3356">
        <v>9</v>
      </c>
      <c r="V3356">
        <v>4</v>
      </c>
    </row>
    <row r="3357" spans="1:22">
      <c r="A3357">
        <v>2016</v>
      </c>
      <c r="B3357">
        <v>4</v>
      </c>
      <c r="C3357">
        <v>13</v>
      </c>
      <c r="D3357" s="14">
        <v>6.8630711717246502</v>
      </c>
      <c r="E3357" s="14">
        <v>4.8033524153612897</v>
      </c>
      <c r="F3357" s="14">
        <v>18.175445255105402</v>
      </c>
      <c r="G3357" s="14">
        <v>8.3727442223857391</v>
      </c>
      <c r="H3357" s="14">
        <v>1.9972316334626301</v>
      </c>
      <c r="I3357" s="14">
        <v>7.0767119571594002</v>
      </c>
      <c r="J3357" s="14">
        <v>0.41321677525535999</v>
      </c>
      <c r="K3357" s="14">
        <v>3.2599013528657301</v>
      </c>
      <c r="L3357" s="14">
        <v>8.8406540360176198</v>
      </c>
      <c r="M3357" s="14">
        <v>0.42412229394128698</v>
      </c>
      <c r="N3357" s="14">
        <v>12.967947504813701</v>
      </c>
      <c r="O3357" s="14">
        <v>3.5670927104145398</v>
      </c>
      <c r="P3357" s="14">
        <v>4.2882294605204097</v>
      </c>
      <c r="R3357">
        <v>1</v>
      </c>
      <c r="S3357">
        <v>6</v>
      </c>
      <c r="T3357">
        <v>9</v>
      </c>
      <c r="U3357">
        <v>9</v>
      </c>
      <c r="V3357">
        <v>1</v>
      </c>
    </row>
    <row r="3358" spans="1:22">
      <c r="A3358">
        <v>2016</v>
      </c>
      <c r="B3358">
        <v>4</v>
      </c>
      <c r="C3358">
        <v>14</v>
      </c>
      <c r="D3358" s="14">
        <v>6.6899405706777504</v>
      </c>
      <c r="E3358" s="14">
        <v>8.0621302327082898</v>
      </c>
      <c r="F3358" s="14">
        <v>20.254210733211</v>
      </c>
      <c r="G3358" s="14">
        <v>8.0719107952071205</v>
      </c>
      <c r="H3358" s="14">
        <v>2.1491270973089698</v>
      </c>
      <c r="I3358" s="14">
        <v>4.0351920481388897</v>
      </c>
      <c r="J3358" s="14">
        <v>0.69044531033041801</v>
      </c>
      <c r="K3358" s="14">
        <v>6.0860897090402801</v>
      </c>
      <c r="L3358" s="14">
        <v>3.5226137212239501</v>
      </c>
      <c r="M3358" s="14">
        <v>0.52530450494187098</v>
      </c>
      <c r="N3358" s="14">
        <v>8.2381695951844698</v>
      </c>
      <c r="O3358" s="14">
        <v>6.3353009037623398</v>
      </c>
      <c r="P3358" s="14">
        <v>5.0890776614403599</v>
      </c>
      <c r="R3358">
        <v>4</v>
      </c>
      <c r="S3358">
        <v>6</v>
      </c>
      <c r="T3358">
        <v>9</v>
      </c>
      <c r="U3358">
        <v>9</v>
      </c>
      <c r="V3358">
        <v>7</v>
      </c>
    </row>
    <row r="3359" spans="1:22">
      <c r="A3359">
        <v>2016</v>
      </c>
      <c r="B3359">
        <v>4</v>
      </c>
      <c r="C3359">
        <v>15</v>
      </c>
      <c r="D3359" s="14">
        <v>6.7774925338174601</v>
      </c>
      <c r="E3359" s="14">
        <v>20.999763312800301</v>
      </c>
      <c r="F3359" s="14">
        <v>19.844083485029302</v>
      </c>
      <c r="G3359" s="14">
        <v>10.903170334340199</v>
      </c>
      <c r="H3359" s="14">
        <v>2.74047373882143</v>
      </c>
      <c r="I3359" s="14">
        <v>3.6187105858554398</v>
      </c>
      <c r="J3359" s="14">
        <v>2.3917157305023</v>
      </c>
      <c r="K3359" s="14">
        <v>10.7201113818398</v>
      </c>
      <c r="L3359" s="14">
        <v>3.9916657065838401</v>
      </c>
      <c r="M3359" s="14">
        <v>1.1866431449402E-2</v>
      </c>
      <c r="N3359" s="14">
        <v>7.1784362855283002</v>
      </c>
      <c r="O3359" s="14">
        <v>6.3497781496527903</v>
      </c>
      <c r="P3359" s="14">
        <v>6.2727543972079802</v>
      </c>
      <c r="R3359">
        <v>4</v>
      </c>
      <c r="S3359">
        <v>1</v>
      </c>
      <c r="T3359">
        <v>9</v>
      </c>
      <c r="U3359">
        <v>9</v>
      </c>
      <c r="V3359">
        <v>4</v>
      </c>
    </row>
    <row r="3360" spans="1:22">
      <c r="A3360">
        <v>2016</v>
      </c>
      <c r="B3360">
        <v>4</v>
      </c>
      <c r="C3360">
        <v>16</v>
      </c>
      <c r="D3360" s="14">
        <v>5.7817872029719997</v>
      </c>
      <c r="E3360" s="14">
        <v>2.6405660682789298</v>
      </c>
      <c r="F3360" s="14">
        <v>1.6755755813895099</v>
      </c>
      <c r="G3360" s="14">
        <v>8.5551648697761298</v>
      </c>
      <c r="H3360" s="14">
        <v>5.77121253755588</v>
      </c>
      <c r="I3360" s="14">
        <v>3.5330221934542698</v>
      </c>
      <c r="J3360" s="14">
        <v>2.5005204971250499</v>
      </c>
      <c r="K3360" s="14">
        <v>6.2048030420696803</v>
      </c>
      <c r="L3360" s="14">
        <v>5.5766824761818103</v>
      </c>
      <c r="M3360" s="14">
        <v>1.5329077640454899E-2</v>
      </c>
      <c r="N3360" s="14">
        <v>11.633517415852401</v>
      </c>
      <c r="O3360" s="14">
        <v>2.5257840752983398</v>
      </c>
      <c r="P3360" s="14">
        <v>4.5678023592564001</v>
      </c>
      <c r="R3360">
        <v>1</v>
      </c>
      <c r="S3360">
        <v>1</v>
      </c>
      <c r="T3360">
        <v>9</v>
      </c>
      <c r="U3360">
        <v>9</v>
      </c>
      <c r="V3360">
        <v>3</v>
      </c>
    </row>
    <row r="3361" spans="1:22">
      <c r="A3361">
        <v>2016</v>
      </c>
      <c r="B3361">
        <v>4</v>
      </c>
      <c r="C3361">
        <v>17</v>
      </c>
      <c r="D3361" s="14">
        <v>5.5153047494629597</v>
      </c>
      <c r="E3361" s="14">
        <v>0.44808499452197098</v>
      </c>
      <c r="F3361" s="14">
        <v>0.60032296259332596</v>
      </c>
      <c r="G3361" s="14">
        <v>5.3792136591314597</v>
      </c>
      <c r="H3361" s="14">
        <v>4.4626954649580703</v>
      </c>
      <c r="I3361" s="14">
        <v>4.1724821795465896</v>
      </c>
      <c r="J3361" s="14">
        <v>1.50069553186239</v>
      </c>
      <c r="K3361" s="14">
        <v>5.1465765773826302</v>
      </c>
      <c r="L3361" s="14">
        <v>4.3229360602007301</v>
      </c>
      <c r="M3361" s="14">
        <v>5.0160102799379196E-3</v>
      </c>
      <c r="N3361" s="14">
        <v>15.026226953084899</v>
      </c>
      <c r="O3361" s="14">
        <v>4.7711150889769698</v>
      </c>
      <c r="P3361" s="14">
        <v>4.4152723209989704</v>
      </c>
      <c r="R3361">
        <v>3</v>
      </c>
      <c r="S3361">
        <v>8</v>
      </c>
      <c r="T3361">
        <v>3</v>
      </c>
      <c r="U3361">
        <v>3</v>
      </c>
      <c r="V3361">
        <v>9</v>
      </c>
    </row>
    <row r="3362" spans="1:22">
      <c r="A3362">
        <v>2016</v>
      </c>
      <c r="B3362">
        <v>4</v>
      </c>
      <c r="C3362">
        <v>18</v>
      </c>
      <c r="D3362" s="14">
        <v>12.1098804548462</v>
      </c>
      <c r="E3362" s="14">
        <v>0.11570575973023001</v>
      </c>
      <c r="F3362" s="14">
        <v>2.8360992450603899E-2</v>
      </c>
      <c r="G3362" s="14">
        <v>6.3098002712450203</v>
      </c>
      <c r="H3362" s="14">
        <v>3.1070540660232502</v>
      </c>
      <c r="I3362" s="14">
        <v>5.8932640960874396</v>
      </c>
      <c r="J3362" s="14">
        <v>0.670949773831229</v>
      </c>
      <c r="K3362" s="14">
        <v>3.8493553141374801</v>
      </c>
      <c r="L3362" s="14">
        <v>7.7773434662369096</v>
      </c>
      <c r="M3362" s="14">
        <v>0.107394366460781</v>
      </c>
      <c r="N3362" s="14">
        <v>11.636884085482301</v>
      </c>
      <c r="O3362" s="14">
        <v>12.0911379928664</v>
      </c>
      <c r="P3362" s="14">
        <v>6.6647164963692598</v>
      </c>
      <c r="R3362">
        <v>3</v>
      </c>
      <c r="S3362">
        <v>8</v>
      </c>
      <c r="T3362">
        <v>3</v>
      </c>
      <c r="U3362">
        <v>3</v>
      </c>
      <c r="V3362">
        <v>9</v>
      </c>
    </row>
    <row r="3363" spans="1:22">
      <c r="A3363">
        <v>2016</v>
      </c>
      <c r="B3363">
        <v>4</v>
      </c>
      <c r="C3363">
        <v>19</v>
      </c>
      <c r="D3363" s="14">
        <v>8.4875023898794204</v>
      </c>
      <c r="E3363" s="14">
        <v>8.0653098617635394E-2</v>
      </c>
      <c r="F3363" s="14">
        <v>1.16324263020116</v>
      </c>
      <c r="G3363" s="14">
        <v>4.5478321424498001</v>
      </c>
      <c r="H3363" s="14">
        <v>6.3140062856446999</v>
      </c>
      <c r="I3363" s="14">
        <v>8.0143480249589896</v>
      </c>
      <c r="J3363" s="14">
        <v>0.91470964846884295</v>
      </c>
      <c r="K3363" s="14">
        <v>4.6775008427773699</v>
      </c>
      <c r="L3363" s="14">
        <v>2.0128530175241299</v>
      </c>
      <c r="M3363" s="14">
        <v>4.5798343051372703E-2</v>
      </c>
      <c r="N3363" s="14">
        <v>8.5216589550515405</v>
      </c>
      <c r="O3363" s="14">
        <v>6.5710061140176297</v>
      </c>
      <c r="P3363" s="14">
        <v>4.5079537411050099</v>
      </c>
      <c r="R3363">
        <v>3</v>
      </c>
      <c r="S3363">
        <v>8</v>
      </c>
      <c r="T3363">
        <v>3</v>
      </c>
      <c r="U3363">
        <v>3</v>
      </c>
      <c r="V3363">
        <v>9</v>
      </c>
    </row>
    <row r="3364" spans="1:22">
      <c r="A3364">
        <v>2016</v>
      </c>
      <c r="B3364">
        <v>4</v>
      </c>
      <c r="C3364">
        <v>20</v>
      </c>
      <c r="D3364" s="14">
        <v>2.7697083115627801</v>
      </c>
      <c r="E3364" s="14">
        <v>1.2012022448008099</v>
      </c>
      <c r="F3364" s="14">
        <v>0.32300102884369603</v>
      </c>
      <c r="G3364" s="14">
        <v>4.9243136768398701</v>
      </c>
      <c r="H3364" s="14">
        <v>6.43112236953748</v>
      </c>
      <c r="I3364" s="14">
        <v>2.25214972850481</v>
      </c>
      <c r="J3364" s="14">
        <v>0.47973700781987999</v>
      </c>
      <c r="K3364" s="14">
        <v>3.0461443950982399</v>
      </c>
      <c r="L3364" s="14">
        <v>3.0128967158109901</v>
      </c>
      <c r="M3364" s="14">
        <v>0.24581221902263201</v>
      </c>
      <c r="N3364" s="14">
        <v>4.2986833780309004</v>
      </c>
      <c r="O3364" s="14">
        <v>1.2930321889498999</v>
      </c>
      <c r="P3364" s="14">
        <v>2.5182031149987298</v>
      </c>
      <c r="R3364">
        <v>7</v>
      </c>
      <c r="S3364">
        <v>8</v>
      </c>
      <c r="T3364">
        <v>3</v>
      </c>
      <c r="U3364">
        <v>3</v>
      </c>
      <c r="V3364">
        <v>3</v>
      </c>
    </row>
    <row r="3365" spans="1:22">
      <c r="A3365">
        <v>2016</v>
      </c>
      <c r="B3365">
        <v>4</v>
      </c>
      <c r="C3365">
        <v>21</v>
      </c>
      <c r="D3365" s="14">
        <v>8.3031710079898797</v>
      </c>
      <c r="E3365" s="14">
        <v>1.1276198753289E-2</v>
      </c>
      <c r="F3365" s="14">
        <v>6.21479491441988E-2</v>
      </c>
      <c r="G3365" s="14">
        <v>1.9445209940702901</v>
      </c>
      <c r="H3365" s="14">
        <v>1.9219725677954</v>
      </c>
      <c r="I3365" s="14">
        <v>2.79500395307995</v>
      </c>
      <c r="J3365" s="14">
        <v>0.23072388007303299</v>
      </c>
      <c r="K3365" s="14">
        <v>5.5472655465653</v>
      </c>
      <c r="L3365" s="14">
        <v>0.62723184553757505</v>
      </c>
      <c r="M3365" s="14">
        <v>0.43453170813366798</v>
      </c>
      <c r="N3365" s="14">
        <v>1.80102868639202</v>
      </c>
      <c r="O3365" s="14">
        <v>0.44249176532597201</v>
      </c>
      <c r="P3365" s="14">
        <v>1.49552753828661</v>
      </c>
      <c r="R3365">
        <v>6</v>
      </c>
      <c r="S3365">
        <v>3</v>
      </c>
      <c r="T3365">
        <v>3</v>
      </c>
      <c r="U3365">
        <v>3</v>
      </c>
      <c r="V3365">
        <v>3</v>
      </c>
    </row>
    <row r="3366" spans="1:22">
      <c r="A3366">
        <v>2016</v>
      </c>
      <c r="B3366">
        <v>4</v>
      </c>
      <c r="C3366">
        <v>22</v>
      </c>
      <c r="D3366" s="14">
        <v>7.3477523700428904</v>
      </c>
      <c r="E3366" s="14">
        <v>1.48153856452071E-3</v>
      </c>
      <c r="F3366" s="14">
        <v>6.9225115585493701E-3</v>
      </c>
      <c r="G3366" s="14">
        <v>2.4361962857249502</v>
      </c>
      <c r="H3366" s="14">
        <v>1.7260409775805901</v>
      </c>
      <c r="I3366" s="14">
        <v>4.8509849422148603</v>
      </c>
      <c r="J3366" s="14">
        <v>0.171681636777825</v>
      </c>
      <c r="K3366" s="14">
        <v>6.0989283426568504</v>
      </c>
      <c r="L3366" s="14">
        <v>4.1576575564297702</v>
      </c>
      <c r="M3366" s="14">
        <v>0.35508774242083502</v>
      </c>
      <c r="N3366" s="14">
        <v>4.5449052690842402</v>
      </c>
      <c r="O3366" s="14">
        <v>0.74167423780057395</v>
      </c>
      <c r="P3366" s="14">
        <v>2.0650870508005901</v>
      </c>
      <c r="R3366">
        <v>7</v>
      </c>
      <c r="S3366">
        <v>8</v>
      </c>
      <c r="T3366">
        <v>5</v>
      </c>
      <c r="U3366">
        <v>3</v>
      </c>
      <c r="V3366">
        <v>3</v>
      </c>
    </row>
    <row r="3367" spans="1:22">
      <c r="A3367">
        <v>2016</v>
      </c>
      <c r="B3367">
        <v>4</v>
      </c>
      <c r="C3367">
        <v>23</v>
      </c>
      <c r="D3367" s="14">
        <v>9.4063154727970009</v>
      </c>
      <c r="E3367" s="14">
        <v>3.2342038983084E-2</v>
      </c>
      <c r="F3367" s="14">
        <v>3.7021321131337201E-4</v>
      </c>
      <c r="G3367" s="14">
        <v>2.1227446976576299</v>
      </c>
      <c r="H3367" s="14">
        <v>1.963731320698</v>
      </c>
      <c r="I3367" s="14">
        <v>6.5769360015710499</v>
      </c>
      <c r="J3367" s="14">
        <v>0.80719827996483295</v>
      </c>
      <c r="K3367" s="14">
        <v>7.8145796206556701</v>
      </c>
      <c r="L3367" s="14">
        <v>1.0934121939905901</v>
      </c>
      <c r="M3367" s="14">
        <v>1.01481290942153E-3</v>
      </c>
      <c r="N3367" s="14">
        <v>2.5349752210982599</v>
      </c>
      <c r="O3367" s="14">
        <v>1.1013137105756701</v>
      </c>
      <c r="P3367" s="14">
        <v>2.1568990788457301</v>
      </c>
      <c r="R3367">
        <v>8</v>
      </c>
      <c r="S3367">
        <v>6</v>
      </c>
      <c r="T3367">
        <v>5</v>
      </c>
      <c r="U3367">
        <v>3</v>
      </c>
      <c r="V3367">
        <v>9</v>
      </c>
    </row>
    <row r="3368" spans="1:22">
      <c r="A3368">
        <v>2016</v>
      </c>
      <c r="B3368">
        <v>4</v>
      </c>
      <c r="C3368">
        <v>24</v>
      </c>
      <c r="D3368" s="14">
        <v>7.6771981654699903</v>
      </c>
      <c r="E3368" s="14">
        <v>0.43358029617417299</v>
      </c>
      <c r="F3368" s="14">
        <v>0.46025682241599802</v>
      </c>
      <c r="G3368" s="14">
        <v>6.5559218777846899</v>
      </c>
      <c r="H3368" s="14">
        <v>5.2091847686144801</v>
      </c>
      <c r="I3368" s="14">
        <v>6.0535708694541501</v>
      </c>
      <c r="J3368" s="14">
        <v>2.1354000471439099</v>
      </c>
      <c r="K3368" s="14">
        <v>7.66593526599919</v>
      </c>
      <c r="L3368" s="14">
        <v>2.9281222492877701</v>
      </c>
      <c r="M3368" s="14">
        <v>6.7030520828042703E-4</v>
      </c>
      <c r="N3368" s="14">
        <v>12.7051950861111</v>
      </c>
      <c r="O3368" s="14">
        <v>1.1322104168825</v>
      </c>
      <c r="P3368" s="14">
        <v>3.7878619727165401</v>
      </c>
      <c r="R3368">
        <v>1</v>
      </c>
      <c r="S3368">
        <v>6</v>
      </c>
      <c r="T3368">
        <v>5</v>
      </c>
      <c r="U3368">
        <v>3</v>
      </c>
      <c r="V3368">
        <v>1</v>
      </c>
    </row>
    <row r="3369" spans="1:22">
      <c r="A3369">
        <v>2016</v>
      </c>
      <c r="B3369">
        <v>4</v>
      </c>
      <c r="C3369">
        <v>25</v>
      </c>
      <c r="D3369" s="14">
        <v>5.0905202624374102</v>
      </c>
      <c r="E3369" s="14">
        <v>2.3417990526972101</v>
      </c>
      <c r="F3369" s="14">
        <v>2.0137759345516999</v>
      </c>
      <c r="G3369" s="14">
        <v>6.7428516772489697</v>
      </c>
      <c r="H3369" s="14">
        <v>5.2121407263817403</v>
      </c>
      <c r="I3369" s="14">
        <v>7.6219198129641104</v>
      </c>
      <c r="J3369" s="14">
        <v>7.5656994589381901</v>
      </c>
      <c r="K3369" s="14">
        <v>4.7972461068186103</v>
      </c>
      <c r="L3369" s="14">
        <v>3.5770316158989002</v>
      </c>
      <c r="M3369" s="14">
        <v>6.3908836784971695E-2</v>
      </c>
      <c r="N3369" s="14">
        <v>8.2437829074136797</v>
      </c>
      <c r="O3369" s="14">
        <v>3.3405334402821101</v>
      </c>
      <c r="P3369" s="14">
        <v>4.6083403574927999</v>
      </c>
      <c r="R3369">
        <v>1</v>
      </c>
      <c r="S3369">
        <v>6</v>
      </c>
      <c r="T3369">
        <v>2</v>
      </c>
      <c r="U3369">
        <v>3</v>
      </c>
      <c r="V3369">
        <v>1</v>
      </c>
    </row>
    <row r="3370" spans="1:22">
      <c r="A3370">
        <v>2016</v>
      </c>
      <c r="B3370">
        <v>4</v>
      </c>
      <c r="C3370">
        <v>26</v>
      </c>
      <c r="D3370" s="14">
        <v>15.2547003553621</v>
      </c>
      <c r="E3370" s="14">
        <v>1.085955295435</v>
      </c>
      <c r="F3370" s="14">
        <v>2.2327152732904798</v>
      </c>
      <c r="G3370" s="14">
        <v>6.4952530888105198</v>
      </c>
      <c r="H3370" s="14">
        <v>6.48808088434581</v>
      </c>
      <c r="I3370" s="14">
        <v>18.827119067297101</v>
      </c>
      <c r="J3370" s="14">
        <v>6.8112732832252201</v>
      </c>
      <c r="K3370" s="14">
        <v>5.1499881314736697</v>
      </c>
      <c r="L3370" s="14">
        <v>4.4709223187625504</v>
      </c>
      <c r="M3370" s="14">
        <v>0.15091072592508101</v>
      </c>
      <c r="N3370" s="14">
        <v>12.6480388460361</v>
      </c>
      <c r="O3370" s="14">
        <v>7.5251242266601901</v>
      </c>
      <c r="P3370" s="14">
        <v>6.2324098773666101</v>
      </c>
      <c r="R3370">
        <v>4</v>
      </c>
      <c r="S3370">
        <v>8</v>
      </c>
      <c r="T3370">
        <v>9</v>
      </c>
      <c r="U3370">
        <v>3</v>
      </c>
      <c r="V3370">
        <v>1</v>
      </c>
    </row>
    <row r="3371" spans="1:22">
      <c r="A3371">
        <v>2016</v>
      </c>
      <c r="B3371">
        <v>4</v>
      </c>
      <c r="C3371">
        <v>27</v>
      </c>
      <c r="D3371" s="14">
        <v>7.8685765729804</v>
      </c>
      <c r="E3371" s="14">
        <v>0.68809078075478003</v>
      </c>
      <c r="F3371" s="14">
        <v>0.53305295656019802</v>
      </c>
      <c r="G3371" s="14">
        <v>9.5792111760856393</v>
      </c>
      <c r="H3371" s="14">
        <v>10.928752302920399</v>
      </c>
      <c r="I3371" s="14">
        <v>5.7274148246039402</v>
      </c>
      <c r="J3371" s="14">
        <v>9.7643823800816207</v>
      </c>
      <c r="K3371" s="14">
        <v>7.6433026636006796</v>
      </c>
      <c r="L3371" s="14">
        <v>5.0824068937017097</v>
      </c>
      <c r="M3371" s="14">
        <v>0.631973419238405</v>
      </c>
      <c r="N3371" s="14">
        <v>7.63111894727541</v>
      </c>
      <c r="O3371" s="14">
        <v>6.9051268741517102</v>
      </c>
      <c r="P3371" s="14">
        <v>7.42838944412535</v>
      </c>
      <c r="R3371">
        <v>4</v>
      </c>
      <c r="S3371">
        <v>8</v>
      </c>
      <c r="T3371">
        <v>9</v>
      </c>
      <c r="U3371">
        <v>3</v>
      </c>
      <c r="V3371">
        <v>4</v>
      </c>
    </row>
    <row r="3372" spans="1:22">
      <c r="A3372">
        <v>2016</v>
      </c>
      <c r="B3372">
        <v>4</v>
      </c>
      <c r="C3372">
        <v>28</v>
      </c>
      <c r="D3372" s="14">
        <v>11.4882219069104</v>
      </c>
      <c r="E3372" s="14">
        <v>2.6990773859347201</v>
      </c>
      <c r="F3372" s="14">
        <v>1.0727607348627199</v>
      </c>
      <c r="G3372" s="14">
        <v>13.163336388659999</v>
      </c>
      <c r="H3372" s="14">
        <v>18.177813961856099</v>
      </c>
      <c r="I3372" s="14">
        <v>13.090934062101899</v>
      </c>
      <c r="J3372" s="14">
        <v>12.623642430337201</v>
      </c>
      <c r="K3372" s="14">
        <v>8.9364778539931198</v>
      </c>
      <c r="L3372" s="14">
        <v>6.4106322871162202</v>
      </c>
      <c r="M3372" s="14">
        <v>0.46619102266310197</v>
      </c>
      <c r="N3372" s="14">
        <v>10.014918040644099</v>
      </c>
      <c r="O3372" s="14">
        <v>4.2881857836257602</v>
      </c>
      <c r="P3372" s="14">
        <v>8.4026465095677096</v>
      </c>
      <c r="R3372">
        <v>4</v>
      </c>
      <c r="S3372">
        <v>8</v>
      </c>
      <c r="T3372">
        <v>9</v>
      </c>
      <c r="U3372">
        <v>3</v>
      </c>
      <c r="V3372">
        <v>4</v>
      </c>
    </row>
    <row r="3373" spans="1:22">
      <c r="A3373">
        <v>2016</v>
      </c>
      <c r="B3373">
        <v>4</v>
      </c>
      <c r="C3373">
        <v>29</v>
      </c>
      <c r="D3373" s="14">
        <v>11.774668917373599</v>
      </c>
      <c r="E3373" s="14">
        <v>3.5947939841758898</v>
      </c>
      <c r="F3373" s="14">
        <v>3.1690320350406198</v>
      </c>
      <c r="G3373" s="14">
        <v>10.211568195631401</v>
      </c>
      <c r="H3373" s="14">
        <v>10.5093393754579</v>
      </c>
      <c r="I3373" s="14">
        <v>6.7624056662696104</v>
      </c>
      <c r="J3373" s="14">
        <v>9.0484717491977396</v>
      </c>
      <c r="K3373" s="14">
        <v>4.3805878455573497</v>
      </c>
      <c r="L3373" s="14">
        <v>1.93440391162257</v>
      </c>
      <c r="M3373" s="14">
        <v>0.44130033909163502</v>
      </c>
      <c r="N3373" s="14">
        <v>4.3381768531529898</v>
      </c>
      <c r="O3373" s="14">
        <v>1.92051506169583</v>
      </c>
      <c r="P3373" s="14">
        <v>5.0565428656102398</v>
      </c>
      <c r="R3373">
        <v>5</v>
      </c>
      <c r="S3373">
        <v>8</v>
      </c>
      <c r="T3373">
        <v>2</v>
      </c>
      <c r="U3373">
        <v>3</v>
      </c>
      <c r="V3373">
        <v>4</v>
      </c>
    </row>
    <row r="3374" spans="1:22">
      <c r="A3374">
        <v>2016</v>
      </c>
      <c r="B3374">
        <v>4</v>
      </c>
      <c r="C3374">
        <v>30</v>
      </c>
      <c r="D3374" s="14">
        <v>6.3262738509606598</v>
      </c>
      <c r="E3374" s="14">
        <v>2.5908105459572601</v>
      </c>
      <c r="F3374" s="14">
        <v>10.022161246919399</v>
      </c>
      <c r="G3374" s="14">
        <v>11.588241249724501</v>
      </c>
      <c r="H3374" s="14">
        <v>10.767652683700399</v>
      </c>
      <c r="I3374" s="14">
        <v>12.290892721039</v>
      </c>
      <c r="J3374" s="14">
        <v>7.9804749592340301</v>
      </c>
      <c r="K3374" s="14">
        <v>5.41594599895783</v>
      </c>
      <c r="L3374" s="14">
        <v>3.9302883153428301</v>
      </c>
      <c r="M3374" s="14">
        <v>0.15399982415001801</v>
      </c>
      <c r="N3374" s="14">
        <v>12.0766021628069</v>
      </c>
      <c r="O3374" s="14">
        <v>1.49077677556435</v>
      </c>
      <c r="P3374" s="14">
        <v>5.65863908366528</v>
      </c>
      <c r="R3374">
        <v>5</v>
      </c>
      <c r="S3374">
        <v>8</v>
      </c>
      <c r="T3374">
        <v>2</v>
      </c>
      <c r="U3374">
        <v>3</v>
      </c>
      <c r="V3374">
        <v>9</v>
      </c>
    </row>
    <row r="3375" spans="1:22">
      <c r="A3375">
        <v>2016</v>
      </c>
      <c r="B3375">
        <v>5</v>
      </c>
      <c r="C3375">
        <v>1</v>
      </c>
      <c r="D3375" s="14">
        <v>10.433318011244999</v>
      </c>
      <c r="E3375" s="14">
        <v>1.6768141654764801</v>
      </c>
      <c r="F3375" s="14">
        <v>1.92598353153702</v>
      </c>
      <c r="G3375" s="14">
        <v>9.3999858750372791</v>
      </c>
      <c r="H3375" s="14">
        <v>8.1066193203336496</v>
      </c>
      <c r="I3375" s="14">
        <v>17.864028763165699</v>
      </c>
      <c r="J3375" s="14">
        <v>2.19429803320766</v>
      </c>
      <c r="K3375" s="14">
        <v>8.8643215375089799</v>
      </c>
      <c r="L3375" s="14">
        <v>2.0564921023001399</v>
      </c>
      <c r="M3375" s="14">
        <v>0.28255082043457203</v>
      </c>
      <c r="N3375" s="14">
        <v>15.263884214076199</v>
      </c>
      <c r="O3375" s="14">
        <v>0.94140537643228395</v>
      </c>
      <c r="P3375" s="14">
        <v>4.7511458346871596</v>
      </c>
      <c r="R3375">
        <v>11</v>
      </c>
      <c r="S3375">
        <v>8</v>
      </c>
      <c r="T3375">
        <v>2</v>
      </c>
      <c r="U3375">
        <v>3</v>
      </c>
      <c r="V3375">
        <v>1</v>
      </c>
    </row>
    <row r="3376" spans="1:22">
      <c r="A3376">
        <v>2016</v>
      </c>
      <c r="B3376">
        <v>5</v>
      </c>
      <c r="C3376">
        <v>2</v>
      </c>
      <c r="D3376" s="14">
        <v>4.1848216370996596</v>
      </c>
      <c r="E3376" s="14">
        <v>1.2926701929289599</v>
      </c>
      <c r="F3376" s="14">
        <v>2.7746368891959801</v>
      </c>
      <c r="G3376" s="14">
        <v>5.1109852620437097</v>
      </c>
      <c r="H3376" s="14">
        <v>5.5348526332000603</v>
      </c>
      <c r="I3376" s="14">
        <v>2.6609322992390099</v>
      </c>
      <c r="J3376" s="14">
        <v>1.5727057499748101</v>
      </c>
      <c r="K3376" s="14">
        <v>3.7576992727846399</v>
      </c>
      <c r="L3376" s="14">
        <v>0.960648515682892</v>
      </c>
      <c r="M3376" s="14">
        <v>0.34572145043407698</v>
      </c>
      <c r="N3376" s="14">
        <v>3.2282484756127499</v>
      </c>
      <c r="O3376" s="14">
        <v>1.2447403675131199</v>
      </c>
      <c r="P3376" s="14">
        <v>2.6734134806680099</v>
      </c>
      <c r="R3376">
        <v>7</v>
      </c>
      <c r="S3376">
        <v>6</v>
      </c>
      <c r="T3376">
        <v>2</v>
      </c>
      <c r="U3376">
        <v>3</v>
      </c>
      <c r="V3376">
        <v>1</v>
      </c>
    </row>
    <row r="3377" spans="1:22">
      <c r="A3377">
        <v>2016</v>
      </c>
      <c r="B3377">
        <v>5</v>
      </c>
      <c r="C3377">
        <v>3</v>
      </c>
      <c r="D3377" s="14">
        <v>4.7398219991765496</v>
      </c>
      <c r="E3377" s="14">
        <v>0.352226508840915</v>
      </c>
      <c r="F3377" s="14">
        <v>2.4349777073627399</v>
      </c>
      <c r="G3377" s="14">
        <v>8.2383941559232401</v>
      </c>
      <c r="H3377" s="14">
        <v>1.6342369030281501</v>
      </c>
      <c r="I3377" s="14">
        <v>4.3987577716833499</v>
      </c>
      <c r="J3377" s="14">
        <v>5.2416518938954901</v>
      </c>
      <c r="K3377" s="14">
        <v>1.53564883794917</v>
      </c>
      <c r="L3377" s="14">
        <v>0.98837417200666799</v>
      </c>
      <c r="M3377" s="14">
        <v>0.55645641543159297</v>
      </c>
      <c r="N3377" s="14">
        <v>6.3822452971009103</v>
      </c>
      <c r="O3377" s="14">
        <v>1.9518779563544</v>
      </c>
      <c r="P3377" s="14">
        <v>3.1984300225219302</v>
      </c>
      <c r="R3377">
        <v>1</v>
      </c>
      <c r="S3377">
        <v>6</v>
      </c>
      <c r="T3377">
        <v>2</v>
      </c>
      <c r="U3377">
        <v>3</v>
      </c>
      <c r="V3377">
        <v>7</v>
      </c>
    </row>
    <row r="3378" spans="1:22">
      <c r="A3378">
        <v>2016</v>
      </c>
      <c r="B3378">
        <v>5</v>
      </c>
      <c r="C3378">
        <v>4</v>
      </c>
      <c r="D3378" s="14">
        <v>1.64294092777999</v>
      </c>
      <c r="E3378" s="14">
        <v>0.27898973072265298</v>
      </c>
      <c r="F3378" s="14">
        <v>1.3143040549869001</v>
      </c>
      <c r="G3378" s="14">
        <v>4.3691862464677502</v>
      </c>
      <c r="H3378" s="14">
        <v>0.77179672056871496</v>
      </c>
      <c r="I3378" s="14">
        <v>2.8626594115356698</v>
      </c>
      <c r="J3378" s="14">
        <v>0.89890699953392605</v>
      </c>
      <c r="K3378" s="14">
        <v>1.02805246498396</v>
      </c>
      <c r="L3378" s="14">
        <v>2.8947883860580199</v>
      </c>
      <c r="M3378" s="14">
        <v>1.6782358198777101</v>
      </c>
      <c r="N3378" s="14">
        <v>3.9637024288714402</v>
      </c>
      <c r="O3378" s="14">
        <v>2.2055559249719301</v>
      </c>
      <c r="P3378" s="14">
        <v>2.1185472143914001</v>
      </c>
      <c r="R3378">
        <v>2</v>
      </c>
      <c r="S3378">
        <v>5</v>
      </c>
      <c r="T3378">
        <v>1</v>
      </c>
      <c r="U3378">
        <v>3</v>
      </c>
      <c r="V3378">
        <v>1</v>
      </c>
    </row>
    <row r="3379" spans="1:22">
      <c r="A3379">
        <v>2016</v>
      </c>
      <c r="B3379">
        <v>5</v>
      </c>
      <c r="C3379">
        <v>5</v>
      </c>
      <c r="D3379" s="14">
        <v>0.90552263837499702</v>
      </c>
      <c r="E3379" s="14">
        <v>2.20767051859124</v>
      </c>
      <c r="F3379" s="14">
        <v>0.71479499376095001</v>
      </c>
      <c r="G3379" s="14">
        <v>11.9844191340135</v>
      </c>
      <c r="H3379" s="14">
        <v>4.7560221330763603</v>
      </c>
      <c r="I3379" s="14">
        <v>1.5530207321565901</v>
      </c>
      <c r="J3379" s="14">
        <v>3.2755353910046798</v>
      </c>
      <c r="K3379" s="14">
        <v>1.47836571806173</v>
      </c>
      <c r="L3379" s="14">
        <v>8.8495162804566601</v>
      </c>
      <c r="M3379" s="14">
        <v>3.3537332340015298</v>
      </c>
      <c r="N3379" s="14">
        <v>10.0689035216507</v>
      </c>
      <c r="O3379" s="14">
        <v>2.54667027349389</v>
      </c>
      <c r="P3379" s="14">
        <v>4.7729827016591502</v>
      </c>
      <c r="R3379">
        <v>5</v>
      </c>
      <c r="S3379">
        <v>5</v>
      </c>
      <c r="T3379">
        <v>1</v>
      </c>
      <c r="U3379">
        <v>3</v>
      </c>
      <c r="V3379">
        <v>1</v>
      </c>
    </row>
    <row r="3380" spans="1:22">
      <c r="A3380">
        <v>2016</v>
      </c>
      <c r="B3380">
        <v>5</v>
      </c>
      <c r="C3380">
        <v>6</v>
      </c>
      <c r="D3380" s="14">
        <v>1.69616479671026</v>
      </c>
      <c r="E3380" s="14">
        <v>3.4159427538995502</v>
      </c>
      <c r="F3380" s="14">
        <v>3.8429344269371302</v>
      </c>
      <c r="G3380" s="14">
        <v>10.3947529328772</v>
      </c>
      <c r="H3380" s="14">
        <v>7.6719713060459602</v>
      </c>
      <c r="I3380" s="14">
        <v>3.3950305357138699</v>
      </c>
      <c r="J3380" s="14">
        <v>3.99481319032494</v>
      </c>
      <c r="K3380" s="14">
        <v>1.7570338910810399</v>
      </c>
      <c r="L3380" s="14">
        <v>5.42132397015639</v>
      </c>
      <c r="M3380" s="14">
        <v>2.3260026997038601</v>
      </c>
      <c r="N3380" s="14">
        <v>12.296807717201499</v>
      </c>
      <c r="O3380" s="14">
        <v>3.7182346024128399</v>
      </c>
      <c r="P3380" s="14">
        <v>5.0595565476918498</v>
      </c>
      <c r="R3380">
        <v>5</v>
      </c>
      <c r="S3380">
        <v>5</v>
      </c>
      <c r="T3380">
        <v>1</v>
      </c>
      <c r="U3380">
        <v>3</v>
      </c>
      <c r="V3380">
        <v>6</v>
      </c>
    </row>
    <row r="3381" spans="1:22">
      <c r="A3381">
        <v>2016</v>
      </c>
      <c r="B3381">
        <v>5</v>
      </c>
      <c r="C3381">
        <v>7</v>
      </c>
      <c r="D3381" s="14">
        <v>1.0221618674089401</v>
      </c>
      <c r="E3381" s="14">
        <v>0.18420757056418299</v>
      </c>
      <c r="F3381" s="14">
        <v>0.32870906903375002</v>
      </c>
      <c r="G3381" s="14">
        <v>8.3633466367007596</v>
      </c>
      <c r="H3381" s="14">
        <v>4.3822951918853104</v>
      </c>
      <c r="I3381" s="14">
        <v>2.6748372107181599</v>
      </c>
      <c r="J3381" s="14">
        <v>8.7769935623693591</v>
      </c>
      <c r="K3381" s="14">
        <v>0.73056064008778498</v>
      </c>
      <c r="L3381" s="14">
        <v>2.6501137832799402</v>
      </c>
      <c r="M3381" s="14">
        <v>1.51567202012064</v>
      </c>
      <c r="N3381" s="14">
        <v>6.1730571725673302</v>
      </c>
      <c r="O3381" s="14">
        <v>6.8917841013194199</v>
      </c>
      <c r="P3381" s="14">
        <v>5.4815161447620104</v>
      </c>
      <c r="R3381">
        <v>5</v>
      </c>
      <c r="S3381">
        <v>9</v>
      </c>
      <c r="T3381">
        <v>1</v>
      </c>
      <c r="U3381">
        <v>3</v>
      </c>
      <c r="V3381">
        <v>6</v>
      </c>
    </row>
    <row r="3382" spans="1:22">
      <c r="A3382">
        <v>2016</v>
      </c>
      <c r="B3382">
        <v>5</v>
      </c>
      <c r="C3382">
        <v>8</v>
      </c>
      <c r="D3382" s="14">
        <v>0.228796289441867</v>
      </c>
      <c r="E3382" s="14">
        <v>0.66250630763651497</v>
      </c>
      <c r="F3382" s="14">
        <v>0.116232752675919</v>
      </c>
      <c r="G3382" s="14">
        <v>6.8008605234263504</v>
      </c>
      <c r="H3382" s="14">
        <v>4.9896588566478099</v>
      </c>
      <c r="I3382" s="14">
        <v>0.80719909594397399</v>
      </c>
      <c r="J3382" s="14">
        <v>4.8697305242278102</v>
      </c>
      <c r="K3382" s="14">
        <v>0.96236101818115605</v>
      </c>
      <c r="L3382" s="14">
        <v>6.8212664526615496</v>
      </c>
      <c r="M3382" s="14">
        <v>1.30385446375112</v>
      </c>
      <c r="N3382" s="14">
        <v>9.3779974568760505</v>
      </c>
      <c r="O3382" s="14">
        <v>4.5773677578877097</v>
      </c>
      <c r="P3382" s="14">
        <v>4.4674957837240497</v>
      </c>
      <c r="R3382">
        <v>5</v>
      </c>
      <c r="S3382">
        <v>5</v>
      </c>
      <c r="T3382">
        <v>8</v>
      </c>
      <c r="U3382">
        <v>2</v>
      </c>
      <c r="V3382">
        <v>6</v>
      </c>
    </row>
    <row r="3383" spans="1:22">
      <c r="A3383">
        <v>2016</v>
      </c>
      <c r="B3383">
        <v>5</v>
      </c>
      <c r="C3383">
        <v>9</v>
      </c>
      <c r="D3383" s="14">
        <v>2.44299499628596E-2</v>
      </c>
      <c r="E3383" s="14">
        <v>1.4004699965221801</v>
      </c>
      <c r="F3383" s="14">
        <v>5.1290162821312997E-2</v>
      </c>
      <c r="G3383" s="14">
        <v>7.6471561781760604</v>
      </c>
      <c r="H3383" s="14">
        <v>1.66067052940941</v>
      </c>
      <c r="I3383" s="14">
        <v>0.145224052201708</v>
      </c>
      <c r="J3383" s="14">
        <v>1.9678805726942299</v>
      </c>
      <c r="K3383" s="14">
        <v>0.59198960747313201</v>
      </c>
      <c r="L3383" s="14">
        <v>6.6901846306611201</v>
      </c>
      <c r="M3383" s="14">
        <v>1.7969599557332201</v>
      </c>
      <c r="N3383" s="14">
        <v>10.667915995792701</v>
      </c>
      <c r="O3383" s="14">
        <v>5.3295515145803201</v>
      </c>
      <c r="P3383" s="14">
        <v>4.35161177181228</v>
      </c>
      <c r="R3383">
        <v>2</v>
      </c>
      <c r="S3383">
        <v>9</v>
      </c>
      <c r="T3383">
        <v>8</v>
      </c>
      <c r="U3383">
        <v>2</v>
      </c>
      <c r="V3383">
        <v>6</v>
      </c>
    </row>
    <row r="3384" spans="1:22">
      <c r="A3384">
        <v>2016</v>
      </c>
      <c r="B3384">
        <v>5</v>
      </c>
      <c r="C3384">
        <v>10</v>
      </c>
      <c r="D3384" s="14">
        <v>2.6937741959973501E-2</v>
      </c>
      <c r="E3384" s="14">
        <v>3.9709571667203201</v>
      </c>
      <c r="F3384" s="14">
        <v>0.24857684057141699</v>
      </c>
      <c r="G3384" s="14">
        <v>10.9410955619924</v>
      </c>
      <c r="H3384" s="14">
        <v>8.6325500667045603</v>
      </c>
      <c r="I3384" s="14">
        <v>7.6859103186409594E-2</v>
      </c>
      <c r="J3384" s="14">
        <v>4.7695190453332001</v>
      </c>
      <c r="K3384" s="14">
        <v>0.36708371213124402</v>
      </c>
      <c r="L3384" s="14">
        <v>7.2377759249156197</v>
      </c>
      <c r="M3384" s="14">
        <v>1.90191997660516</v>
      </c>
      <c r="N3384" s="14">
        <v>12.340545901589</v>
      </c>
      <c r="O3384" s="14">
        <v>6.2635975251340099</v>
      </c>
      <c r="P3384" s="14">
        <v>6.1408444567249303</v>
      </c>
      <c r="R3384">
        <v>5</v>
      </c>
      <c r="S3384">
        <v>9</v>
      </c>
      <c r="T3384">
        <v>8</v>
      </c>
      <c r="U3384">
        <v>2</v>
      </c>
      <c r="V3384">
        <v>6</v>
      </c>
    </row>
    <row r="3385" spans="1:22">
      <c r="A3385">
        <v>2016</v>
      </c>
      <c r="B3385">
        <v>5</v>
      </c>
      <c r="C3385">
        <v>11</v>
      </c>
      <c r="D3385" s="14">
        <v>3.2969401952156203E-2</v>
      </c>
      <c r="E3385" s="14">
        <v>1.54558285126003</v>
      </c>
      <c r="F3385" s="14">
        <v>0.52094028115408797</v>
      </c>
      <c r="G3385" s="14">
        <v>7.9257537964184603</v>
      </c>
      <c r="H3385" s="14">
        <v>6.7491639699344699</v>
      </c>
      <c r="I3385" s="14">
        <v>4.8169142788959202E-2</v>
      </c>
      <c r="J3385" s="14">
        <v>1.13869350827895</v>
      </c>
      <c r="K3385" s="14">
        <v>0.54460526591346803</v>
      </c>
      <c r="L3385" s="14">
        <v>1.70589350743185</v>
      </c>
      <c r="M3385" s="14">
        <v>0.52630428847862198</v>
      </c>
      <c r="N3385" s="14">
        <v>3.5458584237044901</v>
      </c>
      <c r="O3385" s="14">
        <v>3.6415789397214402</v>
      </c>
      <c r="P3385" s="14">
        <v>3.5740999945286398</v>
      </c>
      <c r="R3385">
        <v>5</v>
      </c>
      <c r="S3385">
        <v>9</v>
      </c>
      <c r="T3385">
        <v>8</v>
      </c>
      <c r="U3385">
        <v>2</v>
      </c>
      <c r="V3385">
        <v>6</v>
      </c>
    </row>
    <row r="3386" spans="1:22">
      <c r="A3386">
        <v>2016</v>
      </c>
      <c r="B3386">
        <v>5</v>
      </c>
      <c r="C3386">
        <v>12</v>
      </c>
      <c r="D3386" s="14">
        <v>0.168093025417616</v>
      </c>
      <c r="E3386" s="14">
        <v>7.16840007702262E-2</v>
      </c>
      <c r="F3386" s="14">
        <v>1.7707429320611701E-2</v>
      </c>
      <c r="G3386" s="14">
        <v>4.7818274445883704</v>
      </c>
      <c r="H3386" s="14">
        <v>2.6147762648611601</v>
      </c>
      <c r="I3386" s="14">
        <v>0.29020622462559598</v>
      </c>
      <c r="J3386" s="14">
        <v>1.54664995331194</v>
      </c>
      <c r="K3386" s="14">
        <v>0.46756289469687201</v>
      </c>
      <c r="L3386" s="14">
        <v>0.52995648835348497</v>
      </c>
      <c r="M3386" s="14">
        <v>0.50896281149021505</v>
      </c>
      <c r="N3386" s="14">
        <v>7.0331593584266896</v>
      </c>
      <c r="O3386" s="14">
        <v>2.4517768364056001</v>
      </c>
      <c r="P3386" s="14">
        <v>2.3462042258370599</v>
      </c>
      <c r="R3386">
        <v>2</v>
      </c>
      <c r="S3386">
        <v>9</v>
      </c>
      <c r="T3386">
        <v>1</v>
      </c>
      <c r="U3386">
        <v>2</v>
      </c>
      <c r="V3386">
        <v>6</v>
      </c>
    </row>
    <row r="3387" spans="1:22">
      <c r="A3387">
        <v>2016</v>
      </c>
      <c r="B3387">
        <v>5</v>
      </c>
      <c r="C3387">
        <v>13</v>
      </c>
      <c r="D3387" s="14">
        <v>4.1129476613146701E-4</v>
      </c>
      <c r="E3387" s="14">
        <v>0.129310446958045</v>
      </c>
      <c r="F3387" s="14">
        <v>8.3766591717446104E-2</v>
      </c>
      <c r="G3387" s="14">
        <v>4.9950101621330099</v>
      </c>
      <c r="H3387" s="14">
        <v>3.0272057951181899</v>
      </c>
      <c r="I3387" s="14">
        <v>9.2752407832848195E-3</v>
      </c>
      <c r="J3387" s="14">
        <v>0.79957055641685704</v>
      </c>
      <c r="K3387" s="14">
        <v>0.140195153156428</v>
      </c>
      <c r="L3387" s="14">
        <v>1.6455066779130301</v>
      </c>
      <c r="M3387" s="14">
        <v>1.40791128172707</v>
      </c>
      <c r="N3387" s="14">
        <v>3.7852021090333001</v>
      </c>
      <c r="O3387" s="14">
        <v>3.0192583377031998</v>
      </c>
      <c r="P3387" s="14">
        <v>2.4634819252103801</v>
      </c>
      <c r="R3387">
        <v>2</v>
      </c>
      <c r="S3387">
        <v>9</v>
      </c>
      <c r="T3387">
        <v>1</v>
      </c>
      <c r="U3387">
        <v>1</v>
      </c>
      <c r="V3387">
        <v>6</v>
      </c>
    </row>
    <row r="3388" spans="1:22">
      <c r="A3388">
        <v>2016</v>
      </c>
      <c r="B3388">
        <v>5</v>
      </c>
      <c r="C3388">
        <v>14</v>
      </c>
      <c r="D3388" s="14">
        <v>5.67776746089189E-3</v>
      </c>
      <c r="E3388" s="14">
        <v>0.83090572751960801</v>
      </c>
      <c r="F3388" s="14">
        <v>0.109777977465362</v>
      </c>
      <c r="G3388" s="14">
        <v>2.9409594086260098</v>
      </c>
      <c r="H3388" s="14">
        <v>3.3492134633472701</v>
      </c>
      <c r="I3388" s="14">
        <v>6.6963774652388203E-2</v>
      </c>
      <c r="J3388" s="14">
        <v>0.69177737604316802</v>
      </c>
      <c r="K3388" s="14">
        <v>0.23737535570619001</v>
      </c>
      <c r="L3388" s="14">
        <v>1.81065246428546</v>
      </c>
      <c r="M3388" s="14">
        <v>0.398256801091388</v>
      </c>
      <c r="N3388" s="14">
        <v>4.3763930713199697</v>
      </c>
      <c r="O3388" s="14">
        <v>1.95605926811276</v>
      </c>
      <c r="P3388" s="14">
        <v>1.7485849796830399</v>
      </c>
      <c r="R3388">
        <v>2</v>
      </c>
      <c r="S3388">
        <v>9</v>
      </c>
      <c r="T3388">
        <v>8</v>
      </c>
      <c r="U3388">
        <v>1</v>
      </c>
      <c r="V3388">
        <v>7</v>
      </c>
    </row>
    <row r="3389" spans="1:22">
      <c r="A3389">
        <v>2016</v>
      </c>
      <c r="B3389">
        <v>5</v>
      </c>
      <c r="C3389">
        <v>15</v>
      </c>
      <c r="D3389" s="14">
        <v>8.8715218435710195E-4</v>
      </c>
      <c r="E3389" s="14">
        <v>3.4105170388872099E-3</v>
      </c>
      <c r="F3389" s="14">
        <v>1.6848456017398698E-2</v>
      </c>
      <c r="G3389" s="14">
        <v>1.89829020387009</v>
      </c>
      <c r="H3389" s="14">
        <v>0.98120647759101898</v>
      </c>
      <c r="I3389" s="14">
        <v>9.8808206345808499E-3</v>
      </c>
      <c r="J3389" s="14">
        <v>0.83537416044961998</v>
      </c>
      <c r="K3389" s="14">
        <v>0.336424907839736</v>
      </c>
      <c r="L3389" s="14">
        <v>4.3487564263056901</v>
      </c>
      <c r="M3389" s="14">
        <v>0.75500030539215501</v>
      </c>
      <c r="N3389" s="14">
        <v>8.2412330907860003</v>
      </c>
      <c r="O3389" s="14">
        <v>4.2539256511544199</v>
      </c>
      <c r="P3389" s="14">
        <v>2.5460448475213902</v>
      </c>
      <c r="R3389">
        <v>2</v>
      </c>
      <c r="S3389">
        <v>9</v>
      </c>
      <c r="T3389">
        <v>8</v>
      </c>
      <c r="U3389">
        <v>1</v>
      </c>
      <c r="V3389">
        <v>7</v>
      </c>
    </row>
    <row r="3390" spans="1:22">
      <c r="A3390">
        <v>2016</v>
      </c>
      <c r="B3390">
        <v>5</v>
      </c>
      <c r="C3390">
        <v>16</v>
      </c>
      <c r="D3390" s="14">
        <v>2.7419651862908801E-4</v>
      </c>
      <c r="E3390" s="14">
        <v>2.0401613474215499E-2</v>
      </c>
      <c r="F3390" s="14">
        <v>2.5912380186272399E-2</v>
      </c>
      <c r="G3390" s="14">
        <v>3.0239308026039402</v>
      </c>
      <c r="H3390" s="14">
        <v>0.58749867641401898</v>
      </c>
      <c r="I3390" s="14">
        <v>7.2756246420518696E-3</v>
      </c>
      <c r="J3390" s="14">
        <v>0.26361880421213102</v>
      </c>
      <c r="K3390" s="14">
        <v>0.36396540677956601</v>
      </c>
      <c r="L3390" s="14">
        <v>4.23655708396688</v>
      </c>
      <c r="M3390" s="14">
        <v>1.66052939150484</v>
      </c>
      <c r="N3390" s="14">
        <v>4.2429476968450901</v>
      </c>
      <c r="O3390" s="14">
        <v>5.6598726441519398</v>
      </c>
      <c r="P3390" s="14">
        <v>2.9490878599404202</v>
      </c>
      <c r="R3390">
        <v>10</v>
      </c>
      <c r="S3390">
        <v>9</v>
      </c>
      <c r="T3390">
        <v>8</v>
      </c>
      <c r="U3390">
        <v>1</v>
      </c>
      <c r="V3390">
        <v>6</v>
      </c>
    </row>
    <row r="3391" spans="1:22">
      <c r="A3391">
        <v>2016</v>
      </c>
      <c r="B3391">
        <v>5</v>
      </c>
      <c r="C3391">
        <v>17</v>
      </c>
      <c r="D3391" s="14">
        <v>5.8904932193998196E-3</v>
      </c>
      <c r="E3391" s="14">
        <v>4.0744449275224902E-4</v>
      </c>
      <c r="F3391" s="14">
        <v>1.32576383120779E-2</v>
      </c>
      <c r="G3391" s="14">
        <v>5.8382302851996997</v>
      </c>
      <c r="H3391" s="14">
        <v>0.78459176832612998</v>
      </c>
      <c r="I3391" s="14">
        <v>2.1714217068163301E-3</v>
      </c>
      <c r="J3391" s="14">
        <v>0.21240026790890701</v>
      </c>
      <c r="K3391" s="14">
        <v>0.41177193757991098</v>
      </c>
      <c r="L3391" s="14">
        <v>6.6982136917800004</v>
      </c>
      <c r="M3391" s="14">
        <v>4.8356588718318498</v>
      </c>
      <c r="N3391" s="14">
        <v>1.16737478929663</v>
      </c>
      <c r="O3391" s="14">
        <v>7.3854307171056304</v>
      </c>
      <c r="P3391" s="14">
        <v>3.8842797660585</v>
      </c>
      <c r="R3391">
        <v>10</v>
      </c>
      <c r="S3391">
        <v>9</v>
      </c>
      <c r="T3391">
        <v>1</v>
      </c>
      <c r="U3391">
        <v>1</v>
      </c>
      <c r="V3391">
        <v>6</v>
      </c>
    </row>
    <row r="3392" spans="1:22">
      <c r="A3392">
        <v>2016</v>
      </c>
      <c r="B3392">
        <v>5</v>
      </c>
      <c r="C3392">
        <v>18</v>
      </c>
      <c r="D3392" s="14">
        <v>7.29395645991213E-3</v>
      </c>
      <c r="E3392" s="14">
        <v>0</v>
      </c>
      <c r="F3392" s="14">
        <v>1.7400020457830599E-2</v>
      </c>
      <c r="G3392" s="14">
        <v>3.1126667707225999</v>
      </c>
      <c r="H3392" s="14">
        <v>3.26643174100152</v>
      </c>
      <c r="I3392" s="14">
        <v>1.16930042363042E-2</v>
      </c>
      <c r="J3392" s="14">
        <v>9.9874518942420401E-2</v>
      </c>
      <c r="K3392" s="14">
        <v>0.4107091025679</v>
      </c>
      <c r="L3392" s="14">
        <v>6.4031726122765402</v>
      </c>
      <c r="M3392" s="14">
        <v>1.5979226454594</v>
      </c>
      <c r="N3392" s="14">
        <v>2.60797478757872</v>
      </c>
      <c r="O3392" s="14">
        <v>0.535353173521121</v>
      </c>
      <c r="P3392" s="14">
        <v>1.5139432163153601</v>
      </c>
      <c r="R3392">
        <v>2</v>
      </c>
      <c r="S3392">
        <v>9</v>
      </c>
      <c r="T3392">
        <v>1</v>
      </c>
      <c r="U3392">
        <v>1</v>
      </c>
      <c r="V3392">
        <v>6</v>
      </c>
    </row>
    <row r="3393" spans="1:22">
      <c r="A3393">
        <v>2016</v>
      </c>
      <c r="B3393">
        <v>5</v>
      </c>
      <c r="C3393">
        <v>19</v>
      </c>
      <c r="D3393" s="14">
        <v>3.4729730676157297E-2</v>
      </c>
      <c r="E3393" s="14">
        <v>2.2006610835968899E-3</v>
      </c>
      <c r="F3393" s="14">
        <v>2.6304514958820299E-2</v>
      </c>
      <c r="G3393" s="14">
        <v>2.8304643476072799</v>
      </c>
      <c r="H3393" s="14">
        <v>4.7072420142852804</v>
      </c>
      <c r="I3393" s="14">
        <v>3.7993218801516501E-2</v>
      </c>
      <c r="J3393" s="14">
        <v>0.457587889314929</v>
      </c>
      <c r="K3393" s="14">
        <v>0.167564895460276</v>
      </c>
      <c r="L3393" s="14">
        <v>6.0385243503001496</v>
      </c>
      <c r="M3393" s="14">
        <v>1.53995479168368</v>
      </c>
      <c r="N3393" s="14">
        <v>4.8856500093347401</v>
      </c>
      <c r="O3393" s="14">
        <v>0.65616008220533995</v>
      </c>
      <c r="P3393" s="14">
        <v>1.66569566561298</v>
      </c>
      <c r="R3393">
        <v>2</v>
      </c>
      <c r="S3393">
        <v>9</v>
      </c>
      <c r="T3393">
        <v>1</v>
      </c>
      <c r="U3393">
        <v>1</v>
      </c>
      <c r="V3393">
        <v>6</v>
      </c>
    </row>
    <row r="3394" spans="1:22">
      <c r="A3394">
        <v>2016</v>
      </c>
      <c r="B3394">
        <v>5</v>
      </c>
      <c r="C3394">
        <v>20</v>
      </c>
      <c r="D3394" s="14">
        <v>6.7400800708926501E-3</v>
      </c>
      <c r="E3394" s="14">
        <v>3.0574480810020897E-4</v>
      </c>
      <c r="F3394" s="14">
        <v>3.9013383269150798E-2</v>
      </c>
      <c r="G3394" s="14">
        <v>2.6931448803606401</v>
      </c>
      <c r="H3394" s="14">
        <v>4.9205303605475903</v>
      </c>
      <c r="I3394" s="14">
        <v>1.2637651936798401E-2</v>
      </c>
      <c r="J3394" s="14">
        <v>0.249394923098298</v>
      </c>
      <c r="K3394" s="14">
        <v>0.21408855420182299</v>
      </c>
      <c r="L3394" s="14">
        <v>2.2635804382516098</v>
      </c>
      <c r="M3394" s="14">
        <v>2.88824817384923</v>
      </c>
      <c r="N3394" s="14">
        <v>5.2047140809404198</v>
      </c>
      <c r="O3394" s="14">
        <v>1.13626111914002</v>
      </c>
      <c r="P3394" s="14">
        <v>1.6172996414794301</v>
      </c>
      <c r="R3394">
        <v>2</v>
      </c>
      <c r="S3394">
        <v>9</v>
      </c>
      <c r="T3394">
        <v>8</v>
      </c>
      <c r="U3394">
        <v>5</v>
      </c>
      <c r="V3394">
        <v>6</v>
      </c>
    </row>
    <row r="3395" spans="1:22">
      <c r="A3395">
        <v>2016</v>
      </c>
      <c r="B3395">
        <v>5</v>
      </c>
      <c r="C3395">
        <v>21</v>
      </c>
      <c r="D3395" s="14">
        <v>0</v>
      </c>
      <c r="E3395" s="14">
        <v>9.7202007373082004E-4</v>
      </c>
      <c r="F3395" s="14">
        <v>3.6774445600746899E-2</v>
      </c>
      <c r="G3395" s="14">
        <v>3.1456638155704502</v>
      </c>
      <c r="H3395" s="14">
        <v>1.2581657651824001</v>
      </c>
      <c r="I3395" s="14">
        <v>1.6831214034337E-3</v>
      </c>
      <c r="J3395" s="14">
        <v>0.56753140729481399</v>
      </c>
      <c r="K3395" s="14">
        <v>0.19126809481211399</v>
      </c>
      <c r="L3395" s="14">
        <v>6.0736573034648602</v>
      </c>
      <c r="M3395" s="14">
        <v>2.4607245084352201</v>
      </c>
      <c r="N3395" s="14">
        <v>4.84499329290911</v>
      </c>
      <c r="O3395" s="14">
        <v>1.23380252606404</v>
      </c>
      <c r="P3395" s="14">
        <v>1.62736697801242</v>
      </c>
      <c r="R3395">
        <v>2</v>
      </c>
      <c r="S3395">
        <v>9</v>
      </c>
      <c r="T3395">
        <v>8</v>
      </c>
      <c r="U3395">
        <v>5</v>
      </c>
      <c r="V3395">
        <v>6</v>
      </c>
    </row>
    <row r="3396" spans="1:22">
      <c r="A3396">
        <v>2016</v>
      </c>
      <c r="B3396">
        <v>5</v>
      </c>
      <c r="C3396">
        <v>22</v>
      </c>
      <c r="D3396" s="14">
        <v>0</v>
      </c>
      <c r="E3396" s="14">
        <v>0.24960324524057001</v>
      </c>
      <c r="F3396" s="14">
        <v>0.128174860299478</v>
      </c>
      <c r="G3396" s="14">
        <v>1.9733433687249999</v>
      </c>
      <c r="H3396" s="14">
        <v>0.97051789692113799</v>
      </c>
      <c r="I3396" s="14">
        <v>1.7677707701318E-3</v>
      </c>
      <c r="J3396" s="14">
        <v>0.39814231592605098</v>
      </c>
      <c r="K3396" s="14">
        <v>0.37111172781867602</v>
      </c>
      <c r="L3396" s="14">
        <v>0.67373711395776303</v>
      </c>
      <c r="M3396" s="14">
        <v>0.12732454882508401</v>
      </c>
      <c r="N3396" s="14">
        <v>2.2659411472998201</v>
      </c>
      <c r="O3396" s="14">
        <v>1.0101160936539599</v>
      </c>
      <c r="P3396" s="14">
        <v>0.905795569948042</v>
      </c>
      <c r="R3396">
        <v>2</v>
      </c>
      <c r="S3396">
        <v>9</v>
      </c>
      <c r="T3396">
        <v>8</v>
      </c>
      <c r="U3396">
        <v>5</v>
      </c>
      <c r="V3396">
        <v>6</v>
      </c>
    </row>
    <row r="3397" spans="1:22">
      <c r="A3397">
        <v>2016</v>
      </c>
      <c r="B3397">
        <v>5</v>
      </c>
      <c r="C3397">
        <v>23</v>
      </c>
      <c r="D3397" s="14">
        <v>1.1798676812875599E-2</v>
      </c>
      <c r="E3397" s="14">
        <v>1.7255228841108099</v>
      </c>
      <c r="F3397" s="14">
        <v>0.16622666293140001</v>
      </c>
      <c r="G3397" s="14">
        <v>3.8663804084484199</v>
      </c>
      <c r="H3397" s="14">
        <v>0.473605799910013</v>
      </c>
      <c r="I3397" s="14">
        <v>1.8918665948441601E-2</v>
      </c>
      <c r="J3397" s="14">
        <v>0.26898297908680402</v>
      </c>
      <c r="K3397" s="14">
        <v>0.31396849616197597</v>
      </c>
      <c r="L3397" s="14">
        <v>2.3460403661515001</v>
      </c>
      <c r="M3397" s="14">
        <v>0.90161242771521999</v>
      </c>
      <c r="N3397" s="14">
        <v>2.5205179195431202</v>
      </c>
      <c r="O3397" s="14">
        <v>0.89297019622247897</v>
      </c>
      <c r="P3397" s="14">
        <v>1.24114344230396</v>
      </c>
      <c r="R3397">
        <v>2</v>
      </c>
      <c r="S3397">
        <v>9</v>
      </c>
      <c r="T3397">
        <v>8</v>
      </c>
      <c r="U3397">
        <v>5</v>
      </c>
      <c r="V3397">
        <v>6</v>
      </c>
    </row>
    <row r="3398" spans="1:22">
      <c r="A3398">
        <v>2016</v>
      </c>
      <c r="B3398">
        <v>5</v>
      </c>
      <c r="C3398">
        <v>24</v>
      </c>
      <c r="D3398" s="14">
        <v>3.4210647855117298E-4</v>
      </c>
      <c r="E3398" s="14">
        <v>0.60639400629178497</v>
      </c>
      <c r="F3398" s="14">
        <v>7.3351540091487102E-2</v>
      </c>
      <c r="G3398" s="14">
        <v>3.3736639242208599</v>
      </c>
      <c r="H3398" s="14">
        <v>0.44169441408686799</v>
      </c>
      <c r="I3398" s="14">
        <v>6.3161968087083204E-3</v>
      </c>
      <c r="J3398" s="14">
        <v>0.117871265331473</v>
      </c>
      <c r="K3398" s="14">
        <v>0.16002254252649201</v>
      </c>
      <c r="L3398" s="14">
        <v>2.80091112813396</v>
      </c>
      <c r="M3398" s="14">
        <v>1.2984175546858701</v>
      </c>
      <c r="N3398" s="14">
        <v>2.78968526933919</v>
      </c>
      <c r="O3398" s="14">
        <v>0.95505398125369001</v>
      </c>
      <c r="P3398" s="14">
        <v>1.20566096461621</v>
      </c>
      <c r="R3398">
        <v>2</v>
      </c>
      <c r="S3398">
        <v>9</v>
      </c>
      <c r="T3398">
        <v>8</v>
      </c>
      <c r="U3398">
        <v>5</v>
      </c>
      <c r="V3398">
        <v>6</v>
      </c>
    </row>
    <row r="3399" spans="1:22">
      <c r="A3399">
        <v>2016</v>
      </c>
      <c r="B3399">
        <v>5</v>
      </c>
      <c r="C3399">
        <v>25</v>
      </c>
      <c r="D3399" s="14">
        <v>3.6913934746915099E-3</v>
      </c>
      <c r="E3399" s="14">
        <v>3.7456276180606499E-2</v>
      </c>
      <c r="F3399" s="14">
        <v>0.194890808044723</v>
      </c>
      <c r="G3399" s="14">
        <v>5.2157197873296601</v>
      </c>
      <c r="H3399" s="14">
        <v>0.35095013265755598</v>
      </c>
      <c r="I3399" s="14">
        <v>6.5978475333676498E-2</v>
      </c>
      <c r="J3399" s="14">
        <v>6.30809678505454E-2</v>
      </c>
      <c r="K3399" s="14">
        <v>0.27500222646679001</v>
      </c>
      <c r="L3399" s="14">
        <v>10.504911650004599</v>
      </c>
      <c r="M3399" s="14">
        <v>2.8589448653567202</v>
      </c>
      <c r="N3399" s="14">
        <v>3.99383082974057</v>
      </c>
      <c r="O3399" s="14">
        <v>1.42510810192281</v>
      </c>
      <c r="P3399" s="14">
        <v>2.11274322206632</v>
      </c>
      <c r="R3399">
        <v>2</v>
      </c>
      <c r="S3399">
        <v>9</v>
      </c>
      <c r="T3399">
        <v>8</v>
      </c>
      <c r="U3399">
        <v>5</v>
      </c>
      <c r="V3399">
        <v>6</v>
      </c>
    </row>
    <row r="3400" spans="1:22">
      <c r="A3400">
        <v>2016</v>
      </c>
      <c r="B3400">
        <v>5</v>
      </c>
      <c r="C3400">
        <v>26</v>
      </c>
      <c r="D3400" s="14">
        <v>2.9381734386330102E-3</v>
      </c>
      <c r="E3400" s="14">
        <v>4.4531503766055899E-3</v>
      </c>
      <c r="F3400" s="14">
        <v>8.5818688409183802E-2</v>
      </c>
      <c r="G3400" s="14">
        <v>4.9253574999182899</v>
      </c>
      <c r="H3400" s="14">
        <v>1.017216939568</v>
      </c>
      <c r="I3400" s="14">
        <v>0</v>
      </c>
      <c r="J3400" s="14">
        <v>0.20739310288065299</v>
      </c>
      <c r="K3400" s="14">
        <v>0.19367877395845301</v>
      </c>
      <c r="L3400" s="14">
        <v>2.8479113591816101</v>
      </c>
      <c r="M3400" s="14">
        <v>0.74341383327072597</v>
      </c>
      <c r="N3400" s="14">
        <v>2.2654931830765599</v>
      </c>
      <c r="O3400" s="14">
        <v>0.97403074656539701</v>
      </c>
      <c r="P3400" s="14">
        <v>1.35290711262404</v>
      </c>
      <c r="R3400">
        <v>2</v>
      </c>
      <c r="S3400">
        <v>9</v>
      </c>
      <c r="T3400">
        <v>8</v>
      </c>
      <c r="U3400">
        <v>5</v>
      </c>
      <c r="V3400">
        <v>6</v>
      </c>
    </row>
    <row r="3401" spans="1:22">
      <c r="A3401">
        <v>2016</v>
      </c>
      <c r="B3401">
        <v>5</v>
      </c>
      <c r="C3401">
        <v>27</v>
      </c>
      <c r="D3401" s="14">
        <v>1.2255855063845101E-2</v>
      </c>
      <c r="E3401" s="14">
        <v>3.0735737339694901E-4</v>
      </c>
      <c r="F3401" s="14">
        <v>6.6196726304462994E-2</v>
      </c>
      <c r="G3401" s="14">
        <v>2.09508620206786</v>
      </c>
      <c r="H3401" s="14">
        <v>0.32914827206456698</v>
      </c>
      <c r="I3401" s="14">
        <v>5.4690299747425203E-2</v>
      </c>
      <c r="J3401" s="14">
        <v>0.14850011418469899</v>
      </c>
      <c r="K3401" s="14">
        <v>0.27346228609277801</v>
      </c>
      <c r="L3401" s="14">
        <v>1.3926683158429101</v>
      </c>
      <c r="M3401" s="14">
        <v>0.47432134269974702</v>
      </c>
      <c r="N3401" s="14">
        <v>1.10569070005675</v>
      </c>
      <c r="O3401" s="14">
        <v>0.64748723976350397</v>
      </c>
      <c r="P3401" s="14">
        <v>0.68127512559435699</v>
      </c>
      <c r="R3401">
        <v>6</v>
      </c>
      <c r="S3401">
        <v>9</v>
      </c>
      <c r="T3401">
        <v>8</v>
      </c>
      <c r="U3401">
        <v>5</v>
      </c>
      <c r="V3401">
        <v>6</v>
      </c>
    </row>
    <row r="3402" spans="1:22">
      <c r="A3402">
        <v>2016</v>
      </c>
      <c r="B3402">
        <v>5</v>
      </c>
      <c r="C3402">
        <v>28</v>
      </c>
      <c r="D3402" s="14">
        <v>7.8550790169596596E-2</v>
      </c>
      <c r="E3402" s="14">
        <v>1.27215987643245E-3</v>
      </c>
      <c r="F3402" s="14">
        <v>0.14831509639059401</v>
      </c>
      <c r="G3402" s="14">
        <v>3.1477684106064299</v>
      </c>
      <c r="H3402" s="14">
        <v>0.17391860751400701</v>
      </c>
      <c r="I3402" s="14">
        <v>4.0333311239619501E-2</v>
      </c>
      <c r="J3402" s="14">
        <v>0.137910607957348</v>
      </c>
      <c r="K3402" s="14">
        <v>0.28879597900081899</v>
      </c>
      <c r="L3402" s="14">
        <v>1.4114361074658801</v>
      </c>
      <c r="M3402" s="14">
        <v>0.231785201515498</v>
      </c>
      <c r="N3402" s="14">
        <v>1.34104489518314</v>
      </c>
      <c r="O3402" s="14">
        <v>0.40579849990105299</v>
      </c>
      <c r="P3402" s="14">
        <v>0.77851125262837695</v>
      </c>
      <c r="R3402">
        <v>2</v>
      </c>
      <c r="S3402">
        <v>9</v>
      </c>
      <c r="T3402">
        <v>1</v>
      </c>
      <c r="U3402">
        <v>5</v>
      </c>
      <c r="V3402">
        <v>6</v>
      </c>
    </row>
    <row r="3403" spans="1:22">
      <c r="A3403">
        <v>2016</v>
      </c>
      <c r="B3403">
        <v>5</v>
      </c>
      <c r="C3403">
        <v>29</v>
      </c>
      <c r="D3403" s="14">
        <v>0.33798815146975097</v>
      </c>
      <c r="E3403" s="14">
        <v>3.0533932349522601E-3</v>
      </c>
      <c r="F3403" s="14">
        <v>4.7400769000114598E-2</v>
      </c>
      <c r="G3403" s="14">
        <v>1.9495598298678201</v>
      </c>
      <c r="H3403" s="14">
        <v>0.13031550220638299</v>
      </c>
      <c r="I3403" s="14">
        <v>0.48917956664732398</v>
      </c>
      <c r="J3403" s="14">
        <v>0.115520966928985</v>
      </c>
      <c r="K3403" s="14">
        <v>0.331106795813562</v>
      </c>
      <c r="L3403" s="14">
        <v>2.4705330546851001</v>
      </c>
      <c r="M3403" s="14">
        <v>0.13950151952515799</v>
      </c>
      <c r="N3403" s="14">
        <v>1.7623104880910501</v>
      </c>
      <c r="O3403" s="14">
        <v>0.42290697192467502</v>
      </c>
      <c r="P3403" s="14">
        <v>0.66295270774981696</v>
      </c>
      <c r="R3403">
        <v>6</v>
      </c>
      <c r="S3403">
        <v>9</v>
      </c>
      <c r="T3403">
        <v>1</v>
      </c>
      <c r="U3403">
        <v>5</v>
      </c>
      <c r="V3403">
        <v>6</v>
      </c>
    </row>
    <row r="3404" spans="1:22">
      <c r="A3404">
        <v>2016</v>
      </c>
      <c r="B3404">
        <v>5</v>
      </c>
      <c r="C3404">
        <v>30</v>
      </c>
      <c r="D3404" s="14">
        <v>0.25573279344745498</v>
      </c>
      <c r="E3404" s="14">
        <v>7.0368628238349201E-3</v>
      </c>
      <c r="F3404" s="14">
        <v>1.37711110948165E-3</v>
      </c>
      <c r="G3404" s="14">
        <v>2.7110926979519601</v>
      </c>
      <c r="H3404" s="14">
        <v>0.214439273741104</v>
      </c>
      <c r="I3404" s="14">
        <v>0.40854898980002202</v>
      </c>
      <c r="J3404" s="14">
        <v>4.5080480624596297E-2</v>
      </c>
      <c r="K3404" s="14">
        <v>0.28441681564349303</v>
      </c>
      <c r="L3404" s="14">
        <v>0.61420315503134204</v>
      </c>
      <c r="M3404" s="14">
        <v>8.3212971793980406E-2</v>
      </c>
      <c r="N3404" s="14">
        <v>1.12940713388526</v>
      </c>
      <c r="O3404" s="14">
        <v>0.57818389900504097</v>
      </c>
      <c r="P3404" s="14">
        <v>0.65127991488523795</v>
      </c>
      <c r="R3404">
        <v>6</v>
      </c>
      <c r="S3404">
        <v>9</v>
      </c>
      <c r="T3404">
        <v>1</v>
      </c>
      <c r="U3404">
        <v>5</v>
      </c>
      <c r="V3404">
        <v>6</v>
      </c>
    </row>
    <row r="3405" spans="1:22">
      <c r="A3405">
        <v>2016</v>
      </c>
      <c r="B3405">
        <v>5</v>
      </c>
      <c r="C3405">
        <v>31</v>
      </c>
      <c r="D3405" s="14">
        <v>0.53906974988767897</v>
      </c>
      <c r="E3405" s="14">
        <v>0</v>
      </c>
      <c r="F3405" s="14">
        <v>0</v>
      </c>
      <c r="G3405" s="14">
        <v>1.60677023166818</v>
      </c>
      <c r="H3405" s="14">
        <v>0.16993142446811299</v>
      </c>
      <c r="I3405" s="14">
        <v>0.724736272470481</v>
      </c>
      <c r="J3405" s="14">
        <v>9.3265489500517704E-2</v>
      </c>
      <c r="K3405" s="14">
        <v>0.30306113203156998</v>
      </c>
      <c r="L3405" s="14">
        <v>0.53918303031830705</v>
      </c>
      <c r="M3405" s="14">
        <v>3.1050072075211599E-2</v>
      </c>
      <c r="N3405" s="14">
        <v>0.86917812833732699</v>
      </c>
      <c r="O3405" s="14">
        <v>0.578541939082027</v>
      </c>
      <c r="P3405" s="14">
        <v>0.50319204031086295</v>
      </c>
      <c r="R3405">
        <v>6</v>
      </c>
      <c r="S3405">
        <v>9</v>
      </c>
      <c r="T3405">
        <v>1</v>
      </c>
      <c r="U3405">
        <v>5</v>
      </c>
      <c r="V3405">
        <v>6</v>
      </c>
    </row>
    <row r="3406" spans="1:22">
      <c r="A3406">
        <v>2017</v>
      </c>
      <c r="B3406">
        <v>3</v>
      </c>
      <c r="C3406">
        <v>1</v>
      </c>
      <c r="D3406" s="14">
        <v>8.0616211665352999</v>
      </c>
      <c r="E3406" s="14">
        <v>8.8874307043800296E-2</v>
      </c>
      <c r="F3406" s="14">
        <v>0</v>
      </c>
      <c r="G3406" s="14">
        <v>0.42475474929658202</v>
      </c>
      <c r="H3406" s="14">
        <v>0.52272762089140601</v>
      </c>
      <c r="I3406" s="14">
        <v>5.3783904465897798</v>
      </c>
      <c r="J3406" s="14">
        <v>6.13490077231474E-2</v>
      </c>
      <c r="K3406" s="14">
        <v>7.2230504917672604</v>
      </c>
      <c r="L3406" s="14">
        <v>0.25929818646015701</v>
      </c>
      <c r="M3406" s="14">
        <v>0</v>
      </c>
      <c r="N3406" s="14">
        <v>3.5526048172509301</v>
      </c>
      <c r="O3406" s="14">
        <v>1.5895547919438999</v>
      </c>
      <c r="P3406" s="14">
        <v>1.90093939824701</v>
      </c>
      <c r="R3406">
        <v>9</v>
      </c>
      <c r="S3406">
        <v>2</v>
      </c>
      <c r="T3406">
        <v>6</v>
      </c>
      <c r="U3406">
        <v>8</v>
      </c>
      <c r="V3406">
        <v>3</v>
      </c>
    </row>
    <row r="3407" spans="1:22">
      <c r="A3407">
        <v>2017</v>
      </c>
      <c r="B3407">
        <v>3</v>
      </c>
      <c r="C3407">
        <v>2</v>
      </c>
      <c r="D3407" s="14">
        <v>4.7149106104954601</v>
      </c>
      <c r="E3407" s="14">
        <v>2.7569800230860302E-2</v>
      </c>
      <c r="F3407" s="14">
        <v>9.2052863693759001E-5</v>
      </c>
      <c r="G3407" s="14">
        <v>0.50980409309959296</v>
      </c>
      <c r="H3407" s="14">
        <v>0.184720562533842</v>
      </c>
      <c r="I3407" s="14">
        <v>1.8538254724691099</v>
      </c>
      <c r="J3407" s="14">
        <v>2.09062728179586E-2</v>
      </c>
      <c r="K3407" s="14">
        <v>4.2100733040535596</v>
      </c>
      <c r="L3407" s="14">
        <v>0.19342016190901301</v>
      </c>
      <c r="M3407" s="14">
        <v>0</v>
      </c>
      <c r="N3407" s="14">
        <v>0.97562179258781501</v>
      </c>
      <c r="O3407" s="14">
        <v>3.5314717778691702</v>
      </c>
      <c r="P3407" s="14">
        <v>2.0051970302040498</v>
      </c>
      <c r="R3407">
        <v>6</v>
      </c>
      <c r="S3407">
        <v>2</v>
      </c>
      <c r="T3407">
        <v>5</v>
      </c>
      <c r="U3407">
        <v>8</v>
      </c>
      <c r="V3407">
        <v>3</v>
      </c>
    </row>
    <row r="3408" spans="1:22">
      <c r="A3408">
        <v>2017</v>
      </c>
      <c r="B3408">
        <v>3</v>
      </c>
      <c r="C3408">
        <v>3</v>
      </c>
      <c r="D3408" s="14">
        <v>8.1458162182568206</v>
      </c>
      <c r="E3408" s="14">
        <v>1.12823216343504E-2</v>
      </c>
      <c r="F3408" s="14">
        <v>5.1362657660025401E-3</v>
      </c>
      <c r="G3408" s="14">
        <v>0.77031453782849602</v>
      </c>
      <c r="H3408" s="14">
        <v>1.20484852124442</v>
      </c>
      <c r="I3408" s="14">
        <v>4.6715578576010497</v>
      </c>
      <c r="J3408" s="14">
        <v>2.4661630758568798E-2</v>
      </c>
      <c r="K3408" s="14">
        <v>6.1565168608198704</v>
      </c>
      <c r="L3408" s="14">
        <v>1.6585598674462701E-2</v>
      </c>
      <c r="M3408" s="14">
        <v>0</v>
      </c>
      <c r="N3408" s="14">
        <v>3.3486582592812502</v>
      </c>
      <c r="O3408" s="14">
        <v>0.81321128065511294</v>
      </c>
      <c r="P3408" s="14">
        <v>1.4721539356531099</v>
      </c>
      <c r="R3408">
        <v>9</v>
      </c>
      <c r="S3408">
        <v>2</v>
      </c>
      <c r="T3408">
        <v>3</v>
      </c>
      <c r="U3408">
        <v>8</v>
      </c>
      <c r="V3408">
        <v>3</v>
      </c>
    </row>
    <row r="3409" spans="1:22">
      <c r="A3409">
        <v>2017</v>
      </c>
      <c r="B3409">
        <v>3</v>
      </c>
      <c r="C3409">
        <v>4</v>
      </c>
      <c r="D3409" s="14">
        <v>3.0773307861557702</v>
      </c>
      <c r="E3409" s="14">
        <v>4.9853668250352196E-3</v>
      </c>
      <c r="F3409" s="14">
        <v>7.6961357095253497E-3</v>
      </c>
      <c r="G3409" s="14">
        <v>0.37641748517071</v>
      </c>
      <c r="H3409" s="14">
        <v>0.475662961757432</v>
      </c>
      <c r="I3409" s="14">
        <v>4.4585195388940599</v>
      </c>
      <c r="J3409" s="14">
        <v>2.93812969164917E-2</v>
      </c>
      <c r="K3409" s="14">
        <v>4.1190353568658296</v>
      </c>
      <c r="L3409" s="14">
        <v>0.201058359899982</v>
      </c>
      <c r="M3409" s="14">
        <v>0</v>
      </c>
      <c r="N3409" s="14">
        <v>3.31560357894032</v>
      </c>
      <c r="O3409" s="14">
        <v>0.29329611422996499</v>
      </c>
      <c r="P3409" s="14">
        <v>0.934394567078351</v>
      </c>
      <c r="R3409">
        <v>6</v>
      </c>
      <c r="S3409">
        <v>2</v>
      </c>
      <c r="T3409">
        <v>3</v>
      </c>
      <c r="U3409">
        <v>7</v>
      </c>
      <c r="V3409">
        <v>3</v>
      </c>
    </row>
    <row r="3410" spans="1:22">
      <c r="A3410">
        <v>2017</v>
      </c>
      <c r="B3410">
        <v>3</v>
      </c>
      <c r="C3410">
        <v>5</v>
      </c>
      <c r="D3410" s="14">
        <v>0.27953676733347499</v>
      </c>
      <c r="E3410" s="14">
        <v>5.4314243837697502E-3</v>
      </c>
      <c r="F3410" s="14">
        <v>1.37585337073902E-2</v>
      </c>
      <c r="G3410" s="14">
        <v>0.34290624343977</v>
      </c>
      <c r="H3410" s="14">
        <v>0.12324228015293</v>
      </c>
      <c r="I3410" s="14">
        <v>0.134162615591602</v>
      </c>
      <c r="J3410" s="14">
        <v>2.5197358625113998E-2</v>
      </c>
      <c r="K3410" s="14">
        <v>3.39686029014034</v>
      </c>
      <c r="L3410" s="14">
        <v>5.5876320284952902E-2</v>
      </c>
      <c r="M3410" s="14">
        <v>0</v>
      </c>
      <c r="N3410" s="14">
        <v>0.59181660742745901</v>
      </c>
      <c r="O3410" s="14">
        <v>0.20752056937723401</v>
      </c>
      <c r="P3410" s="14">
        <v>0.68701281790708202</v>
      </c>
      <c r="R3410">
        <v>6</v>
      </c>
      <c r="S3410">
        <v>2</v>
      </c>
      <c r="T3410">
        <v>6</v>
      </c>
      <c r="U3410">
        <v>7</v>
      </c>
      <c r="V3410">
        <v>3</v>
      </c>
    </row>
    <row r="3411" spans="1:22">
      <c r="A3411">
        <v>2017</v>
      </c>
      <c r="B3411">
        <v>3</v>
      </c>
      <c r="C3411">
        <v>6</v>
      </c>
      <c r="D3411" s="14">
        <v>2.1256173442948398</v>
      </c>
      <c r="E3411" s="14">
        <v>2.0806395915020401E-3</v>
      </c>
      <c r="F3411" s="14">
        <v>6.5641384935181202E-3</v>
      </c>
      <c r="G3411" s="14">
        <v>0.52872881886352097</v>
      </c>
      <c r="H3411" s="14">
        <v>0.10076826729920001</v>
      </c>
      <c r="I3411" s="14">
        <v>0.697735992687187</v>
      </c>
      <c r="J3411" s="14">
        <v>2.0928411955000299E-2</v>
      </c>
      <c r="K3411" s="14">
        <v>3.9664784228168899</v>
      </c>
      <c r="L3411" s="14">
        <v>9.8606900132990394E-2</v>
      </c>
      <c r="M3411" s="14">
        <v>0</v>
      </c>
      <c r="N3411" s="14">
        <v>1.1307834052074699</v>
      </c>
      <c r="O3411" s="14">
        <v>0.44306503619710003</v>
      </c>
      <c r="P3411" s="14">
        <v>0.86987547030287604</v>
      </c>
      <c r="R3411">
        <v>6</v>
      </c>
      <c r="S3411">
        <v>2</v>
      </c>
      <c r="T3411">
        <v>6</v>
      </c>
      <c r="U3411">
        <v>7</v>
      </c>
      <c r="V3411">
        <v>3</v>
      </c>
    </row>
    <row r="3412" spans="1:22">
      <c r="A3412">
        <v>2017</v>
      </c>
      <c r="B3412">
        <v>3</v>
      </c>
      <c r="C3412">
        <v>7</v>
      </c>
      <c r="D3412" s="14">
        <v>3.6583878044037998</v>
      </c>
      <c r="E3412" s="14">
        <v>2.9654151797028701E-3</v>
      </c>
      <c r="F3412" s="14">
        <v>5.9691168576936598E-4</v>
      </c>
      <c r="G3412" s="14">
        <v>0.33851244170214601</v>
      </c>
      <c r="H3412" s="14">
        <v>0.20033409382030401</v>
      </c>
      <c r="I3412" s="14">
        <v>2.1766309944478999</v>
      </c>
      <c r="J3412" s="14">
        <v>1.45246097819972E-2</v>
      </c>
      <c r="K3412" s="14">
        <v>5.7637518191071804</v>
      </c>
      <c r="L3412" s="14">
        <v>3.5207084370059802E-2</v>
      </c>
      <c r="M3412" s="14">
        <v>0</v>
      </c>
      <c r="N3412" s="14">
        <v>1.7571554150606199</v>
      </c>
      <c r="O3412" s="14">
        <v>0.57747845448494395</v>
      </c>
      <c r="P3412" s="14">
        <v>1.1714285782586999</v>
      </c>
      <c r="R3412">
        <v>6</v>
      </c>
      <c r="S3412">
        <v>4</v>
      </c>
      <c r="T3412">
        <v>6</v>
      </c>
      <c r="U3412">
        <v>7</v>
      </c>
      <c r="V3412">
        <v>8</v>
      </c>
    </row>
    <row r="3413" spans="1:22">
      <c r="A3413">
        <v>2017</v>
      </c>
      <c r="B3413">
        <v>3</v>
      </c>
      <c r="C3413">
        <v>8</v>
      </c>
      <c r="D3413" s="14">
        <v>11.786408668344199</v>
      </c>
      <c r="E3413" s="14">
        <v>8.4525663646892104E-4</v>
      </c>
      <c r="F3413" s="14">
        <v>8.2839335350742198E-4</v>
      </c>
      <c r="G3413" s="14">
        <v>0.28112641335029598</v>
      </c>
      <c r="H3413" s="14">
        <v>0.40630051342277601</v>
      </c>
      <c r="I3413" s="14">
        <v>8.4268399743292495</v>
      </c>
      <c r="J3413" s="14">
        <v>8.5412399612758705E-3</v>
      </c>
      <c r="K3413" s="14">
        <v>8.6112433388539298</v>
      </c>
      <c r="L3413" s="14">
        <v>0.14946642392516701</v>
      </c>
      <c r="M3413" s="14">
        <v>0</v>
      </c>
      <c r="N3413" s="14">
        <v>3.2420203423672498</v>
      </c>
      <c r="O3413" s="14">
        <v>1.7283531820957001</v>
      </c>
      <c r="P3413" s="14">
        <v>2.1151068833059399</v>
      </c>
      <c r="R3413">
        <v>9</v>
      </c>
      <c r="S3413">
        <v>4</v>
      </c>
      <c r="T3413">
        <v>6</v>
      </c>
      <c r="U3413">
        <v>7</v>
      </c>
      <c r="V3413">
        <v>8</v>
      </c>
    </row>
    <row r="3414" spans="1:22">
      <c r="A3414">
        <v>2017</v>
      </c>
      <c r="B3414">
        <v>3</v>
      </c>
      <c r="C3414">
        <v>9</v>
      </c>
      <c r="D3414" s="14">
        <v>8.0900979048156998</v>
      </c>
      <c r="E3414" s="14">
        <v>6.6731438138767699E-4</v>
      </c>
      <c r="F3414" s="14">
        <v>2.7623042098145502E-4</v>
      </c>
      <c r="G3414" s="14">
        <v>0.46737777429801702</v>
      </c>
      <c r="H3414" s="14">
        <v>0.59958368304461296</v>
      </c>
      <c r="I3414" s="14">
        <v>8.0548014558011491</v>
      </c>
      <c r="J3414" s="14">
        <v>2.36813604593182E-2</v>
      </c>
      <c r="K3414" s="14">
        <v>5.1529517790150496</v>
      </c>
      <c r="L3414" s="14">
        <v>0.19988844797993199</v>
      </c>
      <c r="M3414" s="14">
        <v>3.0935442946263301E-4</v>
      </c>
      <c r="N3414" s="14">
        <v>6.18189155291196</v>
      </c>
      <c r="O3414" s="14">
        <v>1.01783258128022</v>
      </c>
      <c r="P3414" s="14">
        <v>1.4536006481453601</v>
      </c>
      <c r="R3414">
        <v>9</v>
      </c>
      <c r="S3414">
        <v>4</v>
      </c>
      <c r="T3414">
        <v>6</v>
      </c>
      <c r="U3414">
        <v>7</v>
      </c>
      <c r="V3414">
        <v>8</v>
      </c>
    </row>
    <row r="3415" spans="1:22">
      <c r="A3415">
        <v>2017</v>
      </c>
      <c r="B3415">
        <v>3</v>
      </c>
      <c r="C3415">
        <v>10</v>
      </c>
      <c r="D3415" s="14">
        <v>1.6193135923789901</v>
      </c>
      <c r="E3415" s="14">
        <v>2.1318004479181901E-3</v>
      </c>
      <c r="F3415" s="14">
        <v>3.5009212729750902E-3</v>
      </c>
      <c r="G3415" s="14">
        <v>0.78901637539228697</v>
      </c>
      <c r="H3415" s="14">
        <v>6.2608546533457196E-2</v>
      </c>
      <c r="I3415" s="14">
        <v>0.808725477301798</v>
      </c>
      <c r="J3415" s="14">
        <v>7.7057809900181198E-2</v>
      </c>
      <c r="K3415" s="14">
        <v>2.3035413788085699</v>
      </c>
      <c r="L3415" s="14">
        <v>7.37491769285019E-2</v>
      </c>
      <c r="M3415" s="14">
        <v>8.1472773198829E-5</v>
      </c>
      <c r="N3415" s="14">
        <v>0.47995894410928502</v>
      </c>
      <c r="O3415" s="14">
        <v>0.49182397243014397</v>
      </c>
      <c r="P3415" s="14">
        <v>0.63228740363408498</v>
      </c>
      <c r="R3415">
        <v>6</v>
      </c>
      <c r="S3415">
        <v>4</v>
      </c>
      <c r="T3415">
        <v>6</v>
      </c>
      <c r="U3415">
        <v>7</v>
      </c>
      <c r="V3415">
        <v>8</v>
      </c>
    </row>
    <row r="3416" spans="1:22">
      <c r="A3416">
        <v>2017</v>
      </c>
      <c r="B3416">
        <v>3</v>
      </c>
      <c r="C3416">
        <v>11</v>
      </c>
      <c r="D3416" s="14">
        <v>6.4839910435483503</v>
      </c>
      <c r="E3416" s="14">
        <v>7.5809421695306701E-3</v>
      </c>
      <c r="F3416" s="14">
        <v>0</v>
      </c>
      <c r="G3416" s="14">
        <v>0.180936063907355</v>
      </c>
      <c r="H3416" s="14">
        <v>0.116205051440833</v>
      </c>
      <c r="I3416" s="14">
        <v>0.90125714001716095</v>
      </c>
      <c r="J3416" s="14">
        <v>6.1263039832660397E-2</v>
      </c>
      <c r="K3416" s="14">
        <v>4.5584680092899603</v>
      </c>
      <c r="L3416" s="14">
        <v>1.63726785241871E-3</v>
      </c>
      <c r="M3416" s="14">
        <v>0</v>
      </c>
      <c r="N3416" s="14">
        <v>0.225444730529063</v>
      </c>
      <c r="O3416" s="14">
        <v>0.671248859356538</v>
      </c>
      <c r="P3416" s="14">
        <v>0.95556686875109897</v>
      </c>
      <c r="R3416">
        <v>8</v>
      </c>
      <c r="S3416">
        <v>4</v>
      </c>
      <c r="T3416">
        <v>6</v>
      </c>
      <c r="U3416">
        <v>7</v>
      </c>
      <c r="V3416">
        <v>5</v>
      </c>
    </row>
    <row r="3417" spans="1:22">
      <c r="A3417">
        <v>2017</v>
      </c>
      <c r="B3417">
        <v>3</v>
      </c>
      <c r="C3417">
        <v>12</v>
      </c>
      <c r="D3417" s="14">
        <v>7.16226462571497</v>
      </c>
      <c r="E3417" s="14">
        <v>0.121956393210083</v>
      </c>
      <c r="F3417" s="14">
        <v>3.2245326593309102E-3</v>
      </c>
      <c r="G3417" s="14">
        <v>4.1871028700338597E-2</v>
      </c>
      <c r="H3417" s="14">
        <v>0.248778780070876</v>
      </c>
      <c r="I3417" s="14">
        <v>6.2170294145843803</v>
      </c>
      <c r="J3417" s="14">
        <v>8.1635949824368198E-2</v>
      </c>
      <c r="K3417" s="14">
        <v>5.3436357256157603</v>
      </c>
      <c r="L3417" s="14">
        <v>6.4193259310018999E-2</v>
      </c>
      <c r="M3417" s="14">
        <v>1.3372566859163001E-3</v>
      </c>
      <c r="N3417" s="14">
        <v>0.90595281896325996</v>
      </c>
      <c r="O3417" s="14">
        <v>2.1126188429312802</v>
      </c>
      <c r="P3417" s="14">
        <v>1.6190363572256501</v>
      </c>
      <c r="R3417">
        <v>8</v>
      </c>
      <c r="S3417">
        <v>2</v>
      </c>
      <c r="T3417">
        <v>6</v>
      </c>
      <c r="U3417">
        <v>7</v>
      </c>
      <c r="V3417">
        <v>5</v>
      </c>
    </row>
    <row r="3418" spans="1:22">
      <c r="A3418">
        <v>2017</v>
      </c>
      <c r="B3418">
        <v>3</v>
      </c>
      <c r="C3418">
        <v>13</v>
      </c>
      <c r="D3418" s="14">
        <v>3.1647042004624901</v>
      </c>
      <c r="E3418" s="14">
        <v>1.79782521538208E-2</v>
      </c>
      <c r="F3418" s="14">
        <v>0</v>
      </c>
      <c r="G3418" s="14">
        <v>8.0381336230885198E-2</v>
      </c>
      <c r="H3418" s="14">
        <v>5.12912152638434E-2</v>
      </c>
      <c r="I3418" s="14">
        <v>0.83091093338728494</v>
      </c>
      <c r="J3418" s="14">
        <v>2.5698990882918198E-2</v>
      </c>
      <c r="K3418" s="14">
        <v>6.8986394303915404</v>
      </c>
      <c r="L3418" s="14">
        <v>9.7849949040640996E-3</v>
      </c>
      <c r="M3418" s="14">
        <v>1.7027108250193099E-5</v>
      </c>
      <c r="N3418" s="14">
        <v>0.43363290937263799</v>
      </c>
      <c r="O3418" s="14">
        <v>7.2750839451031704</v>
      </c>
      <c r="P3418" s="14">
        <v>3.3586746072371501</v>
      </c>
      <c r="R3418">
        <v>3</v>
      </c>
      <c r="S3418">
        <v>2</v>
      </c>
      <c r="T3418">
        <v>6</v>
      </c>
      <c r="U3418">
        <v>7</v>
      </c>
      <c r="V3418">
        <v>3</v>
      </c>
    </row>
    <row r="3419" spans="1:22">
      <c r="A3419">
        <v>2017</v>
      </c>
      <c r="B3419">
        <v>3</v>
      </c>
      <c r="C3419">
        <v>14</v>
      </c>
      <c r="D3419" s="14">
        <v>3.3620814149021099</v>
      </c>
      <c r="E3419" s="14">
        <v>1.01896711166924E-3</v>
      </c>
      <c r="F3419" s="14">
        <v>0</v>
      </c>
      <c r="G3419" s="14">
        <v>9.5350847212352305E-2</v>
      </c>
      <c r="H3419" s="14">
        <v>0.20928620374402901</v>
      </c>
      <c r="I3419" s="14">
        <v>1.4977256732514399</v>
      </c>
      <c r="J3419" s="14">
        <v>4.9646880140635098E-2</v>
      </c>
      <c r="K3419" s="14">
        <v>2.99930773574216</v>
      </c>
      <c r="L3419" s="14">
        <v>1.2442166153654901E-2</v>
      </c>
      <c r="M3419" s="14">
        <v>1.4421436126387699E-3</v>
      </c>
      <c r="N3419" s="14">
        <v>0.50918000107196604</v>
      </c>
      <c r="O3419" s="14">
        <v>1.42755498501642</v>
      </c>
      <c r="P3419" s="14">
        <v>1.0240931133323301</v>
      </c>
      <c r="R3419">
        <v>6</v>
      </c>
      <c r="S3419">
        <v>3</v>
      </c>
      <c r="T3419">
        <v>3</v>
      </c>
      <c r="U3419">
        <v>7</v>
      </c>
      <c r="V3419">
        <v>3</v>
      </c>
    </row>
    <row r="3420" spans="1:22">
      <c r="A3420">
        <v>2017</v>
      </c>
      <c r="B3420">
        <v>3</v>
      </c>
      <c r="C3420">
        <v>15</v>
      </c>
      <c r="D3420" s="14">
        <v>9.2950987718135902</v>
      </c>
      <c r="E3420" s="14">
        <v>3.5068745349952002E-3</v>
      </c>
      <c r="F3420" s="14">
        <v>0</v>
      </c>
      <c r="G3420" s="14">
        <v>0.280775985247466</v>
      </c>
      <c r="H3420" s="14">
        <v>0.72300322169499098</v>
      </c>
      <c r="I3420" s="14">
        <v>9.7488357944729191</v>
      </c>
      <c r="J3420" s="14">
        <v>4.1591555062911102E-2</v>
      </c>
      <c r="K3420" s="14">
        <v>6.3824879336657698</v>
      </c>
      <c r="L3420" s="14">
        <v>0.34666877963201498</v>
      </c>
      <c r="M3420" s="14">
        <v>7.1118448400178604E-4</v>
      </c>
      <c r="N3420" s="14">
        <v>3.3997716113039398</v>
      </c>
      <c r="O3420" s="14">
        <v>1.0306790688258201</v>
      </c>
      <c r="P3420" s="14">
        <v>1.54598291766972</v>
      </c>
      <c r="R3420">
        <v>9</v>
      </c>
      <c r="S3420">
        <v>7</v>
      </c>
      <c r="T3420">
        <v>6</v>
      </c>
      <c r="U3420">
        <v>7</v>
      </c>
      <c r="V3420">
        <v>3</v>
      </c>
    </row>
    <row r="3421" spans="1:22">
      <c r="A3421">
        <v>2017</v>
      </c>
      <c r="B3421">
        <v>3</v>
      </c>
      <c r="C3421">
        <v>16</v>
      </c>
      <c r="D3421" s="14">
        <v>12.031752489109801</v>
      </c>
      <c r="E3421" s="14">
        <v>6.2310810070267397E-2</v>
      </c>
      <c r="F3421" s="14">
        <v>1.4280073997174E-3</v>
      </c>
      <c r="G3421" s="14">
        <v>0.61632179448483804</v>
      </c>
      <c r="H3421" s="14">
        <v>1.8492879367263999</v>
      </c>
      <c r="I3421" s="14">
        <v>14.3226966008574</v>
      </c>
      <c r="J3421" s="14">
        <v>4.3293158859725997E-2</v>
      </c>
      <c r="K3421" s="14">
        <v>11.861505872303001</v>
      </c>
      <c r="L3421" s="14">
        <v>2.3200327505015399</v>
      </c>
      <c r="M3421" s="14">
        <v>3.5434237448003802E-3</v>
      </c>
      <c r="N3421" s="14">
        <v>15.1832066469191</v>
      </c>
      <c r="O3421" s="14">
        <v>1.1658059695458101</v>
      </c>
      <c r="P3421" s="14">
        <v>3.13201110908114</v>
      </c>
      <c r="R3421">
        <v>9</v>
      </c>
      <c r="S3421">
        <v>3</v>
      </c>
      <c r="T3421">
        <v>6</v>
      </c>
      <c r="U3421">
        <v>7</v>
      </c>
      <c r="V3421">
        <v>8</v>
      </c>
    </row>
    <row r="3422" spans="1:22">
      <c r="A3422">
        <v>2017</v>
      </c>
      <c r="B3422">
        <v>3</v>
      </c>
      <c r="C3422">
        <v>17</v>
      </c>
      <c r="D3422" s="14">
        <v>1.09681594515384</v>
      </c>
      <c r="E3422" s="14">
        <v>7.3851804078254701E-2</v>
      </c>
      <c r="F3422" s="14">
        <v>2.7533964178104199E-3</v>
      </c>
      <c r="G3422" s="14">
        <v>1.6077132862540999</v>
      </c>
      <c r="H3422" s="14">
        <v>3.0240655856312499</v>
      </c>
      <c r="I3422" s="14">
        <v>0.59336931738061505</v>
      </c>
      <c r="J3422" s="14">
        <v>4.2224832017067802E-2</v>
      </c>
      <c r="K3422" s="14">
        <v>6.9436888138738997</v>
      </c>
      <c r="L3422" s="14">
        <v>0.76496867322664497</v>
      </c>
      <c r="M3422" s="14">
        <v>0.13194420055516101</v>
      </c>
      <c r="N3422" s="14">
        <v>2.2922187757168202</v>
      </c>
      <c r="O3422" s="14">
        <v>2.3492171820830201</v>
      </c>
      <c r="P3422" s="14">
        <v>2.34463029334818</v>
      </c>
      <c r="R3422">
        <v>8</v>
      </c>
      <c r="S3422">
        <v>3</v>
      </c>
      <c r="T3422">
        <v>6</v>
      </c>
      <c r="U3422">
        <v>7</v>
      </c>
      <c r="V3422">
        <v>8</v>
      </c>
    </row>
    <row r="3423" spans="1:22">
      <c r="A3423">
        <v>2017</v>
      </c>
      <c r="B3423">
        <v>3</v>
      </c>
      <c r="C3423">
        <v>18</v>
      </c>
      <c r="D3423" s="14">
        <v>4.9654195849653897</v>
      </c>
      <c r="E3423" s="14">
        <v>6.5266741616705301E-2</v>
      </c>
      <c r="F3423" s="14">
        <v>1.6955145877514299E-2</v>
      </c>
      <c r="G3423" s="14">
        <v>1.0891106879226899</v>
      </c>
      <c r="H3423" s="14">
        <v>0.97227128627397996</v>
      </c>
      <c r="I3423" s="14">
        <v>4.4698757790757204</v>
      </c>
      <c r="J3423" s="14">
        <v>8.8430898660253193E-2</v>
      </c>
      <c r="K3423" s="14">
        <v>5.53330736799969</v>
      </c>
      <c r="L3423" s="14">
        <v>0.124987689410054</v>
      </c>
      <c r="M3423" s="14">
        <v>1.8694669621685801E-2</v>
      </c>
      <c r="N3423" s="14">
        <v>0.40109085093915597</v>
      </c>
      <c r="O3423" s="14">
        <v>1.58029701879393</v>
      </c>
      <c r="P3423" s="14">
        <v>1.5810143422676901</v>
      </c>
      <c r="R3423">
        <v>6</v>
      </c>
      <c r="S3423">
        <v>3</v>
      </c>
      <c r="T3423">
        <v>7</v>
      </c>
      <c r="U3423">
        <v>7</v>
      </c>
      <c r="V3423">
        <v>4</v>
      </c>
    </row>
    <row r="3424" spans="1:22">
      <c r="A3424">
        <v>2017</v>
      </c>
      <c r="B3424">
        <v>3</v>
      </c>
      <c r="C3424">
        <v>19</v>
      </c>
      <c r="D3424" s="14">
        <v>10.4844116062235</v>
      </c>
      <c r="E3424" s="14">
        <v>5.7913368973642701E-2</v>
      </c>
      <c r="F3424" s="14">
        <v>3.2191121797067799E-3</v>
      </c>
      <c r="G3424" s="14">
        <v>0.77277228160284295</v>
      </c>
      <c r="H3424" s="14">
        <v>0.534637559214724</v>
      </c>
      <c r="I3424" s="14">
        <v>9.7601732872081008</v>
      </c>
      <c r="J3424" s="14">
        <v>5.3603504884468099E-2</v>
      </c>
      <c r="K3424" s="14">
        <v>6.0909279497544704</v>
      </c>
      <c r="L3424" s="14">
        <v>5.0742696155521697E-2</v>
      </c>
      <c r="M3424" s="14">
        <v>1.2899424049425E-5</v>
      </c>
      <c r="N3424" s="14">
        <v>2.44036938365995</v>
      </c>
      <c r="O3424" s="14">
        <v>1.1689194424324301</v>
      </c>
      <c r="P3424" s="14">
        <v>1.52939384620293</v>
      </c>
      <c r="R3424">
        <v>8</v>
      </c>
      <c r="S3424">
        <v>3</v>
      </c>
      <c r="T3424">
        <v>7</v>
      </c>
      <c r="U3424">
        <v>7</v>
      </c>
      <c r="V3424">
        <v>4</v>
      </c>
    </row>
    <row r="3425" spans="1:22">
      <c r="A3425">
        <v>2017</v>
      </c>
      <c r="B3425">
        <v>3</v>
      </c>
      <c r="C3425">
        <v>20</v>
      </c>
      <c r="D3425" s="14">
        <v>2.6009577390414398</v>
      </c>
      <c r="E3425" s="14">
        <v>0.16172790334481299</v>
      </c>
      <c r="F3425" s="14">
        <v>0.62371065350655097</v>
      </c>
      <c r="G3425" s="14">
        <v>1.3921561294632101</v>
      </c>
      <c r="H3425" s="14">
        <v>0.42403799616617999</v>
      </c>
      <c r="I3425" s="14">
        <v>0.885186697954918</v>
      </c>
      <c r="J3425" s="14">
        <v>4.9645733074452802E-2</v>
      </c>
      <c r="K3425" s="14">
        <v>4.1750828601473904</v>
      </c>
      <c r="L3425" s="14">
        <v>0.678090300011855</v>
      </c>
      <c r="M3425" s="14">
        <v>0</v>
      </c>
      <c r="N3425" s="14">
        <v>1.2074429727392599</v>
      </c>
      <c r="O3425" s="14">
        <v>1.07531822031339</v>
      </c>
      <c r="P3425" s="14">
        <v>1.2846436494704701</v>
      </c>
      <c r="R3425">
        <v>8</v>
      </c>
      <c r="S3425">
        <v>1</v>
      </c>
      <c r="T3425">
        <v>7</v>
      </c>
      <c r="U3425">
        <v>7</v>
      </c>
      <c r="V3425">
        <v>4</v>
      </c>
    </row>
    <row r="3426" spans="1:22">
      <c r="A3426">
        <v>2017</v>
      </c>
      <c r="B3426">
        <v>3</v>
      </c>
      <c r="C3426">
        <v>21</v>
      </c>
      <c r="D3426" s="14">
        <v>1.5489509876254</v>
      </c>
      <c r="E3426" s="14">
        <v>0.124529396454317</v>
      </c>
      <c r="F3426" s="14">
        <v>1.1081130301123201E-2</v>
      </c>
      <c r="G3426" s="14">
        <v>1.1157630001994301</v>
      </c>
      <c r="H3426" s="14">
        <v>0.74017484163578295</v>
      </c>
      <c r="I3426" s="14">
        <v>1.57719781068829</v>
      </c>
      <c r="J3426" s="14">
        <v>0.152903429505515</v>
      </c>
      <c r="K3426" s="14">
        <v>3.74056067964935</v>
      </c>
      <c r="L3426" s="14">
        <v>0.120337366001978</v>
      </c>
      <c r="M3426" s="14">
        <v>0</v>
      </c>
      <c r="N3426" s="14">
        <v>1.0093827278260601</v>
      </c>
      <c r="O3426" s="14">
        <v>1.19355440186266</v>
      </c>
      <c r="P3426" s="14">
        <v>1.2808521944090501</v>
      </c>
      <c r="R3426">
        <v>8</v>
      </c>
      <c r="S3426">
        <v>1</v>
      </c>
      <c r="T3426">
        <v>7</v>
      </c>
      <c r="U3426">
        <v>4</v>
      </c>
      <c r="V3426">
        <v>4</v>
      </c>
    </row>
    <row r="3427" spans="1:22">
      <c r="A3427">
        <v>2017</v>
      </c>
      <c r="B3427">
        <v>3</v>
      </c>
      <c r="C3427">
        <v>22</v>
      </c>
      <c r="D3427" s="14">
        <v>9.6911773957329697</v>
      </c>
      <c r="E3427" s="14">
        <v>0.355547070519808</v>
      </c>
      <c r="F3427" s="14">
        <v>1.7090078878086799E-2</v>
      </c>
      <c r="G3427" s="14">
        <v>1.51147546061643</v>
      </c>
      <c r="H3427" s="14">
        <v>1.15831298980916</v>
      </c>
      <c r="I3427" s="14">
        <v>4.3831871755587404</v>
      </c>
      <c r="J3427" s="14">
        <v>0.123354897873575</v>
      </c>
      <c r="K3427" s="14">
        <v>2.7254544534159901</v>
      </c>
      <c r="L3427" s="14">
        <v>0.45428813236738702</v>
      </c>
      <c r="M3427" s="14">
        <v>0</v>
      </c>
      <c r="N3427" s="14">
        <v>2.8893388862840199</v>
      </c>
      <c r="O3427" s="14">
        <v>2.50601060048868</v>
      </c>
      <c r="P3427" s="14">
        <v>1.7573112953305099</v>
      </c>
      <c r="R3427">
        <v>6</v>
      </c>
      <c r="S3427">
        <v>3</v>
      </c>
      <c r="T3427">
        <v>7</v>
      </c>
      <c r="U3427">
        <v>4</v>
      </c>
      <c r="V3427">
        <v>4</v>
      </c>
    </row>
    <row r="3428" spans="1:22">
      <c r="A3428">
        <v>2017</v>
      </c>
      <c r="B3428">
        <v>3</v>
      </c>
      <c r="C3428">
        <v>23</v>
      </c>
      <c r="D3428" s="14">
        <v>11.9098196038408</v>
      </c>
      <c r="E3428" s="14">
        <v>0.52300060294938899</v>
      </c>
      <c r="F3428" s="14">
        <v>2.56757384191963E-3</v>
      </c>
      <c r="G3428" s="14">
        <v>1.68205871925252</v>
      </c>
      <c r="H3428" s="14">
        <v>0.77096108396830798</v>
      </c>
      <c r="I3428" s="14">
        <v>5.8024092166280603</v>
      </c>
      <c r="J3428" s="14">
        <v>0.199344335056682</v>
      </c>
      <c r="K3428" s="14">
        <v>4.5802312344827101</v>
      </c>
      <c r="L3428" s="14">
        <v>0.18978440263373</v>
      </c>
      <c r="M3428" s="14">
        <v>0</v>
      </c>
      <c r="N3428" s="14">
        <v>3.1584463579445501</v>
      </c>
      <c r="O3428" s="14">
        <v>3.38934867149842</v>
      </c>
      <c r="P3428" s="14">
        <v>2.4265940892366702</v>
      </c>
      <c r="R3428">
        <v>3</v>
      </c>
      <c r="S3428">
        <v>3</v>
      </c>
      <c r="T3428">
        <v>7</v>
      </c>
      <c r="U3428">
        <v>4</v>
      </c>
      <c r="V3428">
        <v>2</v>
      </c>
    </row>
    <row r="3429" spans="1:22">
      <c r="A3429">
        <v>2017</v>
      </c>
      <c r="B3429">
        <v>3</v>
      </c>
      <c r="C3429">
        <v>24</v>
      </c>
      <c r="D3429" s="14">
        <v>8.4712320406292498</v>
      </c>
      <c r="E3429" s="14">
        <v>0.28361336500461098</v>
      </c>
      <c r="F3429" s="14">
        <v>3.4636827388889797E-2</v>
      </c>
      <c r="G3429" s="14">
        <v>0.91481190387438804</v>
      </c>
      <c r="H3429" s="14">
        <v>0.71235728031596102</v>
      </c>
      <c r="I3429" s="14">
        <v>3.6015482408065398</v>
      </c>
      <c r="J3429" s="14">
        <v>0.38305325399338602</v>
      </c>
      <c r="K3429" s="14">
        <v>6.5888673922350902</v>
      </c>
      <c r="L3429" s="14">
        <v>2.0604317695076499</v>
      </c>
      <c r="M3429" s="14">
        <v>1.42078260979177E-3</v>
      </c>
      <c r="N3429" s="14">
        <v>5.5715913383570799</v>
      </c>
      <c r="O3429" s="14">
        <v>1.8564663731206199</v>
      </c>
      <c r="P3429" s="14">
        <v>2.1863306419778601</v>
      </c>
      <c r="R3429">
        <v>9</v>
      </c>
      <c r="S3429">
        <v>3</v>
      </c>
      <c r="T3429">
        <v>7</v>
      </c>
      <c r="U3429">
        <v>4</v>
      </c>
      <c r="V3429">
        <v>4</v>
      </c>
    </row>
    <row r="3430" spans="1:22">
      <c r="A3430">
        <v>2017</v>
      </c>
      <c r="B3430">
        <v>3</v>
      </c>
      <c r="C3430">
        <v>25</v>
      </c>
      <c r="D3430" s="14">
        <v>2.5243755054923902</v>
      </c>
      <c r="E3430" s="14">
        <v>0.358878714284665</v>
      </c>
      <c r="F3430" s="14">
        <v>0.61127744862811495</v>
      </c>
      <c r="G3430" s="14">
        <v>3.10477063412372</v>
      </c>
      <c r="H3430" s="14">
        <v>2.0408464450164501</v>
      </c>
      <c r="I3430" s="14">
        <v>1.27462156103394</v>
      </c>
      <c r="J3430" s="14">
        <v>0.27672548442001299</v>
      </c>
      <c r="K3430" s="14">
        <v>5.2019367747854801</v>
      </c>
      <c r="L3430" s="14">
        <v>1.50901072610037</v>
      </c>
      <c r="M3430" s="14">
        <v>0</v>
      </c>
      <c r="N3430" s="14">
        <v>11.909835142634799</v>
      </c>
      <c r="O3430" s="14">
        <v>1.2129505562651599</v>
      </c>
      <c r="P3430" s="14">
        <v>2.2913114305526698</v>
      </c>
      <c r="R3430">
        <v>7</v>
      </c>
      <c r="S3430">
        <v>1</v>
      </c>
      <c r="T3430">
        <v>6</v>
      </c>
      <c r="U3430">
        <v>4</v>
      </c>
      <c r="V3430">
        <v>8</v>
      </c>
    </row>
    <row r="3431" spans="1:22">
      <c r="A3431">
        <v>2017</v>
      </c>
      <c r="B3431">
        <v>3</v>
      </c>
      <c r="C3431">
        <v>26</v>
      </c>
      <c r="D3431" s="14">
        <v>1.3296154731090399</v>
      </c>
      <c r="E3431" s="14">
        <v>1.30882092285597</v>
      </c>
      <c r="F3431" s="14">
        <v>2.0124619740265399</v>
      </c>
      <c r="G3431" s="14">
        <v>4.6192552608829001</v>
      </c>
      <c r="H3431" s="14">
        <v>2.85904270785479</v>
      </c>
      <c r="I3431" s="14">
        <v>0.33972241628900701</v>
      </c>
      <c r="J3431" s="14">
        <v>0.42912303806465901</v>
      </c>
      <c r="K3431" s="14">
        <v>5.12243029004643</v>
      </c>
      <c r="L3431" s="14">
        <v>0.95410045263934595</v>
      </c>
      <c r="M3431" s="14">
        <v>1.7540221292972401E-3</v>
      </c>
      <c r="N3431" s="14">
        <v>3.9589682029620601</v>
      </c>
      <c r="O3431" s="14">
        <v>0.99289649034426597</v>
      </c>
      <c r="P3431" s="14">
        <v>2.2884434615338498</v>
      </c>
      <c r="R3431">
        <v>9</v>
      </c>
      <c r="S3431">
        <v>7</v>
      </c>
      <c r="T3431">
        <v>6</v>
      </c>
      <c r="U3431">
        <v>4</v>
      </c>
      <c r="V3431">
        <v>4</v>
      </c>
    </row>
    <row r="3432" spans="1:22">
      <c r="A3432">
        <v>2017</v>
      </c>
      <c r="B3432">
        <v>3</v>
      </c>
      <c r="C3432">
        <v>27</v>
      </c>
      <c r="D3432" s="14">
        <v>2.0851860205646</v>
      </c>
      <c r="E3432" s="14">
        <v>7.8805809743206297</v>
      </c>
      <c r="F3432" s="14">
        <v>1.9578866449771799</v>
      </c>
      <c r="G3432" s="14">
        <v>4.1594602000839904</v>
      </c>
      <c r="H3432" s="14">
        <v>1.30731939880445</v>
      </c>
      <c r="I3432" s="14">
        <v>0.561082293351304</v>
      </c>
      <c r="J3432" s="14">
        <v>0.57976696214055301</v>
      </c>
      <c r="K3432" s="14">
        <v>5.7274445862358299</v>
      </c>
      <c r="L3432" s="14">
        <v>0.96265083880054403</v>
      </c>
      <c r="M3432" s="14">
        <v>0</v>
      </c>
      <c r="N3432" s="14">
        <v>2.8451582716983399</v>
      </c>
      <c r="O3432" s="14">
        <v>2.6883963109272599</v>
      </c>
      <c r="P3432" s="14">
        <v>2.7364065481075301</v>
      </c>
      <c r="R3432">
        <v>1</v>
      </c>
      <c r="S3432">
        <v>7</v>
      </c>
      <c r="T3432">
        <v>7</v>
      </c>
      <c r="U3432">
        <v>4</v>
      </c>
      <c r="V3432">
        <v>4</v>
      </c>
    </row>
    <row r="3433" spans="1:22">
      <c r="A3433">
        <v>2017</v>
      </c>
      <c r="B3433">
        <v>3</v>
      </c>
      <c r="C3433">
        <v>28</v>
      </c>
      <c r="D3433" s="14">
        <v>7.2734052649261303</v>
      </c>
      <c r="E3433" s="14">
        <v>3.3919823267729701</v>
      </c>
      <c r="F3433" s="14">
        <v>0.64675702515294298</v>
      </c>
      <c r="G3433" s="14">
        <v>3.8231851307653901</v>
      </c>
      <c r="H3433" s="14">
        <v>1.22230973087412</v>
      </c>
      <c r="I3433" s="14">
        <v>5.18822494544135</v>
      </c>
      <c r="J3433" s="14">
        <v>0.71467342865561601</v>
      </c>
      <c r="K3433" s="14">
        <v>5.3048286705805099</v>
      </c>
      <c r="L3433" s="14">
        <v>0.62798564506773202</v>
      </c>
      <c r="M3433" s="14">
        <v>0</v>
      </c>
      <c r="N3433" s="14">
        <v>2.3786338067770898</v>
      </c>
      <c r="O3433" s="14">
        <v>1.39744995302491</v>
      </c>
      <c r="P3433" s="14">
        <v>2.16693506331639</v>
      </c>
      <c r="R3433">
        <v>6</v>
      </c>
      <c r="S3433">
        <v>7</v>
      </c>
      <c r="T3433">
        <v>7</v>
      </c>
      <c r="U3433">
        <v>4</v>
      </c>
      <c r="V3433">
        <v>4</v>
      </c>
    </row>
    <row r="3434" spans="1:22">
      <c r="A3434">
        <v>2017</v>
      </c>
      <c r="B3434">
        <v>3</v>
      </c>
      <c r="C3434">
        <v>29</v>
      </c>
      <c r="D3434" s="14">
        <v>15.5474559072126</v>
      </c>
      <c r="E3434" s="14">
        <v>1.22658971013281</v>
      </c>
      <c r="F3434" s="14">
        <v>0.99102884621977205</v>
      </c>
      <c r="G3434" s="14">
        <v>3.3589819719385101</v>
      </c>
      <c r="H3434" s="14">
        <v>1.2208619354439201</v>
      </c>
      <c r="I3434" s="14">
        <v>5.8661586469107601</v>
      </c>
      <c r="J3434" s="14">
        <v>0.23556211869810201</v>
      </c>
      <c r="K3434" s="14">
        <v>8.8632787446462196</v>
      </c>
      <c r="L3434" s="14">
        <v>0.46769006636217603</v>
      </c>
      <c r="M3434" s="14">
        <v>1.29272795215334E-5</v>
      </c>
      <c r="N3434" s="14">
        <v>2.8036062591259201</v>
      </c>
      <c r="O3434" s="14">
        <v>2.5354995819216399</v>
      </c>
      <c r="P3434" s="14">
        <v>2.9364991618397198</v>
      </c>
      <c r="R3434">
        <v>8</v>
      </c>
      <c r="S3434">
        <v>2</v>
      </c>
      <c r="T3434">
        <v>7</v>
      </c>
      <c r="U3434">
        <v>4</v>
      </c>
      <c r="V3434">
        <v>2</v>
      </c>
    </row>
    <row r="3435" spans="1:22">
      <c r="A3435">
        <v>2017</v>
      </c>
      <c r="B3435">
        <v>3</v>
      </c>
      <c r="C3435">
        <v>30</v>
      </c>
      <c r="D3435" s="14">
        <v>11.2869227723249</v>
      </c>
      <c r="E3435" s="14">
        <v>5.72135227666258E-2</v>
      </c>
      <c r="F3435" s="14">
        <v>2.2092661858750001E-2</v>
      </c>
      <c r="G3435" s="14">
        <v>1.5736603575958701</v>
      </c>
      <c r="H3435" s="14">
        <v>0.995031811012134</v>
      </c>
      <c r="I3435" s="14">
        <v>8.3047828667622206</v>
      </c>
      <c r="J3435" s="14">
        <v>5.5774529916325401E-2</v>
      </c>
      <c r="K3435" s="14">
        <v>13.423583280586399</v>
      </c>
      <c r="L3435" s="14">
        <v>0.374253908339444</v>
      </c>
      <c r="M3435" s="14">
        <v>0</v>
      </c>
      <c r="N3435" s="14">
        <v>4.7947499009790802</v>
      </c>
      <c r="O3435" s="14">
        <v>2.1493825148384098</v>
      </c>
      <c r="P3435" s="14">
        <v>3.1724618789089201</v>
      </c>
      <c r="R3435">
        <v>9</v>
      </c>
      <c r="S3435">
        <v>3</v>
      </c>
      <c r="T3435">
        <v>6</v>
      </c>
      <c r="U3435">
        <v>4</v>
      </c>
      <c r="V3435">
        <v>5</v>
      </c>
    </row>
    <row r="3436" spans="1:22">
      <c r="A3436">
        <v>2017</v>
      </c>
      <c r="B3436">
        <v>3</v>
      </c>
      <c r="C3436">
        <v>31</v>
      </c>
      <c r="D3436" s="14">
        <v>3.1196487570869502</v>
      </c>
      <c r="E3436" s="14">
        <v>4.5517133710638903E-3</v>
      </c>
      <c r="F3436" s="14">
        <v>7.83100780362379E-4</v>
      </c>
      <c r="G3436" s="14">
        <v>0.86972963350912602</v>
      </c>
      <c r="H3436" s="14">
        <v>0.58307701030542303</v>
      </c>
      <c r="I3436" s="14">
        <v>1.4941066841589501</v>
      </c>
      <c r="J3436" s="14">
        <v>5.5188886182676297E-2</v>
      </c>
      <c r="K3436" s="14">
        <v>6.4307989877222802</v>
      </c>
      <c r="L3436" s="14">
        <v>0.145954571695671</v>
      </c>
      <c r="M3436" s="14">
        <v>0</v>
      </c>
      <c r="N3436" s="14">
        <v>2.9930431683538701</v>
      </c>
      <c r="O3436" s="14">
        <v>1.58317178242617</v>
      </c>
      <c r="P3436" s="14">
        <v>1.66861233672345</v>
      </c>
      <c r="R3436">
        <v>9</v>
      </c>
      <c r="S3436">
        <v>3</v>
      </c>
      <c r="T3436">
        <v>5</v>
      </c>
      <c r="U3436">
        <v>4</v>
      </c>
      <c r="V3436">
        <v>3</v>
      </c>
    </row>
    <row r="3437" spans="1:22">
      <c r="A3437">
        <v>2017</v>
      </c>
      <c r="B3437">
        <v>4</v>
      </c>
      <c r="C3437">
        <v>1</v>
      </c>
      <c r="D3437" s="14">
        <v>3.08719943902046</v>
      </c>
      <c r="E3437" s="14">
        <v>7.3048898289316596E-3</v>
      </c>
      <c r="F3437" s="14">
        <v>0</v>
      </c>
      <c r="G3437" s="14">
        <v>0.832764934005504</v>
      </c>
      <c r="H3437" s="14">
        <v>0.41840359349543699</v>
      </c>
      <c r="I3437" s="14">
        <v>1.46209786132081</v>
      </c>
      <c r="J3437" s="14">
        <v>3.2343658377042402E-2</v>
      </c>
      <c r="K3437" s="14">
        <v>2.7172387637462099</v>
      </c>
      <c r="L3437" s="14">
        <v>4.2415870853247203E-2</v>
      </c>
      <c r="M3437" s="14">
        <v>1.18696848540394E-4</v>
      </c>
      <c r="N3437" s="14">
        <v>1.6329433409529099</v>
      </c>
      <c r="O3437" s="14">
        <v>0.94957903021871903</v>
      </c>
      <c r="P3437" s="14">
        <v>0.88118761097071097</v>
      </c>
      <c r="R3437">
        <v>6</v>
      </c>
      <c r="S3437">
        <v>8</v>
      </c>
      <c r="T3437">
        <v>5</v>
      </c>
      <c r="U3437">
        <v>4</v>
      </c>
      <c r="V3437">
        <v>2</v>
      </c>
    </row>
    <row r="3438" spans="1:22">
      <c r="A3438">
        <v>2017</v>
      </c>
      <c r="B3438">
        <v>4</v>
      </c>
      <c r="C3438">
        <v>2</v>
      </c>
      <c r="D3438" s="14">
        <v>1.94995554853969</v>
      </c>
      <c r="E3438" s="14">
        <v>2.5682914847629701E-3</v>
      </c>
      <c r="F3438" s="14">
        <v>0</v>
      </c>
      <c r="G3438" s="14">
        <v>0.36552323119021202</v>
      </c>
      <c r="H3438" s="14">
        <v>0.26005036871378401</v>
      </c>
      <c r="I3438" s="14">
        <v>0.97296073152086204</v>
      </c>
      <c r="J3438" s="14">
        <v>9.8286842409425798E-2</v>
      </c>
      <c r="K3438" s="14">
        <v>2.4048049775041398</v>
      </c>
      <c r="L3438" s="14">
        <v>2.8079437767877899E-2</v>
      </c>
      <c r="M3438" s="14">
        <v>4.32662350520113E-3</v>
      </c>
      <c r="N3438" s="14">
        <v>0.67593416801830197</v>
      </c>
      <c r="O3438" s="14">
        <v>2.32109135514209</v>
      </c>
      <c r="P3438" s="14">
        <v>1.16043806636782</v>
      </c>
      <c r="R3438">
        <v>6</v>
      </c>
      <c r="S3438">
        <v>1</v>
      </c>
      <c r="T3438">
        <v>9</v>
      </c>
      <c r="U3438">
        <v>4</v>
      </c>
      <c r="V3438">
        <v>2</v>
      </c>
    </row>
    <row r="3439" spans="1:22">
      <c r="A3439">
        <v>2017</v>
      </c>
      <c r="B3439">
        <v>4</v>
      </c>
      <c r="C3439">
        <v>3</v>
      </c>
      <c r="D3439" s="14">
        <v>2.05887173118855</v>
      </c>
      <c r="E3439" s="14">
        <v>4.4255520144439802E-4</v>
      </c>
      <c r="F3439" s="14">
        <v>2.30092426719564E-4</v>
      </c>
      <c r="G3439" s="14">
        <v>0.48236633316098099</v>
      </c>
      <c r="H3439" s="14">
        <v>0.33357583873855001</v>
      </c>
      <c r="I3439" s="14">
        <v>0.68443960342739996</v>
      </c>
      <c r="J3439" s="14">
        <v>9.3071649499691003E-2</v>
      </c>
      <c r="K3439" s="14">
        <v>2.6340357075323002</v>
      </c>
      <c r="L3439" s="14">
        <v>0.24400359039257799</v>
      </c>
      <c r="M3439" s="14">
        <v>2.5247770829794701E-2</v>
      </c>
      <c r="N3439" s="14">
        <v>0.76025540717202</v>
      </c>
      <c r="O3439" s="14">
        <v>2.6123894237457801</v>
      </c>
      <c r="P3439" s="14">
        <v>1.3944370990294299</v>
      </c>
      <c r="R3439">
        <v>6</v>
      </c>
      <c r="S3439">
        <v>6</v>
      </c>
      <c r="T3439">
        <v>9</v>
      </c>
      <c r="U3439">
        <v>4</v>
      </c>
      <c r="V3439">
        <v>7</v>
      </c>
    </row>
    <row r="3440" spans="1:22">
      <c r="A3440">
        <v>2017</v>
      </c>
      <c r="B3440">
        <v>4</v>
      </c>
      <c r="C3440">
        <v>4</v>
      </c>
      <c r="D3440" s="14">
        <v>0.76605741860188004</v>
      </c>
      <c r="E3440" s="14">
        <v>1.8659804489307499E-2</v>
      </c>
      <c r="F3440" s="14">
        <v>6.9097131538835104E-4</v>
      </c>
      <c r="G3440" s="14">
        <v>0.97778089732899898</v>
      </c>
      <c r="H3440" s="14">
        <v>0.78407154403654999</v>
      </c>
      <c r="I3440" s="14">
        <v>0.57057146790203195</v>
      </c>
      <c r="J3440" s="14">
        <v>0.25074670727381998</v>
      </c>
      <c r="K3440" s="14">
        <v>3.0342473158013199</v>
      </c>
      <c r="L3440" s="14">
        <v>0.25796521688051699</v>
      </c>
      <c r="M3440" s="14">
        <v>4.5080431915250102E-2</v>
      </c>
      <c r="N3440" s="14">
        <v>0.642458756695797</v>
      </c>
      <c r="O3440" s="14">
        <v>4.7732462877217898</v>
      </c>
      <c r="P3440" s="14">
        <v>2.2759900401645301</v>
      </c>
      <c r="R3440">
        <v>3</v>
      </c>
      <c r="S3440">
        <v>6</v>
      </c>
      <c r="T3440">
        <v>9</v>
      </c>
      <c r="U3440">
        <v>6</v>
      </c>
      <c r="V3440">
        <v>9</v>
      </c>
    </row>
    <row r="3441" spans="1:22">
      <c r="A3441">
        <v>2017</v>
      </c>
      <c r="B3441">
        <v>4</v>
      </c>
      <c r="C3441">
        <v>5</v>
      </c>
      <c r="D3441" s="14">
        <v>0.361647665041684</v>
      </c>
      <c r="E3441" s="14">
        <v>1.62968999511196E-2</v>
      </c>
      <c r="F3441" s="14">
        <v>3.2936297689975302E-2</v>
      </c>
      <c r="G3441" s="14">
        <v>2.5213840844446298</v>
      </c>
      <c r="H3441" s="14">
        <v>2.3898359441741301</v>
      </c>
      <c r="I3441" s="14">
        <v>0.48127539695125798</v>
      </c>
      <c r="J3441" s="14">
        <v>2.5363374150992999</v>
      </c>
      <c r="K3441" s="14">
        <v>2.94574035764178</v>
      </c>
      <c r="L3441" s="14">
        <v>0.27434458369065801</v>
      </c>
      <c r="M3441" s="14">
        <v>4.5739682188007998E-3</v>
      </c>
      <c r="N3441" s="14">
        <v>0.91004338523767503</v>
      </c>
      <c r="O3441" s="14">
        <v>4.9999213091267096</v>
      </c>
      <c r="P3441" s="14">
        <v>2.8934756516795401</v>
      </c>
      <c r="R3441">
        <v>3</v>
      </c>
      <c r="S3441">
        <v>8</v>
      </c>
      <c r="T3441">
        <v>9</v>
      </c>
      <c r="U3441">
        <v>9</v>
      </c>
      <c r="V3441">
        <v>2</v>
      </c>
    </row>
    <row r="3442" spans="1:22">
      <c r="A3442">
        <v>2017</v>
      </c>
      <c r="B3442">
        <v>4</v>
      </c>
      <c r="C3442">
        <v>6</v>
      </c>
      <c r="D3442" s="14">
        <v>4.4933163235423699</v>
      </c>
      <c r="E3442" s="14">
        <v>1.4820390410920301E-2</v>
      </c>
      <c r="F3442" s="14">
        <v>0</v>
      </c>
      <c r="G3442" s="14">
        <v>3.58375775716399</v>
      </c>
      <c r="H3442" s="14">
        <v>4.81332954656851</v>
      </c>
      <c r="I3442" s="14">
        <v>3.69088142861975</v>
      </c>
      <c r="J3442" s="14">
        <v>1.8369882869413099</v>
      </c>
      <c r="K3442" s="14">
        <v>3.1753742098466802</v>
      </c>
      <c r="L3442" s="14">
        <v>0.84617182413829095</v>
      </c>
      <c r="M3442" s="14">
        <v>2.5320801927621799E-2</v>
      </c>
      <c r="N3442" s="14">
        <v>3.2916798487033199</v>
      </c>
      <c r="O3442" s="14">
        <v>3.5256817442558401</v>
      </c>
      <c r="P3442" s="14">
        <v>2.8446576847443299</v>
      </c>
      <c r="R3442">
        <v>7</v>
      </c>
      <c r="S3442">
        <v>8</v>
      </c>
      <c r="T3442">
        <v>9</v>
      </c>
      <c r="U3442">
        <v>9</v>
      </c>
      <c r="V3442">
        <v>2</v>
      </c>
    </row>
    <row r="3443" spans="1:22">
      <c r="A3443">
        <v>2017</v>
      </c>
      <c r="B3443">
        <v>4</v>
      </c>
      <c r="C3443">
        <v>7</v>
      </c>
      <c r="D3443" s="14">
        <v>9.8242735764377507</v>
      </c>
      <c r="E3443" s="14">
        <v>6.2300265522739602E-2</v>
      </c>
      <c r="F3443" s="14">
        <v>0</v>
      </c>
      <c r="G3443" s="14">
        <v>2.4010570462091598</v>
      </c>
      <c r="H3443" s="14">
        <v>5.5108596607541296</v>
      </c>
      <c r="I3443" s="14">
        <v>4.4982854072532996</v>
      </c>
      <c r="J3443" s="14">
        <v>1.54184711011112</v>
      </c>
      <c r="K3443" s="14">
        <v>5.69535340418701</v>
      </c>
      <c r="L3443" s="14">
        <v>0.83518232268802295</v>
      </c>
      <c r="M3443" s="14">
        <v>4.64173568667786E-2</v>
      </c>
      <c r="N3443" s="14">
        <v>6.7705209847109504</v>
      </c>
      <c r="O3443" s="14">
        <v>5.6170314943657296</v>
      </c>
      <c r="P3443" s="14">
        <v>3.8090538187584602</v>
      </c>
      <c r="R3443">
        <v>3</v>
      </c>
      <c r="S3443">
        <v>3</v>
      </c>
      <c r="T3443">
        <v>9</v>
      </c>
      <c r="U3443">
        <v>9</v>
      </c>
      <c r="V3443">
        <v>2</v>
      </c>
    </row>
    <row r="3444" spans="1:22">
      <c r="A3444">
        <v>2017</v>
      </c>
      <c r="B3444">
        <v>4</v>
      </c>
      <c r="C3444">
        <v>8</v>
      </c>
      <c r="D3444" s="14">
        <v>17.417066907650899</v>
      </c>
      <c r="E3444" s="14">
        <v>2.8547548763790499E-2</v>
      </c>
      <c r="F3444" s="14">
        <v>0</v>
      </c>
      <c r="G3444" s="14">
        <v>0.75983637601911203</v>
      </c>
      <c r="H3444" s="14">
        <v>2.1809262171880999</v>
      </c>
      <c r="I3444" s="14">
        <v>5.10979426534134</v>
      </c>
      <c r="J3444" s="14">
        <v>1.00461798626275</v>
      </c>
      <c r="K3444" s="14">
        <v>6.4291963782627004</v>
      </c>
      <c r="L3444" s="14">
        <v>0.36614647584664101</v>
      </c>
      <c r="M3444" s="14">
        <v>0.185105551591803</v>
      </c>
      <c r="N3444" s="14">
        <v>4.0250354742926202</v>
      </c>
      <c r="O3444" s="14">
        <v>4.6578133885798101</v>
      </c>
      <c r="P3444" s="14">
        <v>2.8890172857184302</v>
      </c>
      <c r="R3444">
        <v>3</v>
      </c>
      <c r="S3444">
        <v>3</v>
      </c>
      <c r="T3444">
        <v>5</v>
      </c>
      <c r="U3444">
        <v>6</v>
      </c>
      <c r="V3444">
        <v>3</v>
      </c>
    </row>
    <row r="3445" spans="1:22">
      <c r="A3445">
        <v>2017</v>
      </c>
      <c r="B3445">
        <v>4</v>
      </c>
      <c r="C3445">
        <v>9</v>
      </c>
      <c r="D3445" s="14">
        <v>5.4579510183587301</v>
      </c>
      <c r="E3445" s="14">
        <v>2.82932411283006E-2</v>
      </c>
      <c r="F3445" s="14">
        <v>0</v>
      </c>
      <c r="G3445" s="14">
        <v>0.78822833113296897</v>
      </c>
      <c r="H3445" s="14">
        <v>1.61507171283898</v>
      </c>
      <c r="I3445" s="14">
        <v>4.1527161973362503</v>
      </c>
      <c r="J3445" s="14">
        <v>0.88628115544216202</v>
      </c>
      <c r="K3445" s="14">
        <v>4.8865473592685396</v>
      </c>
      <c r="L3445" s="14">
        <v>0.51888479583511304</v>
      </c>
      <c r="M3445" s="14">
        <v>0.34406353986138799</v>
      </c>
      <c r="N3445" s="14">
        <v>0.83015918397413002</v>
      </c>
      <c r="O3445" s="14">
        <v>4.7833099881909202</v>
      </c>
      <c r="P3445" s="14">
        <v>2.514620148818</v>
      </c>
      <c r="R3445">
        <v>3</v>
      </c>
      <c r="S3445">
        <v>8</v>
      </c>
      <c r="T3445">
        <v>5</v>
      </c>
      <c r="U3445">
        <v>6</v>
      </c>
      <c r="V3445">
        <v>3</v>
      </c>
    </row>
    <row r="3446" spans="1:22">
      <c r="A3446">
        <v>2017</v>
      </c>
      <c r="B3446">
        <v>4</v>
      </c>
      <c r="C3446">
        <v>10</v>
      </c>
      <c r="D3446" s="14">
        <v>4.0313937676899396</v>
      </c>
      <c r="E3446" s="14">
        <v>8.4850128731256795E-3</v>
      </c>
      <c r="F3446" s="14">
        <v>1.8241642084667602E-2</v>
      </c>
      <c r="G3446" s="14">
        <v>0.51025307091175998</v>
      </c>
      <c r="H3446" s="14">
        <v>1.02959152225512</v>
      </c>
      <c r="I3446" s="14">
        <v>3.1526830157967298</v>
      </c>
      <c r="J3446" s="14">
        <v>0.16354704239145901</v>
      </c>
      <c r="K3446" s="14">
        <v>4.1195620276753697</v>
      </c>
      <c r="L3446" s="14">
        <v>0.43470185898219998</v>
      </c>
      <c r="M3446" s="14">
        <v>0.78604452992211604</v>
      </c>
      <c r="N3446" s="14">
        <v>1.3657867026130699</v>
      </c>
      <c r="O3446" s="14">
        <v>5.4769609923144698</v>
      </c>
      <c r="P3446" s="14">
        <v>2.46413955430083</v>
      </c>
      <c r="R3446">
        <v>3</v>
      </c>
      <c r="S3446">
        <v>8</v>
      </c>
      <c r="T3446">
        <v>9</v>
      </c>
      <c r="U3446">
        <v>6</v>
      </c>
      <c r="V3446">
        <v>3</v>
      </c>
    </row>
    <row r="3447" spans="1:22">
      <c r="A3447">
        <v>2017</v>
      </c>
      <c r="B3447">
        <v>4</v>
      </c>
      <c r="C3447">
        <v>11</v>
      </c>
      <c r="D3447" s="14">
        <v>5.8576990486612397</v>
      </c>
      <c r="E3447" s="14">
        <v>5.2813918046907002E-3</v>
      </c>
      <c r="F3447" s="14">
        <v>4.4867071241653698E-2</v>
      </c>
      <c r="G3447" s="14">
        <v>0.500712191301247</v>
      </c>
      <c r="H3447" s="14">
        <v>0.58579303076654698</v>
      </c>
      <c r="I3447" s="14">
        <v>1.2696262601608701</v>
      </c>
      <c r="J3447" s="14">
        <v>3.7363434972271597E-2</v>
      </c>
      <c r="K3447" s="14">
        <v>4.5545932431703804</v>
      </c>
      <c r="L3447" s="14">
        <v>0.25448054582704399</v>
      </c>
      <c r="M3447" s="14">
        <v>0.86796579606406599</v>
      </c>
      <c r="N3447" s="14">
        <v>1.97293440165541</v>
      </c>
      <c r="O3447" s="14">
        <v>4.3367164199060397</v>
      </c>
      <c r="P3447" s="14">
        <v>2.1129125083952101</v>
      </c>
      <c r="R3447">
        <v>8</v>
      </c>
      <c r="S3447">
        <v>8</v>
      </c>
      <c r="T3447">
        <v>9</v>
      </c>
      <c r="U3447">
        <v>6</v>
      </c>
      <c r="V3447">
        <v>3</v>
      </c>
    </row>
    <row r="3448" spans="1:22">
      <c r="A3448">
        <v>2017</v>
      </c>
      <c r="B3448">
        <v>4</v>
      </c>
      <c r="C3448">
        <v>12</v>
      </c>
      <c r="D3448" s="14">
        <v>10.2417527220381</v>
      </c>
      <c r="E3448" s="14">
        <v>1.47954584677462E-2</v>
      </c>
      <c r="F3448" s="14">
        <v>0</v>
      </c>
      <c r="G3448" s="14">
        <v>0.22300390765193601</v>
      </c>
      <c r="H3448" s="14">
        <v>0.39137729194225801</v>
      </c>
      <c r="I3448" s="14">
        <v>3.3251043084913499</v>
      </c>
      <c r="J3448" s="14">
        <v>3.42723464541108E-2</v>
      </c>
      <c r="K3448" s="14">
        <v>2.23651335258426</v>
      </c>
      <c r="L3448" s="14">
        <v>9.8144463089117104E-2</v>
      </c>
      <c r="M3448" s="14">
        <v>4.8749286654559999E-2</v>
      </c>
      <c r="N3448" s="14">
        <v>2.64008930220111</v>
      </c>
      <c r="O3448" s="14">
        <v>2.8583587864326598</v>
      </c>
      <c r="P3448" s="14">
        <v>1.2875406500793001</v>
      </c>
      <c r="R3448">
        <v>6</v>
      </c>
      <c r="S3448">
        <v>8</v>
      </c>
      <c r="T3448">
        <v>9</v>
      </c>
      <c r="U3448">
        <v>6</v>
      </c>
      <c r="V3448">
        <v>3</v>
      </c>
    </row>
    <row r="3449" spans="1:22">
      <c r="A3449">
        <v>2017</v>
      </c>
      <c r="B3449">
        <v>4</v>
      </c>
      <c r="C3449">
        <v>13</v>
      </c>
      <c r="D3449" s="14">
        <v>0.68176327035810402</v>
      </c>
      <c r="E3449" s="14">
        <v>1.8059517712407901E-2</v>
      </c>
      <c r="F3449" s="14">
        <v>0</v>
      </c>
      <c r="G3449" s="14">
        <v>0.52517540562232001</v>
      </c>
      <c r="H3449" s="14">
        <v>0.13187559590922701</v>
      </c>
      <c r="I3449" s="14">
        <v>0.50961325255507295</v>
      </c>
      <c r="J3449" s="14">
        <v>2.7164571661750202E-2</v>
      </c>
      <c r="K3449" s="14">
        <v>1.1218782952180999</v>
      </c>
      <c r="L3449" s="14">
        <v>0.335311951996489</v>
      </c>
      <c r="M3449" s="14">
        <v>0.18919122484902601</v>
      </c>
      <c r="N3449" s="14">
        <v>0.85334465405579696</v>
      </c>
      <c r="O3449" s="14">
        <v>2.8992717250286599</v>
      </c>
      <c r="P3449" s="14">
        <v>1.08821887134502</v>
      </c>
      <c r="R3449">
        <v>6</v>
      </c>
      <c r="S3449">
        <v>8</v>
      </c>
      <c r="T3449">
        <v>9</v>
      </c>
      <c r="U3449">
        <v>6</v>
      </c>
      <c r="V3449">
        <v>9</v>
      </c>
    </row>
    <row r="3450" spans="1:22">
      <c r="A3450">
        <v>2017</v>
      </c>
      <c r="B3450">
        <v>4</v>
      </c>
      <c r="C3450">
        <v>14</v>
      </c>
      <c r="D3450" s="14">
        <v>0.17372055604754399</v>
      </c>
      <c r="E3450" s="14">
        <v>5.4822972344460898E-3</v>
      </c>
      <c r="F3450" s="14">
        <v>1.47407216865809E-3</v>
      </c>
      <c r="G3450" s="14">
        <v>1.0926879267374101</v>
      </c>
      <c r="H3450" s="14">
        <v>0.21564283211403801</v>
      </c>
      <c r="I3450" s="14">
        <v>0.22162777222747301</v>
      </c>
      <c r="J3450" s="14">
        <v>4.07995530261566E-2</v>
      </c>
      <c r="K3450" s="14">
        <v>2.0563429557805999</v>
      </c>
      <c r="L3450" s="14">
        <v>1.19700590742437</v>
      </c>
      <c r="M3450" s="14">
        <v>1.13772033004426</v>
      </c>
      <c r="N3450" s="14">
        <v>0.80733014314255802</v>
      </c>
      <c r="O3450" s="14">
        <v>4.4395666827564204</v>
      </c>
      <c r="P3450" s="14">
        <v>1.85201687821793</v>
      </c>
      <c r="R3450">
        <v>6</v>
      </c>
      <c r="S3450">
        <v>6</v>
      </c>
      <c r="T3450">
        <v>9</v>
      </c>
      <c r="U3450">
        <v>6</v>
      </c>
      <c r="V3450">
        <v>9</v>
      </c>
    </row>
    <row r="3451" spans="1:22">
      <c r="A3451">
        <v>2017</v>
      </c>
      <c r="B3451">
        <v>4</v>
      </c>
      <c r="C3451">
        <v>15</v>
      </c>
      <c r="D3451" s="14">
        <v>1.63165852863926</v>
      </c>
      <c r="E3451" s="14">
        <v>1.09954839977807E-2</v>
      </c>
      <c r="F3451" s="14">
        <v>1.2595341675193999E-2</v>
      </c>
      <c r="G3451" s="14">
        <v>1.4218757253944301</v>
      </c>
      <c r="H3451" s="14">
        <v>0.89049624996765597</v>
      </c>
      <c r="I3451" s="14">
        <v>0.33548371886337103</v>
      </c>
      <c r="J3451" s="14">
        <v>0.13506355006319401</v>
      </c>
      <c r="K3451" s="14">
        <v>4.2363435010739998</v>
      </c>
      <c r="L3451" s="14">
        <v>1.83465964495046</v>
      </c>
      <c r="M3451" s="14">
        <v>0.40505240789673103</v>
      </c>
      <c r="N3451" s="14">
        <v>0.88386425853747796</v>
      </c>
      <c r="O3451" s="14">
        <v>2.8075869674798701</v>
      </c>
      <c r="P3451" s="14">
        <v>1.90055389462525</v>
      </c>
      <c r="R3451">
        <v>6</v>
      </c>
      <c r="S3451">
        <v>6</v>
      </c>
      <c r="T3451">
        <v>9</v>
      </c>
      <c r="U3451">
        <v>6</v>
      </c>
      <c r="V3451">
        <v>9</v>
      </c>
    </row>
    <row r="3452" spans="1:22">
      <c r="A3452">
        <v>2017</v>
      </c>
      <c r="B3452">
        <v>4</v>
      </c>
      <c r="C3452">
        <v>16</v>
      </c>
      <c r="D3452" s="14">
        <v>9.6387198175612792</v>
      </c>
      <c r="E3452" s="14">
        <v>2.7872155788760199E-2</v>
      </c>
      <c r="F3452" s="14">
        <v>5.8160905148810699E-2</v>
      </c>
      <c r="G3452" s="14">
        <v>2.7952359477579098</v>
      </c>
      <c r="H3452" s="14">
        <v>2.79803172887594</v>
      </c>
      <c r="I3452" s="14">
        <v>7.3006733014404501</v>
      </c>
      <c r="J3452" s="14">
        <v>0.45654548539072898</v>
      </c>
      <c r="K3452" s="14">
        <v>6.9238249618793697</v>
      </c>
      <c r="L3452" s="14">
        <v>2.1513122173402102</v>
      </c>
      <c r="M3452" s="14">
        <v>8.5791174948978005E-3</v>
      </c>
      <c r="N3452" s="14">
        <v>12.925701726651999</v>
      </c>
      <c r="O3452" s="14">
        <v>1.58125034444154</v>
      </c>
      <c r="P3452" s="14">
        <v>2.8775205513054098</v>
      </c>
      <c r="R3452">
        <v>7</v>
      </c>
      <c r="S3452">
        <v>6</v>
      </c>
      <c r="T3452">
        <v>9</v>
      </c>
      <c r="U3452">
        <v>6</v>
      </c>
      <c r="V3452">
        <v>7</v>
      </c>
    </row>
    <row r="3453" spans="1:22">
      <c r="A3453">
        <v>2017</v>
      </c>
      <c r="B3453">
        <v>4</v>
      </c>
      <c r="C3453">
        <v>17</v>
      </c>
      <c r="D3453" s="14">
        <v>13.692514359615499</v>
      </c>
      <c r="E3453" s="14">
        <v>2.5260347691396798E-3</v>
      </c>
      <c r="F3453" s="14">
        <v>5.7373016754733398E-3</v>
      </c>
      <c r="G3453" s="14">
        <v>3.8238714162780698</v>
      </c>
      <c r="H3453" s="14">
        <v>6.3391840804132196</v>
      </c>
      <c r="I3453" s="14">
        <v>11.105607081089</v>
      </c>
      <c r="J3453" s="14">
        <v>1.35231168546238</v>
      </c>
      <c r="K3453" s="14">
        <v>12.882174513234601</v>
      </c>
      <c r="L3453" s="14">
        <v>2.7613496153596402</v>
      </c>
      <c r="M3453" s="14">
        <v>3.8931281404629699E-3</v>
      </c>
      <c r="N3453" s="14">
        <v>11.854437607783</v>
      </c>
      <c r="O3453" s="14">
        <v>1.35290759264395</v>
      </c>
      <c r="P3453" s="14">
        <v>4.2047421390840602</v>
      </c>
      <c r="R3453">
        <v>11</v>
      </c>
      <c r="S3453">
        <v>1</v>
      </c>
      <c r="T3453">
        <v>9</v>
      </c>
      <c r="U3453">
        <v>6</v>
      </c>
      <c r="V3453">
        <v>7</v>
      </c>
    </row>
    <row r="3454" spans="1:22">
      <c r="A3454">
        <v>2017</v>
      </c>
      <c r="B3454">
        <v>4</v>
      </c>
      <c r="C3454">
        <v>18</v>
      </c>
      <c r="D3454" s="14">
        <v>7.5246435477711797</v>
      </c>
      <c r="E3454" s="14">
        <v>4.0575127659340203E-2</v>
      </c>
      <c r="F3454" s="14">
        <v>0.22152829494085999</v>
      </c>
      <c r="G3454" s="14">
        <v>3.3459589116816901</v>
      </c>
      <c r="H3454" s="14">
        <v>7.7882453834147896</v>
      </c>
      <c r="I3454" s="14">
        <v>5.8901107154193797</v>
      </c>
      <c r="J3454" s="14">
        <v>1.3545761168777299</v>
      </c>
      <c r="K3454" s="14">
        <v>10.281106029899</v>
      </c>
      <c r="L3454" s="14">
        <v>4.7121570011587899</v>
      </c>
      <c r="M3454" s="14">
        <v>8.4254247785649702E-3</v>
      </c>
      <c r="N3454" s="14">
        <v>9.2280492083127097</v>
      </c>
      <c r="O3454" s="14">
        <v>1.5753355804767799</v>
      </c>
      <c r="P3454" s="14">
        <v>4.0263585999536602</v>
      </c>
      <c r="R3454">
        <v>11</v>
      </c>
      <c r="S3454">
        <v>1</v>
      </c>
      <c r="T3454">
        <v>9</v>
      </c>
      <c r="U3454">
        <v>6</v>
      </c>
      <c r="V3454">
        <v>4</v>
      </c>
    </row>
    <row r="3455" spans="1:22">
      <c r="A3455">
        <v>2017</v>
      </c>
      <c r="B3455">
        <v>4</v>
      </c>
      <c r="C3455">
        <v>19</v>
      </c>
      <c r="D3455" s="14">
        <v>7.5861923918382397</v>
      </c>
      <c r="E3455" s="14">
        <v>4.0152866132145401E-2</v>
      </c>
      <c r="F3455" s="14">
        <v>0.11321044677112201</v>
      </c>
      <c r="G3455" s="14">
        <v>2.1303835026749498</v>
      </c>
      <c r="H3455" s="14">
        <v>3.9932294999103601</v>
      </c>
      <c r="I3455" s="14">
        <v>4.4034804459196097</v>
      </c>
      <c r="J3455" s="14">
        <v>0.23706774911609799</v>
      </c>
      <c r="K3455" s="14">
        <v>6.7736268476582104</v>
      </c>
      <c r="L3455" s="14">
        <v>0.85859375622309797</v>
      </c>
      <c r="M3455" s="14">
        <v>3.50970019847827E-3</v>
      </c>
      <c r="N3455" s="14">
        <v>5.6332631931305199</v>
      </c>
      <c r="O3455" s="14">
        <v>2.0706114018578998</v>
      </c>
      <c r="P3455" s="14">
        <v>2.6074394131519698</v>
      </c>
      <c r="R3455">
        <v>7</v>
      </c>
      <c r="S3455">
        <v>1</v>
      </c>
      <c r="T3455">
        <v>9</v>
      </c>
      <c r="U3455">
        <v>6</v>
      </c>
      <c r="V3455">
        <v>4</v>
      </c>
    </row>
    <row r="3456" spans="1:22">
      <c r="A3456">
        <v>2017</v>
      </c>
      <c r="B3456">
        <v>4</v>
      </c>
      <c r="C3456">
        <v>20</v>
      </c>
      <c r="D3456" s="14">
        <v>14.112486082902899</v>
      </c>
      <c r="E3456" s="14">
        <v>5.9019339293761998E-2</v>
      </c>
      <c r="F3456" s="14">
        <v>1.8886585878319598E-2</v>
      </c>
      <c r="G3456" s="14">
        <v>1.60483911499683</v>
      </c>
      <c r="H3456" s="14">
        <v>2.1808683194763399</v>
      </c>
      <c r="I3456" s="14">
        <v>8.9148312450250202</v>
      </c>
      <c r="J3456" s="14">
        <v>0.25509313634063202</v>
      </c>
      <c r="K3456" s="14">
        <v>9.9713599398825696</v>
      </c>
      <c r="L3456" s="14">
        <v>0.12730456585268801</v>
      </c>
      <c r="M3456" s="14">
        <v>4.5282429383202598E-4</v>
      </c>
      <c r="N3456" s="14">
        <v>4.7232244747190197</v>
      </c>
      <c r="O3456" s="14">
        <v>2.2403496417468798</v>
      </c>
      <c r="P3456" s="14">
        <v>2.7492204297718601</v>
      </c>
      <c r="R3456">
        <v>9</v>
      </c>
      <c r="S3456">
        <v>8</v>
      </c>
      <c r="T3456">
        <v>9</v>
      </c>
      <c r="U3456">
        <v>6</v>
      </c>
      <c r="V3456">
        <v>4</v>
      </c>
    </row>
    <row r="3457" spans="1:22">
      <c r="A3457">
        <v>2017</v>
      </c>
      <c r="B3457">
        <v>4</v>
      </c>
      <c r="C3457">
        <v>21</v>
      </c>
      <c r="D3457" s="14">
        <v>9.3438841460805993</v>
      </c>
      <c r="E3457" s="14">
        <v>3.9948076206283697E-2</v>
      </c>
      <c r="F3457" s="14">
        <v>3.5345730898712099E-3</v>
      </c>
      <c r="G3457" s="14">
        <v>1.1776860823086299</v>
      </c>
      <c r="H3457" s="14">
        <v>0.55722101015124603</v>
      </c>
      <c r="I3457" s="14">
        <v>6.8554052308061104</v>
      </c>
      <c r="J3457" s="14">
        <v>9.7100073634968601E-2</v>
      </c>
      <c r="K3457" s="14">
        <v>4.7179659228973696</v>
      </c>
      <c r="L3457" s="14">
        <v>0.46506904818665601</v>
      </c>
      <c r="M3457" s="14">
        <v>1.4916130957696699E-2</v>
      </c>
      <c r="N3457" s="14">
        <v>2.8304779715093198</v>
      </c>
      <c r="O3457" s="14">
        <v>1.5031409888113001</v>
      </c>
      <c r="P3457" s="14">
        <v>1.5886415112813701</v>
      </c>
      <c r="R3457">
        <v>6</v>
      </c>
      <c r="S3457">
        <v>6</v>
      </c>
      <c r="T3457">
        <v>9</v>
      </c>
      <c r="U3457">
        <v>3</v>
      </c>
      <c r="V3457">
        <v>4</v>
      </c>
    </row>
    <row r="3458" spans="1:22">
      <c r="A3458">
        <v>2017</v>
      </c>
      <c r="B3458">
        <v>4</v>
      </c>
      <c r="C3458">
        <v>22</v>
      </c>
      <c r="D3458" s="14">
        <v>7.38623263874634</v>
      </c>
      <c r="E3458" s="14">
        <v>5.4109051322863396E-3</v>
      </c>
      <c r="F3458" s="14">
        <v>6.4490661935501996E-4</v>
      </c>
      <c r="G3458" s="14">
        <v>2.7556622140396501</v>
      </c>
      <c r="H3458" s="14">
        <v>0.95864517230159696</v>
      </c>
      <c r="I3458" s="14">
        <v>4.2215517441010304</v>
      </c>
      <c r="J3458" s="14">
        <v>0.203422975886421</v>
      </c>
      <c r="K3458" s="14">
        <v>2.6082741129147702</v>
      </c>
      <c r="L3458" s="14">
        <v>1.7800651122429501</v>
      </c>
      <c r="M3458" s="14">
        <v>0.52679312993071203</v>
      </c>
      <c r="N3458" s="14">
        <v>5.3336134345932296</v>
      </c>
      <c r="O3458" s="14">
        <v>1.68133068242978</v>
      </c>
      <c r="P3458" s="14">
        <v>1.7577903485633</v>
      </c>
      <c r="R3458">
        <v>6</v>
      </c>
      <c r="S3458">
        <v>6</v>
      </c>
      <c r="T3458">
        <v>9</v>
      </c>
      <c r="U3458">
        <v>3</v>
      </c>
      <c r="V3458">
        <v>7</v>
      </c>
    </row>
    <row r="3459" spans="1:22">
      <c r="A3459">
        <v>2017</v>
      </c>
      <c r="B3459">
        <v>4</v>
      </c>
      <c r="C3459">
        <v>23</v>
      </c>
      <c r="D3459" s="14">
        <v>5.1888826453083103</v>
      </c>
      <c r="E3459" s="14">
        <v>7.5382999136360299E-4</v>
      </c>
      <c r="F3459" s="14">
        <v>1.85640956130672E-2</v>
      </c>
      <c r="G3459" s="14">
        <v>2.5778817528392799</v>
      </c>
      <c r="H3459" s="14">
        <v>0.60414047383601399</v>
      </c>
      <c r="I3459" s="14">
        <v>2.8236527646780401</v>
      </c>
      <c r="J3459" s="14">
        <v>0.177166425512509</v>
      </c>
      <c r="K3459" s="14">
        <v>2.02461977086169</v>
      </c>
      <c r="L3459" s="14">
        <v>1.0294558191471901</v>
      </c>
      <c r="M3459" s="14">
        <v>0.48707502704793099</v>
      </c>
      <c r="N3459" s="14">
        <v>4.4711001279474996</v>
      </c>
      <c r="O3459" s="14">
        <v>0.85480922739410803</v>
      </c>
      <c r="P3459" s="14">
        <v>1.3033842384399199</v>
      </c>
      <c r="R3459">
        <v>6</v>
      </c>
      <c r="S3459">
        <v>6</v>
      </c>
      <c r="T3459">
        <v>2</v>
      </c>
      <c r="U3459">
        <v>3</v>
      </c>
      <c r="V3459">
        <v>7</v>
      </c>
    </row>
    <row r="3460" spans="1:22">
      <c r="A3460">
        <v>2017</v>
      </c>
      <c r="B3460">
        <v>4</v>
      </c>
      <c r="C3460">
        <v>24</v>
      </c>
      <c r="D3460" s="14">
        <v>3.3599880806753899</v>
      </c>
      <c r="E3460" s="14">
        <v>1.13937501276589E-2</v>
      </c>
      <c r="F3460" s="14">
        <v>2.9573572036154901E-2</v>
      </c>
      <c r="G3460" s="14">
        <v>1.8940946978675699</v>
      </c>
      <c r="H3460" s="14">
        <v>0.74726711899576703</v>
      </c>
      <c r="I3460" s="14">
        <v>2.1298216515024602</v>
      </c>
      <c r="J3460" s="14">
        <v>0.23172191949804699</v>
      </c>
      <c r="K3460" s="14">
        <v>1.4157802417488501</v>
      </c>
      <c r="L3460" s="14">
        <v>5.5536984601452</v>
      </c>
      <c r="M3460" s="14">
        <v>0.37017501822619497</v>
      </c>
      <c r="N3460" s="14">
        <v>4.4394943917839003</v>
      </c>
      <c r="O3460" s="14">
        <v>0.54173072659311206</v>
      </c>
      <c r="P3460" s="14">
        <v>1.38734070515104</v>
      </c>
      <c r="R3460">
        <v>2</v>
      </c>
      <c r="S3460">
        <v>5</v>
      </c>
      <c r="T3460">
        <v>2</v>
      </c>
      <c r="U3460">
        <v>3</v>
      </c>
      <c r="V3460">
        <v>7</v>
      </c>
    </row>
    <row r="3461" spans="1:22">
      <c r="A3461">
        <v>2017</v>
      </c>
      <c r="B3461">
        <v>4</v>
      </c>
      <c r="C3461">
        <v>25</v>
      </c>
      <c r="D3461" s="14">
        <v>4.7591542693633597</v>
      </c>
      <c r="E3461" s="14">
        <v>4.6680598002894003E-3</v>
      </c>
      <c r="F3461" s="14">
        <v>0.74429985202400595</v>
      </c>
      <c r="G3461" s="14">
        <v>6.8977929432989296</v>
      </c>
      <c r="H3461" s="14">
        <v>1.1720698826437099</v>
      </c>
      <c r="I3461" s="14">
        <v>5.9933440472559303</v>
      </c>
      <c r="J3461" s="14">
        <v>0.28814865147325602</v>
      </c>
      <c r="K3461" s="14">
        <v>2.1424735461668298</v>
      </c>
      <c r="L3461" s="14">
        <v>12.073751034682401</v>
      </c>
      <c r="M3461" s="14">
        <v>0.75636144533035699</v>
      </c>
      <c r="N3461" s="14">
        <v>10.826320057012801</v>
      </c>
      <c r="O3461" s="14">
        <v>0.96015814246232001</v>
      </c>
      <c r="P3461" s="14">
        <v>3.0560146759606202</v>
      </c>
      <c r="R3461">
        <v>2</v>
      </c>
      <c r="S3461">
        <v>5</v>
      </c>
      <c r="T3461">
        <v>2</v>
      </c>
      <c r="U3461">
        <v>3</v>
      </c>
      <c r="V3461">
        <v>1</v>
      </c>
    </row>
    <row r="3462" spans="1:22">
      <c r="A3462">
        <v>2017</v>
      </c>
      <c r="B3462">
        <v>4</v>
      </c>
      <c r="C3462">
        <v>26</v>
      </c>
      <c r="D3462" s="14">
        <v>0.53192408576703698</v>
      </c>
      <c r="E3462" s="14">
        <v>0.122916082476577</v>
      </c>
      <c r="F3462" s="14">
        <v>0.24621108679159601</v>
      </c>
      <c r="G3462" s="14">
        <v>3.61199787638501</v>
      </c>
      <c r="H3462" s="14">
        <v>0.69943844095005303</v>
      </c>
      <c r="I3462" s="14">
        <v>1.0051815269654201</v>
      </c>
      <c r="J3462" s="14">
        <v>0.46195193106607302</v>
      </c>
      <c r="K3462" s="14">
        <v>1.36007656357116</v>
      </c>
      <c r="L3462" s="14">
        <v>0.72230845684972</v>
      </c>
      <c r="M3462" s="14">
        <v>0.131627416465187</v>
      </c>
      <c r="N3462" s="14">
        <v>2.4400566391272802</v>
      </c>
      <c r="O3462" s="14">
        <v>2.9688646671750001</v>
      </c>
      <c r="P3462" s="14">
        <v>2.0693167399220802</v>
      </c>
      <c r="R3462">
        <v>6</v>
      </c>
      <c r="S3462">
        <v>5</v>
      </c>
      <c r="T3462">
        <v>2</v>
      </c>
      <c r="U3462">
        <v>3</v>
      </c>
      <c r="V3462">
        <v>7</v>
      </c>
    </row>
    <row r="3463" spans="1:22">
      <c r="A3463">
        <v>2017</v>
      </c>
      <c r="B3463">
        <v>4</v>
      </c>
      <c r="C3463">
        <v>27</v>
      </c>
      <c r="D3463" s="14">
        <v>0.78163259907868698</v>
      </c>
      <c r="E3463" s="14">
        <v>0.96354348788641198</v>
      </c>
      <c r="F3463" s="14">
        <v>0.96827120034506098</v>
      </c>
      <c r="G3463" s="14">
        <v>5.9045000009140596</v>
      </c>
      <c r="H3463" s="14">
        <v>1.05915998238027</v>
      </c>
      <c r="I3463" s="14">
        <v>0.77024678178892803</v>
      </c>
      <c r="J3463" s="14">
        <v>2.34234357866419</v>
      </c>
      <c r="K3463" s="14">
        <v>1.0837976088152701</v>
      </c>
      <c r="L3463" s="14">
        <v>2.1233076027287501</v>
      </c>
      <c r="M3463" s="14">
        <v>0.10443174336776501</v>
      </c>
      <c r="N3463" s="14">
        <v>5.3514016971519203</v>
      </c>
      <c r="O3463" s="14">
        <v>7.1224824134396103</v>
      </c>
      <c r="P3463" s="14">
        <v>4.2582042873949497</v>
      </c>
      <c r="R3463">
        <v>3</v>
      </c>
      <c r="S3463">
        <v>5</v>
      </c>
      <c r="T3463">
        <v>4</v>
      </c>
      <c r="U3463">
        <v>3</v>
      </c>
      <c r="V3463">
        <v>7</v>
      </c>
    </row>
    <row r="3464" spans="1:22">
      <c r="A3464">
        <v>2017</v>
      </c>
      <c r="B3464">
        <v>4</v>
      </c>
      <c r="C3464">
        <v>28</v>
      </c>
      <c r="D3464" s="14">
        <v>1.31855051833821</v>
      </c>
      <c r="E3464" s="14">
        <v>6.1261423086563099E-2</v>
      </c>
      <c r="F3464" s="14">
        <v>3.1581472653995899</v>
      </c>
      <c r="G3464" s="14">
        <v>6.5305251818121404</v>
      </c>
      <c r="H3464" s="14">
        <v>1.09000315657963</v>
      </c>
      <c r="I3464" s="14">
        <v>1.21119035222365</v>
      </c>
      <c r="J3464" s="14">
        <v>5.7049043868879501</v>
      </c>
      <c r="K3464" s="14">
        <v>1.4831498794912401</v>
      </c>
      <c r="L3464" s="14">
        <v>0.70239114778065204</v>
      </c>
      <c r="M3464" s="14">
        <v>0.24522725425042399</v>
      </c>
      <c r="N3464" s="14">
        <v>4.3344391958733803</v>
      </c>
      <c r="O3464" s="14">
        <v>11.2583181551305</v>
      </c>
      <c r="P3464" s="14">
        <v>6.0902616044360096</v>
      </c>
      <c r="R3464">
        <v>4</v>
      </c>
      <c r="S3464">
        <v>5</v>
      </c>
      <c r="T3464">
        <v>4</v>
      </c>
      <c r="U3464">
        <v>3</v>
      </c>
      <c r="V3464">
        <v>7</v>
      </c>
    </row>
    <row r="3465" spans="1:22">
      <c r="A3465">
        <v>2017</v>
      </c>
      <c r="B3465">
        <v>4</v>
      </c>
      <c r="C3465">
        <v>29</v>
      </c>
      <c r="D3465" s="14">
        <v>1.65115068029303</v>
      </c>
      <c r="E3465" s="14">
        <v>1.77857235680676E-4</v>
      </c>
      <c r="F3465" s="14">
        <v>5.0765633806650703</v>
      </c>
      <c r="G3465" s="14">
        <v>9.8598979084085201</v>
      </c>
      <c r="H3465" s="14">
        <v>5.6924026719389698</v>
      </c>
      <c r="I3465" s="14">
        <v>1.86040832628937</v>
      </c>
      <c r="J3465" s="14">
        <v>9.2911675630008794</v>
      </c>
      <c r="K3465" s="14">
        <v>2.3096752373375899</v>
      </c>
      <c r="L3465" s="14">
        <v>4.1076853842596899</v>
      </c>
      <c r="M3465" s="14">
        <v>5.7826045657941402E-2</v>
      </c>
      <c r="N3465" s="14">
        <v>13.4729775733057</v>
      </c>
      <c r="O3465" s="14">
        <v>9.3833244536738896</v>
      </c>
      <c r="P3465" s="14">
        <v>7.3915342101347496</v>
      </c>
      <c r="R3465">
        <v>4</v>
      </c>
      <c r="S3465">
        <v>6</v>
      </c>
      <c r="T3465">
        <v>4</v>
      </c>
      <c r="U3465">
        <v>3</v>
      </c>
      <c r="V3465">
        <v>7</v>
      </c>
    </row>
    <row r="3466" spans="1:22">
      <c r="A3466">
        <v>2017</v>
      </c>
      <c r="B3466">
        <v>4</v>
      </c>
      <c r="C3466">
        <v>30</v>
      </c>
      <c r="D3466" s="14">
        <v>4.5070381244998199</v>
      </c>
      <c r="E3466" s="14">
        <v>0.33442532130625202</v>
      </c>
      <c r="F3466" s="14">
        <v>0.32562182359466602</v>
      </c>
      <c r="G3466" s="14">
        <v>8.8464100545480804</v>
      </c>
      <c r="H3466" s="14">
        <v>10.504434095014201</v>
      </c>
      <c r="I3466" s="14">
        <v>10.751157063352601</v>
      </c>
      <c r="J3466" s="14">
        <v>11.2522467610374</v>
      </c>
      <c r="K3466" s="14">
        <v>3.59505389273275</v>
      </c>
      <c r="L3466" s="14">
        <v>4.7654083079738898</v>
      </c>
      <c r="M3466" s="14">
        <v>6.2538411365047897E-2</v>
      </c>
      <c r="N3466" s="14">
        <v>9.4220086111266195</v>
      </c>
      <c r="O3466" s="14">
        <v>6.7215046098352902</v>
      </c>
      <c r="P3466" s="14">
        <v>6.8868283042944896</v>
      </c>
      <c r="R3466">
        <v>4</v>
      </c>
      <c r="S3466">
        <v>6</v>
      </c>
      <c r="T3466">
        <v>4</v>
      </c>
      <c r="U3466">
        <v>3</v>
      </c>
      <c r="V3466">
        <v>1</v>
      </c>
    </row>
    <row r="3467" spans="1:22">
      <c r="A3467">
        <v>2017</v>
      </c>
      <c r="B3467">
        <v>5</v>
      </c>
      <c r="C3467">
        <v>1</v>
      </c>
      <c r="D3467" s="14">
        <v>7.0047717966382796</v>
      </c>
      <c r="E3467" s="14">
        <v>0.124467045923926</v>
      </c>
      <c r="F3467" s="14">
        <v>0.17657513359830199</v>
      </c>
      <c r="G3467" s="14">
        <v>5.3556378118366696</v>
      </c>
      <c r="H3467" s="14">
        <v>6.4972569773248701</v>
      </c>
      <c r="I3467" s="14">
        <v>9.8269056963766808</v>
      </c>
      <c r="J3467" s="14">
        <v>5.7224832872891103</v>
      </c>
      <c r="K3467" s="14">
        <v>3.16804489664406</v>
      </c>
      <c r="L3467" s="14">
        <v>0.82856699531712097</v>
      </c>
      <c r="M3467" s="14">
        <v>0.25032734568863502</v>
      </c>
      <c r="N3467" s="14">
        <v>5.1883391323854902</v>
      </c>
      <c r="O3467" s="14">
        <v>9.3577284537257306</v>
      </c>
      <c r="P3467" s="14">
        <v>5.9049629855436603</v>
      </c>
      <c r="R3467">
        <v>4</v>
      </c>
      <c r="S3467">
        <v>6</v>
      </c>
      <c r="T3467">
        <v>2</v>
      </c>
      <c r="U3467">
        <v>3</v>
      </c>
      <c r="V3467">
        <v>1</v>
      </c>
    </row>
    <row r="3468" spans="1:22">
      <c r="A3468">
        <v>2017</v>
      </c>
      <c r="B3468">
        <v>5</v>
      </c>
      <c r="C3468">
        <v>2</v>
      </c>
      <c r="D3468" s="14">
        <v>2.8844510502324101</v>
      </c>
      <c r="E3468" s="14">
        <v>0.486199197538494</v>
      </c>
      <c r="F3468" s="14">
        <v>0.26248843576604802</v>
      </c>
      <c r="G3468" s="14">
        <v>6.0549036830094103</v>
      </c>
      <c r="H3468" s="14">
        <v>4.7209885455225704</v>
      </c>
      <c r="I3468" s="14">
        <v>4.8898707820705196</v>
      </c>
      <c r="J3468" s="14">
        <v>6.9809913844324996</v>
      </c>
      <c r="K3468" s="14">
        <v>3.1322462377934501</v>
      </c>
      <c r="L3468" s="14">
        <v>0.86230675154729297</v>
      </c>
      <c r="M3468" s="14">
        <v>0.13445981195711701</v>
      </c>
      <c r="N3468" s="14">
        <v>6.2187440806965197</v>
      </c>
      <c r="O3468" s="14">
        <v>8.2664146606368796</v>
      </c>
      <c r="P3468" s="14">
        <v>5.6085750304460902</v>
      </c>
      <c r="R3468">
        <v>4</v>
      </c>
      <c r="S3468">
        <v>6</v>
      </c>
      <c r="T3468">
        <v>2</v>
      </c>
      <c r="U3468">
        <v>3</v>
      </c>
      <c r="V3468">
        <v>7</v>
      </c>
    </row>
    <row r="3469" spans="1:22">
      <c r="A3469">
        <v>2017</v>
      </c>
      <c r="B3469">
        <v>5</v>
      </c>
      <c r="C3469">
        <v>3</v>
      </c>
      <c r="D3469" s="14">
        <v>1.9580122341948001</v>
      </c>
      <c r="E3469" s="14">
        <v>0.57451438710545899</v>
      </c>
      <c r="F3469" s="14">
        <v>1.09156887024464</v>
      </c>
      <c r="G3469" s="14">
        <v>4.8764177044963102</v>
      </c>
      <c r="H3469" s="14">
        <v>4.86370557551834</v>
      </c>
      <c r="I3469" s="14">
        <v>2.9799365824008501</v>
      </c>
      <c r="J3469" s="14">
        <v>4.2268432754119303</v>
      </c>
      <c r="K3469" s="14">
        <v>2.8530423086614101</v>
      </c>
      <c r="L3469" s="14">
        <v>0.98193771799412299</v>
      </c>
      <c r="M3469" s="14">
        <v>7.6701199956483404E-2</v>
      </c>
      <c r="N3469" s="14">
        <v>6.2014674998837203</v>
      </c>
      <c r="O3469" s="14">
        <v>7.0520317175954004</v>
      </c>
      <c r="P3469" s="14">
        <v>4.7206216588332097</v>
      </c>
      <c r="R3469">
        <v>4</v>
      </c>
      <c r="S3469">
        <v>8</v>
      </c>
      <c r="T3469">
        <v>9</v>
      </c>
      <c r="U3469">
        <v>3</v>
      </c>
      <c r="V3469">
        <v>4</v>
      </c>
    </row>
    <row r="3470" spans="1:22">
      <c r="A3470">
        <v>2017</v>
      </c>
      <c r="B3470">
        <v>5</v>
      </c>
      <c r="C3470">
        <v>4</v>
      </c>
      <c r="D3470" s="14">
        <v>1.5843555997893</v>
      </c>
      <c r="E3470" s="14">
        <v>0.459992506020454</v>
      </c>
      <c r="F3470" s="14">
        <v>2.3939915615238898</v>
      </c>
      <c r="G3470" s="14">
        <v>5.0960477170050602</v>
      </c>
      <c r="H3470" s="14">
        <v>7.7556292006312004</v>
      </c>
      <c r="I3470" s="14">
        <v>1.2808110631118299</v>
      </c>
      <c r="J3470" s="14">
        <v>1.9067138625881499</v>
      </c>
      <c r="K3470" s="14">
        <v>2.90961237016624</v>
      </c>
      <c r="L3470" s="14">
        <v>1.2440849442724</v>
      </c>
      <c r="M3470" s="14">
        <v>0.23528764445560199</v>
      </c>
      <c r="N3470" s="14">
        <v>7.2837564255663896</v>
      </c>
      <c r="O3470" s="14">
        <v>4.7580991222175202</v>
      </c>
      <c r="P3470" s="14">
        <v>4.0771337993177603</v>
      </c>
      <c r="R3470">
        <v>4</v>
      </c>
      <c r="S3470">
        <v>8</v>
      </c>
      <c r="T3470">
        <v>9</v>
      </c>
      <c r="U3470">
        <v>3</v>
      </c>
      <c r="V3470">
        <v>4</v>
      </c>
    </row>
    <row r="3471" spans="1:22">
      <c r="A3471">
        <v>2017</v>
      </c>
      <c r="B3471">
        <v>5</v>
      </c>
      <c r="C3471">
        <v>5</v>
      </c>
      <c r="D3471" s="14">
        <v>12.5604315283374</v>
      </c>
      <c r="E3471" s="14">
        <v>0.97435344221831499</v>
      </c>
      <c r="F3471" s="14">
        <v>4.68771251166054</v>
      </c>
      <c r="G3471" s="14">
        <v>4.9509257013513004</v>
      </c>
      <c r="H3471" s="14">
        <v>11.5424538056531</v>
      </c>
      <c r="I3471" s="14">
        <v>10.7997252249074</v>
      </c>
      <c r="J3471" s="14">
        <v>1.3713750535901501</v>
      </c>
      <c r="K3471" s="14">
        <v>6.4727549105406599</v>
      </c>
      <c r="L3471" s="14">
        <v>1.2972761909435799</v>
      </c>
      <c r="M3471" s="14">
        <v>0.82625051212949197</v>
      </c>
      <c r="N3471" s="14">
        <v>8.0335256820710796</v>
      </c>
      <c r="O3471" s="14">
        <v>4.5140772774901503</v>
      </c>
      <c r="P3471" s="14">
        <v>4.8258034526057401</v>
      </c>
      <c r="R3471">
        <v>4</v>
      </c>
      <c r="S3471">
        <v>8</v>
      </c>
      <c r="T3471">
        <v>9</v>
      </c>
      <c r="U3471">
        <v>2</v>
      </c>
      <c r="V3471">
        <v>4</v>
      </c>
    </row>
    <row r="3472" spans="1:22">
      <c r="A3472">
        <v>2017</v>
      </c>
      <c r="B3472">
        <v>5</v>
      </c>
      <c r="C3472">
        <v>6</v>
      </c>
      <c r="D3472" s="14">
        <v>18.75408692285</v>
      </c>
      <c r="E3472" s="14">
        <v>1.34482104506912</v>
      </c>
      <c r="F3472" s="14">
        <v>3.87755971066245</v>
      </c>
      <c r="G3472" s="14">
        <v>4.8817490963463399</v>
      </c>
      <c r="H3472" s="14">
        <v>3.7990149143715102</v>
      </c>
      <c r="I3472" s="14">
        <v>15.3845190632479</v>
      </c>
      <c r="J3472" s="14">
        <v>1.43832903319174</v>
      </c>
      <c r="K3472" s="14">
        <v>7.6700784222841003</v>
      </c>
      <c r="L3472" s="14">
        <v>2.7354870168313798</v>
      </c>
      <c r="M3472" s="14">
        <v>0.97323598792154797</v>
      </c>
      <c r="N3472" s="14">
        <v>8.7446276335315201</v>
      </c>
      <c r="O3472" s="14">
        <v>3.83165277434879</v>
      </c>
      <c r="P3472" s="14">
        <v>4.2741315828447703</v>
      </c>
      <c r="R3472">
        <v>7</v>
      </c>
      <c r="S3472">
        <v>6</v>
      </c>
      <c r="T3472">
        <v>9</v>
      </c>
      <c r="U3472">
        <v>2</v>
      </c>
      <c r="V3472">
        <v>9</v>
      </c>
    </row>
    <row r="3473" spans="1:22">
      <c r="A3473">
        <v>2017</v>
      </c>
      <c r="B3473">
        <v>5</v>
      </c>
      <c r="C3473">
        <v>7</v>
      </c>
      <c r="D3473" s="14">
        <v>17.124517579110201</v>
      </c>
      <c r="E3473" s="14">
        <v>0.42561534674054102</v>
      </c>
      <c r="F3473" s="14">
        <v>0.79819157370487104</v>
      </c>
      <c r="G3473" s="14">
        <v>4.8967598244584503</v>
      </c>
      <c r="H3473" s="14">
        <v>3.3768288070330899</v>
      </c>
      <c r="I3473" s="14">
        <v>11.2848711389644</v>
      </c>
      <c r="J3473" s="14">
        <v>2.41339157625338</v>
      </c>
      <c r="K3473" s="14">
        <v>4.6362881016716404</v>
      </c>
      <c r="L3473" s="14">
        <v>5.86420044128214</v>
      </c>
      <c r="M3473" s="14">
        <v>8.5921531985996696E-2</v>
      </c>
      <c r="N3473" s="14">
        <v>10.1873642398554</v>
      </c>
      <c r="O3473" s="14">
        <v>4.01658973242054</v>
      </c>
      <c r="P3473" s="14">
        <v>4.1889215357382099</v>
      </c>
      <c r="R3473">
        <v>7</v>
      </c>
      <c r="S3473">
        <v>6</v>
      </c>
      <c r="T3473">
        <v>9</v>
      </c>
      <c r="U3473">
        <v>2</v>
      </c>
      <c r="V3473">
        <v>4</v>
      </c>
    </row>
    <row r="3474" spans="1:22">
      <c r="A3474">
        <v>2017</v>
      </c>
      <c r="B3474">
        <v>5</v>
      </c>
      <c r="C3474">
        <v>8</v>
      </c>
      <c r="D3474" s="14">
        <v>3.2308105750756901</v>
      </c>
      <c r="E3474" s="14">
        <v>0.67156650866811995</v>
      </c>
      <c r="F3474" s="14">
        <v>0.64410620694032406</v>
      </c>
      <c r="G3474" s="14">
        <v>4.2949349995545401</v>
      </c>
      <c r="H3474" s="14">
        <v>9.6862984572785695</v>
      </c>
      <c r="I3474" s="14">
        <v>5.7916255485663104</v>
      </c>
      <c r="J3474" s="14">
        <v>3.1918126771134001</v>
      </c>
      <c r="K3474" s="14">
        <v>4.7688536848294101</v>
      </c>
      <c r="L3474" s="14">
        <v>1.8775114722985</v>
      </c>
      <c r="M3474" s="14">
        <v>0.179110206894257</v>
      </c>
      <c r="N3474" s="14">
        <v>8.2318818104081899</v>
      </c>
      <c r="O3474" s="14">
        <v>6.4250527726145004</v>
      </c>
      <c r="P3474" s="14">
        <v>5.1152095317114004</v>
      </c>
      <c r="R3474">
        <v>4</v>
      </c>
      <c r="S3474">
        <v>6</v>
      </c>
      <c r="T3474">
        <v>9</v>
      </c>
      <c r="U3474">
        <v>3</v>
      </c>
      <c r="V3474">
        <v>4</v>
      </c>
    </row>
    <row r="3475" spans="1:22">
      <c r="A3475">
        <v>2017</v>
      </c>
      <c r="B3475">
        <v>5</v>
      </c>
      <c r="C3475">
        <v>9</v>
      </c>
      <c r="D3475" s="14">
        <v>1.78379138210244</v>
      </c>
      <c r="E3475" s="14">
        <v>0.344481080885636</v>
      </c>
      <c r="F3475" s="14">
        <v>5.1008773292919002E-2</v>
      </c>
      <c r="G3475" s="14">
        <v>2.0830706371626402</v>
      </c>
      <c r="H3475" s="14">
        <v>6.31725007038977</v>
      </c>
      <c r="I3475" s="14">
        <v>5.8499967152384702</v>
      </c>
      <c r="J3475" s="14">
        <v>1.4114490750837001</v>
      </c>
      <c r="K3475" s="14">
        <v>3.2266666790446701</v>
      </c>
      <c r="L3475" s="14">
        <v>0.42958587495839501</v>
      </c>
      <c r="M3475" s="14">
        <v>1.4735542749496899E-2</v>
      </c>
      <c r="N3475" s="14">
        <v>2.8907446173951099</v>
      </c>
      <c r="O3475" s="14">
        <v>6.8196236857194199</v>
      </c>
      <c r="P3475" s="14">
        <v>3.8279757050305201</v>
      </c>
      <c r="R3475">
        <v>4</v>
      </c>
      <c r="S3475">
        <v>6</v>
      </c>
      <c r="T3475">
        <v>9</v>
      </c>
      <c r="U3475">
        <v>2</v>
      </c>
      <c r="V3475">
        <v>7</v>
      </c>
    </row>
    <row r="3476" spans="1:22">
      <c r="A3476">
        <v>2017</v>
      </c>
      <c r="B3476">
        <v>5</v>
      </c>
      <c r="C3476">
        <v>10</v>
      </c>
      <c r="D3476" s="14">
        <v>4.3928950342375398E-3</v>
      </c>
      <c r="E3476" s="14">
        <v>1.8204045303733998E-2</v>
      </c>
      <c r="F3476" s="14">
        <v>7.1212307168272398E-2</v>
      </c>
      <c r="G3476" s="14">
        <v>2.6504976243460301</v>
      </c>
      <c r="H3476" s="14">
        <v>1.37697918970539</v>
      </c>
      <c r="I3476" s="14">
        <v>7.9826800930418898E-2</v>
      </c>
      <c r="J3476" s="14">
        <v>0.83191074754334304</v>
      </c>
      <c r="K3476" s="14">
        <v>1.7850055085390799</v>
      </c>
      <c r="L3476" s="14">
        <v>1.2584678891521199</v>
      </c>
      <c r="M3476" s="14">
        <v>0.12280656690405301</v>
      </c>
      <c r="N3476" s="14">
        <v>3.57410907629929</v>
      </c>
      <c r="O3476" s="14">
        <v>5.6337404448929398</v>
      </c>
      <c r="P3476" s="14">
        <v>2.89622525808372</v>
      </c>
      <c r="R3476">
        <v>2</v>
      </c>
      <c r="S3476">
        <v>5</v>
      </c>
      <c r="T3476">
        <v>4</v>
      </c>
      <c r="U3476">
        <v>2</v>
      </c>
      <c r="V3476">
        <v>7</v>
      </c>
    </row>
    <row r="3477" spans="1:22">
      <c r="A3477">
        <v>2017</v>
      </c>
      <c r="B3477">
        <v>5</v>
      </c>
      <c r="C3477">
        <v>11</v>
      </c>
      <c r="D3477" s="14">
        <v>1.01960344443687</v>
      </c>
      <c r="E3477" s="14">
        <v>0.165498461801112</v>
      </c>
      <c r="F3477" s="14">
        <v>0.234988575889752</v>
      </c>
      <c r="G3477" s="14">
        <v>1.8980600821032401</v>
      </c>
      <c r="H3477" s="14">
        <v>4.7628034293269401</v>
      </c>
      <c r="I3477" s="14">
        <v>2.0771905198443599</v>
      </c>
      <c r="J3477" s="14">
        <v>0.43103077217874602</v>
      </c>
      <c r="K3477" s="14">
        <v>6.7235895507766497</v>
      </c>
      <c r="L3477" s="14">
        <v>1.3306211242244099</v>
      </c>
      <c r="M3477" s="14">
        <v>9.9445585649972801E-2</v>
      </c>
      <c r="N3477" s="14">
        <v>4.7582498727851004</v>
      </c>
      <c r="O3477" s="14">
        <v>3.9455129592634499</v>
      </c>
      <c r="P3477" s="14">
        <v>3.2181678719500502</v>
      </c>
      <c r="R3477">
        <v>7</v>
      </c>
      <c r="S3477">
        <v>5</v>
      </c>
      <c r="T3477">
        <v>4</v>
      </c>
      <c r="U3477">
        <v>2</v>
      </c>
      <c r="V3477">
        <v>7</v>
      </c>
    </row>
    <row r="3478" spans="1:22">
      <c r="A3478">
        <v>2017</v>
      </c>
      <c r="B3478">
        <v>5</v>
      </c>
      <c r="C3478">
        <v>12</v>
      </c>
      <c r="D3478" s="14">
        <v>4.1350863619484004</v>
      </c>
      <c r="E3478" s="14">
        <v>0.63398409383355303</v>
      </c>
      <c r="F3478" s="14">
        <v>0.73048348363193805</v>
      </c>
      <c r="G3478" s="14">
        <v>4.61873350989719</v>
      </c>
      <c r="H3478" s="14">
        <v>2.31582751704943</v>
      </c>
      <c r="I3478" s="14">
        <v>4.3627504025082704</v>
      </c>
      <c r="J3478" s="14">
        <v>1.10260990134351</v>
      </c>
      <c r="K3478" s="14">
        <v>5.1380458572480503</v>
      </c>
      <c r="L3478" s="14">
        <v>1.09523402829804</v>
      </c>
      <c r="M3478" s="14">
        <v>0.14901646337808999</v>
      </c>
      <c r="N3478" s="14">
        <v>4.9390344648239299</v>
      </c>
      <c r="O3478" s="14">
        <v>2.77818885849734</v>
      </c>
      <c r="P3478" s="14">
        <v>2.95127859233309</v>
      </c>
      <c r="R3478">
        <v>1</v>
      </c>
      <c r="S3478">
        <v>5</v>
      </c>
      <c r="T3478">
        <v>4</v>
      </c>
      <c r="U3478">
        <v>2</v>
      </c>
      <c r="V3478">
        <v>7</v>
      </c>
    </row>
    <row r="3479" spans="1:22">
      <c r="A3479">
        <v>2017</v>
      </c>
      <c r="B3479">
        <v>5</v>
      </c>
      <c r="C3479">
        <v>13</v>
      </c>
      <c r="D3479" s="14">
        <v>6.2890254636155198</v>
      </c>
      <c r="E3479" s="14">
        <v>1.0869354947632199</v>
      </c>
      <c r="F3479" s="14">
        <v>1.26254246823658</v>
      </c>
      <c r="G3479" s="14">
        <v>5.9079914378250997</v>
      </c>
      <c r="H3479" s="14">
        <v>1.0585699042330601</v>
      </c>
      <c r="I3479" s="14">
        <v>5.7960564520348603</v>
      </c>
      <c r="J3479" s="14">
        <v>1.8419124371870399</v>
      </c>
      <c r="K3479" s="14">
        <v>1.88742753364046</v>
      </c>
      <c r="L3479" s="14">
        <v>3.5316029997497398</v>
      </c>
      <c r="M3479" s="14">
        <v>0.45681133135511698</v>
      </c>
      <c r="N3479" s="14">
        <v>5.5667428282818401</v>
      </c>
      <c r="O3479" s="14">
        <v>2.6604718316596498</v>
      </c>
      <c r="P3479" s="14">
        <v>2.9197606410235402</v>
      </c>
      <c r="R3479">
        <v>2</v>
      </c>
      <c r="S3479">
        <v>5</v>
      </c>
      <c r="T3479">
        <v>4</v>
      </c>
      <c r="U3479">
        <v>2</v>
      </c>
      <c r="V3479">
        <v>6</v>
      </c>
    </row>
    <row r="3480" spans="1:22">
      <c r="A3480">
        <v>2017</v>
      </c>
      <c r="B3480">
        <v>5</v>
      </c>
      <c r="C3480">
        <v>14</v>
      </c>
      <c r="D3480" s="14">
        <v>0.41989476238433099</v>
      </c>
      <c r="E3480" s="14">
        <v>3.6400283308203298</v>
      </c>
      <c r="F3480" s="14">
        <v>1.9638408491702199</v>
      </c>
      <c r="G3480" s="14">
        <v>7.1714486660783496</v>
      </c>
      <c r="H3480" s="14">
        <v>0.92785697784474597</v>
      </c>
      <c r="I3480" s="14">
        <v>0.26327151935496601</v>
      </c>
      <c r="J3480" s="14">
        <v>1.41603373317909</v>
      </c>
      <c r="K3480" s="14">
        <v>0.73859505597407604</v>
      </c>
      <c r="L3480" s="14">
        <v>9.9698477584916105</v>
      </c>
      <c r="M3480" s="14">
        <v>3.4353444975810801</v>
      </c>
      <c r="N3480" s="14">
        <v>7.6387295847986802</v>
      </c>
      <c r="O3480" s="14">
        <v>2.5596776371263799</v>
      </c>
      <c r="P3480" s="14">
        <v>3.3780060614240401</v>
      </c>
      <c r="R3480">
        <v>2</v>
      </c>
      <c r="S3480">
        <v>5</v>
      </c>
      <c r="T3480">
        <v>4</v>
      </c>
      <c r="U3480">
        <v>2</v>
      </c>
      <c r="V3480">
        <v>6</v>
      </c>
    </row>
    <row r="3481" spans="1:22">
      <c r="A3481">
        <v>2017</v>
      </c>
      <c r="B3481">
        <v>5</v>
      </c>
      <c r="C3481">
        <v>15</v>
      </c>
      <c r="D3481" s="14">
        <v>4.4145239839167398E-2</v>
      </c>
      <c r="E3481" s="14">
        <v>5.7178329829605197</v>
      </c>
      <c r="F3481" s="14">
        <v>7.7430124457406801</v>
      </c>
      <c r="G3481" s="14">
        <v>8.4074903214179706</v>
      </c>
      <c r="H3481" s="14">
        <v>1.94573743673613</v>
      </c>
      <c r="I3481" s="14">
        <v>0.13091817980454201</v>
      </c>
      <c r="J3481" s="14">
        <v>1.33605695830291</v>
      </c>
      <c r="K3481" s="14">
        <v>0.568358821043917</v>
      </c>
      <c r="L3481" s="14">
        <v>3.27438266648337</v>
      </c>
      <c r="M3481" s="14">
        <v>5.1459008814937199</v>
      </c>
      <c r="N3481" s="14">
        <v>6.5073429123101203</v>
      </c>
      <c r="O3481" s="14">
        <v>3.4532343884259702</v>
      </c>
      <c r="P3481" s="14">
        <v>3.6177477109123499</v>
      </c>
      <c r="R3481">
        <v>5</v>
      </c>
      <c r="S3481">
        <v>5</v>
      </c>
      <c r="T3481">
        <v>4</v>
      </c>
      <c r="U3481">
        <v>2</v>
      </c>
      <c r="V3481">
        <v>6</v>
      </c>
    </row>
    <row r="3482" spans="1:22">
      <c r="A3482">
        <v>2017</v>
      </c>
      <c r="B3482">
        <v>5</v>
      </c>
      <c r="C3482">
        <v>16</v>
      </c>
      <c r="D3482" s="14">
        <v>6.4976938678479396E-2</v>
      </c>
      <c r="E3482" s="14">
        <v>6.5760891569140698</v>
      </c>
      <c r="F3482" s="14">
        <v>1.60988069746245</v>
      </c>
      <c r="G3482" s="14">
        <v>6.74905239214654</v>
      </c>
      <c r="H3482" s="14">
        <v>1.47330051371209</v>
      </c>
      <c r="I3482" s="14">
        <v>0.163725128607323</v>
      </c>
      <c r="J3482" s="14">
        <v>2.2550586985648602</v>
      </c>
      <c r="K3482" s="14">
        <v>0.59462766685462698</v>
      </c>
      <c r="L3482" s="14">
        <v>2.0899115732518498</v>
      </c>
      <c r="M3482" s="14">
        <v>4.1963590740262804</v>
      </c>
      <c r="N3482" s="14">
        <v>2.9092160037089099</v>
      </c>
      <c r="O3482" s="14">
        <v>3.4857456568560599</v>
      </c>
      <c r="P3482" s="14">
        <v>3.13228307362693</v>
      </c>
      <c r="R3482">
        <v>1</v>
      </c>
      <c r="S3482">
        <v>5</v>
      </c>
      <c r="T3482">
        <v>8</v>
      </c>
      <c r="U3482">
        <v>2</v>
      </c>
      <c r="V3482">
        <v>6</v>
      </c>
    </row>
    <row r="3483" spans="1:22">
      <c r="A3483">
        <v>2017</v>
      </c>
      <c r="B3483">
        <v>5</v>
      </c>
      <c r="C3483">
        <v>17</v>
      </c>
      <c r="D3483" s="14">
        <v>0.51246994032989002</v>
      </c>
      <c r="E3483" s="14">
        <v>2.5166350119191598</v>
      </c>
      <c r="F3483" s="14">
        <v>2.06814396802443</v>
      </c>
      <c r="G3483" s="14">
        <v>4.7383000508935096</v>
      </c>
      <c r="H3483" s="14">
        <v>3.11712796189205</v>
      </c>
      <c r="I3483" s="14">
        <v>1.2218413193734301</v>
      </c>
      <c r="J3483" s="14">
        <v>2.08764255107533</v>
      </c>
      <c r="K3483" s="14">
        <v>1.1103904086468199</v>
      </c>
      <c r="L3483" s="14">
        <v>9.0530258728052608</v>
      </c>
      <c r="M3483" s="14">
        <v>5.4859196400489498</v>
      </c>
      <c r="N3483" s="14">
        <v>5.6586505273118899</v>
      </c>
      <c r="O3483" s="14">
        <v>2.2590759535892402</v>
      </c>
      <c r="P3483" s="14">
        <v>3.1151386970579802</v>
      </c>
      <c r="R3483">
        <v>5</v>
      </c>
      <c r="S3483">
        <v>9</v>
      </c>
      <c r="T3483">
        <v>8</v>
      </c>
      <c r="U3483">
        <v>2</v>
      </c>
      <c r="V3483">
        <v>6</v>
      </c>
    </row>
    <row r="3484" spans="1:22">
      <c r="A3484">
        <v>2017</v>
      </c>
      <c r="B3484">
        <v>5</v>
      </c>
      <c r="C3484">
        <v>18</v>
      </c>
      <c r="D3484" s="14">
        <v>0.55771407146789298</v>
      </c>
      <c r="E3484" s="14">
        <v>0.81761673176070004</v>
      </c>
      <c r="F3484" s="14">
        <v>0.51812385090903501</v>
      </c>
      <c r="G3484" s="14">
        <v>7.8689171192456504</v>
      </c>
      <c r="H3484" s="14">
        <v>2.1705388364332601</v>
      </c>
      <c r="I3484" s="14">
        <v>0.58222872074818</v>
      </c>
      <c r="J3484" s="14">
        <v>1.0049242447600599</v>
      </c>
      <c r="K3484" s="14">
        <v>1.35413818422921</v>
      </c>
      <c r="L3484" s="14">
        <v>9.1718623087956903</v>
      </c>
      <c r="M3484" s="14">
        <v>4.46249919451125</v>
      </c>
      <c r="N3484" s="14">
        <v>8.58030562213529</v>
      </c>
      <c r="O3484" s="14">
        <v>2.5805705606812102</v>
      </c>
      <c r="P3484" s="14">
        <v>3.6412273355588001</v>
      </c>
      <c r="R3484">
        <v>2</v>
      </c>
      <c r="S3484">
        <v>9</v>
      </c>
      <c r="T3484">
        <v>4</v>
      </c>
      <c r="U3484">
        <v>1</v>
      </c>
      <c r="V3484">
        <v>6</v>
      </c>
    </row>
    <row r="3485" spans="1:22">
      <c r="A3485">
        <v>2017</v>
      </c>
      <c r="B3485">
        <v>5</v>
      </c>
      <c r="C3485">
        <v>19</v>
      </c>
      <c r="D3485" s="14">
        <v>2.7339620227233401</v>
      </c>
      <c r="E3485" s="14">
        <v>1.5235444462833101</v>
      </c>
      <c r="F3485" s="14">
        <v>0.62936833587305296</v>
      </c>
      <c r="G3485" s="14">
        <v>5.1812231202822803</v>
      </c>
      <c r="H3485" s="14">
        <v>2.2527920237061299</v>
      </c>
      <c r="I3485" s="14">
        <v>4.0317288826743196</v>
      </c>
      <c r="J3485" s="14">
        <v>0.81182021763308698</v>
      </c>
      <c r="K3485" s="14">
        <v>0.94599677267517701</v>
      </c>
      <c r="L3485" s="14">
        <v>3.6223326267174198</v>
      </c>
      <c r="M3485" s="14">
        <v>2.7934715552985701</v>
      </c>
      <c r="N3485" s="14">
        <v>9.3306314504779095</v>
      </c>
      <c r="O3485" s="14">
        <v>2.75057064873653</v>
      </c>
      <c r="P3485" s="14">
        <v>2.81364857171741</v>
      </c>
      <c r="R3485">
        <v>5</v>
      </c>
      <c r="S3485">
        <v>9</v>
      </c>
      <c r="T3485">
        <v>8</v>
      </c>
      <c r="U3485">
        <v>1</v>
      </c>
      <c r="V3485">
        <v>6</v>
      </c>
    </row>
    <row r="3486" spans="1:22">
      <c r="A3486">
        <v>2017</v>
      </c>
      <c r="B3486">
        <v>5</v>
      </c>
      <c r="C3486">
        <v>20</v>
      </c>
      <c r="D3486" s="14">
        <v>6.8555252964233204E-2</v>
      </c>
      <c r="E3486" s="14">
        <v>9.7459554896322104E-2</v>
      </c>
      <c r="F3486" s="14">
        <v>0.41426729114732902</v>
      </c>
      <c r="G3486" s="14">
        <v>2.4165967207129699</v>
      </c>
      <c r="H3486" s="14">
        <v>0.85970947990944602</v>
      </c>
      <c r="I3486" s="14">
        <v>8.1545551620675699E-2</v>
      </c>
      <c r="J3486" s="14">
        <v>0.33021635236553798</v>
      </c>
      <c r="K3486" s="14">
        <v>0.90123573558761405</v>
      </c>
      <c r="L3486" s="14">
        <v>0.50948571841240597</v>
      </c>
      <c r="M3486" s="14">
        <v>0.74897203471416096</v>
      </c>
      <c r="N3486" s="14">
        <v>1.40522023647217</v>
      </c>
      <c r="O3486" s="14">
        <v>4.9684543709180398</v>
      </c>
      <c r="P3486" s="14">
        <v>2.3054745929497402</v>
      </c>
      <c r="R3486">
        <v>10</v>
      </c>
      <c r="S3486">
        <v>9</v>
      </c>
      <c r="T3486">
        <v>8</v>
      </c>
      <c r="U3486">
        <v>1</v>
      </c>
      <c r="V3486">
        <v>6</v>
      </c>
    </row>
    <row r="3487" spans="1:22">
      <c r="A3487">
        <v>2017</v>
      </c>
      <c r="B3487">
        <v>5</v>
      </c>
      <c r="C3487">
        <v>21</v>
      </c>
      <c r="D3487" s="14">
        <v>0.253257483855933</v>
      </c>
      <c r="E3487" s="14">
        <v>5.0429766980152099E-2</v>
      </c>
      <c r="F3487" s="14">
        <v>0.82987209913117899</v>
      </c>
      <c r="G3487" s="14">
        <v>3.5774169923614698</v>
      </c>
      <c r="H3487" s="14">
        <v>0.70978367536792397</v>
      </c>
      <c r="I3487" s="14">
        <v>0.198127248729943</v>
      </c>
      <c r="J3487" s="14">
        <v>0.41697614437388703</v>
      </c>
      <c r="K3487" s="14">
        <v>0.66304849245363195</v>
      </c>
      <c r="L3487" s="14">
        <v>1.1141402515507599</v>
      </c>
      <c r="M3487" s="14">
        <v>2.3813163478929198</v>
      </c>
      <c r="N3487" s="14">
        <v>2.2678323724919598</v>
      </c>
      <c r="O3487" s="14">
        <v>3.1973277021319699</v>
      </c>
      <c r="P3487" s="14">
        <v>1.9731661907990701</v>
      </c>
      <c r="R3487">
        <v>2</v>
      </c>
      <c r="S3487">
        <v>9</v>
      </c>
      <c r="T3487">
        <v>8</v>
      </c>
      <c r="U3487">
        <v>1</v>
      </c>
      <c r="V3487">
        <v>6</v>
      </c>
    </row>
    <row r="3488" spans="1:22">
      <c r="A3488">
        <v>2017</v>
      </c>
      <c r="B3488">
        <v>5</v>
      </c>
      <c r="C3488">
        <v>22</v>
      </c>
      <c r="D3488" s="14">
        <v>4.5789601004110801E-2</v>
      </c>
      <c r="E3488" s="14">
        <v>4.4676743628180998E-2</v>
      </c>
      <c r="F3488" s="14">
        <v>0.22933866518276999</v>
      </c>
      <c r="G3488" s="14">
        <v>3.01142887731053</v>
      </c>
      <c r="H3488" s="14">
        <v>1.2018390651452799</v>
      </c>
      <c r="I3488" s="14">
        <v>0.13492771477592899</v>
      </c>
      <c r="J3488" s="14">
        <v>0.40151998537210298</v>
      </c>
      <c r="K3488" s="14">
        <v>1.1672393952761899</v>
      </c>
      <c r="L3488" s="14">
        <v>2.1482227997139698</v>
      </c>
      <c r="M3488" s="14">
        <v>8.1597721656083895</v>
      </c>
      <c r="N3488" s="14">
        <v>1.6527642045912401</v>
      </c>
      <c r="O3488" s="14">
        <v>1.75190947676538</v>
      </c>
      <c r="P3488" s="14">
        <v>1.7806940851481701</v>
      </c>
      <c r="R3488">
        <v>2</v>
      </c>
      <c r="S3488">
        <v>9</v>
      </c>
      <c r="T3488">
        <v>8</v>
      </c>
      <c r="U3488">
        <v>1</v>
      </c>
      <c r="V3488">
        <v>6</v>
      </c>
    </row>
    <row r="3489" spans="1:22">
      <c r="A3489">
        <v>2017</v>
      </c>
      <c r="B3489">
        <v>5</v>
      </c>
      <c r="C3489">
        <v>23</v>
      </c>
      <c r="D3489" s="14">
        <v>0.78900454781042095</v>
      </c>
      <c r="E3489" s="14">
        <v>6.4702803414798393E-2</v>
      </c>
      <c r="F3489" s="14">
        <v>2.6735293418271602E-2</v>
      </c>
      <c r="G3489" s="14">
        <v>4.2108955042516003</v>
      </c>
      <c r="H3489" s="14">
        <v>0.64081462086823104</v>
      </c>
      <c r="I3489" s="14">
        <v>0.72025249047033502</v>
      </c>
      <c r="J3489" s="14">
        <v>0.193813382970387</v>
      </c>
      <c r="K3489" s="14">
        <v>1.22323160676332</v>
      </c>
      <c r="L3489" s="14">
        <v>2.2981889351543199</v>
      </c>
      <c r="M3489" s="14">
        <v>6.4373535841968703</v>
      </c>
      <c r="N3489" s="14">
        <v>1.7603633446956399</v>
      </c>
      <c r="O3489" s="14">
        <v>1.18967301525401</v>
      </c>
      <c r="P3489" s="14">
        <v>1.7147581476492999</v>
      </c>
      <c r="R3489">
        <v>2</v>
      </c>
      <c r="S3489">
        <v>9</v>
      </c>
      <c r="T3489">
        <v>8</v>
      </c>
      <c r="U3489">
        <v>1</v>
      </c>
      <c r="V3489">
        <v>6</v>
      </c>
    </row>
    <row r="3490" spans="1:22">
      <c r="A3490">
        <v>2017</v>
      </c>
      <c r="B3490">
        <v>5</v>
      </c>
      <c r="C3490">
        <v>24</v>
      </c>
      <c r="D3490" s="14">
        <v>0.12481322963250099</v>
      </c>
      <c r="E3490" s="14">
        <v>0.18323159428920999</v>
      </c>
      <c r="F3490" s="14">
        <v>0.23153822645876501</v>
      </c>
      <c r="G3490" s="14">
        <v>3.8583905454948999</v>
      </c>
      <c r="H3490" s="14">
        <v>0.40113007788298</v>
      </c>
      <c r="I3490" s="14">
        <v>0.14773727304150699</v>
      </c>
      <c r="J3490" s="14">
        <v>0.26220473567048802</v>
      </c>
      <c r="K3490" s="14">
        <v>0.413941146677067</v>
      </c>
      <c r="L3490" s="14">
        <v>0.24484192849358799</v>
      </c>
      <c r="M3490" s="14">
        <v>0.90857396555821401</v>
      </c>
      <c r="N3490" s="14">
        <v>0.67003320039457503</v>
      </c>
      <c r="O3490" s="14">
        <v>1.1260314607167601</v>
      </c>
      <c r="P3490" s="14">
        <v>1.09835497583667</v>
      </c>
      <c r="R3490">
        <v>2</v>
      </c>
      <c r="S3490">
        <v>9</v>
      </c>
      <c r="T3490">
        <v>8</v>
      </c>
      <c r="U3490">
        <v>1</v>
      </c>
      <c r="V3490">
        <v>6</v>
      </c>
    </row>
    <row r="3491" spans="1:22">
      <c r="A3491">
        <v>2017</v>
      </c>
      <c r="B3491">
        <v>5</v>
      </c>
      <c r="C3491">
        <v>25</v>
      </c>
      <c r="D3491" s="14">
        <v>2.3537409067141999E-2</v>
      </c>
      <c r="E3491" s="14">
        <v>0.22489078803828999</v>
      </c>
      <c r="F3491" s="14">
        <v>1.8062657864964402E-2</v>
      </c>
      <c r="G3491" s="14">
        <v>1.7296501644045399</v>
      </c>
      <c r="H3491" s="14">
        <v>0.13953845577204199</v>
      </c>
      <c r="I3491" s="14">
        <v>2.71141046778509E-2</v>
      </c>
      <c r="J3491" s="14">
        <v>0.17768002488488299</v>
      </c>
      <c r="K3491" s="14">
        <v>0.21292531508846099</v>
      </c>
      <c r="L3491" s="14">
        <v>0.70976175443820499</v>
      </c>
      <c r="M3491" s="14">
        <v>1.72178795764215</v>
      </c>
      <c r="N3491" s="14">
        <v>0.46034915519083303</v>
      </c>
      <c r="O3491" s="14">
        <v>1.89652533497279</v>
      </c>
      <c r="P3491" s="14">
        <v>1.0720160339692799</v>
      </c>
      <c r="R3491">
        <v>6</v>
      </c>
      <c r="S3491">
        <v>9</v>
      </c>
      <c r="T3491">
        <v>8</v>
      </c>
      <c r="U3491">
        <v>1</v>
      </c>
      <c r="V3491">
        <v>7</v>
      </c>
    </row>
    <row r="3492" spans="1:22">
      <c r="A3492">
        <v>2017</v>
      </c>
      <c r="B3492">
        <v>5</v>
      </c>
      <c r="C3492">
        <v>26</v>
      </c>
      <c r="D3492" s="14">
        <v>0</v>
      </c>
      <c r="E3492" s="14">
        <v>1.22633243409292</v>
      </c>
      <c r="F3492" s="14">
        <v>0.15408527446485701</v>
      </c>
      <c r="G3492" s="14">
        <v>1.7172141351457899</v>
      </c>
      <c r="H3492" s="14">
        <v>0.23148065791960501</v>
      </c>
      <c r="I3492" s="14">
        <v>4.2062420068725498E-4</v>
      </c>
      <c r="J3492" s="14">
        <v>8.7395683285634296E-2</v>
      </c>
      <c r="K3492" s="14">
        <v>9.0010505527226198E-2</v>
      </c>
      <c r="L3492" s="14">
        <v>1.75840577660231</v>
      </c>
      <c r="M3492" s="14">
        <v>0.469268959579005</v>
      </c>
      <c r="N3492" s="14">
        <v>1.3099573844513499</v>
      </c>
      <c r="O3492" s="14">
        <v>3.54721223434627</v>
      </c>
      <c r="P3492" s="14">
        <v>1.7093490943071299</v>
      </c>
      <c r="R3492">
        <v>2</v>
      </c>
      <c r="S3492">
        <v>5</v>
      </c>
      <c r="T3492">
        <v>8</v>
      </c>
      <c r="U3492">
        <v>5</v>
      </c>
      <c r="V3492">
        <v>7</v>
      </c>
    </row>
    <row r="3493" spans="1:22">
      <c r="A3493">
        <v>2017</v>
      </c>
      <c r="B3493">
        <v>5</v>
      </c>
      <c r="C3493">
        <v>27</v>
      </c>
      <c r="D3493" s="14">
        <v>6.4500226846697303E-3</v>
      </c>
      <c r="E3493" s="14">
        <v>0.715403651813594</v>
      </c>
      <c r="F3493" s="14">
        <v>0.56786793302182303</v>
      </c>
      <c r="G3493" s="14">
        <v>4.7251821794672599</v>
      </c>
      <c r="H3493" s="14">
        <v>0.93110612627704503</v>
      </c>
      <c r="I3493" s="14">
        <v>3.5009008170567299E-4</v>
      </c>
      <c r="J3493" s="14">
        <v>0.27375592110077701</v>
      </c>
      <c r="K3493" s="14">
        <v>0.44552408114062497</v>
      </c>
      <c r="L3493" s="14">
        <v>9.8505788796709801</v>
      </c>
      <c r="M3493" s="14">
        <v>1.3690806139452401</v>
      </c>
      <c r="N3493" s="14">
        <v>3.9090777876560598</v>
      </c>
      <c r="O3493" s="14">
        <v>3.6301512129533902</v>
      </c>
      <c r="P3493" s="14">
        <v>2.9099787463000402</v>
      </c>
      <c r="R3493">
        <v>2</v>
      </c>
      <c r="S3493">
        <v>5</v>
      </c>
      <c r="T3493">
        <v>4</v>
      </c>
      <c r="U3493">
        <v>5</v>
      </c>
      <c r="V3493">
        <v>6</v>
      </c>
    </row>
    <row r="3494" spans="1:22">
      <c r="A3494">
        <v>2017</v>
      </c>
      <c r="B3494">
        <v>5</v>
      </c>
      <c r="C3494">
        <v>28</v>
      </c>
      <c r="D3494" s="14">
        <v>2.7384760797954E-3</v>
      </c>
      <c r="E3494" s="14">
        <v>0.64934827389501504</v>
      </c>
      <c r="F3494" s="14">
        <v>0.206781958146117</v>
      </c>
      <c r="G3494" s="14">
        <v>7.2317646303346903</v>
      </c>
      <c r="H3494" s="14">
        <v>3.7283952218851399</v>
      </c>
      <c r="I3494" s="14">
        <v>2.24803241979139E-2</v>
      </c>
      <c r="J3494" s="14">
        <v>1.09705158226166</v>
      </c>
      <c r="K3494" s="14">
        <v>1.3311705403151901</v>
      </c>
      <c r="L3494" s="14">
        <v>7.7069465072766103</v>
      </c>
      <c r="M3494" s="14">
        <v>1.96339021688822</v>
      </c>
      <c r="N3494" s="14">
        <v>2.8272436514581099</v>
      </c>
      <c r="O3494" s="14">
        <v>2.3116207793599299</v>
      </c>
      <c r="P3494" s="14">
        <v>3.1359216181355598</v>
      </c>
      <c r="R3494">
        <v>2</v>
      </c>
      <c r="S3494">
        <v>9</v>
      </c>
      <c r="T3494">
        <v>4</v>
      </c>
      <c r="U3494">
        <v>5</v>
      </c>
      <c r="V3494">
        <v>6</v>
      </c>
    </row>
    <row r="3495" spans="1:22">
      <c r="A3495">
        <v>2017</v>
      </c>
      <c r="B3495">
        <v>5</v>
      </c>
      <c r="C3495">
        <v>29</v>
      </c>
      <c r="D3495" s="14">
        <v>3.5823506428592802E-4</v>
      </c>
      <c r="E3495" s="14">
        <v>4.8973585890501103E-2</v>
      </c>
      <c r="F3495" s="14">
        <v>0.35193342429305002</v>
      </c>
      <c r="G3495" s="14">
        <v>7.9223835545792403</v>
      </c>
      <c r="H3495" s="14">
        <v>7.1911819354054698</v>
      </c>
      <c r="I3495" s="14">
        <v>2.5787899962851002E-3</v>
      </c>
      <c r="J3495" s="14">
        <v>1.8137265011847199</v>
      </c>
      <c r="K3495" s="14">
        <v>1.09285343995725</v>
      </c>
      <c r="L3495" s="14">
        <v>3.3646856398504998</v>
      </c>
      <c r="M3495" s="14">
        <v>1.35177446134173</v>
      </c>
      <c r="N3495" s="14">
        <v>5.1386403907089804</v>
      </c>
      <c r="O3495" s="14">
        <v>1.48038322950711</v>
      </c>
      <c r="P3495" s="14">
        <v>3.1289306997449802</v>
      </c>
      <c r="R3495">
        <v>5</v>
      </c>
      <c r="S3495">
        <v>9</v>
      </c>
      <c r="T3495">
        <v>8</v>
      </c>
      <c r="U3495">
        <v>5</v>
      </c>
      <c r="V3495">
        <v>6</v>
      </c>
    </row>
    <row r="3496" spans="1:22">
      <c r="A3496">
        <v>2017</v>
      </c>
      <c r="B3496">
        <v>5</v>
      </c>
      <c r="C3496">
        <v>30</v>
      </c>
      <c r="D3496" s="14">
        <v>9.7878563738395097E-2</v>
      </c>
      <c r="E3496" s="14">
        <v>8.7331351643446006E-2</v>
      </c>
      <c r="F3496" s="14">
        <v>0.33692581333406402</v>
      </c>
      <c r="G3496" s="14">
        <v>7.2673318080459302</v>
      </c>
      <c r="H3496" s="14">
        <v>2.4541488216157701</v>
      </c>
      <c r="I3496" s="14">
        <v>0.15569431563424799</v>
      </c>
      <c r="J3496" s="14">
        <v>0.53003409082858799</v>
      </c>
      <c r="K3496" s="14">
        <v>1.0310961082728201</v>
      </c>
      <c r="L3496" s="14">
        <v>4.8891331716821798</v>
      </c>
      <c r="M3496" s="14">
        <v>3.1845110336299101</v>
      </c>
      <c r="N3496" s="14">
        <v>5.8990775118521404</v>
      </c>
      <c r="O3496" s="14">
        <v>1.69759961023054</v>
      </c>
      <c r="P3496" s="14">
        <v>2.77645124251432</v>
      </c>
      <c r="R3496">
        <v>2</v>
      </c>
      <c r="S3496">
        <v>9</v>
      </c>
      <c r="T3496">
        <v>8</v>
      </c>
      <c r="U3496">
        <v>5</v>
      </c>
      <c r="V3496">
        <v>6</v>
      </c>
    </row>
    <row r="3497" spans="1:22">
      <c r="A3497">
        <v>2017</v>
      </c>
      <c r="B3497">
        <v>5</v>
      </c>
      <c r="C3497">
        <v>31</v>
      </c>
      <c r="D3497" s="14">
        <v>0.409621935766603</v>
      </c>
      <c r="E3497" s="14">
        <v>7.2277942890014504E-2</v>
      </c>
      <c r="F3497" s="14">
        <v>0.38127845857491</v>
      </c>
      <c r="G3497" s="14">
        <v>5.2169990159878701</v>
      </c>
      <c r="H3497" s="14">
        <v>1.33003375263018</v>
      </c>
      <c r="I3497" s="14">
        <v>0.27227160121654798</v>
      </c>
      <c r="J3497" s="14">
        <v>8.0177685662181405E-2</v>
      </c>
      <c r="K3497" s="14">
        <v>0.409332071132404</v>
      </c>
      <c r="L3497" s="14">
        <v>1.7927913045991</v>
      </c>
      <c r="M3497" s="14">
        <v>3.3030985146204301</v>
      </c>
      <c r="N3497" s="14">
        <v>6.2855671407544103</v>
      </c>
      <c r="O3497" s="14">
        <v>2.9504833121818899</v>
      </c>
      <c r="P3497" s="14">
        <v>2.3540943637927199</v>
      </c>
      <c r="R3497">
        <v>2</v>
      </c>
      <c r="S3497">
        <v>9</v>
      </c>
      <c r="T3497">
        <v>8</v>
      </c>
      <c r="U3497">
        <v>5</v>
      </c>
      <c r="V3497">
        <v>6</v>
      </c>
    </row>
    <row r="3498" spans="1:22">
      <c r="A3498">
        <v>2018</v>
      </c>
      <c r="B3498">
        <v>3</v>
      </c>
      <c r="C3498">
        <v>1</v>
      </c>
      <c r="D3498" s="14">
        <v>4.67763964775828</v>
      </c>
      <c r="E3498" s="14">
        <v>9.5356356299198405E-2</v>
      </c>
      <c r="F3498" s="14">
        <v>0.21023672680244199</v>
      </c>
      <c r="G3498" s="14">
        <v>1.94198478012651</v>
      </c>
      <c r="H3498" s="14">
        <v>12.024380787362</v>
      </c>
      <c r="I3498" s="14">
        <v>5.1790266083876499</v>
      </c>
      <c r="J3498" s="14">
        <v>0.29699585631061698</v>
      </c>
      <c r="K3498" s="14">
        <v>13.200391674252201</v>
      </c>
      <c r="L3498" s="14">
        <v>0.44036269298442099</v>
      </c>
      <c r="M3498" s="14">
        <v>2.4277836002517201E-5</v>
      </c>
      <c r="N3498" s="14">
        <v>9.4325773538166295</v>
      </c>
      <c r="O3498" s="14">
        <v>2.3547696038894701</v>
      </c>
      <c r="P3498" s="14">
        <v>4.5743713769609302</v>
      </c>
      <c r="R3498">
        <v>11</v>
      </c>
      <c r="S3498">
        <v>7</v>
      </c>
      <c r="T3498">
        <v>6</v>
      </c>
      <c r="U3498">
        <v>7</v>
      </c>
      <c r="V3498">
        <v>8</v>
      </c>
    </row>
    <row r="3499" spans="1:22">
      <c r="A3499">
        <v>2018</v>
      </c>
      <c r="B3499">
        <v>3</v>
      </c>
      <c r="C3499">
        <v>2</v>
      </c>
      <c r="D3499" s="14">
        <v>9.7591932783787207</v>
      </c>
      <c r="E3499" s="14">
        <v>0.71262357656616804</v>
      </c>
      <c r="F3499" s="14">
        <v>0.80100501701636995</v>
      </c>
      <c r="G3499" s="14">
        <v>5.3988200667892103</v>
      </c>
      <c r="H3499" s="14">
        <v>13.1296721281013</v>
      </c>
      <c r="I3499" s="14">
        <v>6.6370022072678099</v>
      </c>
      <c r="J3499" s="14">
        <v>1.13341022532057</v>
      </c>
      <c r="K3499" s="14">
        <v>4.1165213071593598</v>
      </c>
      <c r="L3499" s="14">
        <v>1.7301210647882601</v>
      </c>
      <c r="M3499" s="14">
        <v>0</v>
      </c>
      <c r="N3499" s="14">
        <v>14.5183947229135</v>
      </c>
      <c r="O3499" s="14">
        <v>2.8210553771507501</v>
      </c>
      <c r="P3499" s="14">
        <v>4.4553918176785103</v>
      </c>
      <c r="R3499">
        <v>11</v>
      </c>
      <c r="S3499">
        <v>7</v>
      </c>
      <c r="T3499">
        <v>3</v>
      </c>
      <c r="U3499">
        <v>7</v>
      </c>
      <c r="V3499">
        <v>8</v>
      </c>
    </row>
    <row r="3500" spans="1:22">
      <c r="A3500">
        <v>2018</v>
      </c>
      <c r="B3500">
        <v>3</v>
      </c>
      <c r="C3500">
        <v>3</v>
      </c>
      <c r="D3500" s="14">
        <v>11.437729001667799</v>
      </c>
      <c r="E3500" s="14">
        <v>0.65144788953945698</v>
      </c>
      <c r="F3500" s="14">
        <v>0.57321332895017996</v>
      </c>
      <c r="G3500" s="14">
        <v>4.3098903263299801</v>
      </c>
      <c r="H3500" s="14">
        <v>7.8753543638957302</v>
      </c>
      <c r="I3500" s="14">
        <v>6.3717070991763904</v>
      </c>
      <c r="J3500" s="14">
        <v>1.13554610537499</v>
      </c>
      <c r="K3500" s="14">
        <v>11.6930905003157</v>
      </c>
      <c r="L3500" s="14">
        <v>0.29628349183750002</v>
      </c>
      <c r="M3500" s="14">
        <v>0</v>
      </c>
      <c r="N3500" s="14">
        <v>3.2833503174477801</v>
      </c>
      <c r="O3500" s="14">
        <v>9.5460988270218898</v>
      </c>
      <c r="P3500" s="14">
        <v>6.7972428278455297</v>
      </c>
      <c r="R3500">
        <v>3</v>
      </c>
      <c r="S3500">
        <v>4</v>
      </c>
      <c r="T3500">
        <v>6</v>
      </c>
      <c r="U3500">
        <v>7</v>
      </c>
      <c r="V3500">
        <v>8</v>
      </c>
    </row>
    <row r="3501" spans="1:22">
      <c r="A3501">
        <v>2018</v>
      </c>
      <c r="B3501">
        <v>3</v>
      </c>
      <c r="C3501">
        <v>4</v>
      </c>
      <c r="D3501" s="14">
        <v>8.2151143650229095</v>
      </c>
      <c r="E3501" s="14">
        <v>1.57572006634123E-2</v>
      </c>
      <c r="F3501" s="14">
        <v>3.30428528683665E-4</v>
      </c>
      <c r="G3501" s="14">
        <v>4.7485340796419599</v>
      </c>
      <c r="H3501" s="14">
        <v>10.2616411121816</v>
      </c>
      <c r="I3501" s="14">
        <v>3.8709680130927802</v>
      </c>
      <c r="J3501" s="14">
        <v>1.14082364919405</v>
      </c>
      <c r="K3501" s="14">
        <v>7.24230863652169</v>
      </c>
      <c r="L3501" s="14">
        <v>0.85006385876452595</v>
      </c>
      <c r="M3501" s="14">
        <v>0</v>
      </c>
      <c r="N3501" s="14">
        <v>7.0739139153798503</v>
      </c>
      <c r="O3501" s="14">
        <v>7.8078588221709602</v>
      </c>
      <c r="P3501" s="14">
        <v>5.9862483840793299</v>
      </c>
      <c r="R3501">
        <v>3</v>
      </c>
      <c r="S3501">
        <v>4</v>
      </c>
      <c r="T3501">
        <v>6</v>
      </c>
      <c r="U3501">
        <v>7</v>
      </c>
      <c r="V3501">
        <v>8</v>
      </c>
    </row>
    <row r="3502" spans="1:22">
      <c r="A3502">
        <v>2018</v>
      </c>
      <c r="B3502">
        <v>3</v>
      </c>
      <c r="C3502">
        <v>5</v>
      </c>
      <c r="D3502" s="14">
        <v>16.053782360197999</v>
      </c>
      <c r="E3502" s="14">
        <v>2.9351896939279101E-2</v>
      </c>
      <c r="F3502" s="14">
        <v>0</v>
      </c>
      <c r="G3502" s="14">
        <v>1.4336161062566</v>
      </c>
      <c r="H3502" s="14">
        <v>3.34502679189653</v>
      </c>
      <c r="I3502" s="14">
        <v>16.4133489142813</v>
      </c>
      <c r="J3502" s="14">
        <v>0.152054020376617</v>
      </c>
      <c r="K3502" s="14">
        <v>6.1263571049994798</v>
      </c>
      <c r="L3502" s="14">
        <v>0.10669633700539</v>
      </c>
      <c r="M3502" s="14">
        <v>0</v>
      </c>
      <c r="N3502" s="14">
        <v>4.6510705374187697</v>
      </c>
      <c r="O3502" s="14">
        <v>2.7253501771666002</v>
      </c>
      <c r="P3502" s="14">
        <v>2.7200333573142399</v>
      </c>
      <c r="R3502">
        <v>9</v>
      </c>
      <c r="S3502">
        <v>4</v>
      </c>
      <c r="T3502">
        <v>6</v>
      </c>
      <c r="U3502">
        <v>7</v>
      </c>
      <c r="V3502">
        <v>8</v>
      </c>
    </row>
    <row r="3503" spans="1:22">
      <c r="A3503">
        <v>2018</v>
      </c>
      <c r="B3503">
        <v>3</v>
      </c>
      <c r="C3503">
        <v>6</v>
      </c>
      <c r="D3503" s="14">
        <v>2.8596057778019102</v>
      </c>
      <c r="E3503" s="14">
        <v>3.2821191810834399E-3</v>
      </c>
      <c r="F3503" s="14">
        <v>0</v>
      </c>
      <c r="G3503" s="14">
        <v>2.0421812521623202</v>
      </c>
      <c r="H3503" s="14">
        <v>4.6378377795262704</v>
      </c>
      <c r="I3503" s="14">
        <v>4.3466326595512097</v>
      </c>
      <c r="J3503" s="14">
        <v>3.4458689421925502E-2</v>
      </c>
      <c r="K3503" s="14">
        <v>5.9333676193411797</v>
      </c>
      <c r="L3503" s="14">
        <v>0.349613499391769</v>
      </c>
      <c r="M3503" s="14">
        <v>0</v>
      </c>
      <c r="N3503" s="14">
        <v>5.8943530475010801</v>
      </c>
      <c r="O3503" s="14">
        <v>1.62538959375228</v>
      </c>
      <c r="P3503" s="14">
        <v>2.4783842858342</v>
      </c>
      <c r="R3503">
        <v>9</v>
      </c>
      <c r="S3503">
        <v>4</v>
      </c>
      <c r="T3503">
        <v>6</v>
      </c>
      <c r="U3503">
        <v>8</v>
      </c>
      <c r="V3503">
        <v>8</v>
      </c>
    </row>
    <row r="3504" spans="1:22">
      <c r="A3504">
        <v>2018</v>
      </c>
      <c r="B3504">
        <v>3</v>
      </c>
      <c r="C3504">
        <v>7</v>
      </c>
      <c r="D3504" s="14">
        <v>3.4732904350397402</v>
      </c>
      <c r="E3504" s="14">
        <v>3.6443008179517502E-4</v>
      </c>
      <c r="F3504" s="14">
        <v>0</v>
      </c>
      <c r="G3504" s="14">
        <v>1.52107302780691</v>
      </c>
      <c r="H3504" s="14">
        <v>0.90218579686475597</v>
      </c>
      <c r="I3504" s="14">
        <v>1.95531850412282</v>
      </c>
      <c r="J3504" s="14">
        <v>1.8907592237136301E-2</v>
      </c>
      <c r="K3504" s="14">
        <v>5.3636622587797396</v>
      </c>
      <c r="L3504" s="14">
        <v>0.45378222013627501</v>
      </c>
      <c r="M3504" s="14">
        <v>0</v>
      </c>
      <c r="N3504" s="14">
        <v>1.90067105565158</v>
      </c>
      <c r="O3504" s="14">
        <v>0.989769115250408</v>
      </c>
      <c r="P3504" s="14">
        <v>1.5880450889111899</v>
      </c>
      <c r="R3504">
        <v>9</v>
      </c>
      <c r="S3504">
        <v>4</v>
      </c>
      <c r="T3504">
        <v>6</v>
      </c>
      <c r="U3504">
        <v>8</v>
      </c>
      <c r="V3504">
        <v>8</v>
      </c>
    </row>
    <row r="3505" spans="1:22">
      <c r="A3505">
        <v>2018</v>
      </c>
      <c r="B3505">
        <v>3</v>
      </c>
      <c r="C3505">
        <v>8</v>
      </c>
      <c r="D3505" s="14">
        <v>1.85611616266393</v>
      </c>
      <c r="E3505" s="14">
        <v>4.5476463569455402E-5</v>
      </c>
      <c r="F3505" s="14">
        <v>0</v>
      </c>
      <c r="G3505" s="14">
        <v>0.33131008157314701</v>
      </c>
      <c r="H3505" s="14">
        <v>0.79785620249980505</v>
      </c>
      <c r="I3505" s="14">
        <v>0.40418473801885302</v>
      </c>
      <c r="J3505" s="14">
        <v>7.1698949348169803E-3</v>
      </c>
      <c r="K3505" s="14">
        <v>4.3005809300387696</v>
      </c>
      <c r="L3505" s="14">
        <v>0.253378406414351</v>
      </c>
      <c r="M3505" s="14">
        <v>0</v>
      </c>
      <c r="N3505" s="14">
        <v>1.5019841182559199</v>
      </c>
      <c r="O3505" s="14">
        <v>0.95827876487109698</v>
      </c>
      <c r="P3505" s="14">
        <v>1.2709991717037901</v>
      </c>
      <c r="R3505">
        <v>6</v>
      </c>
      <c r="S3505">
        <v>4</v>
      </c>
      <c r="T3505">
        <v>6</v>
      </c>
      <c r="U3505">
        <v>8</v>
      </c>
      <c r="V3505">
        <v>8</v>
      </c>
    </row>
    <row r="3506" spans="1:22">
      <c r="A3506">
        <v>2018</v>
      </c>
      <c r="B3506">
        <v>3</v>
      </c>
      <c r="C3506">
        <v>9</v>
      </c>
      <c r="D3506" s="14">
        <v>5.5282130290635898</v>
      </c>
      <c r="E3506" s="14">
        <v>0</v>
      </c>
      <c r="F3506" s="14">
        <v>0</v>
      </c>
      <c r="G3506" s="14">
        <v>0.112460023011507</v>
      </c>
      <c r="H3506" s="14">
        <v>0.78583902973103703</v>
      </c>
      <c r="I3506" s="14">
        <v>3.4207383462079499</v>
      </c>
      <c r="J3506" s="14">
        <v>3.9552473724317598E-4</v>
      </c>
      <c r="K3506" s="14">
        <v>7.5399559937579497</v>
      </c>
      <c r="L3506" s="14">
        <v>6.4361196558369596E-2</v>
      </c>
      <c r="M3506" s="14">
        <v>0</v>
      </c>
      <c r="N3506" s="14">
        <v>1.3049725660406</v>
      </c>
      <c r="O3506" s="14">
        <v>0.41504399472555997</v>
      </c>
      <c r="P3506" s="14">
        <v>1.4700392016974999</v>
      </c>
      <c r="R3506">
        <v>9</v>
      </c>
      <c r="S3506">
        <v>4</v>
      </c>
      <c r="T3506">
        <v>6</v>
      </c>
      <c r="U3506">
        <v>8</v>
      </c>
      <c r="V3506">
        <v>8</v>
      </c>
    </row>
    <row r="3507" spans="1:22">
      <c r="A3507">
        <v>2018</v>
      </c>
      <c r="B3507">
        <v>3</v>
      </c>
      <c r="C3507">
        <v>10</v>
      </c>
      <c r="D3507" s="14">
        <v>9.1252770718246001</v>
      </c>
      <c r="E3507" s="14">
        <v>0</v>
      </c>
      <c r="F3507" s="14">
        <v>0</v>
      </c>
      <c r="G3507" s="14">
        <v>0.139094823243365</v>
      </c>
      <c r="H3507" s="14">
        <v>1.17479976225328</v>
      </c>
      <c r="I3507" s="14">
        <v>5.6042128766538699</v>
      </c>
      <c r="J3507" s="14">
        <v>6.5823724082660404E-5</v>
      </c>
      <c r="K3507" s="14">
        <v>10.9703542511409</v>
      </c>
      <c r="L3507" s="14">
        <v>0.40228138182901801</v>
      </c>
      <c r="M3507" s="14">
        <v>0</v>
      </c>
      <c r="N3507" s="14">
        <v>4.9761128128092196</v>
      </c>
      <c r="O3507" s="14">
        <v>0.66318688098119005</v>
      </c>
      <c r="P3507" s="14">
        <v>2.30926846076721</v>
      </c>
      <c r="R3507">
        <v>9</v>
      </c>
      <c r="S3507">
        <v>4</v>
      </c>
      <c r="T3507">
        <v>6</v>
      </c>
      <c r="U3507">
        <v>8</v>
      </c>
      <c r="V3507">
        <v>8</v>
      </c>
    </row>
    <row r="3508" spans="1:22">
      <c r="A3508">
        <v>2018</v>
      </c>
      <c r="B3508">
        <v>3</v>
      </c>
      <c r="C3508">
        <v>11</v>
      </c>
      <c r="D3508" s="14">
        <v>5.3262920324148801</v>
      </c>
      <c r="E3508" s="14">
        <v>6.1892807568363498E-3</v>
      </c>
      <c r="F3508" s="14">
        <v>0</v>
      </c>
      <c r="G3508" s="14">
        <v>1.9999070354879099E-2</v>
      </c>
      <c r="H3508" s="14">
        <v>3.0764535522934402</v>
      </c>
      <c r="I3508" s="14">
        <v>8.5292462673443392</v>
      </c>
      <c r="J3508" s="14">
        <v>1.31026670505616E-2</v>
      </c>
      <c r="K3508" s="14">
        <v>13.899250102082201</v>
      </c>
      <c r="L3508" s="14">
        <v>0.657176900220934</v>
      </c>
      <c r="M3508" s="14">
        <v>0</v>
      </c>
      <c r="N3508" s="14">
        <v>5.4032196680704203</v>
      </c>
      <c r="O3508" s="14">
        <v>2.0308277469438099</v>
      </c>
      <c r="P3508" s="14">
        <v>3.3656563749353001</v>
      </c>
      <c r="R3508">
        <v>9</v>
      </c>
      <c r="S3508">
        <v>7</v>
      </c>
      <c r="T3508">
        <v>6</v>
      </c>
      <c r="U3508">
        <v>8</v>
      </c>
      <c r="V3508">
        <v>8</v>
      </c>
    </row>
    <row r="3509" spans="1:22">
      <c r="A3509">
        <v>2018</v>
      </c>
      <c r="B3509">
        <v>3</v>
      </c>
      <c r="C3509">
        <v>12</v>
      </c>
      <c r="D3509" s="14">
        <v>7.71337185581194</v>
      </c>
      <c r="E3509" s="14">
        <v>8.1567260009379802E-3</v>
      </c>
      <c r="F3509" s="14">
        <v>7.1147769393022703E-3</v>
      </c>
      <c r="G3509" s="14">
        <v>0.35658222852093002</v>
      </c>
      <c r="H3509" s="14">
        <v>5.7309501152867304</v>
      </c>
      <c r="I3509" s="14">
        <v>4.5318042887613901</v>
      </c>
      <c r="J3509" s="14">
        <v>0.12955252298091199</v>
      </c>
      <c r="K3509" s="14">
        <v>10.1958478677894</v>
      </c>
      <c r="L3509" s="14">
        <v>2.8019394280647498</v>
      </c>
      <c r="M3509" s="14">
        <v>1.03728147459175E-5</v>
      </c>
      <c r="N3509" s="14">
        <v>10.421008112345399</v>
      </c>
      <c r="O3509" s="14">
        <v>2.5266579887803098</v>
      </c>
      <c r="P3509" s="14">
        <v>3.5926133325359202</v>
      </c>
      <c r="R3509">
        <v>11</v>
      </c>
      <c r="S3509">
        <v>7</v>
      </c>
      <c r="T3509">
        <v>5</v>
      </c>
      <c r="U3509">
        <v>8</v>
      </c>
      <c r="V3509">
        <v>8</v>
      </c>
    </row>
    <row r="3510" spans="1:22">
      <c r="A3510">
        <v>2018</v>
      </c>
      <c r="B3510">
        <v>3</v>
      </c>
      <c r="C3510">
        <v>13</v>
      </c>
      <c r="D3510" s="14">
        <v>10.8127568515051</v>
      </c>
      <c r="E3510" s="14">
        <v>8.9706425676562302E-3</v>
      </c>
      <c r="F3510" s="14">
        <v>4.6507028162082603E-2</v>
      </c>
      <c r="G3510" s="14">
        <v>1.74637564838853</v>
      </c>
      <c r="H3510" s="14">
        <v>4.4750621352917799</v>
      </c>
      <c r="I3510" s="14">
        <v>3.7374717205982799</v>
      </c>
      <c r="J3510" s="14">
        <v>0.34376366932639502</v>
      </c>
      <c r="K3510" s="14">
        <v>8.9624443977166504</v>
      </c>
      <c r="L3510" s="14">
        <v>1.7418103970819701</v>
      </c>
      <c r="M3510" s="14">
        <v>0</v>
      </c>
      <c r="N3510" s="14">
        <v>6.7729778027754497</v>
      </c>
      <c r="O3510" s="14">
        <v>1.7230914757278699</v>
      </c>
      <c r="P3510" s="14">
        <v>3.0275778022200401</v>
      </c>
      <c r="R3510">
        <v>9</v>
      </c>
      <c r="S3510">
        <v>1</v>
      </c>
      <c r="T3510">
        <v>3</v>
      </c>
      <c r="U3510">
        <v>8</v>
      </c>
      <c r="V3510">
        <v>9</v>
      </c>
    </row>
    <row r="3511" spans="1:22">
      <c r="A3511">
        <v>2018</v>
      </c>
      <c r="B3511">
        <v>3</v>
      </c>
      <c r="C3511">
        <v>14</v>
      </c>
      <c r="D3511" s="14">
        <v>7.55056114998761</v>
      </c>
      <c r="E3511" s="14">
        <v>7.5402444931047599E-2</v>
      </c>
      <c r="F3511" s="14">
        <v>4.0077125194885203E-2</v>
      </c>
      <c r="G3511" s="14">
        <v>3.62327483701032</v>
      </c>
      <c r="H3511" s="14">
        <v>9.1823736797392304</v>
      </c>
      <c r="I3511" s="14">
        <v>7.1371851666443202</v>
      </c>
      <c r="J3511" s="14">
        <v>0.34116191402051399</v>
      </c>
      <c r="K3511" s="14">
        <v>7.1045139776146904</v>
      </c>
      <c r="L3511" s="14">
        <v>0.75204645448109897</v>
      </c>
      <c r="M3511" s="14">
        <v>1.6994485564265899E-4</v>
      </c>
      <c r="N3511" s="14">
        <v>5.1927155270855598</v>
      </c>
      <c r="O3511" s="14">
        <v>0.639444438553598</v>
      </c>
      <c r="P3511" s="14">
        <v>2.9784227514911801</v>
      </c>
      <c r="R3511">
        <v>11</v>
      </c>
      <c r="S3511">
        <v>3</v>
      </c>
      <c r="T3511">
        <v>3</v>
      </c>
      <c r="U3511">
        <v>7</v>
      </c>
      <c r="V3511">
        <v>9</v>
      </c>
    </row>
    <row r="3512" spans="1:22">
      <c r="A3512">
        <v>2018</v>
      </c>
      <c r="B3512">
        <v>3</v>
      </c>
      <c r="C3512">
        <v>15</v>
      </c>
      <c r="D3512" s="14">
        <v>6.8148365562715503</v>
      </c>
      <c r="E3512" s="14">
        <v>9.2313019313976799E-2</v>
      </c>
      <c r="F3512" s="14">
        <v>1.2323727652181E-2</v>
      </c>
      <c r="G3512" s="14">
        <v>4.1888551201245896</v>
      </c>
      <c r="H3512" s="14">
        <v>13.2125601785173</v>
      </c>
      <c r="I3512" s="14">
        <v>13.483482785648</v>
      </c>
      <c r="J3512" s="14">
        <v>0.48899441907681301</v>
      </c>
      <c r="K3512" s="14">
        <v>13.0866960054554</v>
      </c>
      <c r="L3512" s="14">
        <v>1.3128440986999901</v>
      </c>
      <c r="M3512" s="14">
        <v>0</v>
      </c>
      <c r="N3512" s="14">
        <v>18.224192900705699</v>
      </c>
      <c r="O3512" s="14">
        <v>0.85258915178237704</v>
      </c>
      <c r="P3512" s="14">
        <v>4.9146124299461604</v>
      </c>
      <c r="R3512">
        <v>11</v>
      </c>
      <c r="S3512">
        <v>2</v>
      </c>
      <c r="T3512">
        <v>6</v>
      </c>
      <c r="U3512">
        <v>7</v>
      </c>
      <c r="V3512">
        <v>8</v>
      </c>
    </row>
    <row r="3513" spans="1:22">
      <c r="A3513">
        <v>2018</v>
      </c>
      <c r="B3513">
        <v>3</v>
      </c>
      <c r="C3513">
        <v>16</v>
      </c>
      <c r="D3513" s="14">
        <v>4.3043995810387203</v>
      </c>
      <c r="E3513" s="14">
        <v>1.6541699312011101E-2</v>
      </c>
      <c r="F3513" s="14">
        <v>2.4321568899506599E-2</v>
      </c>
      <c r="G3513" s="14">
        <v>3.3799074222608301</v>
      </c>
      <c r="H3513" s="14">
        <v>11.339433443668099</v>
      </c>
      <c r="I3513" s="14">
        <v>4.7613191978826501</v>
      </c>
      <c r="J3513" s="14">
        <v>7.4052782758706401E-2</v>
      </c>
      <c r="K3513" s="14">
        <v>8.0529861947316199</v>
      </c>
      <c r="L3513" s="14">
        <v>0.54522004230268095</v>
      </c>
      <c r="M3513" s="14">
        <v>0</v>
      </c>
      <c r="N3513" s="14">
        <v>2.76565446234097</v>
      </c>
      <c r="O3513" s="14">
        <v>0.55814143576633901</v>
      </c>
      <c r="P3513" s="14">
        <v>3.14353606307106</v>
      </c>
      <c r="R3513">
        <v>8</v>
      </c>
      <c r="S3513">
        <v>4</v>
      </c>
      <c r="T3513">
        <v>3</v>
      </c>
      <c r="U3513">
        <v>7</v>
      </c>
      <c r="V3513">
        <v>8</v>
      </c>
    </row>
    <row r="3514" spans="1:22">
      <c r="A3514">
        <v>2018</v>
      </c>
      <c r="B3514">
        <v>3</v>
      </c>
      <c r="C3514">
        <v>17</v>
      </c>
      <c r="D3514" s="14">
        <v>8.6384387828751805</v>
      </c>
      <c r="E3514" s="14">
        <v>4.8815694764166003E-3</v>
      </c>
      <c r="F3514" s="14">
        <v>4.3121978974421202E-2</v>
      </c>
      <c r="G3514" s="14">
        <v>1.9164009141783001</v>
      </c>
      <c r="H3514" s="14">
        <v>2.0637775537219998</v>
      </c>
      <c r="I3514" s="14">
        <v>8.9447678001825999</v>
      </c>
      <c r="J3514" s="14">
        <v>3.9122638526503502E-2</v>
      </c>
      <c r="K3514" s="14">
        <v>4.3600404832450197</v>
      </c>
      <c r="L3514" s="14">
        <v>0.19389547555537401</v>
      </c>
      <c r="M3514" s="14">
        <v>0</v>
      </c>
      <c r="N3514" s="14">
        <v>2.0800635595000498</v>
      </c>
      <c r="O3514" s="14">
        <v>0.39106325437128803</v>
      </c>
      <c r="P3514" s="14">
        <v>1.4247558626910599</v>
      </c>
      <c r="R3514">
        <v>6</v>
      </c>
      <c r="S3514">
        <v>4</v>
      </c>
      <c r="T3514">
        <v>6</v>
      </c>
      <c r="U3514">
        <v>7</v>
      </c>
      <c r="V3514">
        <v>8</v>
      </c>
    </row>
    <row r="3515" spans="1:22">
      <c r="A3515">
        <v>2018</v>
      </c>
      <c r="B3515">
        <v>3</v>
      </c>
      <c r="C3515">
        <v>18</v>
      </c>
      <c r="D3515" s="14">
        <v>4.8260495164405102</v>
      </c>
      <c r="E3515" s="14">
        <v>8.5637567531146805E-3</v>
      </c>
      <c r="F3515" s="14">
        <v>6.1354173934078E-4</v>
      </c>
      <c r="G3515" s="14">
        <v>1.2943363529745999</v>
      </c>
      <c r="H3515" s="14">
        <v>5.3493528741849001</v>
      </c>
      <c r="I3515" s="14">
        <v>8.6228249759948792</v>
      </c>
      <c r="J3515" s="14">
        <v>6.9665284246472697E-2</v>
      </c>
      <c r="K3515" s="14">
        <v>10.440291606595901</v>
      </c>
      <c r="L3515" s="14">
        <v>1.40646129358094</v>
      </c>
      <c r="M3515" s="14">
        <v>0</v>
      </c>
      <c r="N3515" s="14">
        <v>11.158719944939801</v>
      </c>
      <c r="O3515" s="14">
        <v>0.85353911177833497</v>
      </c>
      <c r="P3515" s="14">
        <v>3.1355574459994702</v>
      </c>
      <c r="R3515">
        <v>9</v>
      </c>
      <c r="S3515">
        <v>4</v>
      </c>
      <c r="T3515">
        <v>6</v>
      </c>
      <c r="U3515">
        <v>7</v>
      </c>
      <c r="V3515">
        <v>8</v>
      </c>
    </row>
    <row r="3516" spans="1:22">
      <c r="A3516">
        <v>2018</v>
      </c>
      <c r="B3516">
        <v>3</v>
      </c>
      <c r="C3516">
        <v>19</v>
      </c>
      <c r="D3516" s="14">
        <v>10.813197586160401</v>
      </c>
      <c r="E3516" s="14">
        <v>2.3480623190111901E-2</v>
      </c>
      <c r="F3516" s="14">
        <v>0</v>
      </c>
      <c r="G3516" s="14">
        <v>2.14736195290737</v>
      </c>
      <c r="H3516" s="14">
        <v>5.3845938828535402</v>
      </c>
      <c r="I3516" s="14">
        <v>4.3510966622826297</v>
      </c>
      <c r="J3516" s="14">
        <v>0.15415711229757501</v>
      </c>
      <c r="K3516" s="14">
        <v>15.9895821118109</v>
      </c>
      <c r="L3516" s="14">
        <v>2.7465782073529299</v>
      </c>
      <c r="M3516" s="14">
        <v>1.24852320298821E-4</v>
      </c>
      <c r="N3516" s="14">
        <v>12.437167120452999</v>
      </c>
      <c r="O3516" s="14">
        <v>1.4885372133104899</v>
      </c>
      <c r="P3516" s="14">
        <v>4.3470478616805197</v>
      </c>
      <c r="R3516">
        <v>11</v>
      </c>
      <c r="S3516">
        <v>4</v>
      </c>
      <c r="T3516">
        <v>6</v>
      </c>
      <c r="U3516">
        <v>7</v>
      </c>
      <c r="V3516">
        <v>5</v>
      </c>
    </row>
    <row r="3517" spans="1:22">
      <c r="A3517">
        <v>2018</v>
      </c>
      <c r="B3517">
        <v>3</v>
      </c>
      <c r="C3517">
        <v>20</v>
      </c>
      <c r="D3517" s="14">
        <v>11.8196714408689</v>
      </c>
      <c r="E3517" s="14">
        <v>6.8754694436292596E-3</v>
      </c>
      <c r="F3517" s="14">
        <v>0</v>
      </c>
      <c r="G3517" s="14">
        <v>1.1649396978522499</v>
      </c>
      <c r="H3517" s="14">
        <v>4.2074717231138896</v>
      </c>
      <c r="I3517" s="14">
        <v>2.0111765047528301</v>
      </c>
      <c r="J3517" s="14">
        <v>0.68855000464958704</v>
      </c>
      <c r="K3517" s="14">
        <v>12.855405449764101</v>
      </c>
      <c r="L3517" s="14">
        <v>1.1896871690462001</v>
      </c>
      <c r="M3517" s="14">
        <v>3.4547756455752798E-6</v>
      </c>
      <c r="N3517" s="14">
        <v>8.0209281640955492</v>
      </c>
      <c r="O3517" s="14">
        <v>1.4185987255972601</v>
      </c>
      <c r="P3517" s="14">
        <v>3.4164179826229399</v>
      </c>
      <c r="R3517">
        <v>9</v>
      </c>
      <c r="S3517">
        <v>2</v>
      </c>
      <c r="T3517">
        <v>6</v>
      </c>
      <c r="U3517">
        <v>7</v>
      </c>
      <c r="V3517">
        <v>5</v>
      </c>
    </row>
    <row r="3518" spans="1:22">
      <c r="A3518">
        <v>2018</v>
      </c>
      <c r="B3518">
        <v>3</v>
      </c>
      <c r="C3518">
        <v>21</v>
      </c>
      <c r="D3518" s="14">
        <v>10.000919622690301</v>
      </c>
      <c r="E3518" s="14">
        <v>6.1013692092034E-3</v>
      </c>
      <c r="F3518" s="14">
        <v>0</v>
      </c>
      <c r="G3518" s="14">
        <v>0.92957791854560401</v>
      </c>
      <c r="H3518" s="14">
        <v>2.3084955837963701</v>
      </c>
      <c r="I3518" s="14">
        <v>6.3939589830204602</v>
      </c>
      <c r="J3518" s="14">
        <v>0.18504070830555</v>
      </c>
      <c r="K3518" s="14">
        <v>4.5545739484040499</v>
      </c>
      <c r="L3518" s="14">
        <v>1.84352897724148</v>
      </c>
      <c r="M3518" s="14">
        <v>1.43326528106206E-2</v>
      </c>
      <c r="N3518" s="14">
        <v>3.9517593987913999</v>
      </c>
      <c r="O3518" s="14">
        <v>1.26853869570503</v>
      </c>
      <c r="P3518" s="14">
        <v>1.77158343490023</v>
      </c>
      <c r="R3518">
        <v>6</v>
      </c>
      <c r="S3518">
        <v>3</v>
      </c>
      <c r="T3518">
        <v>6</v>
      </c>
      <c r="U3518">
        <v>7</v>
      </c>
      <c r="V3518">
        <v>5</v>
      </c>
    </row>
    <row r="3519" spans="1:22">
      <c r="A3519">
        <v>2018</v>
      </c>
      <c r="B3519">
        <v>3</v>
      </c>
      <c r="C3519">
        <v>22</v>
      </c>
      <c r="D3519" s="14">
        <v>2.16695171356869</v>
      </c>
      <c r="E3519" s="14">
        <v>6.3826731571242201E-4</v>
      </c>
      <c r="F3519" s="14">
        <v>0</v>
      </c>
      <c r="G3519" s="14">
        <v>1.8520365300019901</v>
      </c>
      <c r="H3519" s="14">
        <v>0.773810790095531</v>
      </c>
      <c r="I3519" s="14">
        <v>0.98729355076708603</v>
      </c>
      <c r="J3519" s="14">
        <v>0.44160200734573801</v>
      </c>
      <c r="K3519" s="14">
        <v>1.1849523651921301</v>
      </c>
      <c r="L3519" s="14">
        <v>0.37945499320203502</v>
      </c>
      <c r="M3519" s="14">
        <v>3.74720180246061E-3</v>
      </c>
      <c r="N3519" s="14">
        <v>2.5328110374057702</v>
      </c>
      <c r="O3519" s="14">
        <v>1.2136369647885199</v>
      </c>
      <c r="P3519" s="14">
        <v>1.1405546380623299</v>
      </c>
      <c r="R3519">
        <v>6</v>
      </c>
      <c r="S3519">
        <v>8</v>
      </c>
      <c r="T3519">
        <v>5</v>
      </c>
      <c r="U3519">
        <v>7</v>
      </c>
      <c r="V3519">
        <v>9</v>
      </c>
    </row>
    <row r="3520" spans="1:22">
      <c r="A3520">
        <v>2018</v>
      </c>
      <c r="B3520">
        <v>3</v>
      </c>
      <c r="C3520">
        <v>23</v>
      </c>
      <c r="D3520" s="14">
        <v>2.34416797945843</v>
      </c>
      <c r="E3520" s="14">
        <v>9.8063084555956408E-3</v>
      </c>
      <c r="F3520" s="14">
        <v>0</v>
      </c>
      <c r="G3520" s="14">
        <v>2.4773063783192799</v>
      </c>
      <c r="H3520" s="14">
        <v>0.62625015384252802</v>
      </c>
      <c r="I3520" s="14">
        <v>2.12713205000273</v>
      </c>
      <c r="J3520" s="14">
        <v>0.88201268043035597</v>
      </c>
      <c r="K3520" s="14">
        <v>0.88304495716811304</v>
      </c>
      <c r="L3520" s="14">
        <v>0.138153747375139</v>
      </c>
      <c r="M3520" s="14">
        <v>9.7202427389022801E-3</v>
      </c>
      <c r="N3520" s="14">
        <v>1.1232488957179501</v>
      </c>
      <c r="O3520" s="14">
        <v>0.76018834497964305</v>
      </c>
      <c r="P3520" s="14">
        <v>1.0231574231916301</v>
      </c>
      <c r="R3520">
        <v>6</v>
      </c>
      <c r="S3520">
        <v>8</v>
      </c>
      <c r="T3520">
        <v>5</v>
      </c>
      <c r="U3520">
        <v>4</v>
      </c>
      <c r="V3520">
        <v>9</v>
      </c>
    </row>
    <row r="3521" spans="1:22">
      <c r="A3521">
        <v>2018</v>
      </c>
      <c r="B3521">
        <v>3</v>
      </c>
      <c r="C3521">
        <v>24</v>
      </c>
      <c r="D3521" s="14">
        <v>6.0515220846153799</v>
      </c>
      <c r="E3521" s="14">
        <v>1.72938495586621E-3</v>
      </c>
      <c r="F3521" s="14">
        <v>0</v>
      </c>
      <c r="G3521" s="14">
        <v>1.6215644888874901</v>
      </c>
      <c r="H3521" s="14">
        <v>1.2068560081305699</v>
      </c>
      <c r="I3521" s="14">
        <v>5.5439730547360497</v>
      </c>
      <c r="J3521" s="14">
        <v>0.73696195695775402</v>
      </c>
      <c r="K3521" s="14">
        <v>1.92498292199681</v>
      </c>
      <c r="L3521" s="14">
        <v>1.45402391030015</v>
      </c>
      <c r="M3521" s="14">
        <v>5.28391380202256E-2</v>
      </c>
      <c r="N3521" s="14">
        <v>5.2566860391916697</v>
      </c>
      <c r="O3521" s="14">
        <v>1.2896008744626299</v>
      </c>
      <c r="P3521" s="14">
        <v>1.5406420769495901</v>
      </c>
      <c r="R3521">
        <v>8</v>
      </c>
      <c r="S3521">
        <v>3</v>
      </c>
      <c r="T3521">
        <v>5</v>
      </c>
      <c r="U3521">
        <v>4</v>
      </c>
      <c r="V3521">
        <v>4</v>
      </c>
    </row>
    <row r="3522" spans="1:22">
      <c r="A3522">
        <v>2018</v>
      </c>
      <c r="B3522">
        <v>3</v>
      </c>
      <c r="C3522">
        <v>25</v>
      </c>
      <c r="D3522" s="14">
        <v>5.2287686370200799</v>
      </c>
      <c r="E3522" s="14">
        <v>3.5085943098673203E-2</v>
      </c>
      <c r="F3522" s="14">
        <v>0</v>
      </c>
      <c r="G3522" s="14">
        <v>1.6544172025374899</v>
      </c>
      <c r="H3522" s="14">
        <v>6.9696017270527504</v>
      </c>
      <c r="I3522" s="14">
        <v>5.6135788630777199</v>
      </c>
      <c r="J3522" s="14">
        <v>0.65914420471689195</v>
      </c>
      <c r="K3522" s="14">
        <v>3.13219263371297</v>
      </c>
      <c r="L3522" s="14">
        <v>0.73746741649060099</v>
      </c>
      <c r="M3522" s="14">
        <v>2.3409724552701901E-2</v>
      </c>
      <c r="N3522" s="14">
        <v>6.0518069872997504</v>
      </c>
      <c r="O3522" s="14">
        <v>2.8032112417671802</v>
      </c>
      <c r="P3522" s="14">
        <v>2.69237207438653</v>
      </c>
      <c r="R3522">
        <v>7</v>
      </c>
      <c r="S3522">
        <v>3</v>
      </c>
      <c r="T3522">
        <v>7</v>
      </c>
      <c r="U3522">
        <v>4</v>
      </c>
      <c r="V3522">
        <v>2</v>
      </c>
    </row>
    <row r="3523" spans="1:22">
      <c r="A3523">
        <v>2018</v>
      </c>
      <c r="B3523">
        <v>3</v>
      </c>
      <c r="C3523">
        <v>26</v>
      </c>
      <c r="D3523" s="14">
        <v>6.6665424475473198</v>
      </c>
      <c r="E3523" s="14">
        <v>0.15118402958654101</v>
      </c>
      <c r="F3523" s="14">
        <v>4.7413454024074801E-5</v>
      </c>
      <c r="G3523" s="14">
        <v>0.64732216953961896</v>
      </c>
      <c r="H3523" s="14">
        <v>5.1271217241903697</v>
      </c>
      <c r="I3523" s="14">
        <v>1.6895066042959499</v>
      </c>
      <c r="J3523" s="14">
        <v>0.42217105977663999</v>
      </c>
      <c r="K3523" s="14">
        <v>4.4919433686481396</v>
      </c>
      <c r="L3523" s="14">
        <v>9.1354110961576807E-2</v>
      </c>
      <c r="M3523" s="14">
        <v>3.1519167994393402E-2</v>
      </c>
      <c r="N3523" s="14">
        <v>2.79499906804784</v>
      </c>
      <c r="O3523" s="14">
        <v>2.0948334918218801</v>
      </c>
      <c r="P3523" s="14">
        <v>2.0614691699765899</v>
      </c>
      <c r="R3523">
        <v>6</v>
      </c>
      <c r="S3523">
        <v>2</v>
      </c>
      <c r="T3523">
        <v>7</v>
      </c>
      <c r="U3523">
        <v>4</v>
      </c>
      <c r="V3523">
        <v>2</v>
      </c>
    </row>
    <row r="3524" spans="1:22">
      <c r="A3524">
        <v>2018</v>
      </c>
      <c r="B3524">
        <v>3</v>
      </c>
      <c r="C3524">
        <v>27</v>
      </c>
      <c r="D3524" s="14">
        <v>14.043290480076699</v>
      </c>
      <c r="E3524" s="14">
        <v>5.6375877439475697E-2</v>
      </c>
      <c r="F3524" s="14">
        <v>0</v>
      </c>
      <c r="G3524" s="14">
        <v>0.32147933689338498</v>
      </c>
      <c r="H3524" s="14">
        <v>2.59383292045879</v>
      </c>
      <c r="I3524" s="14">
        <v>4.3292708711963996</v>
      </c>
      <c r="J3524" s="14">
        <v>0.36254131321421801</v>
      </c>
      <c r="K3524" s="14">
        <v>5.8315734967362101</v>
      </c>
      <c r="L3524" s="14">
        <v>0.22363717483336201</v>
      </c>
      <c r="M3524" s="14">
        <v>4.6290744372930598E-2</v>
      </c>
      <c r="N3524" s="14">
        <v>3.4399368715195902</v>
      </c>
      <c r="O3524" s="14">
        <v>1.7206742512403901</v>
      </c>
      <c r="P3524" s="14">
        <v>1.9137537179684301</v>
      </c>
      <c r="R3524">
        <v>6</v>
      </c>
      <c r="S3524">
        <v>2</v>
      </c>
      <c r="T3524">
        <v>6</v>
      </c>
      <c r="U3524">
        <v>4</v>
      </c>
      <c r="V3524">
        <v>2</v>
      </c>
    </row>
    <row r="3525" spans="1:22">
      <c r="A3525">
        <v>2018</v>
      </c>
      <c r="B3525">
        <v>3</v>
      </c>
      <c r="C3525">
        <v>28</v>
      </c>
      <c r="D3525" s="14">
        <v>8.3788737245481499</v>
      </c>
      <c r="E3525" s="14">
        <v>6.1524217335701499E-3</v>
      </c>
      <c r="F3525" s="14">
        <v>3.67507645199098E-3</v>
      </c>
      <c r="G3525" s="14">
        <v>0.46281318135607402</v>
      </c>
      <c r="H3525" s="14">
        <v>2.61779145596861</v>
      </c>
      <c r="I3525" s="14">
        <v>3.22929845059556</v>
      </c>
      <c r="J3525" s="14">
        <v>0.39884552677566099</v>
      </c>
      <c r="K3525" s="14">
        <v>5.5260545409456503</v>
      </c>
      <c r="L3525" s="14">
        <v>0.44418872348701</v>
      </c>
      <c r="M3525" s="14">
        <v>0.29154371500190301</v>
      </c>
      <c r="N3525" s="14">
        <v>5.7854365061598898</v>
      </c>
      <c r="O3525" s="14">
        <v>0.92509651337925802</v>
      </c>
      <c r="P3525" s="14">
        <v>1.8747804846598499</v>
      </c>
      <c r="R3525">
        <v>9</v>
      </c>
      <c r="S3525">
        <v>3</v>
      </c>
      <c r="T3525">
        <v>5</v>
      </c>
      <c r="U3525">
        <v>4</v>
      </c>
      <c r="V3525">
        <v>3</v>
      </c>
    </row>
    <row r="3526" spans="1:22">
      <c r="A3526">
        <v>2018</v>
      </c>
      <c r="B3526">
        <v>3</v>
      </c>
      <c r="C3526">
        <v>29</v>
      </c>
      <c r="D3526" s="14">
        <v>6.6200754934148698</v>
      </c>
      <c r="E3526" s="14">
        <v>9.1276475845479297E-5</v>
      </c>
      <c r="F3526" s="14">
        <v>7.2276505653818393E-2</v>
      </c>
      <c r="G3526" s="14">
        <v>2.5785940533987199</v>
      </c>
      <c r="H3526" s="14">
        <v>2.3318359987871098</v>
      </c>
      <c r="I3526" s="14">
        <v>3.3812399282253298</v>
      </c>
      <c r="J3526" s="14">
        <v>0.21119753298493801</v>
      </c>
      <c r="K3526" s="14">
        <v>5.0349897023090602</v>
      </c>
      <c r="L3526" s="14">
        <v>3.4410328818720699</v>
      </c>
      <c r="M3526" s="14">
        <v>0.92517135612924795</v>
      </c>
      <c r="N3526" s="14">
        <v>6.7530010090939898</v>
      </c>
      <c r="O3526" s="14">
        <v>0.69922346937619395</v>
      </c>
      <c r="P3526" s="14">
        <v>2.17732739909273</v>
      </c>
      <c r="R3526">
        <v>7</v>
      </c>
      <c r="S3526">
        <v>8</v>
      </c>
      <c r="T3526">
        <v>5</v>
      </c>
      <c r="U3526">
        <v>4</v>
      </c>
      <c r="V3526">
        <v>3</v>
      </c>
    </row>
    <row r="3527" spans="1:22">
      <c r="A3527">
        <v>2018</v>
      </c>
      <c r="B3527">
        <v>3</v>
      </c>
      <c r="C3527">
        <v>30</v>
      </c>
      <c r="D3527" s="14">
        <v>1.4737323041802599</v>
      </c>
      <c r="E3527" s="14">
        <v>1.3908781145495999E-2</v>
      </c>
      <c r="F3527" s="14">
        <v>2.0636968165172201E-2</v>
      </c>
      <c r="G3527" s="14">
        <v>1.6654501755253099</v>
      </c>
      <c r="H3527" s="14">
        <v>0.82250370609666201</v>
      </c>
      <c r="I3527" s="14">
        <v>1.5712871813459499</v>
      </c>
      <c r="J3527" s="14">
        <v>0.57051759879131803</v>
      </c>
      <c r="K3527" s="14">
        <v>3.3936375130641498</v>
      </c>
      <c r="L3527" s="14">
        <v>4.0730299249817001</v>
      </c>
      <c r="M3527" s="14">
        <v>0.19264320877729699</v>
      </c>
      <c r="N3527" s="14">
        <v>4.2451723823345899</v>
      </c>
      <c r="O3527" s="14">
        <v>0.82679086973002502</v>
      </c>
      <c r="P3527" s="14">
        <v>1.61961169896135</v>
      </c>
      <c r="R3527">
        <v>6</v>
      </c>
      <c r="S3527">
        <v>8</v>
      </c>
      <c r="T3527">
        <v>5</v>
      </c>
      <c r="U3527">
        <v>4</v>
      </c>
      <c r="V3527">
        <v>9</v>
      </c>
    </row>
    <row r="3528" spans="1:22">
      <c r="A3528">
        <v>2018</v>
      </c>
      <c r="B3528">
        <v>3</v>
      </c>
      <c r="C3528">
        <v>31</v>
      </c>
      <c r="D3528" s="14">
        <v>5.0977378598046297</v>
      </c>
      <c r="E3528" s="14">
        <v>3.6102898857398799E-2</v>
      </c>
      <c r="F3528" s="14">
        <v>1.7911399169180602E-2</v>
      </c>
      <c r="G3528" s="14">
        <v>1.6840863012962799</v>
      </c>
      <c r="H3528" s="14">
        <v>1.1534728831348</v>
      </c>
      <c r="I3528" s="14">
        <v>4.7309712166467097</v>
      </c>
      <c r="J3528" s="14">
        <v>0.25923698295395298</v>
      </c>
      <c r="K3528" s="14">
        <v>4.6201904485804803</v>
      </c>
      <c r="L3528" s="14">
        <v>0.77302430621933405</v>
      </c>
      <c r="M3528" s="14">
        <v>3.09337891700187E-2</v>
      </c>
      <c r="N3528" s="14">
        <v>1.7030570836608401</v>
      </c>
      <c r="O3528" s="14">
        <v>0.59199486345205898</v>
      </c>
      <c r="P3528" s="14">
        <v>1.4200378268178599</v>
      </c>
      <c r="R3528">
        <v>8</v>
      </c>
      <c r="S3528">
        <v>1</v>
      </c>
      <c r="T3528">
        <v>2</v>
      </c>
      <c r="U3528">
        <v>4</v>
      </c>
      <c r="V3528">
        <v>9</v>
      </c>
    </row>
    <row r="3529" spans="1:22">
      <c r="A3529">
        <v>2018</v>
      </c>
      <c r="B3529">
        <v>4</v>
      </c>
      <c r="C3529">
        <v>1</v>
      </c>
      <c r="D3529" s="14">
        <v>10.933675334598799</v>
      </c>
      <c r="E3529" s="14">
        <v>5.6706540173121101E-2</v>
      </c>
      <c r="F3529" s="14">
        <v>6.1280985875397003E-4</v>
      </c>
      <c r="G3529" s="14">
        <v>2.9439080986557502</v>
      </c>
      <c r="H3529" s="14">
        <v>2.2134957565595199</v>
      </c>
      <c r="I3529" s="14">
        <v>4.0891731688099204</v>
      </c>
      <c r="J3529" s="14">
        <v>0.35588763151905201</v>
      </c>
      <c r="K3529" s="14">
        <v>6.9984570358816303</v>
      </c>
      <c r="L3529" s="14">
        <v>0.42428076911665802</v>
      </c>
      <c r="M3529" s="14">
        <v>2.4124925863184899E-3</v>
      </c>
      <c r="N3529" s="14">
        <v>4.64904978169342</v>
      </c>
      <c r="O3529" s="14">
        <v>0.74999512992216399</v>
      </c>
      <c r="P3529" s="14">
        <v>2.2190551856865399</v>
      </c>
      <c r="R3529">
        <v>9</v>
      </c>
      <c r="S3529">
        <v>1</v>
      </c>
      <c r="T3529">
        <v>9</v>
      </c>
      <c r="U3529">
        <v>4</v>
      </c>
      <c r="V3529">
        <v>9</v>
      </c>
    </row>
    <row r="3530" spans="1:22">
      <c r="A3530">
        <v>2018</v>
      </c>
      <c r="B3530">
        <v>4</v>
      </c>
      <c r="C3530">
        <v>2</v>
      </c>
      <c r="D3530" s="14">
        <v>7.2422764630286904</v>
      </c>
      <c r="E3530" s="14">
        <v>0.697071307190265</v>
      </c>
      <c r="F3530" s="14">
        <v>0.55688268015196096</v>
      </c>
      <c r="G3530" s="14">
        <v>4.1762796207223802</v>
      </c>
      <c r="H3530" s="14">
        <v>2.71212806967457</v>
      </c>
      <c r="I3530" s="14">
        <v>5.2838072324693099</v>
      </c>
      <c r="J3530" s="14">
        <v>0.87555018771730497</v>
      </c>
      <c r="K3530" s="14">
        <v>5.6424288401479004</v>
      </c>
      <c r="L3530" s="14">
        <v>1.3204845576000801</v>
      </c>
      <c r="M3530" s="14">
        <v>1.15720250325592E-3</v>
      </c>
      <c r="N3530" s="14">
        <v>7.9524864088983396</v>
      </c>
      <c r="O3530" s="14">
        <v>1.20978335151724</v>
      </c>
      <c r="P3530" s="14">
        <v>2.6807051293156201</v>
      </c>
      <c r="R3530">
        <v>7</v>
      </c>
      <c r="S3530">
        <v>8</v>
      </c>
      <c r="T3530">
        <v>9</v>
      </c>
      <c r="U3530">
        <v>6</v>
      </c>
      <c r="V3530">
        <v>2</v>
      </c>
    </row>
    <row r="3531" spans="1:22">
      <c r="A3531">
        <v>2018</v>
      </c>
      <c r="B3531">
        <v>4</v>
      </c>
      <c r="C3531">
        <v>3</v>
      </c>
      <c r="D3531" s="14">
        <v>32.434378846720101</v>
      </c>
      <c r="E3531" s="14">
        <v>0.25776268833957</v>
      </c>
      <c r="F3531" s="14">
        <v>0.889008265342357</v>
      </c>
      <c r="G3531" s="14">
        <v>4.1906518431484896</v>
      </c>
      <c r="H3531" s="14">
        <v>5.2688397448204496</v>
      </c>
      <c r="I3531" s="14">
        <v>38.942447692962702</v>
      </c>
      <c r="J3531" s="14">
        <v>1.2992052650944099</v>
      </c>
      <c r="K3531" s="14">
        <v>11.034278416385099</v>
      </c>
      <c r="L3531" s="14">
        <v>3.77831748381104</v>
      </c>
      <c r="M3531" s="14">
        <v>2.8585230463501099E-3</v>
      </c>
      <c r="N3531" s="14">
        <v>21.2272274427838</v>
      </c>
      <c r="O3531" s="14">
        <v>2.7732946535443701</v>
      </c>
      <c r="P3531" s="14">
        <v>5.0685363008631299</v>
      </c>
      <c r="R3531">
        <v>11</v>
      </c>
      <c r="S3531">
        <v>3</v>
      </c>
      <c r="T3531">
        <v>7</v>
      </c>
      <c r="U3531">
        <v>6</v>
      </c>
      <c r="V3531">
        <v>2</v>
      </c>
    </row>
    <row r="3532" spans="1:22">
      <c r="A3532">
        <v>2018</v>
      </c>
      <c r="B3532">
        <v>4</v>
      </c>
      <c r="C3532">
        <v>4</v>
      </c>
      <c r="D3532" s="14">
        <v>11.583656062142101</v>
      </c>
      <c r="E3532" s="14">
        <v>0.35193313800466303</v>
      </c>
      <c r="F3532" s="14">
        <v>7.4920469121880398E-2</v>
      </c>
      <c r="G3532" s="14">
        <v>4.9998460886907896</v>
      </c>
      <c r="H3532" s="14">
        <v>6.4817144187404896</v>
      </c>
      <c r="I3532" s="14">
        <v>7.8258850095834198</v>
      </c>
      <c r="J3532" s="14">
        <v>1.5450798451497501</v>
      </c>
      <c r="K3532" s="14">
        <v>9.7138486608860699</v>
      </c>
      <c r="L3532" s="14">
        <v>3.868188772231</v>
      </c>
      <c r="M3532" s="14">
        <v>0.12657753959985399</v>
      </c>
      <c r="N3532" s="14">
        <v>16.711312190487199</v>
      </c>
      <c r="O3532" s="14">
        <v>5.1826175651550699</v>
      </c>
      <c r="P3532" s="14">
        <v>5.7563784255623096</v>
      </c>
      <c r="R3532">
        <v>11</v>
      </c>
      <c r="S3532">
        <v>8</v>
      </c>
      <c r="T3532">
        <v>5</v>
      </c>
      <c r="U3532">
        <v>6</v>
      </c>
      <c r="V3532">
        <v>4</v>
      </c>
    </row>
    <row r="3533" spans="1:22">
      <c r="A3533">
        <v>2018</v>
      </c>
      <c r="B3533">
        <v>4</v>
      </c>
      <c r="C3533">
        <v>5</v>
      </c>
      <c r="D3533" s="14">
        <v>3.8126941793718898</v>
      </c>
      <c r="E3533" s="14">
        <v>1.31971439048022</v>
      </c>
      <c r="F3533" s="14">
        <v>0.76363680563554004</v>
      </c>
      <c r="G3533" s="14">
        <v>7.7279397926404396</v>
      </c>
      <c r="H3533" s="14">
        <v>9.2534763723807796</v>
      </c>
      <c r="I3533" s="14">
        <v>3.8360857666597501</v>
      </c>
      <c r="J3533" s="14">
        <v>3.4855295161172299</v>
      </c>
      <c r="K3533" s="14">
        <v>4.5217728273380704</v>
      </c>
      <c r="L3533" s="14">
        <v>4.9695956909086396</v>
      </c>
      <c r="M3533" s="14">
        <v>0.119511551126469</v>
      </c>
      <c r="N3533" s="14">
        <v>11.021792251369</v>
      </c>
      <c r="O3533" s="14">
        <v>3.64492730185103</v>
      </c>
      <c r="P3533" s="14">
        <v>5.0760866390659301</v>
      </c>
      <c r="R3533">
        <v>1</v>
      </c>
      <c r="S3533">
        <v>8</v>
      </c>
      <c r="T3533">
        <v>2</v>
      </c>
      <c r="U3533">
        <v>6</v>
      </c>
      <c r="V3533">
        <v>9</v>
      </c>
    </row>
    <row r="3534" spans="1:22">
      <c r="A3534">
        <v>2018</v>
      </c>
      <c r="B3534">
        <v>4</v>
      </c>
      <c r="C3534">
        <v>6</v>
      </c>
      <c r="D3534" s="14">
        <v>11.645314605606799</v>
      </c>
      <c r="E3534" s="14">
        <v>0.85962762321866704</v>
      </c>
      <c r="F3534" s="14">
        <v>0.53798879812849798</v>
      </c>
      <c r="G3534" s="14">
        <v>3.3196494688791902</v>
      </c>
      <c r="H3534" s="14">
        <v>7.0751019304127096</v>
      </c>
      <c r="I3534" s="14">
        <v>7.0599896887385798</v>
      </c>
      <c r="J3534" s="14">
        <v>1.4415420818987099</v>
      </c>
      <c r="K3534" s="14">
        <v>7.1772888566225097</v>
      </c>
      <c r="L3534" s="14">
        <v>1.20233194169887</v>
      </c>
      <c r="M3534" s="14">
        <v>3.8353245321510097E-2</v>
      </c>
      <c r="N3534" s="14">
        <v>8.7262588255025602</v>
      </c>
      <c r="O3534" s="14">
        <v>4.6985096215444404</v>
      </c>
      <c r="P3534" s="14">
        <v>4.4481668726291499</v>
      </c>
      <c r="R3534">
        <v>11</v>
      </c>
      <c r="S3534">
        <v>8</v>
      </c>
      <c r="T3534">
        <v>9</v>
      </c>
      <c r="U3534">
        <v>6</v>
      </c>
      <c r="V3534">
        <v>7</v>
      </c>
    </row>
    <row r="3535" spans="1:22">
      <c r="A3535">
        <v>2018</v>
      </c>
      <c r="B3535">
        <v>4</v>
      </c>
      <c r="C3535">
        <v>7</v>
      </c>
      <c r="D3535" s="14">
        <v>5.1271545238015497</v>
      </c>
      <c r="E3535" s="14">
        <v>0.67144595570588295</v>
      </c>
      <c r="F3535" s="14">
        <v>3.00515645779151</v>
      </c>
      <c r="G3535" s="14">
        <v>9.0472040613377906</v>
      </c>
      <c r="H3535" s="14">
        <v>8.6076737001945407</v>
      </c>
      <c r="I3535" s="14">
        <v>3.68654845867845</v>
      </c>
      <c r="J3535" s="14">
        <v>3.4278105482920802</v>
      </c>
      <c r="K3535" s="14">
        <v>7.0026602622108003</v>
      </c>
      <c r="L3535" s="14">
        <v>6.0691241697196796</v>
      </c>
      <c r="M3535" s="14">
        <v>5.2459781530383699E-2</v>
      </c>
      <c r="N3535" s="14">
        <v>11.1147299072622</v>
      </c>
      <c r="O3535" s="14">
        <v>5.6560790352275498</v>
      </c>
      <c r="P3535" s="14">
        <v>6.34313930755809</v>
      </c>
      <c r="R3535">
        <v>4</v>
      </c>
      <c r="S3535">
        <v>8</v>
      </c>
      <c r="T3535">
        <v>9</v>
      </c>
      <c r="U3535">
        <v>6</v>
      </c>
      <c r="V3535">
        <v>4</v>
      </c>
    </row>
    <row r="3536" spans="1:22">
      <c r="A3536">
        <v>2018</v>
      </c>
      <c r="B3536">
        <v>4</v>
      </c>
      <c r="C3536">
        <v>8</v>
      </c>
      <c r="D3536" s="14">
        <v>9.6866486616520309</v>
      </c>
      <c r="E3536" s="14">
        <v>2.12886298402297</v>
      </c>
      <c r="F3536" s="14">
        <v>0.573835131153134</v>
      </c>
      <c r="G3536" s="14">
        <v>8.7232111953480391</v>
      </c>
      <c r="H3536" s="14">
        <v>12.1468032436558</v>
      </c>
      <c r="I3536" s="14">
        <v>8.1798969661265701</v>
      </c>
      <c r="J3536" s="14">
        <v>4.1839854963086998</v>
      </c>
      <c r="K3536" s="14">
        <v>11.744856245911199</v>
      </c>
      <c r="L3536" s="14">
        <v>7.4935925461774602</v>
      </c>
      <c r="M3536" s="14">
        <v>6.8944735926303E-2</v>
      </c>
      <c r="N3536" s="14">
        <v>11.2143505901099</v>
      </c>
      <c r="O3536" s="14">
        <v>6.2056870009012197</v>
      </c>
      <c r="P3536" s="14">
        <v>7.6133753726364102</v>
      </c>
      <c r="R3536">
        <v>11</v>
      </c>
      <c r="S3536">
        <v>8</v>
      </c>
      <c r="T3536">
        <v>9</v>
      </c>
      <c r="U3536">
        <v>6</v>
      </c>
      <c r="V3536">
        <v>9</v>
      </c>
    </row>
    <row r="3537" spans="1:22">
      <c r="A3537">
        <v>2018</v>
      </c>
      <c r="B3537">
        <v>4</v>
      </c>
      <c r="C3537">
        <v>9</v>
      </c>
      <c r="D3537" s="14">
        <v>6.0012313764818499</v>
      </c>
      <c r="E3537" s="14">
        <v>0.719950033107839</v>
      </c>
      <c r="F3537" s="14">
        <v>2.3911744637425399E-2</v>
      </c>
      <c r="G3537" s="14">
        <v>2.9843403681676199</v>
      </c>
      <c r="H3537" s="14">
        <v>4.8934138772698601</v>
      </c>
      <c r="I3537" s="14">
        <v>2.5023118071338399</v>
      </c>
      <c r="J3537" s="14">
        <v>3.77446804434615</v>
      </c>
      <c r="K3537" s="14">
        <v>9.2464971092608206</v>
      </c>
      <c r="L3537" s="14">
        <v>0.54957272826581904</v>
      </c>
      <c r="M3537" s="14">
        <v>1.4870958400097401E-3</v>
      </c>
      <c r="N3537" s="14">
        <v>3.27765422226418</v>
      </c>
      <c r="O3537" s="14">
        <v>7.1533443844918798</v>
      </c>
      <c r="P3537" s="14">
        <v>5.3272985960308397</v>
      </c>
      <c r="R3537">
        <v>3</v>
      </c>
      <c r="S3537">
        <v>3</v>
      </c>
      <c r="T3537">
        <v>2</v>
      </c>
      <c r="U3537">
        <v>6</v>
      </c>
      <c r="V3537">
        <v>9</v>
      </c>
    </row>
    <row r="3538" spans="1:22">
      <c r="A3538">
        <v>2018</v>
      </c>
      <c r="B3538">
        <v>4</v>
      </c>
      <c r="C3538">
        <v>10</v>
      </c>
      <c r="D3538" s="14">
        <v>1.4331218396276</v>
      </c>
      <c r="E3538" s="14">
        <v>0.79885881967724404</v>
      </c>
      <c r="F3538" s="14">
        <v>0.20990067133724799</v>
      </c>
      <c r="G3538" s="14">
        <v>4.5956765838732903</v>
      </c>
      <c r="H3538" s="14">
        <v>5.7745042868447998</v>
      </c>
      <c r="I3538" s="14">
        <v>2.79805384358023</v>
      </c>
      <c r="J3538" s="14">
        <v>4.3386660888766198</v>
      </c>
      <c r="K3538" s="14">
        <v>5.6731958886295404</v>
      </c>
      <c r="L3538" s="14">
        <v>0.90443238176997798</v>
      </c>
      <c r="M3538" s="14">
        <v>0</v>
      </c>
      <c r="N3538" s="14">
        <v>3.67634597669803</v>
      </c>
      <c r="O3538" s="14">
        <v>3.5389840893649902</v>
      </c>
      <c r="P3538" s="14">
        <v>4.0631752384015698</v>
      </c>
      <c r="R3538">
        <v>7</v>
      </c>
      <c r="S3538">
        <v>1</v>
      </c>
      <c r="T3538">
        <v>9</v>
      </c>
      <c r="U3538">
        <v>6</v>
      </c>
      <c r="V3538">
        <v>9</v>
      </c>
    </row>
    <row r="3539" spans="1:22">
      <c r="A3539">
        <v>2018</v>
      </c>
      <c r="B3539">
        <v>4</v>
      </c>
      <c r="C3539">
        <v>11</v>
      </c>
      <c r="D3539" s="14">
        <v>11.483267913959599</v>
      </c>
      <c r="E3539" s="14">
        <v>0.185659052245017</v>
      </c>
      <c r="F3539" s="14">
        <v>1.1583364746954801</v>
      </c>
      <c r="G3539" s="14">
        <v>4.91464628364138</v>
      </c>
      <c r="H3539" s="14">
        <v>13.2462411340688</v>
      </c>
      <c r="I3539" s="14">
        <v>19.6675638010691</v>
      </c>
      <c r="J3539" s="14">
        <v>5.0781825567694501</v>
      </c>
      <c r="K3539" s="14">
        <v>9.9556946752189504</v>
      </c>
      <c r="L3539" s="14">
        <v>3.3882437072265899</v>
      </c>
      <c r="M3539" s="14">
        <v>1.0400169592807801E-4</v>
      </c>
      <c r="N3539" s="14">
        <v>15.040832226319401</v>
      </c>
      <c r="O3539" s="14">
        <v>4.7329701232422998</v>
      </c>
      <c r="P3539" s="14">
        <v>6.3420459226577002</v>
      </c>
      <c r="R3539">
        <v>11</v>
      </c>
      <c r="S3539">
        <v>8</v>
      </c>
      <c r="T3539">
        <v>9</v>
      </c>
      <c r="U3539">
        <v>6</v>
      </c>
      <c r="V3539">
        <v>4</v>
      </c>
    </row>
    <row r="3540" spans="1:22">
      <c r="A3540">
        <v>2018</v>
      </c>
      <c r="B3540">
        <v>4</v>
      </c>
      <c r="C3540">
        <v>12</v>
      </c>
      <c r="D3540" s="14">
        <v>11.5617196899513</v>
      </c>
      <c r="E3540" s="14">
        <v>0.44278403293825003</v>
      </c>
      <c r="F3540" s="14">
        <v>2.1053137843523801</v>
      </c>
      <c r="G3540" s="14">
        <v>4.4384535092493502</v>
      </c>
      <c r="H3540" s="14">
        <v>8.8215338493897004</v>
      </c>
      <c r="I3540" s="14">
        <v>12.184699008598599</v>
      </c>
      <c r="J3540" s="14">
        <v>3.60507844476138</v>
      </c>
      <c r="K3540" s="14">
        <v>14.748698117134699</v>
      </c>
      <c r="L3540" s="14">
        <v>1.4762071040120901</v>
      </c>
      <c r="M3540" s="14">
        <v>1.47718285301473E-2</v>
      </c>
      <c r="N3540" s="14">
        <v>7.5255861948437799</v>
      </c>
      <c r="O3540" s="14">
        <v>8.0504551099701303</v>
      </c>
      <c r="P3540" s="14">
        <v>7.3569099855167597</v>
      </c>
      <c r="R3540">
        <v>11</v>
      </c>
      <c r="S3540">
        <v>3</v>
      </c>
      <c r="T3540">
        <v>9</v>
      </c>
      <c r="U3540">
        <v>6</v>
      </c>
      <c r="V3540">
        <v>9</v>
      </c>
    </row>
    <row r="3541" spans="1:22">
      <c r="A3541">
        <v>2018</v>
      </c>
      <c r="B3541">
        <v>4</v>
      </c>
      <c r="C3541">
        <v>13</v>
      </c>
      <c r="D3541" s="14">
        <v>14.152105493659899</v>
      </c>
      <c r="E3541" s="14">
        <v>0.30040876012076301</v>
      </c>
      <c r="F3541" s="14">
        <v>0.61093429994557302</v>
      </c>
      <c r="G3541" s="14">
        <v>6.9422346663169803</v>
      </c>
      <c r="H3541" s="14">
        <v>13.5564935197872</v>
      </c>
      <c r="I3541" s="14">
        <v>12.086447379666801</v>
      </c>
      <c r="J3541" s="14">
        <v>11.4463342920514</v>
      </c>
      <c r="K3541" s="14">
        <v>14.2023175645552</v>
      </c>
      <c r="L3541" s="14">
        <v>4.6806268369431301</v>
      </c>
      <c r="M3541" s="14">
        <v>1.15126037415774E-3</v>
      </c>
      <c r="N3541" s="14">
        <v>15.2189904850449</v>
      </c>
      <c r="O3541" s="14">
        <v>9.5884958189466403</v>
      </c>
      <c r="P3541" s="14">
        <v>9.8399797032620206</v>
      </c>
      <c r="R3541">
        <v>11</v>
      </c>
      <c r="S3541">
        <v>8</v>
      </c>
      <c r="T3541">
        <v>2</v>
      </c>
      <c r="U3541">
        <v>3</v>
      </c>
      <c r="V3541">
        <v>9</v>
      </c>
    </row>
    <row r="3542" spans="1:22">
      <c r="A3542">
        <v>2018</v>
      </c>
      <c r="B3542">
        <v>4</v>
      </c>
      <c r="C3542">
        <v>14</v>
      </c>
      <c r="D3542" s="14">
        <v>9.4158001468280794</v>
      </c>
      <c r="E3542" s="14">
        <v>4.4458838593322403</v>
      </c>
      <c r="F3542" s="14">
        <v>2.7168414989492899</v>
      </c>
      <c r="G3542" s="14">
        <v>7.7711247229834202</v>
      </c>
      <c r="H3542" s="14">
        <v>13.7568790755516</v>
      </c>
      <c r="I3542" s="14">
        <v>6.0331420211142399</v>
      </c>
      <c r="J3542" s="14">
        <v>6.1802940154341597</v>
      </c>
      <c r="K3542" s="14">
        <v>12.4124562739569</v>
      </c>
      <c r="L3542" s="14">
        <v>4.4385033285563598</v>
      </c>
      <c r="M3542" s="14">
        <v>1.0996551571606899E-2</v>
      </c>
      <c r="N3542" s="14">
        <v>15.810776467088701</v>
      </c>
      <c r="O3542" s="14">
        <v>14.550544553262499</v>
      </c>
      <c r="P3542" s="14">
        <v>10.967210375981701</v>
      </c>
      <c r="R3542">
        <v>4</v>
      </c>
      <c r="S3542">
        <v>6</v>
      </c>
      <c r="T3542">
        <v>4</v>
      </c>
      <c r="U3542">
        <v>6</v>
      </c>
      <c r="V3542">
        <v>1</v>
      </c>
    </row>
    <row r="3543" spans="1:22">
      <c r="A3543">
        <v>2018</v>
      </c>
      <c r="B3543">
        <v>4</v>
      </c>
      <c r="C3543">
        <v>15</v>
      </c>
      <c r="D3543" s="14">
        <v>11.023510182398599</v>
      </c>
      <c r="E3543" s="14">
        <v>0.117375870115268</v>
      </c>
      <c r="F3543" s="14">
        <v>1.3984909772827401</v>
      </c>
      <c r="G3543" s="14">
        <v>5.1763476604953302</v>
      </c>
      <c r="H3543" s="14">
        <v>6.76552161538351</v>
      </c>
      <c r="I3543" s="14">
        <v>2.7892276811852499</v>
      </c>
      <c r="J3543" s="14">
        <v>2.92119503707793</v>
      </c>
      <c r="K3543" s="14">
        <v>18.6364731819714</v>
      </c>
      <c r="L3543" s="14">
        <v>0.60384099817277104</v>
      </c>
      <c r="M3543" s="14">
        <v>2.3931008381351999E-4</v>
      </c>
      <c r="N3543" s="14">
        <v>3.57581206698308</v>
      </c>
      <c r="O3543" s="14">
        <v>10.566410639798899</v>
      </c>
      <c r="P3543" s="14">
        <v>8.4023795702965796</v>
      </c>
      <c r="R3543">
        <v>4</v>
      </c>
      <c r="S3543">
        <v>8</v>
      </c>
      <c r="T3543">
        <v>2</v>
      </c>
      <c r="U3543">
        <v>6</v>
      </c>
      <c r="V3543">
        <v>1</v>
      </c>
    </row>
    <row r="3544" spans="1:22">
      <c r="A3544">
        <v>2018</v>
      </c>
      <c r="B3544">
        <v>4</v>
      </c>
      <c r="C3544">
        <v>16</v>
      </c>
      <c r="D3544" s="14">
        <v>6.5492139097403204</v>
      </c>
      <c r="E3544" s="14">
        <v>0.29431066896817598</v>
      </c>
      <c r="F3544" s="14">
        <v>0.41360524407705002</v>
      </c>
      <c r="G3544" s="14">
        <v>8.4433096250388502</v>
      </c>
      <c r="H3544" s="14">
        <v>8.5488666512013793</v>
      </c>
      <c r="I3544" s="14">
        <v>3.76103988171519</v>
      </c>
      <c r="J3544" s="14">
        <v>8.3871753399996294</v>
      </c>
      <c r="K3544" s="14">
        <v>13.202059357737101</v>
      </c>
      <c r="L3544" s="14">
        <v>6.2862636842939796</v>
      </c>
      <c r="M3544" s="14">
        <v>1.6508582404180999E-2</v>
      </c>
      <c r="N3544" s="14">
        <v>8.0085960379084593</v>
      </c>
      <c r="O3544" s="14">
        <v>9.2486250794278604</v>
      </c>
      <c r="P3544" s="14">
        <v>8.8140953162138391</v>
      </c>
      <c r="R3544">
        <v>4</v>
      </c>
      <c r="S3544">
        <v>6</v>
      </c>
      <c r="T3544">
        <v>2</v>
      </c>
      <c r="U3544">
        <v>6</v>
      </c>
      <c r="V3544">
        <v>1</v>
      </c>
    </row>
    <row r="3545" spans="1:22">
      <c r="A3545">
        <v>2018</v>
      </c>
      <c r="B3545">
        <v>4</v>
      </c>
      <c r="C3545">
        <v>17</v>
      </c>
      <c r="D3545" s="14">
        <v>15.1087290367183</v>
      </c>
      <c r="E3545" s="14">
        <v>0.29221118499437898</v>
      </c>
      <c r="F3545" s="14">
        <v>0.234691702922457</v>
      </c>
      <c r="G3545" s="14">
        <v>4.8089165112955801</v>
      </c>
      <c r="H3545" s="14">
        <v>6.1356654382309204</v>
      </c>
      <c r="I3545" s="14">
        <v>10.976098760364501</v>
      </c>
      <c r="J3545" s="14">
        <v>8.0760703912731593</v>
      </c>
      <c r="K3545" s="14">
        <v>10.0890176985416</v>
      </c>
      <c r="L3545" s="14">
        <v>0.52474198366398705</v>
      </c>
      <c r="M3545" s="14">
        <v>7.9515621748625E-3</v>
      </c>
      <c r="N3545" s="14">
        <v>2.4813410310694901</v>
      </c>
      <c r="O3545" s="14">
        <v>9.8821257247835899</v>
      </c>
      <c r="P3545" s="14">
        <v>7.1793961732097502</v>
      </c>
      <c r="R3545">
        <v>4</v>
      </c>
      <c r="S3545">
        <v>8</v>
      </c>
      <c r="T3545">
        <v>2</v>
      </c>
      <c r="U3545">
        <v>6</v>
      </c>
      <c r="V3545">
        <v>1</v>
      </c>
    </row>
    <row r="3546" spans="1:22">
      <c r="A3546">
        <v>2018</v>
      </c>
      <c r="B3546">
        <v>4</v>
      </c>
      <c r="C3546">
        <v>18</v>
      </c>
      <c r="D3546" s="14">
        <v>9.96569439570718</v>
      </c>
      <c r="E3546" s="14">
        <v>1.1190169307101301</v>
      </c>
      <c r="F3546" s="14">
        <v>0.63533137205979096</v>
      </c>
      <c r="G3546" s="14">
        <v>5.0106325346908003</v>
      </c>
      <c r="H3546" s="14">
        <v>6.1916556264834801</v>
      </c>
      <c r="I3546" s="14">
        <v>5.6452726654394603</v>
      </c>
      <c r="J3546" s="14">
        <v>4.3042203596126498</v>
      </c>
      <c r="K3546" s="14">
        <v>8.84856620069516</v>
      </c>
      <c r="L3546" s="14">
        <v>0.34457904397911099</v>
      </c>
      <c r="M3546" s="14">
        <v>0</v>
      </c>
      <c r="N3546" s="14">
        <v>3.2515677774082898</v>
      </c>
      <c r="O3546" s="14">
        <v>6.9984691083974502</v>
      </c>
      <c r="P3546" s="14">
        <v>5.7108342542416803</v>
      </c>
      <c r="R3546">
        <v>4</v>
      </c>
      <c r="S3546">
        <v>8</v>
      </c>
      <c r="T3546">
        <v>2</v>
      </c>
      <c r="U3546">
        <v>6</v>
      </c>
      <c r="V3546">
        <v>9</v>
      </c>
    </row>
    <row r="3547" spans="1:22">
      <c r="A3547">
        <v>2018</v>
      </c>
      <c r="B3547">
        <v>4</v>
      </c>
      <c r="C3547">
        <v>19</v>
      </c>
      <c r="D3547" s="14">
        <v>5.5301415983406503</v>
      </c>
      <c r="E3547" s="14">
        <v>0.20657264352261301</v>
      </c>
      <c r="F3547" s="14">
        <v>1.5999863815958799</v>
      </c>
      <c r="G3547" s="14">
        <v>7.2256342461638798</v>
      </c>
      <c r="H3547" s="14">
        <v>6.4936395482416298</v>
      </c>
      <c r="I3547" s="14">
        <v>3.9881154917936401</v>
      </c>
      <c r="J3547" s="14">
        <v>7.59274891961722</v>
      </c>
      <c r="K3547" s="14">
        <v>4.6666123691808101</v>
      </c>
      <c r="L3547" s="14">
        <v>0.75985285801362901</v>
      </c>
      <c r="M3547" s="14">
        <v>0</v>
      </c>
      <c r="N3547" s="14">
        <v>4.0797449376976598</v>
      </c>
      <c r="O3547" s="14">
        <v>4.5167837139506597</v>
      </c>
      <c r="P3547" s="14">
        <v>4.9548464272503603</v>
      </c>
      <c r="R3547">
        <v>1</v>
      </c>
      <c r="S3547">
        <v>8</v>
      </c>
      <c r="T3547">
        <v>2</v>
      </c>
      <c r="U3547">
        <v>6</v>
      </c>
      <c r="V3547">
        <v>1</v>
      </c>
    </row>
    <row r="3548" spans="1:22">
      <c r="A3548">
        <v>2018</v>
      </c>
      <c r="B3548">
        <v>4</v>
      </c>
      <c r="C3548">
        <v>20</v>
      </c>
      <c r="D3548" s="14">
        <v>5.8326012114842003</v>
      </c>
      <c r="E3548" s="14">
        <v>0.32143857477298399</v>
      </c>
      <c r="F3548" s="14">
        <v>6.5314212820042402E-3</v>
      </c>
      <c r="G3548" s="14">
        <v>4.3335572298029499</v>
      </c>
      <c r="H3548" s="14">
        <v>6.0758614170022103</v>
      </c>
      <c r="I3548" s="14">
        <v>9.1941397697280003</v>
      </c>
      <c r="J3548" s="14">
        <v>4.44016611013061</v>
      </c>
      <c r="K3548" s="14">
        <v>7.2293939240360201</v>
      </c>
      <c r="L3548" s="14">
        <v>0.81414381098357502</v>
      </c>
      <c r="M3548" s="14">
        <v>4.1270245757921902E-4</v>
      </c>
      <c r="N3548" s="14">
        <v>5.1824836323074104</v>
      </c>
      <c r="O3548" s="14">
        <v>4.3958220529257304</v>
      </c>
      <c r="P3548" s="14">
        <v>4.5311814884170198</v>
      </c>
      <c r="R3548">
        <v>11</v>
      </c>
      <c r="S3548">
        <v>8</v>
      </c>
      <c r="T3548">
        <v>2</v>
      </c>
      <c r="U3548">
        <v>3</v>
      </c>
      <c r="V3548">
        <v>9</v>
      </c>
    </row>
    <row r="3549" spans="1:22">
      <c r="A3549">
        <v>2018</v>
      </c>
      <c r="B3549">
        <v>4</v>
      </c>
      <c r="C3549">
        <v>21</v>
      </c>
      <c r="D3549" s="14">
        <v>7.9050233267142396</v>
      </c>
      <c r="E3549" s="14">
        <v>0.37935536116333402</v>
      </c>
      <c r="F3549" s="14">
        <v>0.38929099438568598</v>
      </c>
      <c r="G3549" s="14">
        <v>9.1990742442934792</v>
      </c>
      <c r="H3549" s="14">
        <v>14.043139862829401</v>
      </c>
      <c r="I3549" s="14">
        <v>11.4156517042435</v>
      </c>
      <c r="J3549" s="14">
        <v>5.1005780729428896</v>
      </c>
      <c r="K3549" s="14">
        <v>6.2234216215094298</v>
      </c>
      <c r="L3549" s="14">
        <v>6.6018422125479201</v>
      </c>
      <c r="M3549" s="14">
        <v>0.235091959164271</v>
      </c>
      <c r="N3549" s="14">
        <v>13.278032803055201</v>
      </c>
      <c r="O3549" s="14">
        <v>5.6294761942457896</v>
      </c>
      <c r="P3549" s="14">
        <v>6.9958896161359903</v>
      </c>
      <c r="R3549">
        <v>5</v>
      </c>
      <c r="S3549">
        <v>8</v>
      </c>
      <c r="T3549">
        <v>2</v>
      </c>
      <c r="U3549">
        <v>3</v>
      </c>
      <c r="V3549">
        <v>9</v>
      </c>
    </row>
    <row r="3550" spans="1:22">
      <c r="A3550">
        <v>2018</v>
      </c>
      <c r="B3550">
        <v>4</v>
      </c>
      <c r="C3550">
        <v>22</v>
      </c>
      <c r="D3550" s="14">
        <v>6.2536389443813798</v>
      </c>
      <c r="E3550" s="14">
        <v>1.0334523635042601</v>
      </c>
      <c r="F3550" s="14">
        <v>0.30025768352455601</v>
      </c>
      <c r="G3550" s="14">
        <v>6.1349571852268703</v>
      </c>
      <c r="H3550" s="14">
        <v>12.075945466704599</v>
      </c>
      <c r="I3550" s="14">
        <v>5.4562399072762799</v>
      </c>
      <c r="J3550" s="14">
        <v>3.5922721634978201</v>
      </c>
      <c r="K3550" s="14">
        <v>8.6069731971204906</v>
      </c>
      <c r="L3550" s="14">
        <v>1.65159613968531</v>
      </c>
      <c r="M3550" s="14">
        <v>4.8638999050819899E-2</v>
      </c>
      <c r="N3550" s="14">
        <v>11.545576094723801</v>
      </c>
      <c r="O3550" s="14">
        <v>4.4998323428727902</v>
      </c>
      <c r="P3550" s="14">
        <v>5.7781205701381202</v>
      </c>
      <c r="R3550">
        <v>11</v>
      </c>
      <c r="S3550">
        <v>3</v>
      </c>
      <c r="T3550">
        <v>3</v>
      </c>
      <c r="U3550">
        <v>3</v>
      </c>
      <c r="V3550">
        <v>1</v>
      </c>
    </row>
    <row r="3551" spans="1:22">
      <c r="A3551">
        <v>2018</v>
      </c>
      <c r="B3551">
        <v>4</v>
      </c>
      <c r="C3551">
        <v>23</v>
      </c>
      <c r="D3551" s="14">
        <v>6.0613980251606296</v>
      </c>
      <c r="E3551" s="14">
        <v>0.292844544250562</v>
      </c>
      <c r="F3551" s="14">
        <v>0.52195972337974195</v>
      </c>
      <c r="G3551" s="14">
        <v>4.2440152681233201</v>
      </c>
      <c r="H3551" s="14">
        <v>10.0015755791388</v>
      </c>
      <c r="I3551" s="14">
        <v>5.8030302378844398</v>
      </c>
      <c r="J3551" s="14">
        <v>2.3510971336408302</v>
      </c>
      <c r="K3551" s="14">
        <v>5.35697129726874</v>
      </c>
      <c r="L3551" s="14">
        <v>1.48015338796384</v>
      </c>
      <c r="M3551" s="14">
        <v>0.10350937462041999</v>
      </c>
      <c r="N3551" s="14">
        <v>5.40444185857507</v>
      </c>
      <c r="O3551" s="14">
        <v>3.2782575006512702</v>
      </c>
      <c r="P3551" s="14">
        <v>4.0180878389214501</v>
      </c>
      <c r="R3551">
        <v>7</v>
      </c>
      <c r="S3551">
        <v>8</v>
      </c>
      <c r="T3551">
        <v>3</v>
      </c>
      <c r="U3551">
        <v>3</v>
      </c>
      <c r="V3551">
        <v>9</v>
      </c>
    </row>
    <row r="3552" spans="1:22">
      <c r="A3552">
        <v>2018</v>
      </c>
      <c r="B3552">
        <v>4</v>
      </c>
      <c r="C3552">
        <v>24</v>
      </c>
      <c r="D3552" s="14">
        <v>5.8646762929012901</v>
      </c>
      <c r="E3552" s="14">
        <v>0.28988384675714102</v>
      </c>
      <c r="F3552" s="14">
        <v>1.2446958924584699</v>
      </c>
      <c r="G3552" s="14">
        <v>4.8061191116103901</v>
      </c>
      <c r="H3552" s="14">
        <v>10.8128097334858</v>
      </c>
      <c r="I3552" s="14">
        <v>8.3256591556431196</v>
      </c>
      <c r="J3552" s="14">
        <v>2.9254574668144699</v>
      </c>
      <c r="K3552" s="14">
        <v>2.81695820376176</v>
      </c>
      <c r="L3552" s="14">
        <v>1.92952538195701</v>
      </c>
      <c r="M3552" s="14">
        <v>3.8333630985270999E-3</v>
      </c>
      <c r="N3552" s="14">
        <v>10.856443746837</v>
      </c>
      <c r="O3552" s="14">
        <v>1.48067004183835</v>
      </c>
      <c r="P3552" s="14">
        <v>3.47147464077992</v>
      </c>
      <c r="R3552">
        <v>5</v>
      </c>
      <c r="S3552">
        <v>8</v>
      </c>
      <c r="T3552">
        <v>3</v>
      </c>
      <c r="U3552">
        <v>3</v>
      </c>
      <c r="V3552">
        <v>9</v>
      </c>
    </row>
    <row r="3553" spans="1:22">
      <c r="A3553">
        <v>2018</v>
      </c>
      <c r="B3553">
        <v>4</v>
      </c>
      <c r="C3553">
        <v>25</v>
      </c>
      <c r="D3553" s="14">
        <v>6.4784408675407104</v>
      </c>
      <c r="E3553" s="14">
        <v>0.53841272199100298</v>
      </c>
      <c r="F3553" s="14">
        <v>0.289295895313884</v>
      </c>
      <c r="G3553" s="14">
        <v>4.0585807563174097</v>
      </c>
      <c r="H3553" s="14">
        <v>4.11354631266832</v>
      </c>
      <c r="I3553" s="14">
        <v>8.8672032994191508</v>
      </c>
      <c r="J3553" s="14">
        <v>3.1759505037549398</v>
      </c>
      <c r="K3553" s="14">
        <v>2.7155567122889002</v>
      </c>
      <c r="L3553" s="14">
        <v>1.3671918644382099</v>
      </c>
      <c r="M3553" s="14">
        <v>3.5229594007560902E-3</v>
      </c>
      <c r="N3553" s="14">
        <v>10.705214133084899</v>
      </c>
      <c r="O3553" s="14">
        <v>2.7925244617098102</v>
      </c>
      <c r="P3553" s="14">
        <v>3.22552080024334</v>
      </c>
      <c r="R3553">
        <v>7</v>
      </c>
      <c r="S3553">
        <v>6</v>
      </c>
      <c r="T3553">
        <v>2</v>
      </c>
      <c r="U3553">
        <v>3</v>
      </c>
      <c r="V3553">
        <v>1</v>
      </c>
    </row>
    <row r="3554" spans="1:22">
      <c r="A3554">
        <v>2018</v>
      </c>
      <c r="B3554">
        <v>4</v>
      </c>
      <c r="C3554">
        <v>26</v>
      </c>
      <c r="D3554" s="14">
        <v>27.282510999694502</v>
      </c>
      <c r="E3554" s="14">
        <v>0.57558160338820596</v>
      </c>
      <c r="F3554" s="14">
        <v>1.1223260867104401</v>
      </c>
      <c r="G3554" s="14">
        <v>4.8807236388265602</v>
      </c>
      <c r="H3554" s="14">
        <v>3.46520928997561</v>
      </c>
      <c r="I3554" s="14">
        <v>34.498552085003901</v>
      </c>
      <c r="J3554" s="14">
        <v>3.4852045512866798</v>
      </c>
      <c r="K3554" s="14">
        <v>5.8927275997883104</v>
      </c>
      <c r="L3554" s="14">
        <v>3.3330666888104998</v>
      </c>
      <c r="M3554" s="14">
        <v>7.2827350936174699E-4</v>
      </c>
      <c r="N3554" s="14">
        <v>9.6604643104411192</v>
      </c>
      <c r="O3554" s="14">
        <v>4.8330639956135704</v>
      </c>
      <c r="P3554" s="14">
        <v>4.63177776476227</v>
      </c>
      <c r="R3554">
        <v>7</v>
      </c>
      <c r="S3554">
        <v>6</v>
      </c>
      <c r="T3554">
        <v>2</v>
      </c>
      <c r="U3554">
        <v>3</v>
      </c>
      <c r="V3554">
        <v>1</v>
      </c>
    </row>
    <row r="3555" spans="1:22">
      <c r="A3555">
        <v>2018</v>
      </c>
      <c r="B3555">
        <v>4</v>
      </c>
      <c r="C3555">
        <v>27</v>
      </c>
      <c r="D3555" s="14">
        <v>6.5079624169369801</v>
      </c>
      <c r="E3555" s="14">
        <v>0.89289542076029804</v>
      </c>
      <c r="F3555" s="14">
        <v>1.30067668701106</v>
      </c>
      <c r="G3555" s="14">
        <v>5.5003484291859897</v>
      </c>
      <c r="H3555" s="14">
        <v>4.9114754795571098</v>
      </c>
      <c r="I3555" s="14">
        <v>2.4372516447248</v>
      </c>
      <c r="J3555" s="14">
        <v>1.3489758206214</v>
      </c>
      <c r="K3555" s="14">
        <v>2.3252657295582</v>
      </c>
      <c r="L3555" s="14">
        <v>4.5125495179364501</v>
      </c>
      <c r="M3555" s="14">
        <v>1.3789051336297599E-2</v>
      </c>
      <c r="N3555" s="14">
        <v>9.1814281127337107</v>
      </c>
      <c r="O3555" s="14">
        <v>4.1299152002747599</v>
      </c>
      <c r="P3555" s="14">
        <v>3.89079315389086</v>
      </c>
      <c r="R3555">
        <v>5</v>
      </c>
      <c r="S3555">
        <v>5</v>
      </c>
      <c r="T3555">
        <v>4</v>
      </c>
      <c r="U3555">
        <v>3</v>
      </c>
      <c r="V3555">
        <v>6</v>
      </c>
    </row>
    <row r="3556" spans="1:22">
      <c r="A3556">
        <v>2018</v>
      </c>
      <c r="B3556">
        <v>4</v>
      </c>
      <c r="C3556">
        <v>28</v>
      </c>
      <c r="D3556" s="14">
        <v>7.2170694097752799</v>
      </c>
      <c r="E3556" s="14">
        <v>1.2913882729494901</v>
      </c>
      <c r="F3556" s="14">
        <v>0.48811378959330098</v>
      </c>
      <c r="G3556" s="14">
        <v>4.99902748854604</v>
      </c>
      <c r="H3556" s="14">
        <v>4.1381938878013802</v>
      </c>
      <c r="I3556" s="14">
        <v>4.68016600551951</v>
      </c>
      <c r="J3556" s="14">
        <v>5.0894810150945302</v>
      </c>
      <c r="K3556" s="14">
        <v>2.0873952245395802</v>
      </c>
      <c r="L3556" s="14">
        <v>1.3024374466312301</v>
      </c>
      <c r="M3556" s="14">
        <v>3.6960055523905898E-4</v>
      </c>
      <c r="N3556" s="14">
        <v>11.776932525873001</v>
      </c>
      <c r="O3556" s="14">
        <v>4.2129408580081202</v>
      </c>
      <c r="P3556" s="14">
        <v>4.0073854189350699</v>
      </c>
      <c r="R3556">
        <v>1</v>
      </c>
      <c r="S3556">
        <v>5</v>
      </c>
      <c r="T3556">
        <v>4</v>
      </c>
      <c r="U3556">
        <v>3</v>
      </c>
      <c r="V3556">
        <v>1</v>
      </c>
    </row>
    <row r="3557" spans="1:22">
      <c r="A3557">
        <v>2018</v>
      </c>
      <c r="B3557">
        <v>4</v>
      </c>
      <c r="C3557">
        <v>29</v>
      </c>
      <c r="D3557" s="14">
        <v>12.5388641116222</v>
      </c>
      <c r="E3557" s="14">
        <v>1.4090069198203099</v>
      </c>
      <c r="F3557" s="14">
        <v>0.20606302536408</v>
      </c>
      <c r="G3557" s="14">
        <v>4.2657205089948897</v>
      </c>
      <c r="H3557" s="14">
        <v>4.8536180109112399</v>
      </c>
      <c r="I3557" s="14">
        <v>13.8620012085202</v>
      </c>
      <c r="J3557" s="14">
        <v>3.3417273993246299</v>
      </c>
      <c r="K3557" s="14">
        <v>2.4104967395216801</v>
      </c>
      <c r="L3557" s="14">
        <v>0.54742969179192602</v>
      </c>
      <c r="M3557" s="14">
        <v>7.3870906452900404E-4</v>
      </c>
      <c r="N3557" s="14">
        <v>9.6377078380407593</v>
      </c>
      <c r="O3557" s="14">
        <v>5.0620686648824602</v>
      </c>
      <c r="P3557" s="14">
        <v>4.0246840179721701</v>
      </c>
      <c r="R3557">
        <v>1</v>
      </c>
      <c r="S3557">
        <v>6</v>
      </c>
      <c r="T3557">
        <v>8</v>
      </c>
      <c r="U3557">
        <v>3</v>
      </c>
      <c r="V3557">
        <v>6</v>
      </c>
    </row>
    <row r="3558" spans="1:22">
      <c r="A3558">
        <v>2018</v>
      </c>
      <c r="B3558">
        <v>4</v>
      </c>
      <c r="C3558">
        <v>30</v>
      </c>
      <c r="D3558" s="14">
        <v>21.410645252094199</v>
      </c>
      <c r="E3558" s="14">
        <v>0.62435867638577203</v>
      </c>
      <c r="F3558" s="14">
        <v>2.8065019009636202E-2</v>
      </c>
      <c r="G3558" s="14">
        <v>4.5987483837744296</v>
      </c>
      <c r="H3558" s="14">
        <v>6.5495619011246102</v>
      </c>
      <c r="I3558" s="14">
        <v>14.8153032217629</v>
      </c>
      <c r="J3558" s="14">
        <v>5.1608649298144504</v>
      </c>
      <c r="K3558" s="14">
        <v>5.2414195919300202</v>
      </c>
      <c r="L3558" s="14">
        <v>0.81236592814735298</v>
      </c>
      <c r="M3558" s="14">
        <v>3.8067272694714201E-5</v>
      </c>
      <c r="N3558" s="14">
        <v>8.1502066716430708</v>
      </c>
      <c r="O3558" s="14">
        <v>7.7441545449508098</v>
      </c>
      <c r="P3558" s="14">
        <v>5.7088600130170102</v>
      </c>
      <c r="R3558">
        <v>4</v>
      </c>
      <c r="S3558">
        <v>5</v>
      </c>
      <c r="T3558">
        <v>4</v>
      </c>
      <c r="U3558">
        <v>2</v>
      </c>
      <c r="V3558">
        <v>1</v>
      </c>
    </row>
    <row r="3559" spans="1:22">
      <c r="A3559">
        <v>2018</v>
      </c>
      <c r="B3559">
        <v>5</v>
      </c>
      <c r="C3559">
        <v>1</v>
      </c>
      <c r="D3559" s="14">
        <v>6.5375258168607298</v>
      </c>
      <c r="E3559" s="14">
        <v>0.324155781779918</v>
      </c>
      <c r="F3559" s="14">
        <v>1.33704175448294</v>
      </c>
      <c r="G3559" s="14">
        <v>6.7619549805428898</v>
      </c>
      <c r="H3559" s="14">
        <v>12.111832458926299</v>
      </c>
      <c r="I3559" s="14">
        <v>7.0800149778567798</v>
      </c>
      <c r="J3559" s="14">
        <v>7.8993096864002101</v>
      </c>
      <c r="K3559" s="14">
        <v>4.3407180092580901</v>
      </c>
      <c r="L3559" s="14">
        <v>2.10578774478804</v>
      </c>
      <c r="M3559" s="14">
        <v>2.3708149836441799E-2</v>
      </c>
      <c r="N3559" s="14">
        <v>8.8885269551810193</v>
      </c>
      <c r="O3559" s="14">
        <v>8.7134346310826096</v>
      </c>
      <c r="P3559" s="14">
        <v>7.0913710411026702</v>
      </c>
      <c r="R3559">
        <v>5</v>
      </c>
      <c r="S3559">
        <v>5</v>
      </c>
      <c r="T3559">
        <v>4</v>
      </c>
      <c r="U3559">
        <v>2</v>
      </c>
      <c r="V3559">
        <v>1</v>
      </c>
    </row>
    <row r="3560" spans="1:22">
      <c r="A3560">
        <v>2018</v>
      </c>
      <c r="B3560">
        <v>5</v>
      </c>
      <c r="C3560">
        <v>2</v>
      </c>
      <c r="D3560" s="14">
        <v>2.3119977254486002</v>
      </c>
      <c r="E3560" s="14">
        <v>0.40667100880969398</v>
      </c>
      <c r="F3560" s="14">
        <v>0.58410900192755599</v>
      </c>
      <c r="G3560" s="14">
        <v>2.5524778994842401</v>
      </c>
      <c r="H3560" s="14">
        <v>5.9006018020296196</v>
      </c>
      <c r="I3560" s="14">
        <v>3.08427163735431</v>
      </c>
      <c r="J3560" s="14">
        <v>6.3701958718537304</v>
      </c>
      <c r="K3560" s="14">
        <v>5.0374470812960697</v>
      </c>
      <c r="L3560" s="14">
        <v>0.21967126242422999</v>
      </c>
      <c r="M3560" s="14">
        <v>2.4895801116744999E-3</v>
      </c>
      <c r="N3560" s="14">
        <v>2.4894679155849602</v>
      </c>
      <c r="O3560" s="14">
        <v>12.3649929945348</v>
      </c>
      <c r="P3560" s="14">
        <v>6.7208541217400901</v>
      </c>
      <c r="R3560">
        <v>10</v>
      </c>
      <c r="S3560">
        <v>6</v>
      </c>
      <c r="T3560">
        <v>4</v>
      </c>
      <c r="U3560">
        <v>2</v>
      </c>
      <c r="V3560">
        <v>7</v>
      </c>
    </row>
    <row r="3561" spans="1:22">
      <c r="A3561">
        <v>2018</v>
      </c>
      <c r="B3561">
        <v>5</v>
      </c>
      <c r="C3561">
        <v>3</v>
      </c>
      <c r="D3561" s="14">
        <v>5.2095974520203701</v>
      </c>
      <c r="E3561" s="14">
        <v>0.25880203437551902</v>
      </c>
      <c r="F3561" s="14">
        <v>1.0880206505158E-2</v>
      </c>
      <c r="G3561" s="14">
        <v>3.0292418893302999</v>
      </c>
      <c r="H3561" s="14">
        <v>3.5528369253634899</v>
      </c>
      <c r="I3561" s="14">
        <v>4.51697260802817</v>
      </c>
      <c r="J3561" s="14">
        <v>7.1602546681024704</v>
      </c>
      <c r="K3561" s="14">
        <v>4.6698088593532603</v>
      </c>
      <c r="L3561" s="14">
        <v>0.37454651640651099</v>
      </c>
      <c r="M3561" s="14">
        <v>9.01414700760907E-5</v>
      </c>
      <c r="N3561" s="14">
        <v>2.5961451763704999</v>
      </c>
      <c r="O3561" s="14">
        <v>6.8854111309983601</v>
      </c>
      <c r="P3561" s="14">
        <v>4.6829080695163396</v>
      </c>
      <c r="R3561">
        <v>10</v>
      </c>
      <c r="S3561">
        <v>6</v>
      </c>
      <c r="T3561">
        <v>4</v>
      </c>
      <c r="U3561">
        <v>2</v>
      </c>
      <c r="V3561">
        <v>7</v>
      </c>
    </row>
    <row r="3562" spans="1:22">
      <c r="A3562">
        <v>2018</v>
      </c>
      <c r="B3562">
        <v>5</v>
      </c>
      <c r="C3562">
        <v>4</v>
      </c>
      <c r="D3562" s="14">
        <v>1.41599782272036</v>
      </c>
      <c r="E3562" s="14">
        <v>0.28842162248765002</v>
      </c>
      <c r="F3562" s="14">
        <v>0</v>
      </c>
      <c r="G3562" s="14">
        <v>3.43025840423573</v>
      </c>
      <c r="H3562" s="14">
        <v>2.8206477719534</v>
      </c>
      <c r="I3562" s="14">
        <v>2.3557921120740399</v>
      </c>
      <c r="J3562" s="14">
        <v>3.9513403706782499</v>
      </c>
      <c r="K3562" s="14">
        <v>3.1511679444227698</v>
      </c>
      <c r="L3562" s="14">
        <v>0.56261975302271905</v>
      </c>
      <c r="M3562" s="14">
        <v>1.2562133613238401E-2</v>
      </c>
      <c r="N3562" s="14">
        <v>4.3077756489460803</v>
      </c>
      <c r="O3562" s="14">
        <v>6.02616663225455</v>
      </c>
      <c r="P3562" s="14">
        <v>3.9668458279689198</v>
      </c>
      <c r="R3562">
        <v>10</v>
      </c>
      <c r="S3562">
        <v>8</v>
      </c>
      <c r="T3562">
        <v>4</v>
      </c>
      <c r="U3562">
        <v>2</v>
      </c>
      <c r="V3562">
        <v>7</v>
      </c>
    </row>
    <row r="3563" spans="1:22">
      <c r="A3563">
        <v>2018</v>
      </c>
      <c r="B3563">
        <v>5</v>
      </c>
      <c r="C3563">
        <v>5</v>
      </c>
      <c r="D3563" s="14">
        <v>2.0654784914457802</v>
      </c>
      <c r="E3563" s="14">
        <v>0.30660745527020999</v>
      </c>
      <c r="F3563" s="14">
        <v>7.5472743560114799E-4</v>
      </c>
      <c r="G3563" s="14">
        <v>3.0484712799012299</v>
      </c>
      <c r="H3563" s="14">
        <v>6.1325402800946698</v>
      </c>
      <c r="I3563" s="14">
        <v>4.1859268013938102</v>
      </c>
      <c r="J3563" s="14">
        <v>4.9490808533350998</v>
      </c>
      <c r="K3563" s="14">
        <v>1.85462139967731</v>
      </c>
      <c r="L3563" s="14">
        <v>2.3391049996405302</v>
      </c>
      <c r="M3563" s="14">
        <v>1.5576050808160101E-2</v>
      </c>
      <c r="N3563" s="14">
        <v>7.7629083539044696</v>
      </c>
      <c r="O3563" s="14">
        <v>5.6262999682054398</v>
      </c>
      <c r="P3563" s="14">
        <v>4.2029113136941998</v>
      </c>
      <c r="R3563">
        <v>10</v>
      </c>
      <c r="S3563">
        <v>6</v>
      </c>
      <c r="T3563">
        <v>4</v>
      </c>
      <c r="U3563">
        <v>2</v>
      </c>
      <c r="V3563">
        <v>7</v>
      </c>
    </row>
    <row r="3564" spans="1:22">
      <c r="A3564">
        <v>2018</v>
      </c>
      <c r="B3564">
        <v>5</v>
      </c>
      <c r="C3564">
        <v>6</v>
      </c>
      <c r="D3564" s="14">
        <v>3.7278164179130799</v>
      </c>
      <c r="E3564" s="14">
        <v>0.32070743284109199</v>
      </c>
      <c r="F3564" s="14">
        <v>6.6908210845455203E-3</v>
      </c>
      <c r="G3564" s="14">
        <v>3.01729375723261</v>
      </c>
      <c r="H3564" s="14">
        <v>7.0731875420197996</v>
      </c>
      <c r="I3564" s="14">
        <v>9.4344779124594496</v>
      </c>
      <c r="J3564" s="14">
        <v>2.2648344205761202</v>
      </c>
      <c r="K3564" s="14">
        <v>1.37914648425645</v>
      </c>
      <c r="L3564" s="14">
        <v>3.9580759756522799</v>
      </c>
      <c r="M3564" s="14">
        <v>1.1645063581639301</v>
      </c>
      <c r="N3564" s="14">
        <v>12.1990143125591</v>
      </c>
      <c r="O3564" s="14">
        <v>6.8624463856361899</v>
      </c>
      <c r="P3564" s="14">
        <v>4.7280932009363701</v>
      </c>
      <c r="R3564">
        <v>10</v>
      </c>
      <c r="S3564">
        <v>6</v>
      </c>
      <c r="T3564">
        <v>4</v>
      </c>
      <c r="U3564">
        <v>2</v>
      </c>
      <c r="V3564">
        <v>1</v>
      </c>
    </row>
    <row r="3565" spans="1:22">
      <c r="A3565">
        <v>2018</v>
      </c>
      <c r="B3565">
        <v>5</v>
      </c>
      <c r="C3565">
        <v>7</v>
      </c>
      <c r="D3565" s="14">
        <v>0.83252884655856896</v>
      </c>
      <c r="E3565" s="14">
        <v>3.45983676812942E-2</v>
      </c>
      <c r="F3565" s="14">
        <v>5.89488121067663E-2</v>
      </c>
      <c r="G3565" s="14">
        <v>2.6461529237858201</v>
      </c>
      <c r="H3565" s="14">
        <v>7.8141643370095899</v>
      </c>
      <c r="I3565" s="14">
        <v>3.6397840907597199</v>
      </c>
      <c r="J3565" s="14">
        <v>1.2999281499892099</v>
      </c>
      <c r="K3565" s="14">
        <v>1.58825784728298</v>
      </c>
      <c r="L3565" s="14">
        <v>1.60649605816504</v>
      </c>
      <c r="M3565" s="14">
        <v>0.51706393713190901</v>
      </c>
      <c r="N3565" s="14">
        <v>11.2453107476087</v>
      </c>
      <c r="O3565" s="14">
        <v>5.04269822305102</v>
      </c>
      <c r="P3565" s="14">
        <v>3.7893908199804698</v>
      </c>
      <c r="R3565">
        <v>5</v>
      </c>
      <c r="S3565">
        <v>6</v>
      </c>
      <c r="T3565">
        <v>4</v>
      </c>
      <c r="U3565">
        <v>2</v>
      </c>
      <c r="V3565">
        <v>7</v>
      </c>
    </row>
    <row r="3566" spans="1:22">
      <c r="A3566">
        <v>2018</v>
      </c>
      <c r="B3566">
        <v>5</v>
      </c>
      <c r="C3566">
        <v>8</v>
      </c>
      <c r="D3566" s="14">
        <v>0.97130542248156304</v>
      </c>
      <c r="E3566" s="14">
        <v>0</v>
      </c>
      <c r="F3566" s="14">
        <v>0</v>
      </c>
      <c r="G3566" s="14">
        <v>3.3684813037634198</v>
      </c>
      <c r="H3566" s="14">
        <v>3.1682541024991702</v>
      </c>
      <c r="I3566" s="14">
        <v>1.92626845005249</v>
      </c>
      <c r="J3566" s="14">
        <v>1.13525782551122</v>
      </c>
      <c r="K3566" s="14">
        <v>1.61970708814327</v>
      </c>
      <c r="L3566" s="14">
        <v>2.8514961299058301</v>
      </c>
      <c r="M3566" s="14">
        <v>1.3929916586862301</v>
      </c>
      <c r="N3566" s="14">
        <v>3.1566848562049001</v>
      </c>
      <c r="O3566" s="14">
        <v>3.4004114857537102</v>
      </c>
      <c r="P3566" s="14">
        <v>2.7187212010055202</v>
      </c>
      <c r="R3566">
        <v>2</v>
      </c>
      <c r="S3566">
        <v>5</v>
      </c>
      <c r="T3566">
        <v>4</v>
      </c>
      <c r="U3566">
        <v>2</v>
      </c>
      <c r="V3566">
        <v>7</v>
      </c>
    </row>
    <row r="3567" spans="1:22">
      <c r="A3567">
        <v>2018</v>
      </c>
      <c r="B3567">
        <v>5</v>
      </c>
      <c r="C3567">
        <v>9</v>
      </c>
      <c r="D3567" s="14">
        <v>1.52966502003161</v>
      </c>
      <c r="E3567" s="14">
        <v>0</v>
      </c>
      <c r="F3567" s="14">
        <v>9.6211623953369296E-2</v>
      </c>
      <c r="G3567" s="14">
        <v>2.50088440427057</v>
      </c>
      <c r="H3567" s="14">
        <v>2.3519988824478002</v>
      </c>
      <c r="I3567" s="14">
        <v>3.5930046916636198</v>
      </c>
      <c r="J3567" s="14">
        <v>1.4308547585114</v>
      </c>
      <c r="K3567" s="14">
        <v>1.73965040430259</v>
      </c>
      <c r="L3567" s="14">
        <v>3.2990024158965201</v>
      </c>
      <c r="M3567" s="14">
        <v>1.58624378813163</v>
      </c>
      <c r="N3567" s="14">
        <v>4.6131534973299599</v>
      </c>
      <c r="O3567" s="14">
        <v>2.4164307771129701</v>
      </c>
      <c r="P3567" s="14">
        <v>2.2820313652294701</v>
      </c>
      <c r="R3567">
        <v>2</v>
      </c>
      <c r="S3567">
        <v>5</v>
      </c>
      <c r="T3567">
        <v>4</v>
      </c>
      <c r="U3567">
        <v>2</v>
      </c>
      <c r="V3567">
        <v>7</v>
      </c>
    </row>
    <row r="3568" spans="1:22">
      <c r="A3568">
        <v>2018</v>
      </c>
      <c r="B3568">
        <v>5</v>
      </c>
      <c r="C3568">
        <v>10</v>
      </c>
      <c r="D3568" s="14">
        <v>4.3254062453860502</v>
      </c>
      <c r="E3568" s="14">
        <v>8.23410836198325E-2</v>
      </c>
      <c r="F3568" s="14">
        <v>9.1051866170202195E-2</v>
      </c>
      <c r="G3568" s="14">
        <v>1.9739393213688601</v>
      </c>
      <c r="H3568" s="14">
        <v>2.3807891873472302</v>
      </c>
      <c r="I3568" s="14">
        <v>4.8524410348786997</v>
      </c>
      <c r="J3568" s="14">
        <v>1.17881805143666</v>
      </c>
      <c r="K3568" s="14">
        <v>1.8441003045123501</v>
      </c>
      <c r="L3568" s="14">
        <v>2.6404503160055199</v>
      </c>
      <c r="M3568" s="14">
        <v>0.79018822308443604</v>
      </c>
      <c r="N3568" s="14">
        <v>4.3978006061981896</v>
      </c>
      <c r="O3568" s="14">
        <v>5.0692656687107602</v>
      </c>
      <c r="P3568" s="14">
        <v>3.0680335404274302</v>
      </c>
      <c r="R3568">
        <v>3</v>
      </c>
      <c r="S3568">
        <v>5</v>
      </c>
      <c r="T3568">
        <v>4</v>
      </c>
      <c r="U3568">
        <v>2</v>
      </c>
      <c r="V3568">
        <v>7</v>
      </c>
    </row>
    <row r="3569" spans="1:22">
      <c r="A3569">
        <v>2018</v>
      </c>
      <c r="B3569">
        <v>5</v>
      </c>
      <c r="C3569">
        <v>11</v>
      </c>
      <c r="D3569" s="14">
        <v>3.63742396206111</v>
      </c>
      <c r="E3569" s="14">
        <v>2.65871874037606E-2</v>
      </c>
      <c r="F3569" s="14">
        <v>3.9887202158850998E-2</v>
      </c>
      <c r="G3569" s="14">
        <v>1.16147215929634</v>
      </c>
      <c r="H3569" s="14">
        <v>3.35885223111638</v>
      </c>
      <c r="I3569" s="14">
        <v>5.7331803825637797</v>
      </c>
      <c r="J3569" s="14">
        <v>1.55358814584064</v>
      </c>
      <c r="K3569" s="14">
        <v>1.9408567950326501</v>
      </c>
      <c r="L3569" s="14">
        <v>1.4074221715697</v>
      </c>
      <c r="M3569" s="14">
        <v>0.56933779761566905</v>
      </c>
      <c r="N3569" s="14">
        <v>3.7242051566996399</v>
      </c>
      <c r="O3569" s="14">
        <v>8.5316674071244094</v>
      </c>
      <c r="P3569" s="14">
        <v>4.18063615740415</v>
      </c>
      <c r="R3569">
        <v>3</v>
      </c>
      <c r="S3569">
        <v>6</v>
      </c>
      <c r="T3569">
        <v>4</v>
      </c>
      <c r="U3569">
        <v>2</v>
      </c>
      <c r="V3569">
        <v>7</v>
      </c>
    </row>
    <row r="3570" spans="1:22">
      <c r="A3570">
        <v>2018</v>
      </c>
      <c r="B3570">
        <v>5</v>
      </c>
      <c r="C3570">
        <v>12</v>
      </c>
      <c r="D3570" s="14">
        <v>4.7722800037589597</v>
      </c>
      <c r="E3570" s="14">
        <v>8.4684388175910695E-3</v>
      </c>
      <c r="F3570" s="14">
        <v>0</v>
      </c>
      <c r="G3570" s="14">
        <v>0.91479517155516799</v>
      </c>
      <c r="H3570" s="14">
        <v>0.69222611579314497</v>
      </c>
      <c r="I3570" s="14">
        <v>4.9849645689021997</v>
      </c>
      <c r="J3570" s="14">
        <v>0.71723467782199701</v>
      </c>
      <c r="K3570" s="14">
        <v>2.4496397486410602</v>
      </c>
      <c r="L3570" s="14">
        <v>0.89535648435456505</v>
      </c>
      <c r="M3570" s="14">
        <v>0.11179381887999799</v>
      </c>
      <c r="N3570" s="14">
        <v>3.6704864044215602</v>
      </c>
      <c r="O3570" s="14">
        <v>5.6885349687826201</v>
      </c>
      <c r="P3570" s="14">
        <v>2.8384909944469801</v>
      </c>
      <c r="R3570">
        <v>3</v>
      </c>
      <c r="S3570">
        <v>6</v>
      </c>
      <c r="T3570">
        <v>4</v>
      </c>
      <c r="U3570">
        <v>2</v>
      </c>
      <c r="V3570">
        <v>7</v>
      </c>
    </row>
    <row r="3571" spans="1:22">
      <c r="A3571">
        <v>2018</v>
      </c>
      <c r="B3571">
        <v>5</v>
      </c>
      <c r="C3571">
        <v>13</v>
      </c>
      <c r="D3571" s="14">
        <v>0.59590236687032905</v>
      </c>
      <c r="E3571" s="14">
        <v>2.98191607372148E-2</v>
      </c>
      <c r="F3571" s="14">
        <v>4.2493119110138602E-2</v>
      </c>
      <c r="G3571" s="14">
        <v>1.7840997132976599</v>
      </c>
      <c r="H3571" s="14">
        <v>1.93898035174355</v>
      </c>
      <c r="I3571" s="14">
        <v>1.5236768788086801</v>
      </c>
      <c r="J3571" s="14">
        <v>2.06700642982184</v>
      </c>
      <c r="K3571" s="14">
        <v>4.8358111163482196</v>
      </c>
      <c r="L3571" s="14">
        <v>2.8416094757475401</v>
      </c>
      <c r="M3571" s="14">
        <v>0.64842457464090397</v>
      </c>
      <c r="N3571" s="14">
        <v>2.9033680457425399</v>
      </c>
      <c r="O3571" s="14">
        <v>5.2072322023421904</v>
      </c>
      <c r="P3571" s="14">
        <v>3.4542304390074299</v>
      </c>
      <c r="R3571">
        <v>4</v>
      </c>
      <c r="S3571">
        <v>6</v>
      </c>
      <c r="T3571">
        <v>4</v>
      </c>
      <c r="U3571">
        <v>2</v>
      </c>
      <c r="V3571">
        <v>7</v>
      </c>
    </row>
    <row r="3572" spans="1:22">
      <c r="A3572">
        <v>2018</v>
      </c>
      <c r="B3572">
        <v>5</v>
      </c>
      <c r="C3572">
        <v>14</v>
      </c>
      <c r="D3572" s="14">
        <v>4.90476006061217</v>
      </c>
      <c r="E3572" s="14">
        <v>7.3121833925706E-3</v>
      </c>
      <c r="F3572" s="14">
        <v>6.8730781349319696E-3</v>
      </c>
      <c r="G3572" s="14">
        <v>1.08580932144244</v>
      </c>
      <c r="H3572" s="14">
        <v>2.4693407375751799</v>
      </c>
      <c r="I3572" s="14">
        <v>7.3798019720826398</v>
      </c>
      <c r="J3572" s="14">
        <v>2.2595339635345599</v>
      </c>
      <c r="K3572" s="14">
        <v>6.6485380534076501</v>
      </c>
      <c r="L3572" s="14">
        <v>6.9218999305115902</v>
      </c>
      <c r="M3572" s="14">
        <v>0.57381073949719097</v>
      </c>
      <c r="N3572" s="14">
        <v>9.3404718153741904</v>
      </c>
      <c r="O3572" s="14">
        <v>4.9564708906580304</v>
      </c>
      <c r="P3572" s="14">
        <v>4.0824224655448402</v>
      </c>
      <c r="R3572">
        <v>7</v>
      </c>
      <c r="S3572">
        <v>5</v>
      </c>
      <c r="T3572">
        <v>4</v>
      </c>
      <c r="U3572">
        <v>2</v>
      </c>
      <c r="V3572">
        <v>7</v>
      </c>
    </row>
    <row r="3573" spans="1:22">
      <c r="A3573">
        <v>2018</v>
      </c>
      <c r="B3573">
        <v>5</v>
      </c>
      <c r="C3573">
        <v>15</v>
      </c>
      <c r="D3573" s="14">
        <v>12.9204734183442</v>
      </c>
      <c r="E3573" s="14">
        <v>0.27229343158330399</v>
      </c>
      <c r="F3573" s="14">
        <v>3.00169229165121E-2</v>
      </c>
      <c r="G3573" s="14">
        <v>4.6732377771715301</v>
      </c>
      <c r="H3573" s="14">
        <v>3.3993592115854101</v>
      </c>
      <c r="I3573" s="14">
        <v>5.7985919142640396</v>
      </c>
      <c r="J3573" s="14">
        <v>3.4431792432197801</v>
      </c>
      <c r="K3573" s="14">
        <v>3.6699019185126001</v>
      </c>
      <c r="L3573" s="14">
        <v>17.290954323790899</v>
      </c>
      <c r="M3573" s="14">
        <v>0.58855281583782004</v>
      </c>
      <c r="N3573" s="14">
        <v>17.4482469381968</v>
      </c>
      <c r="O3573" s="14">
        <v>6.5670681599590104</v>
      </c>
      <c r="P3573" s="14">
        <v>5.9471797786377003</v>
      </c>
      <c r="R3573">
        <v>10</v>
      </c>
      <c r="S3573">
        <v>5</v>
      </c>
      <c r="T3573">
        <v>4</v>
      </c>
      <c r="U3573">
        <v>2</v>
      </c>
      <c r="V3573">
        <v>7</v>
      </c>
    </row>
    <row r="3574" spans="1:22">
      <c r="A3574">
        <v>2018</v>
      </c>
      <c r="B3574">
        <v>5</v>
      </c>
      <c r="C3574">
        <v>16</v>
      </c>
      <c r="D3574" s="14">
        <v>9.1142434041075706</v>
      </c>
      <c r="E3574" s="14">
        <v>8.0909826226647705E-2</v>
      </c>
      <c r="F3574" s="14">
        <v>6.9217240637815198E-3</v>
      </c>
      <c r="G3574" s="14">
        <v>3.3192641036761299</v>
      </c>
      <c r="H3574" s="14">
        <v>5.5506557693721996</v>
      </c>
      <c r="I3574" s="14">
        <v>1.1851263297814001</v>
      </c>
      <c r="J3574" s="14">
        <v>2.7373633581661898</v>
      </c>
      <c r="K3574" s="14">
        <v>5.45583969659247</v>
      </c>
      <c r="L3574" s="14">
        <v>2.18428494821854</v>
      </c>
      <c r="M3574" s="14">
        <v>4.7313019198116597E-2</v>
      </c>
      <c r="N3574" s="14">
        <v>7.6742132063972397</v>
      </c>
      <c r="O3574" s="14">
        <v>11.756590296984299</v>
      </c>
      <c r="P3574" s="14">
        <v>6.6529860186618999</v>
      </c>
      <c r="R3574">
        <v>10</v>
      </c>
      <c r="S3574">
        <v>5</v>
      </c>
      <c r="T3574">
        <v>8</v>
      </c>
      <c r="U3574">
        <v>1</v>
      </c>
      <c r="V3574">
        <v>1</v>
      </c>
    </row>
    <row r="3575" spans="1:22">
      <c r="A3575">
        <v>2018</v>
      </c>
      <c r="B3575">
        <v>5</v>
      </c>
      <c r="C3575">
        <v>17</v>
      </c>
      <c r="D3575" s="14">
        <v>1.3383830480746901</v>
      </c>
      <c r="E3575" s="14">
        <v>1.6111734260102099E-2</v>
      </c>
      <c r="F3575" s="14">
        <v>0.118140432982311</v>
      </c>
      <c r="G3575" s="14">
        <v>3.2987554141870601</v>
      </c>
      <c r="H3575" s="14">
        <v>1.58997976335325</v>
      </c>
      <c r="I3575" s="14">
        <v>1.8676516590849901</v>
      </c>
      <c r="J3575" s="14">
        <v>2.5435717571596101</v>
      </c>
      <c r="K3575" s="14">
        <v>0.88089202848767001</v>
      </c>
      <c r="L3575" s="14">
        <v>0.85767598282030499</v>
      </c>
      <c r="M3575" s="14">
        <v>6.16434724177378E-2</v>
      </c>
      <c r="N3575" s="14">
        <v>2.1683670838593501</v>
      </c>
      <c r="O3575" s="14">
        <v>11.0260535773717</v>
      </c>
      <c r="P3575" s="14">
        <v>5.1203023088538702</v>
      </c>
      <c r="R3575">
        <v>10</v>
      </c>
      <c r="S3575">
        <v>9</v>
      </c>
      <c r="T3575">
        <v>8</v>
      </c>
      <c r="U3575">
        <v>1</v>
      </c>
      <c r="V3575">
        <v>6</v>
      </c>
    </row>
    <row r="3576" spans="1:22">
      <c r="A3576">
        <v>2018</v>
      </c>
      <c r="B3576">
        <v>5</v>
      </c>
      <c r="C3576">
        <v>18</v>
      </c>
      <c r="D3576" s="14">
        <v>0.466519179576253</v>
      </c>
      <c r="E3576" s="14">
        <v>2.7680600259733401</v>
      </c>
      <c r="F3576" s="14">
        <v>0.37312826639769198</v>
      </c>
      <c r="G3576" s="14">
        <v>3.3324112136278399</v>
      </c>
      <c r="H3576" s="14">
        <v>1.25048691492827</v>
      </c>
      <c r="I3576" s="14">
        <v>0.97365304844470402</v>
      </c>
      <c r="J3576" s="14">
        <v>4.1506923740232002</v>
      </c>
      <c r="K3576" s="14">
        <v>0.17069958392183601</v>
      </c>
      <c r="L3576" s="14">
        <v>2.0193676734187802</v>
      </c>
      <c r="M3576" s="14">
        <v>0.51113366552694595</v>
      </c>
      <c r="N3576" s="14">
        <v>5.7786620779703997</v>
      </c>
      <c r="O3576" s="14">
        <v>8.7872773076198598</v>
      </c>
      <c r="P3576" s="14">
        <v>4.5826877781297997</v>
      </c>
      <c r="R3576">
        <v>10</v>
      </c>
      <c r="S3576">
        <v>9</v>
      </c>
      <c r="T3576">
        <v>4</v>
      </c>
      <c r="U3576">
        <v>1</v>
      </c>
      <c r="V3576">
        <v>1</v>
      </c>
    </row>
    <row r="3577" spans="1:22">
      <c r="A3577">
        <v>2018</v>
      </c>
      <c r="B3577">
        <v>5</v>
      </c>
      <c r="C3577">
        <v>19</v>
      </c>
      <c r="D3577" s="14">
        <v>0.39851320546880997</v>
      </c>
      <c r="E3577" s="14">
        <v>28.037550359811</v>
      </c>
      <c r="F3577" s="14">
        <v>0.59281336728415901</v>
      </c>
      <c r="G3577" s="14">
        <v>4.38468753490596</v>
      </c>
      <c r="H3577" s="14">
        <v>3.3658230669797802</v>
      </c>
      <c r="I3577" s="14">
        <v>1.2001990714356401</v>
      </c>
      <c r="J3577" s="14">
        <v>4.76105914611471</v>
      </c>
      <c r="K3577" s="14">
        <v>0.41632827188985999</v>
      </c>
      <c r="L3577" s="14">
        <v>1.8971277658314301</v>
      </c>
      <c r="M3577" s="14">
        <v>0.184035713263902</v>
      </c>
      <c r="N3577" s="14">
        <v>8.7506209776507902</v>
      </c>
      <c r="O3577" s="14">
        <v>7.0022436112744799</v>
      </c>
      <c r="P3577" s="14">
        <v>4.5553929981991601</v>
      </c>
      <c r="R3577">
        <v>5</v>
      </c>
      <c r="S3577">
        <v>5</v>
      </c>
      <c r="T3577">
        <v>1</v>
      </c>
      <c r="U3577">
        <v>1</v>
      </c>
      <c r="V3577">
        <v>1</v>
      </c>
    </row>
    <row r="3578" spans="1:22">
      <c r="A3578">
        <v>2018</v>
      </c>
      <c r="B3578">
        <v>5</v>
      </c>
      <c r="C3578">
        <v>20</v>
      </c>
      <c r="D3578" s="14">
        <v>2.4142406186348098E-2</v>
      </c>
      <c r="E3578" s="14">
        <v>10.454367012984401</v>
      </c>
      <c r="F3578" s="14">
        <v>2.5207637841300201E-2</v>
      </c>
      <c r="G3578" s="14">
        <v>7.4525439789633303</v>
      </c>
      <c r="H3578" s="14">
        <v>4.0166808679234904</v>
      </c>
      <c r="I3578" s="14">
        <v>0.114289217757695</v>
      </c>
      <c r="J3578" s="14">
        <v>3.7746576332934398</v>
      </c>
      <c r="K3578" s="14">
        <v>0.46740148206472498</v>
      </c>
      <c r="L3578" s="14">
        <v>3.9200111918104201</v>
      </c>
      <c r="M3578" s="14">
        <v>0.16731483000785</v>
      </c>
      <c r="N3578" s="14">
        <v>6.3187448867808396</v>
      </c>
      <c r="O3578" s="14">
        <v>3.5105043713103501</v>
      </c>
      <c r="P3578" s="14">
        <v>3.7927045575866298</v>
      </c>
      <c r="R3578">
        <v>5</v>
      </c>
      <c r="S3578">
        <v>5</v>
      </c>
      <c r="T3578">
        <v>8</v>
      </c>
      <c r="U3578">
        <v>1</v>
      </c>
      <c r="V3578">
        <v>7</v>
      </c>
    </row>
    <row r="3579" spans="1:22">
      <c r="A3579">
        <v>2018</v>
      </c>
      <c r="B3579">
        <v>5</v>
      </c>
      <c r="C3579">
        <v>21</v>
      </c>
      <c r="D3579" s="14">
        <v>0.23889285050221201</v>
      </c>
      <c r="E3579" s="14">
        <v>0.53266879100186204</v>
      </c>
      <c r="F3579" s="14">
        <v>4.2175191782701002E-2</v>
      </c>
      <c r="G3579" s="14">
        <v>10.099831106940201</v>
      </c>
      <c r="H3579" s="14">
        <v>10.718465599531701</v>
      </c>
      <c r="I3579" s="14">
        <v>0.31344003364063899</v>
      </c>
      <c r="J3579" s="14">
        <v>3.2024750059923801</v>
      </c>
      <c r="K3579" s="14">
        <v>0.85622618851766596</v>
      </c>
      <c r="L3579" s="14">
        <v>14.4956712435981</v>
      </c>
      <c r="M3579" s="14">
        <v>2.4453831819513101</v>
      </c>
      <c r="N3579" s="14">
        <v>12.185000671886799</v>
      </c>
      <c r="O3579" s="14">
        <v>2.5121569304881701</v>
      </c>
      <c r="P3579" s="14">
        <v>5.2746529408995197</v>
      </c>
      <c r="R3579">
        <v>5</v>
      </c>
      <c r="S3579">
        <v>5</v>
      </c>
      <c r="T3579">
        <v>8</v>
      </c>
      <c r="U3579">
        <v>1</v>
      </c>
      <c r="V3579">
        <v>6</v>
      </c>
    </row>
    <row r="3580" spans="1:22">
      <c r="A3580">
        <v>2018</v>
      </c>
      <c r="B3580">
        <v>5</v>
      </c>
      <c r="C3580">
        <v>22</v>
      </c>
      <c r="D3580" s="14">
        <v>0.10430884876227101</v>
      </c>
      <c r="E3580" s="14">
        <v>3.7525254435757903E-2</v>
      </c>
      <c r="F3580" s="14">
        <v>0.19902879935509599</v>
      </c>
      <c r="G3580" s="14">
        <v>8.5879128234253805</v>
      </c>
      <c r="H3580" s="14">
        <v>10.0531313347948</v>
      </c>
      <c r="I3580" s="14">
        <v>0.94368417669872495</v>
      </c>
      <c r="J3580" s="14">
        <v>3.3324469949436901</v>
      </c>
      <c r="K3580" s="14">
        <v>1.01744970679788</v>
      </c>
      <c r="L3580" s="14">
        <v>7.4836496158363097</v>
      </c>
      <c r="M3580" s="14">
        <v>1.5538713690563799</v>
      </c>
      <c r="N3580" s="14">
        <v>9.6748775137319001</v>
      </c>
      <c r="O3580" s="14">
        <v>1.26646685483609</v>
      </c>
      <c r="P3580" s="14">
        <v>4.0219817187902498</v>
      </c>
      <c r="R3580">
        <v>5</v>
      </c>
      <c r="S3580">
        <v>5</v>
      </c>
      <c r="T3580">
        <v>8</v>
      </c>
      <c r="U3580">
        <v>1</v>
      </c>
      <c r="V3580">
        <v>6</v>
      </c>
    </row>
    <row r="3581" spans="1:22">
      <c r="A3581">
        <v>2018</v>
      </c>
      <c r="B3581">
        <v>5</v>
      </c>
      <c r="C3581">
        <v>23</v>
      </c>
      <c r="D3581" s="14">
        <v>0.71152730499015204</v>
      </c>
      <c r="E3581" s="14">
        <v>1.13993305886706E-3</v>
      </c>
      <c r="F3581" s="14">
        <v>6.6858124269174299E-2</v>
      </c>
      <c r="G3581" s="14">
        <v>3.8022089668875099</v>
      </c>
      <c r="H3581" s="14">
        <v>3.4078135152120499</v>
      </c>
      <c r="I3581" s="14">
        <v>1.24907644043813</v>
      </c>
      <c r="J3581" s="14">
        <v>0.214134022118009</v>
      </c>
      <c r="K3581" s="14">
        <v>0.71709283088518005</v>
      </c>
      <c r="L3581" s="14">
        <v>5.49681935070039</v>
      </c>
      <c r="M3581" s="14">
        <v>1.3228489491483699</v>
      </c>
      <c r="N3581" s="14">
        <v>5.4969862940488499</v>
      </c>
      <c r="O3581" s="14">
        <v>1.2359535560547901</v>
      </c>
      <c r="P3581" s="14">
        <v>2.0496296769114899</v>
      </c>
      <c r="R3581">
        <v>2</v>
      </c>
      <c r="S3581">
        <v>9</v>
      </c>
      <c r="T3581">
        <v>8</v>
      </c>
      <c r="U3581">
        <v>5</v>
      </c>
      <c r="V3581">
        <v>6</v>
      </c>
    </row>
    <row r="3582" spans="1:22">
      <c r="A3582">
        <v>2018</v>
      </c>
      <c r="B3582">
        <v>5</v>
      </c>
      <c r="C3582">
        <v>24</v>
      </c>
      <c r="D3582" s="14">
        <v>0.27921151900059199</v>
      </c>
      <c r="E3582" s="14">
        <v>0</v>
      </c>
      <c r="F3582" s="14">
        <v>5.94608531468259E-2</v>
      </c>
      <c r="G3582" s="14">
        <v>3.1758996830421502</v>
      </c>
      <c r="H3582" s="14">
        <v>1.65680319969795</v>
      </c>
      <c r="I3582" s="14">
        <v>0.31566962156296802</v>
      </c>
      <c r="J3582" s="14">
        <v>0.104175862376906</v>
      </c>
      <c r="K3582" s="14">
        <v>0.55979690029351103</v>
      </c>
      <c r="L3582" s="14">
        <v>2.2751073649762001</v>
      </c>
      <c r="M3582" s="14">
        <v>0.50662187338992104</v>
      </c>
      <c r="N3582" s="14">
        <v>6.7253531564980698</v>
      </c>
      <c r="O3582" s="14">
        <v>1.60407859221555</v>
      </c>
      <c r="P3582" s="14">
        <v>1.74696049992183</v>
      </c>
      <c r="R3582">
        <v>2</v>
      </c>
      <c r="S3582">
        <v>9</v>
      </c>
      <c r="T3582">
        <v>8</v>
      </c>
      <c r="U3582">
        <v>5</v>
      </c>
      <c r="V3582">
        <v>6</v>
      </c>
    </row>
    <row r="3583" spans="1:22">
      <c r="A3583">
        <v>2018</v>
      </c>
      <c r="B3583">
        <v>5</v>
      </c>
      <c r="C3583">
        <v>25</v>
      </c>
      <c r="D3583" s="14">
        <v>6.7700669563487303E-2</v>
      </c>
      <c r="E3583" s="14">
        <v>0</v>
      </c>
      <c r="F3583" s="14">
        <v>1.75744051216392E-2</v>
      </c>
      <c r="G3583" s="14">
        <v>3.72119295176442</v>
      </c>
      <c r="H3583" s="14">
        <v>2.3718576263009701</v>
      </c>
      <c r="I3583" s="14">
        <v>3.5272546639392097E-2</v>
      </c>
      <c r="J3583" s="14">
        <v>0.30368721667992099</v>
      </c>
      <c r="K3583" s="14">
        <v>1.10720891958235</v>
      </c>
      <c r="L3583" s="14">
        <v>4.9188714297131604</v>
      </c>
      <c r="M3583" s="14">
        <v>3.5369165995101501</v>
      </c>
      <c r="N3583" s="14">
        <v>5.5284395455681503</v>
      </c>
      <c r="O3583" s="14">
        <v>1.61579127829125</v>
      </c>
      <c r="P3583" s="14">
        <v>2.2000598028592999</v>
      </c>
      <c r="R3583">
        <v>2</v>
      </c>
      <c r="S3583">
        <v>9</v>
      </c>
      <c r="T3583">
        <v>8</v>
      </c>
      <c r="U3583">
        <v>5</v>
      </c>
      <c r="V3583">
        <v>6</v>
      </c>
    </row>
    <row r="3584" spans="1:22">
      <c r="A3584">
        <v>2018</v>
      </c>
      <c r="B3584">
        <v>5</v>
      </c>
      <c r="C3584">
        <v>26</v>
      </c>
      <c r="D3584" s="14">
        <v>0.55853963893596303</v>
      </c>
      <c r="E3584" s="14">
        <v>0</v>
      </c>
      <c r="F3584" s="14">
        <v>1.5831098475050001E-2</v>
      </c>
      <c r="G3584" s="14">
        <v>4.89278998234313</v>
      </c>
      <c r="H3584" s="14">
        <v>2.00358741958238</v>
      </c>
      <c r="I3584" s="14">
        <v>1.11917801756656</v>
      </c>
      <c r="J3584" s="14">
        <v>0.73825379502807298</v>
      </c>
      <c r="K3584" s="14">
        <v>0.79140258341280001</v>
      </c>
      <c r="L3584" s="14">
        <v>2.92083564063195</v>
      </c>
      <c r="M3584" s="14">
        <v>0.62608249201406896</v>
      </c>
      <c r="N3584" s="14">
        <v>8.9432805631224195</v>
      </c>
      <c r="O3584" s="14">
        <v>2.2128396975095601</v>
      </c>
      <c r="P3584" s="14">
        <v>2.4953233899035601</v>
      </c>
      <c r="R3584">
        <v>2</v>
      </c>
      <c r="S3584">
        <v>9</v>
      </c>
      <c r="T3584">
        <v>8</v>
      </c>
      <c r="U3584">
        <v>5</v>
      </c>
      <c r="V3584">
        <v>6</v>
      </c>
    </row>
    <row r="3585" spans="1:22">
      <c r="A3585">
        <v>2018</v>
      </c>
      <c r="B3585">
        <v>5</v>
      </c>
      <c r="C3585">
        <v>27</v>
      </c>
      <c r="D3585" s="14">
        <v>0.30588421040469599</v>
      </c>
      <c r="E3585" s="14">
        <v>1.7144366286501699E-2</v>
      </c>
      <c r="F3585" s="14">
        <v>0.19741758361279499</v>
      </c>
      <c r="G3585" s="14">
        <v>3.8324256581523701</v>
      </c>
      <c r="H3585" s="14">
        <v>0.82691743589206002</v>
      </c>
      <c r="I3585" s="14">
        <v>0.44555560202924399</v>
      </c>
      <c r="J3585" s="14">
        <v>0.18367008984729899</v>
      </c>
      <c r="K3585" s="14">
        <v>0.26756541640871701</v>
      </c>
      <c r="L3585" s="14">
        <v>3.2215594036774</v>
      </c>
      <c r="M3585" s="14">
        <v>3.2147361150679501</v>
      </c>
      <c r="N3585" s="14">
        <v>5.7142814583340398</v>
      </c>
      <c r="O3585" s="14">
        <v>2.9770512442024399</v>
      </c>
      <c r="P3585" s="14">
        <v>2.37185993672349</v>
      </c>
      <c r="R3585">
        <v>2</v>
      </c>
      <c r="S3585">
        <v>9</v>
      </c>
      <c r="T3585">
        <v>8</v>
      </c>
      <c r="U3585">
        <v>5</v>
      </c>
      <c r="V3585">
        <v>6</v>
      </c>
    </row>
    <row r="3586" spans="1:22">
      <c r="A3586">
        <v>2018</v>
      </c>
      <c r="B3586">
        <v>5</v>
      </c>
      <c r="C3586">
        <v>28</v>
      </c>
      <c r="D3586" s="14">
        <v>1.30716979172102E-2</v>
      </c>
      <c r="E3586" s="14">
        <v>2.5022762305521402E-3</v>
      </c>
      <c r="F3586" s="14">
        <v>0.63197241293712303</v>
      </c>
      <c r="G3586" s="14">
        <v>3.79223831342627</v>
      </c>
      <c r="H3586" s="14">
        <v>1.4643739293743701</v>
      </c>
      <c r="I3586" s="14">
        <v>1.64824254514979E-2</v>
      </c>
      <c r="J3586" s="14">
        <v>6.6838336288806394E-2</v>
      </c>
      <c r="K3586" s="14">
        <v>2.7396804724583099E-2</v>
      </c>
      <c r="L3586" s="14">
        <v>6.3264812829088797</v>
      </c>
      <c r="M3586" s="14">
        <v>3.0544992799414099</v>
      </c>
      <c r="N3586" s="14">
        <v>2.9888799053636701</v>
      </c>
      <c r="O3586" s="14">
        <v>1.9945801436167401</v>
      </c>
      <c r="P3586" s="14">
        <v>2.0748852938331699</v>
      </c>
      <c r="R3586">
        <v>2</v>
      </c>
      <c r="S3586">
        <v>9</v>
      </c>
      <c r="T3586">
        <v>8</v>
      </c>
      <c r="U3586">
        <v>5</v>
      </c>
      <c r="V3586">
        <v>6</v>
      </c>
    </row>
    <row r="3587" spans="1:22">
      <c r="A3587">
        <v>2018</v>
      </c>
      <c r="B3587">
        <v>5</v>
      </c>
      <c r="C3587">
        <v>29</v>
      </c>
      <c r="D3587" s="14">
        <v>0</v>
      </c>
      <c r="E3587" s="14">
        <v>9.1198191600365202E-5</v>
      </c>
      <c r="F3587" s="14">
        <v>0.138333648784639</v>
      </c>
      <c r="G3587" s="14">
        <v>5.0213753097349496</v>
      </c>
      <c r="H3587" s="14">
        <v>1.4237801143014901</v>
      </c>
      <c r="I3587" s="14">
        <v>0</v>
      </c>
      <c r="J3587" s="14">
        <v>0.13638098320553099</v>
      </c>
      <c r="K3587" s="14">
        <v>3.2237694854808902E-2</v>
      </c>
      <c r="L3587" s="14">
        <v>6.82797066680138</v>
      </c>
      <c r="M3587" s="14">
        <v>4.7529923506019696</v>
      </c>
      <c r="N3587" s="14">
        <v>2.4688283075825099</v>
      </c>
      <c r="O3587" s="14">
        <v>2.0572123102217099</v>
      </c>
      <c r="P3587" s="14">
        <v>2.3741458697146398</v>
      </c>
      <c r="R3587">
        <v>2</v>
      </c>
      <c r="S3587">
        <v>9</v>
      </c>
      <c r="T3587">
        <v>8</v>
      </c>
      <c r="U3587">
        <v>5</v>
      </c>
      <c r="V3587">
        <v>6</v>
      </c>
    </row>
    <row r="3588" spans="1:22">
      <c r="A3588">
        <v>2018</v>
      </c>
      <c r="B3588">
        <v>5</v>
      </c>
      <c r="C3588">
        <v>30</v>
      </c>
      <c r="D3588" s="14">
        <v>0</v>
      </c>
      <c r="E3588" s="14">
        <v>0</v>
      </c>
      <c r="F3588" s="14">
        <v>0.33273577614479899</v>
      </c>
      <c r="G3588" s="14">
        <v>5.5418840900059898</v>
      </c>
      <c r="H3588" s="14">
        <v>0.58761049358164497</v>
      </c>
      <c r="I3588" s="14">
        <v>0</v>
      </c>
      <c r="J3588" s="14">
        <v>0.46192874011740997</v>
      </c>
      <c r="K3588" s="14">
        <v>5.6183883428198099E-2</v>
      </c>
      <c r="L3588" s="14">
        <v>3.18181515747668</v>
      </c>
      <c r="M3588" s="14">
        <v>4.6120124634359003</v>
      </c>
      <c r="N3588" s="14">
        <v>0.90661594226397502</v>
      </c>
      <c r="O3588" s="14">
        <v>2.69787738428463</v>
      </c>
      <c r="P3588" s="14">
        <v>2.3838981814976901</v>
      </c>
      <c r="R3588">
        <v>2</v>
      </c>
      <c r="S3588">
        <v>9</v>
      </c>
      <c r="T3588">
        <v>8</v>
      </c>
      <c r="U3588">
        <v>5</v>
      </c>
      <c r="V3588">
        <v>6</v>
      </c>
    </row>
    <row r="3589" spans="1:22">
      <c r="A3589">
        <v>2018</v>
      </c>
      <c r="B3589">
        <v>5</v>
      </c>
      <c r="C3589">
        <v>31</v>
      </c>
      <c r="D3589" s="14">
        <v>2.9470580382913699E-3</v>
      </c>
      <c r="E3589" s="14">
        <v>0.101847650929031</v>
      </c>
      <c r="F3589" s="14">
        <v>0.195432075515308</v>
      </c>
      <c r="G3589" s="14">
        <v>3.4021348169425898</v>
      </c>
      <c r="H3589" s="14">
        <v>1.7245905307731</v>
      </c>
      <c r="I3589" s="14">
        <v>8.6022139827837494E-3</v>
      </c>
      <c r="J3589" s="14">
        <v>0.70439703364006701</v>
      </c>
      <c r="K3589" s="14">
        <v>0.90764721540804505</v>
      </c>
      <c r="L3589" s="14">
        <v>3.78791430958599</v>
      </c>
      <c r="M3589" s="14">
        <v>1.5052628700917301</v>
      </c>
      <c r="N3589" s="14">
        <v>2.0158359462279698</v>
      </c>
      <c r="O3589" s="14">
        <v>2.4171598714798201</v>
      </c>
      <c r="P3589" s="14">
        <v>2.1229135416726401</v>
      </c>
      <c r="R3589">
        <v>2</v>
      </c>
      <c r="S3589">
        <v>9</v>
      </c>
      <c r="T3589">
        <v>8</v>
      </c>
      <c r="U3589">
        <v>5</v>
      </c>
      <c r="V3589">
        <v>6</v>
      </c>
    </row>
  </sheetData>
  <conditionalFormatting sqref="AA60:AA70">
    <cfRule type="top10" dxfId="739" priority="433" percent="1" bottom="1" rank="10"/>
    <cfRule type="top10" dxfId="738" priority="434" percent="1" rank="10"/>
  </conditionalFormatting>
  <conditionalFormatting sqref="AB60:AB70">
    <cfRule type="top10" dxfId="737" priority="431" percent="1" bottom="1" rank="10"/>
    <cfRule type="top10" dxfId="736" priority="432" percent="1" rank="10"/>
  </conditionalFormatting>
  <conditionalFormatting sqref="AC60:AC70">
    <cfRule type="top10" dxfId="735" priority="429" percent="1" bottom="1" rank="10"/>
    <cfRule type="top10" dxfId="734" priority="430" percent="1" rank="10"/>
  </conditionalFormatting>
  <conditionalFormatting sqref="AD60:AD70">
    <cfRule type="top10" dxfId="733" priority="427" percent="1" bottom="1" rank="10"/>
    <cfRule type="top10" dxfId="732" priority="428" percent="1" rank="10"/>
  </conditionalFormatting>
  <conditionalFormatting sqref="AE60:AE70">
    <cfRule type="top10" dxfId="731" priority="425" percent="1" bottom="1" rank="10"/>
    <cfRule type="top10" dxfId="730" priority="426" percent="1" rank="10"/>
  </conditionalFormatting>
  <conditionalFormatting sqref="AF60:AF70">
    <cfRule type="top10" dxfId="729" priority="423" percent="1" bottom="1" rank="10"/>
    <cfRule type="top10" dxfId="728" priority="424" percent="1" rank="10"/>
  </conditionalFormatting>
  <conditionalFormatting sqref="AG60:AG70">
    <cfRule type="top10" dxfId="727" priority="421" percent="1" bottom="1" rank="10"/>
    <cfRule type="top10" dxfId="726" priority="422" percent="1" rank="10"/>
  </conditionalFormatting>
  <conditionalFormatting sqref="AH60:AH70">
    <cfRule type="top10" dxfId="725" priority="419" percent="1" bottom="1" rank="10"/>
    <cfRule type="top10" dxfId="724" priority="420" percent="1" rank="10"/>
  </conditionalFormatting>
  <conditionalFormatting sqref="AI60:AI70">
    <cfRule type="top10" dxfId="723" priority="417" percent="1" bottom="1" rank="10"/>
    <cfRule type="top10" dxfId="722" priority="418" percent="1" rank="10"/>
  </conditionalFormatting>
  <conditionalFormatting sqref="AJ60:AJ70">
    <cfRule type="top10" dxfId="721" priority="415" percent="1" bottom="1" rank="10"/>
    <cfRule type="top10" dxfId="720" priority="416" percent="1" rank="10"/>
  </conditionalFormatting>
  <conditionalFormatting sqref="AK60:AK70">
    <cfRule type="top10" dxfId="719" priority="413" percent="1" bottom="1" rank="10"/>
    <cfRule type="top10" dxfId="718" priority="414" percent="1" rank="10"/>
  </conditionalFormatting>
  <conditionalFormatting sqref="AL60:AL70">
    <cfRule type="top10" dxfId="717" priority="411" percent="1" bottom="1" rank="10"/>
    <cfRule type="top10" dxfId="716" priority="412" percent="1" rank="10"/>
  </conditionalFormatting>
  <conditionalFormatting sqref="AA85">
    <cfRule type="top10" dxfId="715" priority="407" percent="1" bottom="1" rank="10"/>
    <cfRule type="top10" dxfId="714" priority="408" percent="1" rank="10"/>
  </conditionalFormatting>
  <conditionalFormatting sqref="AB85">
    <cfRule type="top10" dxfId="713" priority="405" percent="1" bottom="1" rank="10"/>
    <cfRule type="top10" dxfId="712" priority="406" percent="1" rank="10"/>
  </conditionalFormatting>
  <conditionalFormatting sqref="AC85">
    <cfRule type="top10" dxfId="711" priority="403" percent="1" bottom="1" rank="10"/>
    <cfRule type="top10" dxfId="710" priority="404" percent="1" rank="10"/>
  </conditionalFormatting>
  <conditionalFormatting sqref="AD85">
    <cfRule type="top10" dxfId="709" priority="401" percent="1" bottom="1" rank="10"/>
    <cfRule type="top10" dxfId="708" priority="402" percent="1" rank="10"/>
  </conditionalFormatting>
  <conditionalFormatting sqref="AE85">
    <cfRule type="top10" dxfId="707" priority="399" percent="1" bottom="1" rank="10"/>
    <cfRule type="top10" dxfId="706" priority="400" percent="1" rank="10"/>
  </conditionalFormatting>
  <conditionalFormatting sqref="AF85">
    <cfRule type="top10" dxfId="705" priority="397" percent="1" bottom="1" rank="10"/>
    <cfRule type="top10" dxfId="704" priority="398" percent="1" rank="10"/>
  </conditionalFormatting>
  <conditionalFormatting sqref="AG85">
    <cfRule type="top10" dxfId="703" priority="395" percent="1" bottom="1" rank="10"/>
    <cfRule type="top10" dxfId="702" priority="396" percent="1" rank="10"/>
  </conditionalFormatting>
  <conditionalFormatting sqref="AH85">
    <cfRule type="top10" dxfId="701" priority="393" percent="1" bottom="1" rank="10"/>
    <cfRule type="top10" dxfId="700" priority="394" percent="1" rank="10"/>
  </conditionalFormatting>
  <conditionalFormatting sqref="AI85">
    <cfRule type="top10" dxfId="699" priority="391" percent="1" bottom="1" rank="10"/>
    <cfRule type="top10" dxfId="698" priority="392" percent="1" rank="10"/>
  </conditionalFormatting>
  <conditionalFormatting sqref="AJ85">
    <cfRule type="top10" dxfId="697" priority="389" percent="1" bottom="1" rank="10"/>
    <cfRule type="top10" dxfId="696" priority="390" percent="1" rank="10"/>
  </conditionalFormatting>
  <conditionalFormatting sqref="AK85">
    <cfRule type="top10" dxfId="695" priority="387" percent="1" bottom="1" rank="10"/>
    <cfRule type="top10" dxfId="694" priority="388" percent="1" rank="10"/>
  </conditionalFormatting>
  <conditionalFormatting sqref="AL85">
    <cfRule type="top10" dxfId="693" priority="385" percent="1" bottom="1" rank="10"/>
    <cfRule type="top10" dxfId="692" priority="386" percent="1" rank="10"/>
  </conditionalFormatting>
  <conditionalFormatting sqref="AA75:AA83">
    <cfRule type="top10" dxfId="691" priority="381" percent="1" bottom="1" rank="10"/>
    <cfRule type="top10" dxfId="690" priority="382" percent="1" rank="10"/>
  </conditionalFormatting>
  <conditionalFormatting sqref="AB75:AB83">
    <cfRule type="top10" dxfId="689" priority="379" percent="1" bottom="1" rank="10"/>
    <cfRule type="top10" dxfId="688" priority="380" percent="1" rank="10"/>
  </conditionalFormatting>
  <conditionalFormatting sqref="AC75:AC83">
    <cfRule type="top10" dxfId="687" priority="377" percent="1" bottom="1" rank="10"/>
    <cfRule type="top10" dxfId="686" priority="378" percent="1" rank="10"/>
  </conditionalFormatting>
  <conditionalFormatting sqref="AD75:AD83">
    <cfRule type="top10" dxfId="685" priority="375" percent="1" bottom="1" rank="10"/>
    <cfRule type="top10" dxfId="684" priority="376" percent="1" rank="10"/>
  </conditionalFormatting>
  <conditionalFormatting sqref="AE75:AE83">
    <cfRule type="top10" dxfId="683" priority="373" percent="1" bottom="1" rank="10"/>
    <cfRule type="top10" dxfId="682" priority="374" percent="1" rank="10"/>
  </conditionalFormatting>
  <conditionalFormatting sqref="AF75:AF83">
    <cfRule type="top10" dxfId="681" priority="371" percent="1" bottom="1" rank="10"/>
    <cfRule type="top10" dxfId="680" priority="372" percent="1" rank="10"/>
  </conditionalFormatting>
  <conditionalFormatting sqref="AG75:AG83">
    <cfRule type="top10" dxfId="679" priority="369" percent="1" bottom="1" rank="10"/>
    <cfRule type="top10" dxfId="678" priority="370" percent="1" rank="10"/>
  </conditionalFormatting>
  <conditionalFormatting sqref="AH75:AH83">
    <cfRule type="top10" dxfId="677" priority="367" percent="1" bottom="1" rank="10"/>
    <cfRule type="top10" dxfId="676" priority="368" percent="1" rank="10"/>
  </conditionalFormatting>
  <conditionalFormatting sqref="AI75:AI83">
    <cfRule type="top10" dxfId="675" priority="365" percent="1" bottom="1" rank="10"/>
    <cfRule type="top10" dxfId="674" priority="366" percent="1" rank="10"/>
  </conditionalFormatting>
  <conditionalFormatting sqref="AJ75:AJ83">
    <cfRule type="top10" dxfId="673" priority="363" percent="1" bottom="1" rank="10"/>
    <cfRule type="top10" dxfId="672" priority="364" percent="1" rank="10"/>
  </conditionalFormatting>
  <conditionalFormatting sqref="AK75:AK83">
    <cfRule type="top10" dxfId="671" priority="361" percent="1" bottom="1" rank="10"/>
    <cfRule type="top10" dxfId="670" priority="362" percent="1" rank="10"/>
  </conditionalFormatting>
  <conditionalFormatting sqref="AL75:AL83">
    <cfRule type="top10" dxfId="669" priority="359" percent="1" bottom="1" rank="10"/>
    <cfRule type="top10" dxfId="668" priority="360" percent="1" rank="10"/>
  </conditionalFormatting>
  <conditionalFormatting sqref="AB88:AB96">
    <cfRule type="top10" dxfId="667" priority="327" percent="1" bottom="1" rank="10"/>
    <cfRule type="top10" dxfId="666" priority="328" percent="1" rank="10"/>
  </conditionalFormatting>
  <conditionalFormatting sqref="AC88:AC96">
    <cfRule type="top10" dxfId="665" priority="325" percent="1" bottom="1" rank="10"/>
    <cfRule type="top10" dxfId="664" priority="326" percent="1" rank="10"/>
  </conditionalFormatting>
  <conditionalFormatting sqref="AD88:AD96">
    <cfRule type="top10" dxfId="663" priority="323" percent="1" bottom="1" rank="10"/>
    <cfRule type="top10" dxfId="662" priority="324" percent="1" rank="10"/>
  </conditionalFormatting>
  <conditionalFormatting sqref="AE88:AE96">
    <cfRule type="top10" dxfId="661" priority="321" percent="1" bottom="1" rank="10"/>
    <cfRule type="top10" dxfId="660" priority="322" percent="1" rank="10"/>
  </conditionalFormatting>
  <conditionalFormatting sqref="AF88:AF96">
    <cfRule type="top10" dxfId="659" priority="319" percent="1" bottom="1" rank="10"/>
    <cfRule type="top10" dxfId="658" priority="320" percent="1" rank="10"/>
  </conditionalFormatting>
  <conditionalFormatting sqref="AG88:AG96">
    <cfRule type="top10" dxfId="657" priority="317" percent="1" bottom="1" rank="10"/>
    <cfRule type="top10" dxfId="656" priority="318" percent="1" rank="10"/>
  </conditionalFormatting>
  <conditionalFormatting sqref="AH88:AH96">
    <cfRule type="top10" dxfId="655" priority="315" percent="1" bottom="1" rank="10"/>
    <cfRule type="top10" dxfId="654" priority="316" percent="1" rank="10"/>
  </conditionalFormatting>
  <conditionalFormatting sqref="AI88:AI96">
    <cfRule type="top10" dxfId="653" priority="313" percent="1" bottom="1" rank="10"/>
    <cfRule type="top10" dxfId="652" priority="314" percent="1" rank="10"/>
  </conditionalFormatting>
  <conditionalFormatting sqref="AJ88:AJ96">
    <cfRule type="top10" dxfId="651" priority="311" percent="1" bottom="1" rank="10"/>
    <cfRule type="top10" dxfId="650" priority="312" percent="1" rank="10"/>
  </conditionalFormatting>
  <conditionalFormatting sqref="AK88:AK96">
    <cfRule type="top10" dxfId="649" priority="309" percent="1" bottom="1" rank="10"/>
    <cfRule type="top10" dxfId="648" priority="310" percent="1" rank="10"/>
  </conditionalFormatting>
  <conditionalFormatting sqref="AL88:AL96">
    <cfRule type="top10" dxfId="647" priority="307" percent="1" bottom="1" rank="10"/>
    <cfRule type="top10" dxfId="646" priority="308" percent="1" rank="10"/>
  </conditionalFormatting>
  <conditionalFormatting sqref="AA88:AA96">
    <cfRule type="top10" dxfId="645" priority="329" percent="1" bottom="1" rank="10"/>
    <cfRule type="top10" dxfId="644" priority="330" percent="1" rank="10"/>
  </conditionalFormatting>
  <conditionalFormatting sqref="AB101:AB109">
    <cfRule type="top10" dxfId="643" priority="275" percent="1" bottom="1" rank="10"/>
    <cfRule type="top10" dxfId="642" priority="276" percent="1" rank="10"/>
  </conditionalFormatting>
  <conditionalFormatting sqref="AC101:AC109">
    <cfRule type="top10" dxfId="641" priority="273" percent="1" bottom="1" rank="10"/>
    <cfRule type="top10" dxfId="640" priority="274" percent="1" rank="10"/>
  </conditionalFormatting>
  <conditionalFormatting sqref="AD101:AD109">
    <cfRule type="top10" dxfId="639" priority="271" percent="1" bottom="1" rank="10"/>
    <cfRule type="top10" dxfId="638" priority="272" percent="1" rank="10"/>
  </conditionalFormatting>
  <conditionalFormatting sqref="AE101:AE109">
    <cfRule type="top10" dxfId="637" priority="269" percent="1" bottom="1" rank="10"/>
    <cfRule type="top10" dxfId="636" priority="270" percent="1" rank="10"/>
  </conditionalFormatting>
  <conditionalFormatting sqref="AF101:AF109">
    <cfRule type="top10" dxfId="635" priority="267" percent="1" bottom="1" rank="10"/>
    <cfRule type="top10" dxfId="634" priority="268" percent="1" rank="10"/>
  </conditionalFormatting>
  <conditionalFormatting sqref="AG101:AG109">
    <cfRule type="top10" dxfId="633" priority="265" percent="1" bottom="1" rank="10"/>
    <cfRule type="top10" dxfId="632" priority="266" percent="1" rank="10"/>
  </conditionalFormatting>
  <conditionalFormatting sqref="AH101:AH109">
    <cfRule type="top10" dxfId="631" priority="263" percent="1" bottom="1" rank="10"/>
    <cfRule type="top10" dxfId="630" priority="264" percent="1" rank="10"/>
  </conditionalFormatting>
  <conditionalFormatting sqref="AI101:AI109">
    <cfRule type="top10" dxfId="629" priority="261" percent="1" bottom="1" rank="10"/>
    <cfRule type="top10" dxfId="628" priority="262" percent="1" rank="10"/>
  </conditionalFormatting>
  <conditionalFormatting sqref="AJ101:AJ109">
    <cfRule type="top10" dxfId="627" priority="259" percent="1" bottom="1" rank="10"/>
    <cfRule type="top10" dxfId="626" priority="260" percent="1" rank="10"/>
  </conditionalFormatting>
  <conditionalFormatting sqref="AK101:AK109">
    <cfRule type="top10" dxfId="625" priority="257" percent="1" bottom="1" rank="10"/>
    <cfRule type="top10" dxfId="624" priority="258" percent="1" rank="10"/>
  </conditionalFormatting>
  <conditionalFormatting sqref="AL101:AL109">
    <cfRule type="top10" dxfId="623" priority="255" percent="1" bottom="1" rank="10"/>
    <cfRule type="top10" dxfId="622" priority="256" percent="1" rank="10"/>
  </conditionalFormatting>
  <conditionalFormatting sqref="AA101:AA109">
    <cfRule type="top10" dxfId="621" priority="277" percent="1" bottom="1" rank="10"/>
    <cfRule type="top10" dxfId="620" priority="278" percent="1" rank="10"/>
  </conditionalFormatting>
  <conditionalFormatting sqref="BG2:BG93 BG95">
    <cfRule type="top10" dxfId="619" priority="251" percent="1" bottom="1" rank="10"/>
    <cfRule type="top10" dxfId="618" priority="252" percent="1" rank="10"/>
  </conditionalFormatting>
  <conditionalFormatting sqref="BD60:BE70">
    <cfRule type="top10" dxfId="617" priority="227" percent="1" bottom="1" rank="10"/>
    <cfRule type="top10" dxfId="616" priority="228" percent="1" rank="10"/>
  </conditionalFormatting>
  <conditionalFormatting sqref="AQ60:BC70">
    <cfRule type="cellIs" dxfId="615" priority="225" operator="lessThan">
      <formula>0.5</formula>
    </cfRule>
    <cfRule type="cellIs" dxfId="614" priority="226" operator="greaterThan">
      <formula>2</formula>
    </cfRule>
  </conditionalFormatting>
  <conditionalFormatting sqref="AQ85">
    <cfRule type="top10" dxfId="613" priority="197" percent="1" bottom="1" rank="10"/>
    <cfRule type="top10" dxfId="612" priority="198" percent="1" rank="10"/>
  </conditionalFormatting>
  <conditionalFormatting sqref="AR85">
    <cfRule type="top10" dxfId="611" priority="195" percent="1" bottom="1" rank="10"/>
    <cfRule type="top10" dxfId="610" priority="196" percent="1" rank="10"/>
  </conditionalFormatting>
  <conditionalFormatting sqref="AS85">
    <cfRule type="top10" dxfId="609" priority="193" percent="1" bottom="1" rank="10"/>
    <cfRule type="top10" dxfId="608" priority="194" percent="1" rank="10"/>
  </conditionalFormatting>
  <conditionalFormatting sqref="AT85">
    <cfRule type="top10" dxfId="607" priority="191" percent="1" bottom="1" rank="10"/>
    <cfRule type="top10" dxfId="606" priority="192" percent="1" rank="10"/>
  </conditionalFormatting>
  <conditionalFormatting sqref="AU85">
    <cfRule type="top10" dxfId="605" priority="189" percent="1" bottom="1" rank="10"/>
    <cfRule type="top10" dxfId="604" priority="190" percent="1" rank="10"/>
  </conditionalFormatting>
  <conditionalFormatting sqref="AV85">
    <cfRule type="top10" dxfId="603" priority="187" percent="1" bottom="1" rank="10"/>
    <cfRule type="top10" dxfId="602" priority="188" percent="1" rank="10"/>
  </conditionalFormatting>
  <conditionalFormatting sqref="AW85">
    <cfRule type="top10" dxfId="601" priority="185" percent="1" bottom="1" rank="10"/>
    <cfRule type="top10" dxfId="600" priority="186" percent="1" rank="10"/>
  </conditionalFormatting>
  <conditionalFormatting sqref="AX85">
    <cfRule type="top10" dxfId="599" priority="183" percent="1" bottom="1" rank="10"/>
    <cfRule type="top10" dxfId="598" priority="184" percent="1" rank="10"/>
  </conditionalFormatting>
  <conditionalFormatting sqref="AY85">
    <cfRule type="top10" dxfId="597" priority="181" percent="1" bottom="1" rank="10"/>
    <cfRule type="top10" dxfId="596" priority="182" percent="1" rank="10"/>
  </conditionalFormatting>
  <conditionalFormatting sqref="AZ85">
    <cfRule type="top10" dxfId="595" priority="179" percent="1" bottom="1" rank="10"/>
    <cfRule type="top10" dxfId="594" priority="180" percent="1" rank="10"/>
  </conditionalFormatting>
  <conditionalFormatting sqref="BA85">
    <cfRule type="top10" dxfId="593" priority="177" percent="1" bottom="1" rank="10"/>
    <cfRule type="top10" dxfId="592" priority="178" percent="1" rank="10"/>
  </conditionalFormatting>
  <conditionalFormatting sqref="BB85">
    <cfRule type="top10" dxfId="591" priority="175" percent="1" bottom="1" rank="10"/>
    <cfRule type="top10" dxfId="590" priority="176" percent="1" rank="10"/>
  </conditionalFormatting>
  <conditionalFormatting sqref="BC85">
    <cfRule type="top10" dxfId="589" priority="173" percent="1" bottom="1" rank="10"/>
    <cfRule type="top10" dxfId="588" priority="174" percent="1" rank="10"/>
  </conditionalFormatting>
  <conditionalFormatting sqref="AQ75:BB83">
    <cfRule type="cellIs" dxfId="587" priority="118" operator="lessThan">
      <formula>0.5</formula>
    </cfRule>
    <cfRule type="cellIs" dxfId="586" priority="119" operator="greaterThan">
      <formula>2</formula>
    </cfRule>
  </conditionalFormatting>
  <conditionalFormatting sqref="AQ88:BB96">
    <cfRule type="cellIs" dxfId="585" priority="108" operator="lessThan">
      <formula>0.5</formula>
    </cfRule>
    <cfRule type="cellIs" dxfId="584" priority="109" operator="greaterThan">
      <formula>2</formula>
    </cfRule>
  </conditionalFormatting>
  <conditionalFormatting sqref="AQ101:BB109">
    <cfRule type="cellIs" dxfId="583" priority="106" operator="lessThan">
      <formula>0.5</formula>
    </cfRule>
    <cfRule type="cellIs" dxfId="582" priority="107" operator="greaterThan">
      <formula>2</formula>
    </cfRule>
  </conditionalFormatting>
  <conditionalFormatting sqref="BC101:BC109">
    <cfRule type="cellIs" dxfId="581" priority="86" operator="lessThan">
      <formula>0.5</formula>
    </cfRule>
    <cfRule type="cellIs" dxfId="580" priority="87" operator="greaterThan">
      <formula>2</formula>
    </cfRule>
  </conditionalFormatting>
  <conditionalFormatting sqref="BC75:BC83">
    <cfRule type="cellIs" dxfId="579" priority="94" operator="lessThan">
      <formula>0.5</formula>
    </cfRule>
    <cfRule type="cellIs" dxfId="578" priority="95" operator="greaterThan">
      <formula>2</formula>
    </cfRule>
  </conditionalFormatting>
  <conditionalFormatting sqref="BC75:BC83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60:BC70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88:BC96">
    <cfRule type="cellIs" dxfId="577" priority="89" operator="lessThan">
      <formula>0.5</formula>
    </cfRule>
    <cfRule type="cellIs" dxfId="576" priority="90" operator="greaterThan">
      <formula>2</formula>
    </cfRule>
  </conditionalFormatting>
  <conditionalFormatting sqref="BC88:BC96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01:BC109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4:AB122">
    <cfRule type="top10" dxfId="575" priority="50" percent="1" bottom="1" rank="10"/>
    <cfRule type="top10" dxfId="574" priority="51" percent="1" rank="10"/>
  </conditionalFormatting>
  <conditionalFormatting sqref="AC114:AC122">
    <cfRule type="top10" dxfId="573" priority="48" percent="1" bottom="1" rank="10"/>
    <cfRule type="top10" dxfId="572" priority="49" percent="1" rank="10"/>
  </conditionalFormatting>
  <conditionalFormatting sqref="AD114:AD122">
    <cfRule type="top10" dxfId="571" priority="46" percent="1" bottom="1" rank="10"/>
    <cfRule type="top10" dxfId="570" priority="47" percent="1" rank="10"/>
  </conditionalFormatting>
  <conditionalFormatting sqref="AE114:AE122">
    <cfRule type="top10" dxfId="569" priority="44" percent="1" bottom="1" rank="10"/>
    <cfRule type="top10" dxfId="568" priority="45" percent="1" rank="10"/>
  </conditionalFormatting>
  <conditionalFormatting sqref="AF114:AF122">
    <cfRule type="top10" dxfId="567" priority="42" percent="1" bottom="1" rank="10"/>
    <cfRule type="top10" dxfId="566" priority="43" percent="1" rank="10"/>
  </conditionalFormatting>
  <conditionalFormatting sqref="AG114:AG122">
    <cfRule type="top10" dxfId="565" priority="40" percent="1" bottom="1" rank="10"/>
    <cfRule type="top10" dxfId="564" priority="41" percent="1" rank="10"/>
  </conditionalFormatting>
  <conditionalFormatting sqref="AH114:AH122">
    <cfRule type="top10" dxfId="563" priority="38" percent="1" bottom="1" rank="10"/>
    <cfRule type="top10" dxfId="562" priority="39" percent="1" rank="10"/>
  </conditionalFormatting>
  <conditionalFormatting sqref="AI114:AI122">
    <cfRule type="top10" dxfId="561" priority="36" percent="1" bottom="1" rank="10"/>
    <cfRule type="top10" dxfId="560" priority="37" percent="1" rank="10"/>
  </conditionalFormatting>
  <conditionalFormatting sqref="AJ114:AJ122">
    <cfRule type="top10" dxfId="559" priority="34" percent="1" bottom="1" rank="10"/>
    <cfRule type="top10" dxfId="558" priority="35" percent="1" rank="10"/>
  </conditionalFormatting>
  <conditionalFormatting sqref="AK114:AK122">
    <cfRule type="top10" dxfId="557" priority="32" percent="1" bottom="1" rank="10"/>
    <cfRule type="top10" dxfId="556" priority="33" percent="1" rank="10"/>
  </conditionalFormatting>
  <conditionalFormatting sqref="AL114:AL122">
    <cfRule type="top10" dxfId="555" priority="30" percent="1" bottom="1" rank="10"/>
    <cfRule type="top10" dxfId="554" priority="31" percent="1" rank="10"/>
  </conditionalFormatting>
  <conditionalFormatting sqref="AA114:AA122">
    <cfRule type="top10" dxfId="553" priority="52" percent="1" bottom="1" rank="10"/>
    <cfRule type="top10" dxfId="552" priority="53" percent="1" rank="10"/>
  </conditionalFormatting>
  <conditionalFormatting sqref="AQ114:BB122">
    <cfRule type="cellIs" dxfId="551" priority="26" operator="lessThan">
      <formula>0.5</formula>
    </cfRule>
    <cfRule type="cellIs" dxfId="550" priority="27" operator="greaterThan">
      <formula>2</formula>
    </cfRule>
  </conditionalFormatting>
  <conditionalFormatting sqref="BC114:BC122">
    <cfRule type="cellIs" dxfId="549" priority="24" operator="lessThan">
      <formula>0.5</formula>
    </cfRule>
    <cfRule type="cellIs" dxfId="548" priority="25" operator="greaterThan">
      <formula>2</formula>
    </cfRule>
  </conditionalFormatting>
  <conditionalFormatting sqref="BC114:BC12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:AZ15">
    <cfRule type="top10" dxfId="547" priority="17" percent="1" bottom="1" rank="10"/>
    <cfRule type="top10" dxfId="546" priority="18" percent="1" rank="10"/>
  </conditionalFormatting>
  <conditionalFormatting sqref="AM60:AM7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75:AM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8:AM9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1:AM1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4:AM1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3D4E9-011E-A541-94A6-85E93595EAAB}">
  <dimension ref="A1:BE1721"/>
  <sheetViews>
    <sheetView topLeftCell="A12" workbookViewId="0">
      <selection activeCell="U32" sqref="U32"/>
    </sheetView>
  </sheetViews>
  <sheetFormatPr baseColWidth="10" defaultRowHeight="16"/>
  <cols>
    <col min="1" max="1" width="8.5" bestFit="1" customWidth="1"/>
    <col min="2" max="2" width="9.83203125" bestFit="1" customWidth="1"/>
    <col min="3" max="3" width="7.6640625" customWidth="1"/>
    <col min="5" max="15" width="6.5" customWidth="1"/>
    <col min="16" max="16" width="7.6640625" customWidth="1"/>
    <col min="17" max="17" width="9.83203125" bestFit="1" customWidth="1"/>
    <col min="18" max="18" width="11.1640625" bestFit="1" customWidth="1"/>
    <col min="19" max="19" width="6.83203125" customWidth="1"/>
    <col min="20" max="20" width="13.83203125" bestFit="1" customWidth="1"/>
    <col min="21" max="29" width="6.5" customWidth="1"/>
    <col min="30" max="30" width="5.1640625" customWidth="1"/>
    <col min="31" max="31" width="10.6640625" customWidth="1"/>
    <col min="32" max="32" width="11.1640625" bestFit="1" customWidth="1"/>
    <col min="34" max="34" width="13.6640625" bestFit="1" customWidth="1"/>
    <col min="35" max="43" width="6" customWidth="1"/>
    <col min="48" max="48" width="13.6640625" bestFit="1" customWidth="1"/>
    <col min="49" max="57" width="7.6640625" customWidth="1"/>
  </cols>
  <sheetData>
    <row r="1" spans="1:57" ht="26">
      <c r="A1" s="23" t="s">
        <v>94</v>
      </c>
      <c r="Q1" s="23" t="s">
        <v>92</v>
      </c>
      <c r="AE1" s="23" t="s">
        <v>123</v>
      </c>
      <c r="AS1" s="23" t="s">
        <v>206</v>
      </c>
    </row>
    <row r="2" spans="1:57">
      <c r="A2" t="s">
        <v>130</v>
      </c>
      <c r="B2" t="s">
        <v>131</v>
      </c>
      <c r="Q2" t="s">
        <v>120</v>
      </c>
      <c r="R2" t="s">
        <v>121</v>
      </c>
      <c r="AE2" t="s">
        <v>124</v>
      </c>
      <c r="AF2" t="s">
        <v>125</v>
      </c>
      <c r="AS2" t="s">
        <v>209</v>
      </c>
      <c r="AT2" t="s">
        <v>210</v>
      </c>
    </row>
    <row r="3" spans="1:57">
      <c r="A3">
        <v>9</v>
      </c>
      <c r="B3">
        <v>11</v>
      </c>
      <c r="D3" s="6" t="s">
        <v>122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Q3">
        <v>7</v>
      </c>
      <c r="R3">
        <v>8</v>
      </c>
      <c r="T3" s="6" t="s">
        <v>122</v>
      </c>
      <c r="U3" s="5">
        <v>1</v>
      </c>
      <c r="V3" s="5">
        <v>2</v>
      </c>
      <c r="W3" s="5">
        <v>3</v>
      </c>
      <c r="X3" s="5">
        <v>4</v>
      </c>
      <c r="Y3" s="5">
        <v>5</v>
      </c>
      <c r="Z3" s="5">
        <v>6</v>
      </c>
      <c r="AA3" s="5">
        <v>7</v>
      </c>
      <c r="AB3" s="5">
        <v>8</v>
      </c>
      <c r="AC3" s="5">
        <v>9</v>
      </c>
      <c r="AE3">
        <v>6</v>
      </c>
      <c r="AF3">
        <v>3</v>
      </c>
      <c r="AH3" s="6" t="s">
        <v>122</v>
      </c>
      <c r="AI3" s="5">
        <v>1</v>
      </c>
      <c r="AJ3" s="5">
        <v>2</v>
      </c>
      <c r="AK3" s="5">
        <v>3</v>
      </c>
      <c r="AL3" s="5">
        <v>4</v>
      </c>
      <c r="AM3" s="5">
        <v>5</v>
      </c>
      <c r="AN3" s="5">
        <v>6</v>
      </c>
      <c r="AO3" s="5">
        <v>7</v>
      </c>
      <c r="AP3" s="5">
        <v>8</v>
      </c>
      <c r="AQ3" s="5">
        <v>9</v>
      </c>
      <c r="AS3">
        <v>8</v>
      </c>
      <c r="AT3">
        <v>5</v>
      </c>
      <c r="AV3" s="6" t="s">
        <v>122</v>
      </c>
      <c r="AW3" s="5">
        <v>1</v>
      </c>
      <c r="AX3" s="5">
        <v>2</v>
      </c>
      <c r="AY3" s="5">
        <v>3</v>
      </c>
      <c r="AZ3" s="5">
        <v>4</v>
      </c>
      <c r="BA3" s="5">
        <v>5</v>
      </c>
      <c r="BB3" s="5">
        <v>6</v>
      </c>
      <c r="BC3" s="5">
        <v>7</v>
      </c>
      <c r="BD3" s="5">
        <v>8</v>
      </c>
      <c r="BE3" s="5">
        <v>9</v>
      </c>
    </row>
    <row r="4" spans="1:57">
      <c r="A4">
        <v>11</v>
      </c>
      <c r="B4">
        <v>9</v>
      </c>
      <c r="D4" s="7">
        <v>1</v>
      </c>
      <c r="E4" s="21"/>
      <c r="F4" s="21">
        <f t="shared" ref="E4:O14" si="0">COUNTIFS($A$3:$A$1721,$D4,$B$3:$B$1721,F$3)/COUNTIF($A$3:$A$1721,$D4)</f>
        <v>8.2089552238805971E-2</v>
      </c>
      <c r="G4" s="21">
        <f t="shared" si="0"/>
        <v>8.2089552238805971E-2</v>
      </c>
      <c r="H4" s="21">
        <f t="shared" si="0"/>
        <v>0.11194029850746269</v>
      </c>
      <c r="I4" s="21">
        <f t="shared" si="0"/>
        <v>0.23134328358208955</v>
      </c>
      <c r="J4" s="21">
        <f t="shared" si="0"/>
        <v>8.9552238805970144E-2</v>
      </c>
      <c r="K4" s="21">
        <f t="shared" si="0"/>
        <v>0.16417910447761194</v>
      </c>
      <c r="L4" s="21">
        <f t="shared" si="0"/>
        <v>6.7164179104477612E-2</v>
      </c>
      <c r="M4" s="21">
        <f t="shared" si="0"/>
        <v>2.2388059701492536E-2</v>
      </c>
      <c r="N4" s="21">
        <f t="shared" si="0"/>
        <v>2.9850746268656716E-2</v>
      </c>
      <c r="O4" s="21">
        <f t="shared" si="0"/>
        <v>0.11940298507462686</v>
      </c>
      <c r="Q4">
        <v>8</v>
      </c>
      <c r="R4">
        <v>7</v>
      </c>
      <c r="T4" s="7">
        <v>1</v>
      </c>
      <c r="U4" s="21"/>
      <c r="V4" s="21">
        <f t="shared" ref="V4:AC4" si="1">COUNTIFS($Q$3:$Q$369,$T4,$R$3:$R$369,V$3)/COUNTIF($Q$3:$Q$369,$T4)</f>
        <v>0.12903225806451613</v>
      </c>
      <c r="W4" s="21">
        <f t="shared" si="1"/>
        <v>0</v>
      </c>
      <c r="X4" s="21">
        <f t="shared" si="1"/>
        <v>0</v>
      </c>
      <c r="Y4" s="21">
        <f t="shared" si="1"/>
        <v>0.87096774193548387</v>
      </c>
      <c r="Z4" s="21">
        <f t="shared" si="1"/>
        <v>0</v>
      </c>
      <c r="AA4" s="21">
        <f t="shared" si="1"/>
        <v>0</v>
      </c>
      <c r="AB4" s="21">
        <f t="shared" si="1"/>
        <v>0</v>
      </c>
      <c r="AC4" s="21">
        <f t="shared" si="1"/>
        <v>0</v>
      </c>
      <c r="AD4" s="22"/>
      <c r="AE4">
        <v>3</v>
      </c>
      <c r="AF4">
        <v>6</v>
      </c>
      <c r="AH4" s="7">
        <v>1</v>
      </c>
      <c r="AI4" s="21"/>
      <c r="AJ4" s="21">
        <f t="shared" ref="AJ4:AQ4" si="2">COUNTIFS($AE$3:$AE$1050,$AH4,$AF$3:$AF$1050,AJ$3)/COUNTIF($AE$3:$AE$1050,$AH4)</f>
        <v>0.22807017543859648</v>
      </c>
      <c r="AK4" s="21">
        <f t="shared" si="2"/>
        <v>0</v>
      </c>
      <c r="AL4" s="21">
        <f t="shared" si="2"/>
        <v>0.26315789473684209</v>
      </c>
      <c r="AM4" s="21">
        <f t="shared" si="2"/>
        <v>0</v>
      </c>
      <c r="AN4" s="21">
        <f t="shared" si="2"/>
        <v>0</v>
      </c>
      <c r="AO4" s="21">
        <f t="shared" si="2"/>
        <v>0</v>
      </c>
      <c r="AP4" s="21">
        <f t="shared" si="2"/>
        <v>0.50877192982456143</v>
      </c>
      <c r="AQ4" s="21">
        <f t="shared" si="2"/>
        <v>0</v>
      </c>
      <c r="AS4">
        <v>5</v>
      </c>
      <c r="AT4">
        <v>8</v>
      </c>
      <c r="AV4" s="7">
        <v>1</v>
      </c>
      <c r="AW4" s="21"/>
      <c r="AX4" s="21">
        <f t="shared" ref="AW4:BE12" si="3">COUNTIFS($AS$3:$AS$1050,$AV4,$AT$3:$AT$1050,AX$3)/COUNTIF($AS$3:$AS$1050,$AV4)</f>
        <v>0</v>
      </c>
      <c r="AY4" s="21">
        <f t="shared" si="3"/>
        <v>0</v>
      </c>
      <c r="AZ4" s="21">
        <f t="shared" si="3"/>
        <v>8.6206896551724144E-2</v>
      </c>
      <c r="BA4" s="21">
        <f t="shared" si="3"/>
        <v>0</v>
      </c>
      <c r="BB4" s="21">
        <f t="shared" si="3"/>
        <v>0.30172413793103448</v>
      </c>
      <c r="BC4" s="21">
        <f t="shared" si="3"/>
        <v>0.37931034482758619</v>
      </c>
      <c r="BD4" s="21">
        <f t="shared" si="3"/>
        <v>0</v>
      </c>
      <c r="BE4" s="21">
        <f t="shared" si="3"/>
        <v>0.23275862068965517</v>
      </c>
    </row>
    <row r="5" spans="1:57">
      <c r="A5">
        <v>9</v>
      </c>
      <c r="B5">
        <v>6</v>
      </c>
      <c r="D5" s="7">
        <v>2</v>
      </c>
      <c r="E5" s="21">
        <f>COUNTIFS($A$3:$A$1721,$D5,$B$3:$B$1721,E$3)/COUNTIF($A$3:$A$1721,$D5)</f>
        <v>0.11538461538461539</v>
      </c>
      <c r="F5" s="21"/>
      <c r="G5" s="21">
        <f t="shared" si="0"/>
        <v>1.9230769230769232E-2</v>
      </c>
      <c r="H5" s="21">
        <f t="shared" si="0"/>
        <v>3.2051282051282048E-2</v>
      </c>
      <c r="I5" s="21">
        <f t="shared" si="0"/>
        <v>0.16666666666666666</v>
      </c>
      <c r="J5" s="21">
        <f t="shared" si="0"/>
        <v>0.32692307692307693</v>
      </c>
      <c r="K5" s="21">
        <f t="shared" si="0"/>
        <v>0.19230769230769232</v>
      </c>
      <c r="L5" s="21">
        <f t="shared" si="0"/>
        <v>6.41025641025641E-3</v>
      </c>
      <c r="M5" s="21">
        <f t="shared" si="0"/>
        <v>0</v>
      </c>
      <c r="N5" s="21">
        <f t="shared" si="0"/>
        <v>0.13461538461538461</v>
      </c>
      <c r="O5" s="21">
        <f t="shared" si="0"/>
        <v>6.41025641025641E-3</v>
      </c>
      <c r="Q5">
        <v>7</v>
      </c>
      <c r="R5">
        <v>4</v>
      </c>
      <c r="T5" s="7">
        <v>2</v>
      </c>
      <c r="U5" s="21">
        <f t="shared" ref="U5:U12" si="4">COUNTIFS($Q$3:$Q$369,$T5,$R$3:$R$369,U$3)/COUNTIF($Q$3:$Q$369,$T5)</f>
        <v>0.79629629629629628</v>
      </c>
      <c r="V5" s="21"/>
      <c r="W5" s="21">
        <f t="shared" ref="W5:AC5" si="5">COUNTIFS($Q$3:$Q$369,$T5,$R$3:$R$369,W$3)/COUNTIF($Q$3:$Q$369,$T5)</f>
        <v>0.14814814814814814</v>
      </c>
      <c r="X5" s="21">
        <f t="shared" si="5"/>
        <v>0</v>
      </c>
      <c r="Y5" s="21">
        <f t="shared" si="5"/>
        <v>0</v>
      </c>
      <c r="Z5" s="21">
        <f t="shared" si="5"/>
        <v>5.5555555555555552E-2</v>
      </c>
      <c r="AA5" s="21">
        <f t="shared" si="5"/>
        <v>0</v>
      </c>
      <c r="AB5" s="21">
        <f t="shared" si="5"/>
        <v>0</v>
      </c>
      <c r="AC5" s="21">
        <f t="shared" si="5"/>
        <v>0</v>
      </c>
      <c r="AD5" s="22"/>
      <c r="AE5">
        <v>6</v>
      </c>
      <c r="AF5">
        <v>7</v>
      </c>
      <c r="AH5" s="7">
        <v>2</v>
      </c>
      <c r="AI5" s="21">
        <f t="shared" ref="AI5:AI12" si="6">COUNTIFS($AE$3:$AE$1050,$AH5,$AF$3:$AF$1050,AI$3)/COUNTIF($AE$3:$AE$1050,$AH5)</f>
        <v>0.16666666666666666</v>
      </c>
      <c r="AJ5" s="21"/>
      <c r="AK5" s="21">
        <f t="shared" ref="AK5:AQ5" si="7">COUNTIFS($AE$3:$AE$1050,$AH5,$AF$3:$AF$1050,AK$3)/COUNTIF($AE$3:$AE$1050,$AH5)</f>
        <v>3.3333333333333333E-2</v>
      </c>
      <c r="AL5" s="21">
        <f t="shared" si="7"/>
        <v>0.27333333333333332</v>
      </c>
      <c r="AM5" s="21">
        <f t="shared" si="7"/>
        <v>0.12666666666666668</v>
      </c>
      <c r="AN5" s="21">
        <f t="shared" si="7"/>
        <v>0</v>
      </c>
      <c r="AO5" s="21">
        <f t="shared" si="7"/>
        <v>0</v>
      </c>
      <c r="AP5" s="21">
        <f t="shared" si="7"/>
        <v>1.3333333333333334E-2</v>
      </c>
      <c r="AQ5" s="21">
        <f t="shared" si="7"/>
        <v>0.38666666666666666</v>
      </c>
      <c r="AS5">
        <v>8</v>
      </c>
      <c r="AT5">
        <v>5</v>
      </c>
      <c r="AV5" s="7">
        <v>2</v>
      </c>
      <c r="AW5" s="21">
        <f>COUNTIFS($AS$3:$AS$1050,$AV5,$AT$3:$AT$1050,AW$3)/COUNTIF($AS$3:$AS$1050,$AV5)</f>
        <v>0</v>
      </c>
      <c r="AX5" s="21"/>
      <c r="AY5" s="21">
        <f t="shared" si="3"/>
        <v>0.33088235294117646</v>
      </c>
      <c r="AZ5" s="21">
        <f t="shared" si="3"/>
        <v>0.38235294117647056</v>
      </c>
      <c r="BA5" s="21">
        <f t="shared" si="3"/>
        <v>0.13970588235294118</v>
      </c>
      <c r="BB5" s="21">
        <f t="shared" si="3"/>
        <v>0</v>
      </c>
      <c r="BC5" s="21">
        <f t="shared" si="3"/>
        <v>3.6764705882352942E-2</v>
      </c>
      <c r="BD5" s="21">
        <f t="shared" si="3"/>
        <v>0</v>
      </c>
      <c r="BE5" s="21">
        <f t="shared" si="3"/>
        <v>0.11029411764705882</v>
      </c>
    </row>
    <row r="6" spans="1:57">
      <c r="A6">
        <v>6</v>
      </c>
      <c r="B6">
        <v>9</v>
      </c>
      <c r="D6" s="7">
        <v>3</v>
      </c>
      <c r="E6" s="21">
        <f t="shared" si="0"/>
        <v>2.4793388429752067E-2</v>
      </c>
      <c r="F6" s="21">
        <f t="shared" si="0"/>
        <v>3.3057851239669422E-2</v>
      </c>
      <c r="G6" s="21"/>
      <c r="H6" s="21">
        <f t="shared" si="0"/>
        <v>0.11570247933884298</v>
      </c>
      <c r="I6" s="21">
        <f t="shared" si="0"/>
        <v>8.2644628099173556E-3</v>
      </c>
      <c r="J6" s="21">
        <f t="shared" si="0"/>
        <v>0.19834710743801653</v>
      </c>
      <c r="K6" s="21">
        <f t="shared" si="0"/>
        <v>0.1487603305785124</v>
      </c>
      <c r="L6" s="21">
        <f t="shared" si="0"/>
        <v>0.16528925619834711</v>
      </c>
      <c r="M6" s="21">
        <f t="shared" si="0"/>
        <v>0.14049586776859505</v>
      </c>
      <c r="N6" s="21">
        <f t="shared" si="0"/>
        <v>0</v>
      </c>
      <c r="O6" s="21">
        <f t="shared" si="0"/>
        <v>0.16528925619834711</v>
      </c>
      <c r="Q6">
        <v>4</v>
      </c>
      <c r="R6">
        <v>6</v>
      </c>
      <c r="T6" s="7">
        <v>3</v>
      </c>
      <c r="U6" s="21">
        <f t="shared" si="4"/>
        <v>0</v>
      </c>
      <c r="V6" s="21">
        <f t="shared" ref="V6:V12" si="8">COUNTIFS($Q$3:$Q$369,$T6,$R$3:$R$369,V$3)/COUNTIF($Q$3:$Q$369,$T6)</f>
        <v>0.9</v>
      </c>
      <c r="W6" s="21"/>
      <c r="X6" s="21">
        <f t="shared" ref="X6:AC6" si="9">COUNTIFS($Q$3:$Q$369,$T6,$R$3:$R$369,X$3)/COUNTIF($Q$3:$Q$369,$T6)</f>
        <v>0</v>
      </c>
      <c r="Y6" s="21">
        <f t="shared" si="9"/>
        <v>0</v>
      </c>
      <c r="Z6" s="21">
        <f t="shared" si="9"/>
        <v>0.1</v>
      </c>
      <c r="AA6" s="21">
        <f t="shared" si="9"/>
        <v>0</v>
      </c>
      <c r="AB6" s="21">
        <f t="shared" si="9"/>
        <v>0</v>
      </c>
      <c r="AC6" s="21">
        <f t="shared" si="9"/>
        <v>0</v>
      </c>
      <c r="AD6" s="22"/>
      <c r="AE6">
        <v>7</v>
      </c>
      <c r="AF6">
        <v>5</v>
      </c>
      <c r="AH6" s="7">
        <v>3</v>
      </c>
      <c r="AI6" s="21">
        <f t="shared" si="6"/>
        <v>1.7857142857142856E-2</v>
      </c>
      <c r="AJ6" s="21">
        <f t="shared" ref="AJ6:AJ12" si="10">COUNTIFS($AE$3:$AE$1050,$AH6,$AF$3:$AF$1050,AJ$3)/COUNTIF($AE$3:$AE$1050,$AH6)</f>
        <v>0.21428571428571427</v>
      </c>
      <c r="AK6" s="21"/>
      <c r="AL6" s="21">
        <f t="shared" ref="AL6:AQ6" si="11">COUNTIFS($AE$3:$AE$1050,$AH6,$AF$3:$AF$1050,AL$3)/COUNTIF($AE$3:$AE$1050,$AH6)</f>
        <v>0</v>
      </c>
      <c r="AM6" s="21">
        <f t="shared" si="11"/>
        <v>0.375</v>
      </c>
      <c r="AN6" s="21">
        <f t="shared" si="11"/>
        <v>0.39285714285714285</v>
      </c>
      <c r="AO6" s="21">
        <f t="shared" si="11"/>
        <v>0</v>
      </c>
      <c r="AP6" s="21">
        <f t="shared" si="11"/>
        <v>0</v>
      </c>
      <c r="AQ6" s="21">
        <f t="shared" si="11"/>
        <v>0</v>
      </c>
      <c r="AS6">
        <v>5</v>
      </c>
      <c r="AT6">
        <v>8</v>
      </c>
      <c r="AV6" s="7">
        <v>3</v>
      </c>
      <c r="AW6" s="21">
        <f>COUNTIFS($AS$3:$AS$1050,$AV6,$AT$3:$AT$1050,AW$3)/COUNTIF($AS$3:$AS$1050,$AV6)</f>
        <v>3.125E-2</v>
      </c>
      <c r="AX6" s="21">
        <f t="shared" si="3"/>
        <v>0.28125</v>
      </c>
      <c r="AY6" s="21"/>
      <c r="AZ6" s="21">
        <f t="shared" si="3"/>
        <v>0.125</v>
      </c>
      <c r="BA6" s="21">
        <f t="shared" si="3"/>
        <v>0.125</v>
      </c>
      <c r="BB6" s="21">
        <f t="shared" si="3"/>
        <v>0</v>
      </c>
      <c r="BC6" s="21">
        <f t="shared" si="3"/>
        <v>7.8125E-3</v>
      </c>
      <c r="BD6" s="21">
        <f t="shared" si="3"/>
        <v>0.109375</v>
      </c>
      <c r="BE6" s="21">
        <f t="shared" si="3"/>
        <v>0.3203125</v>
      </c>
    </row>
    <row r="7" spans="1:57">
      <c r="A7">
        <v>9</v>
      </c>
      <c r="B7">
        <v>6</v>
      </c>
      <c r="D7" s="7">
        <v>4</v>
      </c>
      <c r="E7" s="21">
        <f t="shared" si="0"/>
        <v>0.13414634146341464</v>
      </c>
      <c r="F7" s="21">
        <f t="shared" si="0"/>
        <v>6.097560975609756E-2</v>
      </c>
      <c r="G7" s="21">
        <f t="shared" si="0"/>
        <v>1.2195121951219513E-2</v>
      </c>
      <c r="H7" s="21"/>
      <c r="I7" s="21">
        <f t="shared" si="0"/>
        <v>0.2073170731707317</v>
      </c>
      <c r="J7" s="21">
        <f t="shared" si="0"/>
        <v>0</v>
      </c>
      <c r="K7" s="21">
        <f t="shared" si="0"/>
        <v>0.2073170731707317</v>
      </c>
      <c r="L7" s="21">
        <f t="shared" si="0"/>
        <v>1.2195121951219513E-2</v>
      </c>
      <c r="M7" s="21">
        <f t="shared" si="0"/>
        <v>0</v>
      </c>
      <c r="N7" s="21">
        <f t="shared" si="0"/>
        <v>0.25609756097560976</v>
      </c>
      <c r="O7" s="21">
        <f t="shared" si="0"/>
        <v>0.10975609756097561</v>
      </c>
      <c r="Q7">
        <v>6</v>
      </c>
      <c r="R7">
        <v>9</v>
      </c>
      <c r="T7" s="7">
        <v>4</v>
      </c>
      <c r="U7" s="21">
        <f t="shared" si="4"/>
        <v>0</v>
      </c>
      <c r="V7" s="21">
        <f t="shared" si="8"/>
        <v>0</v>
      </c>
      <c r="W7" s="21">
        <f t="shared" ref="W7:W12" si="12">COUNTIFS($Q$3:$Q$369,$T7,$R$3:$R$369,W$3)/COUNTIF($Q$3:$Q$369,$T7)</f>
        <v>0</v>
      </c>
      <c r="X7" s="21"/>
      <c r="Y7" s="21">
        <f>COUNTIFS($Q$3:$Q$369,$T7,$R$3:$R$369,Y$3)/COUNTIF($Q$3:$Q$369,$T7)</f>
        <v>0</v>
      </c>
      <c r="Z7" s="21">
        <f>COUNTIFS($Q$3:$Q$369,$T7,$R$3:$R$369,Z$3)/COUNTIF($Q$3:$Q$369,$T7)</f>
        <v>0.54</v>
      </c>
      <c r="AA7" s="21">
        <f>COUNTIFS($Q$3:$Q$369,$T7,$R$3:$R$369,AA$3)/COUNTIF($Q$3:$Q$369,$T7)</f>
        <v>0.12</v>
      </c>
      <c r="AB7" s="21">
        <f>COUNTIFS($Q$3:$Q$369,$T7,$R$3:$R$369,AB$3)/COUNTIF($Q$3:$Q$369,$T7)</f>
        <v>0</v>
      </c>
      <c r="AC7" s="21">
        <f>COUNTIFS($Q$3:$Q$369,$T7,$R$3:$R$369,AC$3)/COUNTIF($Q$3:$Q$369,$T7)</f>
        <v>0.34</v>
      </c>
      <c r="AD7" s="22"/>
      <c r="AE7">
        <v>5</v>
      </c>
      <c r="AF7">
        <v>7</v>
      </c>
      <c r="AH7" s="7">
        <v>4</v>
      </c>
      <c r="AI7" s="21">
        <f t="shared" si="6"/>
        <v>9.3220338983050849E-2</v>
      </c>
      <c r="AJ7" s="21">
        <f t="shared" si="10"/>
        <v>0.19491525423728814</v>
      </c>
      <c r="AK7" s="21">
        <f t="shared" ref="AK7:AK12" si="13">COUNTIFS($AE$3:$AE$1050,$AH7,$AF$3:$AF$1050,AK$3)/COUNTIF($AE$3:$AE$1050,$AH7)</f>
        <v>0</v>
      </c>
      <c r="AL7" s="21"/>
      <c r="AM7" s="21">
        <f>COUNTIFS($AE$3:$AE$1050,$AH7,$AF$3:$AF$1050,AM$3)/COUNTIF($AE$3:$AE$1050,$AH7)</f>
        <v>0</v>
      </c>
      <c r="AN7" s="21">
        <f>COUNTIFS($AE$3:$AE$1050,$AH7,$AF$3:$AF$1050,AN$3)/COUNTIF($AE$3:$AE$1050,$AH7)</f>
        <v>0</v>
      </c>
      <c r="AO7" s="21">
        <f>COUNTIFS($AE$3:$AE$1050,$AH7,$AF$3:$AF$1050,AO$3)/COUNTIF($AE$3:$AE$1050,$AH7)</f>
        <v>0</v>
      </c>
      <c r="AP7" s="21">
        <f>COUNTIFS($AE$3:$AE$1050,$AH7,$AF$3:$AF$1050,AP$3)/COUNTIF($AE$3:$AE$1050,$AH7)</f>
        <v>0.56779661016949157</v>
      </c>
      <c r="AQ7" s="21">
        <f>COUNTIFS($AE$3:$AE$1050,$AH7,$AF$3:$AF$1050,AQ$3)/COUNTIF($AE$3:$AE$1050,$AH7)</f>
        <v>0.1440677966101695</v>
      </c>
      <c r="AS7">
        <v>8</v>
      </c>
      <c r="AT7">
        <v>5</v>
      </c>
      <c r="AV7" s="7">
        <v>4</v>
      </c>
      <c r="AW7" s="21">
        <f t="shared" si="3"/>
        <v>8.4967320261437912E-2</v>
      </c>
      <c r="AX7" s="21">
        <f t="shared" si="3"/>
        <v>0.32679738562091504</v>
      </c>
      <c r="AY7" s="21">
        <f t="shared" si="3"/>
        <v>0.13725490196078433</v>
      </c>
      <c r="AZ7" s="21"/>
      <c r="BA7" s="21">
        <f t="shared" si="3"/>
        <v>1.3071895424836602E-2</v>
      </c>
      <c r="BB7" s="21">
        <f t="shared" si="3"/>
        <v>6.5359477124183009E-3</v>
      </c>
      <c r="BC7" s="21">
        <f t="shared" si="3"/>
        <v>0.11764705882352941</v>
      </c>
      <c r="BD7" s="21">
        <f t="shared" si="3"/>
        <v>4.5751633986928102E-2</v>
      </c>
      <c r="BE7" s="21">
        <f t="shared" si="3"/>
        <v>0.26797385620915032</v>
      </c>
    </row>
    <row r="8" spans="1:57">
      <c r="A8">
        <v>6</v>
      </c>
      <c r="B8">
        <v>9</v>
      </c>
      <c r="D8" s="7">
        <v>5</v>
      </c>
      <c r="E8" s="21">
        <f t="shared" si="0"/>
        <v>0.12698412698412698</v>
      </c>
      <c r="F8" s="21">
        <f t="shared" si="0"/>
        <v>0.31746031746031744</v>
      </c>
      <c r="G8" s="21">
        <f t="shared" si="0"/>
        <v>2.3809523809523808E-2</v>
      </c>
      <c r="H8" s="21">
        <f t="shared" si="0"/>
        <v>7.9365079365079361E-2</v>
      </c>
      <c r="I8" s="21"/>
      <c r="J8" s="21">
        <f t="shared" si="0"/>
        <v>7.9365079365079361E-3</v>
      </c>
      <c r="K8" s="21">
        <f t="shared" si="0"/>
        <v>0.21428571428571427</v>
      </c>
      <c r="L8" s="21">
        <f t="shared" si="0"/>
        <v>0</v>
      </c>
      <c r="M8" s="21">
        <f t="shared" si="0"/>
        <v>0</v>
      </c>
      <c r="N8" s="21">
        <f t="shared" si="0"/>
        <v>0.14285714285714285</v>
      </c>
      <c r="O8" s="21">
        <f t="shared" si="0"/>
        <v>8.7301587301587297E-2</v>
      </c>
      <c r="Q8">
        <v>9</v>
      </c>
      <c r="R8">
        <v>6</v>
      </c>
      <c r="T8" s="7">
        <v>5</v>
      </c>
      <c r="U8" s="21">
        <f t="shared" si="4"/>
        <v>1</v>
      </c>
      <c r="V8" s="21">
        <f t="shared" si="8"/>
        <v>0</v>
      </c>
      <c r="W8" s="21">
        <f t="shared" si="12"/>
        <v>0</v>
      </c>
      <c r="X8" s="21">
        <f>COUNTIFS($Q$3:$Q$369,$T8,$R$3:$R$369,X$3)/COUNTIF($Q$3:$Q$369,$T8)</f>
        <v>0</v>
      </c>
      <c r="Y8" s="21"/>
      <c r="Z8" s="21">
        <f>COUNTIFS($Q$3:$Q$369,$T8,$R$3:$R$369,Z$3)/COUNTIF($Q$3:$Q$369,$T8)</f>
        <v>0</v>
      </c>
      <c r="AA8" s="21">
        <f>COUNTIFS($Q$3:$Q$369,$T8,$R$3:$R$369,AA$3)/COUNTIF($Q$3:$Q$369,$T8)</f>
        <v>0</v>
      </c>
      <c r="AB8" s="21">
        <f>COUNTIFS($Q$3:$Q$369,$T8,$R$3:$R$369,AB$3)/COUNTIF($Q$3:$Q$369,$T8)</f>
        <v>0</v>
      </c>
      <c r="AC8" s="21">
        <f>COUNTIFS($Q$3:$Q$369,$T8,$R$3:$R$369,AC$3)/COUNTIF($Q$3:$Q$369,$T8)</f>
        <v>0</v>
      </c>
      <c r="AD8" s="22"/>
      <c r="AE8">
        <v>7</v>
      </c>
      <c r="AF8">
        <v>5</v>
      </c>
      <c r="AH8" s="7">
        <v>5</v>
      </c>
      <c r="AI8" s="21">
        <f t="shared" si="6"/>
        <v>0</v>
      </c>
      <c r="AJ8" s="21">
        <f t="shared" si="10"/>
        <v>0.15217391304347827</v>
      </c>
      <c r="AK8" s="21">
        <f t="shared" si="13"/>
        <v>0.15217391304347827</v>
      </c>
      <c r="AL8" s="21">
        <f>COUNTIFS($AE$3:$AE$1050,$AH8,$AF$3:$AF$1050,AL$3)/COUNTIF($AE$3:$AE$1050,$AH8)</f>
        <v>0</v>
      </c>
      <c r="AM8" s="21"/>
      <c r="AN8" s="21">
        <f>COUNTIFS($AE$3:$AE$1050,$AH8,$AF$3:$AF$1050,AN$3)/COUNTIF($AE$3:$AE$1050,$AH8)</f>
        <v>0.125</v>
      </c>
      <c r="AO8" s="21">
        <f>COUNTIFS($AE$3:$AE$1050,$AH8,$AF$3:$AF$1050,AO$3)/COUNTIF($AE$3:$AE$1050,$AH8)</f>
        <v>0.32608695652173914</v>
      </c>
      <c r="AP8" s="21">
        <f>COUNTIFS($AE$3:$AE$1050,$AH8,$AF$3:$AF$1050,AP$3)/COUNTIF($AE$3:$AE$1050,$AH8)</f>
        <v>0</v>
      </c>
      <c r="AQ8" s="21">
        <f>COUNTIFS($AE$3:$AE$1050,$AH8,$AF$3:$AF$1050,AQ$3)/COUNTIF($AE$3:$AE$1050,$AH8)</f>
        <v>0.24456521739130435</v>
      </c>
      <c r="AS8">
        <v>5</v>
      </c>
      <c r="AT8">
        <v>2</v>
      </c>
      <c r="AV8" s="7">
        <v>5</v>
      </c>
      <c r="AW8" s="21">
        <f t="shared" si="3"/>
        <v>0</v>
      </c>
      <c r="AX8" s="21">
        <f t="shared" si="3"/>
        <v>0.3493975903614458</v>
      </c>
      <c r="AY8" s="21">
        <f t="shared" si="3"/>
        <v>0.19277108433734941</v>
      </c>
      <c r="AZ8" s="21">
        <f t="shared" si="3"/>
        <v>0.13253012048192772</v>
      </c>
      <c r="BA8" s="21"/>
      <c r="BB8" s="21">
        <f t="shared" si="3"/>
        <v>0</v>
      </c>
      <c r="BC8" s="21">
        <f t="shared" si="3"/>
        <v>0</v>
      </c>
      <c r="BD8" s="21">
        <f t="shared" si="3"/>
        <v>0.31325301204819278</v>
      </c>
      <c r="BE8" s="21">
        <f t="shared" si="3"/>
        <v>1.2048192771084338E-2</v>
      </c>
    </row>
    <row r="9" spans="1:57">
      <c r="A9">
        <v>9</v>
      </c>
      <c r="B9">
        <v>6</v>
      </c>
      <c r="D9" s="7">
        <v>6</v>
      </c>
      <c r="E9" s="21">
        <f t="shared" si="0"/>
        <v>7.2368421052631582E-2</v>
      </c>
      <c r="F9" s="21">
        <f t="shared" si="0"/>
        <v>0.1875</v>
      </c>
      <c r="G9" s="21">
        <f t="shared" si="0"/>
        <v>0.125</v>
      </c>
      <c r="H9" s="21">
        <f t="shared" si="0"/>
        <v>6.5789473684210523E-3</v>
      </c>
      <c r="I9" s="21">
        <f t="shared" si="0"/>
        <v>6.5789473684210523E-3</v>
      </c>
      <c r="J9" s="21"/>
      <c r="K9" s="21">
        <f t="shared" si="0"/>
        <v>0.1118421052631579</v>
      </c>
      <c r="L9" s="21">
        <f t="shared" si="0"/>
        <v>0.33881578947368424</v>
      </c>
      <c r="M9" s="21">
        <f t="shared" si="0"/>
        <v>0.13486842105263158</v>
      </c>
      <c r="N9" s="21">
        <f t="shared" si="0"/>
        <v>9.8684210526315784E-3</v>
      </c>
      <c r="O9" s="21">
        <f t="shared" si="0"/>
        <v>6.5789473684210523E-3</v>
      </c>
      <c r="Q9">
        <v>6</v>
      </c>
      <c r="R9">
        <v>3</v>
      </c>
      <c r="T9" s="7">
        <v>6</v>
      </c>
      <c r="U9" s="21">
        <f t="shared" si="4"/>
        <v>0</v>
      </c>
      <c r="V9" s="21">
        <f t="shared" si="8"/>
        <v>0.2978723404255319</v>
      </c>
      <c r="W9" s="21">
        <f t="shared" si="12"/>
        <v>0.42553191489361702</v>
      </c>
      <c r="X9" s="21">
        <f>COUNTIFS($Q$3:$Q$369,$T9,$R$3:$R$369,X$3)/COUNTIF($Q$3:$Q$369,$T9)</f>
        <v>4.2553191489361701E-2</v>
      </c>
      <c r="Y9" s="21">
        <f>COUNTIFS($Q$3:$Q$369,$T9,$R$3:$R$369,Y$3)/COUNTIF($Q$3:$Q$369,$T9)</f>
        <v>0</v>
      </c>
      <c r="Z9" s="21"/>
      <c r="AA9" s="21">
        <f>COUNTIFS($Q$3:$Q$369,$T9,$R$3:$R$369,AA$3)/COUNTIF($Q$3:$Q$369,$T9)</f>
        <v>0</v>
      </c>
      <c r="AB9" s="21">
        <f>COUNTIFS($Q$3:$Q$369,$T9,$R$3:$R$369,AB$3)/COUNTIF($Q$3:$Q$369,$T9)</f>
        <v>0</v>
      </c>
      <c r="AC9" s="21">
        <f>COUNTIFS($Q$3:$Q$369,$T9,$R$3:$R$369,AC$3)/COUNTIF($Q$3:$Q$369,$T9)</f>
        <v>0.23404255319148937</v>
      </c>
      <c r="AD9" s="22"/>
      <c r="AE9">
        <v>5</v>
      </c>
      <c r="AF9">
        <v>7</v>
      </c>
      <c r="AH9" s="7">
        <v>6</v>
      </c>
      <c r="AI9" s="21">
        <f t="shared" si="6"/>
        <v>0</v>
      </c>
      <c r="AJ9" s="21">
        <f t="shared" si="10"/>
        <v>0</v>
      </c>
      <c r="AK9" s="21">
        <f t="shared" si="13"/>
        <v>0.19230769230769232</v>
      </c>
      <c r="AL9" s="21">
        <f>COUNTIFS($AE$3:$AE$1050,$AH9,$AF$3:$AF$1050,AL$3)/COUNTIF($AE$3:$AE$1050,$AH9)</f>
        <v>0</v>
      </c>
      <c r="AM9" s="21">
        <f>COUNTIFS($AE$3:$AE$1050,$AH9,$AF$3:$AF$1050,AM$3)/COUNTIF($AE$3:$AE$1050,$AH9)</f>
        <v>0.28846153846153844</v>
      </c>
      <c r="AN9" s="21"/>
      <c r="AO9" s="21">
        <f>COUNTIFS($AE$3:$AE$1050,$AH9,$AF$3:$AF$1050,AO$3)/COUNTIF($AE$3:$AE$1050,$AH9)</f>
        <v>0.51923076923076927</v>
      </c>
      <c r="AP9" s="21">
        <f>COUNTIFS($AE$3:$AE$1050,$AH9,$AF$3:$AF$1050,AP$3)/COUNTIF($AE$3:$AE$1050,$AH9)</f>
        <v>0</v>
      </c>
      <c r="AQ9" s="21">
        <f>COUNTIFS($AE$3:$AE$1050,$AH9,$AF$3:$AF$1050,AQ$3)/COUNTIF($AE$3:$AE$1050,$AH9)</f>
        <v>0</v>
      </c>
      <c r="AS9">
        <v>2</v>
      </c>
      <c r="AT9">
        <v>5</v>
      </c>
      <c r="AV9" s="7">
        <v>6</v>
      </c>
      <c r="AW9" s="21">
        <f t="shared" si="3"/>
        <v>0.1891891891891892</v>
      </c>
      <c r="AX9" s="21">
        <f t="shared" si="3"/>
        <v>0</v>
      </c>
      <c r="AY9" s="21">
        <f t="shared" si="3"/>
        <v>0</v>
      </c>
      <c r="AZ9" s="21">
        <f t="shared" si="3"/>
        <v>4.0540540540540543E-2</v>
      </c>
      <c r="BA9" s="21">
        <f t="shared" si="3"/>
        <v>0</v>
      </c>
      <c r="BB9" s="21"/>
      <c r="BC9" s="21">
        <f t="shared" si="3"/>
        <v>0.77027027027027029</v>
      </c>
      <c r="BD9" s="21">
        <f t="shared" si="3"/>
        <v>0</v>
      </c>
      <c r="BE9" s="21">
        <f t="shared" si="3"/>
        <v>0</v>
      </c>
    </row>
    <row r="10" spans="1:57">
      <c r="A10">
        <v>6</v>
      </c>
      <c r="B10">
        <v>8</v>
      </c>
      <c r="D10" s="7">
        <v>7</v>
      </c>
      <c r="E10" s="21">
        <f t="shared" si="0"/>
        <v>0.10550458715596331</v>
      </c>
      <c r="F10" s="21">
        <f t="shared" si="0"/>
        <v>0.15137614678899083</v>
      </c>
      <c r="G10" s="21">
        <f t="shared" si="0"/>
        <v>0.11009174311926606</v>
      </c>
      <c r="H10" s="21">
        <f t="shared" si="0"/>
        <v>5.9633027522935783E-2</v>
      </c>
      <c r="I10" s="21">
        <f t="shared" si="0"/>
        <v>0.11467889908256881</v>
      </c>
      <c r="J10" s="21">
        <f t="shared" si="0"/>
        <v>0.20183486238532111</v>
      </c>
      <c r="K10" s="21"/>
      <c r="L10" s="21">
        <f t="shared" si="0"/>
        <v>5.0458715596330278E-2</v>
      </c>
      <c r="M10" s="21">
        <f t="shared" si="0"/>
        <v>6.4220183486238536E-2</v>
      </c>
      <c r="N10" s="21">
        <f t="shared" si="0"/>
        <v>8.2568807339449546E-2</v>
      </c>
      <c r="O10" s="21">
        <f t="shared" si="0"/>
        <v>5.9633027522935783E-2</v>
      </c>
      <c r="Q10">
        <v>3</v>
      </c>
      <c r="R10">
        <v>2</v>
      </c>
      <c r="T10" s="7">
        <v>7</v>
      </c>
      <c r="U10" s="21">
        <f t="shared" si="4"/>
        <v>0</v>
      </c>
      <c r="V10" s="21">
        <f t="shared" si="8"/>
        <v>0</v>
      </c>
      <c r="W10" s="21">
        <f t="shared" si="12"/>
        <v>0</v>
      </c>
      <c r="X10" s="21">
        <f>COUNTIFS($Q$3:$Q$369,$T10,$R$3:$R$369,X$3)/COUNTIF($Q$3:$Q$369,$T10)</f>
        <v>0.91666666666666663</v>
      </c>
      <c r="Y10" s="21">
        <f>COUNTIFS($Q$3:$Q$369,$T10,$R$3:$R$369,Y$3)/COUNTIF($Q$3:$Q$369,$T10)</f>
        <v>0</v>
      </c>
      <c r="Z10" s="21">
        <f>COUNTIFS($Q$3:$Q$369,$T10,$R$3:$R$369,Z$3)/COUNTIF($Q$3:$Q$369,$T10)</f>
        <v>0</v>
      </c>
      <c r="AA10" s="21"/>
      <c r="AB10" s="21">
        <f>COUNTIFS($Q$3:$Q$369,$T10,$R$3:$R$369,AB$3)/COUNTIF($Q$3:$Q$369,$T10)</f>
        <v>8.3333333333333329E-2</v>
      </c>
      <c r="AC10" s="21">
        <f>COUNTIFS($Q$3:$Q$369,$T10,$R$3:$R$369,AC$3)/COUNTIF($Q$3:$Q$369,$T10)</f>
        <v>0</v>
      </c>
      <c r="AD10" s="22"/>
      <c r="AE10">
        <v>7</v>
      </c>
      <c r="AF10">
        <v>5</v>
      </c>
      <c r="AH10" s="7">
        <v>7</v>
      </c>
      <c r="AI10" s="21">
        <f t="shared" si="6"/>
        <v>0</v>
      </c>
      <c r="AJ10" s="21">
        <f t="shared" si="10"/>
        <v>0</v>
      </c>
      <c r="AK10" s="21">
        <f t="shared" si="13"/>
        <v>6.7567567567567571E-3</v>
      </c>
      <c r="AL10" s="21">
        <f>COUNTIFS($AE$3:$AE$1050,$AH10,$AF$3:$AF$1050,AL$3)/COUNTIF($AE$3:$AE$1050,$AH10)</f>
        <v>0</v>
      </c>
      <c r="AM10" s="21">
        <f>COUNTIFS($AE$3:$AE$1050,$AH10,$AF$3:$AF$1050,AM$3)/COUNTIF($AE$3:$AE$1050,$AH10)</f>
        <v>0.57432432432432434</v>
      </c>
      <c r="AN10" s="21">
        <f>COUNTIFS($AE$3:$AE$1050,$AH10,$AF$3:$AF$1050,AN$3)/COUNTIF($AE$3:$AE$1050,$AH10)</f>
        <v>0.20945945945945946</v>
      </c>
      <c r="AO10" s="21"/>
      <c r="AP10" s="21">
        <f>COUNTIFS($AE$3:$AE$1050,$AH10,$AF$3:$AF$1050,AP$3)/COUNTIF($AE$3:$AE$1050,$AH10)</f>
        <v>0</v>
      </c>
      <c r="AQ10" s="21">
        <f>COUNTIFS($AE$3:$AE$1050,$AH10,$AF$3:$AF$1050,AQ$3)/COUNTIF($AE$3:$AE$1050,$AH10)</f>
        <v>0.20945945945945946</v>
      </c>
      <c r="AS10">
        <v>5</v>
      </c>
      <c r="AT10">
        <v>2</v>
      </c>
      <c r="AV10" s="7">
        <v>7</v>
      </c>
      <c r="AW10" s="21">
        <f t="shared" si="3"/>
        <v>0.3032258064516129</v>
      </c>
      <c r="AX10" s="21">
        <f t="shared" si="3"/>
        <v>2.5806451612903226E-2</v>
      </c>
      <c r="AY10" s="21">
        <f t="shared" si="3"/>
        <v>0</v>
      </c>
      <c r="AZ10" s="21">
        <f t="shared" si="3"/>
        <v>0.12258064516129032</v>
      </c>
      <c r="BA10" s="21">
        <f t="shared" si="3"/>
        <v>0</v>
      </c>
      <c r="BB10" s="21">
        <f t="shared" si="3"/>
        <v>0.41290322580645161</v>
      </c>
      <c r="BC10" s="21"/>
      <c r="BD10" s="21">
        <f t="shared" si="3"/>
        <v>0</v>
      </c>
      <c r="BE10" s="21">
        <f t="shared" si="3"/>
        <v>0.13548387096774195</v>
      </c>
    </row>
    <row r="11" spans="1:57">
      <c r="A11">
        <v>8</v>
      </c>
      <c r="B11">
        <v>6</v>
      </c>
      <c r="D11" s="7">
        <v>8</v>
      </c>
      <c r="E11" s="21">
        <f t="shared" si="0"/>
        <v>7.0351758793969849E-2</v>
      </c>
      <c r="F11" s="21">
        <f t="shared" si="0"/>
        <v>1.507537688442211E-2</v>
      </c>
      <c r="G11" s="21">
        <f t="shared" si="0"/>
        <v>0.10050251256281408</v>
      </c>
      <c r="H11" s="21">
        <f t="shared" si="0"/>
        <v>0</v>
      </c>
      <c r="I11" s="21">
        <f t="shared" si="0"/>
        <v>0</v>
      </c>
      <c r="J11" s="21">
        <f t="shared" si="0"/>
        <v>0.39195979899497485</v>
      </c>
      <c r="K11" s="21">
        <f t="shared" si="0"/>
        <v>9.5477386934673364E-2</v>
      </c>
      <c r="L11" s="21"/>
      <c r="M11" s="21">
        <f t="shared" si="0"/>
        <v>0.26633165829145727</v>
      </c>
      <c r="N11" s="21">
        <f t="shared" si="0"/>
        <v>0</v>
      </c>
      <c r="O11" s="21">
        <f t="shared" si="0"/>
        <v>6.030150753768844E-2</v>
      </c>
      <c r="Q11">
        <v>2</v>
      </c>
      <c r="R11">
        <v>1</v>
      </c>
      <c r="T11" s="7">
        <v>8</v>
      </c>
      <c r="U11" s="21">
        <f t="shared" si="4"/>
        <v>0</v>
      </c>
      <c r="V11" s="21">
        <f t="shared" si="8"/>
        <v>0</v>
      </c>
      <c r="W11" s="21">
        <f t="shared" si="12"/>
        <v>0</v>
      </c>
      <c r="X11" s="21">
        <f>COUNTIFS($Q$3:$Q$369,$T11,$R$3:$R$369,X$3)/COUNTIF($Q$3:$Q$369,$T11)</f>
        <v>0</v>
      </c>
      <c r="Y11" s="21">
        <f>COUNTIFS($Q$3:$Q$369,$T11,$R$3:$R$369,Y$3)/COUNTIF($Q$3:$Q$369,$T11)</f>
        <v>0</v>
      </c>
      <c r="Z11" s="21">
        <f>COUNTIFS($Q$3:$Q$369,$T11,$R$3:$R$369,Z$3)/COUNTIF($Q$3:$Q$369,$T11)</f>
        <v>0</v>
      </c>
      <c r="AA11" s="21">
        <f>COUNTIFS($Q$3:$Q$369,$T11,$R$3:$R$369,AA$3)/COUNTIF($Q$3:$Q$369,$T11)</f>
        <v>1</v>
      </c>
      <c r="AB11" s="21"/>
      <c r="AC11" s="21">
        <f>COUNTIFS($Q$3:$Q$369,$T11,$R$3:$R$369,AC$3)/COUNTIF($Q$3:$Q$369,$T11)</f>
        <v>0</v>
      </c>
      <c r="AD11" s="22"/>
      <c r="AE11">
        <v>5</v>
      </c>
      <c r="AF11">
        <v>7</v>
      </c>
      <c r="AH11" s="7">
        <v>8</v>
      </c>
      <c r="AI11" s="21">
        <f t="shared" si="6"/>
        <v>0.39189189189189189</v>
      </c>
      <c r="AJ11" s="21">
        <f t="shared" si="10"/>
        <v>1.3513513513513514E-2</v>
      </c>
      <c r="AK11" s="21">
        <f t="shared" si="13"/>
        <v>0</v>
      </c>
      <c r="AL11" s="21">
        <f>COUNTIFS($AE$3:$AE$1050,$AH11,$AF$3:$AF$1050,AL$3)/COUNTIF($AE$3:$AE$1050,$AH11)</f>
        <v>0.59459459459459463</v>
      </c>
      <c r="AM11" s="21">
        <f>COUNTIFS($AE$3:$AE$1050,$AH11,$AF$3:$AF$1050,AM$3)/COUNTIF($AE$3:$AE$1050,$AH11)</f>
        <v>0</v>
      </c>
      <c r="AN11" s="21">
        <f>COUNTIFS($AE$3:$AE$1050,$AH11,$AF$3:$AF$1050,AN$3)/COUNTIF($AE$3:$AE$1050,$AH11)</f>
        <v>0</v>
      </c>
      <c r="AO11" s="21">
        <f>COUNTIFS($AE$3:$AE$1050,$AH11,$AF$3:$AF$1050,AO$3)/COUNTIF($AE$3:$AE$1050,$AH11)</f>
        <v>0</v>
      </c>
      <c r="AP11" s="21"/>
      <c r="AQ11" s="21">
        <f>COUNTIFS($AE$3:$AE$1050,$AH11,$AF$3:$AF$1050,AQ$3)/COUNTIF($AE$3:$AE$1050,$AH11)</f>
        <v>0</v>
      </c>
      <c r="AS11">
        <v>2</v>
      </c>
      <c r="AT11">
        <v>4</v>
      </c>
      <c r="AV11" s="7">
        <v>8</v>
      </c>
      <c r="AW11" s="21">
        <f t="shared" si="3"/>
        <v>3.5714285714285712E-2</v>
      </c>
      <c r="AX11" s="21">
        <f t="shared" si="3"/>
        <v>3.5714285714285712E-2</v>
      </c>
      <c r="AY11" s="21">
        <f t="shared" si="3"/>
        <v>0.16071428571428573</v>
      </c>
      <c r="AZ11" s="21">
        <f t="shared" si="3"/>
        <v>0.16071428571428573</v>
      </c>
      <c r="BA11" s="21">
        <f t="shared" si="3"/>
        <v>0.5892857142857143</v>
      </c>
      <c r="BB11" s="21">
        <f t="shared" si="3"/>
        <v>0</v>
      </c>
      <c r="BC11" s="21">
        <f t="shared" si="3"/>
        <v>0</v>
      </c>
      <c r="BD11" s="21"/>
      <c r="BE11" s="21">
        <f t="shared" si="3"/>
        <v>1.7857142857142856E-2</v>
      </c>
    </row>
    <row r="12" spans="1:57">
      <c r="A12">
        <v>6</v>
      </c>
      <c r="B12">
        <v>8</v>
      </c>
      <c r="D12" s="7">
        <v>9</v>
      </c>
      <c r="E12" s="21">
        <f t="shared" si="0"/>
        <v>4.519774011299435E-2</v>
      </c>
      <c r="F12" s="21">
        <f t="shared" si="0"/>
        <v>0</v>
      </c>
      <c r="G12" s="21">
        <f t="shared" si="0"/>
        <v>3.954802259887006E-2</v>
      </c>
      <c r="H12" s="21">
        <f t="shared" si="0"/>
        <v>0</v>
      </c>
      <c r="I12" s="21">
        <f t="shared" si="0"/>
        <v>0</v>
      </c>
      <c r="J12" s="21">
        <f t="shared" si="0"/>
        <v>0.44067796610169491</v>
      </c>
      <c r="K12" s="21">
        <f t="shared" si="0"/>
        <v>0.12429378531073447</v>
      </c>
      <c r="L12" s="21">
        <f t="shared" si="0"/>
        <v>0.19209039548022599</v>
      </c>
      <c r="M12" s="21"/>
      <c r="N12" s="21">
        <f t="shared" si="0"/>
        <v>0</v>
      </c>
      <c r="O12" s="21">
        <f t="shared" si="0"/>
        <v>0.15819209039548024</v>
      </c>
      <c r="Q12">
        <v>1</v>
      </c>
      <c r="R12">
        <v>5</v>
      </c>
      <c r="T12" s="7">
        <v>9</v>
      </c>
      <c r="U12" s="21">
        <f t="shared" si="4"/>
        <v>0</v>
      </c>
      <c r="V12" s="21">
        <f t="shared" si="8"/>
        <v>0</v>
      </c>
      <c r="W12" s="21">
        <f t="shared" si="12"/>
        <v>0.41379310344827586</v>
      </c>
      <c r="X12" s="21">
        <f>COUNTIFS($Q$3:$Q$369,$T12,$R$3:$R$369,X$3)/COUNTIF($Q$3:$Q$369,$T12)</f>
        <v>0.13793103448275862</v>
      </c>
      <c r="Y12" s="21">
        <f>COUNTIFS($Q$3:$Q$369,$T12,$R$3:$R$369,Y$3)/COUNTIF($Q$3:$Q$369,$T12)</f>
        <v>0</v>
      </c>
      <c r="Z12" s="21">
        <f>COUNTIFS($Q$3:$Q$369,$T12,$R$3:$R$369,Z$3)/COUNTIF($Q$3:$Q$369,$T12)</f>
        <v>0.44827586206896552</v>
      </c>
      <c r="AA12" s="21">
        <f>COUNTIFS($Q$3:$Q$369,$T12,$R$3:$R$369,AA$3)/COUNTIF($Q$3:$Q$369,$T12)</f>
        <v>0</v>
      </c>
      <c r="AB12" s="21">
        <f>COUNTIFS($Q$3:$Q$369,$T12,$R$3:$R$369,AB$3)/COUNTIF($Q$3:$Q$369,$T12)</f>
        <v>0</v>
      </c>
      <c r="AC12" s="21"/>
      <c r="AD12" s="22"/>
      <c r="AE12">
        <v>7</v>
      </c>
      <c r="AF12">
        <v>5</v>
      </c>
      <c r="AH12" s="7">
        <v>9</v>
      </c>
      <c r="AI12" s="21">
        <f t="shared" si="6"/>
        <v>0</v>
      </c>
      <c r="AJ12" s="21">
        <f t="shared" si="10"/>
        <v>0.48344370860927155</v>
      </c>
      <c r="AK12" s="21">
        <f t="shared" si="13"/>
        <v>6.6225165562913907E-3</v>
      </c>
      <c r="AL12" s="21">
        <f>COUNTIFS($AE$3:$AE$1050,$AH12,$AF$3:$AF$1050,AL$3)/COUNTIF($AE$3:$AE$1050,$AH12)</f>
        <v>0.15894039735099338</v>
      </c>
      <c r="AM12" s="21">
        <f>COUNTIFS($AE$3:$AE$1050,$AH12,$AF$3:$AF$1050,AM$3)/COUNTIF($AE$3:$AE$1050,$AH12)</f>
        <v>0.16556291390728478</v>
      </c>
      <c r="AN12" s="21">
        <f>COUNTIFS($AE$3:$AE$1050,$AH12,$AF$3:$AF$1050,AN$3)/COUNTIF($AE$3:$AE$1050,$AH12)</f>
        <v>0</v>
      </c>
      <c r="AO12" s="21">
        <f>COUNTIFS($AE$3:$AE$1050,$AH12,$AF$3:$AF$1050,AO$3)/COUNTIF($AE$3:$AE$1050,$AH12)</f>
        <v>0.18543046357615894</v>
      </c>
      <c r="AP12" s="21">
        <f>COUNTIFS($AE$3:$AE$1050,$AH12,$AF$3:$AF$1050,AP$3)/COUNTIF($AE$3:$AE$1050,$AH12)</f>
        <v>0</v>
      </c>
      <c r="AQ12" s="21"/>
      <c r="AS12">
        <v>4</v>
      </c>
      <c r="AT12">
        <v>3</v>
      </c>
      <c r="AV12" s="7">
        <v>9</v>
      </c>
      <c r="AW12" s="21">
        <f t="shared" si="3"/>
        <v>0.24489795918367346</v>
      </c>
      <c r="AX12" s="21">
        <f t="shared" si="3"/>
        <v>6.1224489795918366E-2</v>
      </c>
      <c r="AY12" s="21">
        <f t="shared" si="3"/>
        <v>0.21088435374149661</v>
      </c>
      <c r="AZ12" s="21">
        <f t="shared" si="3"/>
        <v>0.21088435374149661</v>
      </c>
      <c r="BA12" s="21">
        <f t="shared" si="3"/>
        <v>6.8027210884353739E-3</v>
      </c>
      <c r="BB12" s="21">
        <f t="shared" si="3"/>
        <v>1.3605442176870748E-2</v>
      </c>
      <c r="BC12" s="21">
        <f t="shared" si="3"/>
        <v>0.23129251700680273</v>
      </c>
      <c r="BD12" s="21">
        <f t="shared" si="3"/>
        <v>2.0408163265306121E-2</v>
      </c>
      <c r="BE12" s="21"/>
    </row>
    <row r="13" spans="1:57">
      <c r="A13">
        <v>8</v>
      </c>
      <c r="B13">
        <v>2</v>
      </c>
      <c r="D13" s="7">
        <v>10</v>
      </c>
      <c r="E13" s="21">
        <f t="shared" si="0"/>
        <v>4.5977011494252873E-2</v>
      </c>
      <c r="F13" s="21">
        <f t="shared" si="0"/>
        <v>0.35632183908045978</v>
      </c>
      <c r="G13" s="21">
        <f t="shared" si="0"/>
        <v>2.2988505747126436E-2</v>
      </c>
      <c r="H13" s="21">
        <f t="shared" si="0"/>
        <v>0.22988505747126436</v>
      </c>
      <c r="I13" s="21">
        <f t="shared" si="0"/>
        <v>0.22988505747126436</v>
      </c>
      <c r="J13" s="21">
        <f t="shared" si="0"/>
        <v>2.2988505747126436E-2</v>
      </c>
      <c r="K13" s="21">
        <f t="shared" si="0"/>
        <v>9.1954022988505746E-2</v>
      </c>
      <c r="L13" s="21">
        <f t="shared" si="0"/>
        <v>0</v>
      </c>
      <c r="M13" s="21">
        <f t="shared" si="0"/>
        <v>0</v>
      </c>
      <c r="N13" s="21"/>
      <c r="O13" s="21">
        <f t="shared" si="0"/>
        <v>0</v>
      </c>
      <c r="Q13">
        <v>7</v>
      </c>
      <c r="R13">
        <v>4</v>
      </c>
      <c r="AE13">
        <v>5</v>
      </c>
      <c r="AF13">
        <v>9</v>
      </c>
      <c r="AS13">
        <v>3</v>
      </c>
      <c r="AT13">
        <v>2</v>
      </c>
    </row>
    <row r="14" spans="1:57">
      <c r="A14">
        <v>2</v>
      </c>
      <c r="B14">
        <v>8</v>
      </c>
      <c r="D14" s="7">
        <v>11</v>
      </c>
      <c r="E14" s="21">
        <f t="shared" si="0"/>
        <v>0.13043478260869565</v>
      </c>
      <c r="F14" s="21">
        <f t="shared" si="0"/>
        <v>0</v>
      </c>
      <c r="G14" s="21">
        <f t="shared" si="0"/>
        <v>9.5652173913043481E-2</v>
      </c>
      <c r="H14" s="21">
        <f t="shared" si="0"/>
        <v>3.4782608695652174E-2</v>
      </c>
      <c r="I14" s="21">
        <f t="shared" si="0"/>
        <v>4.3478260869565216E-2</v>
      </c>
      <c r="J14" s="21">
        <f t="shared" si="0"/>
        <v>3.4782608695652174E-2</v>
      </c>
      <c r="K14" s="21">
        <f t="shared" si="0"/>
        <v>0.18260869565217391</v>
      </c>
      <c r="L14" s="21">
        <f t="shared" si="0"/>
        <v>0.12173913043478261</v>
      </c>
      <c r="M14" s="21">
        <f t="shared" si="0"/>
        <v>0.33913043478260868</v>
      </c>
      <c r="N14" s="21">
        <f t="shared" si="0"/>
        <v>1.7391304347826087E-2</v>
      </c>
      <c r="O14" s="21"/>
      <c r="Q14">
        <v>4</v>
      </c>
      <c r="R14">
        <v>7</v>
      </c>
      <c r="AE14">
        <v>9</v>
      </c>
      <c r="AF14">
        <v>5</v>
      </c>
      <c r="AS14">
        <v>2</v>
      </c>
      <c r="AT14">
        <v>4</v>
      </c>
    </row>
    <row r="15" spans="1:57">
      <c r="A15">
        <v>8</v>
      </c>
      <c r="B15">
        <v>9</v>
      </c>
      <c r="N15" s="27"/>
      <c r="O15" s="27"/>
      <c r="Q15">
        <v>7</v>
      </c>
      <c r="R15">
        <v>4</v>
      </c>
      <c r="T15" s="6" t="s">
        <v>122</v>
      </c>
      <c r="U15" s="5">
        <v>1</v>
      </c>
      <c r="V15" s="5">
        <v>2</v>
      </c>
      <c r="W15" s="5">
        <v>3</v>
      </c>
      <c r="X15" s="5">
        <v>4</v>
      </c>
      <c r="Y15" s="5">
        <v>5</v>
      </c>
      <c r="Z15" s="5">
        <v>6</v>
      </c>
      <c r="AA15" s="5">
        <v>7</v>
      </c>
      <c r="AB15" s="5">
        <v>8</v>
      </c>
      <c r="AC15" s="5">
        <v>9</v>
      </c>
      <c r="AE15">
        <v>5</v>
      </c>
      <c r="AF15">
        <v>2</v>
      </c>
      <c r="AH15" s="6" t="s">
        <v>122</v>
      </c>
      <c r="AI15" s="5">
        <v>1</v>
      </c>
      <c r="AJ15" s="5">
        <v>2</v>
      </c>
      <c r="AK15" s="5">
        <v>3</v>
      </c>
      <c r="AL15" s="5">
        <v>4</v>
      </c>
      <c r="AM15" s="5">
        <v>5</v>
      </c>
      <c r="AN15" s="5">
        <v>6</v>
      </c>
      <c r="AO15" s="5">
        <v>7</v>
      </c>
      <c r="AP15" s="5">
        <v>8</v>
      </c>
      <c r="AQ15" s="5">
        <v>9</v>
      </c>
      <c r="AS15">
        <v>4</v>
      </c>
      <c r="AT15">
        <v>3</v>
      </c>
      <c r="AV15" s="6" t="s">
        <v>122</v>
      </c>
      <c r="AW15" s="5">
        <v>1</v>
      </c>
      <c r="AX15" s="5">
        <v>2</v>
      </c>
      <c r="AY15" s="5">
        <v>3</v>
      </c>
      <c r="AZ15" s="5">
        <v>4</v>
      </c>
      <c r="BA15" s="5">
        <v>5</v>
      </c>
      <c r="BB15" s="5">
        <v>6</v>
      </c>
      <c r="BC15" s="5">
        <v>7</v>
      </c>
      <c r="BD15" s="5">
        <v>8</v>
      </c>
      <c r="BE15" s="5">
        <v>9</v>
      </c>
    </row>
    <row r="16" spans="1:57">
      <c r="A16">
        <v>9</v>
      </c>
      <c r="B16">
        <v>6</v>
      </c>
      <c r="N16" s="26"/>
      <c r="O16" s="26"/>
      <c r="Q16">
        <v>4</v>
      </c>
      <c r="R16">
        <v>6</v>
      </c>
      <c r="T16" s="7">
        <v>1</v>
      </c>
      <c r="U16" s="26"/>
      <c r="V16" s="26">
        <f t="shared" ref="V16:AC16" si="14">COUNTIFS($Q$3:$Q$369,$T16,$R$3:$R$369,V$3)</f>
        <v>4</v>
      </c>
      <c r="W16" s="26">
        <f t="shared" si="14"/>
        <v>0</v>
      </c>
      <c r="X16" s="26">
        <f t="shared" si="14"/>
        <v>0</v>
      </c>
      <c r="Y16" s="26">
        <f t="shared" si="14"/>
        <v>27</v>
      </c>
      <c r="Z16" s="26">
        <f t="shared" si="14"/>
        <v>0</v>
      </c>
      <c r="AA16" s="26">
        <f t="shared" si="14"/>
        <v>0</v>
      </c>
      <c r="AB16" s="26">
        <f t="shared" si="14"/>
        <v>0</v>
      </c>
      <c r="AC16" s="26">
        <f t="shared" si="14"/>
        <v>0</v>
      </c>
      <c r="AE16">
        <v>2</v>
      </c>
      <c r="AF16">
        <v>5</v>
      </c>
      <c r="AH16" s="7">
        <v>1</v>
      </c>
      <c r="AI16" s="26"/>
      <c r="AJ16" s="26">
        <f t="shared" ref="AJ16:AQ16" si="15">COUNTIFS($AE$3:$AE$1050,$AH16,$AF$3:$AF$1050,AJ$3)</f>
        <v>13</v>
      </c>
      <c r="AK16" s="26">
        <f t="shared" si="15"/>
        <v>0</v>
      </c>
      <c r="AL16" s="26">
        <f t="shared" si="15"/>
        <v>15</v>
      </c>
      <c r="AM16" s="26">
        <f t="shared" si="15"/>
        <v>0</v>
      </c>
      <c r="AN16" s="26">
        <f t="shared" si="15"/>
        <v>0</v>
      </c>
      <c r="AO16" s="26">
        <f t="shared" si="15"/>
        <v>0</v>
      </c>
      <c r="AP16" s="26">
        <f t="shared" si="15"/>
        <v>29</v>
      </c>
      <c r="AQ16" s="26">
        <f t="shared" si="15"/>
        <v>0</v>
      </c>
      <c r="AS16">
        <v>3</v>
      </c>
      <c r="AT16">
        <v>4</v>
      </c>
      <c r="AV16" s="7">
        <v>1</v>
      </c>
      <c r="AW16" s="26"/>
      <c r="AX16" s="26">
        <f t="shared" ref="AX16:BE17" si="16">COUNTIFS($AS$3:$AS$1050,$AV16,$AT$3:$AT$1050,AX$15)</f>
        <v>0</v>
      </c>
      <c r="AY16" s="26">
        <f t="shared" si="16"/>
        <v>0</v>
      </c>
      <c r="AZ16" s="26">
        <f t="shared" si="16"/>
        <v>10</v>
      </c>
      <c r="BA16" s="26">
        <f t="shared" si="16"/>
        <v>0</v>
      </c>
      <c r="BB16" s="26">
        <f t="shared" si="16"/>
        <v>35</v>
      </c>
      <c r="BC16" s="26">
        <f t="shared" si="16"/>
        <v>44</v>
      </c>
      <c r="BD16" s="26">
        <f t="shared" si="16"/>
        <v>0</v>
      </c>
      <c r="BE16" s="26">
        <f t="shared" si="16"/>
        <v>27</v>
      </c>
    </row>
    <row r="17" spans="1:57">
      <c r="A17">
        <v>6</v>
      </c>
      <c r="B17">
        <v>8</v>
      </c>
      <c r="D17" s="6" t="s">
        <v>122</v>
      </c>
      <c r="E17" s="5">
        <v>1</v>
      </c>
      <c r="F17" s="5">
        <v>2</v>
      </c>
      <c r="G17" s="5">
        <v>3</v>
      </c>
      <c r="H17" s="5">
        <v>4</v>
      </c>
      <c r="I17" s="5">
        <v>5</v>
      </c>
      <c r="J17" s="5">
        <v>6</v>
      </c>
      <c r="K17" s="5">
        <v>7</v>
      </c>
      <c r="L17" s="5">
        <v>8</v>
      </c>
      <c r="M17" s="5">
        <v>9</v>
      </c>
      <c r="N17" s="5">
        <v>10</v>
      </c>
      <c r="O17" s="5">
        <v>11</v>
      </c>
      <c r="Q17">
        <v>6</v>
      </c>
      <c r="R17">
        <v>3</v>
      </c>
      <c r="T17" s="7">
        <v>2</v>
      </c>
      <c r="U17" s="26">
        <f t="shared" ref="U17:U24" si="17">COUNTIFS($Q$3:$Q$369,$T17,$R$3:$R$369,U$3)</f>
        <v>43</v>
      </c>
      <c r="V17" s="26"/>
      <c r="W17" s="26">
        <f t="shared" ref="W17:AC17" si="18">COUNTIFS($Q$3:$Q$369,$T17,$R$3:$R$369,W$3)</f>
        <v>8</v>
      </c>
      <c r="X17" s="26">
        <f t="shared" si="18"/>
        <v>0</v>
      </c>
      <c r="Y17" s="26">
        <f t="shared" si="18"/>
        <v>0</v>
      </c>
      <c r="Z17" s="26">
        <f t="shared" si="18"/>
        <v>3</v>
      </c>
      <c r="AA17" s="26">
        <f t="shared" si="18"/>
        <v>0</v>
      </c>
      <c r="AB17" s="26">
        <f t="shared" si="18"/>
        <v>0</v>
      </c>
      <c r="AC17" s="26">
        <f t="shared" si="18"/>
        <v>0</v>
      </c>
      <c r="AE17">
        <v>5</v>
      </c>
      <c r="AF17">
        <v>3</v>
      </c>
      <c r="AH17" s="7">
        <v>2</v>
      </c>
      <c r="AI17" s="26">
        <f t="shared" ref="AI17:AQ24" si="19">COUNTIFS($AE$3:$AE$1050,$AH17,$AF$3:$AF$1050,AI$3)</f>
        <v>25</v>
      </c>
      <c r="AJ17" s="26"/>
      <c r="AK17" s="26">
        <f t="shared" si="19"/>
        <v>5</v>
      </c>
      <c r="AL17" s="26">
        <f t="shared" si="19"/>
        <v>41</v>
      </c>
      <c r="AM17" s="26">
        <f t="shared" si="19"/>
        <v>19</v>
      </c>
      <c r="AN17" s="26">
        <f t="shared" si="19"/>
        <v>0</v>
      </c>
      <c r="AO17" s="26">
        <f t="shared" si="19"/>
        <v>0</v>
      </c>
      <c r="AP17" s="26">
        <f t="shared" si="19"/>
        <v>2</v>
      </c>
      <c r="AQ17" s="26">
        <f t="shared" si="19"/>
        <v>58</v>
      </c>
      <c r="AS17">
        <v>4</v>
      </c>
      <c r="AT17">
        <v>1</v>
      </c>
      <c r="AV17" s="7">
        <v>2</v>
      </c>
      <c r="AW17" s="26">
        <f>COUNTIFS($AS$3:$AS$1050,$AV17,$AT$3:$AT$1050,AW$15)</f>
        <v>0</v>
      </c>
      <c r="AX17" s="26"/>
      <c r="AY17" s="26">
        <f t="shared" si="16"/>
        <v>45</v>
      </c>
      <c r="AZ17" s="26">
        <f t="shared" si="16"/>
        <v>52</v>
      </c>
      <c r="BA17" s="26">
        <f t="shared" si="16"/>
        <v>19</v>
      </c>
      <c r="BB17" s="26">
        <f t="shared" si="16"/>
        <v>0</v>
      </c>
      <c r="BC17" s="26">
        <f t="shared" si="16"/>
        <v>5</v>
      </c>
      <c r="BD17" s="26">
        <f t="shared" si="16"/>
        <v>0</v>
      </c>
      <c r="BE17" s="26">
        <f t="shared" si="16"/>
        <v>15</v>
      </c>
    </row>
    <row r="18" spans="1:57">
      <c r="A18">
        <v>8</v>
      </c>
      <c r="B18">
        <v>7</v>
      </c>
      <c r="D18" s="7">
        <v>1</v>
      </c>
      <c r="E18" s="26"/>
      <c r="F18" s="26">
        <f t="shared" ref="F18:M18" si="20">COUNTIFS($A$3:$A$1721,$D18,$B$3:$B$1721,F$3)</f>
        <v>11</v>
      </c>
      <c r="G18" s="26">
        <f t="shared" si="20"/>
        <v>11</v>
      </c>
      <c r="H18" s="26">
        <f t="shared" si="20"/>
        <v>15</v>
      </c>
      <c r="I18" s="26">
        <f t="shared" si="20"/>
        <v>31</v>
      </c>
      <c r="J18" s="26">
        <f t="shared" si="20"/>
        <v>12</v>
      </c>
      <c r="K18" s="26">
        <f t="shared" si="20"/>
        <v>22</v>
      </c>
      <c r="L18" s="26">
        <f t="shared" si="20"/>
        <v>9</v>
      </c>
      <c r="M18" s="26">
        <f t="shared" si="20"/>
        <v>3</v>
      </c>
      <c r="N18" s="26">
        <f t="shared" ref="N18:O26" si="21">COUNTIFS($A$3:$A$1721,$D18,$B$3:$B$1721,N$3)</f>
        <v>4</v>
      </c>
      <c r="O18" s="26">
        <f t="shared" si="21"/>
        <v>16</v>
      </c>
      <c r="Q18">
        <v>3</v>
      </c>
      <c r="R18">
        <v>2</v>
      </c>
      <c r="T18" s="7">
        <v>3</v>
      </c>
      <c r="U18" s="26">
        <f t="shared" si="17"/>
        <v>0</v>
      </c>
      <c r="V18" s="26">
        <f t="shared" ref="V18:V24" si="22">COUNTIFS($Q$3:$Q$369,$T18,$R$3:$R$369,V$3)</f>
        <v>36</v>
      </c>
      <c r="W18" s="26"/>
      <c r="X18" s="26">
        <f t="shared" ref="X18:AC18" si="23">COUNTIFS($Q$3:$Q$369,$T18,$R$3:$R$369,X$3)</f>
        <v>0</v>
      </c>
      <c r="Y18" s="26">
        <f t="shared" si="23"/>
        <v>0</v>
      </c>
      <c r="Z18" s="26">
        <f t="shared" si="23"/>
        <v>4</v>
      </c>
      <c r="AA18" s="26">
        <f t="shared" si="23"/>
        <v>0</v>
      </c>
      <c r="AB18" s="26">
        <f t="shared" si="23"/>
        <v>0</v>
      </c>
      <c r="AC18" s="26">
        <f t="shared" si="23"/>
        <v>0</v>
      </c>
      <c r="AE18">
        <v>3</v>
      </c>
      <c r="AF18">
        <v>2</v>
      </c>
      <c r="AH18" s="7">
        <v>3</v>
      </c>
      <c r="AI18" s="26">
        <f t="shared" si="19"/>
        <v>1</v>
      </c>
      <c r="AJ18" s="26">
        <f t="shared" si="19"/>
        <v>12</v>
      </c>
      <c r="AK18" s="26"/>
      <c r="AL18" s="26">
        <f t="shared" si="19"/>
        <v>0</v>
      </c>
      <c r="AM18" s="26">
        <f t="shared" si="19"/>
        <v>21</v>
      </c>
      <c r="AN18" s="26">
        <f t="shared" si="19"/>
        <v>22</v>
      </c>
      <c r="AO18" s="26">
        <f t="shared" si="19"/>
        <v>0</v>
      </c>
      <c r="AP18" s="26">
        <f t="shared" si="19"/>
        <v>0</v>
      </c>
      <c r="AQ18" s="26">
        <f t="shared" si="19"/>
        <v>0</v>
      </c>
      <c r="AS18">
        <v>1</v>
      </c>
      <c r="AT18">
        <v>9</v>
      </c>
      <c r="AV18" s="7">
        <v>3</v>
      </c>
      <c r="AW18" s="26">
        <f t="shared" ref="AW18:BE24" si="24">COUNTIFS($AS$3:$AS$1050,$AV18,$AT$3:$AT$1050,AW$15)</f>
        <v>4</v>
      </c>
      <c r="AX18" s="26">
        <f t="shared" si="24"/>
        <v>36</v>
      </c>
      <c r="AY18" s="26"/>
      <c r="AZ18" s="26">
        <f t="shared" si="24"/>
        <v>16</v>
      </c>
      <c r="BA18" s="26">
        <f t="shared" si="24"/>
        <v>16</v>
      </c>
      <c r="BB18" s="26">
        <f t="shared" si="24"/>
        <v>0</v>
      </c>
      <c r="BC18" s="26">
        <f t="shared" si="24"/>
        <v>1</v>
      </c>
      <c r="BD18" s="26">
        <f t="shared" si="24"/>
        <v>14</v>
      </c>
      <c r="BE18" s="26">
        <f t="shared" si="24"/>
        <v>41</v>
      </c>
    </row>
    <row r="19" spans="1:57">
      <c r="A19">
        <v>7</v>
      </c>
      <c r="B19">
        <v>11</v>
      </c>
      <c r="D19" s="7">
        <v>2</v>
      </c>
      <c r="E19" s="26">
        <f t="shared" ref="E19:E26" si="25">COUNTIFS($A$3:$A$1721,$D19,$B$3:$B$1721,E$3)</f>
        <v>18</v>
      </c>
      <c r="F19" s="26"/>
      <c r="G19" s="26">
        <f t="shared" ref="G19:M19" si="26">COUNTIFS($A$3:$A$1721,$D19,$B$3:$B$1721,G$3)</f>
        <v>3</v>
      </c>
      <c r="H19" s="26">
        <f t="shared" si="26"/>
        <v>5</v>
      </c>
      <c r="I19" s="26">
        <f t="shared" si="26"/>
        <v>26</v>
      </c>
      <c r="J19" s="26">
        <f t="shared" si="26"/>
        <v>51</v>
      </c>
      <c r="K19" s="26">
        <f t="shared" si="26"/>
        <v>30</v>
      </c>
      <c r="L19" s="26">
        <f t="shared" si="26"/>
        <v>1</v>
      </c>
      <c r="M19" s="26">
        <f t="shared" si="26"/>
        <v>0</v>
      </c>
      <c r="N19" s="26">
        <f t="shared" si="21"/>
        <v>21</v>
      </c>
      <c r="O19" s="26">
        <f t="shared" si="21"/>
        <v>1</v>
      </c>
      <c r="Q19">
        <v>2</v>
      </c>
      <c r="R19">
        <v>1</v>
      </c>
      <c r="T19" s="7">
        <v>4</v>
      </c>
      <c r="U19" s="26">
        <f t="shared" si="17"/>
        <v>0</v>
      </c>
      <c r="V19" s="26">
        <f t="shared" si="22"/>
        <v>0</v>
      </c>
      <c r="W19" s="26">
        <f t="shared" ref="W19:W24" si="27">COUNTIFS($Q$3:$Q$369,$T19,$R$3:$R$369,W$3)</f>
        <v>0</v>
      </c>
      <c r="X19" s="26"/>
      <c r="Y19" s="26">
        <f>COUNTIFS($Q$3:$Q$369,$T19,$R$3:$R$369,Y$3)</f>
        <v>0</v>
      </c>
      <c r="Z19" s="26">
        <f>COUNTIFS($Q$3:$Q$369,$T19,$R$3:$R$369,Z$3)</f>
        <v>27</v>
      </c>
      <c r="AA19" s="26">
        <f>COUNTIFS($Q$3:$Q$369,$T19,$R$3:$R$369,AA$3)</f>
        <v>6</v>
      </c>
      <c r="AB19" s="26">
        <f>COUNTIFS($Q$3:$Q$369,$T19,$R$3:$R$369,AB$3)</f>
        <v>0</v>
      </c>
      <c r="AC19" s="26">
        <f>COUNTIFS($Q$3:$Q$369,$T19,$R$3:$R$369,AC$3)</f>
        <v>17</v>
      </c>
      <c r="AE19">
        <v>2</v>
      </c>
      <c r="AF19">
        <v>9</v>
      </c>
      <c r="AH19" s="7">
        <v>4</v>
      </c>
      <c r="AI19" s="26">
        <f t="shared" si="19"/>
        <v>11</v>
      </c>
      <c r="AJ19" s="26">
        <f t="shared" si="19"/>
        <v>23</v>
      </c>
      <c r="AK19" s="26">
        <f t="shared" si="19"/>
        <v>0</v>
      </c>
      <c r="AL19" s="26"/>
      <c r="AM19" s="26">
        <f t="shared" si="19"/>
        <v>0</v>
      </c>
      <c r="AN19" s="26">
        <f t="shared" si="19"/>
        <v>0</v>
      </c>
      <c r="AO19" s="26">
        <f t="shared" si="19"/>
        <v>0</v>
      </c>
      <c r="AP19" s="26">
        <f t="shared" si="19"/>
        <v>67</v>
      </c>
      <c r="AQ19" s="26">
        <f t="shared" si="19"/>
        <v>17</v>
      </c>
      <c r="AS19">
        <v>9</v>
      </c>
      <c r="AT19">
        <v>8</v>
      </c>
      <c r="AV19" s="7">
        <v>4</v>
      </c>
      <c r="AW19" s="26">
        <f t="shared" si="24"/>
        <v>13</v>
      </c>
      <c r="AX19" s="26">
        <f t="shared" si="24"/>
        <v>50</v>
      </c>
      <c r="AY19" s="26">
        <f t="shared" si="24"/>
        <v>21</v>
      </c>
      <c r="AZ19" s="26"/>
      <c r="BA19" s="26">
        <f t="shared" si="24"/>
        <v>2</v>
      </c>
      <c r="BB19" s="26">
        <f t="shared" si="24"/>
        <v>1</v>
      </c>
      <c r="BC19" s="26">
        <f t="shared" si="24"/>
        <v>18</v>
      </c>
      <c r="BD19" s="26">
        <f t="shared" si="24"/>
        <v>7</v>
      </c>
      <c r="BE19" s="26">
        <f t="shared" si="24"/>
        <v>41</v>
      </c>
    </row>
    <row r="20" spans="1:57">
      <c r="A20">
        <v>11</v>
      </c>
      <c r="B20">
        <v>3</v>
      </c>
      <c r="D20" s="7">
        <v>3</v>
      </c>
      <c r="E20" s="26">
        <f t="shared" si="25"/>
        <v>3</v>
      </c>
      <c r="F20" s="26">
        <f t="shared" ref="F20:F26" si="28">COUNTIFS($A$3:$A$1721,$D20,$B$3:$B$1721,F$3)</f>
        <v>4</v>
      </c>
      <c r="G20" s="26"/>
      <c r="H20" s="26">
        <f t="shared" ref="H20:M20" si="29">COUNTIFS($A$3:$A$1721,$D20,$B$3:$B$1721,H$3)</f>
        <v>14</v>
      </c>
      <c r="I20" s="26">
        <f t="shared" si="29"/>
        <v>1</v>
      </c>
      <c r="J20" s="26">
        <f t="shared" si="29"/>
        <v>24</v>
      </c>
      <c r="K20" s="26">
        <f t="shared" si="29"/>
        <v>18</v>
      </c>
      <c r="L20" s="26">
        <f t="shared" si="29"/>
        <v>20</v>
      </c>
      <c r="M20" s="26">
        <f t="shared" si="29"/>
        <v>17</v>
      </c>
      <c r="N20" s="26">
        <f t="shared" si="21"/>
        <v>0</v>
      </c>
      <c r="O20" s="26">
        <f t="shared" si="21"/>
        <v>20</v>
      </c>
      <c r="Q20">
        <v>1</v>
      </c>
      <c r="R20">
        <v>5</v>
      </c>
      <c r="T20" s="7">
        <v>5</v>
      </c>
      <c r="U20" s="26">
        <f t="shared" si="17"/>
        <v>2</v>
      </c>
      <c r="V20" s="26">
        <f t="shared" si="22"/>
        <v>0</v>
      </c>
      <c r="W20" s="26">
        <f t="shared" si="27"/>
        <v>0</v>
      </c>
      <c r="X20" s="26">
        <f>COUNTIFS($Q$3:$Q$369,$T20,$R$3:$R$369,X$3)</f>
        <v>0</v>
      </c>
      <c r="Y20" s="26"/>
      <c r="Z20" s="26">
        <f>COUNTIFS($Q$3:$Q$369,$T20,$R$3:$R$369,Z$3)</f>
        <v>0</v>
      </c>
      <c r="AA20" s="26">
        <f>COUNTIFS($Q$3:$Q$369,$T20,$R$3:$R$369,AA$3)</f>
        <v>0</v>
      </c>
      <c r="AB20" s="26">
        <f>COUNTIFS($Q$3:$Q$369,$T20,$R$3:$R$369,AB$3)</f>
        <v>0</v>
      </c>
      <c r="AC20" s="26">
        <f>COUNTIFS($Q$3:$Q$369,$T20,$R$3:$R$369,AC$3)</f>
        <v>0</v>
      </c>
      <c r="AE20">
        <v>9</v>
      </c>
      <c r="AF20">
        <v>2</v>
      </c>
      <c r="AH20" s="7">
        <v>5</v>
      </c>
      <c r="AI20" s="26">
        <f t="shared" si="19"/>
        <v>0</v>
      </c>
      <c r="AJ20" s="26">
        <f t="shared" si="19"/>
        <v>28</v>
      </c>
      <c r="AK20" s="26">
        <f t="shared" si="19"/>
        <v>28</v>
      </c>
      <c r="AL20" s="26">
        <f t="shared" si="19"/>
        <v>0</v>
      </c>
      <c r="AM20" s="26"/>
      <c r="AN20" s="26">
        <f t="shared" si="19"/>
        <v>23</v>
      </c>
      <c r="AO20" s="26">
        <f t="shared" si="19"/>
        <v>60</v>
      </c>
      <c r="AP20" s="26">
        <f t="shared" si="19"/>
        <v>0</v>
      </c>
      <c r="AQ20" s="26">
        <f t="shared" si="19"/>
        <v>45</v>
      </c>
      <c r="AS20">
        <v>8</v>
      </c>
      <c r="AT20">
        <v>3</v>
      </c>
      <c r="AV20" s="7">
        <v>5</v>
      </c>
      <c r="AW20" s="26">
        <f t="shared" si="24"/>
        <v>0</v>
      </c>
      <c r="AX20" s="26">
        <f t="shared" si="24"/>
        <v>29</v>
      </c>
      <c r="AY20" s="26">
        <f t="shared" si="24"/>
        <v>16</v>
      </c>
      <c r="AZ20" s="26">
        <f t="shared" si="24"/>
        <v>11</v>
      </c>
      <c r="BA20" s="26"/>
      <c r="BB20" s="26">
        <f t="shared" si="24"/>
        <v>0</v>
      </c>
      <c r="BC20" s="26">
        <f t="shared" si="24"/>
        <v>0</v>
      </c>
      <c r="BD20" s="26">
        <f t="shared" si="24"/>
        <v>26</v>
      </c>
      <c r="BE20" s="26">
        <f t="shared" si="24"/>
        <v>1</v>
      </c>
    </row>
    <row r="21" spans="1:57">
      <c r="A21">
        <v>3</v>
      </c>
      <c r="B21">
        <v>9</v>
      </c>
      <c r="D21" s="7">
        <v>4</v>
      </c>
      <c r="E21" s="26">
        <f t="shared" si="25"/>
        <v>11</v>
      </c>
      <c r="F21" s="26">
        <f t="shared" si="28"/>
        <v>5</v>
      </c>
      <c r="G21" s="26">
        <f t="shared" ref="G21:G26" si="30">COUNTIFS($A$3:$A$1721,$D21,$B$3:$B$1721,G$3)</f>
        <v>1</v>
      </c>
      <c r="H21" s="26"/>
      <c r="I21" s="26">
        <f>COUNTIFS($A$3:$A$1721,$D21,$B$3:$B$1721,I$3)</f>
        <v>17</v>
      </c>
      <c r="J21" s="26">
        <f>COUNTIFS($A$3:$A$1721,$D21,$B$3:$B$1721,J$3)</f>
        <v>0</v>
      </c>
      <c r="K21" s="26">
        <f>COUNTIFS($A$3:$A$1721,$D21,$B$3:$B$1721,K$3)</f>
        <v>17</v>
      </c>
      <c r="L21" s="26">
        <f>COUNTIFS($A$3:$A$1721,$D21,$B$3:$B$1721,L$3)</f>
        <v>1</v>
      </c>
      <c r="M21" s="26">
        <f>COUNTIFS($A$3:$A$1721,$D21,$B$3:$B$1721,M$3)</f>
        <v>0</v>
      </c>
      <c r="N21" s="26">
        <f t="shared" si="21"/>
        <v>21</v>
      </c>
      <c r="O21" s="26">
        <f t="shared" si="21"/>
        <v>9</v>
      </c>
      <c r="Q21">
        <v>8</v>
      </c>
      <c r="R21">
        <v>7</v>
      </c>
      <c r="T21" s="7">
        <v>6</v>
      </c>
      <c r="U21" s="26">
        <f t="shared" si="17"/>
        <v>0</v>
      </c>
      <c r="V21" s="26">
        <f t="shared" si="22"/>
        <v>14</v>
      </c>
      <c r="W21" s="26">
        <f t="shared" si="27"/>
        <v>20</v>
      </c>
      <c r="X21" s="26">
        <f>COUNTIFS($Q$3:$Q$369,$T21,$R$3:$R$369,X$3)</f>
        <v>2</v>
      </c>
      <c r="Y21" s="26">
        <f>COUNTIFS($Q$3:$Q$369,$T21,$R$3:$R$369,Y$3)</f>
        <v>0</v>
      </c>
      <c r="Z21" s="26"/>
      <c r="AA21" s="26">
        <f>COUNTIFS($Q$3:$Q$369,$T21,$R$3:$R$369,AA$3)</f>
        <v>0</v>
      </c>
      <c r="AB21" s="26">
        <f>COUNTIFS($Q$3:$Q$369,$T21,$R$3:$R$369,AB$3)</f>
        <v>0</v>
      </c>
      <c r="AC21" s="26">
        <f>COUNTIFS($Q$3:$Q$369,$T21,$R$3:$R$369,AC$3)</f>
        <v>11</v>
      </c>
      <c r="AE21">
        <v>2</v>
      </c>
      <c r="AF21">
        <v>1</v>
      </c>
      <c r="AH21" s="7">
        <v>6</v>
      </c>
      <c r="AI21" s="26">
        <f t="shared" si="19"/>
        <v>0</v>
      </c>
      <c r="AJ21" s="26">
        <f t="shared" si="19"/>
        <v>0</v>
      </c>
      <c r="AK21" s="26">
        <f t="shared" si="19"/>
        <v>20</v>
      </c>
      <c r="AL21" s="26">
        <f t="shared" si="19"/>
        <v>0</v>
      </c>
      <c r="AM21" s="26">
        <f t="shared" si="19"/>
        <v>30</v>
      </c>
      <c r="AN21" s="26"/>
      <c r="AO21" s="26">
        <f t="shared" si="19"/>
        <v>54</v>
      </c>
      <c r="AP21" s="26">
        <f t="shared" si="19"/>
        <v>0</v>
      </c>
      <c r="AQ21" s="26">
        <f t="shared" si="19"/>
        <v>0</v>
      </c>
      <c r="AS21">
        <v>3</v>
      </c>
      <c r="AT21">
        <v>9</v>
      </c>
      <c r="AV21" s="7">
        <v>6</v>
      </c>
      <c r="AW21" s="26">
        <f t="shared" si="24"/>
        <v>14</v>
      </c>
      <c r="AX21" s="26">
        <f t="shared" si="24"/>
        <v>0</v>
      </c>
      <c r="AY21" s="26">
        <f t="shared" si="24"/>
        <v>0</v>
      </c>
      <c r="AZ21" s="26">
        <f t="shared" si="24"/>
        <v>3</v>
      </c>
      <c r="BA21" s="26">
        <f t="shared" si="24"/>
        <v>0</v>
      </c>
      <c r="BB21" s="26"/>
      <c r="BC21" s="26">
        <f t="shared" si="24"/>
        <v>57</v>
      </c>
      <c r="BD21" s="26">
        <f t="shared" si="24"/>
        <v>0</v>
      </c>
      <c r="BE21" s="26">
        <f t="shared" si="24"/>
        <v>0</v>
      </c>
    </row>
    <row r="22" spans="1:57">
      <c r="A22">
        <v>9</v>
      </c>
      <c r="B22">
        <v>3</v>
      </c>
      <c r="D22" s="7">
        <v>5</v>
      </c>
      <c r="E22" s="26">
        <f t="shared" si="25"/>
        <v>16</v>
      </c>
      <c r="F22" s="26">
        <f t="shared" si="28"/>
        <v>40</v>
      </c>
      <c r="G22" s="26">
        <f t="shared" si="30"/>
        <v>3</v>
      </c>
      <c r="H22" s="26">
        <f>COUNTIFS($A$3:$A$1721,$D22,$B$3:$B$1721,H$3)</f>
        <v>10</v>
      </c>
      <c r="I22" s="26"/>
      <c r="J22" s="26">
        <f>COUNTIFS($A$3:$A$1721,$D22,$B$3:$B$1721,J$3)</f>
        <v>1</v>
      </c>
      <c r="K22" s="26">
        <f>COUNTIFS($A$3:$A$1721,$D22,$B$3:$B$1721,K$3)</f>
        <v>27</v>
      </c>
      <c r="L22" s="26">
        <f>COUNTIFS($A$3:$A$1721,$D22,$B$3:$B$1721,L$3)</f>
        <v>0</v>
      </c>
      <c r="M22" s="26">
        <f>COUNTIFS($A$3:$A$1721,$D22,$B$3:$B$1721,M$3)</f>
        <v>0</v>
      </c>
      <c r="N22" s="26">
        <f t="shared" si="21"/>
        <v>18</v>
      </c>
      <c r="O22" s="26">
        <f t="shared" si="21"/>
        <v>11</v>
      </c>
      <c r="Q22">
        <v>7</v>
      </c>
      <c r="R22">
        <v>4</v>
      </c>
      <c r="T22" s="7">
        <v>7</v>
      </c>
      <c r="U22" s="26">
        <f t="shared" si="17"/>
        <v>0</v>
      </c>
      <c r="V22" s="26">
        <f t="shared" si="22"/>
        <v>0</v>
      </c>
      <c r="W22" s="26">
        <f t="shared" si="27"/>
        <v>0</v>
      </c>
      <c r="X22" s="26">
        <f>COUNTIFS($Q$3:$Q$369,$T22,$R$3:$R$369,X$3)</f>
        <v>44</v>
      </c>
      <c r="Y22" s="26">
        <f>COUNTIFS($Q$3:$Q$369,$T22,$R$3:$R$369,Y$3)</f>
        <v>0</v>
      </c>
      <c r="Z22" s="26">
        <f>COUNTIFS($Q$3:$Q$369,$T22,$R$3:$R$369,Z$3)</f>
        <v>0</v>
      </c>
      <c r="AA22" s="26"/>
      <c r="AB22" s="26">
        <f>COUNTIFS($Q$3:$Q$369,$T22,$R$3:$R$369,AB$3)</f>
        <v>4</v>
      </c>
      <c r="AC22" s="26">
        <f>COUNTIFS($Q$3:$Q$369,$T22,$R$3:$R$369,AC$3)</f>
        <v>0</v>
      </c>
      <c r="AE22">
        <v>1</v>
      </c>
      <c r="AF22">
        <v>2</v>
      </c>
      <c r="AH22" s="7">
        <v>7</v>
      </c>
      <c r="AI22" s="26">
        <f t="shared" si="19"/>
        <v>0</v>
      </c>
      <c r="AJ22" s="26">
        <f t="shared" si="19"/>
        <v>0</v>
      </c>
      <c r="AK22" s="26">
        <f t="shared" si="19"/>
        <v>1</v>
      </c>
      <c r="AL22" s="26">
        <f t="shared" si="19"/>
        <v>0</v>
      </c>
      <c r="AM22" s="26">
        <f t="shared" si="19"/>
        <v>85</v>
      </c>
      <c r="AN22" s="26">
        <f t="shared" si="19"/>
        <v>31</v>
      </c>
      <c r="AO22" s="26"/>
      <c r="AP22" s="26">
        <f t="shared" si="19"/>
        <v>0</v>
      </c>
      <c r="AQ22" s="26">
        <f t="shared" si="19"/>
        <v>31</v>
      </c>
      <c r="AS22">
        <v>9</v>
      </c>
      <c r="AT22">
        <v>7</v>
      </c>
      <c r="AV22" s="7">
        <v>7</v>
      </c>
      <c r="AW22" s="26">
        <f t="shared" si="24"/>
        <v>47</v>
      </c>
      <c r="AX22" s="26">
        <f t="shared" si="24"/>
        <v>4</v>
      </c>
      <c r="AY22" s="26">
        <f t="shared" si="24"/>
        <v>0</v>
      </c>
      <c r="AZ22" s="26">
        <f t="shared" si="24"/>
        <v>19</v>
      </c>
      <c r="BA22" s="26">
        <f t="shared" si="24"/>
        <v>0</v>
      </c>
      <c r="BB22" s="26">
        <f t="shared" si="24"/>
        <v>64</v>
      </c>
      <c r="BC22" s="26"/>
      <c r="BD22" s="26">
        <f t="shared" si="24"/>
        <v>0</v>
      </c>
      <c r="BE22" s="26">
        <f t="shared" si="24"/>
        <v>21</v>
      </c>
    </row>
    <row r="23" spans="1:57">
      <c r="A23">
        <v>3</v>
      </c>
      <c r="B23">
        <v>11</v>
      </c>
      <c r="D23" s="7">
        <v>6</v>
      </c>
      <c r="E23" s="26">
        <f t="shared" si="25"/>
        <v>22</v>
      </c>
      <c r="F23" s="26">
        <f t="shared" si="28"/>
        <v>57</v>
      </c>
      <c r="G23" s="26">
        <f t="shared" si="30"/>
        <v>38</v>
      </c>
      <c r="H23" s="26">
        <f>COUNTIFS($A$3:$A$1721,$D23,$B$3:$B$1721,H$3)</f>
        <v>2</v>
      </c>
      <c r="I23" s="26">
        <f>COUNTIFS($A$3:$A$1721,$D23,$B$3:$B$1721,I$3)</f>
        <v>2</v>
      </c>
      <c r="J23" s="26"/>
      <c r="K23" s="26">
        <f>COUNTIFS($A$3:$A$1721,$D23,$B$3:$B$1721,K$3)</f>
        <v>34</v>
      </c>
      <c r="L23" s="26">
        <f>COUNTIFS($A$3:$A$1721,$D23,$B$3:$B$1721,L$3)</f>
        <v>103</v>
      </c>
      <c r="M23" s="26">
        <f>COUNTIFS($A$3:$A$1721,$D23,$B$3:$B$1721,M$3)</f>
        <v>41</v>
      </c>
      <c r="N23" s="26">
        <f t="shared" si="21"/>
        <v>3</v>
      </c>
      <c r="O23" s="26">
        <f t="shared" si="21"/>
        <v>2</v>
      </c>
      <c r="Q23">
        <v>4</v>
      </c>
      <c r="R23">
        <v>7</v>
      </c>
      <c r="T23" s="7">
        <v>8</v>
      </c>
      <c r="U23" s="26">
        <f t="shared" si="17"/>
        <v>0</v>
      </c>
      <c r="V23" s="26">
        <f t="shared" si="22"/>
        <v>0</v>
      </c>
      <c r="W23" s="26">
        <f t="shared" si="27"/>
        <v>0</v>
      </c>
      <c r="X23" s="26">
        <f>COUNTIFS($Q$3:$Q$369,$T23,$R$3:$R$369,X$3)</f>
        <v>0</v>
      </c>
      <c r="Y23" s="26">
        <f>COUNTIFS($Q$3:$Q$369,$T23,$R$3:$R$369,Y$3)</f>
        <v>0</v>
      </c>
      <c r="Z23" s="26">
        <f>COUNTIFS($Q$3:$Q$369,$T23,$R$3:$R$369,Z$3)</f>
        <v>0</v>
      </c>
      <c r="AA23" s="26">
        <f>COUNTIFS($Q$3:$Q$369,$T23,$R$3:$R$369,AA$3)</f>
        <v>28</v>
      </c>
      <c r="AB23" s="26"/>
      <c r="AC23" s="26">
        <f>COUNTIFS($Q$3:$Q$369,$T23,$R$3:$R$369,AC$3)</f>
        <v>0</v>
      </c>
      <c r="AE23">
        <v>2</v>
      </c>
      <c r="AF23">
        <v>4</v>
      </c>
      <c r="AH23" s="7">
        <v>8</v>
      </c>
      <c r="AI23" s="26">
        <f t="shared" si="19"/>
        <v>29</v>
      </c>
      <c r="AJ23" s="26">
        <f t="shared" si="19"/>
        <v>1</v>
      </c>
      <c r="AK23" s="26">
        <f t="shared" si="19"/>
        <v>0</v>
      </c>
      <c r="AL23" s="26">
        <f t="shared" si="19"/>
        <v>44</v>
      </c>
      <c r="AM23" s="26">
        <f t="shared" si="19"/>
        <v>0</v>
      </c>
      <c r="AN23" s="26">
        <f t="shared" si="19"/>
        <v>0</v>
      </c>
      <c r="AO23" s="26">
        <f t="shared" si="19"/>
        <v>0</v>
      </c>
      <c r="AP23" s="26"/>
      <c r="AQ23" s="26">
        <f t="shared" si="19"/>
        <v>0</v>
      </c>
      <c r="AS23">
        <v>7</v>
      </c>
      <c r="AT23">
        <v>1</v>
      </c>
      <c r="AV23" s="7">
        <v>8</v>
      </c>
      <c r="AW23" s="26">
        <f t="shared" si="24"/>
        <v>2</v>
      </c>
      <c r="AX23" s="26">
        <f t="shared" si="24"/>
        <v>2</v>
      </c>
      <c r="AY23" s="26">
        <f t="shared" si="24"/>
        <v>9</v>
      </c>
      <c r="AZ23" s="26">
        <f t="shared" si="24"/>
        <v>9</v>
      </c>
      <c r="BA23" s="26">
        <f t="shared" si="24"/>
        <v>33</v>
      </c>
      <c r="BB23" s="26">
        <f t="shared" si="24"/>
        <v>0</v>
      </c>
      <c r="BC23" s="26">
        <f t="shared" si="24"/>
        <v>0</v>
      </c>
      <c r="BD23" s="26"/>
      <c r="BE23" s="26">
        <f t="shared" si="24"/>
        <v>1</v>
      </c>
    </row>
    <row r="24" spans="1:57">
      <c r="A24">
        <v>11</v>
      </c>
      <c r="B24">
        <v>5</v>
      </c>
      <c r="D24" s="7">
        <v>7</v>
      </c>
      <c r="E24" s="26">
        <f t="shared" si="25"/>
        <v>23</v>
      </c>
      <c r="F24" s="26">
        <f t="shared" si="28"/>
        <v>33</v>
      </c>
      <c r="G24" s="26">
        <f t="shared" si="30"/>
        <v>24</v>
      </c>
      <c r="H24" s="26">
        <f>COUNTIFS($A$3:$A$1721,$D24,$B$3:$B$1721,H$3)</f>
        <v>13</v>
      </c>
      <c r="I24" s="26">
        <f>COUNTIFS($A$3:$A$1721,$D24,$B$3:$B$1721,I$3)</f>
        <v>25</v>
      </c>
      <c r="J24" s="26">
        <f>COUNTIFS($A$3:$A$1721,$D24,$B$3:$B$1721,J$3)</f>
        <v>44</v>
      </c>
      <c r="K24" s="26"/>
      <c r="L24" s="26">
        <f>COUNTIFS($A$3:$A$1721,$D24,$B$3:$B$1721,L$3)</f>
        <v>11</v>
      </c>
      <c r="M24" s="26">
        <f>COUNTIFS($A$3:$A$1721,$D24,$B$3:$B$1721,M$3)</f>
        <v>14</v>
      </c>
      <c r="N24" s="26">
        <f t="shared" si="21"/>
        <v>18</v>
      </c>
      <c r="O24" s="26">
        <f t="shared" si="21"/>
        <v>13</v>
      </c>
      <c r="Q24">
        <v>7</v>
      </c>
      <c r="R24">
        <v>4</v>
      </c>
      <c r="T24" s="7">
        <v>9</v>
      </c>
      <c r="U24" s="26">
        <f t="shared" si="17"/>
        <v>0</v>
      </c>
      <c r="V24" s="26">
        <f t="shared" si="22"/>
        <v>0</v>
      </c>
      <c r="W24" s="26">
        <f t="shared" si="27"/>
        <v>12</v>
      </c>
      <c r="X24" s="26">
        <f>COUNTIFS($Q$3:$Q$369,$T24,$R$3:$R$369,X$3)</f>
        <v>4</v>
      </c>
      <c r="Y24" s="26">
        <f>COUNTIFS($Q$3:$Q$369,$T24,$R$3:$R$369,Y$3)</f>
        <v>0</v>
      </c>
      <c r="Z24" s="26">
        <f>COUNTIFS($Q$3:$Q$369,$T24,$R$3:$R$369,Z$3)</f>
        <v>13</v>
      </c>
      <c r="AA24" s="26">
        <f>COUNTIFS($Q$3:$Q$369,$T24,$R$3:$R$369,AA$3)</f>
        <v>0</v>
      </c>
      <c r="AB24" s="26">
        <f>COUNTIFS($Q$3:$Q$369,$T24,$R$3:$R$369,AB$3)</f>
        <v>0</v>
      </c>
      <c r="AC24" s="26"/>
      <c r="AE24">
        <v>4</v>
      </c>
      <c r="AF24">
        <v>8</v>
      </c>
      <c r="AH24" s="7">
        <v>9</v>
      </c>
      <c r="AI24" s="26">
        <f t="shared" si="19"/>
        <v>0</v>
      </c>
      <c r="AJ24" s="26">
        <f t="shared" si="19"/>
        <v>73</v>
      </c>
      <c r="AK24" s="26">
        <f t="shared" si="19"/>
        <v>1</v>
      </c>
      <c r="AL24" s="26">
        <f t="shared" si="19"/>
        <v>24</v>
      </c>
      <c r="AM24" s="26">
        <f t="shared" si="19"/>
        <v>25</v>
      </c>
      <c r="AN24" s="26">
        <f t="shared" si="19"/>
        <v>0</v>
      </c>
      <c r="AO24" s="26">
        <f t="shared" si="19"/>
        <v>28</v>
      </c>
      <c r="AP24" s="26">
        <f t="shared" si="19"/>
        <v>0</v>
      </c>
      <c r="AQ24" s="26"/>
      <c r="AS24">
        <v>1</v>
      </c>
      <c r="AT24">
        <v>7</v>
      </c>
      <c r="AV24" s="7">
        <v>9</v>
      </c>
      <c r="AW24" s="26">
        <f t="shared" si="24"/>
        <v>36</v>
      </c>
      <c r="AX24" s="26">
        <f t="shared" si="24"/>
        <v>9</v>
      </c>
      <c r="AY24" s="26">
        <f t="shared" si="24"/>
        <v>31</v>
      </c>
      <c r="AZ24" s="26">
        <f t="shared" si="24"/>
        <v>31</v>
      </c>
      <c r="BA24" s="26">
        <f t="shared" si="24"/>
        <v>1</v>
      </c>
      <c r="BB24" s="26">
        <f t="shared" si="24"/>
        <v>2</v>
      </c>
      <c r="BC24" s="26">
        <f t="shared" si="24"/>
        <v>34</v>
      </c>
      <c r="BD24" s="26">
        <f t="shared" si="24"/>
        <v>3</v>
      </c>
      <c r="BE24" s="26"/>
    </row>
    <row r="25" spans="1:57">
      <c r="A25">
        <v>5</v>
      </c>
      <c r="B25">
        <v>11</v>
      </c>
      <c r="D25" s="7">
        <v>8</v>
      </c>
      <c r="E25" s="26">
        <f t="shared" si="25"/>
        <v>14</v>
      </c>
      <c r="F25" s="26">
        <f t="shared" si="28"/>
        <v>3</v>
      </c>
      <c r="G25" s="26">
        <f t="shared" si="30"/>
        <v>20</v>
      </c>
      <c r="H25" s="26">
        <f>COUNTIFS($A$3:$A$1721,$D25,$B$3:$B$1721,H$3)</f>
        <v>0</v>
      </c>
      <c r="I25" s="26">
        <f>COUNTIFS($A$3:$A$1721,$D25,$B$3:$B$1721,I$3)</f>
        <v>0</v>
      </c>
      <c r="J25" s="26">
        <f>COUNTIFS($A$3:$A$1721,$D25,$B$3:$B$1721,J$3)</f>
        <v>78</v>
      </c>
      <c r="K25" s="26">
        <f>COUNTIFS($A$3:$A$1721,$D25,$B$3:$B$1721,K$3)</f>
        <v>19</v>
      </c>
      <c r="L25" s="26"/>
      <c r="M25" s="26">
        <f>COUNTIFS($A$3:$A$1721,$D25,$B$3:$B$1721,M$3)</f>
        <v>53</v>
      </c>
      <c r="N25" s="26">
        <f t="shared" si="21"/>
        <v>0</v>
      </c>
      <c r="O25" s="26">
        <f t="shared" si="21"/>
        <v>12</v>
      </c>
      <c r="Q25">
        <v>4</v>
      </c>
      <c r="R25">
        <v>6</v>
      </c>
      <c r="AE25">
        <v>8</v>
      </c>
      <c r="AF25">
        <v>4</v>
      </c>
      <c r="AS25">
        <v>7</v>
      </c>
      <c r="AT25">
        <v>1</v>
      </c>
    </row>
    <row r="26" spans="1:57">
      <c r="A26">
        <v>11</v>
      </c>
      <c r="B26">
        <v>7</v>
      </c>
      <c r="D26" s="7">
        <v>9</v>
      </c>
      <c r="E26" s="26">
        <f t="shared" si="25"/>
        <v>8</v>
      </c>
      <c r="F26" s="26">
        <f t="shared" si="28"/>
        <v>0</v>
      </c>
      <c r="G26" s="26">
        <f t="shared" si="30"/>
        <v>7</v>
      </c>
      <c r="H26" s="26">
        <f>COUNTIFS($A$3:$A$1721,$D26,$B$3:$B$1721,H$3)</f>
        <v>0</v>
      </c>
      <c r="I26" s="26">
        <f>COUNTIFS($A$3:$A$1721,$D26,$B$3:$B$1721,I$3)</f>
        <v>0</v>
      </c>
      <c r="J26" s="26">
        <f>COUNTIFS($A$3:$A$1721,$D26,$B$3:$B$1721,J$3)</f>
        <v>78</v>
      </c>
      <c r="K26" s="26">
        <f>COUNTIFS($A$3:$A$1721,$D26,$B$3:$B$1721,K$3)</f>
        <v>22</v>
      </c>
      <c r="L26" s="26">
        <f>COUNTIFS($A$3:$A$1721,$D26,$B$3:$B$1721,L$3)</f>
        <v>34</v>
      </c>
      <c r="M26" s="26"/>
      <c r="N26" s="26">
        <f t="shared" si="21"/>
        <v>0</v>
      </c>
      <c r="O26" s="26">
        <f t="shared" si="21"/>
        <v>28</v>
      </c>
      <c r="Q26">
        <v>6</v>
      </c>
      <c r="R26">
        <v>9</v>
      </c>
      <c r="T26" t="s">
        <v>128</v>
      </c>
      <c r="AE26">
        <v>4</v>
      </c>
      <c r="AF26">
        <v>8</v>
      </c>
      <c r="AS26">
        <v>1</v>
      </c>
      <c r="AT26">
        <v>6</v>
      </c>
    </row>
    <row r="27" spans="1:57">
      <c r="A27">
        <v>7</v>
      </c>
      <c r="B27">
        <v>3</v>
      </c>
      <c r="D27" s="7">
        <v>10</v>
      </c>
      <c r="E27" s="26">
        <f t="shared" ref="E27:O28" si="31">COUNTIFS($A$3:$A$1721,$D27,$B$3:$B$1721,E$3)</f>
        <v>4</v>
      </c>
      <c r="F27" s="26">
        <f t="shared" si="31"/>
        <v>31</v>
      </c>
      <c r="G27" s="26">
        <f t="shared" si="31"/>
        <v>2</v>
      </c>
      <c r="H27" s="26">
        <f t="shared" si="31"/>
        <v>20</v>
      </c>
      <c r="I27" s="26">
        <f t="shared" si="31"/>
        <v>20</v>
      </c>
      <c r="J27" s="26">
        <f t="shared" si="31"/>
        <v>2</v>
      </c>
      <c r="K27" s="26">
        <f t="shared" si="31"/>
        <v>8</v>
      </c>
      <c r="L27" s="26">
        <f t="shared" si="31"/>
        <v>0</v>
      </c>
      <c r="M27" s="26">
        <f t="shared" si="31"/>
        <v>0</v>
      </c>
      <c r="N27" s="26"/>
      <c r="O27" s="26">
        <f t="shared" si="31"/>
        <v>0</v>
      </c>
      <c r="Q27">
        <v>9</v>
      </c>
      <c r="R27">
        <v>6</v>
      </c>
      <c r="U27" t="s">
        <v>129</v>
      </c>
      <c r="AE27">
        <v>8</v>
      </c>
      <c r="AF27">
        <v>1</v>
      </c>
      <c r="AI27" t="s">
        <v>171</v>
      </c>
      <c r="AL27" t="s">
        <v>175</v>
      </c>
      <c r="AP27" t="s">
        <v>196</v>
      </c>
      <c r="AS27">
        <v>2</v>
      </c>
      <c r="AT27">
        <v>5</v>
      </c>
      <c r="AW27" t="s">
        <v>232</v>
      </c>
      <c r="AY27" t="s">
        <v>175</v>
      </c>
      <c r="BC27" t="s">
        <v>196</v>
      </c>
    </row>
    <row r="28" spans="1:57">
      <c r="A28">
        <v>3</v>
      </c>
      <c r="B28">
        <v>7</v>
      </c>
      <c r="D28" s="7">
        <v>11</v>
      </c>
      <c r="E28" s="26">
        <f t="shared" si="31"/>
        <v>15</v>
      </c>
      <c r="F28" s="26">
        <f t="shared" si="31"/>
        <v>0</v>
      </c>
      <c r="G28" s="26">
        <f t="shared" si="31"/>
        <v>11</v>
      </c>
      <c r="H28" s="26">
        <f t="shared" si="31"/>
        <v>4</v>
      </c>
      <c r="I28" s="26">
        <f t="shared" si="31"/>
        <v>5</v>
      </c>
      <c r="J28" s="26">
        <f t="shared" si="31"/>
        <v>4</v>
      </c>
      <c r="K28" s="26">
        <f t="shared" si="31"/>
        <v>21</v>
      </c>
      <c r="L28" s="26">
        <f t="shared" si="31"/>
        <v>14</v>
      </c>
      <c r="M28" s="26">
        <f t="shared" si="31"/>
        <v>39</v>
      </c>
      <c r="N28" s="26">
        <f t="shared" si="31"/>
        <v>2</v>
      </c>
      <c r="O28" s="26"/>
      <c r="Q28">
        <v>6</v>
      </c>
      <c r="R28">
        <v>3</v>
      </c>
      <c r="U28" t="s">
        <v>168</v>
      </c>
      <c r="AE28">
        <v>1</v>
      </c>
      <c r="AF28">
        <v>8</v>
      </c>
      <c r="AI28" t="s">
        <v>172</v>
      </c>
      <c r="AL28" s="38" t="s">
        <v>176</v>
      </c>
      <c r="AM28" s="4">
        <f>COUNTIF('Zeitsachen der Cluster'!D46:D84,1)/39</f>
        <v>0.23076923076923078</v>
      </c>
      <c r="AP28" s="41" t="s">
        <v>197</v>
      </c>
      <c r="AQ28" s="4">
        <f>COUNTIF('Zeitsachen der Cluster'!BA34:BA72,3)/39</f>
        <v>2.564102564102564E-2</v>
      </c>
      <c r="AS28">
        <v>5</v>
      </c>
      <c r="AT28">
        <v>2</v>
      </c>
      <c r="AW28" t="s">
        <v>233</v>
      </c>
      <c r="AY28" s="38" t="s">
        <v>181</v>
      </c>
      <c r="AZ28" s="4">
        <f>COUNTIF('Zeitsachen der Cluster'!F46:F84,6)/39</f>
        <v>0.89743589743589747</v>
      </c>
      <c r="BC28" s="38" t="s">
        <v>180</v>
      </c>
      <c r="BD28" s="4">
        <f>COUNTIF('Zeitsachen der Cluster'!BC34:BC72,2)/39</f>
        <v>0.15384615384615385</v>
      </c>
    </row>
    <row r="29" spans="1:57">
      <c r="A29">
        <v>7</v>
      </c>
      <c r="B29">
        <v>6</v>
      </c>
      <c r="Q29">
        <v>3</v>
      </c>
      <c r="R29">
        <v>2</v>
      </c>
      <c r="T29" t="s">
        <v>169</v>
      </c>
      <c r="U29" t="s">
        <v>170</v>
      </c>
      <c r="AE29">
        <v>8</v>
      </c>
      <c r="AF29">
        <v>1</v>
      </c>
      <c r="AI29" t="s">
        <v>173</v>
      </c>
      <c r="AL29" s="38" t="s">
        <v>177</v>
      </c>
      <c r="AM29" s="4">
        <f>COUNTIF('Zeitsachen der Cluster'!D46:D84,4)/39</f>
        <v>0.15384615384615385</v>
      </c>
      <c r="AP29" s="41" t="s">
        <v>179</v>
      </c>
      <c r="AQ29" s="4">
        <f>COUNTIF('Zeitsachen der Cluster'!BA34:BA72,5)/39</f>
        <v>0.10256410256410256</v>
      </c>
      <c r="AS29">
        <v>2</v>
      </c>
      <c r="AT29">
        <v>4</v>
      </c>
      <c r="AY29" s="38" t="s">
        <v>200</v>
      </c>
      <c r="AZ29" s="4">
        <f>COUNTIF('Zeitsachen der Cluster'!F46:F84,7)/39</f>
        <v>0.10256410256410256</v>
      </c>
      <c r="BC29" s="38" t="s">
        <v>197</v>
      </c>
      <c r="BD29" s="4">
        <f>COUNTIF('Zeitsachen der Cluster'!BC34:BC72,3)/39</f>
        <v>0.25641025641025639</v>
      </c>
    </row>
    <row r="30" spans="1:57">
      <c r="A30">
        <v>6</v>
      </c>
      <c r="B30">
        <v>3</v>
      </c>
      <c r="D30" t="s">
        <v>258</v>
      </c>
      <c r="Q30">
        <v>2</v>
      </c>
      <c r="R30">
        <v>1</v>
      </c>
      <c r="U30" t="s">
        <v>259</v>
      </c>
      <c r="AE30">
        <v>7</v>
      </c>
      <c r="AF30">
        <v>6</v>
      </c>
      <c r="AI30" t="s">
        <v>174</v>
      </c>
      <c r="AL30" s="38" t="s">
        <v>178</v>
      </c>
      <c r="AM30" s="4">
        <f>COUNTIF('Zeitsachen der Cluster'!D46:D84,8)/39</f>
        <v>0.61538461538461542</v>
      </c>
      <c r="AP30" s="41" t="s">
        <v>181</v>
      </c>
      <c r="AQ30" s="4">
        <f>COUNTIF('Zeitsachen der Cluster'!BA34:BA72,6)/39</f>
        <v>0.71794871794871795</v>
      </c>
      <c r="AS30">
        <v>4</v>
      </c>
      <c r="AT30">
        <v>3</v>
      </c>
      <c r="AZ30" s="4"/>
      <c r="BC30" s="38" t="s">
        <v>177</v>
      </c>
      <c r="BD30" s="4">
        <f>COUNTIF('Zeitsachen der Cluster'!BC34:BC72,4)/39</f>
        <v>5.128205128205128E-2</v>
      </c>
    </row>
    <row r="31" spans="1:57">
      <c r="A31">
        <v>3</v>
      </c>
      <c r="B31">
        <v>4</v>
      </c>
      <c r="G31" t="s">
        <v>175</v>
      </c>
      <c r="K31" t="s">
        <v>196</v>
      </c>
      <c r="Q31">
        <v>7</v>
      </c>
      <c r="R31">
        <v>4</v>
      </c>
      <c r="W31" t="s">
        <v>175</v>
      </c>
      <c r="AA31" t="s">
        <v>196</v>
      </c>
      <c r="AE31">
        <v>6</v>
      </c>
      <c r="AF31">
        <v>7</v>
      </c>
      <c r="AP31" s="41" t="s">
        <v>200</v>
      </c>
      <c r="AQ31" s="4">
        <f>COUNTIF('Zeitsachen der Cluster'!BA34:BA72,7)/39</f>
        <v>0.15384615384615385</v>
      </c>
      <c r="AS31">
        <v>3</v>
      </c>
      <c r="AT31">
        <v>8</v>
      </c>
      <c r="AW31" t="s">
        <v>260</v>
      </c>
      <c r="AZ31" s="4"/>
      <c r="BC31" s="38" t="s">
        <v>179</v>
      </c>
      <c r="BD31" s="47">
        <f>COUNTIF('Zeitsachen der Cluster'!BC34:BC72,5)/39</f>
        <v>0.30769230769230771</v>
      </c>
    </row>
    <row r="32" spans="1:57">
      <c r="A32">
        <v>4</v>
      </c>
      <c r="B32">
        <v>3</v>
      </c>
      <c r="G32" s="38" t="s">
        <v>180</v>
      </c>
      <c r="H32" s="4">
        <f>COUNTIF('Zeitsachen der Cluster'!B46:B84,2)/39</f>
        <v>0.74358974358974361</v>
      </c>
      <c r="I32" s="4"/>
      <c r="K32" s="41" t="s">
        <v>180</v>
      </c>
      <c r="L32" s="4">
        <f>COUNTIF('Zeitsachen der Cluster'!AY34:AY72,2)/39</f>
        <v>2.564102564102564E-2</v>
      </c>
      <c r="Q32">
        <v>4</v>
      </c>
      <c r="R32">
        <v>9</v>
      </c>
      <c r="W32" s="38" t="s">
        <v>176</v>
      </c>
      <c r="X32" s="4">
        <f>COUNTIF('Zeitsachen der Cluster'!C46:C84,1)/39</f>
        <v>0.35897435897435898</v>
      </c>
      <c r="AA32" s="41" t="s">
        <v>200</v>
      </c>
      <c r="AB32" s="4">
        <f>COUNTIF('Zeitsachen der Cluster'!AZ34:AZ72,7)/39</f>
        <v>0.35897435897435898</v>
      </c>
      <c r="AE32">
        <v>7</v>
      </c>
      <c r="AF32">
        <v>9</v>
      </c>
      <c r="AI32" t="s">
        <v>261</v>
      </c>
      <c r="AS32">
        <v>8</v>
      </c>
      <c r="AT32">
        <v>1</v>
      </c>
      <c r="AZ32" s="4"/>
      <c r="BC32" s="38" t="s">
        <v>178</v>
      </c>
      <c r="BD32" s="4">
        <f>COUNTIF('Zeitsachen der Cluster'!BC34:BC72,8)/39</f>
        <v>0.23076923076923078</v>
      </c>
    </row>
    <row r="33" spans="1:56">
      <c r="A33">
        <v>3</v>
      </c>
      <c r="B33">
        <v>4</v>
      </c>
      <c r="G33" s="41" t="s">
        <v>177</v>
      </c>
      <c r="H33" s="4">
        <f>COUNTIF('Zeitsachen der Cluster'!B46:B84,4)/39</f>
        <v>2.564102564102564E-2</v>
      </c>
      <c r="I33" s="4"/>
      <c r="K33" s="41" t="s">
        <v>197</v>
      </c>
      <c r="L33" s="4">
        <f>COUNTIF('Zeitsachen der Cluster'!AY34:AY72,3)/39</f>
        <v>2.564102564102564E-2</v>
      </c>
      <c r="Q33">
        <v>9</v>
      </c>
      <c r="R33">
        <v>6</v>
      </c>
      <c r="W33" s="38" t="s">
        <v>179</v>
      </c>
      <c r="X33" s="4">
        <f>COUNTIF('Zeitsachen der Cluster'!C46:C84,5)/39</f>
        <v>0.64102564102564108</v>
      </c>
      <c r="AA33" s="41" t="s">
        <v>178</v>
      </c>
      <c r="AB33" s="4">
        <f>COUNTIF('Zeitsachen der Cluster'!AZ34:AZ72,8)/39</f>
        <v>0.61538461538461542</v>
      </c>
      <c r="AE33">
        <v>9</v>
      </c>
      <c r="AF33">
        <v>7</v>
      </c>
      <c r="AS33">
        <v>1</v>
      </c>
      <c r="AT33">
        <v>9</v>
      </c>
      <c r="AZ33" s="4"/>
      <c r="BD33" s="4"/>
    </row>
    <row r="34" spans="1:56">
      <c r="A34">
        <v>4</v>
      </c>
      <c r="B34">
        <v>5</v>
      </c>
      <c r="G34" s="38" t="s">
        <v>179</v>
      </c>
      <c r="H34" s="4">
        <f>COUNTIF('Zeitsachen der Cluster'!B46:B84,5)/39</f>
        <v>2.564102564102564E-2</v>
      </c>
      <c r="I34" s="4"/>
      <c r="K34" s="41" t="s">
        <v>181</v>
      </c>
      <c r="L34" s="4">
        <f>COUNTIF('Zeitsachen der Cluster'!AY34:AY72,6)/39</f>
        <v>0.4358974358974359</v>
      </c>
      <c r="Q34">
        <v>6</v>
      </c>
      <c r="R34">
        <v>2</v>
      </c>
      <c r="W34" s="38"/>
      <c r="AA34" s="38" t="s">
        <v>198</v>
      </c>
      <c r="AB34" s="4">
        <f>COUNTIF('Zeitsachen der Cluster'!AZ34:AZ72,9)/39</f>
        <v>2.564102564102564E-2</v>
      </c>
      <c r="AE34">
        <v>7</v>
      </c>
      <c r="AF34">
        <v>5</v>
      </c>
      <c r="AS34">
        <v>9</v>
      </c>
      <c r="AT34">
        <v>3</v>
      </c>
    </row>
    <row r="35" spans="1:56">
      <c r="A35">
        <v>5</v>
      </c>
      <c r="B35">
        <v>7</v>
      </c>
      <c r="G35" s="38" t="s">
        <v>181</v>
      </c>
      <c r="H35" s="4">
        <f>COUNTIF('Zeitsachen der Cluster'!B46:B84,6)/39</f>
        <v>0.17948717948717949</v>
      </c>
      <c r="K35" s="41" t="s">
        <v>178</v>
      </c>
      <c r="L35" s="4">
        <f>COUNTIF('Zeitsachen der Cluster'!AY34:AY72,8)/39</f>
        <v>0.15384615384615385</v>
      </c>
      <c r="Q35">
        <v>2</v>
      </c>
      <c r="R35">
        <v>3</v>
      </c>
      <c r="AE35">
        <v>5</v>
      </c>
      <c r="AF35">
        <v>9</v>
      </c>
      <c r="AS35">
        <v>3</v>
      </c>
      <c r="AT35">
        <v>1</v>
      </c>
    </row>
    <row r="36" spans="1:56">
      <c r="A36">
        <v>7</v>
      </c>
      <c r="B36">
        <v>5</v>
      </c>
      <c r="G36" s="38" t="s">
        <v>182</v>
      </c>
      <c r="H36" s="4">
        <f>COUNTIF('Zeitsachen der Cluster'!B46:B84,10)/39</f>
        <v>2.564102564102564E-2</v>
      </c>
      <c r="K36" s="41" t="s">
        <v>198</v>
      </c>
      <c r="L36" s="4">
        <f>COUNTIF('Zeitsachen der Cluster'!AY34:AY72,9)/39</f>
        <v>0.25641025641025639</v>
      </c>
      <c r="Q36">
        <v>3</v>
      </c>
      <c r="R36">
        <v>2</v>
      </c>
      <c r="AE36">
        <v>9</v>
      </c>
      <c r="AF36">
        <v>5</v>
      </c>
      <c r="AS36">
        <v>1</v>
      </c>
      <c r="AT36">
        <v>9</v>
      </c>
    </row>
    <row r="37" spans="1:56">
      <c r="A37">
        <v>5</v>
      </c>
      <c r="B37">
        <v>10</v>
      </c>
      <c r="H37" s="47"/>
      <c r="K37" s="41" t="s">
        <v>182</v>
      </c>
      <c r="L37" s="4">
        <f>COUNTIF('Zeitsachen der Cluster'!AY34:AY72,10)/39</f>
        <v>2.564102564102564E-2</v>
      </c>
      <c r="Q37">
        <v>2</v>
      </c>
      <c r="R37">
        <v>1</v>
      </c>
      <c r="AE37">
        <v>5</v>
      </c>
      <c r="AF37">
        <v>3</v>
      </c>
      <c r="AS37">
        <v>9</v>
      </c>
      <c r="AT37">
        <v>3</v>
      </c>
    </row>
    <row r="38" spans="1:56">
      <c r="A38">
        <v>10</v>
      </c>
      <c r="B38">
        <v>5</v>
      </c>
      <c r="K38" s="41" t="s">
        <v>199</v>
      </c>
      <c r="L38" s="4">
        <f>COUNTIF('Zeitsachen der Cluster'!AY34:AY72,11)/39</f>
        <v>7.6923076923076927E-2</v>
      </c>
      <c r="Q38">
        <v>8</v>
      </c>
      <c r="R38">
        <v>7</v>
      </c>
      <c r="AE38">
        <v>3</v>
      </c>
      <c r="AF38">
        <v>5</v>
      </c>
      <c r="AS38">
        <v>3</v>
      </c>
      <c r="AT38">
        <v>9</v>
      </c>
    </row>
    <row r="39" spans="1:56">
      <c r="A39">
        <v>5</v>
      </c>
      <c r="B39">
        <v>10</v>
      </c>
      <c r="Q39">
        <v>7</v>
      </c>
      <c r="R39">
        <v>4</v>
      </c>
      <c r="AE39">
        <v>5</v>
      </c>
      <c r="AF39">
        <v>3</v>
      </c>
      <c r="AS39">
        <v>9</v>
      </c>
      <c r="AT39">
        <v>3</v>
      </c>
    </row>
    <row r="40" spans="1:56">
      <c r="A40">
        <v>10</v>
      </c>
      <c r="B40">
        <v>2</v>
      </c>
      <c r="Q40">
        <v>4</v>
      </c>
      <c r="R40">
        <v>6</v>
      </c>
      <c r="AE40">
        <v>3</v>
      </c>
      <c r="AF40">
        <v>2</v>
      </c>
      <c r="AS40">
        <v>3</v>
      </c>
      <c r="AT40">
        <v>9</v>
      </c>
    </row>
    <row r="41" spans="1:56">
      <c r="A41">
        <v>6</v>
      </c>
      <c r="B41">
        <v>9</v>
      </c>
      <c r="Q41">
        <v>6</v>
      </c>
      <c r="R41">
        <v>4</v>
      </c>
      <c r="AE41">
        <v>2</v>
      </c>
      <c r="AF41">
        <v>5</v>
      </c>
      <c r="AS41">
        <v>9</v>
      </c>
      <c r="AT41">
        <v>1</v>
      </c>
    </row>
    <row r="42" spans="1:56">
      <c r="A42">
        <v>9</v>
      </c>
      <c r="B42">
        <v>6</v>
      </c>
      <c r="Q42">
        <v>4</v>
      </c>
      <c r="R42">
        <v>6</v>
      </c>
      <c r="AE42">
        <v>5</v>
      </c>
      <c r="AF42">
        <v>2</v>
      </c>
      <c r="AS42">
        <v>1</v>
      </c>
      <c r="AT42">
        <v>9</v>
      </c>
    </row>
    <row r="43" spans="1:56">
      <c r="A43">
        <v>6</v>
      </c>
      <c r="B43">
        <v>2</v>
      </c>
      <c r="Q43">
        <v>6</v>
      </c>
      <c r="R43">
        <v>2</v>
      </c>
      <c r="AE43">
        <v>2</v>
      </c>
      <c r="AF43">
        <v>9</v>
      </c>
      <c r="AS43">
        <v>9</v>
      </c>
      <c r="AT43">
        <v>1</v>
      </c>
    </row>
    <row r="44" spans="1:56">
      <c r="A44">
        <v>2</v>
      </c>
      <c r="B44">
        <v>1</v>
      </c>
      <c r="Q44">
        <v>2</v>
      </c>
      <c r="R44">
        <v>1</v>
      </c>
      <c r="AE44">
        <v>9</v>
      </c>
      <c r="AF44">
        <v>2</v>
      </c>
      <c r="AS44">
        <v>1</v>
      </c>
      <c r="AT44">
        <v>9</v>
      </c>
    </row>
    <row r="45" spans="1:56">
      <c r="A45">
        <v>1</v>
      </c>
      <c r="B45">
        <v>8</v>
      </c>
      <c r="Q45">
        <v>1</v>
      </c>
      <c r="R45">
        <v>5</v>
      </c>
      <c r="AE45">
        <v>2</v>
      </c>
      <c r="AF45">
        <v>9</v>
      </c>
      <c r="AS45">
        <v>9</v>
      </c>
      <c r="AT45">
        <v>7</v>
      </c>
    </row>
    <row r="46" spans="1:56">
      <c r="A46">
        <v>8</v>
      </c>
      <c r="B46">
        <v>1</v>
      </c>
      <c r="Q46">
        <v>8</v>
      </c>
      <c r="R46">
        <v>7</v>
      </c>
      <c r="AE46">
        <v>9</v>
      </c>
      <c r="AF46">
        <v>2</v>
      </c>
      <c r="AS46">
        <v>7</v>
      </c>
      <c r="AT46">
        <v>4</v>
      </c>
    </row>
    <row r="47" spans="1:56">
      <c r="A47">
        <v>1</v>
      </c>
      <c r="B47">
        <v>11</v>
      </c>
      <c r="Q47">
        <v>7</v>
      </c>
      <c r="R47">
        <v>4</v>
      </c>
      <c r="AE47">
        <v>2</v>
      </c>
      <c r="AF47">
        <v>9</v>
      </c>
      <c r="AS47">
        <v>4</v>
      </c>
      <c r="AT47">
        <v>7</v>
      </c>
    </row>
    <row r="48" spans="1:56">
      <c r="A48">
        <v>11</v>
      </c>
      <c r="B48">
        <v>7</v>
      </c>
      <c r="Q48">
        <v>4</v>
      </c>
      <c r="R48">
        <v>6</v>
      </c>
      <c r="AE48">
        <v>9</v>
      </c>
      <c r="AF48">
        <v>2</v>
      </c>
      <c r="AS48">
        <v>7</v>
      </c>
      <c r="AT48">
        <v>1</v>
      </c>
    </row>
    <row r="49" spans="1:46">
      <c r="A49">
        <v>7</v>
      </c>
      <c r="B49">
        <v>9</v>
      </c>
      <c r="Q49">
        <v>6</v>
      </c>
      <c r="R49">
        <v>2</v>
      </c>
      <c r="AE49">
        <v>2</v>
      </c>
      <c r="AF49">
        <v>9</v>
      </c>
      <c r="AS49">
        <v>1</v>
      </c>
      <c r="AT49">
        <v>9</v>
      </c>
    </row>
    <row r="50" spans="1:46">
      <c r="A50">
        <v>9</v>
      </c>
      <c r="B50">
        <v>7</v>
      </c>
      <c r="Q50">
        <v>2</v>
      </c>
      <c r="R50">
        <v>6</v>
      </c>
      <c r="AE50">
        <v>9</v>
      </c>
      <c r="AF50">
        <v>2</v>
      </c>
      <c r="AS50">
        <v>9</v>
      </c>
      <c r="AT50">
        <v>7</v>
      </c>
    </row>
    <row r="51" spans="1:46">
      <c r="A51">
        <v>7</v>
      </c>
      <c r="B51">
        <v>9</v>
      </c>
      <c r="Q51">
        <v>6</v>
      </c>
      <c r="R51">
        <v>2</v>
      </c>
      <c r="AE51">
        <v>2</v>
      </c>
      <c r="AF51">
        <v>1</v>
      </c>
      <c r="AS51">
        <v>7</v>
      </c>
      <c r="AT51">
        <v>4</v>
      </c>
    </row>
    <row r="52" spans="1:46">
      <c r="A52">
        <v>9</v>
      </c>
      <c r="B52">
        <v>6</v>
      </c>
      <c r="Q52">
        <v>2</v>
      </c>
      <c r="R52">
        <v>1</v>
      </c>
      <c r="AE52">
        <v>1</v>
      </c>
      <c r="AF52">
        <v>8</v>
      </c>
      <c r="AS52">
        <v>4</v>
      </c>
      <c r="AT52">
        <v>7</v>
      </c>
    </row>
    <row r="53" spans="1:46">
      <c r="A53">
        <v>6</v>
      </c>
      <c r="B53">
        <v>7</v>
      </c>
      <c r="Q53">
        <v>1</v>
      </c>
      <c r="R53">
        <v>5</v>
      </c>
      <c r="AE53">
        <v>8</v>
      </c>
      <c r="AF53">
        <v>1</v>
      </c>
      <c r="AS53">
        <v>7</v>
      </c>
      <c r="AT53">
        <v>9</v>
      </c>
    </row>
    <row r="54" spans="1:46">
      <c r="A54">
        <v>7</v>
      </c>
      <c r="B54">
        <v>5</v>
      </c>
      <c r="Q54">
        <v>8</v>
      </c>
      <c r="R54">
        <v>7</v>
      </c>
      <c r="AE54">
        <v>1</v>
      </c>
      <c r="AF54">
        <v>8</v>
      </c>
      <c r="AS54">
        <v>9</v>
      </c>
      <c r="AT54">
        <v>7</v>
      </c>
    </row>
    <row r="55" spans="1:46">
      <c r="A55">
        <v>5</v>
      </c>
      <c r="B55">
        <v>11</v>
      </c>
      <c r="Q55">
        <v>7</v>
      </c>
      <c r="R55">
        <v>4</v>
      </c>
      <c r="AE55">
        <v>5</v>
      </c>
      <c r="AF55">
        <v>6</v>
      </c>
      <c r="AS55">
        <v>7</v>
      </c>
      <c r="AT55">
        <v>1</v>
      </c>
    </row>
    <row r="56" spans="1:46">
      <c r="A56">
        <v>11</v>
      </c>
      <c r="B56">
        <v>7</v>
      </c>
      <c r="Q56">
        <v>4</v>
      </c>
      <c r="R56">
        <v>6</v>
      </c>
      <c r="AE56">
        <v>6</v>
      </c>
      <c r="AF56">
        <v>7</v>
      </c>
      <c r="AS56">
        <v>1</v>
      </c>
      <c r="AT56">
        <v>6</v>
      </c>
    </row>
    <row r="57" spans="1:46">
      <c r="A57">
        <v>7</v>
      </c>
      <c r="B57">
        <v>5</v>
      </c>
      <c r="Q57">
        <v>6</v>
      </c>
      <c r="R57">
        <v>2</v>
      </c>
      <c r="AE57">
        <v>7</v>
      </c>
      <c r="AF57">
        <v>5</v>
      </c>
      <c r="AS57">
        <v>6</v>
      </c>
      <c r="AT57">
        <v>7</v>
      </c>
    </row>
    <row r="58" spans="1:46">
      <c r="A58">
        <v>5</v>
      </c>
      <c r="B58">
        <v>1</v>
      </c>
      <c r="Q58">
        <v>2</v>
      </c>
      <c r="R58">
        <v>1</v>
      </c>
      <c r="AE58">
        <v>5</v>
      </c>
      <c r="AF58">
        <v>6</v>
      </c>
      <c r="AS58">
        <v>7</v>
      </c>
      <c r="AT58">
        <v>6</v>
      </c>
    </row>
    <row r="59" spans="1:46">
      <c r="A59">
        <v>1</v>
      </c>
      <c r="B59">
        <v>7</v>
      </c>
      <c r="Q59">
        <v>1</v>
      </c>
      <c r="R59">
        <v>2</v>
      </c>
      <c r="AE59">
        <v>6</v>
      </c>
      <c r="AF59">
        <v>7</v>
      </c>
      <c r="AS59">
        <v>6</v>
      </c>
      <c r="AT59">
        <v>1</v>
      </c>
    </row>
    <row r="60" spans="1:46">
      <c r="A60">
        <v>7</v>
      </c>
      <c r="B60">
        <v>1</v>
      </c>
      <c r="Q60">
        <v>2</v>
      </c>
      <c r="R60">
        <v>1</v>
      </c>
      <c r="AE60">
        <v>7</v>
      </c>
      <c r="AF60">
        <v>9</v>
      </c>
      <c r="AS60">
        <v>1</v>
      </c>
      <c r="AT60">
        <v>7</v>
      </c>
    </row>
    <row r="61" spans="1:46">
      <c r="A61">
        <v>1</v>
      </c>
      <c r="B61">
        <v>2</v>
      </c>
      <c r="Q61">
        <v>1</v>
      </c>
      <c r="R61">
        <v>5</v>
      </c>
      <c r="AE61">
        <v>9</v>
      </c>
      <c r="AF61">
        <v>7</v>
      </c>
      <c r="AS61">
        <v>4</v>
      </c>
      <c r="AT61">
        <v>9</v>
      </c>
    </row>
    <row r="62" spans="1:46">
      <c r="A62">
        <v>2</v>
      </c>
      <c r="B62">
        <v>1</v>
      </c>
      <c r="Q62">
        <v>5</v>
      </c>
      <c r="R62">
        <v>1</v>
      </c>
      <c r="AE62">
        <v>7</v>
      </c>
      <c r="AF62">
        <v>6</v>
      </c>
      <c r="AS62">
        <v>9</v>
      </c>
      <c r="AT62">
        <v>2</v>
      </c>
    </row>
    <row r="63" spans="1:46">
      <c r="A63">
        <v>1</v>
      </c>
      <c r="B63">
        <v>5</v>
      </c>
      <c r="Q63">
        <v>8</v>
      </c>
      <c r="R63">
        <v>7</v>
      </c>
      <c r="AE63">
        <v>6</v>
      </c>
      <c r="AF63">
        <v>7</v>
      </c>
      <c r="AS63">
        <v>2</v>
      </c>
      <c r="AT63">
        <v>5</v>
      </c>
    </row>
    <row r="64" spans="1:46">
      <c r="A64">
        <v>5</v>
      </c>
      <c r="B64">
        <v>7</v>
      </c>
      <c r="Q64">
        <v>7</v>
      </c>
      <c r="R64">
        <v>4</v>
      </c>
      <c r="AE64">
        <v>7</v>
      </c>
      <c r="AF64">
        <v>9</v>
      </c>
      <c r="AS64">
        <v>5</v>
      </c>
      <c r="AT64">
        <v>2</v>
      </c>
    </row>
    <row r="65" spans="1:46">
      <c r="A65">
        <v>7</v>
      </c>
      <c r="B65">
        <v>6</v>
      </c>
      <c r="Q65">
        <v>4</v>
      </c>
      <c r="R65">
        <v>9</v>
      </c>
      <c r="AE65">
        <v>9</v>
      </c>
      <c r="AF65">
        <v>5</v>
      </c>
      <c r="AS65">
        <v>2</v>
      </c>
      <c r="AT65">
        <v>3</v>
      </c>
    </row>
    <row r="66" spans="1:46">
      <c r="A66">
        <v>6</v>
      </c>
      <c r="B66">
        <v>7</v>
      </c>
      <c r="Q66">
        <v>9</v>
      </c>
      <c r="R66">
        <v>4</v>
      </c>
      <c r="AE66">
        <v>5</v>
      </c>
      <c r="AF66">
        <v>7</v>
      </c>
      <c r="AS66">
        <v>3</v>
      </c>
      <c r="AT66">
        <v>5</v>
      </c>
    </row>
    <row r="67" spans="1:46">
      <c r="A67">
        <v>7</v>
      </c>
      <c r="B67">
        <v>4</v>
      </c>
      <c r="Q67">
        <v>4</v>
      </c>
      <c r="R67">
        <v>9</v>
      </c>
      <c r="AE67">
        <v>7</v>
      </c>
      <c r="AF67">
        <v>5</v>
      </c>
      <c r="AS67">
        <v>5</v>
      </c>
      <c r="AT67">
        <v>8</v>
      </c>
    </row>
    <row r="68" spans="1:46">
      <c r="A68">
        <v>4</v>
      </c>
      <c r="B68">
        <v>5</v>
      </c>
      <c r="Q68">
        <v>9</v>
      </c>
      <c r="R68">
        <v>3</v>
      </c>
      <c r="AE68">
        <v>5</v>
      </c>
      <c r="AF68">
        <v>9</v>
      </c>
      <c r="AS68">
        <v>8</v>
      </c>
      <c r="AT68">
        <v>2</v>
      </c>
    </row>
    <row r="69" spans="1:46">
      <c r="A69">
        <v>5</v>
      </c>
      <c r="B69">
        <v>7</v>
      </c>
      <c r="Q69">
        <v>3</v>
      </c>
      <c r="R69">
        <v>2</v>
      </c>
      <c r="AE69">
        <v>9</v>
      </c>
      <c r="AF69">
        <v>5</v>
      </c>
      <c r="AS69">
        <v>2</v>
      </c>
      <c r="AT69">
        <v>5</v>
      </c>
    </row>
    <row r="70" spans="1:46">
      <c r="A70">
        <v>7</v>
      </c>
      <c r="B70">
        <v>2</v>
      </c>
      <c r="Q70">
        <v>2</v>
      </c>
      <c r="R70">
        <v>1</v>
      </c>
      <c r="AE70">
        <v>5</v>
      </c>
      <c r="AF70">
        <v>9</v>
      </c>
      <c r="AS70">
        <v>5</v>
      </c>
      <c r="AT70">
        <v>2</v>
      </c>
    </row>
    <row r="71" spans="1:46">
      <c r="A71">
        <v>2</v>
      </c>
      <c r="B71">
        <v>7</v>
      </c>
      <c r="Q71">
        <v>7</v>
      </c>
      <c r="R71">
        <v>4</v>
      </c>
      <c r="AE71">
        <v>9</v>
      </c>
      <c r="AF71">
        <v>2</v>
      </c>
      <c r="AS71">
        <v>2</v>
      </c>
      <c r="AT71">
        <v>4</v>
      </c>
    </row>
    <row r="72" spans="1:46">
      <c r="A72">
        <v>7</v>
      </c>
      <c r="B72">
        <v>10</v>
      </c>
      <c r="Q72">
        <v>4</v>
      </c>
      <c r="R72">
        <v>6</v>
      </c>
      <c r="AE72">
        <v>2</v>
      </c>
      <c r="AF72">
        <v>4</v>
      </c>
      <c r="AS72">
        <v>4</v>
      </c>
      <c r="AT72">
        <v>2</v>
      </c>
    </row>
    <row r="73" spans="1:46">
      <c r="A73">
        <v>10</v>
      </c>
      <c r="B73">
        <v>5</v>
      </c>
      <c r="Q73">
        <v>6</v>
      </c>
      <c r="R73">
        <v>9</v>
      </c>
      <c r="AE73">
        <v>4</v>
      </c>
      <c r="AF73">
        <v>2</v>
      </c>
      <c r="AS73">
        <v>2</v>
      </c>
      <c r="AT73">
        <v>5</v>
      </c>
    </row>
    <row r="74" spans="1:46">
      <c r="A74">
        <v>5</v>
      </c>
      <c r="B74">
        <v>10</v>
      </c>
      <c r="Q74">
        <v>9</v>
      </c>
      <c r="R74">
        <v>3</v>
      </c>
      <c r="AE74">
        <v>2</v>
      </c>
      <c r="AF74">
        <v>8</v>
      </c>
      <c r="AS74">
        <v>5</v>
      </c>
      <c r="AT74">
        <v>4</v>
      </c>
    </row>
    <row r="75" spans="1:46">
      <c r="A75">
        <v>10</v>
      </c>
      <c r="B75">
        <v>2</v>
      </c>
      <c r="Q75">
        <v>3</v>
      </c>
      <c r="R75">
        <v>2</v>
      </c>
      <c r="AE75">
        <v>8</v>
      </c>
      <c r="AF75">
        <v>1</v>
      </c>
      <c r="AS75">
        <v>4</v>
      </c>
      <c r="AT75">
        <v>2</v>
      </c>
    </row>
    <row r="76" spans="1:46">
      <c r="A76">
        <v>2</v>
      </c>
      <c r="B76">
        <v>6</v>
      </c>
      <c r="Q76">
        <v>2</v>
      </c>
      <c r="R76">
        <v>1</v>
      </c>
      <c r="AE76">
        <v>1</v>
      </c>
      <c r="AF76">
        <v>4</v>
      </c>
      <c r="AS76">
        <v>2</v>
      </c>
      <c r="AT76">
        <v>9</v>
      </c>
    </row>
    <row r="77" spans="1:46">
      <c r="A77">
        <v>6</v>
      </c>
      <c r="B77">
        <v>2</v>
      </c>
      <c r="Q77">
        <v>1</v>
      </c>
      <c r="R77">
        <v>5</v>
      </c>
      <c r="AE77">
        <v>4</v>
      </c>
      <c r="AF77">
        <v>9</v>
      </c>
      <c r="AS77">
        <v>9</v>
      </c>
      <c r="AT77">
        <v>4</v>
      </c>
    </row>
    <row r="78" spans="1:46">
      <c r="A78">
        <v>2</v>
      </c>
      <c r="B78">
        <v>6</v>
      </c>
      <c r="Q78">
        <v>8</v>
      </c>
      <c r="R78">
        <v>7</v>
      </c>
      <c r="AE78">
        <v>9</v>
      </c>
      <c r="AF78">
        <v>4</v>
      </c>
      <c r="AS78">
        <v>4</v>
      </c>
      <c r="AT78">
        <v>9</v>
      </c>
    </row>
    <row r="79" spans="1:46">
      <c r="A79">
        <v>6</v>
      </c>
      <c r="B79">
        <v>8</v>
      </c>
      <c r="Q79">
        <v>7</v>
      </c>
      <c r="R79">
        <v>4</v>
      </c>
      <c r="AE79">
        <v>4</v>
      </c>
      <c r="AF79">
        <v>2</v>
      </c>
      <c r="AS79">
        <v>9</v>
      </c>
      <c r="AT79">
        <v>1</v>
      </c>
    </row>
    <row r="80" spans="1:46">
      <c r="A80">
        <v>8</v>
      </c>
      <c r="B80">
        <v>9</v>
      </c>
      <c r="Q80">
        <v>4</v>
      </c>
      <c r="R80">
        <v>6</v>
      </c>
      <c r="AE80">
        <v>2</v>
      </c>
      <c r="AF80">
        <v>8</v>
      </c>
      <c r="AS80">
        <v>1</v>
      </c>
      <c r="AT80">
        <v>9</v>
      </c>
    </row>
    <row r="81" spans="1:46">
      <c r="A81">
        <v>9</v>
      </c>
      <c r="B81">
        <v>6</v>
      </c>
      <c r="Q81">
        <v>6</v>
      </c>
      <c r="R81">
        <v>2</v>
      </c>
      <c r="AE81">
        <v>8</v>
      </c>
      <c r="AF81">
        <v>1</v>
      </c>
      <c r="AS81">
        <v>9</v>
      </c>
      <c r="AT81">
        <v>1</v>
      </c>
    </row>
    <row r="82" spans="1:46">
      <c r="A82">
        <v>6</v>
      </c>
      <c r="B82">
        <v>8</v>
      </c>
      <c r="Q82">
        <v>2</v>
      </c>
      <c r="R82">
        <v>1</v>
      </c>
      <c r="AE82">
        <v>1</v>
      </c>
      <c r="AF82">
        <v>2</v>
      </c>
      <c r="AS82">
        <v>1</v>
      </c>
      <c r="AT82">
        <v>7</v>
      </c>
    </row>
    <row r="83" spans="1:46">
      <c r="A83">
        <v>8</v>
      </c>
      <c r="B83">
        <v>6</v>
      </c>
      <c r="Q83">
        <v>1</v>
      </c>
      <c r="R83">
        <v>5</v>
      </c>
      <c r="AE83">
        <v>2</v>
      </c>
      <c r="AF83">
        <v>4</v>
      </c>
      <c r="AS83">
        <v>7</v>
      </c>
      <c r="AT83">
        <v>1</v>
      </c>
    </row>
    <row r="84" spans="1:46">
      <c r="A84">
        <v>6</v>
      </c>
      <c r="B84">
        <v>8</v>
      </c>
      <c r="Q84">
        <v>7</v>
      </c>
      <c r="R84">
        <v>4</v>
      </c>
      <c r="AE84">
        <v>4</v>
      </c>
      <c r="AF84">
        <v>8</v>
      </c>
      <c r="AS84">
        <v>1</v>
      </c>
      <c r="AT84">
        <v>7</v>
      </c>
    </row>
    <row r="85" spans="1:46">
      <c r="A85">
        <v>8</v>
      </c>
      <c r="B85">
        <v>6</v>
      </c>
      <c r="Q85">
        <v>4</v>
      </c>
      <c r="R85">
        <v>9</v>
      </c>
      <c r="AE85">
        <v>8</v>
      </c>
      <c r="AF85">
        <v>4</v>
      </c>
      <c r="AS85">
        <v>7</v>
      </c>
      <c r="AT85">
        <v>6</v>
      </c>
    </row>
    <row r="86" spans="1:46">
      <c r="A86">
        <v>6</v>
      </c>
      <c r="B86">
        <v>8</v>
      </c>
      <c r="Q86">
        <v>9</v>
      </c>
      <c r="R86">
        <v>3</v>
      </c>
      <c r="AE86">
        <v>4</v>
      </c>
      <c r="AF86">
        <v>8</v>
      </c>
      <c r="AS86">
        <v>6</v>
      </c>
      <c r="AT86">
        <v>4</v>
      </c>
    </row>
    <row r="87" spans="1:46">
      <c r="A87">
        <v>8</v>
      </c>
      <c r="B87">
        <v>9</v>
      </c>
      <c r="Q87">
        <v>3</v>
      </c>
      <c r="R87">
        <v>2</v>
      </c>
      <c r="AE87">
        <v>8</v>
      </c>
      <c r="AF87">
        <v>1</v>
      </c>
      <c r="AS87">
        <v>4</v>
      </c>
      <c r="AT87">
        <v>1</v>
      </c>
    </row>
    <row r="88" spans="1:46">
      <c r="A88">
        <v>9</v>
      </c>
      <c r="B88">
        <v>6</v>
      </c>
      <c r="Q88">
        <v>2</v>
      </c>
      <c r="R88">
        <v>1</v>
      </c>
      <c r="AE88">
        <v>1</v>
      </c>
      <c r="AF88">
        <v>8</v>
      </c>
      <c r="AS88">
        <v>1</v>
      </c>
      <c r="AT88">
        <v>7</v>
      </c>
    </row>
    <row r="89" spans="1:46">
      <c r="A89">
        <v>6</v>
      </c>
      <c r="B89">
        <v>8</v>
      </c>
      <c r="Q89">
        <v>1</v>
      </c>
      <c r="R89">
        <v>5</v>
      </c>
      <c r="AE89">
        <v>8</v>
      </c>
      <c r="AF89">
        <v>1</v>
      </c>
      <c r="AS89">
        <v>7</v>
      </c>
      <c r="AT89">
        <v>6</v>
      </c>
    </row>
    <row r="90" spans="1:46">
      <c r="A90">
        <v>8</v>
      </c>
      <c r="B90">
        <v>6</v>
      </c>
      <c r="Q90">
        <v>8</v>
      </c>
      <c r="R90">
        <v>7</v>
      </c>
      <c r="AE90">
        <v>6</v>
      </c>
      <c r="AF90">
        <v>7</v>
      </c>
      <c r="AS90">
        <v>6</v>
      </c>
      <c r="AT90">
        <v>7</v>
      </c>
    </row>
    <row r="91" spans="1:46">
      <c r="A91">
        <v>6</v>
      </c>
      <c r="B91">
        <v>1</v>
      </c>
      <c r="Q91">
        <v>7</v>
      </c>
      <c r="R91">
        <v>4</v>
      </c>
      <c r="AE91">
        <v>7</v>
      </c>
      <c r="AF91">
        <v>5</v>
      </c>
      <c r="AS91">
        <v>7</v>
      </c>
      <c r="AT91">
        <v>1</v>
      </c>
    </row>
    <row r="92" spans="1:46">
      <c r="A92">
        <v>1</v>
      </c>
      <c r="B92">
        <v>11</v>
      </c>
      <c r="Q92">
        <v>4</v>
      </c>
      <c r="R92">
        <v>9</v>
      </c>
      <c r="AE92">
        <v>5</v>
      </c>
      <c r="AF92">
        <v>7</v>
      </c>
      <c r="AS92">
        <v>1</v>
      </c>
      <c r="AT92">
        <v>7</v>
      </c>
    </row>
    <row r="93" spans="1:46">
      <c r="A93">
        <v>11</v>
      </c>
      <c r="B93">
        <v>9</v>
      </c>
      <c r="Q93">
        <v>9</v>
      </c>
      <c r="R93">
        <v>3</v>
      </c>
      <c r="AE93">
        <v>7</v>
      </c>
      <c r="AF93">
        <v>6</v>
      </c>
      <c r="AS93">
        <v>7</v>
      </c>
      <c r="AT93">
        <v>1</v>
      </c>
    </row>
    <row r="94" spans="1:46">
      <c r="A94">
        <v>9</v>
      </c>
      <c r="B94">
        <v>11</v>
      </c>
      <c r="Q94">
        <v>3</v>
      </c>
      <c r="R94">
        <v>2</v>
      </c>
      <c r="AE94">
        <v>6</v>
      </c>
      <c r="AF94">
        <v>7</v>
      </c>
      <c r="AS94">
        <v>1</v>
      </c>
      <c r="AT94">
        <v>6</v>
      </c>
    </row>
    <row r="95" spans="1:46">
      <c r="A95">
        <v>11</v>
      </c>
      <c r="B95">
        <v>1</v>
      </c>
      <c r="Q95">
        <v>2</v>
      </c>
      <c r="R95">
        <v>1</v>
      </c>
      <c r="AE95">
        <v>7</v>
      </c>
      <c r="AF95">
        <v>5</v>
      </c>
      <c r="AS95">
        <v>2</v>
      </c>
      <c r="AT95">
        <v>5</v>
      </c>
    </row>
    <row r="96" spans="1:46">
      <c r="A96">
        <v>1</v>
      </c>
      <c r="B96">
        <v>7</v>
      </c>
      <c r="Q96">
        <v>1</v>
      </c>
      <c r="R96">
        <v>5</v>
      </c>
      <c r="AE96">
        <v>5</v>
      </c>
      <c r="AF96">
        <v>9</v>
      </c>
      <c r="AS96">
        <v>5</v>
      </c>
      <c r="AT96">
        <v>8</v>
      </c>
    </row>
    <row r="97" spans="1:46">
      <c r="A97">
        <v>7</v>
      </c>
      <c r="B97">
        <v>6</v>
      </c>
      <c r="Q97">
        <v>8</v>
      </c>
      <c r="R97">
        <v>7</v>
      </c>
      <c r="AE97">
        <v>9</v>
      </c>
      <c r="AF97">
        <v>5</v>
      </c>
      <c r="AS97">
        <v>8</v>
      </c>
      <c r="AT97">
        <v>5</v>
      </c>
    </row>
    <row r="98" spans="1:46">
      <c r="A98">
        <v>6</v>
      </c>
      <c r="B98">
        <v>1</v>
      </c>
      <c r="Q98">
        <v>7</v>
      </c>
      <c r="R98">
        <v>4</v>
      </c>
      <c r="AE98">
        <v>5</v>
      </c>
      <c r="AF98">
        <v>3</v>
      </c>
      <c r="AS98">
        <v>5</v>
      </c>
      <c r="AT98">
        <v>2</v>
      </c>
    </row>
    <row r="99" spans="1:46">
      <c r="A99">
        <v>1</v>
      </c>
      <c r="B99">
        <v>8</v>
      </c>
      <c r="Q99">
        <v>4</v>
      </c>
      <c r="R99">
        <v>6</v>
      </c>
      <c r="AE99">
        <v>3</v>
      </c>
      <c r="AF99">
        <v>5</v>
      </c>
      <c r="AS99">
        <v>2</v>
      </c>
      <c r="AT99">
        <v>5</v>
      </c>
    </row>
    <row r="100" spans="1:46">
      <c r="A100">
        <v>8</v>
      </c>
      <c r="B100">
        <v>7</v>
      </c>
      <c r="Q100">
        <v>6</v>
      </c>
      <c r="R100">
        <v>4</v>
      </c>
      <c r="AE100">
        <v>5</v>
      </c>
      <c r="AF100">
        <v>9</v>
      </c>
      <c r="AS100">
        <v>5</v>
      </c>
      <c r="AT100">
        <v>3</v>
      </c>
    </row>
    <row r="101" spans="1:46">
      <c r="A101">
        <v>7</v>
      </c>
      <c r="B101">
        <v>3</v>
      </c>
      <c r="Q101">
        <v>4</v>
      </c>
      <c r="R101">
        <v>6</v>
      </c>
      <c r="AE101">
        <v>9</v>
      </c>
      <c r="AF101">
        <v>2</v>
      </c>
      <c r="AS101">
        <v>3</v>
      </c>
      <c r="AT101">
        <v>2</v>
      </c>
    </row>
    <row r="102" spans="1:46">
      <c r="A102">
        <v>3</v>
      </c>
      <c r="B102">
        <v>11</v>
      </c>
      <c r="Q102">
        <v>6</v>
      </c>
      <c r="R102">
        <v>2</v>
      </c>
      <c r="AE102">
        <v>2</v>
      </c>
      <c r="AF102">
        <v>9</v>
      </c>
      <c r="AS102">
        <v>2</v>
      </c>
      <c r="AT102">
        <v>3</v>
      </c>
    </row>
    <row r="103" spans="1:46">
      <c r="A103">
        <v>11</v>
      </c>
      <c r="B103">
        <v>7</v>
      </c>
      <c r="Q103">
        <v>2</v>
      </c>
      <c r="R103">
        <v>1</v>
      </c>
      <c r="AE103">
        <v>9</v>
      </c>
      <c r="AF103">
        <v>4</v>
      </c>
      <c r="AS103">
        <v>3</v>
      </c>
      <c r="AT103">
        <v>2</v>
      </c>
    </row>
    <row r="104" spans="1:46">
      <c r="A104">
        <v>7</v>
      </c>
      <c r="B104">
        <v>4</v>
      </c>
      <c r="Q104">
        <v>8</v>
      </c>
      <c r="R104">
        <v>7</v>
      </c>
      <c r="AE104">
        <v>4</v>
      </c>
      <c r="AF104">
        <v>2</v>
      </c>
      <c r="AS104">
        <v>2</v>
      </c>
      <c r="AT104">
        <v>5</v>
      </c>
    </row>
    <row r="105" spans="1:46">
      <c r="A105">
        <v>4</v>
      </c>
      <c r="B105">
        <v>5</v>
      </c>
      <c r="Q105">
        <v>7</v>
      </c>
      <c r="R105">
        <v>8</v>
      </c>
      <c r="AE105">
        <v>2</v>
      </c>
      <c r="AF105">
        <v>4</v>
      </c>
      <c r="AS105">
        <v>5</v>
      </c>
      <c r="AT105">
        <v>4</v>
      </c>
    </row>
    <row r="106" spans="1:46">
      <c r="A106">
        <v>5</v>
      </c>
      <c r="B106">
        <v>2</v>
      </c>
      <c r="Q106">
        <v>8</v>
      </c>
      <c r="R106">
        <v>7</v>
      </c>
      <c r="AE106">
        <v>4</v>
      </c>
      <c r="AF106">
        <v>8</v>
      </c>
      <c r="AS106">
        <v>4</v>
      </c>
      <c r="AT106">
        <v>2</v>
      </c>
    </row>
    <row r="107" spans="1:46">
      <c r="A107">
        <v>2</v>
      </c>
      <c r="B107">
        <v>7</v>
      </c>
      <c r="Q107">
        <v>7</v>
      </c>
      <c r="R107">
        <v>4</v>
      </c>
      <c r="AE107">
        <v>8</v>
      </c>
      <c r="AF107">
        <v>4</v>
      </c>
      <c r="AS107">
        <v>2</v>
      </c>
      <c r="AT107">
        <v>4</v>
      </c>
    </row>
    <row r="108" spans="1:46">
      <c r="A108">
        <v>7</v>
      </c>
      <c r="B108">
        <v>10</v>
      </c>
      <c r="Q108">
        <v>4</v>
      </c>
      <c r="R108">
        <v>6</v>
      </c>
      <c r="AE108">
        <v>6</v>
      </c>
      <c r="AF108">
        <v>5</v>
      </c>
      <c r="AS108">
        <v>4</v>
      </c>
      <c r="AT108">
        <v>2</v>
      </c>
    </row>
    <row r="109" spans="1:46">
      <c r="A109">
        <v>10</v>
      </c>
      <c r="B109">
        <v>6</v>
      </c>
      <c r="Q109">
        <v>6</v>
      </c>
      <c r="R109">
        <v>2</v>
      </c>
      <c r="AE109">
        <v>5</v>
      </c>
      <c r="AF109">
        <v>6</v>
      </c>
      <c r="AS109">
        <v>2</v>
      </c>
      <c r="AT109">
        <v>9</v>
      </c>
    </row>
    <row r="110" spans="1:46">
      <c r="A110">
        <v>6</v>
      </c>
      <c r="B110">
        <v>7</v>
      </c>
      <c r="Q110">
        <v>2</v>
      </c>
      <c r="R110">
        <v>1</v>
      </c>
      <c r="AE110">
        <v>6</v>
      </c>
      <c r="AF110">
        <v>5</v>
      </c>
      <c r="AS110">
        <v>9</v>
      </c>
      <c r="AT110">
        <v>3</v>
      </c>
    </row>
    <row r="111" spans="1:46">
      <c r="A111">
        <v>7</v>
      </c>
      <c r="B111">
        <v>10</v>
      </c>
      <c r="Q111">
        <v>8</v>
      </c>
      <c r="R111">
        <v>7</v>
      </c>
      <c r="AE111">
        <v>5</v>
      </c>
      <c r="AF111">
        <v>7</v>
      </c>
      <c r="AS111">
        <v>3</v>
      </c>
      <c r="AT111">
        <v>9</v>
      </c>
    </row>
    <row r="112" spans="1:46">
      <c r="A112">
        <v>10</v>
      </c>
      <c r="B112">
        <v>5</v>
      </c>
      <c r="Q112">
        <v>7</v>
      </c>
      <c r="R112">
        <v>4</v>
      </c>
      <c r="AE112">
        <v>7</v>
      </c>
      <c r="AF112">
        <v>5</v>
      </c>
      <c r="AS112">
        <v>9</v>
      </c>
      <c r="AT112">
        <v>1</v>
      </c>
    </row>
    <row r="113" spans="1:46">
      <c r="A113">
        <v>5</v>
      </c>
      <c r="B113">
        <v>10</v>
      </c>
      <c r="Q113">
        <v>4</v>
      </c>
      <c r="R113">
        <v>6</v>
      </c>
      <c r="AE113">
        <v>5</v>
      </c>
      <c r="AF113">
        <v>7</v>
      </c>
      <c r="AS113">
        <v>1</v>
      </c>
      <c r="AT113">
        <v>9</v>
      </c>
    </row>
    <row r="114" spans="1:46">
      <c r="A114">
        <v>10</v>
      </c>
      <c r="B114">
        <v>4</v>
      </c>
      <c r="Q114">
        <v>6</v>
      </c>
      <c r="R114">
        <v>9</v>
      </c>
      <c r="AE114">
        <v>7</v>
      </c>
      <c r="AF114">
        <v>5</v>
      </c>
      <c r="AS114">
        <v>9</v>
      </c>
      <c r="AT114">
        <v>1</v>
      </c>
    </row>
    <row r="115" spans="1:46">
      <c r="A115">
        <v>4</v>
      </c>
      <c r="B115">
        <v>1</v>
      </c>
      <c r="Q115">
        <v>9</v>
      </c>
      <c r="R115">
        <v>3</v>
      </c>
      <c r="AE115">
        <v>5</v>
      </c>
      <c r="AF115">
        <v>9</v>
      </c>
      <c r="AS115">
        <v>1</v>
      </c>
      <c r="AT115">
        <v>7</v>
      </c>
    </row>
    <row r="116" spans="1:46">
      <c r="A116">
        <v>1</v>
      </c>
      <c r="B116">
        <v>4</v>
      </c>
      <c r="Q116">
        <v>3</v>
      </c>
      <c r="R116">
        <v>6</v>
      </c>
      <c r="AE116">
        <v>9</v>
      </c>
      <c r="AF116">
        <v>2</v>
      </c>
      <c r="AS116">
        <v>7</v>
      </c>
      <c r="AT116">
        <v>1</v>
      </c>
    </row>
    <row r="117" spans="1:46">
      <c r="A117">
        <v>4</v>
      </c>
      <c r="B117">
        <v>1</v>
      </c>
      <c r="Q117">
        <v>6</v>
      </c>
      <c r="R117">
        <v>2</v>
      </c>
      <c r="AE117">
        <v>2</v>
      </c>
      <c r="AF117">
        <v>3</v>
      </c>
      <c r="AS117">
        <v>1</v>
      </c>
      <c r="AT117">
        <v>9</v>
      </c>
    </row>
    <row r="118" spans="1:46">
      <c r="A118">
        <v>1</v>
      </c>
      <c r="B118">
        <v>10</v>
      </c>
      <c r="Q118">
        <v>2</v>
      </c>
      <c r="R118">
        <v>1</v>
      </c>
      <c r="AE118">
        <v>3</v>
      </c>
      <c r="AF118">
        <v>6</v>
      </c>
      <c r="AS118">
        <v>9</v>
      </c>
      <c r="AT118">
        <v>1</v>
      </c>
    </row>
    <row r="119" spans="1:46">
      <c r="A119">
        <v>10</v>
      </c>
      <c r="B119">
        <v>4</v>
      </c>
      <c r="Q119">
        <v>1</v>
      </c>
      <c r="R119">
        <v>2</v>
      </c>
      <c r="AE119">
        <v>6</v>
      </c>
      <c r="AF119">
        <v>3</v>
      </c>
      <c r="AS119">
        <v>1</v>
      </c>
      <c r="AT119">
        <v>7</v>
      </c>
    </row>
    <row r="120" spans="1:46">
      <c r="A120">
        <v>4</v>
      </c>
      <c r="B120">
        <v>2</v>
      </c>
      <c r="Q120">
        <v>2</v>
      </c>
      <c r="R120">
        <v>1</v>
      </c>
      <c r="AE120">
        <v>3</v>
      </c>
      <c r="AF120">
        <v>5</v>
      </c>
      <c r="AS120">
        <v>7</v>
      </c>
      <c r="AT120">
        <v>6</v>
      </c>
    </row>
    <row r="121" spans="1:46">
      <c r="A121">
        <v>2</v>
      </c>
      <c r="B121">
        <v>5</v>
      </c>
      <c r="Q121">
        <v>7</v>
      </c>
      <c r="R121">
        <v>4</v>
      </c>
      <c r="AE121">
        <v>5</v>
      </c>
      <c r="AF121">
        <v>2</v>
      </c>
      <c r="AS121">
        <v>6</v>
      </c>
      <c r="AT121">
        <v>7</v>
      </c>
    </row>
    <row r="122" spans="1:46">
      <c r="A122">
        <v>5</v>
      </c>
      <c r="B122">
        <v>2</v>
      </c>
      <c r="Q122">
        <v>4</v>
      </c>
      <c r="R122">
        <v>6</v>
      </c>
      <c r="AE122">
        <v>2</v>
      </c>
      <c r="AF122">
        <v>9</v>
      </c>
      <c r="AS122">
        <v>7</v>
      </c>
      <c r="AT122">
        <v>6</v>
      </c>
    </row>
    <row r="123" spans="1:46">
      <c r="A123">
        <v>2</v>
      </c>
      <c r="B123">
        <v>5</v>
      </c>
      <c r="Q123">
        <v>6</v>
      </c>
      <c r="R123">
        <v>9</v>
      </c>
      <c r="AE123">
        <v>9</v>
      </c>
      <c r="AF123">
        <v>2</v>
      </c>
      <c r="AS123">
        <v>6</v>
      </c>
      <c r="AT123">
        <v>7</v>
      </c>
    </row>
    <row r="124" spans="1:46">
      <c r="A124">
        <v>8</v>
      </c>
      <c r="B124">
        <v>3</v>
      </c>
      <c r="Q124">
        <v>9</v>
      </c>
      <c r="R124">
        <v>4</v>
      </c>
      <c r="AE124">
        <v>2</v>
      </c>
      <c r="AF124">
        <v>4</v>
      </c>
      <c r="AS124">
        <v>7</v>
      </c>
      <c r="AT124">
        <v>6</v>
      </c>
    </row>
    <row r="125" spans="1:46">
      <c r="A125">
        <v>3</v>
      </c>
      <c r="B125">
        <v>8</v>
      </c>
      <c r="Q125">
        <v>4</v>
      </c>
      <c r="R125">
        <v>6</v>
      </c>
      <c r="AE125">
        <v>4</v>
      </c>
      <c r="AF125">
        <v>9</v>
      </c>
      <c r="AS125">
        <v>6</v>
      </c>
      <c r="AT125">
        <v>7</v>
      </c>
    </row>
    <row r="126" spans="1:46">
      <c r="A126">
        <v>8</v>
      </c>
      <c r="B126">
        <v>6</v>
      </c>
      <c r="Q126">
        <v>6</v>
      </c>
      <c r="R126">
        <v>3</v>
      </c>
      <c r="AE126">
        <v>9</v>
      </c>
      <c r="AF126">
        <v>4</v>
      </c>
      <c r="AS126">
        <v>5</v>
      </c>
      <c r="AT126">
        <v>3</v>
      </c>
    </row>
    <row r="127" spans="1:46">
      <c r="A127">
        <v>6</v>
      </c>
      <c r="B127">
        <v>8</v>
      </c>
      <c r="Q127">
        <v>3</v>
      </c>
      <c r="R127">
        <v>2</v>
      </c>
      <c r="AE127">
        <v>4</v>
      </c>
      <c r="AF127">
        <v>8</v>
      </c>
      <c r="AS127">
        <v>3</v>
      </c>
      <c r="AT127">
        <v>5</v>
      </c>
    </row>
    <row r="128" spans="1:46">
      <c r="A128">
        <v>8</v>
      </c>
      <c r="B128">
        <v>6</v>
      </c>
      <c r="Q128">
        <v>2</v>
      </c>
      <c r="R128">
        <v>1</v>
      </c>
      <c r="AE128">
        <v>8</v>
      </c>
      <c r="AF128">
        <v>4</v>
      </c>
      <c r="AS128">
        <v>5</v>
      </c>
      <c r="AT128">
        <v>3</v>
      </c>
    </row>
    <row r="129" spans="1:46">
      <c r="A129">
        <v>6</v>
      </c>
      <c r="B129">
        <v>1</v>
      </c>
      <c r="Q129">
        <v>7</v>
      </c>
      <c r="R129">
        <v>4</v>
      </c>
      <c r="AE129">
        <v>4</v>
      </c>
      <c r="AF129">
        <v>8</v>
      </c>
      <c r="AS129">
        <v>3</v>
      </c>
      <c r="AT129">
        <v>4</v>
      </c>
    </row>
    <row r="130" spans="1:46">
      <c r="A130">
        <v>1</v>
      </c>
      <c r="B130">
        <v>8</v>
      </c>
      <c r="Q130">
        <v>4</v>
      </c>
      <c r="R130">
        <v>9</v>
      </c>
      <c r="AE130">
        <v>6</v>
      </c>
      <c r="AF130">
        <v>7</v>
      </c>
      <c r="AS130">
        <v>4</v>
      </c>
      <c r="AT130">
        <v>2</v>
      </c>
    </row>
    <row r="131" spans="1:46">
      <c r="A131">
        <v>8</v>
      </c>
      <c r="B131">
        <v>9</v>
      </c>
      <c r="Q131">
        <v>9</v>
      </c>
      <c r="R131">
        <v>4</v>
      </c>
      <c r="AE131">
        <v>7</v>
      </c>
      <c r="AF131">
        <v>5</v>
      </c>
      <c r="AS131">
        <v>2</v>
      </c>
      <c r="AT131">
        <v>3</v>
      </c>
    </row>
    <row r="132" spans="1:46">
      <c r="A132">
        <v>9</v>
      </c>
      <c r="B132">
        <v>6</v>
      </c>
      <c r="Q132">
        <v>4</v>
      </c>
      <c r="R132">
        <v>6</v>
      </c>
      <c r="AE132">
        <v>5</v>
      </c>
      <c r="AF132">
        <v>7</v>
      </c>
      <c r="AS132">
        <v>3</v>
      </c>
      <c r="AT132">
        <v>4</v>
      </c>
    </row>
    <row r="133" spans="1:46">
      <c r="A133">
        <v>6</v>
      </c>
      <c r="B133">
        <v>8</v>
      </c>
      <c r="Q133">
        <v>6</v>
      </c>
      <c r="R133">
        <v>3</v>
      </c>
      <c r="AE133">
        <v>7</v>
      </c>
      <c r="AF133">
        <v>6</v>
      </c>
      <c r="AS133">
        <v>4</v>
      </c>
      <c r="AT133">
        <v>2</v>
      </c>
    </row>
    <row r="134" spans="1:46">
      <c r="A134">
        <v>8</v>
      </c>
      <c r="B134">
        <v>6</v>
      </c>
      <c r="Q134">
        <v>3</v>
      </c>
      <c r="R134">
        <v>2</v>
      </c>
      <c r="AE134">
        <v>6</v>
      </c>
      <c r="AF134">
        <v>5</v>
      </c>
      <c r="AS134">
        <v>2</v>
      </c>
      <c r="AT134">
        <v>3</v>
      </c>
    </row>
    <row r="135" spans="1:46">
      <c r="A135">
        <v>6</v>
      </c>
      <c r="B135">
        <v>8</v>
      </c>
      <c r="Q135">
        <v>2</v>
      </c>
      <c r="R135">
        <v>1</v>
      </c>
      <c r="AE135">
        <v>5</v>
      </c>
      <c r="AF135">
        <v>7</v>
      </c>
      <c r="AS135">
        <v>3</v>
      </c>
      <c r="AT135">
        <v>4</v>
      </c>
    </row>
    <row r="136" spans="1:46">
      <c r="A136">
        <v>8</v>
      </c>
      <c r="B136">
        <v>6</v>
      </c>
      <c r="Q136">
        <v>1</v>
      </c>
      <c r="R136">
        <v>5</v>
      </c>
      <c r="AE136">
        <v>7</v>
      </c>
      <c r="AF136">
        <v>5</v>
      </c>
      <c r="AS136">
        <v>4</v>
      </c>
      <c r="AT136">
        <v>9</v>
      </c>
    </row>
    <row r="137" spans="1:46">
      <c r="A137">
        <v>6</v>
      </c>
      <c r="B137">
        <v>8</v>
      </c>
      <c r="Q137">
        <v>8</v>
      </c>
      <c r="R137">
        <v>7</v>
      </c>
      <c r="AE137">
        <v>5</v>
      </c>
      <c r="AF137">
        <v>7</v>
      </c>
      <c r="AS137">
        <v>9</v>
      </c>
      <c r="AT137">
        <v>3</v>
      </c>
    </row>
    <row r="138" spans="1:46">
      <c r="A138">
        <v>8</v>
      </c>
      <c r="B138">
        <v>9</v>
      </c>
      <c r="Q138">
        <v>7</v>
      </c>
      <c r="R138">
        <v>4</v>
      </c>
      <c r="AE138">
        <v>7</v>
      </c>
      <c r="AF138">
        <v>9</v>
      </c>
      <c r="AS138">
        <v>3</v>
      </c>
      <c r="AT138">
        <v>8</v>
      </c>
    </row>
    <row r="139" spans="1:46">
      <c r="A139">
        <v>9</v>
      </c>
      <c r="B139">
        <v>6</v>
      </c>
      <c r="Q139">
        <v>4</v>
      </c>
      <c r="R139">
        <v>6</v>
      </c>
      <c r="AE139">
        <v>9</v>
      </c>
      <c r="AF139">
        <v>5</v>
      </c>
      <c r="AS139">
        <v>8</v>
      </c>
      <c r="AT139">
        <v>5</v>
      </c>
    </row>
    <row r="140" spans="1:46">
      <c r="A140">
        <v>6</v>
      </c>
      <c r="B140">
        <v>8</v>
      </c>
      <c r="Q140">
        <v>6</v>
      </c>
      <c r="R140">
        <v>3</v>
      </c>
      <c r="AE140">
        <v>5</v>
      </c>
      <c r="AF140">
        <v>9</v>
      </c>
      <c r="AS140">
        <v>5</v>
      </c>
      <c r="AT140">
        <v>8</v>
      </c>
    </row>
    <row r="141" spans="1:46">
      <c r="A141">
        <v>8</v>
      </c>
      <c r="B141">
        <v>1</v>
      </c>
      <c r="Q141">
        <v>3</v>
      </c>
      <c r="R141">
        <v>2</v>
      </c>
      <c r="AE141">
        <v>9</v>
      </c>
      <c r="AF141">
        <v>2</v>
      </c>
      <c r="AS141">
        <v>8</v>
      </c>
      <c r="AT141">
        <v>3</v>
      </c>
    </row>
    <row r="142" spans="1:46">
      <c r="A142">
        <v>1</v>
      </c>
      <c r="B142">
        <v>7</v>
      </c>
      <c r="Q142">
        <v>2</v>
      </c>
      <c r="R142">
        <v>1</v>
      </c>
      <c r="AE142">
        <v>2</v>
      </c>
      <c r="AF142">
        <v>9</v>
      </c>
      <c r="AS142">
        <v>3</v>
      </c>
      <c r="AT142">
        <v>9</v>
      </c>
    </row>
    <row r="143" spans="1:46">
      <c r="A143">
        <v>7</v>
      </c>
      <c r="B143">
        <v>1</v>
      </c>
      <c r="Q143">
        <v>1</v>
      </c>
      <c r="R143">
        <v>5</v>
      </c>
      <c r="AE143">
        <v>9</v>
      </c>
      <c r="AF143">
        <v>2</v>
      </c>
      <c r="AS143">
        <v>9</v>
      </c>
      <c r="AT143">
        <v>7</v>
      </c>
    </row>
    <row r="144" spans="1:46">
      <c r="A144">
        <v>1</v>
      </c>
      <c r="B144">
        <v>7</v>
      </c>
      <c r="Q144">
        <v>9</v>
      </c>
      <c r="R144">
        <v>3</v>
      </c>
      <c r="AE144">
        <v>2</v>
      </c>
      <c r="AF144">
        <v>1</v>
      </c>
      <c r="AS144">
        <v>7</v>
      </c>
      <c r="AT144">
        <v>4</v>
      </c>
    </row>
    <row r="145" spans="1:46">
      <c r="A145">
        <v>7</v>
      </c>
      <c r="B145">
        <v>6</v>
      </c>
      <c r="Q145">
        <v>3</v>
      </c>
      <c r="R145">
        <v>2</v>
      </c>
      <c r="AE145">
        <v>1</v>
      </c>
      <c r="AF145">
        <v>2</v>
      </c>
      <c r="AS145">
        <v>4</v>
      </c>
      <c r="AT145">
        <v>9</v>
      </c>
    </row>
    <row r="146" spans="1:46">
      <c r="A146">
        <v>6</v>
      </c>
      <c r="B146">
        <v>3</v>
      </c>
      <c r="Q146">
        <v>2</v>
      </c>
      <c r="R146">
        <v>1</v>
      </c>
      <c r="AE146">
        <v>2</v>
      </c>
      <c r="AF146">
        <v>5</v>
      </c>
      <c r="AS146">
        <v>9</v>
      </c>
      <c r="AT146">
        <v>7</v>
      </c>
    </row>
    <row r="147" spans="1:46">
      <c r="A147">
        <v>3</v>
      </c>
      <c r="B147">
        <v>7</v>
      </c>
      <c r="Q147">
        <v>1</v>
      </c>
      <c r="R147">
        <v>5</v>
      </c>
      <c r="AE147">
        <v>5</v>
      </c>
      <c r="AF147">
        <v>2</v>
      </c>
      <c r="AS147">
        <v>7</v>
      </c>
      <c r="AT147">
        <v>6</v>
      </c>
    </row>
    <row r="148" spans="1:46">
      <c r="A148">
        <v>7</v>
      </c>
      <c r="B148">
        <v>6</v>
      </c>
      <c r="Q148">
        <v>7</v>
      </c>
      <c r="R148">
        <v>4</v>
      </c>
      <c r="AE148">
        <v>2</v>
      </c>
      <c r="AF148">
        <v>9</v>
      </c>
      <c r="AS148">
        <v>6</v>
      </c>
      <c r="AT148">
        <v>7</v>
      </c>
    </row>
    <row r="149" spans="1:46">
      <c r="A149">
        <v>6</v>
      </c>
      <c r="B149">
        <v>1</v>
      </c>
      <c r="Q149">
        <v>4</v>
      </c>
      <c r="R149">
        <v>7</v>
      </c>
      <c r="AE149">
        <v>9</v>
      </c>
      <c r="AF149">
        <v>4</v>
      </c>
      <c r="AS149">
        <v>7</v>
      </c>
      <c r="AT149">
        <v>6</v>
      </c>
    </row>
    <row r="150" spans="1:46">
      <c r="A150">
        <v>1</v>
      </c>
      <c r="B150">
        <v>5</v>
      </c>
      <c r="Q150">
        <v>7</v>
      </c>
      <c r="R150">
        <v>4</v>
      </c>
      <c r="AE150">
        <v>4</v>
      </c>
      <c r="AF150">
        <v>8</v>
      </c>
      <c r="AS150">
        <v>5</v>
      </c>
      <c r="AT150">
        <v>2</v>
      </c>
    </row>
    <row r="151" spans="1:46">
      <c r="A151">
        <v>5</v>
      </c>
      <c r="B151">
        <v>3</v>
      </c>
      <c r="Q151">
        <v>4</v>
      </c>
      <c r="R151">
        <v>6</v>
      </c>
      <c r="AE151">
        <v>8</v>
      </c>
      <c r="AF151">
        <v>2</v>
      </c>
      <c r="AS151">
        <v>2</v>
      </c>
      <c r="AT151">
        <v>3</v>
      </c>
    </row>
    <row r="152" spans="1:46">
      <c r="A152">
        <v>3</v>
      </c>
      <c r="B152">
        <v>4</v>
      </c>
      <c r="Q152">
        <v>6</v>
      </c>
      <c r="R152">
        <v>3</v>
      </c>
      <c r="AE152">
        <v>2</v>
      </c>
      <c r="AF152">
        <v>9</v>
      </c>
      <c r="AS152">
        <v>3</v>
      </c>
      <c r="AT152">
        <v>2</v>
      </c>
    </row>
    <row r="153" spans="1:46">
      <c r="A153">
        <v>4</v>
      </c>
      <c r="B153">
        <v>10</v>
      </c>
      <c r="Q153">
        <v>3</v>
      </c>
      <c r="R153">
        <v>2</v>
      </c>
      <c r="AE153">
        <v>9</v>
      </c>
      <c r="AF153">
        <v>2</v>
      </c>
      <c r="AS153">
        <v>2</v>
      </c>
      <c r="AT153">
        <v>3</v>
      </c>
    </row>
    <row r="154" spans="1:46">
      <c r="A154">
        <v>10</v>
      </c>
      <c r="B154">
        <v>7</v>
      </c>
      <c r="Q154">
        <v>2</v>
      </c>
      <c r="R154">
        <v>1</v>
      </c>
      <c r="AE154">
        <v>2</v>
      </c>
      <c r="AF154">
        <v>4</v>
      </c>
      <c r="AS154">
        <v>3</v>
      </c>
      <c r="AT154">
        <v>2</v>
      </c>
    </row>
    <row r="155" spans="1:46">
      <c r="A155">
        <v>7</v>
      </c>
      <c r="B155">
        <v>3</v>
      </c>
      <c r="Q155">
        <v>1</v>
      </c>
      <c r="R155">
        <v>5</v>
      </c>
      <c r="AE155">
        <v>4</v>
      </c>
      <c r="AF155">
        <v>1</v>
      </c>
      <c r="AS155">
        <v>2</v>
      </c>
      <c r="AT155">
        <v>4</v>
      </c>
    </row>
    <row r="156" spans="1:46">
      <c r="A156">
        <v>3</v>
      </c>
      <c r="B156">
        <v>7</v>
      </c>
      <c r="Q156">
        <v>8</v>
      </c>
      <c r="R156">
        <v>7</v>
      </c>
      <c r="AE156">
        <v>1</v>
      </c>
      <c r="AF156">
        <v>8</v>
      </c>
      <c r="AS156">
        <v>4</v>
      </c>
      <c r="AT156">
        <v>2</v>
      </c>
    </row>
    <row r="157" spans="1:46">
      <c r="A157">
        <v>7</v>
      </c>
      <c r="B157">
        <v>2</v>
      </c>
      <c r="Q157">
        <v>7</v>
      </c>
      <c r="R157">
        <v>4</v>
      </c>
      <c r="AE157">
        <v>6</v>
      </c>
      <c r="AF157">
        <v>7</v>
      </c>
      <c r="AS157">
        <v>2</v>
      </c>
      <c r="AT157">
        <v>4</v>
      </c>
    </row>
    <row r="158" spans="1:46">
      <c r="A158">
        <v>2</v>
      </c>
      <c r="B158">
        <v>10</v>
      </c>
      <c r="Q158">
        <v>4</v>
      </c>
      <c r="R158">
        <v>6</v>
      </c>
      <c r="AE158">
        <v>7</v>
      </c>
      <c r="AF158">
        <v>5</v>
      </c>
      <c r="AS158">
        <v>4</v>
      </c>
      <c r="AT158">
        <v>1</v>
      </c>
    </row>
    <row r="159" spans="1:46">
      <c r="A159">
        <v>10</v>
      </c>
      <c r="B159">
        <v>5</v>
      </c>
      <c r="Q159">
        <v>6</v>
      </c>
      <c r="R159">
        <v>2</v>
      </c>
      <c r="AE159">
        <v>5</v>
      </c>
      <c r="AF159">
        <v>6</v>
      </c>
      <c r="AS159">
        <v>1</v>
      </c>
      <c r="AT159">
        <v>7</v>
      </c>
    </row>
    <row r="160" spans="1:46">
      <c r="A160">
        <v>5</v>
      </c>
      <c r="B160">
        <v>2</v>
      </c>
      <c r="Q160">
        <v>2</v>
      </c>
      <c r="R160">
        <v>1</v>
      </c>
      <c r="AE160">
        <v>6</v>
      </c>
      <c r="AF160">
        <v>5</v>
      </c>
      <c r="AS160">
        <v>7</v>
      </c>
      <c r="AT160">
        <v>4</v>
      </c>
    </row>
    <row r="161" spans="1:46">
      <c r="A161">
        <v>2</v>
      </c>
      <c r="B161">
        <v>5</v>
      </c>
      <c r="Q161">
        <v>1</v>
      </c>
      <c r="R161">
        <v>5</v>
      </c>
      <c r="AE161">
        <v>5</v>
      </c>
      <c r="AF161">
        <v>6</v>
      </c>
      <c r="AS161">
        <v>4</v>
      </c>
      <c r="AT161">
        <v>9</v>
      </c>
    </row>
    <row r="162" spans="1:46">
      <c r="A162">
        <v>5</v>
      </c>
      <c r="B162">
        <v>1</v>
      </c>
      <c r="Q162">
        <v>8</v>
      </c>
      <c r="R162">
        <v>7</v>
      </c>
      <c r="AE162">
        <v>6</v>
      </c>
      <c r="AF162">
        <v>3</v>
      </c>
      <c r="AS162">
        <v>9</v>
      </c>
      <c r="AT162">
        <v>1</v>
      </c>
    </row>
    <row r="163" spans="1:46">
      <c r="A163">
        <v>1</v>
      </c>
      <c r="B163">
        <v>5</v>
      </c>
      <c r="Q163">
        <v>7</v>
      </c>
      <c r="R163">
        <v>4</v>
      </c>
      <c r="AE163">
        <v>3</v>
      </c>
      <c r="AF163">
        <v>6</v>
      </c>
      <c r="AS163">
        <v>1</v>
      </c>
      <c r="AT163">
        <v>9</v>
      </c>
    </row>
    <row r="164" spans="1:46">
      <c r="A164">
        <v>5</v>
      </c>
      <c r="B164">
        <v>1</v>
      </c>
      <c r="Q164">
        <v>4</v>
      </c>
      <c r="R164">
        <v>9</v>
      </c>
      <c r="AE164">
        <v>6</v>
      </c>
      <c r="AF164">
        <v>5</v>
      </c>
      <c r="AS164">
        <v>9</v>
      </c>
      <c r="AT164">
        <v>1</v>
      </c>
    </row>
    <row r="165" spans="1:46">
      <c r="A165">
        <v>1</v>
      </c>
      <c r="B165">
        <v>2</v>
      </c>
      <c r="Q165">
        <v>9</v>
      </c>
      <c r="R165">
        <v>4</v>
      </c>
      <c r="AE165">
        <v>5</v>
      </c>
      <c r="AF165">
        <v>7</v>
      </c>
      <c r="AS165">
        <v>1</v>
      </c>
      <c r="AT165">
        <v>4</v>
      </c>
    </row>
    <row r="166" spans="1:46">
      <c r="A166">
        <v>9</v>
      </c>
      <c r="B166">
        <v>6</v>
      </c>
      <c r="Q166">
        <v>4</v>
      </c>
      <c r="R166">
        <v>6</v>
      </c>
      <c r="AE166">
        <v>7</v>
      </c>
      <c r="AF166">
        <v>5</v>
      </c>
      <c r="AS166">
        <v>4</v>
      </c>
      <c r="AT166">
        <v>1</v>
      </c>
    </row>
    <row r="167" spans="1:46">
      <c r="A167">
        <v>6</v>
      </c>
      <c r="B167">
        <v>8</v>
      </c>
      <c r="Q167">
        <v>6</v>
      </c>
      <c r="R167">
        <v>9</v>
      </c>
      <c r="AE167">
        <v>5</v>
      </c>
      <c r="AF167">
        <v>7</v>
      </c>
      <c r="AS167">
        <v>1</v>
      </c>
      <c r="AT167">
        <v>7</v>
      </c>
    </row>
    <row r="168" spans="1:46">
      <c r="A168">
        <v>8</v>
      </c>
      <c r="B168">
        <v>6</v>
      </c>
      <c r="Q168">
        <v>9</v>
      </c>
      <c r="R168">
        <v>6</v>
      </c>
      <c r="AE168">
        <v>7</v>
      </c>
      <c r="AF168">
        <v>9</v>
      </c>
      <c r="AS168">
        <v>7</v>
      </c>
      <c r="AT168">
        <v>9</v>
      </c>
    </row>
    <row r="169" spans="1:46">
      <c r="A169">
        <v>6</v>
      </c>
      <c r="B169">
        <v>8</v>
      </c>
      <c r="Q169">
        <v>6</v>
      </c>
      <c r="R169">
        <v>3</v>
      </c>
      <c r="AE169">
        <v>9</v>
      </c>
      <c r="AF169">
        <v>5</v>
      </c>
      <c r="AS169">
        <v>9</v>
      </c>
      <c r="AT169">
        <v>7</v>
      </c>
    </row>
    <row r="170" spans="1:46">
      <c r="A170">
        <v>8</v>
      </c>
      <c r="B170">
        <v>6</v>
      </c>
      <c r="Q170">
        <v>3</v>
      </c>
      <c r="R170">
        <v>2</v>
      </c>
      <c r="AE170">
        <v>5</v>
      </c>
      <c r="AF170">
        <v>9</v>
      </c>
      <c r="AS170">
        <v>7</v>
      </c>
      <c r="AT170">
        <v>1</v>
      </c>
    </row>
    <row r="171" spans="1:46">
      <c r="A171">
        <v>6</v>
      </c>
      <c r="B171">
        <v>3</v>
      </c>
      <c r="Q171">
        <v>2</v>
      </c>
      <c r="R171">
        <v>1</v>
      </c>
      <c r="AE171">
        <v>9</v>
      </c>
      <c r="AF171">
        <v>5</v>
      </c>
      <c r="AS171">
        <v>1</v>
      </c>
      <c r="AT171">
        <v>9</v>
      </c>
    </row>
    <row r="172" spans="1:46">
      <c r="A172">
        <v>3</v>
      </c>
      <c r="B172">
        <v>9</v>
      </c>
      <c r="Q172">
        <v>1</v>
      </c>
      <c r="R172">
        <v>5</v>
      </c>
      <c r="AE172">
        <v>5</v>
      </c>
      <c r="AF172">
        <v>7</v>
      </c>
      <c r="AS172">
        <v>9</v>
      </c>
      <c r="AT172">
        <v>2</v>
      </c>
    </row>
    <row r="173" spans="1:46">
      <c r="A173">
        <v>9</v>
      </c>
      <c r="B173">
        <v>8</v>
      </c>
      <c r="Q173">
        <v>8</v>
      </c>
      <c r="R173">
        <v>7</v>
      </c>
      <c r="AE173">
        <v>7</v>
      </c>
      <c r="AF173">
        <v>9</v>
      </c>
      <c r="AS173">
        <v>2</v>
      </c>
      <c r="AT173">
        <v>7</v>
      </c>
    </row>
    <row r="174" spans="1:46">
      <c r="A174">
        <v>8</v>
      </c>
      <c r="B174">
        <v>3</v>
      </c>
      <c r="Q174">
        <v>7</v>
      </c>
      <c r="R174">
        <v>4</v>
      </c>
      <c r="AE174">
        <v>9</v>
      </c>
      <c r="AF174">
        <v>2</v>
      </c>
      <c r="AS174">
        <v>7</v>
      </c>
      <c r="AT174">
        <v>6</v>
      </c>
    </row>
    <row r="175" spans="1:46">
      <c r="A175">
        <v>3</v>
      </c>
      <c r="B175">
        <v>6</v>
      </c>
      <c r="Q175">
        <v>4</v>
      </c>
      <c r="R175">
        <v>6</v>
      </c>
      <c r="AE175">
        <v>2</v>
      </c>
      <c r="AF175">
        <v>9</v>
      </c>
      <c r="AS175">
        <v>6</v>
      </c>
      <c r="AT175">
        <v>1</v>
      </c>
    </row>
    <row r="176" spans="1:46">
      <c r="A176">
        <v>6</v>
      </c>
      <c r="B176">
        <v>8</v>
      </c>
      <c r="Q176">
        <v>6</v>
      </c>
      <c r="R176">
        <v>3</v>
      </c>
      <c r="AE176">
        <v>9</v>
      </c>
      <c r="AF176">
        <v>2</v>
      </c>
      <c r="AS176">
        <v>1</v>
      </c>
      <c r="AT176">
        <v>4</v>
      </c>
    </row>
    <row r="177" spans="1:46">
      <c r="A177">
        <v>8</v>
      </c>
      <c r="B177">
        <v>6</v>
      </c>
      <c r="Q177">
        <v>3</v>
      </c>
      <c r="R177">
        <v>2</v>
      </c>
      <c r="AE177">
        <v>2</v>
      </c>
      <c r="AF177">
        <v>4</v>
      </c>
      <c r="AS177">
        <v>4</v>
      </c>
      <c r="AT177">
        <v>9</v>
      </c>
    </row>
    <row r="178" spans="1:46">
      <c r="A178">
        <v>6</v>
      </c>
      <c r="B178">
        <v>7</v>
      </c>
      <c r="Q178">
        <v>2</v>
      </c>
      <c r="R178">
        <v>1</v>
      </c>
      <c r="AE178">
        <v>4</v>
      </c>
      <c r="AF178">
        <v>8</v>
      </c>
      <c r="AS178">
        <v>9</v>
      </c>
      <c r="AT178">
        <v>1</v>
      </c>
    </row>
    <row r="179" spans="1:46">
      <c r="A179">
        <v>7</v>
      </c>
      <c r="B179">
        <v>8</v>
      </c>
      <c r="Q179">
        <v>1</v>
      </c>
      <c r="R179">
        <v>5</v>
      </c>
      <c r="AE179">
        <v>8</v>
      </c>
      <c r="AF179">
        <v>1</v>
      </c>
      <c r="AS179">
        <v>1</v>
      </c>
      <c r="AT179">
        <v>7</v>
      </c>
    </row>
    <row r="180" spans="1:46">
      <c r="A180">
        <v>8</v>
      </c>
      <c r="B180">
        <v>9</v>
      </c>
      <c r="Q180">
        <v>7</v>
      </c>
      <c r="R180">
        <v>4</v>
      </c>
      <c r="AE180">
        <v>1</v>
      </c>
      <c r="AF180">
        <v>2</v>
      </c>
      <c r="AS180">
        <v>7</v>
      </c>
      <c r="AT180">
        <v>1</v>
      </c>
    </row>
    <row r="181" spans="1:46">
      <c r="A181">
        <v>9</v>
      </c>
      <c r="B181">
        <v>8</v>
      </c>
      <c r="Q181">
        <v>4</v>
      </c>
      <c r="R181">
        <v>9</v>
      </c>
      <c r="AE181">
        <v>2</v>
      </c>
      <c r="AF181">
        <v>1</v>
      </c>
      <c r="AS181">
        <v>1</v>
      </c>
      <c r="AT181">
        <v>7</v>
      </c>
    </row>
    <row r="182" spans="1:46">
      <c r="A182">
        <v>8</v>
      </c>
      <c r="B182">
        <v>3</v>
      </c>
      <c r="Q182">
        <v>9</v>
      </c>
      <c r="R182">
        <v>3</v>
      </c>
      <c r="AE182">
        <v>1</v>
      </c>
      <c r="AF182">
        <v>4</v>
      </c>
      <c r="AS182">
        <v>7</v>
      </c>
      <c r="AT182">
        <v>6</v>
      </c>
    </row>
    <row r="183" spans="1:46">
      <c r="A183">
        <v>3</v>
      </c>
      <c r="B183">
        <v>9</v>
      </c>
      <c r="Q183">
        <v>3</v>
      </c>
      <c r="R183">
        <v>2</v>
      </c>
      <c r="AE183">
        <v>5</v>
      </c>
      <c r="AF183">
        <v>6</v>
      </c>
      <c r="AS183">
        <v>3</v>
      </c>
      <c r="AT183">
        <v>2</v>
      </c>
    </row>
    <row r="184" spans="1:46">
      <c r="A184">
        <v>9</v>
      </c>
      <c r="B184">
        <v>8</v>
      </c>
      <c r="Q184">
        <v>2</v>
      </c>
      <c r="R184">
        <v>1</v>
      </c>
      <c r="AE184">
        <v>6</v>
      </c>
      <c r="AF184">
        <v>3</v>
      </c>
      <c r="AS184">
        <v>2</v>
      </c>
      <c r="AT184">
        <v>3</v>
      </c>
    </row>
    <row r="185" spans="1:46">
      <c r="A185">
        <v>8</v>
      </c>
      <c r="B185">
        <v>7</v>
      </c>
      <c r="Q185">
        <v>8</v>
      </c>
      <c r="R185">
        <v>7</v>
      </c>
      <c r="AE185">
        <v>3</v>
      </c>
      <c r="AF185">
        <v>6</v>
      </c>
      <c r="AS185">
        <v>3</v>
      </c>
      <c r="AT185">
        <v>8</v>
      </c>
    </row>
    <row r="186" spans="1:46">
      <c r="A186">
        <v>7</v>
      </c>
      <c r="B186">
        <v>6</v>
      </c>
      <c r="Q186">
        <v>7</v>
      </c>
      <c r="R186">
        <v>4</v>
      </c>
      <c r="AE186">
        <v>6</v>
      </c>
      <c r="AF186">
        <v>7</v>
      </c>
      <c r="AS186">
        <v>8</v>
      </c>
      <c r="AT186">
        <v>3</v>
      </c>
    </row>
    <row r="187" spans="1:46">
      <c r="A187">
        <v>6</v>
      </c>
      <c r="B187">
        <v>8</v>
      </c>
      <c r="Q187">
        <v>4</v>
      </c>
      <c r="R187">
        <v>6</v>
      </c>
      <c r="AE187">
        <v>7</v>
      </c>
      <c r="AF187">
        <v>6</v>
      </c>
      <c r="AS187">
        <v>3</v>
      </c>
      <c r="AT187">
        <v>8</v>
      </c>
    </row>
    <row r="188" spans="1:46">
      <c r="A188">
        <v>8</v>
      </c>
      <c r="B188">
        <v>7</v>
      </c>
      <c r="Q188">
        <v>6</v>
      </c>
      <c r="R188">
        <v>3</v>
      </c>
      <c r="AE188">
        <v>6</v>
      </c>
      <c r="AF188">
        <v>7</v>
      </c>
      <c r="AS188">
        <v>8</v>
      </c>
      <c r="AT188">
        <v>3</v>
      </c>
    </row>
    <row r="189" spans="1:46">
      <c r="A189">
        <v>7</v>
      </c>
      <c r="B189">
        <v>11</v>
      </c>
      <c r="Q189">
        <v>3</v>
      </c>
      <c r="R189">
        <v>2</v>
      </c>
      <c r="AE189">
        <v>7</v>
      </c>
      <c r="AF189">
        <v>5</v>
      </c>
      <c r="AS189">
        <v>3</v>
      </c>
      <c r="AT189">
        <v>8</v>
      </c>
    </row>
    <row r="190" spans="1:46">
      <c r="A190">
        <v>11</v>
      </c>
      <c r="B190">
        <v>9</v>
      </c>
      <c r="Q190">
        <v>2</v>
      </c>
      <c r="R190">
        <v>1</v>
      </c>
      <c r="AE190">
        <v>5</v>
      </c>
      <c r="AF190">
        <v>6</v>
      </c>
      <c r="AS190">
        <v>8</v>
      </c>
      <c r="AT190">
        <v>5</v>
      </c>
    </row>
    <row r="191" spans="1:46">
      <c r="A191">
        <v>9</v>
      </c>
      <c r="B191">
        <v>7</v>
      </c>
      <c r="Q191">
        <v>1</v>
      </c>
      <c r="R191">
        <v>5</v>
      </c>
      <c r="AE191">
        <v>6</v>
      </c>
      <c r="AF191">
        <v>3</v>
      </c>
      <c r="AS191">
        <v>5</v>
      </c>
      <c r="AT191">
        <v>2</v>
      </c>
    </row>
    <row r="192" spans="1:46">
      <c r="A192">
        <v>7</v>
      </c>
      <c r="B192">
        <v>6</v>
      </c>
      <c r="Q192">
        <v>8</v>
      </c>
      <c r="R192">
        <v>7</v>
      </c>
      <c r="AE192">
        <v>3</v>
      </c>
      <c r="AF192">
        <v>5</v>
      </c>
      <c r="AS192">
        <v>2</v>
      </c>
      <c r="AT192">
        <v>4</v>
      </c>
    </row>
    <row r="193" spans="1:46">
      <c r="A193">
        <v>6</v>
      </c>
      <c r="B193">
        <v>4</v>
      </c>
      <c r="Q193">
        <v>7</v>
      </c>
      <c r="R193">
        <v>4</v>
      </c>
      <c r="AE193">
        <v>5</v>
      </c>
      <c r="AF193">
        <v>7</v>
      </c>
      <c r="AS193">
        <v>4</v>
      </c>
      <c r="AT193">
        <v>2</v>
      </c>
    </row>
    <row r="194" spans="1:46">
      <c r="A194">
        <v>4</v>
      </c>
      <c r="B194">
        <v>11</v>
      </c>
      <c r="Q194">
        <v>4</v>
      </c>
      <c r="R194">
        <v>9</v>
      </c>
      <c r="AE194">
        <v>7</v>
      </c>
      <c r="AF194">
        <v>5</v>
      </c>
      <c r="AS194">
        <v>2</v>
      </c>
      <c r="AT194">
        <v>3</v>
      </c>
    </row>
    <row r="195" spans="1:46">
      <c r="A195">
        <v>11</v>
      </c>
      <c r="B195">
        <v>7</v>
      </c>
      <c r="Q195">
        <v>9</v>
      </c>
      <c r="R195">
        <v>3</v>
      </c>
      <c r="AE195">
        <v>5</v>
      </c>
      <c r="AF195">
        <v>3</v>
      </c>
      <c r="AS195">
        <v>3</v>
      </c>
      <c r="AT195">
        <v>9</v>
      </c>
    </row>
    <row r="196" spans="1:46">
      <c r="A196">
        <v>7</v>
      </c>
      <c r="B196">
        <v>6</v>
      </c>
      <c r="Q196">
        <v>3</v>
      </c>
      <c r="R196">
        <v>2</v>
      </c>
      <c r="AE196">
        <v>3</v>
      </c>
      <c r="AF196">
        <v>5</v>
      </c>
      <c r="AS196">
        <v>9</v>
      </c>
      <c r="AT196">
        <v>3</v>
      </c>
    </row>
    <row r="197" spans="1:46">
      <c r="A197">
        <v>6</v>
      </c>
      <c r="B197">
        <v>10</v>
      </c>
      <c r="Q197">
        <v>2</v>
      </c>
      <c r="R197">
        <v>1</v>
      </c>
      <c r="AE197">
        <v>5</v>
      </c>
      <c r="AF197">
        <v>3</v>
      </c>
      <c r="AS197">
        <v>3</v>
      </c>
      <c r="AT197">
        <v>2</v>
      </c>
    </row>
    <row r="198" spans="1:46">
      <c r="A198">
        <v>10</v>
      </c>
      <c r="B198">
        <v>2</v>
      </c>
      <c r="Q198">
        <v>8</v>
      </c>
      <c r="R198">
        <v>7</v>
      </c>
      <c r="AE198">
        <v>3</v>
      </c>
      <c r="AF198">
        <v>2</v>
      </c>
      <c r="AS198">
        <v>2</v>
      </c>
      <c r="AT198">
        <v>4</v>
      </c>
    </row>
    <row r="199" spans="1:46">
      <c r="A199">
        <v>2</v>
      </c>
      <c r="B199">
        <v>1</v>
      </c>
      <c r="Q199">
        <v>7</v>
      </c>
      <c r="R199">
        <v>4</v>
      </c>
      <c r="AE199">
        <v>2</v>
      </c>
      <c r="AF199">
        <v>1</v>
      </c>
      <c r="AS199">
        <v>4</v>
      </c>
      <c r="AT199">
        <v>9</v>
      </c>
    </row>
    <row r="200" spans="1:46">
      <c r="A200">
        <v>1</v>
      </c>
      <c r="B200">
        <v>2</v>
      </c>
      <c r="Q200">
        <v>4</v>
      </c>
      <c r="R200">
        <v>6</v>
      </c>
      <c r="AE200">
        <v>1</v>
      </c>
      <c r="AF200">
        <v>4</v>
      </c>
      <c r="AS200">
        <v>9</v>
      </c>
      <c r="AT200">
        <v>4</v>
      </c>
    </row>
    <row r="201" spans="1:46">
      <c r="A201">
        <v>9</v>
      </c>
      <c r="B201">
        <v>6</v>
      </c>
      <c r="Q201">
        <v>6</v>
      </c>
      <c r="R201">
        <v>9</v>
      </c>
      <c r="AE201">
        <v>4</v>
      </c>
      <c r="AF201">
        <v>2</v>
      </c>
      <c r="AS201">
        <v>4</v>
      </c>
      <c r="AT201">
        <v>2</v>
      </c>
    </row>
    <row r="202" spans="1:46">
      <c r="A202">
        <v>6</v>
      </c>
      <c r="B202">
        <v>11</v>
      </c>
      <c r="Q202">
        <v>9</v>
      </c>
      <c r="R202">
        <v>6</v>
      </c>
      <c r="AE202">
        <v>2</v>
      </c>
      <c r="AF202">
        <v>9</v>
      </c>
      <c r="AS202">
        <v>2</v>
      </c>
      <c r="AT202">
        <v>4</v>
      </c>
    </row>
    <row r="203" spans="1:46">
      <c r="A203">
        <v>11</v>
      </c>
      <c r="B203">
        <v>9</v>
      </c>
      <c r="Q203">
        <v>6</v>
      </c>
      <c r="R203">
        <v>3</v>
      </c>
      <c r="AE203">
        <v>9</v>
      </c>
      <c r="AF203">
        <v>2</v>
      </c>
      <c r="AS203">
        <v>4</v>
      </c>
      <c r="AT203">
        <v>9</v>
      </c>
    </row>
    <row r="204" spans="1:46">
      <c r="A204">
        <v>9</v>
      </c>
      <c r="B204">
        <v>7</v>
      </c>
      <c r="Q204">
        <v>3</v>
      </c>
      <c r="R204">
        <v>2</v>
      </c>
      <c r="AE204">
        <v>2</v>
      </c>
      <c r="AF204">
        <v>9</v>
      </c>
      <c r="AS204">
        <v>9</v>
      </c>
      <c r="AT204">
        <v>1</v>
      </c>
    </row>
    <row r="205" spans="1:46">
      <c r="A205">
        <v>7</v>
      </c>
      <c r="B205">
        <v>11</v>
      </c>
      <c r="Q205">
        <v>2</v>
      </c>
      <c r="R205">
        <v>3</v>
      </c>
      <c r="AE205">
        <v>9</v>
      </c>
      <c r="AF205">
        <v>4</v>
      </c>
      <c r="AS205">
        <v>1</v>
      </c>
      <c r="AT205">
        <v>4</v>
      </c>
    </row>
    <row r="206" spans="1:46">
      <c r="A206">
        <v>11</v>
      </c>
      <c r="B206">
        <v>3</v>
      </c>
      <c r="Q206">
        <v>3</v>
      </c>
      <c r="R206">
        <v>2</v>
      </c>
      <c r="AE206">
        <v>4</v>
      </c>
      <c r="AF206">
        <v>1</v>
      </c>
      <c r="AS206">
        <v>4</v>
      </c>
      <c r="AT206">
        <v>3</v>
      </c>
    </row>
    <row r="207" spans="1:46">
      <c r="A207">
        <v>3</v>
      </c>
      <c r="B207">
        <v>11</v>
      </c>
      <c r="Q207">
        <v>2</v>
      </c>
      <c r="R207">
        <v>1</v>
      </c>
      <c r="AE207">
        <v>1</v>
      </c>
      <c r="AF207">
        <v>8</v>
      </c>
      <c r="AS207">
        <v>3</v>
      </c>
      <c r="AT207">
        <v>2</v>
      </c>
    </row>
    <row r="208" spans="1:46">
      <c r="A208">
        <v>11</v>
      </c>
      <c r="B208">
        <v>9</v>
      </c>
      <c r="Q208">
        <v>1</v>
      </c>
      <c r="R208">
        <v>5</v>
      </c>
      <c r="AE208">
        <v>8</v>
      </c>
      <c r="AF208">
        <v>4</v>
      </c>
      <c r="AS208">
        <v>2</v>
      </c>
      <c r="AT208">
        <v>9</v>
      </c>
    </row>
    <row r="209" spans="1:46">
      <c r="A209">
        <v>9</v>
      </c>
      <c r="B209">
        <v>7</v>
      </c>
      <c r="Q209">
        <v>7</v>
      </c>
      <c r="R209">
        <v>4</v>
      </c>
      <c r="AE209">
        <v>4</v>
      </c>
      <c r="AF209">
        <v>1</v>
      </c>
      <c r="AS209">
        <v>9</v>
      </c>
      <c r="AT209">
        <v>7</v>
      </c>
    </row>
    <row r="210" spans="1:46">
      <c r="A210">
        <v>7</v>
      </c>
      <c r="B210">
        <v>11</v>
      </c>
      <c r="Q210">
        <v>4</v>
      </c>
      <c r="R210">
        <v>9</v>
      </c>
      <c r="AE210">
        <v>6</v>
      </c>
      <c r="AF210">
        <v>5</v>
      </c>
      <c r="AS210">
        <v>7</v>
      </c>
      <c r="AT210">
        <v>1</v>
      </c>
    </row>
    <row r="211" spans="1:46">
      <c r="A211">
        <v>11</v>
      </c>
      <c r="B211">
        <v>5</v>
      </c>
      <c r="Q211">
        <v>9</v>
      </c>
      <c r="R211">
        <v>3</v>
      </c>
      <c r="AE211">
        <v>5</v>
      </c>
      <c r="AF211">
        <v>7</v>
      </c>
      <c r="AS211">
        <v>1</v>
      </c>
      <c r="AT211">
        <v>9</v>
      </c>
    </row>
    <row r="212" spans="1:46">
      <c r="A212">
        <v>5</v>
      </c>
      <c r="B212">
        <v>1</v>
      </c>
      <c r="Q212">
        <v>3</v>
      </c>
      <c r="R212">
        <v>2</v>
      </c>
      <c r="AE212">
        <v>7</v>
      </c>
      <c r="AF212">
        <v>5</v>
      </c>
      <c r="AS212">
        <v>9</v>
      </c>
      <c r="AT212">
        <v>1</v>
      </c>
    </row>
    <row r="213" spans="1:46">
      <c r="A213">
        <v>1</v>
      </c>
      <c r="B213">
        <v>5</v>
      </c>
      <c r="Q213">
        <v>2</v>
      </c>
      <c r="R213">
        <v>1</v>
      </c>
      <c r="AE213">
        <v>5</v>
      </c>
      <c r="AF213">
        <v>6</v>
      </c>
      <c r="AS213">
        <v>1</v>
      </c>
      <c r="AT213">
        <v>6</v>
      </c>
    </row>
    <row r="214" spans="1:46">
      <c r="A214">
        <v>5</v>
      </c>
      <c r="B214">
        <v>4</v>
      </c>
      <c r="Q214">
        <v>8</v>
      </c>
      <c r="R214">
        <v>7</v>
      </c>
      <c r="AE214">
        <v>6</v>
      </c>
      <c r="AF214">
        <v>3</v>
      </c>
      <c r="AS214">
        <v>6</v>
      </c>
      <c r="AT214">
        <v>1</v>
      </c>
    </row>
    <row r="215" spans="1:46">
      <c r="A215">
        <v>4</v>
      </c>
      <c r="B215">
        <v>1</v>
      </c>
      <c r="Q215">
        <v>7</v>
      </c>
      <c r="R215">
        <v>4</v>
      </c>
      <c r="AE215">
        <v>3</v>
      </c>
      <c r="AF215">
        <v>5</v>
      </c>
      <c r="AS215">
        <v>1</v>
      </c>
      <c r="AT215">
        <v>6</v>
      </c>
    </row>
    <row r="216" spans="1:46">
      <c r="A216">
        <v>1</v>
      </c>
      <c r="B216">
        <v>7</v>
      </c>
      <c r="Q216">
        <v>4</v>
      </c>
      <c r="R216">
        <v>7</v>
      </c>
      <c r="AE216">
        <v>5</v>
      </c>
      <c r="AF216">
        <v>2</v>
      </c>
      <c r="AS216">
        <v>6</v>
      </c>
      <c r="AT216">
        <v>1</v>
      </c>
    </row>
    <row r="217" spans="1:46">
      <c r="A217">
        <v>7</v>
      </c>
      <c r="B217">
        <v>2</v>
      </c>
      <c r="Q217">
        <v>7</v>
      </c>
      <c r="R217">
        <v>4</v>
      </c>
      <c r="AE217">
        <v>2</v>
      </c>
      <c r="AF217">
        <v>5</v>
      </c>
      <c r="AS217">
        <v>1</v>
      </c>
      <c r="AT217">
        <v>7</v>
      </c>
    </row>
    <row r="218" spans="1:46">
      <c r="A218">
        <v>2</v>
      </c>
      <c r="B218">
        <v>7</v>
      </c>
      <c r="Q218">
        <v>4</v>
      </c>
      <c r="R218">
        <v>6</v>
      </c>
      <c r="AE218">
        <v>5</v>
      </c>
      <c r="AF218">
        <v>3</v>
      </c>
      <c r="AS218">
        <v>7</v>
      </c>
      <c r="AT218">
        <v>1</v>
      </c>
    </row>
    <row r="219" spans="1:46">
      <c r="A219">
        <v>7</v>
      </c>
      <c r="B219">
        <v>5</v>
      </c>
      <c r="Q219">
        <v>6</v>
      </c>
      <c r="R219">
        <v>2</v>
      </c>
      <c r="AE219">
        <v>3</v>
      </c>
      <c r="AF219">
        <v>5</v>
      </c>
      <c r="AS219">
        <v>1</v>
      </c>
      <c r="AT219">
        <v>7</v>
      </c>
    </row>
    <row r="220" spans="1:46">
      <c r="A220">
        <v>5</v>
      </c>
      <c r="B220">
        <v>1</v>
      </c>
      <c r="Q220">
        <v>2</v>
      </c>
      <c r="R220">
        <v>6</v>
      </c>
      <c r="AE220">
        <v>5</v>
      </c>
      <c r="AF220">
        <v>9</v>
      </c>
      <c r="AS220">
        <v>7</v>
      </c>
      <c r="AT220">
        <v>6</v>
      </c>
    </row>
    <row r="221" spans="1:46">
      <c r="A221">
        <v>1</v>
      </c>
      <c r="B221">
        <v>3</v>
      </c>
      <c r="Q221">
        <v>6</v>
      </c>
      <c r="R221">
        <v>2</v>
      </c>
      <c r="AE221">
        <v>9</v>
      </c>
      <c r="AF221">
        <v>7</v>
      </c>
      <c r="AS221">
        <v>6</v>
      </c>
      <c r="AT221">
        <v>7</v>
      </c>
    </row>
    <row r="222" spans="1:46">
      <c r="A222">
        <v>3</v>
      </c>
      <c r="B222">
        <v>4</v>
      </c>
      <c r="Q222">
        <v>2</v>
      </c>
      <c r="R222">
        <v>1</v>
      </c>
      <c r="AE222">
        <v>7</v>
      </c>
      <c r="AF222">
        <v>9</v>
      </c>
      <c r="AS222">
        <v>7</v>
      </c>
      <c r="AT222">
        <v>6</v>
      </c>
    </row>
    <row r="223" spans="1:46">
      <c r="A223">
        <v>4</v>
      </c>
      <c r="B223">
        <v>7</v>
      </c>
      <c r="Q223">
        <v>1</v>
      </c>
      <c r="R223">
        <v>5</v>
      </c>
      <c r="AE223">
        <v>9</v>
      </c>
      <c r="AF223">
        <v>2</v>
      </c>
      <c r="AS223">
        <v>6</v>
      </c>
      <c r="AT223">
        <v>7</v>
      </c>
    </row>
    <row r="224" spans="1:46">
      <c r="A224">
        <v>7</v>
      </c>
      <c r="B224">
        <v>10</v>
      </c>
      <c r="Q224">
        <v>5</v>
      </c>
      <c r="R224">
        <v>1</v>
      </c>
      <c r="AE224">
        <v>2</v>
      </c>
      <c r="AF224">
        <v>9</v>
      </c>
      <c r="AS224">
        <v>7</v>
      </c>
      <c r="AT224">
        <v>6</v>
      </c>
    </row>
    <row r="225" spans="1:46">
      <c r="A225">
        <v>10</v>
      </c>
      <c r="B225">
        <v>4</v>
      </c>
      <c r="Q225">
        <v>1</v>
      </c>
      <c r="R225">
        <v>5</v>
      </c>
      <c r="AE225">
        <v>9</v>
      </c>
      <c r="AF225">
        <v>2</v>
      </c>
      <c r="AS225">
        <v>6</v>
      </c>
      <c r="AT225">
        <v>7</v>
      </c>
    </row>
    <row r="226" spans="1:46">
      <c r="A226">
        <v>4</v>
      </c>
      <c r="B226">
        <v>1</v>
      </c>
      <c r="Q226">
        <v>7</v>
      </c>
      <c r="R226">
        <v>4</v>
      </c>
      <c r="AE226">
        <v>2</v>
      </c>
      <c r="AF226">
        <v>4</v>
      </c>
      <c r="AS226">
        <v>7</v>
      </c>
      <c r="AT226">
        <v>6</v>
      </c>
    </row>
    <row r="227" spans="1:46">
      <c r="A227">
        <v>1</v>
      </c>
      <c r="B227">
        <v>5</v>
      </c>
      <c r="Q227">
        <v>4</v>
      </c>
      <c r="R227">
        <v>9</v>
      </c>
      <c r="AE227">
        <v>4</v>
      </c>
      <c r="AF227">
        <v>9</v>
      </c>
      <c r="AS227">
        <v>3</v>
      </c>
      <c r="AT227">
        <v>5</v>
      </c>
    </row>
    <row r="228" spans="1:46">
      <c r="A228">
        <v>5</v>
      </c>
      <c r="B228">
        <v>3</v>
      </c>
      <c r="Q228">
        <v>9</v>
      </c>
      <c r="R228">
        <v>6</v>
      </c>
      <c r="AE228">
        <v>9</v>
      </c>
      <c r="AF228">
        <v>2</v>
      </c>
      <c r="AS228">
        <v>5</v>
      </c>
      <c r="AT228">
        <v>8</v>
      </c>
    </row>
    <row r="229" spans="1:46">
      <c r="A229">
        <v>3</v>
      </c>
      <c r="B229">
        <v>2</v>
      </c>
      <c r="Q229">
        <v>6</v>
      </c>
      <c r="R229">
        <v>2</v>
      </c>
      <c r="AE229">
        <v>2</v>
      </c>
      <c r="AF229">
        <v>9</v>
      </c>
      <c r="AS229">
        <v>8</v>
      </c>
      <c r="AT229">
        <v>5</v>
      </c>
    </row>
    <row r="230" spans="1:46">
      <c r="A230">
        <v>2</v>
      </c>
      <c r="B230">
        <v>5</v>
      </c>
      <c r="Q230">
        <v>2</v>
      </c>
      <c r="R230">
        <v>3</v>
      </c>
      <c r="AE230">
        <v>9</v>
      </c>
      <c r="AF230">
        <v>2</v>
      </c>
      <c r="AS230">
        <v>5</v>
      </c>
      <c r="AT230">
        <v>9</v>
      </c>
    </row>
    <row r="231" spans="1:46">
      <c r="A231">
        <v>5</v>
      </c>
      <c r="B231">
        <v>2</v>
      </c>
      <c r="Q231">
        <v>3</v>
      </c>
      <c r="R231">
        <v>6</v>
      </c>
      <c r="AE231">
        <v>2</v>
      </c>
      <c r="AF231">
        <v>4</v>
      </c>
      <c r="AS231">
        <v>9</v>
      </c>
      <c r="AT231">
        <v>8</v>
      </c>
    </row>
    <row r="232" spans="1:46">
      <c r="A232">
        <v>2</v>
      </c>
      <c r="B232">
        <v>7</v>
      </c>
      <c r="Q232">
        <v>6</v>
      </c>
      <c r="R232">
        <v>3</v>
      </c>
      <c r="AE232">
        <v>4</v>
      </c>
      <c r="AF232">
        <v>1</v>
      </c>
      <c r="AS232">
        <v>8</v>
      </c>
      <c r="AT232">
        <v>5</v>
      </c>
    </row>
    <row r="233" spans="1:46">
      <c r="A233">
        <v>7</v>
      </c>
      <c r="B233">
        <v>2</v>
      </c>
      <c r="Q233">
        <v>3</v>
      </c>
      <c r="R233">
        <v>6</v>
      </c>
      <c r="AE233">
        <v>1</v>
      </c>
      <c r="AF233">
        <v>4</v>
      </c>
      <c r="AS233">
        <v>5</v>
      </c>
      <c r="AT233">
        <v>8</v>
      </c>
    </row>
    <row r="234" spans="1:46">
      <c r="A234">
        <v>2</v>
      </c>
      <c r="B234">
        <v>5</v>
      </c>
      <c r="Q234">
        <v>6</v>
      </c>
      <c r="R234">
        <v>3</v>
      </c>
      <c r="AE234">
        <v>4</v>
      </c>
      <c r="AF234">
        <v>2</v>
      </c>
      <c r="AS234">
        <v>8</v>
      </c>
      <c r="AT234">
        <v>5</v>
      </c>
    </row>
    <row r="235" spans="1:46">
      <c r="A235">
        <v>5</v>
      </c>
      <c r="B235">
        <v>2</v>
      </c>
      <c r="Q235">
        <v>3</v>
      </c>
      <c r="R235">
        <v>2</v>
      </c>
      <c r="AE235">
        <v>2</v>
      </c>
      <c r="AF235">
        <v>4</v>
      </c>
      <c r="AS235">
        <v>5</v>
      </c>
      <c r="AT235">
        <v>2</v>
      </c>
    </row>
    <row r="236" spans="1:46">
      <c r="A236">
        <v>6</v>
      </c>
      <c r="B236">
        <v>1</v>
      </c>
      <c r="Q236">
        <v>2</v>
      </c>
      <c r="R236">
        <v>1</v>
      </c>
      <c r="AE236">
        <v>4</v>
      </c>
      <c r="AF236">
        <v>2</v>
      </c>
      <c r="AS236">
        <v>2</v>
      </c>
      <c r="AT236">
        <v>5</v>
      </c>
    </row>
    <row r="237" spans="1:46">
      <c r="A237">
        <v>1</v>
      </c>
      <c r="B237">
        <v>11</v>
      </c>
      <c r="Q237">
        <v>1</v>
      </c>
      <c r="R237">
        <v>5</v>
      </c>
      <c r="AE237">
        <v>2</v>
      </c>
      <c r="AF237">
        <v>1</v>
      </c>
      <c r="AS237">
        <v>5</v>
      </c>
      <c r="AT237">
        <v>4</v>
      </c>
    </row>
    <row r="238" spans="1:46">
      <c r="A238">
        <v>11</v>
      </c>
      <c r="B238">
        <v>9</v>
      </c>
      <c r="Q238">
        <v>7</v>
      </c>
      <c r="R238">
        <v>4</v>
      </c>
      <c r="AE238">
        <v>1</v>
      </c>
      <c r="AF238">
        <v>8</v>
      </c>
      <c r="AS238">
        <v>4</v>
      </c>
      <c r="AT238">
        <v>2</v>
      </c>
    </row>
    <row r="239" spans="1:46">
      <c r="A239">
        <v>9</v>
      </c>
      <c r="B239">
        <v>11</v>
      </c>
      <c r="Q239">
        <v>4</v>
      </c>
      <c r="R239">
        <v>9</v>
      </c>
      <c r="AE239">
        <v>8</v>
      </c>
      <c r="AF239">
        <v>1</v>
      </c>
      <c r="AS239">
        <v>2</v>
      </c>
      <c r="AT239">
        <v>5</v>
      </c>
    </row>
    <row r="240" spans="1:46">
      <c r="A240">
        <v>11</v>
      </c>
      <c r="B240">
        <v>3</v>
      </c>
      <c r="Q240">
        <v>9</v>
      </c>
      <c r="R240">
        <v>3</v>
      </c>
      <c r="AE240">
        <v>1</v>
      </c>
      <c r="AF240">
        <v>8</v>
      </c>
      <c r="AS240">
        <v>5</v>
      </c>
      <c r="AT240">
        <v>3</v>
      </c>
    </row>
    <row r="241" spans="1:46">
      <c r="A241">
        <v>3</v>
      </c>
      <c r="B241">
        <v>8</v>
      </c>
      <c r="Q241">
        <v>3</v>
      </c>
      <c r="R241">
        <v>2</v>
      </c>
      <c r="AE241">
        <v>6</v>
      </c>
      <c r="AF241">
        <v>7</v>
      </c>
      <c r="AS241">
        <v>3</v>
      </c>
      <c r="AT241">
        <v>9</v>
      </c>
    </row>
    <row r="242" spans="1:46">
      <c r="A242">
        <v>8</v>
      </c>
      <c r="B242">
        <v>9</v>
      </c>
      <c r="Q242">
        <v>2</v>
      </c>
      <c r="R242">
        <v>1</v>
      </c>
      <c r="AE242">
        <v>7</v>
      </c>
      <c r="AF242">
        <v>5</v>
      </c>
      <c r="AS242">
        <v>9</v>
      </c>
      <c r="AT242">
        <v>4</v>
      </c>
    </row>
    <row r="243" spans="1:46">
      <c r="A243">
        <v>9</v>
      </c>
      <c r="B243">
        <v>6</v>
      </c>
      <c r="Q243">
        <v>8</v>
      </c>
      <c r="R243">
        <v>7</v>
      </c>
      <c r="AE243">
        <v>5</v>
      </c>
      <c r="AF243">
        <v>7</v>
      </c>
      <c r="AS243">
        <v>4</v>
      </c>
      <c r="AT243">
        <v>3</v>
      </c>
    </row>
    <row r="244" spans="1:46">
      <c r="A244">
        <v>6</v>
      </c>
      <c r="B244">
        <v>9</v>
      </c>
      <c r="Q244">
        <v>7</v>
      </c>
      <c r="R244">
        <v>4</v>
      </c>
      <c r="AE244">
        <v>7</v>
      </c>
      <c r="AF244">
        <v>6</v>
      </c>
      <c r="AS244">
        <v>3</v>
      </c>
      <c r="AT244">
        <v>2</v>
      </c>
    </row>
    <row r="245" spans="1:46">
      <c r="A245">
        <v>9</v>
      </c>
      <c r="B245">
        <v>7</v>
      </c>
      <c r="Q245">
        <v>4</v>
      </c>
      <c r="R245">
        <v>9</v>
      </c>
      <c r="AE245">
        <v>6</v>
      </c>
      <c r="AF245">
        <v>3</v>
      </c>
      <c r="AS245">
        <v>2</v>
      </c>
      <c r="AT245">
        <v>3</v>
      </c>
    </row>
    <row r="246" spans="1:46">
      <c r="A246">
        <v>7</v>
      </c>
      <c r="B246">
        <v>9</v>
      </c>
      <c r="Q246">
        <v>9</v>
      </c>
      <c r="R246">
        <v>6</v>
      </c>
      <c r="AE246">
        <v>3</v>
      </c>
      <c r="AF246">
        <v>6</v>
      </c>
      <c r="AS246">
        <v>3</v>
      </c>
      <c r="AT246">
        <v>9</v>
      </c>
    </row>
    <row r="247" spans="1:46">
      <c r="A247">
        <v>9</v>
      </c>
      <c r="B247">
        <v>1</v>
      </c>
      <c r="Q247">
        <v>6</v>
      </c>
      <c r="R247">
        <v>3</v>
      </c>
      <c r="AE247">
        <v>6</v>
      </c>
      <c r="AF247">
        <v>5</v>
      </c>
      <c r="AS247">
        <v>9</v>
      </c>
      <c r="AT247">
        <v>3</v>
      </c>
    </row>
    <row r="248" spans="1:46">
      <c r="A248">
        <v>1</v>
      </c>
      <c r="B248">
        <v>9</v>
      </c>
      <c r="Q248">
        <v>3</v>
      </c>
      <c r="R248">
        <v>2</v>
      </c>
      <c r="AE248">
        <v>5</v>
      </c>
      <c r="AF248">
        <v>9</v>
      </c>
      <c r="AS248">
        <v>3</v>
      </c>
      <c r="AT248">
        <v>9</v>
      </c>
    </row>
    <row r="249" spans="1:46">
      <c r="A249">
        <v>9</v>
      </c>
      <c r="B249">
        <v>3</v>
      </c>
      <c r="Q249">
        <v>2</v>
      </c>
      <c r="R249">
        <v>6</v>
      </c>
      <c r="AE249">
        <v>9</v>
      </c>
      <c r="AF249">
        <v>4</v>
      </c>
      <c r="AS249">
        <v>9</v>
      </c>
      <c r="AT249">
        <v>7</v>
      </c>
    </row>
    <row r="250" spans="1:46">
      <c r="A250">
        <v>3</v>
      </c>
      <c r="B250">
        <v>6</v>
      </c>
      <c r="Q250">
        <v>6</v>
      </c>
      <c r="R250">
        <v>2</v>
      </c>
      <c r="AE250">
        <v>4</v>
      </c>
      <c r="AF250">
        <v>2</v>
      </c>
      <c r="AS250">
        <v>7</v>
      </c>
      <c r="AT250">
        <v>1</v>
      </c>
    </row>
    <row r="251" spans="1:46">
      <c r="A251">
        <v>6</v>
      </c>
      <c r="B251">
        <v>3</v>
      </c>
      <c r="Q251">
        <v>2</v>
      </c>
      <c r="R251">
        <v>1</v>
      </c>
      <c r="AE251">
        <v>2</v>
      </c>
      <c r="AF251">
        <v>1</v>
      </c>
      <c r="AS251">
        <v>1</v>
      </c>
      <c r="AT251">
        <v>7</v>
      </c>
    </row>
    <row r="252" spans="1:46">
      <c r="A252">
        <v>3</v>
      </c>
      <c r="B252">
        <v>8</v>
      </c>
      <c r="Q252">
        <v>8</v>
      </c>
      <c r="R252">
        <v>7</v>
      </c>
      <c r="AE252">
        <v>1</v>
      </c>
      <c r="AF252">
        <v>2</v>
      </c>
      <c r="AS252">
        <v>7</v>
      </c>
      <c r="AT252">
        <v>6</v>
      </c>
    </row>
    <row r="253" spans="1:46">
      <c r="A253">
        <v>8</v>
      </c>
      <c r="B253">
        <v>3</v>
      </c>
      <c r="Q253">
        <v>7</v>
      </c>
      <c r="R253">
        <v>4</v>
      </c>
      <c r="AE253">
        <v>2</v>
      </c>
      <c r="AF253">
        <v>4</v>
      </c>
      <c r="AS253">
        <v>6</v>
      </c>
      <c r="AT253">
        <v>7</v>
      </c>
    </row>
    <row r="254" spans="1:46">
      <c r="A254">
        <v>3</v>
      </c>
      <c r="B254">
        <v>6</v>
      </c>
      <c r="Q254">
        <v>4</v>
      </c>
      <c r="R254">
        <v>7</v>
      </c>
      <c r="AE254">
        <v>4</v>
      </c>
      <c r="AF254">
        <v>9</v>
      </c>
      <c r="AS254">
        <v>7</v>
      </c>
      <c r="AT254">
        <v>1</v>
      </c>
    </row>
    <row r="255" spans="1:46">
      <c r="A255">
        <v>6</v>
      </c>
      <c r="B255">
        <v>8</v>
      </c>
      <c r="Q255">
        <v>7</v>
      </c>
      <c r="R255">
        <v>4</v>
      </c>
      <c r="AE255">
        <v>9</v>
      </c>
      <c r="AF255">
        <v>4</v>
      </c>
      <c r="AS255">
        <v>1</v>
      </c>
      <c r="AT255">
        <v>7</v>
      </c>
    </row>
    <row r="256" spans="1:46">
      <c r="A256">
        <v>8</v>
      </c>
      <c r="B256">
        <v>7</v>
      </c>
      <c r="Q256">
        <v>4</v>
      </c>
      <c r="R256">
        <v>9</v>
      </c>
      <c r="AE256">
        <v>4</v>
      </c>
      <c r="AF256">
        <v>8</v>
      </c>
      <c r="AS256">
        <v>7</v>
      </c>
      <c r="AT256">
        <v>4</v>
      </c>
    </row>
    <row r="257" spans="1:46">
      <c r="A257">
        <v>7</v>
      </c>
      <c r="B257">
        <v>1</v>
      </c>
      <c r="Q257">
        <v>9</v>
      </c>
      <c r="R257">
        <v>6</v>
      </c>
      <c r="AE257">
        <v>8</v>
      </c>
      <c r="AF257">
        <v>4</v>
      </c>
      <c r="AS257">
        <v>4</v>
      </c>
      <c r="AT257">
        <v>9</v>
      </c>
    </row>
    <row r="258" spans="1:46">
      <c r="A258">
        <v>1</v>
      </c>
      <c r="B258">
        <v>3</v>
      </c>
      <c r="Q258">
        <v>6</v>
      </c>
      <c r="R258">
        <v>3</v>
      </c>
      <c r="AE258">
        <v>4</v>
      </c>
      <c r="AF258">
        <v>2</v>
      </c>
      <c r="AS258">
        <v>9</v>
      </c>
      <c r="AT258">
        <v>4</v>
      </c>
    </row>
    <row r="259" spans="1:46">
      <c r="A259">
        <v>3</v>
      </c>
      <c r="B259">
        <v>4</v>
      </c>
      <c r="Q259">
        <v>3</v>
      </c>
      <c r="R259">
        <v>2</v>
      </c>
      <c r="AE259">
        <v>2</v>
      </c>
      <c r="AF259">
        <v>9</v>
      </c>
      <c r="AS259">
        <v>4</v>
      </c>
      <c r="AT259">
        <v>2</v>
      </c>
    </row>
    <row r="260" spans="1:46">
      <c r="A260">
        <v>4</v>
      </c>
      <c r="B260">
        <v>11</v>
      </c>
      <c r="Q260">
        <v>2</v>
      </c>
      <c r="R260">
        <v>3</v>
      </c>
      <c r="AE260">
        <v>9</v>
      </c>
      <c r="AF260">
        <v>2</v>
      </c>
      <c r="AS260">
        <v>2</v>
      </c>
      <c r="AT260">
        <v>4</v>
      </c>
    </row>
    <row r="261" spans="1:46">
      <c r="A261">
        <v>11</v>
      </c>
      <c r="B261">
        <v>3</v>
      </c>
      <c r="Q261">
        <v>3</v>
      </c>
      <c r="R261">
        <v>2</v>
      </c>
      <c r="AE261">
        <v>2</v>
      </c>
      <c r="AF261">
        <v>4</v>
      </c>
      <c r="AS261">
        <v>4</v>
      </c>
      <c r="AT261">
        <v>6</v>
      </c>
    </row>
    <row r="262" spans="1:46">
      <c r="A262">
        <v>3</v>
      </c>
      <c r="B262">
        <v>1</v>
      </c>
      <c r="Q262">
        <v>2</v>
      </c>
      <c r="R262">
        <v>3</v>
      </c>
      <c r="AE262">
        <v>4</v>
      </c>
      <c r="AF262">
        <v>8</v>
      </c>
      <c r="AS262">
        <v>6</v>
      </c>
      <c r="AT262">
        <v>1</v>
      </c>
    </row>
    <row r="263" spans="1:46">
      <c r="A263">
        <v>1</v>
      </c>
      <c r="B263">
        <v>7</v>
      </c>
      <c r="Q263">
        <v>3</v>
      </c>
      <c r="R263">
        <v>2</v>
      </c>
      <c r="AE263">
        <v>8</v>
      </c>
      <c r="AF263">
        <v>4</v>
      </c>
      <c r="AS263">
        <v>1</v>
      </c>
      <c r="AT263">
        <v>6</v>
      </c>
    </row>
    <row r="264" spans="1:46">
      <c r="A264">
        <v>7</v>
      </c>
      <c r="B264">
        <v>3</v>
      </c>
      <c r="Q264">
        <v>2</v>
      </c>
      <c r="R264">
        <v>3</v>
      </c>
      <c r="AE264">
        <v>4</v>
      </c>
      <c r="AF264">
        <v>8</v>
      </c>
      <c r="AS264">
        <v>6</v>
      </c>
      <c r="AT264">
        <v>7</v>
      </c>
    </row>
    <row r="265" spans="1:46">
      <c r="A265">
        <v>3</v>
      </c>
      <c r="B265">
        <v>6</v>
      </c>
      <c r="Q265">
        <v>3</v>
      </c>
      <c r="R265">
        <v>2</v>
      </c>
      <c r="AE265">
        <v>8</v>
      </c>
      <c r="AF265">
        <v>4</v>
      </c>
      <c r="AS265">
        <v>7</v>
      </c>
      <c r="AT265">
        <v>6</v>
      </c>
    </row>
    <row r="266" spans="1:46">
      <c r="A266">
        <v>6</v>
      </c>
      <c r="B266">
        <v>1</v>
      </c>
      <c r="Q266">
        <v>2</v>
      </c>
      <c r="R266">
        <v>1</v>
      </c>
      <c r="AE266">
        <v>4</v>
      </c>
      <c r="AF266">
        <v>8</v>
      </c>
      <c r="AS266">
        <v>3</v>
      </c>
      <c r="AT266">
        <v>2</v>
      </c>
    </row>
    <row r="267" spans="1:46">
      <c r="A267">
        <v>1</v>
      </c>
      <c r="B267">
        <v>5</v>
      </c>
      <c r="Q267">
        <v>1</v>
      </c>
      <c r="R267">
        <v>2</v>
      </c>
      <c r="AE267">
        <v>6</v>
      </c>
      <c r="AF267">
        <v>3</v>
      </c>
      <c r="AS267">
        <v>2</v>
      </c>
      <c r="AT267">
        <v>3</v>
      </c>
    </row>
    <row r="268" spans="1:46">
      <c r="A268">
        <v>5</v>
      </c>
      <c r="B268">
        <v>1</v>
      </c>
      <c r="Q268">
        <v>2</v>
      </c>
      <c r="R268">
        <v>1</v>
      </c>
      <c r="AE268">
        <v>3</v>
      </c>
      <c r="AF268">
        <v>6</v>
      </c>
      <c r="AS268">
        <v>3</v>
      </c>
      <c r="AT268">
        <v>5</v>
      </c>
    </row>
    <row r="269" spans="1:46">
      <c r="A269">
        <v>1</v>
      </c>
      <c r="B269">
        <v>4</v>
      </c>
      <c r="Q269">
        <v>1</v>
      </c>
      <c r="R269">
        <v>2</v>
      </c>
      <c r="AE269">
        <v>6</v>
      </c>
      <c r="AF269">
        <v>3</v>
      </c>
      <c r="AS269">
        <v>5</v>
      </c>
      <c r="AT269">
        <v>3</v>
      </c>
    </row>
    <row r="270" spans="1:46">
      <c r="A270">
        <v>4</v>
      </c>
      <c r="B270">
        <v>10</v>
      </c>
      <c r="Q270">
        <v>2</v>
      </c>
      <c r="R270">
        <v>1</v>
      </c>
      <c r="AE270">
        <v>3</v>
      </c>
      <c r="AF270">
        <v>6</v>
      </c>
      <c r="AS270">
        <v>3</v>
      </c>
      <c r="AT270">
        <v>8</v>
      </c>
    </row>
    <row r="271" spans="1:46">
      <c r="A271">
        <v>10</v>
      </c>
      <c r="B271">
        <v>5</v>
      </c>
      <c r="Q271">
        <v>8</v>
      </c>
      <c r="R271">
        <v>7</v>
      </c>
      <c r="AE271">
        <v>6</v>
      </c>
      <c r="AF271">
        <v>3</v>
      </c>
      <c r="AS271">
        <v>8</v>
      </c>
      <c r="AT271">
        <v>1</v>
      </c>
    </row>
    <row r="272" spans="1:46">
      <c r="A272">
        <v>5</v>
      </c>
      <c r="B272">
        <v>4</v>
      </c>
      <c r="Q272">
        <v>7</v>
      </c>
      <c r="R272">
        <v>4</v>
      </c>
      <c r="AE272">
        <v>3</v>
      </c>
      <c r="AF272">
        <v>5</v>
      </c>
      <c r="AS272">
        <v>1</v>
      </c>
      <c r="AT272">
        <v>9</v>
      </c>
    </row>
    <row r="273" spans="1:46">
      <c r="A273">
        <v>4</v>
      </c>
      <c r="B273">
        <v>5</v>
      </c>
      <c r="Q273">
        <v>4</v>
      </c>
      <c r="R273">
        <v>9</v>
      </c>
      <c r="AE273">
        <v>5</v>
      </c>
      <c r="AF273">
        <v>7</v>
      </c>
      <c r="AS273">
        <v>9</v>
      </c>
      <c r="AT273">
        <v>3</v>
      </c>
    </row>
    <row r="274" spans="1:46">
      <c r="A274">
        <v>5</v>
      </c>
      <c r="B274">
        <v>7</v>
      </c>
      <c r="Q274">
        <v>9</v>
      </c>
      <c r="R274">
        <v>6</v>
      </c>
      <c r="AE274">
        <v>7</v>
      </c>
      <c r="AF274">
        <v>5</v>
      </c>
      <c r="AS274">
        <v>3</v>
      </c>
      <c r="AT274">
        <v>2</v>
      </c>
    </row>
    <row r="275" spans="1:46">
      <c r="A275">
        <v>7</v>
      </c>
      <c r="B275">
        <v>5</v>
      </c>
      <c r="Q275">
        <v>6</v>
      </c>
      <c r="R275">
        <v>9</v>
      </c>
      <c r="AE275">
        <v>5</v>
      </c>
      <c r="AF275">
        <v>9</v>
      </c>
      <c r="AS275">
        <v>2</v>
      </c>
      <c r="AT275">
        <v>9</v>
      </c>
    </row>
    <row r="276" spans="1:46">
      <c r="A276">
        <v>5</v>
      </c>
      <c r="B276">
        <v>6</v>
      </c>
      <c r="Q276">
        <v>9</v>
      </c>
      <c r="R276">
        <v>6</v>
      </c>
      <c r="AE276">
        <v>9</v>
      </c>
      <c r="AF276">
        <v>7</v>
      </c>
      <c r="AS276">
        <v>9</v>
      </c>
      <c r="AT276">
        <v>2</v>
      </c>
    </row>
    <row r="277" spans="1:46">
      <c r="A277">
        <v>6</v>
      </c>
      <c r="B277">
        <v>7</v>
      </c>
      <c r="Q277">
        <v>6</v>
      </c>
      <c r="R277">
        <v>3</v>
      </c>
      <c r="AE277">
        <v>7</v>
      </c>
      <c r="AF277">
        <v>9</v>
      </c>
      <c r="AS277">
        <v>2</v>
      </c>
      <c r="AT277">
        <v>4</v>
      </c>
    </row>
    <row r="278" spans="1:46">
      <c r="A278">
        <v>7</v>
      </c>
      <c r="B278">
        <v>5</v>
      </c>
      <c r="Q278">
        <v>3</v>
      </c>
      <c r="R278">
        <v>2</v>
      </c>
      <c r="AE278">
        <v>9</v>
      </c>
      <c r="AF278">
        <v>7</v>
      </c>
      <c r="AS278">
        <v>4</v>
      </c>
      <c r="AT278">
        <v>9</v>
      </c>
    </row>
    <row r="279" spans="1:46">
      <c r="A279">
        <v>5</v>
      </c>
      <c r="B279">
        <v>7</v>
      </c>
      <c r="Q279">
        <v>2</v>
      </c>
      <c r="R279">
        <v>3</v>
      </c>
      <c r="AE279">
        <v>7</v>
      </c>
      <c r="AF279">
        <v>5</v>
      </c>
      <c r="AS279">
        <v>9</v>
      </c>
      <c r="AT279">
        <v>4</v>
      </c>
    </row>
    <row r="280" spans="1:46">
      <c r="A280">
        <v>7</v>
      </c>
      <c r="B280">
        <v>2</v>
      </c>
      <c r="Q280">
        <v>3</v>
      </c>
      <c r="R280">
        <v>2</v>
      </c>
      <c r="AE280">
        <v>5</v>
      </c>
      <c r="AF280">
        <v>9</v>
      </c>
      <c r="AS280">
        <v>4</v>
      </c>
      <c r="AT280">
        <v>2</v>
      </c>
    </row>
    <row r="281" spans="1:46">
      <c r="A281">
        <v>2</v>
      </c>
      <c r="B281">
        <v>1</v>
      </c>
      <c r="Q281">
        <v>2</v>
      </c>
      <c r="R281">
        <v>1</v>
      </c>
      <c r="AE281">
        <v>9</v>
      </c>
      <c r="AF281">
        <v>2</v>
      </c>
      <c r="AS281">
        <v>2</v>
      </c>
      <c r="AT281">
        <v>4</v>
      </c>
    </row>
    <row r="282" spans="1:46">
      <c r="A282">
        <v>1</v>
      </c>
      <c r="B282">
        <v>2</v>
      </c>
      <c r="Q282">
        <v>1</v>
      </c>
      <c r="R282">
        <v>5</v>
      </c>
      <c r="AE282">
        <v>2</v>
      </c>
      <c r="AF282">
        <v>5</v>
      </c>
      <c r="AS282">
        <v>4</v>
      </c>
      <c r="AT282">
        <v>9</v>
      </c>
    </row>
    <row r="283" spans="1:46">
      <c r="A283">
        <v>2</v>
      </c>
      <c r="B283">
        <v>1</v>
      </c>
      <c r="Q283">
        <v>8</v>
      </c>
      <c r="R283">
        <v>7</v>
      </c>
      <c r="AE283">
        <v>5</v>
      </c>
      <c r="AF283">
        <v>2</v>
      </c>
      <c r="AS283">
        <v>9</v>
      </c>
      <c r="AT283">
        <v>7</v>
      </c>
    </row>
    <row r="284" spans="1:46">
      <c r="A284">
        <v>1</v>
      </c>
      <c r="B284">
        <v>10</v>
      </c>
      <c r="Q284">
        <v>7</v>
      </c>
      <c r="R284">
        <v>8</v>
      </c>
      <c r="AE284">
        <v>2</v>
      </c>
      <c r="AF284">
        <v>1</v>
      </c>
      <c r="AS284">
        <v>7</v>
      </c>
      <c r="AT284">
        <v>1</v>
      </c>
    </row>
    <row r="285" spans="1:46">
      <c r="A285">
        <v>10</v>
      </c>
      <c r="B285">
        <v>1</v>
      </c>
      <c r="Q285">
        <v>8</v>
      </c>
      <c r="R285">
        <v>7</v>
      </c>
      <c r="AE285">
        <v>1</v>
      </c>
      <c r="AF285">
        <v>2</v>
      </c>
      <c r="AS285">
        <v>1</v>
      </c>
      <c r="AT285">
        <v>7</v>
      </c>
    </row>
    <row r="286" spans="1:46">
      <c r="A286">
        <v>1</v>
      </c>
      <c r="B286">
        <v>4</v>
      </c>
      <c r="Q286">
        <v>7</v>
      </c>
      <c r="R286">
        <v>4</v>
      </c>
      <c r="AE286">
        <v>2</v>
      </c>
      <c r="AF286">
        <v>3</v>
      </c>
      <c r="AS286">
        <v>7</v>
      </c>
      <c r="AT286">
        <v>1</v>
      </c>
    </row>
    <row r="287" spans="1:46">
      <c r="A287">
        <v>4</v>
      </c>
      <c r="B287">
        <v>1</v>
      </c>
      <c r="Q287">
        <v>4</v>
      </c>
      <c r="R287">
        <v>7</v>
      </c>
      <c r="AE287">
        <v>3</v>
      </c>
      <c r="AF287">
        <v>2</v>
      </c>
      <c r="AS287">
        <v>1</v>
      </c>
      <c r="AT287">
        <v>6</v>
      </c>
    </row>
    <row r="288" spans="1:46">
      <c r="A288">
        <v>1</v>
      </c>
      <c r="B288">
        <v>10</v>
      </c>
      <c r="Q288">
        <v>7</v>
      </c>
      <c r="R288">
        <v>4</v>
      </c>
      <c r="AE288">
        <v>2</v>
      </c>
      <c r="AF288">
        <v>9</v>
      </c>
      <c r="AS288">
        <v>6</v>
      </c>
      <c r="AT288">
        <v>1</v>
      </c>
    </row>
    <row r="289" spans="1:46">
      <c r="A289">
        <v>10</v>
      </c>
      <c r="B289">
        <v>7</v>
      </c>
      <c r="Q289">
        <v>4</v>
      </c>
      <c r="R289">
        <v>9</v>
      </c>
      <c r="AE289">
        <v>9</v>
      </c>
      <c r="AF289">
        <v>2</v>
      </c>
      <c r="AS289">
        <v>1</v>
      </c>
      <c r="AT289">
        <v>7</v>
      </c>
    </row>
    <row r="290" spans="1:46">
      <c r="A290">
        <v>7</v>
      </c>
      <c r="B290">
        <v>2</v>
      </c>
      <c r="Q290">
        <v>9</v>
      </c>
      <c r="R290">
        <v>6</v>
      </c>
      <c r="AE290">
        <v>2</v>
      </c>
      <c r="AF290">
        <v>9</v>
      </c>
      <c r="AS290">
        <v>7</v>
      </c>
      <c r="AT290">
        <v>1</v>
      </c>
    </row>
    <row r="291" spans="1:46">
      <c r="A291">
        <v>2</v>
      </c>
      <c r="B291">
        <v>10</v>
      </c>
      <c r="Q291">
        <v>6</v>
      </c>
      <c r="R291">
        <v>9</v>
      </c>
      <c r="AE291">
        <v>9</v>
      </c>
      <c r="AF291">
        <v>2</v>
      </c>
      <c r="AS291">
        <v>1</v>
      </c>
      <c r="AT291">
        <v>7</v>
      </c>
    </row>
    <row r="292" spans="1:46">
      <c r="A292">
        <v>10</v>
      </c>
      <c r="B292">
        <v>2</v>
      </c>
      <c r="Q292">
        <v>9</v>
      </c>
      <c r="R292">
        <v>6</v>
      </c>
      <c r="AE292">
        <v>2</v>
      </c>
      <c r="AF292">
        <v>9</v>
      </c>
      <c r="AS292">
        <v>7</v>
      </c>
      <c r="AT292">
        <v>6</v>
      </c>
    </row>
    <row r="293" spans="1:46">
      <c r="A293">
        <v>8</v>
      </c>
      <c r="B293">
        <v>6</v>
      </c>
      <c r="Q293">
        <v>6</v>
      </c>
      <c r="R293">
        <v>3</v>
      </c>
      <c r="AE293">
        <v>9</v>
      </c>
      <c r="AF293">
        <v>4</v>
      </c>
      <c r="AS293">
        <v>6</v>
      </c>
      <c r="AT293">
        <v>7</v>
      </c>
    </row>
    <row r="294" spans="1:46">
      <c r="A294">
        <v>6</v>
      </c>
      <c r="B294">
        <v>8</v>
      </c>
      <c r="Q294">
        <v>3</v>
      </c>
      <c r="R294">
        <v>2</v>
      </c>
      <c r="AE294">
        <v>4</v>
      </c>
      <c r="AF294">
        <v>8</v>
      </c>
      <c r="AS294">
        <v>7</v>
      </c>
      <c r="AT294">
        <v>6</v>
      </c>
    </row>
    <row r="295" spans="1:46">
      <c r="A295">
        <v>8</v>
      </c>
      <c r="B295">
        <v>6</v>
      </c>
      <c r="Q295">
        <v>2</v>
      </c>
      <c r="R295">
        <v>1</v>
      </c>
      <c r="AE295">
        <v>8</v>
      </c>
      <c r="AF295">
        <v>1</v>
      </c>
      <c r="AS295">
        <v>6</v>
      </c>
      <c r="AT295">
        <v>7</v>
      </c>
    </row>
    <row r="296" spans="1:46">
      <c r="A296">
        <v>6</v>
      </c>
      <c r="B296">
        <v>1</v>
      </c>
      <c r="Q296">
        <v>1</v>
      </c>
      <c r="R296">
        <v>5</v>
      </c>
      <c r="AE296">
        <v>1</v>
      </c>
      <c r="AF296">
        <v>8</v>
      </c>
      <c r="AS296">
        <v>7</v>
      </c>
      <c r="AT296">
        <v>6</v>
      </c>
    </row>
    <row r="297" spans="1:46">
      <c r="A297">
        <v>1</v>
      </c>
      <c r="B297">
        <v>11</v>
      </c>
      <c r="Q297">
        <v>8</v>
      </c>
      <c r="R297">
        <v>7</v>
      </c>
      <c r="AE297">
        <v>6</v>
      </c>
      <c r="AF297">
        <v>7</v>
      </c>
      <c r="AS297">
        <v>6</v>
      </c>
      <c r="AT297">
        <v>7</v>
      </c>
    </row>
    <row r="298" spans="1:46">
      <c r="A298">
        <v>11</v>
      </c>
      <c r="B298">
        <v>9</v>
      </c>
      <c r="Q298">
        <v>7</v>
      </c>
      <c r="R298">
        <v>4</v>
      </c>
      <c r="AE298">
        <v>7</v>
      </c>
      <c r="AF298">
        <v>6</v>
      </c>
      <c r="AS298">
        <v>7</v>
      </c>
      <c r="AT298">
        <v>6</v>
      </c>
    </row>
    <row r="299" spans="1:46">
      <c r="A299">
        <v>9</v>
      </c>
      <c r="B299">
        <v>11</v>
      </c>
      <c r="Q299">
        <v>4</v>
      </c>
      <c r="R299">
        <v>6</v>
      </c>
      <c r="AE299">
        <v>6</v>
      </c>
      <c r="AF299">
        <v>7</v>
      </c>
      <c r="AS299">
        <v>5</v>
      </c>
      <c r="AT299">
        <v>2</v>
      </c>
    </row>
    <row r="300" spans="1:46">
      <c r="A300">
        <v>11</v>
      </c>
      <c r="B300">
        <v>9</v>
      </c>
      <c r="Q300">
        <v>6</v>
      </c>
      <c r="R300">
        <v>9</v>
      </c>
      <c r="AE300">
        <v>7</v>
      </c>
      <c r="AF300">
        <v>9</v>
      </c>
      <c r="AS300">
        <v>2</v>
      </c>
      <c r="AT300">
        <v>4</v>
      </c>
    </row>
    <row r="301" spans="1:46">
      <c r="A301">
        <v>9</v>
      </c>
      <c r="B301">
        <v>6</v>
      </c>
      <c r="Q301">
        <v>9</v>
      </c>
      <c r="R301">
        <v>3</v>
      </c>
      <c r="AE301">
        <v>9</v>
      </c>
      <c r="AF301">
        <v>7</v>
      </c>
      <c r="AS301">
        <v>4</v>
      </c>
      <c r="AT301">
        <v>2</v>
      </c>
    </row>
    <row r="302" spans="1:46">
      <c r="A302">
        <v>6</v>
      </c>
      <c r="B302">
        <v>9</v>
      </c>
      <c r="Q302">
        <v>3</v>
      </c>
      <c r="R302">
        <v>2</v>
      </c>
      <c r="AE302">
        <v>7</v>
      </c>
      <c r="AF302">
        <v>5</v>
      </c>
      <c r="AS302">
        <v>2</v>
      </c>
      <c r="AT302">
        <v>4</v>
      </c>
    </row>
    <row r="303" spans="1:46">
      <c r="A303">
        <v>9</v>
      </c>
      <c r="B303">
        <v>1</v>
      </c>
      <c r="Q303">
        <v>2</v>
      </c>
      <c r="R303">
        <v>1</v>
      </c>
      <c r="AE303">
        <v>5</v>
      </c>
      <c r="AF303">
        <v>6</v>
      </c>
      <c r="AS303">
        <v>4</v>
      </c>
      <c r="AT303">
        <v>8</v>
      </c>
    </row>
    <row r="304" spans="1:46">
      <c r="A304">
        <v>1</v>
      </c>
      <c r="B304">
        <v>11</v>
      </c>
      <c r="Q304">
        <v>1</v>
      </c>
      <c r="R304">
        <v>5</v>
      </c>
      <c r="AE304">
        <v>6</v>
      </c>
      <c r="AF304">
        <v>7</v>
      </c>
      <c r="AS304">
        <v>8</v>
      </c>
      <c r="AT304">
        <v>4</v>
      </c>
    </row>
    <row r="305" spans="1:46">
      <c r="A305">
        <v>11</v>
      </c>
      <c r="B305">
        <v>9</v>
      </c>
      <c r="Q305">
        <v>7</v>
      </c>
      <c r="R305">
        <v>4</v>
      </c>
      <c r="AE305">
        <v>7</v>
      </c>
      <c r="AF305">
        <v>6</v>
      </c>
      <c r="AS305">
        <v>4</v>
      </c>
      <c r="AT305">
        <v>2</v>
      </c>
    </row>
    <row r="306" spans="1:46">
      <c r="A306">
        <v>9</v>
      </c>
      <c r="B306">
        <v>11</v>
      </c>
      <c r="Q306">
        <v>4</v>
      </c>
      <c r="R306">
        <v>9</v>
      </c>
      <c r="AE306">
        <v>6</v>
      </c>
      <c r="AF306">
        <v>7</v>
      </c>
      <c r="AS306">
        <v>2</v>
      </c>
      <c r="AT306">
        <v>4</v>
      </c>
    </row>
    <row r="307" spans="1:46">
      <c r="A307">
        <v>11</v>
      </c>
      <c r="B307">
        <v>6</v>
      </c>
      <c r="Q307">
        <v>9</v>
      </c>
      <c r="R307">
        <v>3</v>
      </c>
      <c r="AE307">
        <v>7</v>
      </c>
      <c r="AF307">
        <v>5</v>
      </c>
      <c r="AS307">
        <v>4</v>
      </c>
      <c r="AT307">
        <v>8</v>
      </c>
    </row>
    <row r="308" spans="1:46">
      <c r="A308">
        <v>6</v>
      </c>
      <c r="B308">
        <v>3</v>
      </c>
      <c r="Q308">
        <v>3</v>
      </c>
      <c r="R308">
        <v>2</v>
      </c>
      <c r="AE308">
        <v>5</v>
      </c>
      <c r="AF308">
        <v>7</v>
      </c>
      <c r="AS308">
        <v>8</v>
      </c>
      <c r="AT308">
        <v>5</v>
      </c>
    </row>
    <row r="309" spans="1:46">
      <c r="A309">
        <v>3</v>
      </c>
      <c r="B309">
        <v>7</v>
      </c>
      <c r="Q309">
        <v>2</v>
      </c>
      <c r="R309">
        <v>1</v>
      </c>
      <c r="AE309">
        <v>7</v>
      </c>
      <c r="AF309">
        <v>5</v>
      </c>
      <c r="AS309">
        <v>5</v>
      </c>
      <c r="AT309">
        <v>3</v>
      </c>
    </row>
    <row r="310" spans="1:46">
      <c r="A310">
        <v>7</v>
      </c>
      <c r="B310">
        <v>6</v>
      </c>
      <c r="Q310">
        <v>1</v>
      </c>
      <c r="R310">
        <v>5</v>
      </c>
      <c r="AE310">
        <v>5</v>
      </c>
      <c r="AF310">
        <v>7</v>
      </c>
      <c r="AS310">
        <v>3</v>
      </c>
      <c r="AT310">
        <v>4</v>
      </c>
    </row>
    <row r="311" spans="1:46">
      <c r="A311">
        <v>6</v>
      </c>
      <c r="B311">
        <v>1</v>
      </c>
      <c r="Q311">
        <v>8</v>
      </c>
      <c r="R311">
        <v>7</v>
      </c>
      <c r="AE311">
        <v>7</v>
      </c>
      <c r="AF311">
        <v>5</v>
      </c>
      <c r="AS311">
        <v>4</v>
      </c>
      <c r="AT311">
        <v>3</v>
      </c>
    </row>
    <row r="312" spans="1:46">
      <c r="A312">
        <v>1</v>
      </c>
      <c r="B312">
        <v>6</v>
      </c>
      <c r="Q312">
        <v>7</v>
      </c>
      <c r="R312">
        <v>4</v>
      </c>
      <c r="AE312">
        <v>5</v>
      </c>
      <c r="AF312">
        <v>7</v>
      </c>
      <c r="AS312">
        <v>3</v>
      </c>
      <c r="AT312">
        <v>9</v>
      </c>
    </row>
    <row r="313" spans="1:46">
      <c r="A313">
        <v>6</v>
      </c>
      <c r="B313">
        <v>8</v>
      </c>
      <c r="Q313">
        <v>4</v>
      </c>
      <c r="R313">
        <v>6</v>
      </c>
      <c r="AE313">
        <v>7</v>
      </c>
      <c r="AF313">
        <v>9</v>
      </c>
      <c r="AS313">
        <v>9</v>
      </c>
      <c r="AT313">
        <v>2</v>
      </c>
    </row>
    <row r="314" spans="1:46">
      <c r="A314">
        <v>8</v>
      </c>
      <c r="B314">
        <v>6</v>
      </c>
      <c r="Q314">
        <v>6</v>
      </c>
      <c r="R314">
        <v>9</v>
      </c>
      <c r="AE314">
        <v>9</v>
      </c>
      <c r="AF314">
        <v>5</v>
      </c>
      <c r="AS314">
        <v>2</v>
      </c>
      <c r="AT314">
        <v>4</v>
      </c>
    </row>
    <row r="315" spans="1:46">
      <c r="A315">
        <v>6</v>
      </c>
      <c r="B315">
        <v>1</v>
      </c>
      <c r="Q315">
        <v>9</v>
      </c>
      <c r="R315">
        <v>6</v>
      </c>
      <c r="AE315">
        <v>5</v>
      </c>
      <c r="AF315">
        <v>2</v>
      </c>
      <c r="AS315">
        <v>4</v>
      </c>
      <c r="AT315">
        <v>9</v>
      </c>
    </row>
    <row r="316" spans="1:46">
      <c r="A316">
        <v>1</v>
      </c>
      <c r="B316">
        <v>11</v>
      </c>
      <c r="Q316">
        <v>6</v>
      </c>
      <c r="R316">
        <v>3</v>
      </c>
      <c r="AE316">
        <v>2</v>
      </c>
      <c r="AF316">
        <v>5</v>
      </c>
      <c r="AS316">
        <v>9</v>
      </c>
      <c r="AT316">
        <v>7</v>
      </c>
    </row>
    <row r="317" spans="1:46">
      <c r="A317">
        <v>11</v>
      </c>
      <c r="B317">
        <v>3</v>
      </c>
      <c r="Q317">
        <v>3</v>
      </c>
      <c r="R317">
        <v>2</v>
      </c>
      <c r="AE317">
        <v>5</v>
      </c>
      <c r="AF317">
        <v>3</v>
      </c>
      <c r="AS317">
        <v>7</v>
      </c>
      <c r="AT317">
        <v>1</v>
      </c>
    </row>
    <row r="318" spans="1:46">
      <c r="A318">
        <v>3</v>
      </c>
      <c r="B318">
        <v>8</v>
      </c>
      <c r="Q318">
        <v>2</v>
      </c>
      <c r="R318">
        <v>3</v>
      </c>
      <c r="AE318">
        <v>3</v>
      </c>
      <c r="AF318">
        <v>2</v>
      </c>
      <c r="AS318">
        <v>1</v>
      </c>
      <c r="AT318">
        <v>7</v>
      </c>
    </row>
    <row r="319" spans="1:46">
      <c r="A319">
        <v>8</v>
      </c>
      <c r="B319">
        <v>3</v>
      </c>
      <c r="Q319">
        <v>3</v>
      </c>
      <c r="R319">
        <v>2</v>
      </c>
      <c r="AE319">
        <v>2</v>
      </c>
      <c r="AF319">
        <v>4</v>
      </c>
      <c r="AS319">
        <v>7</v>
      </c>
      <c r="AT319">
        <v>2</v>
      </c>
    </row>
    <row r="320" spans="1:46">
      <c r="A320">
        <v>3</v>
      </c>
      <c r="B320">
        <v>8</v>
      </c>
      <c r="Q320">
        <v>2</v>
      </c>
      <c r="R320">
        <v>1</v>
      </c>
      <c r="AE320">
        <v>4</v>
      </c>
      <c r="AF320">
        <v>9</v>
      </c>
      <c r="AS320">
        <v>2</v>
      </c>
      <c r="AT320">
        <v>7</v>
      </c>
    </row>
    <row r="321" spans="1:46">
      <c r="A321">
        <v>8</v>
      </c>
      <c r="B321">
        <v>6</v>
      </c>
      <c r="Q321">
        <v>1</v>
      </c>
      <c r="R321">
        <v>5</v>
      </c>
      <c r="AE321">
        <v>9</v>
      </c>
      <c r="AF321">
        <v>4</v>
      </c>
      <c r="AS321">
        <v>7</v>
      </c>
      <c r="AT321">
        <v>1</v>
      </c>
    </row>
    <row r="322" spans="1:46">
      <c r="A322">
        <v>6</v>
      </c>
      <c r="B322">
        <v>2</v>
      </c>
      <c r="Q322">
        <v>7</v>
      </c>
      <c r="R322">
        <v>8</v>
      </c>
      <c r="AE322">
        <v>4</v>
      </c>
      <c r="AF322">
        <v>2</v>
      </c>
      <c r="AS322">
        <v>1</v>
      </c>
      <c r="AT322">
        <v>9</v>
      </c>
    </row>
    <row r="323" spans="1:46">
      <c r="A323">
        <v>2</v>
      </c>
      <c r="B323">
        <v>7</v>
      </c>
      <c r="Q323">
        <v>8</v>
      </c>
      <c r="R323">
        <v>7</v>
      </c>
      <c r="AE323">
        <v>2</v>
      </c>
      <c r="AF323">
        <v>4</v>
      </c>
      <c r="AS323">
        <v>9</v>
      </c>
      <c r="AT323">
        <v>7</v>
      </c>
    </row>
    <row r="324" spans="1:46">
      <c r="A324">
        <v>7</v>
      </c>
      <c r="B324">
        <v>9</v>
      </c>
      <c r="Q324">
        <v>7</v>
      </c>
      <c r="R324">
        <v>4</v>
      </c>
      <c r="AE324">
        <v>4</v>
      </c>
      <c r="AF324">
        <v>8</v>
      </c>
      <c r="AS324">
        <v>7</v>
      </c>
      <c r="AT324">
        <v>1</v>
      </c>
    </row>
    <row r="325" spans="1:46">
      <c r="A325">
        <v>9</v>
      </c>
      <c r="B325">
        <v>6</v>
      </c>
      <c r="Q325">
        <v>4</v>
      </c>
      <c r="R325">
        <v>6</v>
      </c>
      <c r="AE325">
        <v>8</v>
      </c>
      <c r="AF325">
        <v>1</v>
      </c>
      <c r="AS325">
        <v>1</v>
      </c>
      <c r="AT325">
        <v>7</v>
      </c>
    </row>
    <row r="326" spans="1:46">
      <c r="A326">
        <v>6</v>
      </c>
      <c r="B326">
        <v>7</v>
      </c>
      <c r="Q326">
        <v>6</v>
      </c>
      <c r="R326">
        <v>3</v>
      </c>
      <c r="AE326">
        <v>6</v>
      </c>
      <c r="AF326">
        <v>7</v>
      </c>
      <c r="AS326">
        <v>7</v>
      </c>
      <c r="AT326">
        <v>6</v>
      </c>
    </row>
    <row r="327" spans="1:46">
      <c r="A327">
        <v>7</v>
      </c>
      <c r="B327">
        <v>10</v>
      </c>
      <c r="Q327">
        <v>3</v>
      </c>
      <c r="R327">
        <v>6</v>
      </c>
      <c r="AE327">
        <v>7</v>
      </c>
      <c r="AF327">
        <v>5</v>
      </c>
      <c r="AS327">
        <v>6</v>
      </c>
      <c r="AT327">
        <v>7</v>
      </c>
    </row>
    <row r="328" spans="1:46">
      <c r="A328">
        <v>10</v>
      </c>
      <c r="B328">
        <v>4</v>
      </c>
      <c r="Q328">
        <v>6</v>
      </c>
      <c r="R328">
        <v>3</v>
      </c>
      <c r="AE328">
        <v>5</v>
      </c>
      <c r="AF328">
        <v>7</v>
      </c>
      <c r="AS328">
        <v>7</v>
      </c>
      <c r="AT328">
        <v>6</v>
      </c>
    </row>
    <row r="329" spans="1:46">
      <c r="A329">
        <v>4</v>
      </c>
      <c r="B329">
        <v>5</v>
      </c>
      <c r="Q329">
        <v>3</v>
      </c>
      <c r="R329">
        <v>2</v>
      </c>
      <c r="AE329">
        <v>7</v>
      </c>
      <c r="AF329">
        <v>6</v>
      </c>
      <c r="AS329">
        <v>5</v>
      </c>
      <c r="AT329">
        <v>8</v>
      </c>
    </row>
    <row r="330" spans="1:46">
      <c r="A330">
        <v>5</v>
      </c>
      <c r="B330">
        <v>7</v>
      </c>
      <c r="Q330">
        <v>2</v>
      </c>
      <c r="R330">
        <v>1</v>
      </c>
      <c r="AE330">
        <v>6</v>
      </c>
      <c r="AF330">
        <v>7</v>
      </c>
      <c r="AS330">
        <v>8</v>
      </c>
      <c r="AT330">
        <v>3</v>
      </c>
    </row>
    <row r="331" spans="1:46">
      <c r="A331">
        <v>7</v>
      </c>
      <c r="B331">
        <v>5</v>
      </c>
      <c r="Q331">
        <v>1</v>
      </c>
      <c r="R331">
        <v>5</v>
      </c>
      <c r="AE331">
        <v>7</v>
      </c>
      <c r="AF331">
        <v>9</v>
      </c>
      <c r="AS331">
        <v>3</v>
      </c>
      <c r="AT331">
        <v>2</v>
      </c>
    </row>
    <row r="332" spans="1:46">
      <c r="A332">
        <v>5</v>
      </c>
      <c r="B332">
        <v>7</v>
      </c>
      <c r="AE332">
        <v>9</v>
      </c>
      <c r="AF332">
        <v>7</v>
      </c>
      <c r="AS332">
        <v>2</v>
      </c>
      <c r="AT332">
        <v>3</v>
      </c>
    </row>
    <row r="333" spans="1:46">
      <c r="A333">
        <v>7</v>
      </c>
      <c r="B333">
        <v>4</v>
      </c>
      <c r="AE333">
        <v>7</v>
      </c>
      <c r="AF333">
        <v>5</v>
      </c>
      <c r="AS333">
        <v>3</v>
      </c>
      <c r="AT333">
        <v>2</v>
      </c>
    </row>
    <row r="334" spans="1:46">
      <c r="A334">
        <v>4</v>
      </c>
      <c r="B334">
        <v>10</v>
      </c>
      <c r="AE334">
        <v>5</v>
      </c>
      <c r="AF334">
        <v>6</v>
      </c>
      <c r="AS334">
        <v>2</v>
      </c>
      <c r="AT334">
        <v>4</v>
      </c>
    </row>
    <row r="335" spans="1:46">
      <c r="A335">
        <v>10</v>
      </c>
      <c r="B335">
        <v>5</v>
      </c>
      <c r="AE335">
        <v>6</v>
      </c>
      <c r="AF335">
        <v>5</v>
      </c>
      <c r="AS335">
        <v>4</v>
      </c>
      <c r="AT335">
        <v>2</v>
      </c>
    </row>
    <row r="336" spans="1:46">
      <c r="A336">
        <v>5</v>
      </c>
      <c r="B336">
        <v>2</v>
      </c>
      <c r="AE336">
        <v>5</v>
      </c>
      <c r="AF336">
        <v>9</v>
      </c>
      <c r="AS336">
        <v>2</v>
      </c>
      <c r="AT336">
        <v>3</v>
      </c>
    </row>
    <row r="337" spans="1:46">
      <c r="A337">
        <v>6</v>
      </c>
      <c r="B337">
        <v>9</v>
      </c>
      <c r="AE337">
        <v>9</v>
      </c>
      <c r="AF337">
        <v>7</v>
      </c>
      <c r="AS337">
        <v>3</v>
      </c>
      <c r="AT337">
        <v>2</v>
      </c>
    </row>
    <row r="338" spans="1:46">
      <c r="A338">
        <v>9</v>
      </c>
      <c r="B338">
        <v>7</v>
      </c>
      <c r="AE338">
        <v>7</v>
      </c>
      <c r="AF338">
        <v>5</v>
      </c>
      <c r="AS338">
        <v>2</v>
      </c>
      <c r="AT338">
        <v>9</v>
      </c>
    </row>
    <row r="339" spans="1:46">
      <c r="A339">
        <v>7</v>
      </c>
      <c r="B339">
        <v>8</v>
      </c>
      <c r="AE339">
        <v>5</v>
      </c>
      <c r="AF339">
        <v>2</v>
      </c>
      <c r="AS339">
        <v>9</v>
      </c>
      <c r="AT339">
        <v>4</v>
      </c>
    </row>
    <row r="340" spans="1:46">
      <c r="A340">
        <v>8</v>
      </c>
      <c r="B340">
        <v>9</v>
      </c>
      <c r="AE340">
        <v>2</v>
      </c>
      <c r="AF340">
        <v>5</v>
      </c>
      <c r="AS340">
        <v>4</v>
      </c>
      <c r="AT340">
        <v>9</v>
      </c>
    </row>
    <row r="341" spans="1:46">
      <c r="A341">
        <v>9</v>
      </c>
      <c r="B341">
        <v>8</v>
      </c>
      <c r="AE341">
        <v>5</v>
      </c>
      <c r="AF341">
        <v>9</v>
      </c>
      <c r="AS341">
        <v>9</v>
      </c>
      <c r="AT341">
        <v>3</v>
      </c>
    </row>
    <row r="342" spans="1:46">
      <c r="A342">
        <v>8</v>
      </c>
      <c r="B342">
        <v>6</v>
      </c>
      <c r="AE342">
        <v>9</v>
      </c>
      <c r="AF342">
        <v>5</v>
      </c>
      <c r="AS342">
        <v>3</v>
      </c>
      <c r="AT342">
        <v>2</v>
      </c>
    </row>
    <row r="343" spans="1:46">
      <c r="A343">
        <v>6</v>
      </c>
      <c r="B343">
        <v>9</v>
      </c>
      <c r="AE343">
        <v>5</v>
      </c>
      <c r="AF343">
        <v>9</v>
      </c>
      <c r="AS343">
        <v>2</v>
      </c>
      <c r="AT343">
        <v>3</v>
      </c>
    </row>
    <row r="344" spans="1:46">
      <c r="A344">
        <v>9</v>
      </c>
      <c r="B344">
        <v>8</v>
      </c>
      <c r="AE344">
        <v>9</v>
      </c>
      <c r="AF344">
        <v>2</v>
      </c>
      <c r="AS344">
        <v>3</v>
      </c>
      <c r="AT344">
        <v>1</v>
      </c>
    </row>
    <row r="345" spans="1:46">
      <c r="A345">
        <v>8</v>
      </c>
      <c r="B345">
        <v>6</v>
      </c>
      <c r="AE345">
        <v>2</v>
      </c>
      <c r="AF345">
        <v>5</v>
      </c>
      <c r="AS345">
        <v>1</v>
      </c>
      <c r="AT345">
        <v>9</v>
      </c>
    </row>
    <row r="346" spans="1:46">
      <c r="A346">
        <v>6</v>
      </c>
      <c r="B346">
        <v>9</v>
      </c>
      <c r="AE346">
        <v>5</v>
      </c>
      <c r="AF346">
        <v>9</v>
      </c>
      <c r="AS346">
        <v>9</v>
      </c>
      <c r="AT346">
        <v>1</v>
      </c>
    </row>
    <row r="347" spans="1:46">
      <c r="A347">
        <v>9</v>
      </c>
      <c r="B347">
        <v>3</v>
      </c>
      <c r="AE347">
        <v>9</v>
      </c>
      <c r="AF347">
        <v>4</v>
      </c>
      <c r="AS347">
        <v>1</v>
      </c>
      <c r="AT347">
        <v>4</v>
      </c>
    </row>
    <row r="348" spans="1:46">
      <c r="A348">
        <v>3</v>
      </c>
      <c r="B348">
        <v>9</v>
      </c>
      <c r="AE348">
        <v>4</v>
      </c>
      <c r="AF348">
        <v>8</v>
      </c>
      <c r="AS348">
        <v>4</v>
      </c>
      <c r="AT348">
        <v>9</v>
      </c>
    </row>
    <row r="349" spans="1:46">
      <c r="A349">
        <v>9</v>
      </c>
      <c r="B349">
        <v>11</v>
      </c>
      <c r="AE349">
        <v>8</v>
      </c>
      <c r="AF349">
        <v>4</v>
      </c>
      <c r="AS349">
        <v>9</v>
      </c>
      <c r="AT349">
        <v>1</v>
      </c>
    </row>
    <row r="350" spans="1:46">
      <c r="A350">
        <v>11</v>
      </c>
      <c r="B350">
        <v>6</v>
      </c>
      <c r="AE350">
        <v>4</v>
      </c>
      <c r="AF350">
        <v>2</v>
      </c>
      <c r="AS350">
        <v>1</v>
      </c>
      <c r="AT350">
        <v>9</v>
      </c>
    </row>
    <row r="351" spans="1:46">
      <c r="A351">
        <v>6</v>
      </c>
      <c r="B351">
        <v>9</v>
      </c>
      <c r="AE351">
        <v>2</v>
      </c>
      <c r="AF351">
        <v>4</v>
      </c>
      <c r="AS351">
        <v>9</v>
      </c>
      <c r="AT351">
        <v>4</v>
      </c>
    </row>
    <row r="352" spans="1:46">
      <c r="A352">
        <v>9</v>
      </c>
      <c r="B352">
        <v>11</v>
      </c>
      <c r="AE352">
        <v>4</v>
      </c>
      <c r="AF352">
        <v>8</v>
      </c>
      <c r="AS352">
        <v>4</v>
      </c>
      <c r="AT352">
        <v>9</v>
      </c>
    </row>
    <row r="353" spans="1:46">
      <c r="A353">
        <v>11</v>
      </c>
      <c r="B353">
        <v>9</v>
      </c>
      <c r="AE353">
        <v>8</v>
      </c>
      <c r="AF353">
        <v>4</v>
      </c>
      <c r="AS353">
        <v>9</v>
      </c>
      <c r="AT353">
        <v>2</v>
      </c>
    </row>
    <row r="354" spans="1:46">
      <c r="A354">
        <v>9</v>
      </c>
      <c r="B354">
        <v>6</v>
      </c>
      <c r="AE354">
        <v>4</v>
      </c>
      <c r="AF354">
        <v>8</v>
      </c>
      <c r="AS354">
        <v>2</v>
      </c>
      <c r="AT354">
        <v>9</v>
      </c>
    </row>
    <row r="355" spans="1:46">
      <c r="A355">
        <v>6</v>
      </c>
      <c r="B355">
        <v>8</v>
      </c>
      <c r="AE355">
        <v>8</v>
      </c>
      <c r="AF355">
        <v>4</v>
      </c>
      <c r="AS355">
        <v>9</v>
      </c>
      <c r="AT355">
        <v>7</v>
      </c>
    </row>
    <row r="356" spans="1:46">
      <c r="A356">
        <v>8</v>
      </c>
      <c r="B356">
        <v>6</v>
      </c>
      <c r="AE356">
        <v>4</v>
      </c>
      <c r="AF356">
        <v>8</v>
      </c>
      <c r="AS356">
        <v>7</v>
      </c>
      <c r="AT356">
        <v>6</v>
      </c>
    </row>
    <row r="357" spans="1:46">
      <c r="A357">
        <v>6</v>
      </c>
      <c r="B357">
        <v>7</v>
      </c>
      <c r="AE357">
        <v>6</v>
      </c>
      <c r="AF357">
        <v>3</v>
      </c>
      <c r="AS357">
        <v>6</v>
      </c>
      <c r="AT357">
        <v>7</v>
      </c>
    </row>
    <row r="358" spans="1:46">
      <c r="A358">
        <v>7</v>
      </c>
      <c r="B358">
        <v>1</v>
      </c>
      <c r="AE358">
        <v>3</v>
      </c>
      <c r="AF358">
        <v>6</v>
      </c>
      <c r="AS358">
        <v>7</v>
      </c>
      <c r="AT358">
        <v>6</v>
      </c>
    </row>
    <row r="359" spans="1:46">
      <c r="A359">
        <v>1</v>
      </c>
      <c r="B359">
        <v>7</v>
      </c>
      <c r="AE359">
        <v>6</v>
      </c>
      <c r="AF359">
        <v>7</v>
      </c>
      <c r="AS359">
        <v>6</v>
      </c>
      <c r="AT359">
        <v>1</v>
      </c>
    </row>
    <row r="360" spans="1:46">
      <c r="A360">
        <v>7</v>
      </c>
      <c r="B360">
        <v>1</v>
      </c>
      <c r="AE360">
        <v>7</v>
      </c>
      <c r="AF360">
        <v>5</v>
      </c>
      <c r="AS360">
        <v>1</v>
      </c>
      <c r="AT360">
        <v>6</v>
      </c>
    </row>
    <row r="361" spans="1:46">
      <c r="A361">
        <v>1</v>
      </c>
      <c r="B361">
        <v>7</v>
      </c>
      <c r="AE361">
        <v>5</v>
      </c>
      <c r="AF361">
        <v>7</v>
      </c>
      <c r="AS361">
        <v>3</v>
      </c>
      <c r="AT361">
        <v>2</v>
      </c>
    </row>
    <row r="362" spans="1:46">
      <c r="A362">
        <v>7</v>
      </c>
      <c r="B362">
        <v>4</v>
      </c>
      <c r="AE362">
        <v>7</v>
      </c>
      <c r="AF362">
        <v>5</v>
      </c>
      <c r="AS362">
        <v>2</v>
      </c>
      <c r="AT362">
        <v>4</v>
      </c>
    </row>
    <row r="363" spans="1:46">
      <c r="A363">
        <v>4</v>
      </c>
      <c r="B363">
        <v>5</v>
      </c>
      <c r="AE363">
        <v>5</v>
      </c>
      <c r="AF363">
        <v>7</v>
      </c>
      <c r="AS363">
        <v>4</v>
      </c>
      <c r="AT363">
        <v>2</v>
      </c>
    </row>
    <row r="364" spans="1:46">
      <c r="A364">
        <v>5</v>
      </c>
      <c r="B364">
        <v>11</v>
      </c>
      <c r="AE364">
        <v>7</v>
      </c>
      <c r="AF364">
        <v>5</v>
      </c>
      <c r="AS364">
        <v>2</v>
      </c>
      <c r="AT364">
        <v>4</v>
      </c>
    </row>
    <row r="365" spans="1:46">
      <c r="A365">
        <v>11</v>
      </c>
      <c r="B365">
        <v>5</v>
      </c>
      <c r="AE365">
        <v>5</v>
      </c>
      <c r="AF365">
        <v>7</v>
      </c>
      <c r="AS365">
        <v>4</v>
      </c>
      <c r="AT365">
        <v>2</v>
      </c>
    </row>
    <row r="366" spans="1:46">
      <c r="A366">
        <v>5</v>
      </c>
      <c r="B366">
        <v>7</v>
      </c>
      <c r="AE366">
        <v>7</v>
      </c>
      <c r="AF366">
        <v>6</v>
      </c>
      <c r="AS366">
        <v>2</v>
      </c>
      <c r="AT366">
        <v>4</v>
      </c>
    </row>
    <row r="367" spans="1:46">
      <c r="A367">
        <v>7</v>
      </c>
      <c r="B367">
        <v>5</v>
      </c>
      <c r="AE367">
        <v>6</v>
      </c>
      <c r="AF367">
        <v>7</v>
      </c>
      <c r="AS367">
        <v>4</v>
      </c>
      <c r="AT367">
        <v>3</v>
      </c>
    </row>
    <row r="368" spans="1:46">
      <c r="A368">
        <v>5</v>
      </c>
      <c r="B368">
        <v>2</v>
      </c>
      <c r="AE368">
        <v>7</v>
      </c>
      <c r="AF368">
        <v>5</v>
      </c>
      <c r="AS368">
        <v>3</v>
      </c>
      <c r="AT368">
        <v>5</v>
      </c>
    </row>
    <row r="369" spans="1:46">
      <c r="A369">
        <v>2</v>
      </c>
      <c r="B369">
        <v>4</v>
      </c>
      <c r="AE369">
        <v>5</v>
      </c>
      <c r="AF369">
        <v>7</v>
      </c>
      <c r="AS369">
        <v>5</v>
      </c>
      <c r="AT369">
        <v>2</v>
      </c>
    </row>
    <row r="370" spans="1:46">
      <c r="A370">
        <v>4</v>
      </c>
      <c r="B370">
        <v>10</v>
      </c>
      <c r="AE370">
        <v>7</v>
      </c>
      <c r="AF370">
        <v>5</v>
      </c>
      <c r="AS370">
        <v>2</v>
      </c>
      <c r="AT370">
        <v>5</v>
      </c>
    </row>
    <row r="371" spans="1:46">
      <c r="A371">
        <v>10</v>
      </c>
      <c r="B371">
        <v>5</v>
      </c>
      <c r="AE371">
        <v>5</v>
      </c>
      <c r="AF371">
        <v>7</v>
      </c>
      <c r="AS371">
        <v>5</v>
      </c>
      <c r="AT371">
        <v>2</v>
      </c>
    </row>
    <row r="372" spans="1:46">
      <c r="A372">
        <v>5</v>
      </c>
      <c r="B372">
        <v>7</v>
      </c>
      <c r="AE372">
        <v>7</v>
      </c>
      <c r="AF372">
        <v>9</v>
      </c>
      <c r="AS372">
        <v>2</v>
      </c>
      <c r="AT372">
        <v>3</v>
      </c>
    </row>
    <row r="373" spans="1:46">
      <c r="A373">
        <v>7</v>
      </c>
      <c r="B373">
        <v>2</v>
      </c>
      <c r="AE373">
        <v>9</v>
      </c>
      <c r="AF373">
        <v>7</v>
      </c>
      <c r="AS373">
        <v>3</v>
      </c>
      <c r="AT373">
        <v>4</v>
      </c>
    </row>
    <row r="374" spans="1:46">
      <c r="A374">
        <v>2</v>
      </c>
      <c r="B374">
        <v>5</v>
      </c>
      <c r="AE374">
        <v>7</v>
      </c>
      <c r="AF374">
        <v>9</v>
      </c>
      <c r="AS374">
        <v>4</v>
      </c>
      <c r="AT374">
        <v>3</v>
      </c>
    </row>
    <row r="375" spans="1:46">
      <c r="A375">
        <v>5</v>
      </c>
      <c r="B375">
        <v>2</v>
      </c>
      <c r="AE375">
        <v>9</v>
      </c>
      <c r="AF375">
        <v>2</v>
      </c>
      <c r="AS375">
        <v>3</v>
      </c>
      <c r="AT375">
        <v>9</v>
      </c>
    </row>
    <row r="376" spans="1:46">
      <c r="A376">
        <v>2</v>
      </c>
      <c r="B376">
        <v>5</v>
      </c>
      <c r="AE376">
        <v>2</v>
      </c>
      <c r="AF376">
        <v>9</v>
      </c>
      <c r="AS376">
        <v>9</v>
      </c>
      <c r="AT376">
        <v>4</v>
      </c>
    </row>
    <row r="377" spans="1:46">
      <c r="A377">
        <v>5</v>
      </c>
      <c r="B377">
        <v>2</v>
      </c>
      <c r="AE377">
        <v>9</v>
      </c>
      <c r="AF377">
        <v>4</v>
      </c>
      <c r="AS377">
        <v>4</v>
      </c>
      <c r="AT377">
        <v>7</v>
      </c>
    </row>
    <row r="378" spans="1:46">
      <c r="A378">
        <v>2</v>
      </c>
      <c r="B378">
        <v>6</v>
      </c>
      <c r="AE378">
        <v>4</v>
      </c>
      <c r="AF378">
        <v>9</v>
      </c>
      <c r="AS378">
        <v>7</v>
      </c>
      <c r="AT378">
        <v>9</v>
      </c>
    </row>
    <row r="379" spans="1:46">
      <c r="A379">
        <v>6</v>
      </c>
      <c r="B379">
        <v>2</v>
      </c>
      <c r="AE379">
        <v>9</v>
      </c>
      <c r="AF379">
        <v>2</v>
      </c>
      <c r="AS379">
        <v>9</v>
      </c>
      <c r="AT379">
        <v>7</v>
      </c>
    </row>
    <row r="380" spans="1:46">
      <c r="A380">
        <v>2</v>
      </c>
      <c r="B380">
        <v>6</v>
      </c>
      <c r="AE380">
        <v>2</v>
      </c>
      <c r="AF380">
        <v>9</v>
      </c>
      <c r="AS380">
        <v>7</v>
      </c>
      <c r="AT380">
        <v>9</v>
      </c>
    </row>
    <row r="381" spans="1:46">
      <c r="A381">
        <v>6</v>
      </c>
      <c r="B381">
        <v>2</v>
      </c>
      <c r="AE381">
        <v>9</v>
      </c>
      <c r="AF381">
        <v>2</v>
      </c>
      <c r="AS381">
        <v>9</v>
      </c>
      <c r="AT381">
        <v>3</v>
      </c>
    </row>
    <row r="382" spans="1:46">
      <c r="A382">
        <v>6</v>
      </c>
      <c r="B382">
        <v>9</v>
      </c>
      <c r="AE382">
        <v>2</v>
      </c>
      <c r="AF382">
        <v>1</v>
      </c>
      <c r="AS382">
        <v>3</v>
      </c>
      <c r="AT382">
        <v>9</v>
      </c>
    </row>
    <row r="383" spans="1:46">
      <c r="A383">
        <v>9</v>
      </c>
      <c r="B383">
        <v>6</v>
      </c>
      <c r="AE383">
        <v>1</v>
      </c>
      <c r="AF383">
        <v>4</v>
      </c>
      <c r="AS383">
        <v>9</v>
      </c>
      <c r="AT383">
        <v>7</v>
      </c>
    </row>
    <row r="384" spans="1:46">
      <c r="A384">
        <v>6</v>
      </c>
      <c r="B384">
        <v>7</v>
      </c>
      <c r="AE384">
        <v>4</v>
      </c>
      <c r="AF384">
        <v>8</v>
      </c>
      <c r="AS384">
        <v>7</v>
      </c>
      <c r="AT384">
        <v>1</v>
      </c>
    </row>
    <row r="385" spans="1:46">
      <c r="A385">
        <v>7</v>
      </c>
      <c r="B385">
        <v>3</v>
      </c>
      <c r="AE385">
        <v>6</v>
      </c>
      <c r="AF385">
        <v>7</v>
      </c>
      <c r="AS385">
        <v>1</v>
      </c>
      <c r="AT385">
        <v>7</v>
      </c>
    </row>
    <row r="386" spans="1:46">
      <c r="A386">
        <v>3</v>
      </c>
      <c r="B386">
        <v>11</v>
      </c>
      <c r="AE386">
        <v>7</v>
      </c>
      <c r="AF386">
        <v>5</v>
      </c>
      <c r="AS386">
        <v>7</v>
      </c>
      <c r="AT386">
        <v>6</v>
      </c>
    </row>
    <row r="387" spans="1:46">
      <c r="A387">
        <v>11</v>
      </c>
      <c r="B387">
        <v>8</v>
      </c>
      <c r="AE387">
        <v>5</v>
      </c>
      <c r="AF387">
        <v>6</v>
      </c>
      <c r="AS387">
        <v>6</v>
      </c>
      <c r="AT387">
        <v>7</v>
      </c>
    </row>
    <row r="388" spans="1:46">
      <c r="A388">
        <v>8</v>
      </c>
      <c r="B388">
        <v>9</v>
      </c>
      <c r="AE388">
        <v>6</v>
      </c>
      <c r="AF388">
        <v>3</v>
      </c>
      <c r="AS388">
        <v>7</v>
      </c>
      <c r="AT388">
        <v>6</v>
      </c>
    </row>
    <row r="389" spans="1:46">
      <c r="A389">
        <v>9</v>
      </c>
      <c r="B389">
        <v>11</v>
      </c>
      <c r="AE389">
        <v>3</v>
      </c>
      <c r="AF389">
        <v>5</v>
      </c>
      <c r="AS389">
        <v>5</v>
      </c>
      <c r="AT389">
        <v>8</v>
      </c>
    </row>
    <row r="390" spans="1:46">
      <c r="A390">
        <v>11</v>
      </c>
      <c r="B390">
        <v>9</v>
      </c>
      <c r="AE390">
        <v>5</v>
      </c>
      <c r="AF390">
        <v>7</v>
      </c>
      <c r="AS390">
        <v>8</v>
      </c>
      <c r="AT390">
        <v>5</v>
      </c>
    </row>
    <row r="391" spans="1:46">
      <c r="A391">
        <v>9</v>
      </c>
      <c r="B391">
        <v>1</v>
      </c>
      <c r="AE391">
        <v>7</v>
      </c>
      <c r="AF391">
        <v>9</v>
      </c>
      <c r="AS391">
        <v>5</v>
      </c>
      <c r="AT391">
        <v>2</v>
      </c>
    </row>
    <row r="392" spans="1:46">
      <c r="A392">
        <v>1</v>
      </c>
      <c r="B392">
        <v>11</v>
      </c>
      <c r="AE392">
        <v>9</v>
      </c>
      <c r="AF392">
        <v>2</v>
      </c>
      <c r="AS392">
        <v>2</v>
      </c>
      <c r="AT392">
        <v>4</v>
      </c>
    </row>
    <row r="393" spans="1:46">
      <c r="A393">
        <v>11</v>
      </c>
      <c r="B393">
        <v>8</v>
      </c>
      <c r="AE393">
        <v>2</v>
      </c>
      <c r="AF393">
        <v>9</v>
      </c>
      <c r="AS393">
        <v>4</v>
      </c>
      <c r="AT393">
        <v>9</v>
      </c>
    </row>
    <row r="394" spans="1:46">
      <c r="A394">
        <v>8</v>
      </c>
      <c r="B394">
        <v>11</v>
      </c>
      <c r="AE394">
        <v>9</v>
      </c>
      <c r="AF394">
        <v>2</v>
      </c>
      <c r="AS394">
        <v>9</v>
      </c>
      <c r="AT394">
        <v>4</v>
      </c>
    </row>
    <row r="395" spans="1:46">
      <c r="A395">
        <v>11</v>
      </c>
      <c r="B395">
        <v>1</v>
      </c>
      <c r="AE395">
        <v>2</v>
      </c>
      <c r="AF395">
        <v>5</v>
      </c>
      <c r="AS395">
        <v>4</v>
      </c>
      <c r="AT395">
        <v>5</v>
      </c>
    </row>
    <row r="396" spans="1:46">
      <c r="A396">
        <v>1</v>
      </c>
      <c r="B396">
        <v>9</v>
      </c>
      <c r="AE396">
        <v>5</v>
      </c>
      <c r="AF396">
        <v>9</v>
      </c>
      <c r="AS396">
        <v>5</v>
      </c>
      <c r="AT396">
        <v>8</v>
      </c>
    </row>
    <row r="397" spans="1:46">
      <c r="A397">
        <v>9</v>
      </c>
      <c r="B397">
        <v>8</v>
      </c>
      <c r="AE397">
        <v>9</v>
      </c>
      <c r="AF397">
        <v>4</v>
      </c>
      <c r="AS397">
        <v>8</v>
      </c>
      <c r="AT397">
        <v>4</v>
      </c>
    </row>
    <row r="398" spans="1:46">
      <c r="A398">
        <v>8</v>
      </c>
      <c r="B398">
        <v>11</v>
      </c>
      <c r="AE398">
        <v>4</v>
      </c>
      <c r="AF398">
        <v>9</v>
      </c>
      <c r="AS398">
        <v>4</v>
      </c>
      <c r="AT398">
        <v>8</v>
      </c>
    </row>
    <row r="399" spans="1:46">
      <c r="A399">
        <v>11</v>
      </c>
      <c r="B399">
        <v>3</v>
      </c>
      <c r="AE399">
        <v>9</v>
      </c>
      <c r="AF399">
        <v>2</v>
      </c>
      <c r="AS399">
        <v>8</v>
      </c>
      <c r="AT399">
        <v>3</v>
      </c>
    </row>
    <row r="400" spans="1:46">
      <c r="A400">
        <v>3</v>
      </c>
      <c r="B400">
        <v>11</v>
      </c>
      <c r="AE400">
        <v>2</v>
      </c>
      <c r="AF400">
        <v>1</v>
      </c>
      <c r="AS400">
        <v>3</v>
      </c>
      <c r="AT400">
        <v>5</v>
      </c>
    </row>
    <row r="401" spans="1:46">
      <c r="A401">
        <v>11</v>
      </c>
      <c r="B401">
        <v>9</v>
      </c>
      <c r="AE401">
        <v>1</v>
      </c>
      <c r="AF401">
        <v>4</v>
      </c>
      <c r="AS401">
        <v>5</v>
      </c>
      <c r="AT401">
        <v>3</v>
      </c>
    </row>
    <row r="402" spans="1:46">
      <c r="A402">
        <v>9</v>
      </c>
      <c r="B402">
        <v>6</v>
      </c>
      <c r="AE402">
        <v>4</v>
      </c>
      <c r="AF402">
        <v>8</v>
      </c>
      <c r="AS402">
        <v>3</v>
      </c>
      <c r="AT402">
        <v>9</v>
      </c>
    </row>
    <row r="403" spans="1:46">
      <c r="A403">
        <v>6</v>
      </c>
      <c r="B403">
        <v>1</v>
      </c>
      <c r="AE403">
        <v>8</v>
      </c>
      <c r="AF403">
        <v>4</v>
      </c>
      <c r="AS403">
        <v>9</v>
      </c>
      <c r="AT403">
        <v>7</v>
      </c>
    </row>
    <row r="404" spans="1:46">
      <c r="A404">
        <v>1</v>
      </c>
      <c r="B404">
        <v>5</v>
      </c>
      <c r="AE404">
        <v>4</v>
      </c>
      <c r="AF404">
        <v>9</v>
      </c>
      <c r="AS404">
        <v>7</v>
      </c>
      <c r="AT404">
        <v>4</v>
      </c>
    </row>
    <row r="405" spans="1:46">
      <c r="A405">
        <v>5</v>
      </c>
      <c r="B405">
        <v>1</v>
      </c>
      <c r="AE405">
        <v>9</v>
      </c>
      <c r="AF405">
        <v>4</v>
      </c>
      <c r="AS405">
        <v>4</v>
      </c>
      <c r="AT405">
        <v>2</v>
      </c>
    </row>
    <row r="406" spans="1:46">
      <c r="A406">
        <v>1</v>
      </c>
      <c r="B406">
        <v>7</v>
      </c>
      <c r="AE406">
        <v>4</v>
      </c>
      <c r="AF406">
        <v>8</v>
      </c>
      <c r="AS406">
        <v>2</v>
      </c>
      <c r="AT406">
        <v>3</v>
      </c>
    </row>
    <row r="407" spans="1:46">
      <c r="A407">
        <v>7</v>
      </c>
      <c r="B407">
        <v>6</v>
      </c>
      <c r="AE407">
        <v>8</v>
      </c>
      <c r="AF407">
        <v>4</v>
      </c>
      <c r="AS407">
        <v>3</v>
      </c>
      <c r="AT407">
        <v>7</v>
      </c>
    </row>
    <row r="408" spans="1:46">
      <c r="A408">
        <v>6</v>
      </c>
      <c r="B408">
        <v>2</v>
      </c>
      <c r="AE408">
        <v>4</v>
      </c>
      <c r="AF408">
        <v>8</v>
      </c>
      <c r="AS408">
        <v>7</v>
      </c>
      <c r="AT408">
        <v>1</v>
      </c>
    </row>
    <row r="409" spans="1:46">
      <c r="A409">
        <v>2</v>
      </c>
      <c r="B409">
        <v>7</v>
      </c>
      <c r="AE409">
        <v>8</v>
      </c>
      <c r="AF409">
        <v>1</v>
      </c>
      <c r="AS409">
        <v>1</v>
      </c>
      <c r="AT409">
        <v>9</v>
      </c>
    </row>
    <row r="410" spans="1:46">
      <c r="A410">
        <v>7</v>
      </c>
      <c r="B410">
        <v>4</v>
      </c>
      <c r="AE410">
        <v>1</v>
      </c>
      <c r="AF410">
        <v>8</v>
      </c>
      <c r="AS410">
        <v>9</v>
      </c>
      <c r="AT410">
        <v>3</v>
      </c>
    </row>
    <row r="411" spans="1:46">
      <c r="A411">
        <v>4</v>
      </c>
      <c r="B411">
        <v>7</v>
      </c>
      <c r="AE411">
        <v>8</v>
      </c>
      <c r="AF411">
        <v>1</v>
      </c>
      <c r="AS411">
        <v>3</v>
      </c>
      <c r="AT411">
        <v>4</v>
      </c>
    </row>
    <row r="412" spans="1:46">
      <c r="A412">
        <v>7</v>
      </c>
      <c r="B412">
        <v>3</v>
      </c>
      <c r="AE412">
        <v>6</v>
      </c>
      <c r="AF412">
        <v>7</v>
      </c>
      <c r="AS412">
        <v>4</v>
      </c>
      <c r="AT412">
        <v>9</v>
      </c>
    </row>
    <row r="413" spans="1:46">
      <c r="A413">
        <v>3</v>
      </c>
      <c r="B413">
        <v>4</v>
      </c>
      <c r="AE413">
        <v>7</v>
      </c>
      <c r="AF413">
        <v>5</v>
      </c>
      <c r="AS413">
        <v>9</v>
      </c>
      <c r="AT413">
        <v>1</v>
      </c>
    </row>
    <row r="414" spans="1:46">
      <c r="A414">
        <v>4</v>
      </c>
      <c r="B414">
        <v>5</v>
      </c>
      <c r="AE414">
        <v>5</v>
      </c>
      <c r="AF414">
        <v>6</v>
      </c>
      <c r="AS414">
        <v>1</v>
      </c>
      <c r="AT414">
        <v>7</v>
      </c>
    </row>
    <row r="415" spans="1:46">
      <c r="A415">
        <v>5</v>
      </c>
      <c r="B415">
        <v>4</v>
      </c>
      <c r="AE415">
        <v>6</v>
      </c>
      <c r="AF415">
        <v>7</v>
      </c>
      <c r="AS415">
        <v>7</v>
      </c>
      <c r="AT415">
        <v>9</v>
      </c>
    </row>
    <row r="416" spans="1:46">
      <c r="A416">
        <v>4</v>
      </c>
      <c r="B416">
        <v>7</v>
      </c>
      <c r="AE416">
        <v>7</v>
      </c>
      <c r="AF416">
        <v>5</v>
      </c>
      <c r="AS416">
        <v>9</v>
      </c>
      <c r="AT416">
        <v>7</v>
      </c>
    </row>
    <row r="417" spans="1:46">
      <c r="A417">
        <v>7</v>
      </c>
      <c r="B417">
        <v>2</v>
      </c>
      <c r="AE417">
        <v>5</v>
      </c>
      <c r="AF417">
        <v>9</v>
      </c>
      <c r="AS417">
        <v>7</v>
      </c>
      <c r="AT417">
        <v>6</v>
      </c>
    </row>
    <row r="418" spans="1:46">
      <c r="A418">
        <v>2</v>
      </c>
      <c r="B418">
        <v>7</v>
      </c>
      <c r="AE418">
        <v>9</v>
      </c>
      <c r="AF418">
        <v>5</v>
      </c>
      <c r="AS418">
        <v>6</v>
      </c>
      <c r="AT418">
        <v>7</v>
      </c>
    </row>
    <row r="419" spans="1:46">
      <c r="A419">
        <v>7</v>
      </c>
      <c r="B419">
        <v>2</v>
      </c>
      <c r="AE419">
        <v>5</v>
      </c>
      <c r="AF419">
        <v>3</v>
      </c>
      <c r="AS419">
        <v>7</v>
      </c>
      <c r="AT419">
        <v>6</v>
      </c>
    </row>
    <row r="420" spans="1:46">
      <c r="A420">
        <v>2</v>
      </c>
      <c r="B420">
        <v>6</v>
      </c>
      <c r="AE420">
        <v>3</v>
      </c>
      <c r="AF420">
        <v>5</v>
      </c>
      <c r="AS420">
        <v>6</v>
      </c>
      <c r="AT420">
        <v>7</v>
      </c>
    </row>
    <row r="421" spans="1:46">
      <c r="A421">
        <v>9</v>
      </c>
      <c r="B421">
        <v>11</v>
      </c>
      <c r="AE421">
        <v>5</v>
      </c>
      <c r="AF421">
        <v>9</v>
      </c>
      <c r="AS421">
        <v>7</v>
      </c>
      <c r="AT421">
        <v>1</v>
      </c>
    </row>
    <row r="422" spans="1:46">
      <c r="A422">
        <v>11</v>
      </c>
      <c r="B422">
        <v>7</v>
      </c>
      <c r="AE422">
        <v>9</v>
      </c>
      <c r="AF422">
        <v>5</v>
      </c>
      <c r="AS422">
        <v>1</v>
      </c>
      <c r="AT422">
        <v>6</v>
      </c>
    </row>
    <row r="423" spans="1:46">
      <c r="A423">
        <v>7</v>
      </c>
      <c r="B423">
        <v>9</v>
      </c>
      <c r="AE423">
        <v>5</v>
      </c>
      <c r="AF423">
        <v>7</v>
      </c>
      <c r="AS423">
        <v>6</v>
      </c>
      <c r="AT423">
        <v>7</v>
      </c>
    </row>
    <row r="424" spans="1:46">
      <c r="A424">
        <v>9</v>
      </c>
      <c r="B424">
        <v>8</v>
      </c>
      <c r="AE424">
        <v>7</v>
      </c>
      <c r="AF424">
        <v>3</v>
      </c>
      <c r="AS424">
        <v>5</v>
      </c>
      <c r="AT424">
        <v>8</v>
      </c>
    </row>
    <row r="425" spans="1:46">
      <c r="A425">
        <v>8</v>
      </c>
      <c r="B425">
        <v>9</v>
      </c>
      <c r="AE425">
        <v>3</v>
      </c>
      <c r="AF425">
        <v>5</v>
      </c>
      <c r="AS425">
        <v>8</v>
      </c>
      <c r="AT425">
        <v>5</v>
      </c>
    </row>
    <row r="426" spans="1:46">
      <c r="A426">
        <v>9</v>
      </c>
      <c r="B426">
        <v>11</v>
      </c>
      <c r="AE426">
        <v>5</v>
      </c>
      <c r="AF426">
        <v>2</v>
      </c>
      <c r="AS426">
        <v>5</v>
      </c>
      <c r="AT426">
        <v>8</v>
      </c>
    </row>
    <row r="427" spans="1:46">
      <c r="A427">
        <v>11</v>
      </c>
      <c r="B427">
        <v>8</v>
      </c>
      <c r="AE427">
        <v>2</v>
      </c>
      <c r="AF427">
        <v>9</v>
      </c>
      <c r="AS427">
        <v>8</v>
      </c>
      <c r="AT427">
        <v>5</v>
      </c>
    </row>
    <row r="428" spans="1:46">
      <c r="A428">
        <v>8</v>
      </c>
      <c r="B428">
        <v>9</v>
      </c>
      <c r="AE428">
        <v>9</v>
      </c>
      <c r="AF428">
        <v>7</v>
      </c>
      <c r="AS428">
        <v>5</v>
      </c>
      <c r="AT428">
        <v>3</v>
      </c>
    </row>
    <row r="429" spans="1:46">
      <c r="A429">
        <v>9</v>
      </c>
      <c r="B429">
        <v>7</v>
      </c>
      <c r="AE429">
        <v>7</v>
      </c>
      <c r="AF429">
        <v>9</v>
      </c>
      <c r="AS429">
        <v>3</v>
      </c>
      <c r="AT429">
        <v>9</v>
      </c>
    </row>
    <row r="430" spans="1:46">
      <c r="A430">
        <v>7</v>
      </c>
      <c r="B430">
        <v>6</v>
      </c>
      <c r="AE430">
        <v>9</v>
      </c>
      <c r="AF430">
        <v>2</v>
      </c>
      <c r="AS430">
        <v>9</v>
      </c>
      <c r="AT430">
        <v>3</v>
      </c>
    </row>
    <row r="431" spans="1:46">
      <c r="A431">
        <v>6</v>
      </c>
      <c r="B431">
        <v>1</v>
      </c>
      <c r="AE431">
        <v>2</v>
      </c>
      <c r="AF431">
        <v>9</v>
      </c>
      <c r="AS431">
        <v>3</v>
      </c>
      <c r="AT431">
        <v>2</v>
      </c>
    </row>
    <row r="432" spans="1:46">
      <c r="A432">
        <v>1</v>
      </c>
      <c r="B432">
        <v>7</v>
      </c>
      <c r="AE432">
        <v>9</v>
      </c>
      <c r="AF432">
        <v>2</v>
      </c>
      <c r="AS432">
        <v>2</v>
      </c>
      <c r="AT432">
        <v>4</v>
      </c>
    </row>
    <row r="433" spans="1:46">
      <c r="A433">
        <v>7</v>
      </c>
      <c r="B433">
        <v>6</v>
      </c>
      <c r="AE433">
        <v>2</v>
      </c>
      <c r="AF433">
        <v>1</v>
      </c>
      <c r="AS433">
        <v>4</v>
      </c>
      <c r="AT433">
        <v>9</v>
      </c>
    </row>
    <row r="434" spans="1:46">
      <c r="A434">
        <v>6</v>
      </c>
      <c r="B434">
        <v>9</v>
      </c>
      <c r="AE434">
        <v>1</v>
      </c>
      <c r="AF434">
        <v>2</v>
      </c>
      <c r="AS434">
        <v>9</v>
      </c>
      <c r="AT434">
        <v>5</v>
      </c>
    </row>
    <row r="435" spans="1:46">
      <c r="A435">
        <v>9</v>
      </c>
      <c r="B435">
        <v>7</v>
      </c>
      <c r="AE435">
        <v>2</v>
      </c>
      <c r="AF435">
        <v>1</v>
      </c>
      <c r="AS435">
        <v>5</v>
      </c>
      <c r="AT435">
        <v>2</v>
      </c>
    </row>
    <row r="436" spans="1:46">
      <c r="A436">
        <v>7</v>
      </c>
      <c r="B436">
        <v>10</v>
      </c>
      <c r="AE436">
        <v>1</v>
      </c>
      <c r="AF436">
        <v>8</v>
      </c>
      <c r="AS436">
        <v>2</v>
      </c>
      <c r="AT436">
        <v>4</v>
      </c>
    </row>
    <row r="437" spans="1:46">
      <c r="A437">
        <v>10</v>
      </c>
      <c r="B437">
        <v>3</v>
      </c>
      <c r="AE437">
        <v>8</v>
      </c>
      <c r="AF437">
        <v>4</v>
      </c>
      <c r="AS437">
        <v>4</v>
      </c>
      <c r="AT437">
        <v>3</v>
      </c>
    </row>
    <row r="438" spans="1:46">
      <c r="A438">
        <v>3</v>
      </c>
      <c r="B438">
        <v>11</v>
      </c>
      <c r="AE438">
        <v>4</v>
      </c>
      <c r="AF438">
        <v>8</v>
      </c>
      <c r="AS438">
        <v>3</v>
      </c>
      <c r="AT438">
        <v>2</v>
      </c>
    </row>
    <row r="439" spans="1:46">
      <c r="A439">
        <v>11</v>
      </c>
      <c r="B439">
        <v>1</v>
      </c>
      <c r="AE439">
        <v>8</v>
      </c>
      <c r="AF439">
        <v>4</v>
      </c>
      <c r="AS439">
        <v>2</v>
      </c>
      <c r="AT439">
        <v>3</v>
      </c>
    </row>
    <row r="440" spans="1:46">
      <c r="A440">
        <v>1</v>
      </c>
      <c r="B440">
        <v>11</v>
      </c>
      <c r="AE440">
        <v>4</v>
      </c>
      <c r="AF440">
        <v>8</v>
      </c>
      <c r="AS440">
        <v>3</v>
      </c>
      <c r="AT440">
        <v>2</v>
      </c>
    </row>
    <row r="441" spans="1:46">
      <c r="A441">
        <v>11</v>
      </c>
      <c r="B441">
        <v>9</v>
      </c>
      <c r="AE441">
        <v>8</v>
      </c>
      <c r="AF441">
        <v>4</v>
      </c>
      <c r="AS441">
        <v>2</v>
      </c>
      <c r="AT441">
        <v>4</v>
      </c>
    </row>
    <row r="442" spans="1:46">
      <c r="A442">
        <v>9</v>
      </c>
      <c r="B442">
        <v>8</v>
      </c>
      <c r="AE442">
        <v>4</v>
      </c>
      <c r="AF442">
        <v>8</v>
      </c>
      <c r="AS442">
        <v>4</v>
      </c>
      <c r="AT442">
        <v>9</v>
      </c>
    </row>
    <row r="443" spans="1:46">
      <c r="A443">
        <v>8</v>
      </c>
      <c r="B443">
        <v>7</v>
      </c>
      <c r="AE443">
        <v>8</v>
      </c>
      <c r="AF443">
        <v>1</v>
      </c>
      <c r="AS443">
        <v>9</v>
      </c>
      <c r="AT443">
        <v>4</v>
      </c>
    </row>
    <row r="444" spans="1:46">
      <c r="A444">
        <v>7</v>
      </c>
      <c r="B444">
        <v>1</v>
      </c>
      <c r="AE444">
        <v>6</v>
      </c>
      <c r="AF444">
        <v>7</v>
      </c>
      <c r="AS444">
        <v>4</v>
      </c>
      <c r="AT444">
        <v>1</v>
      </c>
    </row>
    <row r="445" spans="1:46">
      <c r="A445">
        <v>1</v>
      </c>
      <c r="B445">
        <v>3</v>
      </c>
      <c r="AE445">
        <v>7</v>
      </c>
      <c r="AF445">
        <v>9</v>
      </c>
      <c r="AS445">
        <v>1</v>
      </c>
      <c r="AT445">
        <v>7</v>
      </c>
    </row>
    <row r="446" spans="1:46">
      <c r="A446">
        <v>3</v>
      </c>
      <c r="B446">
        <v>6</v>
      </c>
      <c r="AE446">
        <v>9</v>
      </c>
      <c r="AF446">
        <v>7</v>
      </c>
      <c r="AS446">
        <v>7</v>
      </c>
      <c r="AT446">
        <v>1</v>
      </c>
    </row>
    <row r="447" spans="1:46">
      <c r="A447">
        <v>6</v>
      </c>
      <c r="B447">
        <v>7</v>
      </c>
      <c r="AE447">
        <v>7</v>
      </c>
      <c r="AF447">
        <v>5</v>
      </c>
      <c r="AS447">
        <v>1</v>
      </c>
      <c r="AT447">
        <v>7</v>
      </c>
    </row>
    <row r="448" spans="1:46">
      <c r="A448">
        <v>7</v>
      </c>
      <c r="B448">
        <v>6</v>
      </c>
      <c r="AE448">
        <v>5</v>
      </c>
      <c r="AF448">
        <v>6</v>
      </c>
      <c r="AS448">
        <v>7</v>
      </c>
      <c r="AT448">
        <v>1</v>
      </c>
    </row>
    <row r="449" spans="1:46">
      <c r="A449">
        <v>6</v>
      </c>
      <c r="B449">
        <v>3</v>
      </c>
      <c r="AE449">
        <v>6</v>
      </c>
      <c r="AF449">
        <v>3</v>
      </c>
      <c r="AS449">
        <v>1</v>
      </c>
      <c r="AT449">
        <v>6</v>
      </c>
    </row>
    <row r="450" spans="1:46">
      <c r="A450">
        <v>3</v>
      </c>
      <c r="B450">
        <v>4</v>
      </c>
      <c r="AE450">
        <v>3</v>
      </c>
      <c r="AF450">
        <v>5</v>
      </c>
      <c r="AS450">
        <v>6</v>
      </c>
      <c r="AT450">
        <v>7</v>
      </c>
    </row>
    <row r="451" spans="1:46">
      <c r="A451">
        <v>4</v>
      </c>
      <c r="B451">
        <v>10</v>
      </c>
      <c r="AE451">
        <v>5</v>
      </c>
      <c r="AF451">
        <v>2</v>
      </c>
      <c r="AS451">
        <v>7</v>
      </c>
      <c r="AT451">
        <v>4</v>
      </c>
    </row>
    <row r="452" spans="1:46">
      <c r="A452">
        <v>10</v>
      </c>
      <c r="B452">
        <v>7</v>
      </c>
      <c r="AE452">
        <v>2</v>
      </c>
      <c r="AF452">
        <v>9</v>
      </c>
      <c r="AS452">
        <v>4</v>
      </c>
      <c r="AT452">
        <v>2</v>
      </c>
    </row>
    <row r="453" spans="1:46">
      <c r="A453">
        <v>7</v>
      </c>
      <c r="B453">
        <v>2</v>
      </c>
      <c r="AE453">
        <v>9</v>
      </c>
      <c r="AF453">
        <v>7</v>
      </c>
      <c r="AS453">
        <v>2</v>
      </c>
      <c r="AT453">
        <v>9</v>
      </c>
    </row>
    <row r="454" spans="1:46">
      <c r="A454">
        <v>2</v>
      </c>
      <c r="B454">
        <v>6</v>
      </c>
      <c r="AE454">
        <v>7</v>
      </c>
      <c r="AF454">
        <v>5</v>
      </c>
      <c r="AS454">
        <v>9</v>
      </c>
      <c r="AT454">
        <v>1</v>
      </c>
    </row>
    <row r="455" spans="1:46">
      <c r="A455">
        <v>6</v>
      </c>
      <c r="B455">
        <v>2</v>
      </c>
      <c r="AE455">
        <v>5</v>
      </c>
      <c r="AF455">
        <v>2</v>
      </c>
      <c r="AS455">
        <v>1</v>
      </c>
      <c r="AT455">
        <v>6</v>
      </c>
    </row>
    <row r="456" spans="1:46">
      <c r="A456">
        <v>2</v>
      </c>
      <c r="B456">
        <v>5</v>
      </c>
      <c r="AE456">
        <v>2</v>
      </c>
      <c r="AF456">
        <v>9</v>
      </c>
      <c r="AS456">
        <v>6</v>
      </c>
      <c r="AT456">
        <v>7</v>
      </c>
    </row>
    <row r="457" spans="1:46">
      <c r="A457">
        <v>5</v>
      </c>
      <c r="B457">
        <v>2</v>
      </c>
      <c r="AE457">
        <v>9</v>
      </c>
      <c r="AF457">
        <v>2</v>
      </c>
      <c r="AS457">
        <v>7</v>
      </c>
      <c r="AT457">
        <v>6</v>
      </c>
    </row>
    <row r="458" spans="1:46">
      <c r="A458">
        <v>2</v>
      </c>
      <c r="B458">
        <v>6</v>
      </c>
      <c r="AE458">
        <v>2</v>
      </c>
      <c r="AF458">
        <v>4</v>
      </c>
      <c r="AS458">
        <v>5</v>
      </c>
      <c r="AT458">
        <v>8</v>
      </c>
    </row>
    <row r="459" spans="1:46">
      <c r="A459">
        <v>6</v>
      </c>
      <c r="B459">
        <v>2</v>
      </c>
      <c r="AE459">
        <v>4</v>
      </c>
      <c r="AF459">
        <v>8</v>
      </c>
      <c r="AS459">
        <v>8</v>
      </c>
      <c r="AT459">
        <v>5</v>
      </c>
    </row>
    <row r="460" spans="1:46">
      <c r="A460">
        <v>6</v>
      </c>
      <c r="B460">
        <v>8</v>
      </c>
      <c r="AE460">
        <v>8</v>
      </c>
      <c r="AF460">
        <v>4</v>
      </c>
      <c r="AS460">
        <v>5</v>
      </c>
      <c r="AT460">
        <v>4</v>
      </c>
    </row>
    <row r="461" spans="1:46">
      <c r="A461">
        <v>8</v>
      </c>
      <c r="B461">
        <v>3</v>
      </c>
      <c r="AE461">
        <v>4</v>
      </c>
      <c r="AF461">
        <v>8</v>
      </c>
      <c r="AS461">
        <v>4</v>
      </c>
      <c r="AT461">
        <v>2</v>
      </c>
    </row>
    <row r="462" spans="1:46">
      <c r="A462">
        <v>3</v>
      </c>
      <c r="B462">
        <v>8</v>
      </c>
      <c r="AE462">
        <v>7</v>
      </c>
      <c r="AF462">
        <v>6</v>
      </c>
      <c r="AS462">
        <v>2</v>
      </c>
      <c r="AT462">
        <v>3</v>
      </c>
    </row>
    <row r="463" spans="1:46">
      <c r="A463">
        <v>8</v>
      </c>
      <c r="B463">
        <v>9</v>
      </c>
      <c r="AE463">
        <v>6</v>
      </c>
      <c r="AF463">
        <v>7</v>
      </c>
      <c r="AS463">
        <v>3</v>
      </c>
      <c r="AT463">
        <v>8</v>
      </c>
    </row>
    <row r="464" spans="1:46">
      <c r="A464">
        <v>9</v>
      </c>
      <c r="B464">
        <v>8</v>
      </c>
      <c r="AE464">
        <v>7</v>
      </c>
      <c r="AF464">
        <v>5</v>
      </c>
      <c r="AS464">
        <v>8</v>
      </c>
      <c r="AT464">
        <v>5</v>
      </c>
    </row>
    <row r="465" spans="1:46">
      <c r="A465">
        <v>8</v>
      </c>
      <c r="B465">
        <v>6</v>
      </c>
      <c r="AE465">
        <v>5</v>
      </c>
      <c r="AF465">
        <v>7</v>
      </c>
      <c r="AS465">
        <v>5</v>
      </c>
      <c r="AT465">
        <v>3</v>
      </c>
    </row>
    <row r="466" spans="1:46">
      <c r="A466">
        <v>6</v>
      </c>
      <c r="B466">
        <v>1</v>
      </c>
      <c r="AE466">
        <v>7</v>
      </c>
      <c r="AF466">
        <v>6</v>
      </c>
      <c r="AS466">
        <v>3</v>
      </c>
      <c r="AT466">
        <v>9</v>
      </c>
    </row>
    <row r="467" spans="1:46">
      <c r="A467">
        <v>1</v>
      </c>
      <c r="B467">
        <v>6</v>
      </c>
      <c r="AE467">
        <v>6</v>
      </c>
      <c r="AF467">
        <v>7</v>
      </c>
      <c r="AS467">
        <v>9</v>
      </c>
      <c r="AT467">
        <v>3</v>
      </c>
    </row>
    <row r="468" spans="1:46">
      <c r="A468">
        <v>6</v>
      </c>
      <c r="B468">
        <v>1</v>
      </c>
      <c r="AE468">
        <v>7</v>
      </c>
      <c r="AF468">
        <v>9</v>
      </c>
      <c r="AS468">
        <v>3</v>
      </c>
      <c r="AT468">
        <v>8</v>
      </c>
    </row>
    <row r="469" spans="1:46">
      <c r="A469">
        <v>1</v>
      </c>
      <c r="B469">
        <v>7</v>
      </c>
      <c r="AE469">
        <v>9</v>
      </c>
      <c r="AF469">
        <v>5</v>
      </c>
      <c r="AS469">
        <v>8</v>
      </c>
      <c r="AT469">
        <v>4</v>
      </c>
    </row>
    <row r="470" spans="1:46">
      <c r="A470">
        <v>7</v>
      </c>
      <c r="B470">
        <v>6</v>
      </c>
      <c r="AE470">
        <v>5</v>
      </c>
      <c r="AF470">
        <v>9</v>
      </c>
      <c r="AS470">
        <v>4</v>
      </c>
      <c r="AT470">
        <v>2</v>
      </c>
    </row>
    <row r="471" spans="1:46">
      <c r="A471">
        <v>6</v>
      </c>
      <c r="B471">
        <v>8</v>
      </c>
      <c r="AE471">
        <v>9</v>
      </c>
      <c r="AF471">
        <v>2</v>
      </c>
      <c r="AS471">
        <v>2</v>
      </c>
      <c r="AT471">
        <v>7</v>
      </c>
    </row>
    <row r="472" spans="1:46">
      <c r="A472">
        <v>8</v>
      </c>
      <c r="B472">
        <v>6</v>
      </c>
      <c r="AE472">
        <v>2</v>
      </c>
      <c r="AF472">
        <v>9</v>
      </c>
      <c r="AS472">
        <v>7</v>
      </c>
      <c r="AT472">
        <v>9</v>
      </c>
    </row>
    <row r="473" spans="1:46">
      <c r="A473">
        <v>6</v>
      </c>
      <c r="B473">
        <v>8</v>
      </c>
      <c r="AE473">
        <v>9</v>
      </c>
      <c r="AF473">
        <v>5</v>
      </c>
      <c r="AS473">
        <v>9</v>
      </c>
      <c r="AT473">
        <v>4</v>
      </c>
    </row>
    <row r="474" spans="1:46">
      <c r="A474">
        <v>8</v>
      </c>
      <c r="B474">
        <v>6</v>
      </c>
      <c r="AE474">
        <v>5</v>
      </c>
      <c r="AF474">
        <v>2</v>
      </c>
      <c r="AS474">
        <v>4</v>
      </c>
      <c r="AT474">
        <v>9</v>
      </c>
    </row>
    <row r="475" spans="1:46">
      <c r="A475">
        <v>6</v>
      </c>
      <c r="B475">
        <v>3</v>
      </c>
      <c r="AE475">
        <v>2</v>
      </c>
      <c r="AF475">
        <v>5</v>
      </c>
      <c r="AS475">
        <v>9</v>
      </c>
      <c r="AT475">
        <v>4</v>
      </c>
    </row>
    <row r="476" spans="1:46">
      <c r="A476">
        <v>3</v>
      </c>
      <c r="B476">
        <v>11</v>
      </c>
      <c r="AE476">
        <v>5</v>
      </c>
      <c r="AF476">
        <v>9</v>
      </c>
      <c r="AS476">
        <v>4</v>
      </c>
      <c r="AT476">
        <v>1</v>
      </c>
    </row>
    <row r="477" spans="1:46">
      <c r="A477">
        <v>11</v>
      </c>
      <c r="B477">
        <v>1</v>
      </c>
      <c r="AE477">
        <v>9</v>
      </c>
      <c r="AF477">
        <v>2</v>
      </c>
      <c r="AS477">
        <v>1</v>
      </c>
      <c r="AT477">
        <v>9</v>
      </c>
    </row>
    <row r="478" spans="1:46">
      <c r="A478">
        <v>1</v>
      </c>
      <c r="B478">
        <v>11</v>
      </c>
      <c r="AE478">
        <v>2</v>
      </c>
      <c r="AF478">
        <v>5</v>
      </c>
      <c r="AS478">
        <v>9</v>
      </c>
      <c r="AT478">
        <v>4</v>
      </c>
    </row>
    <row r="479" spans="1:46">
      <c r="A479">
        <v>11</v>
      </c>
      <c r="B479">
        <v>9</v>
      </c>
      <c r="AE479">
        <v>5</v>
      </c>
      <c r="AF479">
        <v>2</v>
      </c>
      <c r="AS479">
        <v>4</v>
      </c>
      <c r="AT479">
        <v>9</v>
      </c>
    </row>
    <row r="480" spans="1:46">
      <c r="A480">
        <v>9</v>
      </c>
      <c r="B480">
        <v>11</v>
      </c>
      <c r="AE480">
        <v>2</v>
      </c>
      <c r="AF480">
        <v>4</v>
      </c>
      <c r="AS480">
        <v>9</v>
      </c>
      <c r="AT480">
        <v>1</v>
      </c>
    </row>
    <row r="481" spans="1:46">
      <c r="A481">
        <v>11</v>
      </c>
      <c r="B481">
        <v>7</v>
      </c>
      <c r="AE481">
        <v>4</v>
      </c>
      <c r="AF481">
        <v>2</v>
      </c>
      <c r="AS481">
        <v>1</v>
      </c>
      <c r="AT481">
        <v>7</v>
      </c>
    </row>
    <row r="482" spans="1:46">
      <c r="A482">
        <v>7</v>
      </c>
      <c r="B482">
        <v>11</v>
      </c>
      <c r="AE482">
        <v>2</v>
      </c>
      <c r="AF482">
        <v>1</v>
      </c>
      <c r="AS482">
        <v>7</v>
      </c>
      <c r="AT482">
        <v>1</v>
      </c>
    </row>
    <row r="483" spans="1:46">
      <c r="A483">
        <v>11</v>
      </c>
      <c r="B483">
        <v>9</v>
      </c>
      <c r="AE483">
        <v>1</v>
      </c>
      <c r="AF483">
        <v>8</v>
      </c>
      <c r="AS483">
        <v>1</v>
      </c>
      <c r="AT483">
        <v>6</v>
      </c>
    </row>
    <row r="484" spans="1:46">
      <c r="A484">
        <v>9</v>
      </c>
      <c r="B484">
        <v>7</v>
      </c>
      <c r="AE484">
        <v>8</v>
      </c>
      <c r="AF484">
        <v>4</v>
      </c>
      <c r="AS484">
        <v>6</v>
      </c>
      <c r="AT484">
        <v>7</v>
      </c>
    </row>
    <row r="485" spans="1:46">
      <c r="A485">
        <v>7</v>
      </c>
      <c r="B485">
        <v>3</v>
      </c>
      <c r="AE485">
        <v>6</v>
      </c>
      <c r="AF485">
        <v>7</v>
      </c>
      <c r="AS485">
        <v>7</v>
      </c>
      <c r="AT485">
        <v>1</v>
      </c>
    </row>
    <row r="486" spans="1:46">
      <c r="A486">
        <v>3</v>
      </c>
      <c r="B486">
        <v>9</v>
      </c>
      <c r="AE486">
        <v>7</v>
      </c>
      <c r="AF486">
        <v>5</v>
      </c>
      <c r="AS486">
        <v>1</v>
      </c>
      <c r="AT486">
        <v>6</v>
      </c>
    </row>
    <row r="487" spans="1:46">
      <c r="A487">
        <v>9</v>
      </c>
      <c r="B487">
        <v>7</v>
      </c>
      <c r="AE487">
        <v>5</v>
      </c>
      <c r="AF487">
        <v>9</v>
      </c>
      <c r="AS487">
        <v>8</v>
      </c>
      <c r="AT487">
        <v>5</v>
      </c>
    </row>
    <row r="488" spans="1:46">
      <c r="A488">
        <v>7</v>
      </c>
      <c r="B488">
        <v>6</v>
      </c>
      <c r="AE488">
        <v>9</v>
      </c>
      <c r="AF488">
        <v>7</v>
      </c>
      <c r="AS488">
        <v>5</v>
      </c>
      <c r="AT488">
        <v>8</v>
      </c>
    </row>
    <row r="489" spans="1:46">
      <c r="A489">
        <v>6</v>
      </c>
      <c r="B489">
        <v>2</v>
      </c>
      <c r="AE489">
        <v>7</v>
      </c>
      <c r="AF489">
        <v>5</v>
      </c>
      <c r="AS489">
        <v>8</v>
      </c>
      <c r="AT489">
        <v>5</v>
      </c>
    </row>
    <row r="490" spans="1:46">
      <c r="A490">
        <v>2</v>
      </c>
      <c r="B490">
        <v>7</v>
      </c>
      <c r="AE490">
        <v>5</v>
      </c>
      <c r="AF490">
        <v>7</v>
      </c>
      <c r="AS490">
        <v>5</v>
      </c>
      <c r="AT490">
        <v>8</v>
      </c>
    </row>
    <row r="491" spans="1:46">
      <c r="A491">
        <v>7</v>
      </c>
      <c r="B491">
        <v>3</v>
      </c>
      <c r="AE491">
        <v>7</v>
      </c>
      <c r="AF491">
        <v>5</v>
      </c>
      <c r="AS491">
        <v>8</v>
      </c>
      <c r="AT491">
        <v>5</v>
      </c>
    </row>
    <row r="492" spans="1:46">
      <c r="A492">
        <v>3</v>
      </c>
      <c r="B492">
        <v>7</v>
      </c>
      <c r="AE492">
        <v>5</v>
      </c>
      <c r="AF492">
        <v>7</v>
      </c>
      <c r="AS492">
        <v>5</v>
      </c>
      <c r="AT492">
        <v>2</v>
      </c>
    </row>
    <row r="493" spans="1:46">
      <c r="A493">
        <v>7</v>
      </c>
      <c r="B493">
        <v>2</v>
      </c>
      <c r="AE493">
        <v>7</v>
      </c>
      <c r="AF493">
        <v>5</v>
      </c>
      <c r="AS493">
        <v>2</v>
      </c>
      <c r="AT493">
        <v>4</v>
      </c>
    </row>
    <row r="494" spans="1:46">
      <c r="A494">
        <v>2</v>
      </c>
      <c r="B494">
        <v>10</v>
      </c>
      <c r="AE494">
        <v>5</v>
      </c>
      <c r="AF494">
        <v>6</v>
      </c>
      <c r="AS494">
        <v>4</v>
      </c>
      <c r="AT494">
        <v>3</v>
      </c>
    </row>
    <row r="495" spans="1:46">
      <c r="A495">
        <v>10</v>
      </c>
      <c r="B495">
        <v>2</v>
      </c>
      <c r="AE495">
        <v>6</v>
      </c>
      <c r="AF495">
        <v>5</v>
      </c>
      <c r="AS495">
        <v>3</v>
      </c>
      <c r="AT495">
        <v>5</v>
      </c>
    </row>
    <row r="496" spans="1:46">
      <c r="A496">
        <v>2</v>
      </c>
      <c r="B496">
        <v>10</v>
      </c>
      <c r="AE496">
        <v>5</v>
      </c>
      <c r="AF496">
        <v>3</v>
      </c>
      <c r="AS496">
        <v>5</v>
      </c>
      <c r="AT496">
        <v>2</v>
      </c>
    </row>
    <row r="497" spans="1:46">
      <c r="A497">
        <v>10</v>
      </c>
      <c r="B497">
        <v>4</v>
      </c>
      <c r="AE497">
        <v>3</v>
      </c>
      <c r="AF497">
        <v>5</v>
      </c>
      <c r="AS497">
        <v>2</v>
      </c>
      <c r="AT497">
        <v>3</v>
      </c>
    </row>
    <row r="498" spans="1:46">
      <c r="A498">
        <v>4</v>
      </c>
      <c r="B498">
        <v>10</v>
      </c>
      <c r="AE498">
        <v>5</v>
      </c>
      <c r="AF498">
        <v>7</v>
      </c>
      <c r="AS498">
        <v>3</v>
      </c>
      <c r="AT498">
        <v>9</v>
      </c>
    </row>
    <row r="499" spans="1:46">
      <c r="A499">
        <v>10</v>
      </c>
      <c r="B499">
        <v>7</v>
      </c>
      <c r="AE499">
        <v>7</v>
      </c>
      <c r="AF499">
        <v>5</v>
      </c>
      <c r="AS499">
        <v>9</v>
      </c>
      <c r="AT499">
        <v>3</v>
      </c>
    </row>
    <row r="500" spans="1:46">
      <c r="A500">
        <v>7</v>
      </c>
      <c r="B500">
        <v>4</v>
      </c>
      <c r="AE500">
        <v>5</v>
      </c>
      <c r="AF500">
        <v>3</v>
      </c>
      <c r="AS500">
        <v>3</v>
      </c>
      <c r="AT500">
        <v>9</v>
      </c>
    </row>
    <row r="501" spans="1:46">
      <c r="A501">
        <v>4</v>
      </c>
      <c r="B501">
        <v>7</v>
      </c>
      <c r="AE501">
        <v>3</v>
      </c>
      <c r="AF501">
        <v>2</v>
      </c>
      <c r="AS501">
        <v>9</v>
      </c>
      <c r="AT501">
        <v>4</v>
      </c>
    </row>
    <row r="502" spans="1:46">
      <c r="A502">
        <v>7</v>
      </c>
      <c r="B502">
        <v>4</v>
      </c>
      <c r="AE502">
        <v>2</v>
      </c>
      <c r="AF502">
        <v>4</v>
      </c>
      <c r="AS502">
        <v>4</v>
      </c>
      <c r="AT502">
        <v>9</v>
      </c>
    </row>
    <row r="503" spans="1:46">
      <c r="A503">
        <v>4</v>
      </c>
      <c r="B503">
        <v>10</v>
      </c>
      <c r="AE503">
        <v>4</v>
      </c>
      <c r="AF503">
        <v>2</v>
      </c>
      <c r="AS503">
        <v>9</v>
      </c>
      <c r="AT503">
        <v>3</v>
      </c>
    </row>
    <row r="504" spans="1:46">
      <c r="A504">
        <v>10</v>
      </c>
      <c r="B504">
        <v>5</v>
      </c>
      <c r="AE504">
        <v>2</v>
      </c>
      <c r="AF504">
        <v>9</v>
      </c>
      <c r="AS504">
        <v>3</v>
      </c>
      <c r="AT504">
        <v>9</v>
      </c>
    </row>
    <row r="505" spans="1:46">
      <c r="A505">
        <v>5</v>
      </c>
      <c r="B505">
        <v>7</v>
      </c>
      <c r="AE505">
        <v>9</v>
      </c>
      <c r="AF505">
        <v>2</v>
      </c>
      <c r="AS505">
        <v>9</v>
      </c>
      <c r="AT505">
        <v>4</v>
      </c>
    </row>
    <row r="506" spans="1:46">
      <c r="A506">
        <v>7</v>
      </c>
      <c r="B506">
        <v>2</v>
      </c>
      <c r="AE506">
        <v>2</v>
      </c>
      <c r="AF506">
        <v>9</v>
      </c>
      <c r="AS506">
        <v>4</v>
      </c>
      <c r="AT506">
        <v>7</v>
      </c>
    </row>
    <row r="507" spans="1:46">
      <c r="A507">
        <v>2</v>
      </c>
      <c r="B507">
        <v>7</v>
      </c>
      <c r="AE507">
        <v>9</v>
      </c>
      <c r="AF507">
        <v>2</v>
      </c>
      <c r="AS507">
        <v>7</v>
      </c>
      <c r="AT507">
        <v>4</v>
      </c>
    </row>
    <row r="508" spans="1:46">
      <c r="A508">
        <v>7</v>
      </c>
      <c r="B508">
        <v>2</v>
      </c>
      <c r="AE508">
        <v>2</v>
      </c>
      <c r="AF508">
        <v>9</v>
      </c>
      <c r="AS508">
        <v>4</v>
      </c>
      <c r="AT508">
        <v>2</v>
      </c>
    </row>
    <row r="509" spans="1:46">
      <c r="A509">
        <v>9</v>
      </c>
      <c r="B509">
        <v>6</v>
      </c>
      <c r="AE509">
        <v>9</v>
      </c>
      <c r="AF509">
        <v>2</v>
      </c>
      <c r="AS509">
        <v>2</v>
      </c>
      <c r="AT509">
        <v>4</v>
      </c>
    </row>
    <row r="510" spans="1:46">
      <c r="A510">
        <v>6</v>
      </c>
      <c r="B510">
        <v>9</v>
      </c>
      <c r="AE510">
        <v>2</v>
      </c>
      <c r="AF510">
        <v>4</v>
      </c>
      <c r="AS510">
        <v>4</v>
      </c>
      <c r="AT510">
        <v>9</v>
      </c>
    </row>
    <row r="511" spans="1:46">
      <c r="A511">
        <v>9</v>
      </c>
      <c r="B511">
        <v>8</v>
      </c>
      <c r="AE511">
        <v>4</v>
      </c>
      <c r="AF511">
        <v>1</v>
      </c>
      <c r="AS511">
        <v>9</v>
      </c>
      <c r="AT511">
        <v>1</v>
      </c>
    </row>
    <row r="512" spans="1:46">
      <c r="A512">
        <v>8</v>
      </c>
      <c r="B512">
        <v>9</v>
      </c>
      <c r="AE512">
        <v>1</v>
      </c>
      <c r="AF512">
        <v>8</v>
      </c>
      <c r="AS512">
        <v>1</v>
      </c>
      <c r="AT512">
        <v>4</v>
      </c>
    </row>
    <row r="513" spans="1:46">
      <c r="A513">
        <v>9</v>
      </c>
      <c r="B513">
        <v>6</v>
      </c>
      <c r="AE513">
        <v>6</v>
      </c>
      <c r="AF513">
        <v>7</v>
      </c>
      <c r="AS513">
        <v>4</v>
      </c>
      <c r="AT513">
        <v>9</v>
      </c>
    </row>
    <row r="514" spans="1:46">
      <c r="A514">
        <v>6</v>
      </c>
      <c r="B514">
        <v>8</v>
      </c>
      <c r="AE514">
        <v>7</v>
      </c>
      <c r="AF514">
        <v>5</v>
      </c>
      <c r="AS514">
        <v>9</v>
      </c>
      <c r="AT514">
        <v>7</v>
      </c>
    </row>
    <row r="515" spans="1:46">
      <c r="A515">
        <v>8</v>
      </c>
      <c r="B515">
        <v>6</v>
      </c>
      <c r="AE515">
        <v>5</v>
      </c>
      <c r="AF515">
        <v>6</v>
      </c>
      <c r="AS515">
        <v>7</v>
      </c>
      <c r="AT515">
        <v>1</v>
      </c>
    </row>
    <row r="516" spans="1:46">
      <c r="A516">
        <v>6</v>
      </c>
      <c r="B516">
        <v>8</v>
      </c>
      <c r="AE516">
        <v>6</v>
      </c>
      <c r="AF516">
        <v>5</v>
      </c>
      <c r="AS516">
        <v>1</v>
      </c>
      <c r="AT516">
        <v>7</v>
      </c>
    </row>
    <row r="517" spans="1:46">
      <c r="A517">
        <v>8</v>
      </c>
      <c r="B517">
        <v>3</v>
      </c>
      <c r="AE517">
        <v>5</v>
      </c>
      <c r="AF517">
        <v>3</v>
      </c>
      <c r="AS517">
        <v>7</v>
      </c>
      <c r="AT517">
        <v>1</v>
      </c>
    </row>
    <row r="518" spans="1:46">
      <c r="A518">
        <v>3</v>
      </c>
      <c r="B518">
        <v>8</v>
      </c>
      <c r="AE518">
        <v>3</v>
      </c>
      <c r="AF518">
        <v>6</v>
      </c>
      <c r="AS518">
        <v>1</v>
      </c>
      <c r="AT518">
        <v>7</v>
      </c>
    </row>
    <row r="519" spans="1:46">
      <c r="A519">
        <v>8</v>
      </c>
      <c r="B519">
        <v>9</v>
      </c>
      <c r="AE519">
        <v>6</v>
      </c>
      <c r="AF519">
        <v>5</v>
      </c>
      <c r="AS519">
        <v>7</v>
      </c>
      <c r="AT519">
        <v>6</v>
      </c>
    </row>
    <row r="520" spans="1:46">
      <c r="A520">
        <v>9</v>
      </c>
      <c r="B520">
        <v>6</v>
      </c>
      <c r="AE520">
        <v>5</v>
      </c>
      <c r="AF520">
        <v>9</v>
      </c>
      <c r="AS520">
        <v>6</v>
      </c>
      <c r="AT520">
        <v>7</v>
      </c>
    </row>
    <row r="521" spans="1:46">
      <c r="A521">
        <v>6</v>
      </c>
      <c r="B521">
        <v>3</v>
      </c>
      <c r="AE521">
        <v>9</v>
      </c>
      <c r="AF521">
        <v>7</v>
      </c>
      <c r="AS521">
        <v>7</v>
      </c>
      <c r="AT521">
        <v>6</v>
      </c>
    </row>
    <row r="522" spans="1:46">
      <c r="A522">
        <v>3</v>
      </c>
      <c r="B522">
        <v>6</v>
      </c>
      <c r="AE522">
        <v>7</v>
      </c>
      <c r="AF522">
        <v>5</v>
      </c>
      <c r="AS522">
        <v>5</v>
      </c>
      <c r="AT522">
        <v>2</v>
      </c>
    </row>
    <row r="523" spans="1:46">
      <c r="A523">
        <v>6</v>
      </c>
      <c r="B523">
        <v>9</v>
      </c>
      <c r="AE523">
        <v>5</v>
      </c>
      <c r="AF523">
        <v>9</v>
      </c>
      <c r="AS523">
        <v>2</v>
      </c>
      <c r="AT523">
        <v>4</v>
      </c>
    </row>
    <row r="524" spans="1:46">
      <c r="A524">
        <v>9</v>
      </c>
      <c r="B524">
        <v>6</v>
      </c>
      <c r="AE524">
        <v>9</v>
      </c>
      <c r="AF524">
        <v>5</v>
      </c>
      <c r="AS524">
        <v>4</v>
      </c>
      <c r="AT524">
        <v>8</v>
      </c>
    </row>
    <row r="525" spans="1:46">
      <c r="A525">
        <v>6</v>
      </c>
      <c r="B525">
        <v>2</v>
      </c>
      <c r="AE525">
        <v>5</v>
      </c>
      <c r="AF525">
        <v>2</v>
      </c>
      <c r="AS525">
        <v>8</v>
      </c>
      <c r="AT525">
        <v>5</v>
      </c>
    </row>
    <row r="526" spans="1:46">
      <c r="A526">
        <v>2</v>
      </c>
      <c r="B526">
        <v>11</v>
      </c>
      <c r="AE526">
        <v>2</v>
      </c>
      <c r="AF526">
        <v>4</v>
      </c>
      <c r="AS526">
        <v>5</v>
      </c>
      <c r="AT526">
        <v>8</v>
      </c>
    </row>
    <row r="527" spans="1:46">
      <c r="A527">
        <v>11</v>
      </c>
      <c r="B527">
        <v>7</v>
      </c>
      <c r="AE527">
        <v>4</v>
      </c>
      <c r="AF527">
        <v>9</v>
      </c>
      <c r="AS527">
        <v>8</v>
      </c>
      <c r="AT527">
        <v>9</v>
      </c>
    </row>
    <row r="528" spans="1:46">
      <c r="A528">
        <v>7</v>
      </c>
      <c r="B528">
        <v>9</v>
      </c>
      <c r="AE528">
        <v>9</v>
      </c>
      <c r="AF528">
        <v>4</v>
      </c>
      <c r="AS528">
        <v>9</v>
      </c>
      <c r="AT528">
        <v>3</v>
      </c>
    </row>
    <row r="529" spans="1:46">
      <c r="A529">
        <v>9</v>
      </c>
      <c r="B529">
        <v>8</v>
      </c>
      <c r="AE529">
        <v>4</v>
      </c>
      <c r="AF529">
        <v>9</v>
      </c>
      <c r="AS529">
        <v>3</v>
      </c>
      <c r="AT529">
        <v>4</v>
      </c>
    </row>
    <row r="530" spans="1:46">
      <c r="A530">
        <v>8</v>
      </c>
      <c r="B530">
        <v>1</v>
      </c>
      <c r="AE530">
        <v>9</v>
      </c>
      <c r="AF530">
        <v>4</v>
      </c>
      <c r="AS530">
        <v>4</v>
      </c>
      <c r="AT530">
        <v>9</v>
      </c>
    </row>
    <row r="531" spans="1:46">
      <c r="A531">
        <v>1</v>
      </c>
      <c r="B531">
        <v>4</v>
      </c>
      <c r="AE531">
        <v>4</v>
      </c>
      <c r="AF531">
        <v>8</v>
      </c>
      <c r="AS531">
        <v>9</v>
      </c>
      <c r="AT531">
        <v>1</v>
      </c>
    </row>
    <row r="532" spans="1:46">
      <c r="A532">
        <v>4</v>
      </c>
      <c r="B532">
        <v>11</v>
      </c>
      <c r="AE532">
        <v>8</v>
      </c>
      <c r="AF532">
        <v>4</v>
      </c>
      <c r="AS532">
        <v>1</v>
      </c>
      <c r="AT532">
        <v>9</v>
      </c>
    </row>
    <row r="533" spans="1:46">
      <c r="A533">
        <v>11</v>
      </c>
      <c r="B533">
        <v>4</v>
      </c>
      <c r="AE533">
        <v>4</v>
      </c>
      <c r="AF533">
        <v>8</v>
      </c>
      <c r="AS533">
        <v>9</v>
      </c>
      <c r="AT533">
        <v>4</v>
      </c>
    </row>
    <row r="534" spans="1:46">
      <c r="A534">
        <v>4</v>
      </c>
      <c r="B534">
        <v>11</v>
      </c>
      <c r="AE534">
        <v>3</v>
      </c>
      <c r="AF534">
        <v>6</v>
      </c>
      <c r="AS534">
        <v>4</v>
      </c>
      <c r="AT534">
        <v>3</v>
      </c>
    </row>
    <row r="535" spans="1:46">
      <c r="A535">
        <v>11</v>
      </c>
      <c r="B535">
        <v>8</v>
      </c>
      <c r="AE535">
        <v>6</v>
      </c>
      <c r="AF535">
        <v>5</v>
      </c>
      <c r="AS535">
        <v>3</v>
      </c>
      <c r="AT535">
        <v>9</v>
      </c>
    </row>
    <row r="536" spans="1:46">
      <c r="A536">
        <v>8</v>
      </c>
      <c r="B536">
        <v>6</v>
      </c>
      <c r="AE536">
        <v>5</v>
      </c>
      <c r="AF536">
        <v>7</v>
      </c>
      <c r="AS536">
        <v>9</v>
      </c>
      <c r="AT536">
        <v>4</v>
      </c>
    </row>
    <row r="537" spans="1:46">
      <c r="A537">
        <v>6</v>
      </c>
      <c r="B537">
        <v>8</v>
      </c>
      <c r="AE537">
        <v>7</v>
      </c>
      <c r="AF537">
        <v>5</v>
      </c>
      <c r="AS537">
        <v>4</v>
      </c>
      <c r="AT537">
        <v>7</v>
      </c>
    </row>
    <row r="538" spans="1:46">
      <c r="A538">
        <v>8</v>
      </c>
      <c r="B538">
        <v>3</v>
      </c>
      <c r="AE538">
        <v>5</v>
      </c>
      <c r="AF538">
        <v>7</v>
      </c>
      <c r="AS538">
        <v>7</v>
      </c>
      <c r="AT538">
        <v>4</v>
      </c>
    </row>
    <row r="539" spans="1:46">
      <c r="A539">
        <v>3</v>
      </c>
      <c r="B539">
        <v>8</v>
      </c>
      <c r="AE539">
        <v>7</v>
      </c>
      <c r="AF539">
        <v>5</v>
      </c>
      <c r="AS539">
        <v>4</v>
      </c>
      <c r="AT539">
        <v>7</v>
      </c>
    </row>
    <row r="540" spans="1:46">
      <c r="A540">
        <v>8</v>
      </c>
      <c r="B540">
        <v>3</v>
      </c>
      <c r="AE540">
        <v>5</v>
      </c>
      <c r="AF540">
        <v>9</v>
      </c>
      <c r="AS540">
        <v>7</v>
      </c>
      <c r="AT540">
        <v>2</v>
      </c>
    </row>
    <row r="541" spans="1:46">
      <c r="A541">
        <v>3</v>
      </c>
      <c r="B541">
        <v>6</v>
      </c>
      <c r="AE541">
        <v>9</v>
      </c>
      <c r="AF541">
        <v>2</v>
      </c>
      <c r="AS541">
        <v>2</v>
      </c>
      <c r="AT541">
        <v>7</v>
      </c>
    </row>
    <row r="542" spans="1:46">
      <c r="A542">
        <v>6</v>
      </c>
      <c r="B542">
        <v>1</v>
      </c>
      <c r="AE542">
        <v>2</v>
      </c>
      <c r="AF542">
        <v>4</v>
      </c>
      <c r="AS542">
        <v>7</v>
      </c>
      <c r="AT542">
        <v>1</v>
      </c>
    </row>
    <row r="543" spans="1:46">
      <c r="A543">
        <v>1</v>
      </c>
      <c r="B543">
        <v>5</v>
      </c>
      <c r="AE543">
        <v>4</v>
      </c>
      <c r="AF543">
        <v>2</v>
      </c>
      <c r="AS543">
        <v>1</v>
      </c>
      <c r="AT543">
        <v>7</v>
      </c>
    </row>
    <row r="544" spans="1:46">
      <c r="A544">
        <v>5</v>
      </c>
      <c r="B544">
        <v>11</v>
      </c>
      <c r="AE544">
        <v>2</v>
      </c>
      <c r="AF544">
        <v>4</v>
      </c>
      <c r="AS544">
        <v>7</v>
      </c>
      <c r="AT544">
        <v>6</v>
      </c>
    </row>
    <row r="545" spans="1:46">
      <c r="A545">
        <v>11</v>
      </c>
      <c r="B545">
        <v>7</v>
      </c>
      <c r="AE545">
        <v>4</v>
      </c>
      <c r="AF545">
        <v>9</v>
      </c>
      <c r="AS545">
        <v>6</v>
      </c>
      <c r="AT545">
        <v>7</v>
      </c>
    </row>
    <row r="546" spans="1:46">
      <c r="A546">
        <v>7</v>
      </c>
      <c r="B546">
        <v>9</v>
      </c>
      <c r="AE546">
        <v>9</v>
      </c>
      <c r="AF546">
        <v>4</v>
      </c>
      <c r="AS546">
        <v>7</v>
      </c>
      <c r="AT546">
        <v>6</v>
      </c>
    </row>
    <row r="547" spans="1:46">
      <c r="A547">
        <v>9</v>
      </c>
      <c r="B547">
        <v>8</v>
      </c>
      <c r="AE547">
        <v>4</v>
      </c>
      <c r="AF547">
        <v>8</v>
      </c>
      <c r="AS547">
        <v>6</v>
      </c>
      <c r="AT547">
        <v>7</v>
      </c>
    </row>
    <row r="548" spans="1:46">
      <c r="A548">
        <v>8</v>
      </c>
      <c r="B548">
        <v>2</v>
      </c>
      <c r="AE548">
        <v>6</v>
      </c>
      <c r="AF548">
        <v>7</v>
      </c>
      <c r="AS548">
        <v>7</v>
      </c>
      <c r="AT548">
        <v>6</v>
      </c>
    </row>
    <row r="549" spans="1:46">
      <c r="A549">
        <v>2</v>
      </c>
      <c r="B549">
        <v>3</v>
      </c>
      <c r="AE549">
        <v>7</v>
      </c>
      <c r="AF549">
        <v>5</v>
      </c>
      <c r="AS549">
        <v>6</v>
      </c>
      <c r="AT549">
        <v>7</v>
      </c>
    </row>
    <row r="550" spans="1:46">
      <c r="A550">
        <v>3</v>
      </c>
      <c r="B550">
        <v>2</v>
      </c>
      <c r="AE550">
        <v>5</v>
      </c>
      <c r="AF550">
        <v>7</v>
      </c>
      <c r="AS550">
        <v>7</v>
      </c>
      <c r="AT550">
        <v>6</v>
      </c>
    </row>
    <row r="551" spans="1:46">
      <c r="A551">
        <v>2</v>
      </c>
      <c r="B551">
        <v>10</v>
      </c>
      <c r="AE551">
        <v>7</v>
      </c>
      <c r="AF551">
        <v>5</v>
      </c>
      <c r="AS551">
        <v>2</v>
      </c>
      <c r="AT551">
        <v>5</v>
      </c>
    </row>
    <row r="552" spans="1:46">
      <c r="A552">
        <v>10</v>
      </c>
      <c r="B552">
        <v>2</v>
      </c>
      <c r="AE552">
        <v>5</v>
      </c>
      <c r="AF552">
        <v>9</v>
      </c>
      <c r="AS552">
        <v>5</v>
      </c>
      <c r="AT552">
        <v>2</v>
      </c>
    </row>
    <row r="553" spans="1:46">
      <c r="A553">
        <v>2</v>
      </c>
      <c r="B553">
        <v>10</v>
      </c>
      <c r="AE553">
        <v>9</v>
      </c>
      <c r="AF553">
        <v>7</v>
      </c>
      <c r="AS553">
        <v>2</v>
      </c>
      <c r="AT553">
        <v>5</v>
      </c>
    </row>
    <row r="554" spans="1:46">
      <c r="A554">
        <v>10</v>
      </c>
      <c r="B554">
        <v>2</v>
      </c>
      <c r="AE554">
        <v>7</v>
      </c>
      <c r="AF554">
        <v>5</v>
      </c>
      <c r="AS554">
        <v>5</v>
      </c>
      <c r="AT554">
        <v>2</v>
      </c>
    </row>
    <row r="555" spans="1:46">
      <c r="A555">
        <v>2</v>
      </c>
      <c r="B555">
        <v>6</v>
      </c>
      <c r="AE555">
        <v>5</v>
      </c>
      <c r="AF555">
        <v>7</v>
      </c>
      <c r="AS555">
        <v>2</v>
      </c>
      <c r="AT555">
        <v>5</v>
      </c>
    </row>
    <row r="556" spans="1:46">
      <c r="A556">
        <v>6</v>
      </c>
      <c r="B556">
        <v>2</v>
      </c>
      <c r="AE556">
        <v>7</v>
      </c>
      <c r="AF556">
        <v>5</v>
      </c>
      <c r="AS556">
        <v>5</v>
      </c>
      <c r="AT556">
        <v>4</v>
      </c>
    </row>
    <row r="557" spans="1:46">
      <c r="A557">
        <v>2</v>
      </c>
      <c r="B557">
        <v>4</v>
      </c>
      <c r="AE557">
        <v>5</v>
      </c>
      <c r="AF557">
        <v>7</v>
      </c>
      <c r="AS557">
        <v>4</v>
      </c>
      <c r="AT557">
        <v>2</v>
      </c>
    </row>
    <row r="558" spans="1:46">
      <c r="A558">
        <v>4</v>
      </c>
      <c r="B558">
        <v>2</v>
      </c>
      <c r="AE558">
        <v>7</v>
      </c>
      <c r="AF558">
        <v>5</v>
      </c>
      <c r="AS558">
        <v>2</v>
      </c>
      <c r="AT558">
        <v>4</v>
      </c>
    </row>
    <row r="559" spans="1:46">
      <c r="A559">
        <v>2</v>
      </c>
      <c r="B559">
        <v>1</v>
      </c>
      <c r="AE559">
        <v>5</v>
      </c>
      <c r="AF559">
        <v>7</v>
      </c>
      <c r="AS559">
        <v>4</v>
      </c>
      <c r="AT559">
        <v>3</v>
      </c>
    </row>
    <row r="560" spans="1:46">
      <c r="A560">
        <v>1</v>
      </c>
      <c r="B560">
        <v>2</v>
      </c>
      <c r="AE560">
        <v>7</v>
      </c>
      <c r="AF560">
        <v>5</v>
      </c>
      <c r="AS560">
        <v>3</v>
      </c>
      <c r="AT560">
        <v>4</v>
      </c>
    </row>
    <row r="561" spans="1:46">
      <c r="A561">
        <v>2</v>
      </c>
      <c r="B561">
        <v>6</v>
      </c>
      <c r="AE561">
        <v>5</v>
      </c>
      <c r="AF561">
        <v>9</v>
      </c>
      <c r="AS561">
        <v>4</v>
      </c>
      <c r="AT561">
        <v>3</v>
      </c>
    </row>
    <row r="562" spans="1:46">
      <c r="A562">
        <v>6</v>
      </c>
      <c r="B562">
        <v>2</v>
      </c>
      <c r="AE562">
        <v>9</v>
      </c>
      <c r="AF562">
        <v>5</v>
      </c>
      <c r="AS562">
        <v>3</v>
      </c>
      <c r="AT562">
        <v>4</v>
      </c>
    </row>
    <row r="563" spans="1:46">
      <c r="A563">
        <v>9</v>
      </c>
      <c r="B563">
        <v>6</v>
      </c>
      <c r="AE563">
        <v>5</v>
      </c>
      <c r="AF563">
        <v>3</v>
      </c>
      <c r="AS563">
        <v>4</v>
      </c>
      <c r="AT563">
        <v>9</v>
      </c>
    </row>
    <row r="564" spans="1:46">
      <c r="A564">
        <v>6</v>
      </c>
      <c r="B564">
        <v>9</v>
      </c>
      <c r="AE564">
        <v>3</v>
      </c>
      <c r="AF564">
        <v>5</v>
      </c>
      <c r="AS564">
        <v>9</v>
      </c>
      <c r="AT564">
        <v>1</v>
      </c>
    </row>
    <row r="565" spans="1:46">
      <c r="A565">
        <v>9</v>
      </c>
      <c r="B565">
        <v>6</v>
      </c>
      <c r="AE565">
        <v>5</v>
      </c>
      <c r="AF565">
        <v>9</v>
      </c>
      <c r="AS565">
        <v>1</v>
      </c>
      <c r="AT565">
        <v>4</v>
      </c>
    </row>
    <row r="566" spans="1:46">
      <c r="A566">
        <v>6</v>
      </c>
      <c r="B566">
        <v>8</v>
      </c>
      <c r="AE566">
        <v>9</v>
      </c>
      <c r="AF566">
        <v>4</v>
      </c>
      <c r="AS566">
        <v>4</v>
      </c>
      <c r="AT566">
        <v>9</v>
      </c>
    </row>
    <row r="567" spans="1:46">
      <c r="A567">
        <v>8</v>
      </c>
      <c r="B567">
        <v>6</v>
      </c>
      <c r="AE567">
        <v>4</v>
      </c>
      <c r="AF567">
        <v>9</v>
      </c>
      <c r="AS567">
        <v>9</v>
      </c>
      <c r="AT567">
        <v>1</v>
      </c>
    </row>
    <row r="568" spans="1:46">
      <c r="A568">
        <v>6</v>
      </c>
      <c r="B568">
        <v>9</v>
      </c>
      <c r="AE568">
        <v>9</v>
      </c>
      <c r="AF568">
        <v>2</v>
      </c>
      <c r="AS568">
        <v>1</v>
      </c>
      <c r="AT568">
        <v>9</v>
      </c>
    </row>
    <row r="569" spans="1:46">
      <c r="A569">
        <v>9</v>
      </c>
      <c r="B569">
        <v>3</v>
      </c>
      <c r="AE569">
        <v>2</v>
      </c>
      <c r="AF569">
        <v>4</v>
      </c>
      <c r="AS569">
        <v>9</v>
      </c>
      <c r="AT569">
        <v>3</v>
      </c>
    </row>
    <row r="570" spans="1:46">
      <c r="A570">
        <v>3</v>
      </c>
      <c r="B570">
        <v>9</v>
      </c>
      <c r="AE570">
        <v>4</v>
      </c>
      <c r="AF570">
        <v>2</v>
      </c>
      <c r="AS570">
        <v>3</v>
      </c>
      <c r="AT570">
        <v>9</v>
      </c>
    </row>
    <row r="571" spans="1:46">
      <c r="A571">
        <v>9</v>
      </c>
      <c r="B571">
        <v>6</v>
      </c>
      <c r="AE571">
        <v>2</v>
      </c>
      <c r="AF571">
        <v>9</v>
      </c>
      <c r="AS571">
        <v>9</v>
      </c>
      <c r="AT571">
        <v>7</v>
      </c>
    </row>
    <row r="572" spans="1:46">
      <c r="A572">
        <v>6</v>
      </c>
      <c r="B572">
        <v>8</v>
      </c>
      <c r="AE572">
        <v>9</v>
      </c>
      <c r="AF572">
        <v>4</v>
      </c>
      <c r="AS572">
        <v>7</v>
      </c>
      <c r="AT572">
        <v>9</v>
      </c>
    </row>
    <row r="573" spans="1:46">
      <c r="A573">
        <v>8</v>
      </c>
      <c r="B573">
        <v>6</v>
      </c>
      <c r="AE573">
        <v>4</v>
      </c>
      <c r="AF573">
        <v>1</v>
      </c>
      <c r="AS573">
        <v>9</v>
      </c>
      <c r="AT573">
        <v>7</v>
      </c>
    </row>
    <row r="574" spans="1:46">
      <c r="A574">
        <v>6</v>
      </c>
      <c r="B574">
        <v>3</v>
      </c>
      <c r="AE574">
        <v>1</v>
      </c>
      <c r="AF574">
        <v>4</v>
      </c>
      <c r="AS574">
        <v>7</v>
      </c>
      <c r="AT574">
        <v>1</v>
      </c>
    </row>
    <row r="575" spans="1:46">
      <c r="A575">
        <v>3</v>
      </c>
      <c r="B575">
        <v>6</v>
      </c>
      <c r="AE575">
        <v>4</v>
      </c>
      <c r="AF575">
        <v>8</v>
      </c>
      <c r="AS575">
        <v>1</v>
      </c>
      <c r="AT575">
        <v>9</v>
      </c>
    </row>
    <row r="576" spans="1:46">
      <c r="A576">
        <v>6</v>
      </c>
      <c r="B576">
        <v>7</v>
      </c>
      <c r="AE576">
        <v>8</v>
      </c>
      <c r="AF576">
        <v>4</v>
      </c>
      <c r="AS576">
        <v>9</v>
      </c>
      <c r="AT576">
        <v>3</v>
      </c>
    </row>
    <row r="577" spans="1:46">
      <c r="A577">
        <v>7</v>
      </c>
      <c r="B577">
        <v>8</v>
      </c>
      <c r="AE577">
        <v>4</v>
      </c>
      <c r="AF577">
        <v>8</v>
      </c>
      <c r="AS577">
        <v>3</v>
      </c>
      <c r="AT577">
        <v>1</v>
      </c>
    </row>
    <row r="578" spans="1:46">
      <c r="A578">
        <v>8</v>
      </c>
      <c r="B578">
        <v>6</v>
      </c>
      <c r="AE578">
        <v>8</v>
      </c>
      <c r="AF578">
        <v>4</v>
      </c>
      <c r="AS578">
        <v>1</v>
      </c>
      <c r="AT578">
        <v>7</v>
      </c>
    </row>
    <row r="579" spans="1:46">
      <c r="A579">
        <v>6</v>
      </c>
      <c r="B579">
        <v>1</v>
      </c>
      <c r="AE579">
        <v>4</v>
      </c>
      <c r="AF579">
        <v>8</v>
      </c>
      <c r="AS579">
        <v>7</v>
      </c>
      <c r="AT579">
        <v>9</v>
      </c>
    </row>
    <row r="580" spans="1:46">
      <c r="A580">
        <v>1</v>
      </c>
      <c r="B580">
        <v>3</v>
      </c>
      <c r="AE580">
        <v>7</v>
      </c>
      <c r="AF580">
        <v>5</v>
      </c>
      <c r="AS580">
        <v>9</v>
      </c>
      <c r="AT580">
        <v>1</v>
      </c>
    </row>
    <row r="581" spans="1:46">
      <c r="A581">
        <v>3</v>
      </c>
      <c r="B581">
        <v>1</v>
      </c>
      <c r="AE581">
        <v>5</v>
      </c>
      <c r="AF581">
        <v>6</v>
      </c>
      <c r="AS581">
        <v>1</v>
      </c>
      <c r="AT581">
        <v>7</v>
      </c>
    </row>
    <row r="582" spans="1:46">
      <c r="A582">
        <v>1</v>
      </c>
      <c r="B582">
        <v>3</v>
      </c>
      <c r="AE582">
        <v>6</v>
      </c>
      <c r="AF582">
        <v>3</v>
      </c>
      <c r="AS582">
        <v>7</v>
      </c>
      <c r="AT582">
        <v>1</v>
      </c>
    </row>
    <row r="583" spans="1:46">
      <c r="A583">
        <v>3</v>
      </c>
      <c r="B583">
        <v>7</v>
      </c>
      <c r="AE583">
        <v>3</v>
      </c>
      <c r="AF583">
        <v>6</v>
      </c>
      <c r="AS583">
        <v>1</v>
      </c>
      <c r="AT583">
        <v>6</v>
      </c>
    </row>
    <row r="584" spans="1:46">
      <c r="A584">
        <v>7</v>
      </c>
      <c r="B584">
        <v>5</v>
      </c>
      <c r="AE584">
        <v>6</v>
      </c>
      <c r="AF584">
        <v>5</v>
      </c>
      <c r="AS584">
        <v>6</v>
      </c>
      <c r="AT584">
        <v>7</v>
      </c>
    </row>
    <row r="585" spans="1:46">
      <c r="A585">
        <v>5</v>
      </c>
      <c r="B585">
        <v>1</v>
      </c>
      <c r="AE585">
        <v>5</v>
      </c>
      <c r="AF585">
        <v>9</v>
      </c>
      <c r="AS585">
        <v>7</v>
      </c>
      <c r="AT585">
        <v>1</v>
      </c>
    </row>
    <row r="586" spans="1:46">
      <c r="A586">
        <v>1</v>
      </c>
      <c r="B586">
        <v>5</v>
      </c>
      <c r="AE586">
        <v>9</v>
      </c>
      <c r="AF586">
        <v>7</v>
      </c>
      <c r="AS586">
        <v>1</v>
      </c>
      <c r="AT586">
        <v>7</v>
      </c>
    </row>
    <row r="587" spans="1:46">
      <c r="A587">
        <v>5</v>
      </c>
      <c r="B587">
        <v>7</v>
      </c>
      <c r="AE587">
        <v>7</v>
      </c>
      <c r="AF587">
        <v>5</v>
      </c>
      <c r="AS587">
        <v>7</v>
      </c>
      <c r="AT587">
        <v>1</v>
      </c>
    </row>
    <row r="588" spans="1:46">
      <c r="A588">
        <v>7</v>
      </c>
      <c r="B588">
        <v>5</v>
      </c>
      <c r="AE588">
        <v>5</v>
      </c>
      <c r="AF588">
        <v>2</v>
      </c>
      <c r="AS588">
        <v>1</v>
      </c>
      <c r="AT588">
        <v>6</v>
      </c>
    </row>
    <row r="589" spans="1:46">
      <c r="A589">
        <v>5</v>
      </c>
      <c r="B589">
        <v>2</v>
      </c>
      <c r="AE589">
        <v>2</v>
      </c>
      <c r="AF589">
        <v>9</v>
      </c>
      <c r="AS589">
        <v>6</v>
      </c>
      <c r="AT589">
        <v>7</v>
      </c>
    </row>
    <row r="590" spans="1:46">
      <c r="A590">
        <v>2</v>
      </c>
      <c r="B590">
        <v>5</v>
      </c>
      <c r="AE590">
        <v>9</v>
      </c>
      <c r="AF590">
        <v>7</v>
      </c>
      <c r="AS590">
        <v>7</v>
      </c>
      <c r="AT590">
        <v>6</v>
      </c>
    </row>
    <row r="591" spans="1:46">
      <c r="A591">
        <v>5</v>
      </c>
      <c r="B591">
        <v>7</v>
      </c>
      <c r="AE591">
        <v>7</v>
      </c>
      <c r="AF591">
        <v>9</v>
      </c>
      <c r="AS591">
        <v>5</v>
      </c>
      <c r="AT591">
        <v>8</v>
      </c>
    </row>
    <row r="592" spans="1:46">
      <c r="A592">
        <v>7</v>
      </c>
      <c r="B592">
        <v>2</v>
      </c>
      <c r="AE592">
        <v>9</v>
      </c>
      <c r="AF592">
        <v>5</v>
      </c>
      <c r="AS592">
        <v>8</v>
      </c>
      <c r="AT592">
        <v>2</v>
      </c>
    </row>
    <row r="593" spans="1:46">
      <c r="A593">
        <v>2</v>
      </c>
      <c r="B593">
        <v>5</v>
      </c>
      <c r="AE593">
        <v>5</v>
      </c>
      <c r="AF593">
        <v>9</v>
      </c>
      <c r="AS593">
        <v>2</v>
      </c>
      <c r="AT593">
        <v>9</v>
      </c>
    </row>
    <row r="594" spans="1:46">
      <c r="A594">
        <v>5</v>
      </c>
      <c r="B594">
        <v>1</v>
      </c>
      <c r="AE594">
        <v>9</v>
      </c>
      <c r="AF594">
        <v>2</v>
      </c>
      <c r="AS594">
        <v>9</v>
      </c>
      <c r="AT594">
        <v>4</v>
      </c>
    </row>
    <row r="595" spans="1:46">
      <c r="A595">
        <v>1</v>
      </c>
      <c r="B595">
        <v>3</v>
      </c>
      <c r="AE595">
        <v>2</v>
      </c>
      <c r="AF595">
        <v>1</v>
      </c>
      <c r="AS595">
        <v>4</v>
      </c>
      <c r="AT595">
        <v>3</v>
      </c>
    </row>
    <row r="596" spans="1:46">
      <c r="A596">
        <v>3</v>
      </c>
      <c r="B596">
        <v>2</v>
      </c>
      <c r="AE596">
        <v>1</v>
      </c>
      <c r="AF596">
        <v>8</v>
      </c>
      <c r="AS596">
        <v>3</v>
      </c>
      <c r="AT596">
        <v>4</v>
      </c>
    </row>
    <row r="597" spans="1:46">
      <c r="A597">
        <v>2</v>
      </c>
      <c r="B597">
        <v>5</v>
      </c>
      <c r="AE597">
        <v>8</v>
      </c>
      <c r="AF597">
        <v>4</v>
      </c>
      <c r="AS597">
        <v>4</v>
      </c>
      <c r="AT597">
        <v>2</v>
      </c>
    </row>
    <row r="598" spans="1:46">
      <c r="A598">
        <v>5</v>
      </c>
      <c r="B598">
        <v>10</v>
      </c>
      <c r="AE598">
        <v>4</v>
      </c>
      <c r="AF598">
        <v>8</v>
      </c>
      <c r="AS598">
        <v>2</v>
      </c>
      <c r="AT598">
        <v>3</v>
      </c>
    </row>
    <row r="599" spans="1:46">
      <c r="A599">
        <v>10</v>
      </c>
      <c r="B599">
        <v>2</v>
      </c>
      <c r="AE599">
        <v>8</v>
      </c>
      <c r="AF599">
        <v>4</v>
      </c>
      <c r="AS599">
        <v>3</v>
      </c>
      <c r="AT599">
        <v>2</v>
      </c>
    </row>
    <row r="600" spans="1:46">
      <c r="A600">
        <v>2</v>
      </c>
      <c r="B600">
        <v>1</v>
      </c>
      <c r="AE600">
        <v>4</v>
      </c>
      <c r="AF600">
        <v>8</v>
      </c>
      <c r="AS600">
        <v>2</v>
      </c>
      <c r="AT600">
        <v>3</v>
      </c>
    </row>
    <row r="601" spans="1:46">
      <c r="A601">
        <v>1</v>
      </c>
      <c r="B601">
        <v>5</v>
      </c>
      <c r="AE601">
        <v>6</v>
      </c>
      <c r="AF601">
        <v>7</v>
      </c>
      <c r="AS601">
        <v>3</v>
      </c>
      <c r="AT601">
        <v>9</v>
      </c>
    </row>
    <row r="602" spans="1:46">
      <c r="A602">
        <v>5</v>
      </c>
      <c r="B602">
        <v>2</v>
      </c>
      <c r="AE602">
        <v>7</v>
      </c>
      <c r="AF602">
        <v>6</v>
      </c>
      <c r="AS602">
        <v>9</v>
      </c>
      <c r="AT602">
        <v>3</v>
      </c>
    </row>
    <row r="603" spans="1:46">
      <c r="A603">
        <v>6</v>
      </c>
      <c r="B603">
        <v>8</v>
      </c>
      <c r="AE603">
        <v>6</v>
      </c>
      <c r="AF603">
        <v>7</v>
      </c>
      <c r="AS603">
        <v>3</v>
      </c>
      <c r="AT603">
        <v>2</v>
      </c>
    </row>
    <row r="604" spans="1:46">
      <c r="A604">
        <v>8</v>
      </c>
      <c r="B604">
        <v>9</v>
      </c>
      <c r="AE604">
        <v>7</v>
      </c>
      <c r="AF604">
        <v>5</v>
      </c>
      <c r="AS604">
        <v>2</v>
      </c>
      <c r="AT604">
        <v>3</v>
      </c>
    </row>
    <row r="605" spans="1:46">
      <c r="A605">
        <v>9</v>
      </c>
      <c r="B605">
        <v>6</v>
      </c>
      <c r="AE605">
        <v>5</v>
      </c>
      <c r="AF605">
        <v>6</v>
      </c>
      <c r="AS605">
        <v>3</v>
      </c>
      <c r="AT605">
        <v>9</v>
      </c>
    </row>
    <row r="606" spans="1:46">
      <c r="A606">
        <v>6</v>
      </c>
      <c r="B606">
        <v>8</v>
      </c>
      <c r="AE606">
        <v>6</v>
      </c>
      <c r="AF606">
        <v>7</v>
      </c>
      <c r="AS606">
        <v>9</v>
      </c>
      <c r="AT606">
        <v>1</v>
      </c>
    </row>
    <row r="607" spans="1:46">
      <c r="A607">
        <v>8</v>
      </c>
      <c r="B607">
        <v>6</v>
      </c>
      <c r="AE607">
        <v>7</v>
      </c>
      <c r="AF607">
        <v>5</v>
      </c>
      <c r="AS607">
        <v>1</v>
      </c>
      <c r="AT607">
        <v>7</v>
      </c>
    </row>
    <row r="608" spans="1:46">
      <c r="A608">
        <v>6</v>
      </c>
      <c r="B608">
        <v>8</v>
      </c>
      <c r="AE608">
        <v>5</v>
      </c>
      <c r="AF608">
        <v>7</v>
      </c>
      <c r="AS608">
        <v>7</v>
      </c>
      <c r="AT608">
        <v>6</v>
      </c>
    </row>
    <row r="609" spans="1:46">
      <c r="A609">
        <v>8</v>
      </c>
      <c r="B609">
        <v>9</v>
      </c>
      <c r="AE609">
        <v>7</v>
      </c>
      <c r="AF609">
        <v>5</v>
      </c>
      <c r="AS609">
        <v>6</v>
      </c>
      <c r="AT609">
        <v>7</v>
      </c>
    </row>
    <row r="610" spans="1:46">
      <c r="A610">
        <v>9</v>
      </c>
      <c r="B610">
        <v>6</v>
      </c>
      <c r="AE610">
        <v>5</v>
      </c>
      <c r="AF610">
        <v>7</v>
      </c>
      <c r="AS610">
        <v>7</v>
      </c>
      <c r="AT610">
        <v>4</v>
      </c>
    </row>
    <row r="611" spans="1:46">
      <c r="A611">
        <v>6</v>
      </c>
      <c r="B611">
        <v>9</v>
      </c>
      <c r="AE611">
        <v>7</v>
      </c>
      <c r="AF611">
        <v>5</v>
      </c>
      <c r="AS611">
        <v>4</v>
      </c>
      <c r="AT611">
        <v>1</v>
      </c>
    </row>
    <row r="612" spans="1:46">
      <c r="A612">
        <v>9</v>
      </c>
      <c r="B612">
        <v>8</v>
      </c>
      <c r="AE612">
        <v>5</v>
      </c>
      <c r="AF612">
        <v>3</v>
      </c>
      <c r="AS612">
        <v>1</v>
      </c>
      <c r="AT612">
        <v>9</v>
      </c>
    </row>
    <row r="613" spans="1:46">
      <c r="A613">
        <v>8</v>
      </c>
      <c r="B613">
        <v>9</v>
      </c>
      <c r="AE613">
        <v>3</v>
      </c>
      <c r="AF613">
        <v>6</v>
      </c>
      <c r="AS613">
        <v>9</v>
      </c>
      <c r="AT613">
        <v>4</v>
      </c>
    </row>
    <row r="614" spans="1:46">
      <c r="A614">
        <v>9</v>
      </c>
      <c r="B614">
        <v>11</v>
      </c>
      <c r="AE614">
        <v>6</v>
      </c>
      <c r="AF614">
        <v>5</v>
      </c>
      <c r="AS614">
        <v>4</v>
      </c>
      <c r="AT614">
        <v>9</v>
      </c>
    </row>
    <row r="615" spans="1:46">
      <c r="A615">
        <v>11</v>
      </c>
      <c r="B615">
        <v>1</v>
      </c>
      <c r="AE615">
        <v>5</v>
      </c>
      <c r="AF615">
        <v>9</v>
      </c>
      <c r="AS615">
        <v>9</v>
      </c>
      <c r="AT615">
        <v>7</v>
      </c>
    </row>
    <row r="616" spans="1:46">
      <c r="A616">
        <v>1</v>
      </c>
      <c r="B616">
        <v>11</v>
      </c>
      <c r="AE616">
        <v>9</v>
      </c>
      <c r="AF616">
        <v>2</v>
      </c>
      <c r="AS616">
        <v>7</v>
      </c>
      <c r="AT616">
        <v>9</v>
      </c>
    </row>
    <row r="617" spans="1:46">
      <c r="A617">
        <v>11</v>
      </c>
      <c r="B617">
        <v>9</v>
      </c>
      <c r="AE617">
        <v>2</v>
      </c>
      <c r="AF617">
        <v>9</v>
      </c>
      <c r="AS617">
        <v>9</v>
      </c>
      <c r="AT617">
        <v>4</v>
      </c>
    </row>
    <row r="618" spans="1:46">
      <c r="A618">
        <v>9</v>
      </c>
      <c r="B618">
        <v>6</v>
      </c>
      <c r="AE618">
        <v>9</v>
      </c>
      <c r="AF618">
        <v>5</v>
      </c>
      <c r="AS618">
        <v>4</v>
      </c>
      <c r="AT618">
        <v>9</v>
      </c>
    </row>
    <row r="619" spans="1:46">
      <c r="A619">
        <v>6</v>
      </c>
      <c r="B619">
        <v>8</v>
      </c>
      <c r="AE619">
        <v>5</v>
      </c>
      <c r="AF619">
        <v>3</v>
      </c>
      <c r="AS619">
        <v>9</v>
      </c>
      <c r="AT619">
        <v>1</v>
      </c>
    </row>
    <row r="620" spans="1:46">
      <c r="A620">
        <v>8</v>
      </c>
      <c r="B620">
        <v>6</v>
      </c>
      <c r="AE620">
        <v>3</v>
      </c>
      <c r="AF620">
        <v>1</v>
      </c>
      <c r="AS620">
        <v>1</v>
      </c>
      <c r="AT620">
        <v>6</v>
      </c>
    </row>
    <row r="621" spans="1:46">
      <c r="A621">
        <v>6</v>
      </c>
      <c r="B621">
        <v>8</v>
      </c>
      <c r="AE621">
        <v>1</v>
      </c>
      <c r="AF621">
        <v>2</v>
      </c>
      <c r="AS621">
        <v>6</v>
      </c>
      <c r="AT621">
        <v>7</v>
      </c>
    </row>
    <row r="622" spans="1:46">
      <c r="A622">
        <v>8</v>
      </c>
      <c r="B622">
        <v>7</v>
      </c>
      <c r="AE622">
        <v>2</v>
      </c>
      <c r="AF622">
        <v>1</v>
      </c>
      <c r="AS622">
        <v>7</v>
      </c>
      <c r="AT622">
        <v>6</v>
      </c>
    </row>
    <row r="623" spans="1:46">
      <c r="A623">
        <v>7</v>
      </c>
      <c r="B623">
        <v>8</v>
      </c>
      <c r="AE623">
        <v>1</v>
      </c>
      <c r="AF623">
        <v>2</v>
      </c>
      <c r="AS623">
        <v>6</v>
      </c>
      <c r="AT623">
        <v>7</v>
      </c>
    </row>
    <row r="624" spans="1:46">
      <c r="A624">
        <v>8</v>
      </c>
      <c r="B624">
        <v>7</v>
      </c>
      <c r="AE624">
        <v>2</v>
      </c>
      <c r="AF624">
        <v>4</v>
      </c>
      <c r="AS624">
        <v>7</v>
      </c>
      <c r="AT624">
        <v>1</v>
      </c>
    </row>
    <row r="625" spans="1:46">
      <c r="A625">
        <v>7</v>
      </c>
      <c r="B625">
        <v>6</v>
      </c>
      <c r="AE625">
        <v>4</v>
      </c>
      <c r="AF625">
        <v>8</v>
      </c>
      <c r="AS625">
        <v>1</v>
      </c>
      <c r="AT625">
        <v>6</v>
      </c>
    </row>
    <row r="626" spans="1:46">
      <c r="A626">
        <v>6</v>
      </c>
      <c r="B626">
        <v>8</v>
      </c>
      <c r="AE626">
        <v>8</v>
      </c>
      <c r="AF626">
        <v>4</v>
      </c>
      <c r="AS626">
        <v>2</v>
      </c>
      <c r="AT626">
        <v>4</v>
      </c>
    </row>
    <row r="627" spans="1:46">
      <c r="A627">
        <v>8</v>
      </c>
      <c r="B627">
        <v>6</v>
      </c>
      <c r="AE627">
        <v>6</v>
      </c>
      <c r="AF627">
        <v>7</v>
      </c>
      <c r="AS627">
        <v>4</v>
      </c>
      <c r="AT627">
        <v>2</v>
      </c>
    </row>
    <row r="628" spans="1:46">
      <c r="A628">
        <v>6</v>
      </c>
      <c r="B628">
        <v>7</v>
      </c>
      <c r="AE628">
        <v>7</v>
      </c>
      <c r="AF628">
        <v>6</v>
      </c>
      <c r="AS628">
        <v>2</v>
      </c>
      <c r="AT628">
        <v>4</v>
      </c>
    </row>
    <row r="629" spans="1:46">
      <c r="A629">
        <v>7</v>
      </c>
      <c r="B629">
        <v>6</v>
      </c>
      <c r="AE629">
        <v>6</v>
      </c>
      <c r="AF629">
        <v>5</v>
      </c>
      <c r="AS629">
        <v>4</v>
      </c>
      <c r="AT629">
        <v>2</v>
      </c>
    </row>
    <row r="630" spans="1:46">
      <c r="A630">
        <v>6</v>
      </c>
      <c r="B630">
        <v>1</v>
      </c>
      <c r="AE630">
        <v>5</v>
      </c>
      <c r="AF630">
        <v>7</v>
      </c>
      <c r="AS630">
        <v>2</v>
      </c>
      <c r="AT630">
        <v>3</v>
      </c>
    </row>
    <row r="631" spans="1:46">
      <c r="A631">
        <v>1</v>
      </c>
      <c r="B631">
        <v>4</v>
      </c>
      <c r="AE631">
        <v>7</v>
      </c>
      <c r="AF631">
        <v>5</v>
      </c>
      <c r="AS631">
        <v>3</v>
      </c>
      <c r="AT631">
        <v>9</v>
      </c>
    </row>
    <row r="632" spans="1:46">
      <c r="A632">
        <v>4</v>
      </c>
      <c r="B632">
        <v>10</v>
      </c>
      <c r="AE632">
        <v>5</v>
      </c>
      <c r="AF632">
        <v>7</v>
      </c>
      <c r="AS632">
        <v>9</v>
      </c>
      <c r="AT632">
        <v>3</v>
      </c>
    </row>
    <row r="633" spans="1:46">
      <c r="A633">
        <v>10</v>
      </c>
      <c r="B633">
        <v>4</v>
      </c>
      <c r="AE633">
        <v>7</v>
      </c>
      <c r="AF633">
        <v>9</v>
      </c>
      <c r="AS633">
        <v>3</v>
      </c>
      <c r="AT633">
        <v>8</v>
      </c>
    </row>
    <row r="634" spans="1:46">
      <c r="A634">
        <v>4</v>
      </c>
      <c r="B634">
        <v>10</v>
      </c>
      <c r="AE634">
        <v>9</v>
      </c>
      <c r="AF634">
        <v>5</v>
      </c>
      <c r="AS634">
        <v>8</v>
      </c>
      <c r="AT634">
        <v>5</v>
      </c>
    </row>
    <row r="635" spans="1:46">
      <c r="A635">
        <v>10</v>
      </c>
      <c r="B635">
        <v>4</v>
      </c>
      <c r="AE635">
        <v>5</v>
      </c>
      <c r="AF635">
        <v>9</v>
      </c>
      <c r="AS635">
        <v>5</v>
      </c>
      <c r="AT635">
        <v>8</v>
      </c>
    </row>
    <row r="636" spans="1:46">
      <c r="A636">
        <v>4</v>
      </c>
      <c r="B636">
        <v>5</v>
      </c>
      <c r="AE636">
        <v>9</v>
      </c>
      <c r="AF636">
        <v>2</v>
      </c>
      <c r="AS636">
        <v>8</v>
      </c>
      <c r="AT636">
        <v>5</v>
      </c>
    </row>
    <row r="637" spans="1:46">
      <c r="A637">
        <v>5</v>
      </c>
      <c r="B637">
        <v>2</v>
      </c>
      <c r="AE637">
        <v>2</v>
      </c>
      <c r="AF637">
        <v>4</v>
      </c>
      <c r="AS637">
        <v>5</v>
      </c>
      <c r="AT637">
        <v>8</v>
      </c>
    </row>
    <row r="638" spans="1:46">
      <c r="A638">
        <v>2</v>
      </c>
      <c r="B638">
        <v>5</v>
      </c>
      <c r="AE638">
        <v>4</v>
      </c>
      <c r="AF638">
        <v>2</v>
      </c>
      <c r="AS638">
        <v>8</v>
      </c>
      <c r="AT638">
        <v>4</v>
      </c>
    </row>
    <row r="639" spans="1:46">
      <c r="A639">
        <v>5</v>
      </c>
      <c r="B639">
        <v>7</v>
      </c>
      <c r="AE639">
        <v>2</v>
      </c>
      <c r="AF639">
        <v>1</v>
      </c>
      <c r="AS639">
        <v>4</v>
      </c>
      <c r="AT639">
        <v>9</v>
      </c>
    </row>
    <row r="640" spans="1:46">
      <c r="A640">
        <v>7</v>
      </c>
      <c r="B640">
        <v>2</v>
      </c>
      <c r="AE640">
        <v>1</v>
      </c>
      <c r="AF640">
        <v>8</v>
      </c>
      <c r="AS640">
        <v>9</v>
      </c>
      <c r="AT640">
        <v>4</v>
      </c>
    </row>
    <row r="641" spans="1:46">
      <c r="A641">
        <v>2</v>
      </c>
      <c r="B641">
        <v>1</v>
      </c>
      <c r="AE641">
        <v>8</v>
      </c>
      <c r="AF641">
        <v>1</v>
      </c>
      <c r="AS641">
        <v>4</v>
      </c>
      <c r="AT641">
        <v>9</v>
      </c>
    </row>
    <row r="642" spans="1:46">
      <c r="A642">
        <v>1</v>
      </c>
      <c r="B642">
        <v>5</v>
      </c>
      <c r="AE642">
        <v>1</v>
      </c>
      <c r="AF642">
        <v>8</v>
      </c>
      <c r="AS642">
        <v>9</v>
      </c>
      <c r="AT642">
        <v>2</v>
      </c>
    </row>
    <row r="643" spans="1:46">
      <c r="A643">
        <v>5</v>
      </c>
      <c r="B643">
        <v>7</v>
      </c>
      <c r="AE643">
        <v>6</v>
      </c>
      <c r="AF643">
        <v>7</v>
      </c>
      <c r="AS643">
        <v>2</v>
      </c>
      <c r="AT643">
        <v>3</v>
      </c>
    </row>
    <row r="644" spans="1:46">
      <c r="A644">
        <v>7</v>
      </c>
      <c r="B644">
        <v>5</v>
      </c>
      <c r="AE644">
        <v>7</v>
      </c>
      <c r="AF644">
        <v>6</v>
      </c>
      <c r="AS644">
        <v>3</v>
      </c>
      <c r="AT644">
        <v>9</v>
      </c>
    </row>
    <row r="645" spans="1:46">
      <c r="A645">
        <v>5</v>
      </c>
      <c r="B645">
        <v>2</v>
      </c>
      <c r="AE645">
        <v>6</v>
      </c>
      <c r="AF645">
        <v>7</v>
      </c>
      <c r="AS645">
        <v>9</v>
      </c>
      <c r="AT645">
        <v>4</v>
      </c>
    </row>
    <row r="646" spans="1:46">
      <c r="A646">
        <v>2</v>
      </c>
      <c r="B646">
        <v>10</v>
      </c>
      <c r="AE646">
        <v>7</v>
      </c>
      <c r="AF646">
        <v>6</v>
      </c>
      <c r="AS646">
        <v>4</v>
      </c>
      <c r="AT646">
        <v>2</v>
      </c>
    </row>
    <row r="647" spans="1:46">
      <c r="A647">
        <v>10</v>
      </c>
      <c r="B647">
        <v>2</v>
      </c>
      <c r="AE647">
        <v>6</v>
      </c>
      <c r="AF647">
        <v>5</v>
      </c>
      <c r="AS647">
        <v>2</v>
      </c>
      <c r="AT647">
        <v>9</v>
      </c>
    </row>
    <row r="648" spans="1:46">
      <c r="A648">
        <v>2</v>
      </c>
      <c r="B648">
        <v>10</v>
      </c>
      <c r="AE648">
        <v>5</v>
      </c>
      <c r="AF648">
        <v>6</v>
      </c>
      <c r="AS648">
        <v>9</v>
      </c>
      <c r="AT648">
        <v>7</v>
      </c>
    </row>
    <row r="649" spans="1:46">
      <c r="A649">
        <v>10</v>
      </c>
      <c r="B649">
        <v>2</v>
      </c>
      <c r="AE649">
        <v>6</v>
      </c>
      <c r="AF649">
        <v>3</v>
      </c>
      <c r="AS649">
        <v>7</v>
      </c>
      <c r="AT649">
        <v>9</v>
      </c>
    </row>
    <row r="650" spans="1:46">
      <c r="A650">
        <v>2</v>
      </c>
      <c r="B650">
        <v>10</v>
      </c>
      <c r="AE650">
        <v>3</v>
      </c>
      <c r="AF650">
        <v>5</v>
      </c>
      <c r="AS650">
        <v>9</v>
      </c>
      <c r="AT650">
        <v>7</v>
      </c>
    </row>
    <row r="651" spans="1:46">
      <c r="A651">
        <v>10</v>
      </c>
      <c r="B651">
        <v>2</v>
      </c>
      <c r="AE651">
        <v>5</v>
      </c>
      <c r="AF651">
        <v>3</v>
      </c>
      <c r="AS651">
        <v>7</v>
      </c>
      <c r="AT651">
        <v>4</v>
      </c>
    </row>
    <row r="652" spans="1:46">
      <c r="A652">
        <v>9</v>
      </c>
      <c r="B652">
        <v>11</v>
      </c>
      <c r="AE652">
        <v>3</v>
      </c>
      <c r="AF652">
        <v>2</v>
      </c>
      <c r="AS652">
        <v>4</v>
      </c>
      <c r="AT652">
        <v>7</v>
      </c>
    </row>
    <row r="653" spans="1:46">
      <c r="A653">
        <v>11</v>
      </c>
      <c r="B653">
        <v>9</v>
      </c>
      <c r="AE653">
        <v>2</v>
      </c>
      <c r="AF653">
        <v>5</v>
      </c>
      <c r="AS653">
        <v>7</v>
      </c>
      <c r="AT653">
        <v>6</v>
      </c>
    </row>
    <row r="654" spans="1:46">
      <c r="A654">
        <v>9</v>
      </c>
      <c r="B654">
        <v>8</v>
      </c>
      <c r="AE654">
        <v>5</v>
      </c>
      <c r="AF654">
        <v>9</v>
      </c>
      <c r="AS654">
        <v>6</v>
      </c>
      <c r="AT654">
        <v>7</v>
      </c>
    </row>
    <row r="655" spans="1:46">
      <c r="A655">
        <v>8</v>
      </c>
      <c r="B655">
        <v>9</v>
      </c>
      <c r="AE655">
        <v>9</v>
      </c>
      <c r="AF655">
        <v>7</v>
      </c>
      <c r="AS655">
        <v>7</v>
      </c>
      <c r="AT655">
        <v>6</v>
      </c>
    </row>
    <row r="656" spans="1:46">
      <c r="A656">
        <v>9</v>
      </c>
      <c r="B656">
        <v>8</v>
      </c>
      <c r="AE656">
        <v>7</v>
      </c>
      <c r="AF656">
        <v>9</v>
      </c>
      <c r="AS656">
        <v>8</v>
      </c>
      <c r="AT656">
        <v>5</v>
      </c>
    </row>
    <row r="657" spans="1:46">
      <c r="A657">
        <v>8</v>
      </c>
      <c r="B657">
        <v>6</v>
      </c>
      <c r="AE657">
        <v>9</v>
      </c>
      <c r="AF657">
        <v>7</v>
      </c>
      <c r="AS657">
        <v>5</v>
      </c>
      <c r="AT657">
        <v>8</v>
      </c>
    </row>
    <row r="658" spans="1:46">
      <c r="A658">
        <v>6</v>
      </c>
      <c r="B658">
        <v>8</v>
      </c>
      <c r="AE658">
        <v>7</v>
      </c>
      <c r="AF658">
        <v>9</v>
      </c>
      <c r="AS658">
        <v>8</v>
      </c>
      <c r="AT658">
        <v>5</v>
      </c>
    </row>
    <row r="659" spans="1:46">
      <c r="A659">
        <v>8</v>
      </c>
      <c r="B659">
        <v>7</v>
      </c>
      <c r="AE659">
        <v>9</v>
      </c>
      <c r="AF659">
        <v>2</v>
      </c>
      <c r="AS659">
        <v>5</v>
      </c>
      <c r="AT659">
        <v>8</v>
      </c>
    </row>
    <row r="660" spans="1:46">
      <c r="A660">
        <v>7</v>
      </c>
      <c r="B660">
        <v>3</v>
      </c>
      <c r="AE660">
        <v>2</v>
      </c>
      <c r="AF660">
        <v>1</v>
      </c>
      <c r="AS660">
        <v>8</v>
      </c>
      <c r="AT660">
        <v>3</v>
      </c>
    </row>
    <row r="661" spans="1:46">
      <c r="A661">
        <v>3</v>
      </c>
      <c r="B661">
        <v>8</v>
      </c>
      <c r="AE661">
        <v>1</v>
      </c>
      <c r="AF661">
        <v>8</v>
      </c>
      <c r="AS661">
        <v>3</v>
      </c>
      <c r="AT661">
        <v>2</v>
      </c>
    </row>
    <row r="662" spans="1:46">
      <c r="A662">
        <v>8</v>
      </c>
      <c r="B662">
        <v>9</v>
      </c>
      <c r="AE662">
        <v>8</v>
      </c>
      <c r="AF662">
        <v>1</v>
      </c>
      <c r="AS662">
        <v>2</v>
      </c>
      <c r="AT662">
        <v>3</v>
      </c>
    </row>
    <row r="663" spans="1:46">
      <c r="A663">
        <v>9</v>
      </c>
      <c r="B663">
        <v>8</v>
      </c>
      <c r="AE663">
        <v>1</v>
      </c>
      <c r="AF663">
        <v>4</v>
      </c>
      <c r="AS663">
        <v>3</v>
      </c>
      <c r="AT663">
        <v>2</v>
      </c>
    </row>
    <row r="664" spans="1:46">
      <c r="A664">
        <v>8</v>
      </c>
      <c r="B664">
        <v>6</v>
      </c>
      <c r="AE664">
        <v>4</v>
      </c>
      <c r="AF664">
        <v>8</v>
      </c>
      <c r="AS664">
        <v>2</v>
      </c>
      <c r="AT664">
        <v>4</v>
      </c>
    </row>
    <row r="665" spans="1:46">
      <c r="A665">
        <v>6</v>
      </c>
      <c r="B665">
        <v>1</v>
      </c>
      <c r="AE665">
        <v>8</v>
      </c>
      <c r="AF665">
        <v>1</v>
      </c>
      <c r="AS665">
        <v>4</v>
      </c>
      <c r="AT665">
        <v>2</v>
      </c>
    </row>
    <row r="666" spans="1:46">
      <c r="A666">
        <v>1</v>
      </c>
      <c r="B666">
        <v>7</v>
      </c>
      <c r="AE666">
        <v>1</v>
      </c>
      <c r="AF666">
        <v>2</v>
      </c>
      <c r="AS666">
        <v>2</v>
      </c>
      <c r="AT666">
        <v>3</v>
      </c>
    </row>
    <row r="667" spans="1:46">
      <c r="A667">
        <v>7</v>
      </c>
      <c r="B667">
        <v>1</v>
      </c>
      <c r="AE667">
        <v>2</v>
      </c>
      <c r="AF667">
        <v>9</v>
      </c>
      <c r="AS667">
        <v>3</v>
      </c>
      <c r="AT667">
        <v>9</v>
      </c>
    </row>
    <row r="668" spans="1:46">
      <c r="A668">
        <v>1</v>
      </c>
      <c r="B668">
        <v>6</v>
      </c>
      <c r="AE668">
        <v>9</v>
      </c>
      <c r="AF668">
        <v>2</v>
      </c>
      <c r="AS668">
        <v>9</v>
      </c>
      <c r="AT668">
        <v>3</v>
      </c>
    </row>
    <row r="669" spans="1:46">
      <c r="A669">
        <v>6</v>
      </c>
      <c r="B669">
        <v>7</v>
      </c>
      <c r="AE669">
        <v>2</v>
      </c>
      <c r="AF669">
        <v>4</v>
      </c>
      <c r="AS669">
        <v>3</v>
      </c>
      <c r="AT669">
        <v>9</v>
      </c>
    </row>
    <row r="670" spans="1:46">
      <c r="A670">
        <v>7</v>
      </c>
      <c r="B670">
        <v>1</v>
      </c>
      <c r="AE670">
        <v>4</v>
      </c>
      <c r="AF670">
        <v>8</v>
      </c>
      <c r="AS670">
        <v>9</v>
      </c>
      <c r="AT670">
        <v>7</v>
      </c>
    </row>
    <row r="671" spans="1:46">
      <c r="A671">
        <v>1</v>
      </c>
      <c r="B671">
        <v>4</v>
      </c>
      <c r="AE671">
        <v>6</v>
      </c>
      <c r="AF671">
        <v>7</v>
      </c>
      <c r="AS671">
        <v>7</v>
      </c>
      <c r="AT671">
        <v>4</v>
      </c>
    </row>
    <row r="672" spans="1:46">
      <c r="A672">
        <v>4</v>
      </c>
      <c r="B672">
        <v>7</v>
      </c>
      <c r="AE672">
        <v>7</v>
      </c>
      <c r="AF672">
        <v>5</v>
      </c>
      <c r="AS672">
        <v>4</v>
      </c>
      <c r="AT672">
        <v>7</v>
      </c>
    </row>
    <row r="673" spans="1:46">
      <c r="A673">
        <v>7</v>
      </c>
      <c r="B673">
        <v>3</v>
      </c>
      <c r="AE673">
        <v>5</v>
      </c>
      <c r="AF673">
        <v>7</v>
      </c>
      <c r="AS673">
        <v>7</v>
      </c>
      <c r="AT673">
        <v>9</v>
      </c>
    </row>
    <row r="674" spans="1:46">
      <c r="A674">
        <v>3</v>
      </c>
      <c r="B674">
        <v>8</v>
      </c>
      <c r="AE674">
        <v>7</v>
      </c>
      <c r="AF674">
        <v>5</v>
      </c>
      <c r="AS674">
        <v>9</v>
      </c>
      <c r="AT674">
        <v>1</v>
      </c>
    </row>
    <row r="675" spans="1:46">
      <c r="A675">
        <v>8</v>
      </c>
      <c r="B675">
        <v>1</v>
      </c>
      <c r="AE675">
        <v>5</v>
      </c>
      <c r="AF675">
        <v>9</v>
      </c>
      <c r="AS675">
        <v>1</v>
      </c>
      <c r="AT675">
        <v>6</v>
      </c>
    </row>
    <row r="676" spans="1:46">
      <c r="A676">
        <v>1</v>
      </c>
      <c r="B676">
        <v>4</v>
      </c>
      <c r="AE676">
        <v>9</v>
      </c>
      <c r="AF676">
        <v>5</v>
      </c>
      <c r="AS676">
        <v>6</v>
      </c>
      <c r="AT676">
        <v>7</v>
      </c>
    </row>
    <row r="677" spans="1:46">
      <c r="A677">
        <v>4</v>
      </c>
      <c r="B677">
        <v>11</v>
      </c>
      <c r="AE677">
        <v>5</v>
      </c>
      <c r="AF677">
        <v>7</v>
      </c>
      <c r="AS677">
        <v>7</v>
      </c>
      <c r="AT677">
        <v>6</v>
      </c>
    </row>
    <row r="678" spans="1:46">
      <c r="A678">
        <v>11</v>
      </c>
      <c r="B678">
        <v>4</v>
      </c>
      <c r="AE678">
        <v>7</v>
      </c>
      <c r="AF678">
        <v>5</v>
      </c>
      <c r="AS678">
        <v>6</v>
      </c>
      <c r="AT678">
        <v>7</v>
      </c>
    </row>
    <row r="679" spans="1:46">
      <c r="A679">
        <v>4</v>
      </c>
      <c r="B679">
        <v>10</v>
      </c>
      <c r="AE679">
        <v>5</v>
      </c>
      <c r="AF679">
        <v>3</v>
      </c>
      <c r="AS679">
        <v>7</v>
      </c>
      <c r="AT679">
        <v>6</v>
      </c>
    </row>
    <row r="680" spans="1:46">
      <c r="A680">
        <v>10</v>
      </c>
      <c r="B680">
        <v>5</v>
      </c>
      <c r="AE680">
        <v>3</v>
      </c>
      <c r="AF680">
        <v>2</v>
      </c>
      <c r="AS680">
        <v>6</v>
      </c>
      <c r="AT680">
        <v>7</v>
      </c>
    </row>
    <row r="681" spans="1:46">
      <c r="A681">
        <v>5</v>
      </c>
      <c r="B681">
        <v>10</v>
      </c>
      <c r="AE681">
        <v>2</v>
      </c>
      <c r="AF681">
        <v>5</v>
      </c>
      <c r="AS681">
        <v>7</v>
      </c>
      <c r="AT681">
        <v>4</v>
      </c>
    </row>
    <row r="682" spans="1:46">
      <c r="A682">
        <v>10</v>
      </c>
      <c r="B682">
        <v>2</v>
      </c>
      <c r="AE682">
        <v>5</v>
      </c>
      <c r="AF682">
        <v>9</v>
      </c>
      <c r="AS682">
        <v>4</v>
      </c>
      <c r="AT682">
        <v>7</v>
      </c>
    </row>
    <row r="683" spans="1:46">
      <c r="A683">
        <v>2</v>
      </c>
      <c r="B683">
        <v>7</v>
      </c>
      <c r="AE683">
        <v>9</v>
      </c>
      <c r="AF683">
        <v>2</v>
      </c>
      <c r="AS683">
        <v>7</v>
      </c>
      <c r="AT683">
        <v>6</v>
      </c>
    </row>
    <row r="684" spans="1:46">
      <c r="A684">
        <v>7</v>
      </c>
      <c r="B684">
        <v>2</v>
      </c>
      <c r="AE684">
        <v>2</v>
      </c>
      <c r="AF684">
        <v>9</v>
      </c>
      <c r="AS684">
        <v>5</v>
      </c>
      <c r="AT684">
        <v>3</v>
      </c>
    </row>
    <row r="685" spans="1:46">
      <c r="A685">
        <v>2</v>
      </c>
      <c r="B685">
        <v>7</v>
      </c>
      <c r="AE685">
        <v>9</v>
      </c>
      <c r="AF685">
        <v>2</v>
      </c>
      <c r="AS685">
        <v>3</v>
      </c>
      <c r="AT685">
        <v>5</v>
      </c>
    </row>
    <row r="686" spans="1:46">
      <c r="A686">
        <v>7</v>
      </c>
      <c r="B686">
        <v>5</v>
      </c>
      <c r="AE686">
        <v>2</v>
      </c>
      <c r="AF686">
        <v>4</v>
      </c>
      <c r="AS686">
        <v>5</v>
      </c>
      <c r="AT686">
        <v>8</v>
      </c>
    </row>
    <row r="687" spans="1:46">
      <c r="A687">
        <v>5</v>
      </c>
      <c r="B687">
        <v>2</v>
      </c>
      <c r="AE687">
        <v>4</v>
      </c>
      <c r="AF687">
        <v>9</v>
      </c>
      <c r="AS687">
        <v>8</v>
      </c>
      <c r="AT687">
        <v>4</v>
      </c>
    </row>
    <row r="688" spans="1:46">
      <c r="A688">
        <v>2</v>
      </c>
      <c r="B688">
        <v>5</v>
      </c>
      <c r="AE688">
        <v>9</v>
      </c>
      <c r="AF688">
        <v>2</v>
      </c>
      <c r="AS688">
        <v>4</v>
      </c>
      <c r="AT688">
        <v>8</v>
      </c>
    </row>
    <row r="689" spans="1:46">
      <c r="A689">
        <v>5</v>
      </c>
      <c r="B689">
        <v>7</v>
      </c>
      <c r="AE689">
        <v>2</v>
      </c>
      <c r="AF689">
        <v>9</v>
      </c>
      <c r="AS689">
        <v>8</v>
      </c>
      <c r="AT689">
        <v>3</v>
      </c>
    </row>
    <row r="690" spans="1:46">
      <c r="A690">
        <v>7</v>
      </c>
      <c r="B690">
        <v>10</v>
      </c>
      <c r="AE690">
        <v>9</v>
      </c>
      <c r="AF690">
        <v>4</v>
      </c>
      <c r="AS690">
        <v>3</v>
      </c>
      <c r="AT690">
        <v>2</v>
      </c>
    </row>
    <row r="691" spans="1:46">
      <c r="A691">
        <v>10</v>
      </c>
      <c r="B691">
        <v>7</v>
      </c>
      <c r="AE691">
        <v>4</v>
      </c>
      <c r="AF691">
        <v>2</v>
      </c>
      <c r="AS691">
        <v>2</v>
      </c>
      <c r="AT691">
        <v>4</v>
      </c>
    </row>
    <row r="692" spans="1:46">
      <c r="A692">
        <v>7</v>
      </c>
      <c r="B692">
        <v>2</v>
      </c>
      <c r="AE692">
        <v>2</v>
      </c>
      <c r="AF692">
        <v>1</v>
      </c>
      <c r="AS692">
        <v>4</v>
      </c>
      <c r="AT692">
        <v>9</v>
      </c>
    </row>
    <row r="693" spans="1:46">
      <c r="A693">
        <v>2</v>
      </c>
      <c r="B693">
        <v>6</v>
      </c>
      <c r="AE693">
        <v>1</v>
      </c>
      <c r="AF693">
        <v>4</v>
      </c>
      <c r="AS693">
        <v>9</v>
      </c>
      <c r="AT693">
        <v>4</v>
      </c>
    </row>
    <row r="694" spans="1:46">
      <c r="A694">
        <v>6</v>
      </c>
      <c r="B694">
        <v>4</v>
      </c>
      <c r="AE694">
        <v>4</v>
      </c>
      <c r="AF694">
        <v>8</v>
      </c>
      <c r="AS694">
        <v>4</v>
      </c>
      <c r="AT694">
        <v>2</v>
      </c>
    </row>
    <row r="695" spans="1:46">
      <c r="A695">
        <v>4</v>
      </c>
      <c r="B695">
        <v>10</v>
      </c>
      <c r="AE695">
        <v>8</v>
      </c>
      <c r="AF695">
        <v>4</v>
      </c>
      <c r="AS695">
        <v>2</v>
      </c>
      <c r="AT695">
        <v>3</v>
      </c>
    </row>
    <row r="696" spans="1:46">
      <c r="A696">
        <v>10</v>
      </c>
      <c r="B696">
        <v>4</v>
      </c>
      <c r="AE696">
        <v>4</v>
      </c>
      <c r="AF696">
        <v>8</v>
      </c>
      <c r="AS696">
        <v>3</v>
      </c>
      <c r="AT696">
        <v>2</v>
      </c>
    </row>
    <row r="697" spans="1:46">
      <c r="A697">
        <v>4</v>
      </c>
      <c r="B697">
        <v>10</v>
      </c>
      <c r="AE697">
        <v>6</v>
      </c>
      <c r="AF697">
        <v>5</v>
      </c>
      <c r="AS697">
        <v>2</v>
      </c>
      <c r="AT697">
        <v>3</v>
      </c>
    </row>
    <row r="698" spans="1:46">
      <c r="A698">
        <v>10</v>
      </c>
      <c r="B698">
        <v>2</v>
      </c>
      <c r="AE698">
        <v>5</v>
      </c>
      <c r="AF698">
        <v>3</v>
      </c>
      <c r="AS698">
        <v>3</v>
      </c>
      <c r="AT698">
        <v>4</v>
      </c>
    </row>
    <row r="699" spans="1:46">
      <c r="A699">
        <v>8</v>
      </c>
      <c r="B699">
        <v>6</v>
      </c>
      <c r="AE699">
        <v>3</v>
      </c>
      <c r="AF699">
        <v>6</v>
      </c>
      <c r="AS699">
        <v>4</v>
      </c>
      <c r="AT699">
        <v>2</v>
      </c>
    </row>
    <row r="700" spans="1:46">
      <c r="A700">
        <v>6</v>
      </c>
      <c r="B700">
        <v>8</v>
      </c>
      <c r="AE700">
        <v>6</v>
      </c>
      <c r="AF700">
        <v>7</v>
      </c>
      <c r="AS700">
        <v>2</v>
      </c>
      <c r="AT700">
        <v>3</v>
      </c>
    </row>
    <row r="701" spans="1:46">
      <c r="A701">
        <v>8</v>
      </c>
      <c r="B701">
        <v>9</v>
      </c>
      <c r="AE701">
        <v>7</v>
      </c>
      <c r="AF701">
        <v>9</v>
      </c>
      <c r="AS701">
        <v>3</v>
      </c>
      <c r="AT701">
        <v>2</v>
      </c>
    </row>
    <row r="702" spans="1:46">
      <c r="A702">
        <v>9</v>
      </c>
      <c r="B702">
        <v>6</v>
      </c>
      <c r="AE702">
        <v>9</v>
      </c>
      <c r="AF702">
        <v>7</v>
      </c>
      <c r="AS702">
        <v>2</v>
      </c>
      <c r="AT702">
        <v>9</v>
      </c>
    </row>
    <row r="703" spans="1:46">
      <c r="A703">
        <v>6</v>
      </c>
      <c r="B703">
        <v>7</v>
      </c>
      <c r="AE703">
        <v>7</v>
      </c>
      <c r="AF703">
        <v>5</v>
      </c>
      <c r="AS703">
        <v>9</v>
      </c>
      <c r="AT703">
        <v>3</v>
      </c>
    </row>
    <row r="704" spans="1:46">
      <c r="A704">
        <v>7</v>
      </c>
      <c r="B704">
        <v>3</v>
      </c>
      <c r="AE704">
        <v>5</v>
      </c>
      <c r="AF704">
        <v>3</v>
      </c>
      <c r="AS704">
        <v>3</v>
      </c>
      <c r="AT704">
        <v>9</v>
      </c>
    </row>
    <row r="705" spans="1:46">
      <c r="A705">
        <v>3</v>
      </c>
      <c r="B705">
        <v>11</v>
      </c>
      <c r="AE705">
        <v>3</v>
      </c>
      <c r="AF705">
        <v>5</v>
      </c>
      <c r="AS705">
        <v>9</v>
      </c>
      <c r="AT705">
        <v>4</v>
      </c>
    </row>
    <row r="706" spans="1:46">
      <c r="A706">
        <v>11</v>
      </c>
      <c r="B706">
        <v>8</v>
      </c>
      <c r="AE706">
        <v>5</v>
      </c>
      <c r="AF706">
        <v>7</v>
      </c>
      <c r="AS706">
        <v>4</v>
      </c>
      <c r="AT706">
        <v>7</v>
      </c>
    </row>
    <row r="707" spans="1:46">
      <c r="A707">
        <v>8</v>
      </c>
      <c r="B707">
        <v>3</v>
      </c>
      <c r="AE707">
        <v>7</v>
      </c>
      <c r="AF707">
        <v>9</v>
      </c>
      <c r="AS707">
        <v>7</v>
      </c>
      <c r="AT707">
        <v>2</v>
      </c>
    </row>
    <row r="708" spans="1:46">
      <c r="A708">
        <v>3</v>
      </c>
      <c r="B708">
        <v>11</v>
      </c>
      <c r="AE708">
        <v>9</v>
      </c>
      <c r="AF708">
        <v>2</v>
      </c>
      <c r="AS708">
        <v>2</v>
      </c>
      <c r="AT708">
        <v>7</v>
      </c>
    </row>
    <row r="709" spans="1:46">
      <c r="A709">
        <v>11</v>
      </c>
      <c r="B709">
        <v>7</v>
      </c>
      <c r="AE709">
        <v>2</v>
      </c>
      <c r="AF709">
        <v>9</v>
      </c>
      <c r="AS709">
        <v>7</v>
      </c>
      <c r="AT709">
        <v>1</v>
      </c>
    </row>
    <row r="710" spans="1:46">
      <c r="A710">
        <v>7</v>
      </c>
      <c r="B710">
        <v>9</v>
      </c>
      <c r="AE710">
        <v>9</v>
      </c>
      <c r="AF710">
        <v>2</v>
      </c>
      <c r="AS710">
        <v>1</v>
      </c>
      <c r="AT710">
        <v>7</v>
      </c>
    </row>
    <row r="711" spans="1:46">
      <c r="A711">
        <v>9</v>
      </c>
      <c r="B711">
        <v>8</v>
      </c>
      <c r="AE711">
        <v>2</v>
      </c>
      <c r="AF711">
        <v>5</v>
      </c>
      <c r="AS711">
        <v>7</v>
      </c>
      <c r="AT711">
        <v>9</v>
      </c>
    </row>
    <row r="712" spans="1:46">
      <c r="A712">
        <v>8</v>
      </c>
      <c r="B712">
        <v>11</v>
      </c>
      <c r="AE712">
        <v>5</v>
      </c>
      <c r="AF712">
        <v>9</v>
      </c>
      <c r="AS712">
        <v>9</v>
      </c>
      <c r="AT712">
        <v>7</v>
      </c>
    </row>
    <row r="713" spans="1:46">
      <c r="A713">
        <v>11</v>
      </c>
      <c r="B713">
        <v>9</v>
      </c>
      <c r="AE713">
        <v>9</v>
      </c>
      <c r="AF713">
        <v>2</v>
      </c>
      <c r="AS713">
        <v>7</v>
      </c>
      <c r="AT713">
        <v>1</v>
      </c>
    </row>
    <row r="714" spans="1:46">
      <c r="A714">
        <v>9</v>
      </c>
      <c r="B714">
        <v>7</v>
      </c>
      <c r="AE714">
        <v>2</v>
      </c>
      <c r="AF714">
        <v>9</v>
      </c>
      <c r="AS714">
        <v>1</v>
      </c>
      <c r="AT714">
        <v>6</v>
      </c>
    </row>
    <row r="715" spans="1:46">
      <c r="A715">
        <v>7</v>
      </c>
      <c r="B715">
        <v>6</v>
      </c>
      <c r="AE715">
        <v>9</v>
      </c>
      <c r="AF715">
        <v>2</v>
      </c>
      <c r="AS715">
        <v>6</v>
      </c>
      <c r="AT715">
        <v>7</v>
      </c>
    </row>
    <row r="716" spans="1:46">
      <c r="A716">
        <v>6</v>
      </c>
      <c r="B716">
        <v>8</v>
      </c>
      <c r="AE716">
        <v>2</v>
      </c>
      <c r="AF716">
        <v>1</v>
      </c>
      <c r="AS716">
        <v>7</v>
      </c>
      <c r="AT716">
        <v>6</v>
      </c>
    </row>
    <row r="717" spans="1:46">
      <c r="A717">
        <v>8</v>
      </c>
      <c r="B717">
        <v>6</v>
      </c>
      <c r="AE717">
        <v>1</v>
      </c>
      <c r="AF717">
        <v>4</v>
      </c>
      <c r="AS717">
        <v>6</v>
      </c>
      <c r="AT717">
        <v>7</v>
      </c>
    </row>
    <row r="718" spans="1:46">
      <c r="A718">
        <v>6</v>
      </c>
      <c r="B718">
        <v>2</v>
      </c>
      <c r="AE718">
        <v>4</v>
      </c>
      <c r="AF718">
        <v>8</v>
      </c>
      <c r="AS718">
        <v>7</v>
      </c>
      <c r="AT718">
        <v>6</v>
      </c>
    </row>
    <row r="719" spans="1:46">
      <c r="A719">
        <v>2</v>
      </c>
      <c r="B719">
        <v>7</v>
      </c>
      <c r="AE719">
        <v>8</v>
      </c>
      <c r="AF719">
        <v>4</v>
      </c>
      <c r="AS719">
        <v>2</v>
      </c>
      <c r="AT719">
        <v>4</v>
      </c>
    </row>
    <row r="720" spans="1:46">
      <c r="A720">
        <v>7</v>
      </c>
      <c r="B720">
        <v>1</v>
      </c>
      <c r="AE720">
        <v>4</v>
      </c>
      <c r="AF720">
        <v>8</v>
      </c>
      <c r="AS720">
        <v>4</v>
      </c>
      <c r="AT720">
        <v>3</v>
      </c>
    </row>
    <row r="721" spans="1:46">
      <c r="A721">
        <v>1</v>
      </c>
      <c r="B721">
        <v>7</v>
      </c>
      <c r="AE721">
        <v>8</v>
      </c>
      <c r="AF721">
        <v>4</v>
      </c>
      <c r="AS721">
        <v>3</v>
      </c>
      <c r="AT721">
        <v>8</v>
      </c>
    </row>
    <row r="722" spans="1:46">
      <c r="A722">
        <v>7</v>
      </c>
      <c r="B722">
        <v>1</v>
      </c>
      <c r="AE722">
        <v>4</v>
      </c>
      <c r="AF722">
        <v>1</v>
      </c>
      <c r="AS722">
        <v>8</v>
      </c>
      <c r="AT722">
        <v>5</v>
      </c>
    </row>
    <row r="723" spans="1:46">
      <c r="A723">
        <v>1</v>
      </c>
      <c r="B723">
        <v>8</v>
      </c>
      <c r="AE723">
        <v>1</v>
      </c>
      <c r="AF723">
        <v>8</v>
      </c>
      <c r="AS723">
        <v>5</v>
      </c>
      <c r="AT723">
        <v>3</v>
      </c>
    </row>
    <row r="724" spans="1:46">
      <c r="A724">
        <v>8</v>
      </c>
      <c r="B724">
        <v>1</v>
      </c>
      <c r="AE724">
        <v>8</v>
      </c>
      <c r="AF724">
        <v>4</v>
      </c>
      <c r="AS724">
        <v>3</v>
      </c>
      <c r="AT724">
        <v>8</v>
      </c>
    </row>
    <row r="725" spans="1:46">
      <c r="A725">
        <v>1</v>
      </c>
      <c r="B725">
        <v>6</v>
      </c>
      <c r="AE725">
        <v>5</v>
      </c>
      <c r="AF725">
        <v>6</v>
      </c>
      <c r="AS725">
        <v>8</v>
      </c>
      <c r="AT725">
        <v>5</v>
      </c>
    </row>
    <row r="726" spans="1:46">
      <c r="A726">
        <v>6</v>
      </c>
      <c r="B726">
        <v>2</v>
      </c>
      <c r="AE726">
        <v>6</v>
      </c>
      <c r="AF726">
        <v>7</v>
      </c>
      <c r="AS726">
        <v>5</v>
      </c>
      <c r="AT726">
        <v>4</v>
      </c>
    </row>
    <row r="727" spans="1:46">
      <c r="A727">
        <v>2</v>
      </c>
      <c r="B727">
        <v>7</v>
      </c>
      <c r="AE727">
        <v>7</v>
      </c>
      <c r="AF727">
        <v>5</v>
      </c>
      <c r="AS727">
        <v>4</v>
      </c>
      <c r="AT727">
        <v>3</v>
      </c>
    </row>
    <row r="728" spans="1:46">
      <c r="A728">
        <v>7</v>
      </c>
      <c r="B728">
        <v>1</v>
      </c>
      <c r="AE728">
        <v>5</v>
      </c>
      <c r="AF728">
        <v>7</v>
      </c>
      <c r="AS728">
        <v>3</v>
      </c>
      <c r="AT728">
        <v>9</v>
      </c>
    </row>
    <row r="729" spans="1:46">
      <c r="A729">
        <v>1</v>
      </c>
      <c r="B729">
        <v>6</v>
      </c>
      <c r="AE729">
        <v>7</v>
      </c>
      <c r="AF729">
        <v>5</v>
      </c>
      <c r="AS729">
        <v>9</v>
      </c>
      <c r="AT729">
        <v>2</v>
      </c>
    </row>
    <row r="730" spans="1:46">
      <c r="A730">
        <v>6</v>
      </c>
      <c r="B730">
        <v>2</v>
      </c>
      <c r="AE730">
        <v>5</v>
      </c>
      <c r="AF730">
        <v>2</v>
      </c>
      <c r="AS730">
        <v>2</v>
      </c>
      <c r="AT730">
        <v>4</v>
      </c>
    </row>
    <row r="731" spans="1:46">
      <c r="A731">
        <v>2</v>
      </c>
      <c r="B731">
        <v>1</v>
      </c>
      <c r="AE731">
        <v>2</v>
      </c>
      <c r="AF731">
        <v>5</v>
      </c>
      <c r="AS731">
        <v>4</v>
      </c>
      <c r="AT731">
        <v>9</v>
      </c>
    </row>
    <row r="732" spans="1:46">
      <c r="A732">
        <v>1</v>
      </c>
      <c r="B732">
        <v>5</v>
      </c>
      <c r="AE732">
        <v>5</v>
      </c>
      <c r="AF732">
        <v>3</v>
      </c>
      <c r="AS732">
        <v>9</v>
      </c>
      <c r="AT732">
        <v>7</v>
      </c>
    </row>
    <row r="733" spans="1:46">
      <c r="A733">
        <v>5</v>
      </c>
      <c r="B733">
        <v>1</v>
      </c>
      <c r="AE733">
        <v>3</v>
      </c>
      <c r="AF733">
        <v>6</v>
      </c>
      <c r="AS733">
        <v>7</v>
      </c>
      <c r="AT733">
        <v>4</v>
      </c>
    </row>
    <row r="734" spans="1:46">
      <c r="A734">
        <v>1</v>
      </c>
      <c r="B734">
        <v>5</v>
      </c>
      <c r="AE734">
        <v>6</v>
      </c>
      <c r="AF734">
        <v>5</v>
      </c>
      <c r="AS734">
        <v>4</v>
      </c>
      <c r="AT734">
        <v>2</v>
      </c>
    </row>
    <row r="735" spans="1:46">
      <c r="A735">
        <v>5</v>
      </c>
      <c r="B735">
        <v>2</v>
      </c>
      <c r="AE735">
        <v>5</v>
      </c>
      <c r="AF735">
        <v>9</v>
      </c>
      <c r="AS735">
        <v>2</v>
      </c>
      <c r="AT735">
        <v>4</v>
      </c>
    </row>
    <row r="736" spans="1:46">
      <c r="A736">
        <v>2</v>
      </c>
      <c r="B736">
        <v>5</v>
      </c>
      <c r="AE736">
        <v>9</v>
      </c>
      <c r="AF736">
        <v>7</v>
      </c>
      <c r="AS736">
        <v>4</v>
      </c>
      <c r="AT736">
        <v>2</v>
      </c>
    </row>
    <row r="737" spans="1:46">
      <c r="A737">
        <v>5</v>
      </c>
      <c r="B737">
        <v>2</v>
      </c>
      <c r="AE737">
        <v>7</v>
      </c>
      <c r="AF737">
        <v>9</v>
      </c>
      <c r="AS737">
        <v>2</v>
      </c>
      <c r="AT737">
        <v>3</v>
      </c>
    </row>
    <row r="738" spans="1:46">
      <c r="A738">
        <v>6</v>
      </c>
      <c r="B738">
        <v>8</v>
      </c>
      <c r="AE738">
        <v>9</v>
      </c>
      <c r="AF738">
        <v>7</v>
      </c>
      <c r="AS738">
        <v>3</v>
      </c>
      <c r="AT738">
        <v>9</v>
      </c>
    </row>
    <row r="739" spans="1:46">
      <c r="A739">
        <v>8</v>
      </c>
      <c r="B739">
        <v>6</v>
      </c>
      <c r="AE739">
        <v>7</v>
      </c>
      <c r="AF739">
        <v>5</v>
      </c>
      <c r="AS739">
        <v>9</v>
      </c>
      <c r="AT739">
        <v>1</v>
      </c>
    </row>
    <row r="740" spans="1:46">
      <c r="A740">
        <v>6</v>
      </c>
      <c r="B740">
        <v>8</v>
      </c>
      <c r="AE740">
        <v>5</v>
      </c>
      <c r="AF740">
        <v>2</v>
      </c>
      <c r="AS740">
        <v>1</v>
      </c>
      <c r="AT740">
        <v>7</v>
      </c>
    </row>
    <row r="741" spans="1:46">
      <c r="A741">
        <v>8</v>
      </c>
      <c r="B741">
        <v>3</v>
      </c>
      <c r="AE741">
        <v>2</v>
      </c>
      <c r="AF741">
        <v>5</v>
      </c>
      <c r="AS741">
        <v>7</v>
      </c>
      <c r="AT741">
        <v>6</v>
      </c>
    </row>
    <row r="742" spans="1:46">
      <c r="A742">
        <v>3</v>
      </c>
      <c r="B742">
        <v>8</v>
      </c>
      <c r="AE742">
        <v>5</v>
      </c>
      <c r="AF742">
        <v>2</v>
      </c>
      <c r="AS742">
        <v>6</v>
      </c>
      <c r="AT742">
        <v>7</v>
      </c>
    </row>
    <row r="743" spans="1:46">
      <c r="A743">
        <v>8</v>
      </c>
      <c r="B743">
        <v>6</v>
      </c>
      <c r="AE743">
        <v>2</v>
      </c>
      <c r="AF743">
        <v>4</v>
      </c>
      <c r="AS743">
        <v>7</v>
      </c>
      <c r="AT743">
        <v>9</v>
      </c>
    </row>
    <row r="744" spans="1:46">
      <c r="A744">
        <v>6</v>
      </c>
      <c r="B744">
        <v>8</v>
      </c>
      <c r="AE744">
        <v>4</v>
      </c>
      <c r="AF744">
        <v>9</v>
      </c>
      <c r="AS744">
        <v>9</v>
      </c>
      <c r="AT744">
        <v>1</v>
      </c>
    </row>
    <row r="745" spans="1:46">
      <c r="A745">
        <v>8</v>
      </c>
      <c r="B745">
        <v>6</v>
      </c>
      <c r="AE745">
        <v>9</v>
      </c>
      <c r="AF745">
        <v>4</v>
      </c>
      <c r="AS745">
        <v>1</v>
      </c>
      <c r="AT745">
        <v>6</v>
      </c>
    </row>
    <row r="746" spans="1:46">
      <c r="A746">
        <v>6</v>
      </c>
      <c r="B746">
        <v>3</v>
      </c>
      <c r="AE746">
        <v>4</v>
      </c>
      <c r="AF746">
        <v>2</v>
      </c>
      <c r="AS746">
        <v>6</v>
      </c>
      <c r="AT746">
        <v>1</v>
      </c>
    </row>
    <row r="747" spans="1:46">
      <c r="A747">
        <v>3</v>
      </c>
      <c r="B747">
        <v>11</v>
      </c>
      <c r="AE747">
        <v>2</v>
      </c>
      <c r="AF747">
        <v>9</v>
      </c>
      <c r="AS747">
        <v>1</v>
      </c>
      <c r="AT747">
        <v>6</v>
      </c>
    </row>
    <row r="748" spans="1:46">
      <c r="A748">
        <v>11</v>
      </c>
      <c r="B748">
        <v>7</v>
      </c>
      <c r="AE748">
        <v>9</v>
      </c>
      <c r="AF748">
        <v>4</v>
      </c>
      <c r="AS748">
        <v>6</v>
      </c>
      <c r="AT748">
        <v>7</v>
      </c>
    </row>
    <row r="749" spans="1:46">
      <c r="A749">
        <v>7</v>
      </c>
      <c r="B749">
        <v>1</v>
      </c>
      <c r="AE749">
        <v>4</v>
      </c>
      <c r="AF749">
        <v>8</v>
      </c>
      <c r="AS749">
        <v>7</v>
      </c>
      <c r="AT749">
        <v>1</v>
      </c>
    </row>
    <row r="750" spans="1:46">
      <c r="A750">
        <v>1</v>
      </c>
      <c r="B750">
        <v>11</v>
      </c>
      <c r="AE750">
        <v>8</v>
      </c>
      <c r="AF750">
        <v>4</v>
      </c>
      <c r="AS750">
        <v>1</v>
      </c>
      <c r="AT750">
        <v>6</v>
      </c>
    </row>
    <row r="751" spans="1:46">
      <c r="A751">
        <v>11</v>
      </c>
      <c r="B751">
        <v>5</v>
      </c>
      <c r="AE751">
        <v>4</v>
      </c>
      <c r="AF751">
        <v>8</v>
      </c>
      <c r="AS751">
        <v>6</v>
      </c>
      <c r="AT751">
        <v>7</v>
      </c>
    </row>
    <row r="752" spans="1:46">
      <c r="A752">
        <v>5</v>
      </c>
      <c r="B752">
        <v>11</v>
      </c>
      <c r="AE752">
        <v>8</v>
      </c>
      <c r="AF752">
        <v>4</v>
      </c>
      <c r="AS752">
        <v>7</v>
      </c>
      <c r="AT752">
        <v>6</v>
      </c>
    </row>
    <row r="753" spans="1:46">
      <c r="A753">
        <v>11</v>
      </c>
      <c r="B753">
        <v>1</v>
      </c>
      <c r="AE753">
        <v>4</v>
      </c>
      <c r="AF753">
        <v>8</v>
      </c>
      <c r="AS753">
        <v>6</v>
      </c>
      <c r="AT753">
        <v>7</v>
      </c>
    </row>
    <row r="754" spans="1:46">
      <c r="A754">
        <v>1</v>
      </c>
      <c r="B754">
        <v>11</v>
      </c>
      <c r="AE754">
        <v>5</v>
      </c>
      <c r="AF754">
        <v>7</v>
      </c>
      <c r="AS754">
        <v>7</v>
      </c>
      <c r="AT754">
        <v>6</v>
      </c>
    </row>
    <row r="755" spans="1:46">
      <c r="A755">
        <v>11</v>
      </c>
      <c r="B755">
        <v>10</v>
      </c>
      <c r="AE755">
        <v>7</v>
      </c>
      <c r="AF755">
        <v>6</v>
      </c>
      <c r="AS755">
        <v>3</v>
      </c>
      <c r="AT755">
        <v>5</v>
      </c>
    </row>
    <row r="756" spans="1:46">
      <c r="A756">
        <v>10</v>
      </c>
      <c r="B756">
        <v>7</v>
      </c>
      <c r="AE756">
        <v>6</v>
      </c>
      <c r="AF756">
        <v>5</v>
      </c>
      <c r="AS756">
        <v>5</v>
      </c>
      <c r="AT756">
        <v>2</v>
      </c>
    </row>
    <row r="757" spans="1:46">
      <c r="A757">
        <v>7</v>
      </c>
      <c r="B757">
        <v>8</v>
      </c>
      <c r="AE757">
        <v>5</v>
      </c>
      <c r="AF757">
        <v>6</v>
      </c>
      <c r="AS757">
        <v>2</v>
      </c>
      <c r="AT757">
        <v>3</v>
      </c>
    </row>
    <row r="758" spans="1:46">
      <c r="A758">
        <v>8</v>
      </c>
      <c r="B758">
        <v>3</v>
      </c>
      <c r="AE758">
        <v>6</v>
      </c>
      <c r="AF758">
        <v>7</v>
      </c>
      <c r="AS758">
        <v>3</v>
      </c>
      <c r="AT758">
        <v>5</v>
      </c>
    </row>
    <row r="759" spans="1:46">
      <c r="A759">
        <v>3</v>
      </c>
      <c r="B759">
        <v>6</v>
      </c>
      <c r="AE759">
        <v>7</v>
      </c>
      <c r="AF759">
        <v>6</v>
      </c>
      <c r="AS759">
        <v>5</v>
      </c>
      <c r="AT759">
        <v>8</v>
      </c>
    </row>
    <row r="760" spans="1:46">
      <c r="A760">
        <v>6</v>
      </c>
      <c r="B760">
        <v>7</v>
      </c>
      <c r="AE760">
        <v>6</v>
      </c>
      <c r="AF760">
        <v>7</v>
      </c>
      <c r="AS760">
        <v>8</v>
      </c>
      <c r="AT760">
        <v>5</v>
      </c>
    </row>
    <row r="761" spans="1:46">
      <c r="A761">
        <v>7</v>
      </c>
      <c r="B761">
        <v>5</v>
      </c>
      <c r="AE761">
        <v>7</v>
      </c>
      <c r="AF761">
        <v>6</v>
      </c>
      <c r="AS761">
        <v>5</v>
      </c>
      <c r="AT761">
        <v>2</v>
      </c>
    </row>
    <row r="762" spans="1:46">
      <c r="A762">
        <v>5</v>
      </c>
      <c r="B762">
        <v>1</v>
      </c>
      <c r="AE762">
        <v>6</v>
      </c>
      <c r="AF762">
        <v>7</v>
      </c>
      <c r="AS762">
        <v>2</v>
      </c>
      <c r="AT762">
        <v>3</v>
      </c>
    </row>
    <row r="763" spans="1:46">
      <c r="A763">
        <v>1</v>
      </c>
      <c r="B763">
        <v>5</v>
      </c>
      <c r="AE763">
        <v>7</v>
      </c>
      <c r="AF763">
        <v>5</v>
      </c>
      <c r="AS763">
        <v>3</v>
      </c>
      <c r="AT763">
        <v>5</v>
      </c>
    </row>
    <row r="764" spans="1:46">
      <c r="A764">
        <v>5</v>
      </c>
      <c r="B764">
        <v>4</v>
      </c>
      <c r="AE764">
        <v>5</v>
      </c>
      <c r="AF764">
        <v>3</v>
      </c>
      <c r="AS764">
        <v>5</v>
      </c>
      <c r="AT764">
        <v>8</v>
      </c>
    </row>
    <row r="765" spans="1:46">
      <c r="A765">
        <v>4</v>
      </c>
      <c r="B765">
        <v>10</v>
      </c>
      <c r="AE765">
        <v>3</v>
      </c>
      <c r="AF765">
        <v>5</v>
      </c>
      <c r="AS765">
        <v>8</v>
      </c>
      <c r="AT765">
        <v>5</v>
      </c>
    </row>
    <row r="766" spans="1:46">
      <c r="A766">
        <v>10</v>
      </c>
      <c r="B766">
        <v>7</v>
      </c>
      <c r="AE766">
        <v>5</v>
      </c>
      <c r="AF766">
        <v>2</v>
      </c>
      <c r="AS766">
        <v>5</v>
      </c>
      <c r="AT766">
        <v>2</v>
      </c>
    </row>
    <row r="767" spans="1:46">
      <c r="A767">
        <v>7</v>
      </c>
      <c r="B767">
        <v>10</v>
      </c>
      <c r="AE767">
        <v>2</v>
      </c>
      <c r="AF767">
        <v>9</v>
      </c>
      <c r="AS767">
        <v>2</v>
      </c>
      <c r="AT767">
        <v>4</v>
      </c>
    </row>
    <row r="768" spans="1:46">
      <c r="A768">
        <v>10</v>
      </c>
      <c r="B768">
        <v>2</v>
      </c>
      <c r="AE768">
        <v>9</v>
      </c>
      <c r="AF768">
        <v>2</v>
      </c>
      <c r="AS768">
        <v>4</v>
      </c>
      <c r="AT768">
        <v>8</v>
      </c>
    </row>
    <row r="769" spans="1:46">
      <c r="A769">
        <v>2</v>
      </c>
      <c r="B769">
        <v>7</v>
      </c>
      <c r="AE769">
        <v>2</v>
      </c>
      <c r="AF769">
        <v>9</v>
      </c>
      <c r="AS769">
        <v>8</v>
      </c>
      <c r="AT769">
        <v>4</v>
      </c>
    </row>
    <row r="770" spans="1:46">
      <c r="A770">
        <v>7</v>
      </c>
      <c r="B770">
        <v>2</v>
      </c>
      <c r="AE770">
        <v>9</v>
      </c>
      <c r="AF770">
        <v>2</v>
      </c>
      <c r="AS770">
        <v>4</v>
      </c>
      <c r="AT770">
        <v>2</v>
      </c>
    </row>
    <row r="771" spans="1:46">
      <c r="A771">
        <v>2</v>
      </c>
      <c r="B771">
        <v>7</v>
      </c>
      <c r="AE771">
        <v>2</v>
      </c>
      <c r="AF771">
        <v>9</v>
      </c>
      <c r="AS771">
        <v>2</v>
      </c>
      <c r="AT771">
        <v>3</v>
      </c>
    </row>
    <row r="772" spans="1:46">
      <c r="A772">
        <v>7</v>
      </c>
      <c r="B772">
        <v>2</v>
      </c>
      <c r="AE772">
        <v>9</v>
      </c>
      <c r="AF772">
        <v>2</v>
      </c>
      <c r="AS772">
        <v>3</v>
      </c>
      <c r="AT772">
        <v>5</v>
      </c>
    </row>
    <row r="773" spans="1:46">
      <c r="A773">
        <v>2</v>
      </c>
      <c r="B773">
        <v>6</v>
      </c>
      <c r="AE773">
        <v>2</v>
      </c>
      <c r="AF773">
        <v>4</v>
      </c>
      <c r="AS773">
        <v>5</v>
      </c>
      <c r="AT773">
        <v>3</v>
      </c>
    </row>
    <row r="774" spans="1:46">
      <c r="A774">
        <v>6</v>
      </c>
      <c r="B774">
        <v>2</v>
      </c>
      <c r="AE774">
        <v>4</v>
      </c>
      <c r="AF774">
        <v>2</v>
      </c>
      <c r="AS774">
        <v>3</v>
      </c>
      <c r="AT774">
        <v>5</v>
      </c>
    </row>
    <row r="775" spans="1:46">
      <c r="A775">
        <v>2</v>
      </c>
      <c r="B775">
        <v>6</v>
      </c>
      <c r="AE775">
        <v>2</v>
      </c>
      <c r="AF775">
        <v>1</v>
      </c>
      <c r="AS775">
        <v>5</v>
      </c>
      <c r="AT775">
        <v>4</v>
      </c>
    </row>
    <row r="776" spans="1:46">
      <c r="A776">
        <v>6</v>
      </c>
      <c r="B776">
        <v>2</v>
      </c>
      <c r="AE776">
        <v>1</v>
      </c>
      <c r="AF776">
        <v>4</v>
      </c>
      <c r="AS776">
        <v>4</v>
      </c>
      <c r="AT776">
        <v>1</v>
      </c>
    </row>
    <row r="777" spans="1:46">
      <c r="A777">
        <v>6</v>
      </c>
      <c r="B777">
        <v>8</v>
      </c>
      <c r="AE777">
        <v>4</v>
      </c>
      <c r="AF777">
        <v>8</v>
      </c>
      <c r="AS777">
        <v>1</v>
      </c>
      <c r="AT777">
        <v>6</v>
      </c>
    </row>
    <row r="778" spans="1:46">
      <c r="A778">
        <v>8</v>
      </c>
      <c r="B778">
        <v>9</v>
      </c>
      <c r="AE778">
        <v>8</v>
      </c>
      <c r="AF778">
        <v>1</v>
      </c>
      <c r="AS778">
        <v>6</v>
      </c>
      <c r="AT778">
        <v>4</v>
      </c>
    </row>
    <row r="779" spans="1:46">
      <c r="A779">
        <v>9</v>
      </c>
      <c r="B779">
        <v>6</v>
      </c>
      <c r="AE779">
        <v>7</v>
      </c>
      <c r="AF779">
        <v>5</v>
      </c>
      <c r="AS779">
        <v>4</v>
      </c>
      <c r="AT779">
        <v>3</v>
      </c>
    </row>
    <row r="780" spans="1:46">
      <c r="A780">
        <v>6</v>
      </c>
      <c r="B780">
        <v>8</v>
      </c>
      <c r="AE780">
        <v>5</v>
      </c>
      <c r="AF780">
        <v>3</v>
      </c>
      <c r="AS780">
        <v>3</v>
      </c>
      <c r="AT780">
        <v>9</v>
      </c>
    </row>
    <row r="781" spans="1:46">
      <c r="A781">
        <v>8</v>
      </c>
      <c r="B781">
        <v>7</v>
      </c>
      <c r="AE781">
        <v>3</v>
      </c>
      <c r="AF781">
        <v>6</v>
      </c>
      <c r="AS781">
        <v>9</v>
      </c>
      <c r="AT781">
        <v>1</v>
      </c>
    </row>
    <row r="782" spans="1:46">
      <c r="A782">
        <v>7</v>
      </c>
      <c r="B782">
        <v>3</v>
      </c>
      <c r="AE782">
        <v>6</v>
      </c>
      <c r="AF782">
        <v>7</v>
      </c>
      <c r="AS782">
        <v>1</v>
      </c>
      <c r="AT782">
        <v>9</v>
      </c>
    </row>
    <row r="783" spans="1:46">
      <c r="A783">
        <v>3</v>
      </c>
      <c r="B783">
        <v>8</v>
      </c>
      <c r="AE783">
        <v>7</v>
      </c>
      <c r="AF783">
        <v>5</v>
      </c>
      <c r="AS783">
        <v>9</v>
      </c>
      <c r="AT783">
        <v>1</v>
      </c>
    </row>
    <row r="784" spans="1:46">
      <c r="A784">
        <v>8</v>
      </c>
      <c r="B784">
        <v>9</v>
      </c>
      <c r="AE784">
        <v>5</v>
      </c>
      <c r="AF784">
        <v>2</v>
      </c>
      <c r="AS784">
        <v>1</v>
      </c>
      <c r="AT784">
        <v>6</v>
      </c>
    </row>
    <row r="785" spans="1:46">
      <c r="A785">
        <v>9</v>
      </c>
      <c r="B785">
        <v>8</v>
      </c>
      <c r="AE785">
        <v>2</v>
      </c>
      <c r="AF785">
        <v>9</v>
      </c>
      <c r="AS785">
        <v>6</v>
      </c>
      <c r="AT785">
        <v>7</v>
      </c>
    </row>
    <row r="786" spans="1:46">
      <c r="A786">
        <v>8</v>
      </c>
      <c r="B786">
        <v>6</v>
      </c>
      <c r="AE786">
        <v>9</v>
      </c>
      <c r="AF786">
        <v>2</v>
      </c>
      <c r="AS786">
        <v>5</v>
      </c>
      <c r="AT786">
        <v>3</v>
      </c>
    </row>
    <row r="787" spans="1:46">
      <c r="A787">
        <v>6</v>
      </c>
      <c r="B787">
        <v>8</v>
      </c>
      <c r="AE787">
        <v>2</v>
      </c>
      <c r="AF787">
        <v>9</v>
      </c>
      <c r="AS787">
        <v>3</v>
      </c>
      <c r="AT787">
        <v>5</v>
      </c>
    </row>
    <row r="788" spans="1:46">
      <c r="A788">
        <v>8</v>
      </c>
      <c r="B788">
        <v>11</v>
      </c>
      <c r="AE788">
        <v>9</v>
      </c>
      <c r="AF788">
        <v>7</v>
      </c>
      <c r="AS788">
        <v>5</v>
      </c>
      <c r="AT788">
        <v>8</v>
      </c>
    </row>
    <row r="789" spans="1:46">
      <c r="A789">
        <v>11</v>
      </c>
      <c r="B789">
        <v>9</v>
      </c>
      <c r="AE789">
        <v>7</v>
      </c>
      <c r="AF789">
        <v>5</v>
      </c>
      <c r="AS789">
        <v>8</v>
      </c>
      <c r="AT789">
        <v>5</v>
      </c>
    </row>
    <row r="790" spans="1:46">
      <c r="A790">
        <v>9</v>
      </c>
      <c r="B790">
        <v>8</v>
      </c>
      <c r="AE790">
        <v>5</v>
      </c>
      <c r="AF790">
        <v>9</v>
      </c>
      <c r="AS790">
        <v>5</v>
      </c>
      <c r="AT790">
        <v>3</v>
      </c>
    </row>
    <row r="791" spans="1:46">
      <c r="A791">
        <v>8</v>
      </c>
      <c r="B791">
        <v>3</v>
      </c>
      <c r="AE791">
        <v>9</v>
      </c>
      <c r="AF791">
        <v>2</v>
      </c>
      <c r="AS791">
        <v>3</v>
      </c>
      <c r="AT791">
        <v>2</v>
      </c>
    </row>
    <row r="792" spans="1:46">
      <c r="A792">
        <v>3</v>
      </c>
      <c r="B792">
        <v>8</v>
      </c>
      <c r="AE792">
        <v>2</v>
      </c>
      <c r="AF792">
        <v>9</v>
      </c>
      <c r="AS792">
        <v>2</v>
      </c>
      <c r="AT792">
        <v>3</v>
      </c>
    </row>
    <row r="793" spans="1:46">
      <c r="A793">
        <v>8</v>
      </c>
      <c r="B793">
        <v>11</v>
      </c>
      <c r="AE793">
        <v>9</v>
      </c>
      <c r="AF793">
        <v>2</v>
      </c>
      <c r="AS793">
        <v>3</v>
      </c>
      <c r="AT793">
        <v>4</v>
      </c>
    </row>
    <row r="794" spans="1:46">
      <c r="A794">
        <v>11</v>
      </c>
      <c r="B794">
        <v>1</v>
      </c>
      <c r="AE794">
        <v>2</v>
      </c>
      <c r="AF794">
        <v>4</v>
      </c>
      <c r="AS794">
        <v>4</v>
      </c>
      <c r="AT794">
        <v>7</v>
      </c>
    </row>
    <row r="795" spans="1:46">
      <c r="A795">
        <v>1</v>
      </c>
      <c r="B795">
        <v>11</v>
      </c>
      <c r="AE795">
        <v>4</v>
      </c>
      <c r="AF795">
        <v>9</v>
      </c>
      <c r="AS795">
        <v>7</v>
      </c>
      <c r="AT795">
        <v>9</v>
      </c>
    </row>
    <row r="796" spans="1:46">
      <c r="A796">
        <v>11</v>
      </c>
      <c r="B796">
        <v>9</v>
      </c>
      <c r="AE796">
        <v>9</v>
      </c>
      <c r="AF796">
        <v>2</v>
      </c>
      <c r="AS796">
        <v>9</v>
      </c>
      <c r="AT796">
        <v>2</v>
      </c>
    </row>
    <row r="797" spans="1:46">
      <c r="A797">
        <v>9</v>
      </c>
      <c r="B797">
        <v>7</v>
      </c>
      <c r="AE797">
        <v>2</v>
      </c>
      <c r="AF797">
        <v>4</v>
      </c>
      <c r="AS797">
        <v>2</v>
      </c>
      <c r="AT797">
        <v>4</v>
      </c>
    </row>
    <row r="798" spans="1:46">
      <c r="A798">
        <v>7</v>
      </c>
      <c r="B798">
        <v>4</v>
      </c>
      <c r="AE798">
        <v>4</v>
      </c>
      <c r="AF798">
        <v>8</v>
      </c>
      <c r="AS798">
        <v>4</v>
      </c>
      <c r="AT798">
        <v>2</v>
      </c>
    </row>
    <row r="799" spans="1:46">
      <c r="A799">
        <v>4</v>
      </c>
      <c r="B799">
        <v>1</v>
      </c>
      <c r="AE799">
        <v>8</v>
      </c>
      <c r="AF799">
        <v>4</v>
      </c>
      <c r="AS799">
        <v>2</v>
      </c>
      <c r="AT799">
        <v>9</v>
      </c>
    </row>
    <row r="800" spans="1:46">
      <c r="A800">
        <v>1</v>
      </c>
      <c r="B800">
        <v>4</v>
      </c>
      <c r="AE800">
        <v>4</v>
      </c>
      <c r="AF800">
        <v>8</v>
      </c>
      <c r="AS800">
        <v>9</v>
      </c>
      <c r="AT800">
        <v>1</v>
      </c>
    </row>
    <row r="801" spans="1:46">
      <c r="A801">
        <v>4</v>
      </c>
      <c r="B801">
        <v>7</v>
      </c>
      <c r="AE801">
        <v>8</v>
      </c>
      <c r="AF801">
        <v>4</v>
      </c>
      <c r="AS801">
        <v>1</v>
      </c>
      <c r="AT801">
        <v>6</v>
      </c>
    </row>
    <row r="802" spans="1:46">
      <c r="A802">
        <v>7</v>
      </c>
      <c r="B802">
        <v>6</v>
      </c>
      <c r="AE802">
        <v>4</v>
      </c>
      <c r="AF802">
        <v>8</v>
      </c>
      <c r="AS802">
        <v>6</v>
      </c>
      <c r="AT802">
        <v>1</v>
      </c>
    </row>
    <row r="803" spans="1:46">
      <c r="A803">
        <v>6</v>
      </c>
      <c r="B803">
        <v>7</v>
      </c>
      <c r="AE803">
        <v>8</v>
      </c>
      <c r="AF803">
        <v>1</v>
      </c>
      <c r="AS803">
        <v>1</v>
      </c>
      <c r="AT803">
        <v>7</v>
      </c>
    </row>
    <row r="804" spans="1:46">
      <c r="A804">
        <v>7</v>
      </c>
      <c r="B804">
        <v>10</v>
      </c>
      <c r="AE804">
        <v>1</v>
      </c>
      <c r="AF804">
        <v>8</v>
      </c>
      <c r="AS804">
        <v>7</v>
      </c>
      <c r="AT804">
        <v>9</v>
      </c>
    </row>
    <row r="805" spans="1:46">
      <c r="A805">
        <v>10</v>
      </c>
      <c r="B805">
        <v>4</v>
      </c>
      <c r="AE805">
        <v>8</v>
      </c>
      <c r="AF805">
        <v>4</v>
      </c>
      <c r="AS805">
        <v>9</v>
      </c>
      <c r="AT805">
        <v>1</v>
      </c>
    </row>
    <row r="806" spans="1:46">
      <c r="A806">
        <v>4</v>
      </c>
      <c r="B806">
        <v>10</v>
      </c>
      <c r="AE806">
        <v>4</v>
      </c>
      <c r="AF806">
        <v>8</v>
      </c>
      <c r="AS806">
        <v>1</v>
      </c>
      <c r="AT806">
        <v>9</v>
      </c>
    </row>
    <row r="807" spans="1:46">
      <c r="A807">
        <v>10</v>
      </c>
      <c r="B807">
        <v>5</v>
      </c>
      <c r="AE807">
        <v>6</v>
      </c>
      <c r="AF807">
        <v>7</v>
      </c>
      <c r="AS807">
        <v>9</v>
      </c>
      <c r="AT807">
        <v>1</v>
      </c>
    </row>
    <row r="808" spans="1:46">
      <c r="A808">
        <v>5</v>
      </c>
      <c r="B808">
        <v>7</v>
      </c>
      <c r="AE808">
        <v>7</v>
      </c>
      <c r="AF808">
        <v>5</v>
      </c>
      <c r="AS808">
        <v>1</v>
      </c>
      <c r="AT808">
        <v>6</v>
      </c>
    </row>
    <row r="809" spans="1:46">
      <c r="A809">
        <v>7</v>
      </c>
      <c r="B809">
        <v>5</v>
      </c>
      <c r="AE809">
        <v>5</v>
      </c>
      <c r="AF809">
        <v>7</v>
      </c>
      <c r="AS809">
        <v>6</v>
      </c>
      <c r="AT809">
        <v>7</v>
      </c>
    </row>
    <row r="810" spans="1:46">
      <c r="A810">
        <v>5</v>
      </c>
      <c r="B810">
        <v>2</v>
      </c>
      <c r="AE810">
        <v>7</v>
      </c>
      <c r="AF810">
        <v>5</v>
      </c>
      <c r="AS810">
        <v>7</v>
      </c>
      <c r="AT810">
        <v>1</v>
      </c>
    </row>
    <row r="811" spans="1:46">
      <c r="A811">
        <v>2</v>
      </c>
      <c r="B811">
        <v>6</v>
      </c>
      <c r="AE811">
        <v>5</v>
      </c>
      <c r="AF811">
        <v>6</v>
      </c>
      <c r="AS811">
        <v>1</v>
      </c>
      <c r="AT811">
        <v>6</v>
      </c>
    </row>
    <row r="812" spans="1:46">
      <c r="A812">
        <v>6</v>
      </c>
      <c r="B812">
        <v>10</v>
      </c>
      <c r="AE812">
        <v>6</v>
      </c>
      <c r="AF812">
        <v>5</v>
      </c>
      <c r="AS812">
        <v>6</v>
      </c>
      <c r="AT812">
        <v>7</v>
      </c>
    </row>
    <row r="813" spans="1:46">
      <c r="A813">
        <v>10</v>
      </c>
      <c r="B813">
        <v>2</v>
      </c>
      <c r="AE813">
        <v>5</v>
      </c>
      <c r="AF813">
        <v>7</v>
      </c>
      <c r="AS813">
        <v>7</v>
      </c>
      <c r="AT813">
        <v>6</v>
      </c>
    </row>
    <row r="814" spans="1:46">
      <c r="A814">
        <v>2</v>
      </c>
      <c r="B814">
        <v>6</v>
      </c>
      <c r="AE814">
        <v>7</v>
      </c>
      <c r="AF814">
        <v>5</v>
      </c>
      <c r="AS814">
        <v>8</v>
      </c>
      <c r="AT814">
        <v>5</v>
      </c>
    </row>
    <row r="815" spans="1:46">
      <c r="A815">
        <v>6</v>
      </c>
      <c r="B815">
        <v>2</v>
      </c>
      <c r="AE815">
        <v>5</v>
      </c>
      <c r="AF815">
        <v>7</v>
      </c>
      <c r="AS815">
        <v>5</v>
      </c>
      <c r="AT815">
        <v>2</v>
      </c>
    </row>
    <row r="816" spans="1:46">
      <c r="A816">
        <v>8</v>
      </c>
      <c r="B816">
        <v>6</v>
      </c>
      <c r="AE816">
        <v>7</v>
      </c>
      <c r="AF816">
        <v>9</v>
      </c>
      <c r="AS816">
        <v>2</v>
      </c>
      <c r="AT816">
        <v>4</v>
      </c>
    </row>
    <row r="817" spans="1:46">
      <c r="A817">
        <v>6</v>
      </c>
      <c r="B817">
        <v>8</v>
      </c>
      <c r="AE817">
        <v>9</v>
      </c>
      <c r="AF817">
        <v>5</v>
      </c>
      <c r="AS817">
        <v>4</v>
      </c>
      <c r="AT817">
        <v>5</v>
      </c>
    </row>
    <row r="818" spans="1:46">
      <c r="A818">
        <v>8</v>
      </c>
      <c r="B818">
        <v>9</v>
      </c>
      <c r="AE818">
        <v>5</v>
      </c>
      <c r="AF818">
        <v>7</v>
      </c>
      <c r="AS818">
        <v>5</v>
      </c>
      <c r="AT818">
        <v>4</v>
      </c>
    </row>
    <row r="819" spans="1:46">
      <c r="A819">
        <v>9</v>
      </c>
      <c r="B819">
        <v>8</v>
      </c>
      <c r="AE819">
        <v>7</v>
      </c>
      <c r="AF819">
        <v>9</v>
      </c>
      <c r="AS819">
        <v>4</v>
      </c>
      <c r="AT819">
        <v>8</v>
      </c>
    </row>
    <row r="820" spans="1:46">
      <c r="A820">
        <v>8</v>
      </c>
      <c r="B820">
        <v>9</v>
      </c>
      <c r="AE820">
        <v>9</v>
      </c>
      <c r="AF820">
        <v>4</v>
      </c>
      <c r="AS820">
        <v>8</v>
      </c>
      <c r="AT820">
        <v>5</v>
      </c>
    </row>
    <row r="821" spans="1:46">
      <c r="A821">
        <v>9</v>
      </c>
      <c r="B821">
        <v>11</v>
      </c>
      <c r="AE821">
        <v>4</v>
      </c>
      <c r="AF821">
        <v>8</v>
      </c>
      <c r="AS821">
        <v>5</v>
      </c>
      <c r="AT821">
        <v>3</v>
      </c>
    </row>
    <row r="822" spans="1:46">
      <c r="A822">
        <v>11</v>
      </c>
      <c r="B822">
        <v>8</v>
      </c>
      <c r="AE822">
        <v>8</v>
      </c>
      <c r="AF822">
        <v>4</v>
      </c>
      <c r="AS822">
        <v>3</v>
      </c>
      <c r="AT822">
        <v>9</v>
      </c>
    </row>
    <row r="823" spans="1:46">
      <c r="A823">
        <v>8</v>
      </c>
      <c r="B823">
        <v>11</v>
      </c>
      <c r="AE823">
        <v>4</v>
      </c>
      <c r="AF823">
        <v>8</v>
      </c>
      <c r="AS823">
        <v>9</v>
      </c>
      <c r="AT823">
        <v>1</v>
      </c>
    </row>
    <row r="824" spans="1:46">
      <c r="A824">
        <v>11</v>
      </c>
      <c r="B824">
        <v>7</v>
      </c>
      <c r="AE824">
        <v>6</v>
      </c>
      <c r="AF824">
        <v>3</v>
      </c>
      <c r="AS824">
        <v>1</v>
      </c>
      <c r="AT824">
        <v>9</v>
      </c>
    </row>
    <row r="825" spans="1:46">
      <c r="A825">
        <v>7</v>
      </c>
      <c r="B825">
        <v>8</v>
      </c>
      <c r="AE825">
        <v>3</v>
      </c>
      <c r="AF825">
        <v>6</v>
      </c>
      <c r="AS825">
        <v>9</v>
      </c>
      <c r="AT825">
        <v>3</v>
      </c>
    </row>
    <row r="826" spans="1:46">
      <c r="A826">
        <v>8</v>
      </c>
      <c r="B826">
        <v>9</v>
      </c>
      <c r="AE826">
        <v>6</v>
      </c>
      <c r="AF826">
        <v>7</v>
      </c>
      <c r="AS826">
        <v>3</v>
      </c>
      <c r="AT826">
        <v>9</v>
      </c>
    </row>
    <row r="827" spans="1:46">
      <c r="A827">
        <v>9</v>
      </c>
      <c r="B827">
        <v>6</v>
      </c>
      <c r="AE827">
        <v>7</v>
      </c>
      <c r="AF827">
        <v>6</v>
      </c>
      <c r="AS827">
        <v>9</v>
      </c>
      <c r="AT827">
        <v>4</v>
      </c>
    </row>
    <row r="828" spans="1:46">
      <c r="A828">
        <v>6</v>
      </c>
      <c r="B828">
        <v>8</v>
      </c>
      <c r="AE828">
        <v>6</v>
      </c>
      <c r="AF828">
        <v>7</v>
      </c>
      <c r="AS828">
        <v>4</v>
      </c>
      <c r="AT828">
        <v>2</v>
      </c>
    </row>
    <row r="829" spans="1:46">
      <c r="A829">
        <v>8</v>
      </c>
      <c r="B829">
        <v>9</v>
      </c>
      <c r="AE829">
        <v>7</v>
      </c>
      <c r="AF829">
        <v>5</v>
      </c>
      <c r="AS829">
        <v>2</v>
      </c>
      <c r="AT829">
        <v>4</v>
      </c>
    </row>
    <row r="830" spans="1:46">
      <c r="A830">
        <v>9</v>
      </c>
      <c r="B830">
        <v>7</v>
      </c>
      <c r="AE830">
        <v>5</v>
      </c>
      <c r="AF830">
        <v>7</v>
      </c>
      <c r="AS830">
        <v>4</v>
      </c>
      <c r="AT830">
        <v>7</v>
      </c>
    </row>
    <row r="831" spans="1:46">
      <c r="A831">
        <v>7</v>
      </c>
      <c r="B831">
        <v>3</v>
      </c>
      <c r="AE831">
        <v>7</v>
      </c>
      <c r="AF831">
        <v>6</v>
      </c>
      <c r="AS831">
        <v>7</v>
      </c>
      <c r="AT831">
        <v>4</v>
      </c>
    </row>
    <row r="832" spans="1:46">
      <c r="A832">
        <v>3</v>
      </c>
      <c r="B832">
        <v>11</v>
      </c>
      <c r="AE832">
        <v>6</v>
      </c>
      <c r="AF832">
        <v>7</v>
      </c>
      <c r="AS832">
        <v>4</v>
      </c>
      <c r="AT832">
        <v>1</v>
      </c>
    </row>
    <row r="833" spans="1:46">
      <c r="A833">
        <v>11</v>
      </c>
      <c r="B833">
        <v>8</v>
      </c>
      <c r="AE833">
        <v>7</v>
      </c>
      <c r="AF833">
        <v>9</v>
      </c>
      <c r="AS833">
        <v>1</v>
      </c>
      <c r="AT833">
        <v>6</v>
      </c>
    </row>
    <row r="834" spans="1:46">
      <c r="A834">
        <v>8</v>
      </c>
      <c r="B834">
        <v>9</v>
      </c>
      <c r="AE834">
        <v>9</v>
      </c>
      <c r="AF834">
        <v>7</v>
      </c>
      <c r="AS834">
        <v>6</v>
      </c>
      <c r="AT834">
        <v>1</v>
      </c>
    </row>
    <row r="835" spans="1:46">
      <c r="A835">
        <v>9</v>
      </c>
      <c r="B835">
        <v>7</v>
      </c>
      <c r="AE835">
        <v>7</v>
      </c>
      <c r="AF835">
        <v>5</v>
      </c>
      <c r="AS835">
        <v>1</v>
      </c>
      <c r="AT835">
        <v>6</v>
      </c>
    </row>
    <row r="836" spans="1:46">
      <c r="A836">
        <v>7</v>
      </c>
      <c r="B836">
        <v>6</v>
      </c>
      <c r="AE836">
        <v>5</v>
      </c>
      <c r="AF836">
        <v>2</v>
      </c>
      <c r="AS836">
        <v>6</v>
      </c>
      <c r="AT836">
        <v>1</v>
      </c>
    </row>
    <row r="837" spans="1:46">
      <c r="A837">
        <v>6</v>
      </c>
      <c r="B837">
        <v>7</v>
      </c>
      <c r="AE837">
        <v>2</v>
      </c>
      <c r="AF837">
        <v>5</v>
      </c>
      <c r="AS837">
        <v>1</v>
      </c>
      <c r="AT837">
        <v>7</v>
      </c>
    </row>
    <row r="838" spans="1:46">
      <c r="A838">
        <v>7</v>
      </c>
      <c r="B838">
        <v>6</v>
      </c>
      <c r="AE838">
        <v>5</v>
      </c>
      <c r="AF838">
        <v>3</v>
      </c>
      <c r="AS838">
        <v>7</v>
      </c>
      <c r="AT838">
        <v>1</v>
      </c>
    </row>
    <row r="839" spans="1:46">
      <c r="A839">
        <v>6</v>
      </c>
      <c r="B839">
        <v>2</v>
      </c>
      <c r="AE839">
        <v>3</v>
      </c>
      <c r="AF839">
        <v>2</v>
      </c>
      <c r="AS839">
        <v>1</v>
      </c>
      <c r="AT839">
        <v>6</v>
      </c>
    </row>
    <row r="840" spans="1:46">
      <c r="A840">
        <v>2</v>
      </c>
      <c r="B840">
        <v>5</v>
      </c>
      <c r="AE840">
        <v>2</v>
      </c>
      <c r="AF840">
        <v>3</v>
      </c>
      <c r="AS840">
        <v>6</v>
      </c>
      <c r="AT840">
        <v>1</v>
      </c>
    </row>
    <row r="841" spans="1:46">
      <c r="A841">
        <v>5</v>
      </c>
      <c r="B841">
        <v>10</v>
      </c>
      <c r="AE841">
        <v>3</v>
      </c>
      <c r="AF841">
        <v>2</v>
      </c>
      <c r="AS841">
        <v>1</v>
      </c>
      <c r="AT841">
        <v>7</v>
      </c>
    </row>
    <row r="842" spans="1:46">
      <c r="A842">
        <v>10</v>
      </c>
      <c r="B842">
        <v>4</v>
      </c>
      <c r="AE842">
        <v>2</v>
      </c>
      <c r="AF842">
        <v>1</v>
      </c>
      <c r="AS842">
        <v>7</v>
      </c>
      <c r="AT842">
        <v>1</v>
      </c>
    </row>
    <row r="843" spans="1:46">
      <c r="A843">
        <v>4</v>
      </c>
      <c r="B843">
        <v>5</v>
      </c>
      <c r="AE843">
        <v>1</v>
      </c>
      <c r="AF843">
        <v>2</v>
      </c>
      <c r="AS843">
        <v>1</v>
      </c>
      <c r="AT843">
        <v>7</v>
      </c>
    </row>
    <row r="844" spans="1:46">
      <c r="A844">
        <v>5</v>
      </c>
      <c r="B844">
        <v>7</v>
      </c>
      <c r="AE844">
        <v>2</v>
      </c>
      <c r="AF844">
        <v>4</v>
      </c>
      <c r="AS844">
        <v>7</v>
      </c>
      <c r="AT844">
        <v>1</v>
      </c>
    </row>
    <row r="845" spans="1:46">
      <c r="A845">
        <v>7</v>
      </c>
      <c r="B845">
        <v>2</v>
      </c>
      <c r="AE845">
        <v>4</v>
      </c>
      <c r="AF845">
        <v>9</v>
      </c>
      <c r="AS845">
        <v>1</v>
      </c>
      <c r="AT845">
        <v>7</v>
      </c>
    </row>
    <row r="846" spans="1:46">
      <c r="A846">
        <v>2</v>
      </c>
      <c r="B846">
        <v>4</v>
      </c>
      <c r="AE846">
        <v>9</v>
      </c>
      <c r="AF846">
        <v>2</v>
      </c>
      <c r="AS846">
        <v>7</v>
      </c>
      <c r="AT846">
        <v>6</v>
      </c>
    </row>
    <row r="847" spans="1:46">
      <c r="A847">
        <v>4</v>
      </c>
      <c r="B847">
        <v>7</v>
      </c>
      <c r="AE847">
        <v>2</v>
      </c>
      <c r="AF847">
        <v>4</v>
      </c>
      <c r="AS847">
        <v>8</v>
      </c>
      <c r="AT847">
        <v>4</v>
      </c>
    </row>
    <row r="848" spans="1:46">
      <c r="A848">
        <v>7</v>
      </c>
      <c r="B848">
        <v>2</v>
      </c>
      <c r="AE848">
        <v>4</v>
      </c>
      <c r="AF848">
        <v>1</v>
      </c>
      <c r="AS848">
        <v>4</v>
      </c>
      <c r="AT848">
        <v>2</v>
      </c>
    </row>
    <row r="849" spans="1:46">
      <c r="A849">
        <v>2</v>
      </c>
      <c r="B849">
        <v>6</v>
      </c>
      <c r="AE849">
        <v>1</v>
      </c>
      <c r="AF849">
        <v>4</v>
      </c>
      <c r="AS849">
        <v>2</v>
      </c>
      <c r="AT849">
        <v>5</v>
      </c>
    </row>
    <row r="850" spans="1:46">
      <c r="A850">
        <v>6</v>
      </c>
      <c r="B850">
        <v>2</v>
      </c>
      <c r="AE850">
        <v>4</v>
      </c>
      <c r="AF850">
        <v>8</v>
      </c>
      <c r="AS850">
        <v>5</v>
      </c>
      <c r="AT850">
        <v>4</v>
      </c>
    </row>
    <row r="851" spans="1:46">
      <c r="A851">
        <v>2</v>
      </c>
      <c r="B851">
        <v>6</v>
      </c>
      <c r="AE851">
        <v>8</v>
      </c>
      <c r="AF851">
        <v>4</v>
      </c>
      <c r="AS851">
        <v>4</v>
      </c>
      <c r="AT851">
        <v>2</v>
      </c>
    </row>
    <row r="852" spans="1:46">
      <c r="A852">
        <v>6</v>
      </c>
      <c r="B852">
        <v>2</v>
      </c>
      <c r="AE852">
        <v>4</v>
      </c>
      <c r="AF852">
        <v>1</v>
      </c>
      <c r="AS852">
        <v>2</v>
      </c>
      <c r="AT852">
        <v>3</v>
      </c>
    </row>
    <row r="853" spans="1:46">
      <c r="A853">
        <v>9</v>
      </c>
      <c r="B853">
        <v>6</v>
      </c>
      <c r="AE853">
        <v>1</v>
      </c>
      <c r="AF853">
        <v>2</v>
      </c>
      <c r="AS853">
        <v>3</v>
      </c>
      <c r="AT853">
        <v>9</v>
      </c>
    </row>
    <row r="854" spans="1:46">
      <c r="A854">
        <v>6</v>
      </c>
      <c r="B854">
        <v>9</v>
      </c>
      <c r="AE854">
        <v>2</v>
      </c>
      <c r="AF854">
        <v>4</v>
      </c>
      <c r="AS854">
        <v>9</v>
      </c>
      <c r="AT854">
        <v>3</v>
      </c>
    </row>
    <row r="855" spans="1:46">
      <c r="A855">
        <v>9</v>
      </c>
      <c r="B855">
        <v>6</v>
      </c>
      <c r="AE855">
        <v>4</v>
      </c>
      <c r="AF855">
        <v>8</v>
      </c>
      <c r="AS855">
        <v>3</v>
      </c>
      <c r="AT855">
        <v>9</v>
      </c>
    </row>
    <row r="856" spans="1:46">
      <c r="A856">
        <v>6</v>
      </c>
      <c r="B856">
        <v>8</v>
      </c>
      <c r="AE856">
        <v>6</v>
      </c>
      <c r="AF856">
        <v>7</v>
      </c>
      <c r="AS856">
        <v>9</v>
      </c>
      <c r="AT856">
        <v>3</v>
      </c>
    </row>
    <row r="857" spans="1:46">
      <c r="A857">
        <v>8</v>
      </c>
      <c r="B857">
        <v>9</v>
      </c>
      <c r="AE857">
        <v>7</v>
      </c>
      <c r="AF857">
        <v>5</v>
      </c>
      <c r="AS857">
        <v>3</v>
      </c>
      <c r="AT857">
        <v>8</v>
      </c>
    </row>
    <row r="858" spans="1:46">
      <c r="A858">
        <v>9</v>
      </c>
      <c r="B858">
        <v>6</v>
      </c>
      <c r="AE858">
        <v>5</v>
      </c>
      <c r="AF858">
        <v>7</v>
      </c>
      <c r="AS858">
        <v>8</v>
      </c>
      <c r="AT858">
        <v>4</v>
      </c>
    </row>
    <row r="859" spans="1:46">
      <c r="A859">
        <v>6</v>
      </c>
      <c r="B859">
        <v>9</v>
      </c>
      <c r="AE859">
        <v>7</v>
      </c>
      <c r="AF859">
        <v>6</v>
      </c>
      <c r="AS859">
        <v>4</v>
      </c>
      <c r="AT859">
        <v>2</v>
      </c>
    </row>
    <row r="860" spans="1:46">
      <c r="A860">
        <v>9</v>
      </c>
      <c r="B860">
        <v>6</v>
      </c>
      <c r="AE860">
        <v>6</v>
      </c>
      <c r="AF860">
        <v>5</v>
      </c>
      <c r="AS860">
        <v>2</v>
      </c>
      <c r="AT860">
        <v>4</v>
      </c>
    </row>
    <row r="861" spans="1:46">
      <c r="A861">
        <v>6</v>
      </c>
      <c r="B861">
        <v>8</v>
      </c>
      <c r="AE861">
        <v>5</v>
      </c>
      <c r="AF861">
        <v>7</v>
      </c>
      <c r="AS861">
        <v>4</v>
      </c>
      <c r="AT861">
        <v>9</v>
      </c>
    </row>
    <row r="862" spans="1:46">
      <c r="A862">
        <v>8</v>
      </c>
      <c r="B862">
        <v>6</v>
      </c>
      <c r="AE862">
        <v>7</v>
      </c>
      <c r="AF862">
        <v>5</v>
      </c>
      <c r="AS862">
        <v>9</v>
      </c>
      <c r="AT862">
        <v>6</v>
      </c>
    </row>
    <row r="863" spans="1:46">
      <c r="A863">
        <v>6</v>
      </c>
      <c r="B863">
        <v>3</v>
      </c>
      <c r="AE863">
        <v>5</v>
      </c>
      <c r="AF863">
        <v>7</v>
      </c>
      <c r="AS863">
        <v>6</v>
      </c>
      <c r="AT863">
        <v>4</v>
      </c>
    </row>
    <row r="864" spans="1:46">
      <c r="A864">
        <v>3</v>
      </c>
      <c r="B864">
        <v>6</v>
      </c>
      <c r="AE864">
        <v>7</v>
      </c>
      <c r="AF864">
        <v>6</v>
      </c>
      <c r="AS864">
        <v>4</v>
      </c>
      <c r="AT864">
        <v>9</v>
      </c>
    </row>
    <row r="865" spans="1:46">
      <c r="A865">
        <v>6</v>
      </c>
      <c r="B865">
        <v>8</v>
      </c>
      <c r="AE865">
        <v>6</v>
      </c>
      <c r="AF865">
        <v>5</v>
      </c>
      <c r="AS865">
        <v>9</v>
      </c>
      <c r="AT865">
        <v>4</v>
      </c>
    </row>
    <row r="866" spans="1:46">
      <c r="A866">
        <v>8</v>
      </c>
      <c r="B866">
        <v>3</v>
      </c>
      <c r="AE866">
        <v>5</v>
      </c>
      <c r="AF866">
        <v>2</v>
      </c>
      <c r="AS866">
        <v>4</v>
      </c>
      <c r="AT866">
        <v>2</v>
      </c>
    </row>
    <row r="867" spans="1:46">
      <c r="A867">
        <v>3</v>
      </c>
      <c r="B867">
        <v>9</v>
      </c>
      <c r="AE867">
        <v>2</v>
      </c>
      <c r="AF867">
        <v>5</v>
      </c>
      <c r="AS867">
        <v>2</v>
      </c>
      <c r="AT867">
        <v>3</v>
      </c>
    </row>
    <row r="868" spans="1:46">
      <c r="A868">
        <v>9</v>
      </c>
      <c r="B868">
        <v>8</v>
      </c>
      <c r="AE868">
        <v>5</v>
      </c>
      <c r="AF868">
        <v>2</v>
      </c>
      <c r="AS868">
        <v>3</v>
      </c>
      <c r="AT868">
        <v>1</v>
      </c>
    </row>
    <row r="869" spans="1:46">
      <c r="A869">
        <v>8</v>
      </c>
      <c r="B869">
        <v>6</v>
      </c>
      <c r="AE869">
        <v>2</v>
      </c>
      <c r="AF869">
        <v>9</v>
      </c>
      <c r="AS869">
        <v>1</v>
      </c>
      <c r="AT869">
        <v>4</v>
      </c>
    </row>
    <row r="870" spans="1:46">
      <c r="A870">
        <v>6</v>
      </c>
      <c r="B870">
        <v>8</v>
      </c>
      <c r="AE870">
        <v>9</v>
      </c>
      <c r="AF870">
        <v>2</v>
      </c>
      <c r="AS870">
        <v>4</v>
      </c>
      <c r="AT870">
        <v>7</v>
      </c>
    </row>
    <row r="871" spans="1:46">
      <c r="A871">
        <v>8</v>
      </c>
      <c r="B871">
        <v>9</v>
      </c>
      <c r="AE871">
        <v>2</v>
      </c>
      <c r="AF871">
        <v>1</v>
      </c>
      <c r="AS871">
        <v>7</v>
      </c>
      <c r="AT871">
        <v>4</v>
      </c>
    </row>
    <row r="872" spans="1:46">
      <c r="A872">
        <v>9</v>
      </c>
      <c r="B872">
        <v>11</v>
      </c>
      <c r="AE872">
        <v>1</v>
      </c>
      <c r="AF872">
        <v>2</v>
      </c>
      <c r="AS872">
        <v>4</v>
      </c>
      <c r="AT872">
        <v>1</v>
      </c>
    </row>
    <row r="873" spans="1:46">
      <c r="A873">
        <v>11</v>
      </c>
      <c r="B873">
        <v>8</v>
      </c>
      <c r="AE873">
        <v>2</v>
      </c>
      <c r="AF873">
        <v>5</v>
      </c>
      <c r="AS873">
        <v>1</v>
      </c>
      <c r="AT873">
        <v>7</v>
      </c>
    </row>
    <row r="874" spans="1:46">
      <c r="A874">
        <v>8</v>
      </c>
      <c r="B874">
        <v>7</v>
      </c>
      <c r="AE874">
        <v>5</v>
      </c>
      <c r="AF874">
        <v>3</v>
      </c>
      <c r="AS874">
        <v>7</v>
      </c>
      <c r="AT874">
        <v>6</v>
      </c>
    </row>
    <row r="875" spans="1:46">
      <c r="A875">
        <v>7</v>
      </c>
      <c r="B875">
        <v>6</v>
      </c>
      <c r="AE875">
        <v>3</v>
      </c>
      <c r="AF875">
        <v>2</v>
      </c>
      <c r="AS875">
        <v>6</v>
      </c>
      <c r="AT875">
        <v>7</v>
      </c>
    </row>
    <row r="876" spans="1:46">
      <c r="A876">
        <v>6</v>
      </c>
      <c r="B876">
        <v>7</v>
      </c>
      <c r="AE876">
        <v>2</v>
      </c>
      <c r="AF876">
        <v>9</v>
      </c>
      <c r="AS876">
        <v>7</v>
      </c>
      <c r="AT876">
        <v>4</v>
      </c>
    </row>
    <row r="877" spans="1:46">
      <c r="A877">
        <v>7</v>
      </c>
      <c r="B877">
        <v>2</v>
      </c>
      <c r="AE877">
        <v>9</v>
      </c>
      <c r="AF877">
        <v>2</v>
      </c>
      <c r="AS877">
        <v>4</v>
      </c>
      <c r="AT877">
        <v>1</v>
      </c>
    </row>
    <row r="878" spans="1:46">
      <c r="A878">
        <v>2</v>
      </c>
      <c r="B878">
        <v>6</v>
      </c>
      <c r="AE878">
        <v>2</v>
      </c>
      <c r="AF878">
        <v>4</v>
      </c>
      <c r="AS878">
        <v>1</v>
      </c>
      <c r="AT878">
        <v>4</v>
      </c>
    </row>
    <row r="879" spans="1:46">
      <c r="A879">
        <v>6</v>
      </c>
      <c r="B879">
        <v>2</v>
      </c>
      <c r="AE879">
        <v>4</v>
      </c>
      <c r="AF879">
        <v>9</v>
      </c>
      <c r="AS879">
        <v>4</v>
      </c>
      <c r="AT879">
        <v>2</v>
      </c>
    </row>
    <row r="880" spans="1:46">
      <c r="A880">
        <v>2</v>
      </c>
      <c r="B880">
        <v>7</v>
      </c>
      <c r="AE880">
        <v>9</v>
      </c>
      <c r="AF880">
        <v>2</v>
      </c>
      <c r="AS880">
        <v>2</v>
      </c>
      <c r="AT880">
        <v>4</v>
      </c>
    </row>
    <row r="881" spans="1:46">
      <c r="A881">
        <v>7</v>
      </c>
      <c r="B881">
        <v>2</v>
      </c>
      <c r="AE881">
        <v>2</v>
      </c>
      <c r="AF881">
        <v>9</v>
      </c>
      <c r="AS881">
        <v>4</v>
      </c>
      <c r="AT881">
        <v>7</v>
      </c>
    </row>
    <row r="882" spans="1:46">
      <c r="A882">
        <v>2</v>
      </c>
      <c r="B882">
        <v>7</v>
      </c>
      <c r="AE882">
        <v>9</v>
      </c>
      <c r="AF882">
        <v>2</v>
      </c>
      <c r="AS882">
        <v>7</v>
      </c>
      <c r="AT882">
        <v>1</v>
      </c>
    </row>
    <row r="883" spans="1:46">
      <c r="A883">
        <v>7</v>
      </c>
      <c r="B883">
        <v>2</v>
      </c>
      <c r="AE883">
        <v>2</v>
      </c>
      <c r="AF883">
        <v>4</v>
      </c>
      <c r="AS883">
        <v>1</v>
      </c>
      <c r="AT883">
        <v>7</v>
      </c>
    </row>
    <row r="884" spans="1:46">
      <c r="A884">
        <v>2</v>
      </c>
      <c r="B884">
        <v>5</v>
      </c>
      <c r="AE884">
        <v>4</v>
      </c>
      <c r="AF884">
        <v>8</v>
      </c>
      <c r="AS884">
        <v>7</v>
      </c>
      <c r="AT884">
        <v>6</v>
      </c>
    </row>
    <row r="885" spans="1:46">
      <c r="A885">
        <v>5</v>
      </c>
      <c r="B885">
        <v>1</v>
      </c>
      <c r="AE885">
        <v>8</v>
      </c>
      <c r="AF885">
        <v>1</v>
      </c>
      <c r="AS885">
        <v>6</v>
      </c>
      <c r="AT885">
        <v>7</v>
      </c>
    </row>
    <row r="886" spans="1:46">
      <c r="A886">
        <v>1</v>
      </c>
      <c r="B886">
        <v>5</v>
      </c>
      <c r="AE886">
        <v>1</v>
      </c>
      <c r="AF886">
        <v>4</v>
      </c>
      <c r="AS886">
        <v>7</v>
      </c>
      <c r="AT886">
        <v>6</v>
      </c>
    </row>
    <row r="887" spans="1:46">
      <c r="A887">
        <v>5</v>
      </c>
      <c r="B887">
        <v>10</v>
      </c>
      <c r="AE887">
        <v>4</v>
      </c>
      <c r="AF887">
        <v>8</v>
      </c>
      <c r="AS887">
        <v>8</v>
      </c>
      <c r="AT887">
        <v>5</v>
      </c>
    </row>
    <row r="888" spans="1:46">
      <c r="A888">
        <v>10</v>
      </c>
      <c r="B888">
        <v>5</v>
      </c>
      <c r="AE888">
        <v>8</v>
      </c>
      <c r="AF888">
        <v>1</v>
      </c>
      <c r="AS888">
        <v>5</v>
      </c>
      <c r="AT888">
        <v>3</v>
      </c>
    </row>
    <row r="889" spans="1:46">
      <c r="A889">
        <v>5</v>
      </c>
      <c r="B889">
        <v>2</v>
      </c>
      <c r="AE889">
        <v>1</v>
      </c>
      <c r="AF889">
        <v>8</v>
      </c>
      <c r="AS889">
        <v>3</v>
      </c>
      <c r="AT889">
        <v>8</v>
      </c>
    </row>
    <row r="890" spans="1:46">
      <c r="A890">
        <v>2</v>
      </c>
      <c r="B890">
        <v>7</v>
      </c>
      <c r="AE890">
        <v>8</v>
      </c>
      <c r="AF890">
        <v>1</v>
      </c>
      <c r="AS890">
        <v>8</v>
      </c>
      <c r="AT890">
        <v>4</v>
      </c>
    </row>
    <row r="891" spans="1:46">
      <c r="A891">
        <v>7</v>
      </c>
      <c r="B891">
        <v>10</v>
      </c>
      <c r="AE891">
        <v>1</v>
      </c>
      <c r="AF891">
        <v>8</v>
      </c>
      <c r="AS891">
        <v>4</v>
      </c>
      <c r="AT891">
        <v>2</v>
      </c>
    </row>
    <row r="892" spans="1:46">
      <c r="A892">
        <v>10</v>
      </c>
      <c r="B892">
        <v>2</v>
      </c>
      <c r="AE892">
        <v>8</v>
      </c>
      <c r="AF892">
        <v>4</v>
      </c>
      <c r="AS892">
        <v>2</v>
      </c>
      <c r="AT892">
        <v>4</v>
      </c>
    </row>
    <row r="893" spans="1:46">
      <c r="A893">
        <v>2</v>
      </c>
      <c r="B893">
        <v>6</v>
      </c>
      <c r="AE893">
        <v>4</v>
      </c>
      <c r="AF893">
        <v>8</v>
      </c>
      <c r="AS893">
        <v>4</v>
      </c>
      <c r="AT893">
        <v>2</v>
      </c>
    </row>
    <row r="894" spans="1:46">
      <c r="A894">
        <v>6</v>
      </c>
      <c r="B894">
        <v>2</v>
      </c>
      <c r="AE894">
        <v>7</v>
      </c>
      <c r="AF894">
        <v>5</v>
      </c>
      <c r="AS894">
        <v>2</v>
      </c>
      <c r="AT894">
        <v>3</v>
      </c>
    </row>
    <row r="895" spans="1:46">
      <c r="A895">
        <v>2</v>
      </c>
      <c r="B895">
        <v>6</v>
      </c>
      <c r="AE895">
        <v>5</v>
      </c>
      <c r="AF895">
        <v>7</v>
      </c>
      <c r="AS895">
        <v>3</v>
      </c>
      <c r="AT895">
        <v>2</v>
      </c>
    </row>
    <row r="896" spans="1:46">
      <c r="A896">
        <v>6</v>
      </c>
      <c r="B896">
        <v>2</v>
      </c>
      <c r="AE896">
        <v>7</v>
      </c>
      <c r="AF896">
        <v>5</v>
      </c>
      <c r="AS896">
        <v>2</v>
      </c>
      <c r="AT896">
        <v>3</v>
      </c>
    </row>
    <row r="897" spans="1:46">
      <c r="A897">
        <v>2</v>
      </c>
      <c r="B897">
        <v>6</v>
      </c>
      <c r="AE897">
        <v>5</v>
      </c>
      <c r="AF897">
        <v>3</v>
      </c>
      <c r="AS897">
        <v>3</v>
      </c>
      <c r="AT897">
        <v>2</v>
      </c>
    </row>
    <row r="898" spans="1:46">
      <c r="A898">
        <v>6</v>
      </c>
      <c r="B898">
        <v>2</v>
      </c>
      <c r="AE898">
        <v>3</v>
      </c>
      <c r="AF898">
        <v>6</v>
      </c>
      <c r="AS898">
        <v>2</v>
      </c>
      <c r="AT898">
        <v>9</v>
      </c>
    </row>
    <row r="899" spans="1:46">
      <c r="A899">
        <v>2</v>
      </c>
      <c r="B899">
        <v>6</v>
      </c>
      <c r="AE899">
        <v>6</v>
      </c>
      <c r="AF899">
        <v>3</v>
      </c>
      <c r="AS899">
        <v>9</v>
      </c>
      <c r="AT899">
        <v>4</v>
      </c>
    </row>
    <row r="900" spans="1:46">
      <c r="A900">
        <v>6</v>
      </c>
      <c r="B900">
        <v>2</v>
      </c>
      <c r="AE900">
        <v>3</v>
      </c>
      <c r="AF900">
        <v>5</v>
      </c>
      <c r="AS900">
        <v>4</v>
      </c>
      <c r="AT900">
        <v>1</v>
      </c>
    </row>
    <row r="901" spans="1:46">
      <c r="A901">
        <v>2</v>
      </c>
      <c r="B901">
        <v>6</v>
      </c>
      <c r="AE901">
        <v>5</v>
      </c>
      <c r="AF901">
        <v>6</v>
      </c>
      <c r="AS901">
        <v>1</v>
      </c>
      <c r="AT901">
        <v>4</v>
      </c>
    </row>
    <row r="902" spans="1:46">
      <c r="A902">
        <v>6</v>
      </c>
      <c r="B902">
        <v>3</v>
      </c>
      <c r="AE902">
        <v>6</v>
      </c>
      <c r="AF902">
        <v>7</v>
      </c>
      <c r="AS902">
        <v>4</v>
      </c>
      <c r="AT902">
        <v>1</v>
      </c>
    </row>
    <row r="903" spans="1:46">
      <c r="A903">
        <v>3</v>
      </c>
      <c r="B903">
        <v>8</v>
      </c>
      <c r="AE903">
        <v>7</v>
      </c>
      <c r="AF903">
        <v>6</v>
      </c>
      <c r="AS903">
        <v>1</v>
      </c>
      <c r="AT903">
        <v>9</v>
      </c>
    </row>
    <row r="904" spans="1:46">
      <c r="A904">
        <v>8</v>
      </c>
      <c r="B904">
        <v>9</v>
      </c>
      <c r="AE904">
        <v>6</v>
      </c>
      <c r="AF904">
        <v>7</v>
      </c>
      <c r="AS904">
        <v>9</v>
      </c>
      <c r="AT904">
        <v>3</v>
      </c>
    </row>
    <row r="905" spans="1:46">
      <c r="A905">
        <v>9</v>
      </c>
      <c r="B905">
        <v>6</v>
      </c>
      <c r="AE905">
        <v>7</v>
      </c>
      <c r="AF905">
        <v>6</v>
      </c>
      <c r="AS905">
        <v>3</v>
      </c>
      <c r="AT905">
        <v>9</v>
      </c>
    </row>
    <row r="906" spans="1:46">
      <c r="A906">
        <v>6</v>
      </c>
      <c r="B906">
        <v>8</v>
      </c>
      <c r="AE906">
        <v>6</v>
      </c>
      <c r="AF906">
        <v>5</v>
      </c>
      <c r="AS906">
        <v>9</v>
      </c>
      <c r="AT906">
        <v>3</v>
      </c>
    </row>
    <row r="907" spans="1:46">
      <c r="A907">
        <v>8</v>
      </c>
      <c r="B907">
        <v>6</v>
      </c>
      <c r="AE907">
        <v>5</v>
      </c>
      <c r="AF907">
        <v>9</v>
      </c>
      <c r="AS907">
        <v>3</v>
      </c>
      <c r="AT907">
        <v>4</v>
      </c>
    </row>
    <row r="908" spans="1:46">
      <c r="A908">
        <v>6</v>
      </c>
      <c r="B908">
        <v>8</v>
      </c>
      <c r="AE908">
        <v>9</v>
      </c>
      <c r="AF908">
        <v>5</v>
      </c>
      <c r="AS908">
        <v>4</v>
      </c>
      <c r="AT908">
        <v>7</v>
      </c>
    </row>
    <row r="909" spans="1:46">
      <c r="A909">
        <v>8</v>
      </c>
      <c r="B909">
        <v>6</v>
      </c>
      <c r="AE909">
        <v>5</v>
      </c>
      <c r="AF909">
        <v>6</v>
      </c>
      <c r="AS909">
        <v>7</v>
      </c>
      <c r="AT909">
        <v>9</v>
      </c>
    </row>
    <row r="910" spans="1:46">
      <c r="A910">
        <v>6</v>
      </c>
      <c r="B910">
        <v>8</v>
      </c>
      <c r="AE910">
        <v>6</v>
      </c>
      <c r="AF910">
        <v>5</v>
      </c>
      <c r="AS910">
        <v>9</v>
      </c>
      <c r="AT910">
        <v>7</v>
      </c>
    </row>
    <row r="911" spans="1:46">
      <c r="A911">
        <v>8</v>
      </c>
      <c r="B911">
        <v>11</v>
      </c>
      <c r="AE911">
        <v>5</v>
      </c>
      <c r="AF911">
        <v>9</v>
      </c>
      <c r="AS911">
        <v>7</v>
      </c>
      <c r="AT911">
        <v>6</v>
      </c>
    </row>
    <row r="912" spans="1:46">
      <c r="A912">
        <v>11</v>
      </c>
      <c r="B912">
        <v>8</v>
      </c>
      <c r="AE912">
        <v>9</v>
      </c>
      <c r="AF912">
        <v>2</v>
      </c>
      <c r="AS912">
        <v>6</v>
      </c>
      <c r="AT912">
        <v>7</v>
      </c>
    </row>
    <row r="913" spans="1:46">
      <c r="A913">
        <v>8</v>
      </c>
      <c r="B913">
        <v>3</v>
      </c>
      <c r="AE913">
        <v>2</v>
      </c>
      <c r="AF913">
        <v>9</v>
      </c>
      <c r="AS913">
        <v>7</v>
      </c>
      <c r="AT913">
        <v>6</v>
      </c>
    </row>
    <row r="914" spans="1:46">
      <c r="A914">
        <v>3</v>
      </c>
      <c r="B914">
        <v>11</v>
      </c>
      <c r="AE914">
        <v>9</v>
      </c>
      <c r="AF914">
        <v>5</v>
      </c>
      <c r="AS914">
        <v>6</v>
      </c>
      <c r="AT914">
        <v>7</v>
      </c>
    </row>
    <row r="915" spans="1:46">
      <c r="A915">
        <v>11</v>
      </c>
      <c r="B915">
        <v>8</v>
      </c>
      <c r="AE915">
        <v>5</v>
      </c>
      <c r="AF915">
        <v>9</v>
      </c>
      <c r="AS915">
        <v>7</v>
      </c>
      <c r="AT915">
        <v>6</v>
      </c>
    </row>
    <row r="916" spans="1:46">
      <c r="A916">
        <v>8</v>
      </c>
      <c r="B916">
        <v>9</v>
      </c>
      <c r="AE916">
        <v>9</v>
      </c>
      <c r="AF916">
        <v>2</v>
      </c>
      <c r="AS916">
        <v>3</v>
      </c>
      <c r="AT916">
        <v>5</v>
      </c>
    </row>
    <row r="917" spans="1:46">
      <c r="A917">
        <v>9</v>
      </c>
      <c r="B917">
        <v>6</v>
      </c>
      <c r="AE917">
        <v>2</v>
      </c>
      <c r="AF917">
        <v>9</v>
      </c>
      <c r="AS917">
        <v>5</v>
      </c>
      <c r="AT917">
        <v>2</v>
      </c>
    </row>
    <row r="918" spans="1:46">
      <c r="A918">
        <v>6</v>
      </c>
      <c r="B918">
        <v>8</v>
      </c>
      <c r="AE918">
        <v>9</v>
      </c>
      <c r="AF918">
        <v>2</v>
      </c>
      <c r="AS918">
        <v>2</v>
      </c>
      <c r="AT918">
        <v>3</v>
      </c>
    </row>
    <row r="919" spans="1:46">
      <c r="A919">
        <v>8</v>
      </c>
      <c r="B919">
        <v>7</v>
      </c>
      <c r="AE919">
        <v>2</v>
      </c>
      <c r="AF919">
        <v>4</v>
      </c>
      <c r="AS919">
        <v>3</v>
      </c>
      <c r="AT919">
        <v>9</v>
      </c>
    </row>
    <row r="920" spans="1:46">
      <c r="A920">
        <v>7</v>
      </c>
      <c r="B920">
        <v>5</v>
      </c>
      <c r="AE920">
        <v>4</v>
      </c>
      <c r="AF920">
        <v>8</v>
      </c>
      <c r="AS920">
        <v>9</v>
      </c>
      <c r="AT920">
        <v>3</v>
      </c>
    </row>
    <row r="921" spans="1:46">
      <c r="A921">
        <v>5</v>
      </c>
      <c r="B921">
        <v>11</v>
      </c>
      <c r="AE921">
        <v>8</v>
      </c>
      <c r="AF921">
        <v>4</v>
      </c>
      <c r="AS921">
        <v>3</v>
      </c>
      <c r="AT921">
        <v>9</v>
      </c>
    </row>
    <row r="922" spans="1:46">
      <c r="A922">
        <v>11</v>
      </c>
      <c r="B922">
        <v>9</v>
      </c>
      <c r="AE922">
        <v>4</v>
      </c>
      <c r="AF922">
        <v>2</v>
      </c>
      <c r="AS922">
        <v>9</v>
      </c>
      <c r="AT922">
        <v>1</v>
      </c>
    </row>
    <row r="923" spans="1:46">
      <c r="A923">
        <v>9</v>
      </c>
      <c r="B923">
        <v>6</v>
      </c>
      <c r="AE923">
        <v>2</v>
      </c>
      <c r="AF923">
        <v>1</v>
      </c>
      <c r="AS923">
        <v>1</v>
      </c>
      <c r="AT923">
        <v>9</v>
      </c>
    </row>
    <row r="924" spans="1:46">
      <c r="A924">
        <v>6</v>
      </c>
      <c r="B924">
        <v>7</v>
      </c>
      <c r="AE924">
        <v>1</v>
      </c>
      <c r="AF924">
        <v>4</v>
      </c>
      <c r="AS924">
        <v>9</v>
      </c>
      <c r="AT924">
        <v>3</v>
      </c>
    </row>
    <row r="925" spans="1:46">
      <c r="A925">
        <v>7</v>
      </c>
      <c r="B925">
        <v>6</v>
      </c>
      <c r="AE925">
        <v>4</v>
      </c>
      <c r="AF925">
        <v>1</v>
      </c>
      <c r="AS925">
        <v>3</v>
      </c>
      <c r="AT925">
        <v>9</v>
      </c>
    </row>
    <row r="926" spans="1:46">
      <c r="A926">
        <v>6</v>
      </c>
      <c r="B926">
        <v>7</v>
      </c>
      <c r="AE926">
        <v>1</v>
      </c>
      <c r="AF926">
        <v>4</v>
      </c>
      <c r="AS926">
        <v>9</v>
      </c>
      <c r="AT926">
        <v>3</v>
      </c>
    </row>
    <row r="927" spans="1:46">
      <c r="A927">
        <v>7</v>
      </c>
      <c r="B927">
        <v>1</v>
      </c>
      <c r="AE927">
        <v>4</v>
      </c>
      <c r="AF927">
        <v>8</v>
      </c>
      <c r="AS927">
        <v>3</v>
      </c>
      <c r="AT927">
        <v>4</v>
      </c>
    </row>
    <row r="928" spans="1:46">
      <c r="A928">
        <v>1</v>
      </c>
      <c r="B928">
        <v>5</v>
      </c>
      <c r="AE928">
        <v>8</v>
      </c>
      <c r="AF928">
        <v>1</v>
      </c>
      <c r="AS928">
        <v>4</v>
      </c>
      <c r="AT928">
        <v>7</v>
      </c>
    </row>
    <row r="929" spans="1:46">
      <c r="A929">
        <v>5</v>
      </c>
      <c r="B929">
        <v>7</v>
      </c>
      <c r="AE929">
        <v>1</v>
      </c>
      <c r="AF929">
        <v>8</v>
      </c>
      <c r="AS929">
        <v>7</v>
      </c>
      <c r="AT929">
        <v>2</v>
      </c>
    </row>
    <row r="930" spans="1:46">
      <c r="A930">
        <v>7</v>
      </c>
      <c r="B930">
        <v>5</v>
      </c>
      <c r="AE930">
        <v>8</v>
      </c>
      <c r="AF930">
        <v>1</v>
      </c>
      <c r="AS930">
        <v>2</v>
      </c>
      <c r="AT930">
        <v>4</v>
      </c>
    </row>
    <row r="931" spans="1:46">
      <c r="A931">
        <v>5</v>
      </c>
      <c r="B931">
        <v>2</v>
      </c>
      <c r="AE931">
        <v>1</v>
      </c>
      <c r="AF931">
        <v>8</v>
      </c>
      <c r="AS931">
        <v>4</v>
      </c>
      <c r="AT931">
        <v>2</v>
      </c>
    </row>
    <row r="932" spans="1:46">
      <c r="A932">
        <v>2</v>
      </c>
      <c r="B932">
        <v>5</v>
      </c>
      <c r="AE932">
        <v>8</v>
      </c>
      <c r="AF932">
        <v>1</v>
      </c>
      <c r="AS932">
        <v>2</v>
      </c>
      <c r="AT932">
        <v>4</v>
      </c>
    </row>
    <row r="933" spans="1:46">
      <c r="A933">
        <v>5</v>
      </c>
      <c r="B933">
        <v>2</v>
      </c>
      <c r="AE933">
        <v>6</v>
      </c>
      <c r="AF933">
        <v>5</v>
      </c>
      <c r="AS933">
        <v>4</v>
      </c>
      <c r="AT933">
        <v>9</v>
      </c>
    </row>
    <row r="934" spans="1:46">
      <c r="A934">
        <v>2</v>
      </c>
      <c r="B934">
        <v>1</v>
      </c>
      <c r="AE934">
        <v>5</v>
      </c>
      <c r="AF934">
        <v>7</v>
      </c>
      <c r="AS934">
        <v>9</v>
      </c>
      <c r="AT934">
        <v>4</v>
      </c>
    </row>
    <row r="935" spans="1:46">
      <c r="A935">
        <v>1</v>
      </c>
      <c r="B935">
        <v>6</v>
      </c>
      <c r="AE935">
        <v>7</v>
      </c>
      <c r="AF935">
        <v>9</v>
      </c>
      <c r="AS935">
        <v>4</v>
      </c>
      <c r="AT935">
        <v>2</v>
      </c>
    </row>
    <row r="936" spans="1:46">
      <c r="A936">
        <v>6</v>
      </c>
      <c r="B936">
        <v>2</v>
      </c>
      <c r="AE936">
        <v>9</v>
      </c>
      <c r="AF936">
        <v>7</v>
      </c>
      <c r="AS936">
        <v>2</v>
      </c>
      <c r="AT936">
        <v>3</v>
      </c>
    </row>
    <row r="937" spans="1:46">
      <c r="A937">
        <v>2</v>
      </c>
      <c r="B937">
        <v>10</v>
      </c>
      <c r="AE937">
        <v>7</v>
      </c>
      <c r="AF937">
        <v>9</v>
      </c>
      <c r="AS937">
        <v>3</v>
      </c>
      <c r="AT937">
        <v>9</v>
      </c>
    </row>
    <row r="938" spans="1:46">
      <c r="A938">
        <v>10</v>
      </c>
      <c r="B938">
        <v>2</v>
      </c>
      <c r="AE938">
        <v>9</v>
      </c>
      <c r="AF938">
        <v>7</v>
      </c>
      <c r="AS938">
        <v>9</v>
      </c>
      <c r="AT938">
        <v>7</v>
      </c>
    </row>
    <row r="939" spans="1:46">
      <c r="A939">
        <v>2</v>
      </c>
      <c r="B939">
        <v>1</v>
      </c>
      <c r="AE939">
        <v>7</v>
      </c>
      <c r="AF939">
        <v>9</v>
      </c>
      <c r="AS939">
        <v>7</v>
      </c>
      <c r="AT939">
        <v>9</v>
      </c>
    </row>
    <row r="940" spans="1:46">
      <c r="A940">
        <v>1</v>
      </c>
      <c r="B940">
        <v>2</v>
      </c>
      <c r="AE940">
        <v>9</v>
      </c>
      <c r="AF940">
        <v>5</v>
      </c>
      <c r="AS940">
        <v>9</v>
      </c>
      <c r="AT940">
        <v>7</v>
      </c>
    </row>
    <row r="941" spans="1:46">
      <c r="A941">
        <v>2</v>
      </c>
      <c r="B941">
        <v>5</v>
      </c>
      <c r="AE941">
        <v>5</v>
      </c>
      <c r="AF941">
        <v>3</v>
      </c>
      <c r="AS941">
        <v>7</v>
      </c>
      <c r="AT941">
        <v>9</v>
      </c>
    </row>
    <row r="942" spans="1:46">
      <c r="A942">
        <v>5</v>
      </c>
      <c r="B942">
        <v>2</v>
      </c>
      <c r="AE942">
        <v>3</v>
      </c>
      <c r="AF942">
        <v>5</v>
      </c>
      <c r="AS942">
        <v>9</v>
      </c>
      <c r="AT942">
        <v>7</v>
      </c>
    </row>
    <row r="943" spans="1:46">
      <c r="A943">
        <v>2</v>
      </c>
      <c r="B943">
        <v>6</v>
      </c>
      <c r="AE943">
        <v>5</v>
      </c>
      <c r="AF943">
        <v>2</v>
      </c>
      <c r="AS943">
        <v>7</v>
      </c>
      <c r="AT943">
        <v>1</v>
      </c>
    </row>
    <row r="944" spans="1:46">
      <c r="A944">
        <v>6</v>
      </c>
      <c r="B944">
        <v>2</v>
      </c>
      <c r="AE944">
        <v>2</v>
      </c>
      <c r="AF944">
        <v>3</v>
      </c>
      <c r="AS944">
        <v>1</v>
      </c>
      <c r="AT944">
        <v>6</v>
      </c>
    </row>
    <row r="945" spans="1:46">
      <c r="A945">
        <v>3</v>
      </c>
      <c r="B945">
        <v>9</v>
      </c>
      <c r="AE945">
        <v>3</v>
      </c>
      <c r="AF945">
        <v>5</v>
      </c>
      <c r="AS945">
        <v>6</v>
      </c>
      <c r="AT945">
        <v>7</v>
      </c>
    </row>
    <row r="946" spans="1:46">
      <c r="A946">
        <v>9</v>
      </c>
      <c r="B946">
        <v>11</v>
      </c>
      <c r="AE946">
        <v>5</v>
      </c>
      <c r="AF946">
        <v>2</v>
      </c>
      <c r="AS946">
        <v>7</v>
      </c>
      <c r="AT946">
        <v>6</v>
      </c>
    </row>
    <row r="947" spans="1:46">
      <c r="A947">
        <v>11</v>
      </c>
      <c r="B947">
        <v>9</v>
      </c>
      <c r="AE947">
        <v>2</v>
      </c>
      <c r="AF947">
        <v>9</v>
      </c>
      <c r="AS947">
        <v>6</v>
      </c>
      <c r="AT947">
        <v>7</v>
      </c>
    </row>
    <row r="948" spans="1:46">
      <c r="A948">
        <v>9</v>
      </c>
      <c r="B948">
        <v>8</v>
      </c>
      <c r="AE948">
        <v>9</v>
      </c>
      <c r="AF948">
        <v>2</v>
      </c>
      <c r="AS948">
        <v>7</v>
      </c>
      <c r="AT948">
        <v>6</v>
      </c>
    </row>
    <row r="949" spans="1:46">
      <c r="A949">
        <v>8</v>
      </c>
      <c r="B949">
        <v>3</v>
      </c>
      <c r="AE949">
        <v>2</v>
      </c>
      <c r="AF949">
        <v>9</v>
      </c>
      <c r="AS949">
        <v>6</v>
      </c>
      <c r="AT949">
        <v>7</v>
      </c>
    </row>
    <row r="950" spans="1:46">
      <c r="A950">
        <v>3</v>
      </c>
      <c r="B950">
        <v>11</v>
      </c>
      <c r="AE950">
        <v>9</v>
      </c>
      <c r="AF950">
        <v>2</v>
      </c>
      <c r="AS950">
        <v>7</v>
      </c>
      <c r="AT950">
        <v>6</v>
      </c>
    </row>
    <row r="951" spans="1:46">
      <c r="A951">
        <v>11</v>
      </c>
      <c r="B951">
        <v>9</v>
      </c>
      <c r="AE951">
        <v>2</v>
      </c>
      <c r="AF951">
        <v>4</v>
      </c>
      <c r="AS951">
        <v>2</v>
      </c>
      <c r="AT951">
        <v>5</v>
      </c>
    </row>
    <row r="952" spans="1:46">
      <c r="A952">
        <v>9</v>
      </c>
      <c r="B952">
        <v>8</v>
      </c>
      <c r="AE952">
        <v>4</v>
      </c>
      <c r="AF952">
        <v>2</v>
      </c>
      <c r="AS952">
        <v>5</v>
      </c>
      <c r="AT952">
        <v>2</v>
      </c>
    </row>
    <row r="953" spans="1:46">
      <c r="A953">
        <v>8</v>
      </c>
      <c r="B953">
        <v>6</v>
      </c>
      <c r="AE953">
        <v>2</v>
      </c>
      <c r="AF953">
        <v>9</v>
      </c>
      <c r="AS953">
        <v>2</v>
      </c>
      <c r="AT953">
        <v>3</v>
      </c>
    </row>
    <row r="954" spans="1:46">
      <c r="A954">
        <v>6</v>
      </c>
      <c r="B954">
        <v>3</v>
      </c>
      <c r="AE954">
        <v>9</v>
      </c>
      <c r="AF954">
        <v>4</v>
      </c>
      <c r="AS954">
        <v>3</v>
      </c>
      <c r="AT954">
        <v>5</v>
      </c>
    </row>
    <row r="955" spans="1:46">
      <c r="A955">
        <v>3</v>
      </c>
      <c r="B955">
        <v>7</v>
      </c>
      <c r="AE955">
        <v>4</v>
      </c>
      <c r="AF955">
        <v>2</v>
      </c>
      <c r="AS955">
        <v>5</v>
      </c>
      <c r="AT955">
        <v>2</v>
      </c>
    </row>
    <row r="956" spans="1:46">
      <c r="A956">
        <v>7</v>
      </c>
      <c r="B956">
        <v>9</v>
      </c>
      <c r="AE956">
        <v>2</v>
      </c>
      <c r="AF956">
        <v>1</v>
      </c>
      <c r="AS956">
        <v>2</v>
      </c>
      <c r="AT956">
        <v>5</v>
      </c>
    </row>
    <row r="957" spans="1:46">
      <c r="A957">
        <v>9</v>
      </c>
      <c r="B957">
        <v>6</v>
      </c>
      <c r="AE957">
        <v>1</v>
      </c>
      <c r="AF957">
        <v>8</v>
      </c>
      <c r="AS957">
        <v>5</v>
      </c>
      <c r="AT957">
        <v>2</v>
      </c>
    </row>
    <row r="958" spans="1:46">
      <c r="A958">
        <v>6</v>
      </c>
      <c r="B958">
        <v>8</v>
      </c>
      <c r="AE958">
        <v>8</v>
      </c>
      <c r="AF958">
        <v>4</v>
      </c>
      <c r="AS958">
        <v>2</v>
      </c>
      <c r="AT958">
        <v>5</v>
      </c>
    </row>
    <row r="959" spans="1:46">
      <c r="A959">
        <v>8</v>
      </c>
      <c r="B959">
        <v>6</v>
      </c>
      <c r="AE959">
        <v>4</v>
      </c>
      <c r="AF959">
        <v>8</v>
      </c>
      <c r="AS959">
        <v>5</v>
      </c>
      <c r="AT959">
        <v>4</v>
      </c>
    </row>
    <row r="960" spans="1:46">
      <c r="A960">
        <v>6</v>
      </c>
      <c r="B960">
        <v>8</v>
      </c>
      <c r="AE960">
        <v>8</v>
      </c>
      <c r="AF960">
        <v>4</v>
      </c>
      <c r="AS960">
        <v>4</v>
      </c>
      <c r="AT960">
        <v>2</v>
      </c>
    </row>
    <row r="961" spans="1:46">
      <c r="A961">
        <v>8</v>
      </c>
      <c r="B961">
        <v>9</v>
      </c>
      <c r="AE961">
        <v>4</v>
      </c>
      <c r="AF961">
        <v>8</v>
      </c>
      <c r="AS961">
        <v>2</v>
      </c>
      <c r="AT961">
        <v>4</v>
      </c>
    </row>
    <row r="962" spans="1:46">
      <c r="A962">
        <v>9</v>
      </c>
      <c r="B962">
        <v>3</v>
      </c>
      <c r="AE962">
        <v>8</v>
      </c>
      <c r="AF962">
        <v>1</v>
      </c>
      <c r="AS962">
        <v>4</v>
      </c>
      <c r="AT962">
        <v>3</v>
      </c>
    </row>
    <row r="963" spans="1:46">
      <c r="A963">
        <v>3</v>
      </c>
      <c r="B963">
        <v>6</v>
      </c>
      <c r="AE963">
        <v>1</v>
      </c>
      <c r="AF963">
        <v>8</v>
      </c>
      <c r="AS963">
        <v>3</v>
      </c>
      <c r="AT963">
        <v>2</v>
      </c>
    </row>
    <row r="964" spans="1:46">
      <c r="A964">
        <v>6</v>
      </c>
      <c r="B964">
        <v>3</v>
      </c>
      <c r="AE964">
        <v>8</v>
      </c>
      <c r="AF964">
        <v>4</v>
      </c>
      <c r="AS964">
        <v>2</v>
      </c>
      <c r="AT964">
        <v>4</v>
      </c>
    </row>
    <row r="965" spans="1:46">
      <c r="A965">
        <v>3</v>
      </c>
      <c r="B965">
        <v>4</v>
      </c>
      <c r="AE965">
        <v>7</v>
      </c>
      <c r="AF965">
        <v>5</v>
      </c>
      <c r="AS965">
        <v>4</v>
      </c>
      <c r="AT965">
        <v>3</v>
      </c>
    </row>
    <row r="966" spans="1:46">
      <c r="A966">
        <v>4</v>
      </c>
      <c r="B966">
        <v>11</v>
      </c>
      <c r="AE966">
        <v>5</v>
      </c>
      <c r="AF966">
        <v>9</v>
      </c>
      <c r="AS966">
        <v>3</v>
      </c>
      <c r="AT966">
        <v>8</v>
      </c>
    </row>
    <row r="967" spans="1:46">
      <c r="A967">
        <v>11</v>
      </c>
      <c r="B967">
        <v>1</v>
      </c>
      <c r="AE967">
        <v>9</v>
      </c>
      <c r="AF967">
        <v>7</v>
      </c>
      <c r="AS967">
        <v>8</v>
      </c>
      <c r="AT967">
        <v>3</v>
      </c>
    </row>
    <row r="968" spans="1:46">
      <c r="A968">
        <v>1</v>
      </c>
      <c r="B968">
        <v>7</v>
      </c>
      <c r="AE968">
        <v>7</v>
      </c>
      <c r="AF968">
        <v>5</v>
      </c>
      <c r="AS968">
        <v>3</v>
      </c>
      <c r="AT968">
        <v>9</v>
      </c>
    </row>
    <row r="969" spans="1:46">
      <c r="A969">
        <v>7</v>
      </c>
      <c r="B969">
        <v>10</v>
      </c>
      <c r="AE969">
        <v>5</v>
      </c>
      <c r="AF969">
        <v>7</v>
      </c>
      <c r="AS969">
        <v>9</v>
      </c>
      <c r="AT969">
        <v>6</v>
      </c>
    </row>
    <row r="970" spans="1:46">
      <c r="A970">
        <v>10</v>
      </c>
      <c r="B970">
        <v>5</v>
      </c>
      <c r="AE970">
        <v>7</v>
      </c>
      <c r="AF970">
        <v>6</v>
      </c>
      <c r="AS970">
        <v>6</v>
      </c>
      <c r="AT970">
        <v>7</v>
      </c>
    </row>
    <row r="971" spans="1:46">
      <c r="A971">
        <v>5</v>
      </c>
      <c r="B971">
        <v>4</v>
      </c>
      <c r="AE971">
        <v>6</v>
      </c>
      <c r="AF971">
        <v>7</v>
      </c>
      <c r="AS971">
        <v>7</v>
      </c>
      <c r="AT971">
        <v>1</v>
      </c>
    </row>
    <row r="972" spans="1:46">
      <c r="A972">
        <v>4</v>
      </c>
      <c r="B972">
        <v>7</v>
      </c>
      <c r="AE972">
        <v>7</v>
      </c>
      <c r="AF972">
        <v>5</v>
      </c>
      <c r="AS972">
        <v>1</v>
      </c>
      <c r="AT972">
        <v>7</v>
      </c>
    </row>
    <row r="973" spans="1:46">
      <c r="A973">
        <v>7</v>
      </c>
      <c r="B973">
        <v>6</v>
      </c>
      <c r="AE973">
        <v>5</v>
      </c>
      <c r="AF973">
        <v>7</v>
      </c>
      <c r="AS973">
        <v>7</v>
      </c>
      <c r="AT973">
        <v>9</v>
      </c>
    </row>
    <row r="974" spans="1:46">
      <c r="A974">
        <v>6</v>
      </c>
      <c r="B974">
        <v>7</v>
      </c>
      <c r="AE974">
        <v>7</v>
      </c>
      <c r="AF974">
        <v>6</v>
      </c>
      <c r="AS974">
        <v>9</v>
      </c>
      <c r="AT974">
        <v>7</v>
      </c>
    </row>
    <row r="975" spans="1:46">
      <c r="A975">
        <v>7</v>
      </c>
      <c r="B975">
        <v>5</v>
      </c>
      <c r="AE975">
        <v>6</v>
      </c>
      <c r="AF975">
        <v>7</v>
      </c>
      <c r="AS975">
        <v>7</v>
      </c>
      <c r="AT975">
        <v>9</v>
      </c>
    </row>
    <row r="976" spans="1:46">
      <c r="A976">
        <v>5</v>
      </c>
      <c r="B976">
        <v>7</v>
      </c>
      <c r="AE976">
        <v>7</v>
      </c>
      <c r="AF976">
        <v>6</v>
      </c>
      <c r="AS976">
        <v>9</v>
      </c>
      <c r="AT976">
        <v>4</v>
      </c>
    </row>
    <row r="977" spans="1:46">
      <c r="A977">
        <v>7</v>
      </c>
      <c r="B977">
        <v>5</v>
      </c>
      <c r="AE977">
        <v>6</v>
      </c>
      <c r="AF977">
        <v>7</v>
      </c>
      <c r="AS977">
        <v>4</v>
      </c>
      <c r="AT977">
        <v>2</v>
      </c>
    </row>
    <row r="978" spans="1:46">
      <c r="A978">
        <v>5</v>
      </c>
      <c r="B978">
        <v>10</v>
      </c>
      <c r="AE978">
        <v>7</v>
      </c>
      <c r="AF978">
        <v>9</v>
      </c>
      <c r="AS978">
        <v>2</v>
      </c>
      <c r="AT978">
        <v>4</v>
      </c>
    </row>
    <row r="979" spans="1:46">
      <c r="A979">
        <v>10</v>
      </c>
      <c r="B979">
        <v>5</v>
      </c>
      <c r="AE979">
        <v>9</v>
      </c>
      <c r="AF979">
        <v>3</v>
      </c>
      <c r="AS979">
        <v>4</v>
      </c>
      <c r="AT979">
        <v>9</v>
      </c>
    </row>
    <row r="980" spans="1:46">
      <c r="A980">
        <v>5</v>
      </c>
      <c r="B980">
        <v>7</v>
      </c>
      <c r="AE980">
        <v>3</v>
      </c>
      <c r="AF980">
        <v>5</v>
      </c>
      <c r="AS980">
        <v>9</v>
      </c>
      <c r="AT980">
        <v>1</v>
      </c>
    </row>
    <row r="981" spans="1:46">
      <c r="A981">
        <v>7</v>
      </c>
      <c r="B981">
        <v>5</v>
      </c>
      <c r="AE981">
        <v>5</v>
      </c>
      <c r="AF981">
        <v>2</v>
      </c>
      <c r="AS981">
        <v>1</v>
      </c>
      <c r="AT981">
        <v>4</v>
      </c>
    </row>
    <row r="982" spans="1:46">
      <c r="A982">
        <v>5</v>
      </c>
      <c r="B982">
        <v>7</v>
      </c>
      <c r="AE982">
        <v>2</v>
      </c>
      <c r="AF982">
        <v>9</v>
      </c>
      <c r="AS982">
        <v>4</v>
      </c>
      <c r="AT982">
        <v>2</v>
      </c>
    </row>
    <row r="983" spans="1:46">
      <c r="A983">
        <v>7</v>
      </c>
      <c r="B983">
        <v>6</v>
      </c>
      <c r="AE983">
        <v>9</v>
      </c>
      <c r="AF983">
        <v>2</v>
      </c>
      <c r="AS983">
        <v>2</v>
      </c>
      <c r="AT983">
        <v>4</v>
      </c>
    </row>
    <row r="984" spans="1:46">
      <c r="A984">
        <v>6</v>
      </c>
      <c r="B984">
        <v>5</v>
      </c>
      <c r="AE984">
        <v>2</v>
      </c>
      <c r="AF984">
        <v>1</v>
      </c>
      <c r="AS984">
        <v>4</v>
      </c>
      <c r="AT984">
        <v>7</v>
      </c>
    </row>
    <row r="985" spans="1:46">
      <c r="A985">
        <v>5</v>
      </c>
      <c r="B985">
        <v>2</v>
      </c>
      <c r="AE985">
        <v>1</v>
      </c>
      <c r="AF985">
        <v>8</v>
      </c>
      <c r="AS985">
        <v>7</v>
      </c>
      <c r="AT985">
        <v>1</v>
      </c>
    </row>
    <row r="986" spans="1:46">
      <c r="A986">
        <v>2</v>
      </c>
      <c r="B986">
        <v>6</v>
      </c>
      <c r="AE986">
        <v>8</v>
      </c>
      <c r="AF986">
        <v>1</v>
      </c>
      <c r="AS986">
        <v>1</v>
      </c>
      <c r="AT986">
        <v>6</v>
      </c>
    </row>
    <row r="987" spans="1:46">
      <c r="A987">
        <v>6</v>
      </c>
      <c r="B987">
        <v>2</v>
      </c>
      <c r="AE987">
        <v>1</v>
      </c>
      <c r="AF987">
        <v>8</v>
      </c>
      <c r="AS987">
        <v>6</v>
      </c>
      <c r="AT987">
        <v>7</v>
      </c>
    </row>
    <row r="988" spans="1:46">
      <c r="A988">
        <v>2</v>
      </c>
      <c r="B988">
        <v>6</v>
      </c>
      <c r="AE988">
        <v>8</v>
      </c>
      <c r="AF988">
        <v>1</v>
      </c>
      <c r="AS988">
        <v>7</v>
      </c>
      <c r="AT988">
        <v>6</v>
      </c>
    </row>
    <row r="989" spans="1:46">
      <c r="A989">
        <v>6</v>
      </c>
      <c r="B989">
        <v>2</v>
      </c>
      <c r="AE989">
        <v>1</v>
      </c>
      <c r="AF989">
        <v>8</v>
      </c>
      <c r="AS989">
        <v>6</v>
      </c>
      <c r="AT989">
        <v>7</v>
      </c>
    </row>
    <row r="990" spans="1:46">
      <c r="A990">
        <v>2</v>
      </c>
      <c r="B990">
        <v>6</v>
      </c>
      <c r="AE990">
        <v>8</v>
      </c>
      <c r="AF990">
        <v>1</v>
      </c>
      <c r="AS990">
        <v>7</v>
      </c>
      <c r="AT990">
        <v>6</v>
      </c>
    </row>
    <row r="991" spans="1:46">
      <c r="A991">
        <v>6</v>
      </c>
      <c r="B991">
        <v>2</v>
      </c>
      <c r="AE991">
        <v>6</v>
      </c>
      <c r="AF991">
        <v>5</v>
      </c>
      <c r="AS991">
        <v>4</v>
      </c>
      <c r="AT991">
        <v>9</v>
      </c>
    </row>
    <row r="992" spans="1:46">
      <c r="A992">
        <v>2</v>
      </c>
      <c r="B992">
        <v>6</v>
      </c>
      <c r="AE992">
        <v>5</v>
      </c>
      <c r="AF992">
        <v>3</v>
      </c>
      <c r="AS992">
        <v>9</v>
      </c>
      <c r="AT992">
        <v>8</v>
      </c>
    </row>
    <row r="993" spans="1:46">
      <c r="A993">
        <v>6</v>
      </c>
      <c r="B993">
        <v>8</v>
      </c>
      <c r="AE993">
        <v>3</v>
      </c>
      <c r="AF993">
        <v>6</v>
      </c>
      <c r="AS993">
        <v>8</v>
      </c>
      <c r="AT993">
        <v>5</v>
      </c>
    </row>
    <row r="994" spans="1:46">
      <c r="A994">
        <v>8</v>
      </c>
      <c r="B994">
        <v>6</v>
      </c>
      <c r="AE994">
        <v>6</v>
      </c>
      <c r="AF994">
        <v>3</v>
      </c>
      <c r="AS994">
        <v>5</v>
      </c>
      <c r="AT994">
        <v>2</v>
      </c>
    </row>
    <row r="995" spans="1:46">
      <c r="A995">
        <v>6</v>
      </c>
      <c r="B995">
        <v>8</v>
      </c>
      <c r="AE995">
        <v>3</v>
      </c>
      <c r="AF995">
        <v>6</v>
      </c>
      <c r="AS995">
        <v>2</v>
      </c>
      <c r="AT995">
        <v>5</v>
      </c>
    </row>
    <row r="996" spans="1:46">
      <c r="A996">
        <v>8</v>
      </c>
      <c r="B996">
        <v>9</v>
      </c>
      <c r="AE996">
        <v>6</v>
      </c>
      <c r="AF996">
        <v>7</v>
      </c>
      <c r="AS996">
        <v>5</v>
      </c>
      <c r="AT996">
        <v>4</v>
      </c>
    </row>
    <row r="997" spans="1:46">
      <c r="A997">
        <v>9</v>
      </c>
      <c r="B997">
        <v>6</v>
      </c>
      <c r="AE997">
        <v>7</v>
      </c>
      <c r="AF997">
        <v>6</v>
      </c>
      <c r="AS997">
        <v>4</v>
      </c>
      <c r="AT997">
        <v>3</v>
      </c>
    </row>
    <row r="998" spans="1:46">
      <c r="A998">
        <v>6</v>
      </c>
      <c r="B998">
        <v>3</v>
      </c>
      <c r="AE998">
        <v>6</v>
      </c>
      <c r="AF998">
        <v>7</v>
      </c>
      <c r="AS998">
        <v>3</v>
      </c>
      <c r="AT998">
        <v>4</v>
      </c>
    </row>
    <row r="999" spans="1:46">
      <c r="A999">
        <v>3</v>
      </c>
      <c r="B999">
        <v>9</v>
      </c>
      <c r="AE999">
        <v>7</v>
      </c>
      <c r="AF999">
        <v>6</v>
      </c>
      <c r="AS999">
        <v>4</v>
      </c>
      <c r="AT999">
        <v>3</v>
      </c>
    </row>
    <row r="1000" spans="1:46">
      <c r="A1000">
        <v>9</v>
      </c>
      <c r="B1000">
        <v>6</v>
      </c>
      <c r="AE1000">
        <v>6</v>
      </c>
      <c r="AF1000">
        <v>5</v>
      </c>
      <c r="AS1000">
        <v>3</v>
      </c>
      <c r="AT1000">
        <v>9</v>
      </c>
    </row>
    <row r="1001" spans="1:46">
      <c r="A1001">
        <v>6</v>
      </c>
      <c r="B1001">
        <v>9</v>
      </c>
      <c r="AE1001">
        <v>5</v>
      </c>
      <c r="AF1001">
        <v>9</v>
      </c>
      <c r="AS1001">
        <v>9</v>
      </c>
      <c r="AT1001">
        <v>4</v>
      </c>
    </row>
    <row r="1002" spans="1:46">
      <c r="A1002">
        <v>9</v>
      </c>
      <c r="B1002">
        <v>7</v>
      </c>
      <c r="AE1002">
        <v>9</v>
      </c>
      <c r="AF1002">
        <v>5</v>
      </c>
      <c r="AS1002">
        <v>4</v>
      </c>
      <c r="AT1002">
        <v>9</v>
      </c>
    </row>
    <row r="1003" spans="1:46">
      <c r="A1003">
        <v>7</v>
      </c>
      <c r="B1003">
        <v>3</v>
      </c>
      <c r="AE1003">
        <v>5</v>
      </c>
      <c r="AF1003">
        <v>9</v>
      </c>
      <c r="AS1003">
        <v>9</v>
      </c>
      <c r="AT1003">
        <v>2</v>
      </c>
    </row>
    <row r="1004" spans="1:46">
      <c r="A1004">
        <v>3</v>
      </c>
      <c r="B1004">
        <v>11</v>
      </c>
      <c r="AE1004">
        <v>9</v>
      </c>
      <c r="AF1004">
        <v>2</v>
      </c>
      <c r="AS1004">
        <v>2</v>
      </c>
      <c r="AT1004">
        <v>4</v>
      </c>
    </row>
    <row r="1005" spans="1:46">
      <c r="A1005">
        <v>11</v>
      </c>
      <c r="B1005">
        <v>9</v>
      </c>
      <c r="AE1005">
        <v>2</v>
      </c>
      <c r="AF1005">
        <v>4</v>
      </c>
      <c r="AS1005">
        <v>4</v>
      </c>
      <c r="AT1005">
        <v>2</v>
      </c>
    </row>
    <row r="1006" spans="1:46">
      <c r="A1006">
        <v>9</v>
      </c>
      <c r="B1006">
        <v>8</v>
      </c>
      <c r="AE1006">
        <v>4</v>
      </c>
      <c r="AF1006">
        <v>2</v>
      </c>
      <c r="AS1006">
        <v>2</v>
      </c>
      <c r="AT1006">
        <v>9</v>
      </c>
    </row>
    <row r="1007" spans="1:46">
      <c r="A1007">
        <v>8</v>
      </c>
      <c r="B1007">
        <v>6</v>
      </c>
      <c r="AE1007">
        <v>2</v>
      </c>
      <c r="AF1007">
        <v>9</v>
      </c>
      <c r="AS1007">
        <v>9</v>
      </c>
      <c r="AT1007">
        <v>3</v>
      </c>
    </row>
    <row r="1008" spans="1:46">
      <c r="A1008">
        <v>6</v>
      </c>
      <c r="B1008">
        <v>8</v>
      </c>
      <c r="AE1008">
        <v>9</v>
      </c>
      <c r="AF1008">
        <v>4</v>
      </c>
      <c r="AS1008">
        <v>3</v>
      </c>
      <c r="AT1008">
        <v>2</v>
      </c>
    </row>
    <row r="1009" spans="1:46">
      <c r="A1009">
        <v>8</v>
      </c>
      <c r="B1009">
        <v>6</v>
      </c>
      <c r="AE1009">
        <v>4</v>
      </c>
      <c r="AF1009">
        <v>8</v>
      </c>
      <c r="AS1009">
        <v>2</v>
      </c>
      <c r="AT1009">
        <v>9</v>
      </c>
    </row>
    <row r="1010" spans="1:46">
      <c r="A1010">
        <v>6</v>
      </c>
      <c r="B1010">
        <v>8</v>
      </c>
      <c r="AE1010">
        <v>8</v>
      </c>
      <c r="AF1010">
        <v>4</v>
      </c>
      <c r="AS1010">
        <v>9</v>
      </c>
      <c r="AT1010">
        <v>7</v>
      </c>
    </row>
    <row r="1011" spans="1:46">
      <c r="A1011">
        <v>8</v>
      </c>
      <c r="B1011">
        <v>2</v>
      </c>
      <c r="AE1011">
        <v>4</v>
      </c>
      <c r="AF1011">
        <v>8</v>
      </c>
      <c r="AS1011">
        <v>7</v>
      </c>
      <c r="AT1011">
        <v>4</v>
      </c>
    </row>
    <row r="1012" spans="1:46">
      <c r="A1012">
        <v>2</v>
      </c>
      <c r="B1012">
        <v>1</v>
      </c>
      <c r="AE1012">
        <v>8</v>
      </c>
      <c r="AF1012">
        <v>4</v>
      </c>
      <c r="AS1012">
        <v>4</v>
      </c>
      <c r="AT1012">
        <v>9</v>
      </c>
    </row>
    <row r="1013" spans="1:46">
      <c r="A1013">
        <v>1</v>
      </c>
      <c r="B1013">
        <v>7</v>
      </c>
      <c r="AE1013">
        <v>4</v>
      </c>
      <c r="AF1013">
        <v>8</v>
      </c>
      <c r="AS1013">
        <v>9</v>
      </c>
      <c r="AT1013">
        <v>7</v>
      </c>
    </row>
    <row r="1014" spans="1:46">
      <c r="A1014">
        <v>7</v>
      </c>
      <c r="B1014">
        <v>1</v>
      </c>
      <c r="AE1014">
        <v>6</v>
      </c>
      <c r="AF1014">
        <v>3</v>
      </c>
      <c r="AS1014">
        <v>7</v>
      </c>
      <c r="AT1014">
        <v>1</v>
      </c>
    </row>
    <row r="1015" spans="1:46">
      <c r="A1015">
        <v>1</v>
      </c>
      <c r="B1015">
        <v>5</v>
      </c>
      <c r="AE1015">
        <v>3</v>
      </c>
      <c r="AF1015">
        <v>6</v>
      </c>
      <c r="AS1015">
        <v>1</v>
      </c>
      <c r="AT1015">
        <v>7</v>
      </c>
    </row>
    <row r="1016" spans="1:46">
      <c r="A1016">
        <v>5</v>
      </c>
      <c r="B1016">
        <v>11</v>
      </c>
      <c r="AE1016">
        <v>6</v>
      </c>
      <c r="AF1016">
        <v>5</v>
      </c>
      <c r="AS1016">
        <v>7</v>
      </c>
      <c r="AT1016">
        <v>4</v>
      </c>
    </row>
    <row r="1017" spans="1:46">
      <c r="A1017">
        <v>11</v>
      </c>
      <c r="B1017">
        <v>1</v>
      </c>
      <c r="AE1017">
        <v>5</v>
      </c>
      <c r="AF1017">
        <v>3</v>
      </c>
      <c r="AS1017">
        <v>4</v>
      </c>
      <c r="AT1017">
        <v>9</v>
      </c>
    </row>
    <row r="1018" spans="1:46">
      <c r="A1018">
        <v>1</v>
      </c>
      <c r="B1018">
        <v>3</v>
      </c>
      <c r="AE1018">
        <v>3</v>
      </c>
      <c r="AF1018">
        <v>6</v>
      </c>
      <c r="AS1018">
        <v>9</v>
      </c>
      <c r="AT1018">
        <v>7</v>
      </c>
    </row>
    <row r="1019" spans="1:46">
      <c r="A1019">
        <v>3</v>
      </c>
      <c r="B1019">
        <v>4</v>
      </c>
      <c r="AE1019">
        <v>6</v>
      </c>
      <c r="AF1019">
        <v>3</v>
      </c>
      <c r="AS1019">
        <v>7</v>
      </c>
      <c r="AT1019">
        <v>9</v>
      </c>
    </row>
    <row r="1020" spans="1:46">
      <c r="A1020">
        <v>4</v>
      </c>
      <c r="B1020">
        <v>5</v>
      </c>
      <c r="AE1020">
        <v>3</v>
      </c>
      <c r="AF1020">
        <v>6</v>
      </c>
      <c r="AS1020">
        <v>9</v>
      </c>
      <c r="AT1020">
        <v>1</v>
      </c>
    </row>
    <row r="1021" spans="1:46">
      <c r="A1021">
        <v>5</v>
      </c>
      <c r="B1021">
        <v>10</v>
      </c>
      <c r="AE1021">
        <v>6</v>
      </c>
      <c r="AF1021">
        <v>5</v>
      </c>
      <c r="AS1021">
        <v>1</v>
      </c>
      <c r="AT1021">
        <v>6</v>
      </c>
    </row>
    <row r="1022" spans="1:46">
      <c r="A1022">
        <v>10</v>
      </c>
      <c r="B1022">
        <v>5</v>
      </c>
      <c r="AE1022">
        <v>5</v>
      </c>
      <c r="AF1022">
        <v>7</v>
      </c>
      <c r="AS1022">
        <v>6</v>
      </c>
      <c r="AT1022">
        <v>1</v>
      </c>
    </row>
    <row r="1023" spans="1:46">
      <c r="A1023">
        <v>5</v>
      </c>
      <c r="B1023">
        <v>7</v>
      </c>
      <c r="AE1023">
        <v>7</v>
      </c>
      <c r="AF1023">
        <v>6</v>
      </c>
      <c r="AS1023">
        <v>1</v>
      </c>
      <c r="AT1023">
        <v>6</v>
      </c>
    </row>
    <row r="1024" spans="1:46">
      <c r="A1024">
        <v>7</v>
      </c>
      <c r="B1024">
        <v>2</v>
      </c>
      <c r="AE1024">
        <v>6</v>
      </c>
      <c r="AF1024">
        <v>5</v>
      </c>
      <c r="AS1024">
        <v>6</v>
      </c>
      <c r="AT1024">
        <v>7</v>
      </c>
    </row>
    <row r="1025" spans="1:46">
      <c r="A1025">
        <v>2</v>
      </c>
      <c r="B1025">
        <v>7</v>
      </c>
      <c r="AE1025">
        <v>5</v>
      </c>
      <c r="AF1025">
        <v>2</v>
      </c>
      <c r="AS1025">
        <v>7</v>
      </c>
      <c r="AT1025">
        <v>6</v>
      </c>
    </row>
    <row r="1026" spans="1:46">
      <c r="A1026">
        <v>7</v>
      </c>
      <c r="B1026">
        <v>6</v>
      </c>
      <c r="AE1026">
        <v>2</v>
      </c>
      <c r="AF1026">
        <v>9</v>
      </c>
      <c r="AS1026">
        <v>6</v>
      </c>
      <c r="AT1026">
        <v>1</v>
      </c>
    </row>
    <row r="1027" spans="1:46">
      <c r="A1027">
        <v>6</v>
      </c>
      <c r="B1027">
        <v>5</v>
      </c>
      <c r="AE1027">
        <v>9</v>
      </c>
      <c r="AF1027">
        <v>7</v>
      </c>
      <c r="AS1027">
        <v>1</v>
      </c>
      <c r="AT1027">
        <v>6</v>
      </c>
    </row>
    <row r="1028" spans="1:46">
      <c r="A1028">
        <v>5</v>
      </c>
      <c r="B1028">
        <v>2</v>
      </c>
      <c r="AE1028">
        <v>7</v>
      </c>
      <c r="AF1028">
        <v>5</v>
      </c>
      <c r="AS1028">
        <v>5</v>
      </c>
      <c r="AT1028">
        <v>8</v>
      </c>
    </row>
    <row r="1029" spans="1:46">
      <c r="A1029">
        <v>2</v>
      </c>
      <c r="B1029">
        <v>5</v>
      </c>
      <c r="AE1029">
        <v>5</v>
      </c>
      <c r="AF1029">
        <v>2</v>
      </c>
      <c r="AS1029">
        <v>8</v>
      </c>
      <c r="AT1029">
        <v>5</v>
      </c>
    </row>
    <row r="1030" spans="1:46">
      <c r="A1030">
        <v>5</v>
      </c>
      <c r="B1030">
        <v>10</v>
      </c>
      <c r="AE1030">
        <v>2</v>
      </c>
      <c r="AF1030">
        <v>9</v>
      </c>
      <c r="AS1030">
        <v>5</v>
      </c>
      <c r="AT1030">
        <v>2</v>
      </c>
    </row>
    <row r="1031" spans="1:46">
      <c r="A1031">
        <v>10</v>
      </c>
      <c r="B1031">
        <v>2</v>
      </c>
      <c r="AE1031">
        <v>9</v>
      </c>
      <c r="AF1031">
        <v>2</v>
      </c>
      <c r="AS1031">
        <v>2</v>
      </c>
      <c r="AT1031">
        <v>3</v>
      </c>
    </row>
    <row r="1032" spans="1:46">
      <c r="A1032">
        <v>2</v>
      </c>
      <c r="B1032">
        <v>6</v>
      </c>
      <c r="AE1032">
        <v>2</v>
      </c>
      <c r="AF1032">
        <v>9</v>
      </c>
      <c r="AS1032">
        <v>3</v>
      </c>
      <c r="AT1032">
        <v>2</v>
      </c>
    </row>
    <row r="1033" spans="1:46">
      <c r="A1033">
        <v>6</v>
      </c>
      <c r="B1033">
        <v>10</v>
      </c>
      <c r="AE1033">
        <v>9</v>
      </c>
      <c r="AF1033">
        <v>2</v>
      </c>
      <c r="AS1033">
        <v>2</v>
      </c>
      <c r="AT1033">
        <v>3</v>
      </c>
    </row>
    <row r="1034" spans="1:46">
      <c r="A1034">
        <v>10</v>
      </c>
      <c r="B1034">
        <v>4</v>
      </c>
      <c r="AE1034">
        <v>2</v>
      </c>
      <c r="AF1034">
        <v>4</v>
      </c>
      <c r="AS1034">
        <v>3</v>
      </c>
      <c r="AT1034">
        <v>2</v>
      </c>
    </row>
    <row r="1035" spans="1:46">
      <c r="A1035">
        <v>4</v>
      </c>
      <c r="B1035">
        <v>10</v>
      </c>
      <c r="AE1035">
        <v>4</v>
      </c>
      <c r="AF1035">
        <v>2</v>
      </c>
      <c r="AS1035">
        <v>2</v>
      </c>
      <c r="AT1035">
        <v>3</v>
      </c>
    </row>
    <row r="1036" spans="1:46">
      <c r="A1036">
        <v>10</v>
      </c>
      <c r="B1036">
        <v>2</v>
      </c>
      <c r="AE1036">
        <v>2</v>
      </c>
      <c r="AF1036">
        <v>3</v>
      </c>
      <c r="AS1036">
        <v>3</v>
      </c>
      <c r="AT1036">
        <v>2</v>
      </c>
    </row>
    <row r="1037" spans="1:46">
      <c r="A1037">
        <v>2</v>
      </c>
      <c r="B1037">
        <v>4</v>
      </c>
      <c r="AE1037">
        <v>3</v>
      </c>
      <c r="AF1037">
        <v>2</v>
      </c>
      <c r="AS1037">
        <v>2</v>
      </c>
      <c r="AT1037">
        <v>3</v>
      </c>
    </row>
    <row r="1038" spans="1:46">
      <c r="A1038">
        <v>4</v>
      </c>
      <c r="B1038">
        <v>2</v>
      </c>
      <c r="AE1038">
        <v>2</v>
      </c>
      <c r="AF1038">
        <v>4</v>
      </c>
      <c r="AS1038">
        <v>3</v>
      </c>
      <c r="AT1038">
        <v>2</v>
      </c>
    </row>
    <row r="1039" spans="1:46">
      <c r="A1039">
        <v>2</v>
      </c>
      <c r="B1039">
        <v>6</v>
      </c>
      <c r="AE1039">
        <v>4</v>
      </c>
      <c r="AF1039">
        <v>8</v>
      </c>
      <c r="AS1039">
        <v>2</v>
      </c>
      <c r="AT1039">
        <v>4</v>
      </c>
    </row>
    <row r="1040" spans="1:46">
      <c r="A1040">
        <v>6</v>
      </c>
      <c r="B1040">
        <v>2</v>
      </c>
      <c r="AE1040">
        <v>8</v>
      </c>
      <c r="AF1040">
        <v>4</v>
      </c>
      <c r="AS1040">
        <v>4</v>
      </c>
      <c r="AT1040">
        <v>2</v>
      </c>
    </row>
    <row r="1041" spans="1:46">
      <c r="A1041">
        <v>6</v>
      </c>
      <c r="B1041">
        <v>9</v>
      </c>
      <c r="AE1041">
        <v>4</v>
      </c>
      <c r="AF1041">
        <v>8</v>
      </c>
      <c r="AS1041">
        <v>2</v>
      </c>
      <c r="AT1041">
        <v>3</v>
      </c>
    </row>
    <row r="1042" spans="1:46">
      <c r="A1042">
        <v>9</v>
      </c>
      <c r="B1042">
        <v>6</v>
      </c>
      <c r="AE1042">
        <v>8</v>
      </c>
      <c r="AF1042">
        <v>4</v>
      </c>
      <c r="AS1042">
        <v>3</v>
      </c>
      <c r="AT1042">
        <v>2</v>
      </c>
    </row>
    <row r="1043" spans="1:46">
      <c r="A1043">
        <v>6</v>
      </c>
      <c r="B1043">
        <v>8</v>
      </c>
      <c r="AE1043">
        <v>4</v>
      </c>
      <c r="AF1043">
        <v>1</v>
      </c>
      <c r="AS1043">
        <v>2</v>
      </c>
      <c r="AT1043">
        <v>4</v>
      </c>
    </row>
    <row r="1044" spans="1:46">
      <c r="A1044">
        <v>8</v>
      </c>
      <c r="B1044">
        <v>1</v>
      </c>
      <c r="AE1044">
        <v>1</v>
      </c>
      <c r="AF1044">
        <v>8</v>
      </c>
      <c r="AS1044">
        <v>4</v>
      </c>
      <c r="AT1044">
        <v>2</v>
      </c>
    </row>
    <row r="1045" spans="1:46">
      <c r="A1045">
        <v>1</v>
      </c>
      <c r="B1045">
        <v>6</v>
      </c>
      <c r="AS1045">
        <v>2</v>
      </c>
      <c r="AT1045">
        <v>9</v>
      </c>
    </row>
    <row r="1046" spans="1:46">
      <c r="A1046">
        <v>6</v>
      </c>
      <c r="B1046">
        <v>8</v>
      </c>
      <c r="AS1046">
        <v>9</v>
      </c>
      <c r="AT1046">
        <v>4</v>
      </c>
    </row>
    <row r="1047" spans="1:46">
      <c r="A1047">
        <v>8</v>
      </c>
      <c r="B1047">
        <v>6</v>
      </c>
      <c r="AS1047">
        <v>4</v>
      </c>
      <c r="AT1047">
        <v>7</v>
      </c>
    </row>
    <row r="1048" spans="1:46">
      <c r="A1048">
        <v>6</v>
      </c>
      <c r="B1048">
        <v>1</v>
      </c>
      <c r="AS1048">
        <v>7</v>
      </c>
      <c r="AT1048">
        <v>6</v>
      </c>
    </row>
    <row r="1049" spans="1:46">
      <c r="A1049">
        <v>1</v>
      </c>
      <c r="B1049">
        <v>6</v>
      </c>
      <c r="AS1049">
        <v>6</v>
      </c>
      <c r="AT1049">
        <v>7</v>
      </c>
    </row>
    <row r="1050" spans="1:46">
      <c r="A1050">
        <v>6</v>
      </c>
      <c r="B1050">
        <v>3</v>
      </c>
      <c r="AS1050">
        <v>7</v>
      </c>
      <c r="AT1050">
        <v>6</v>
      </c>
    </row>
    <row r="1051" spans="1:46">
      <c r="A1051">
        <v>3</v>
      </c>
      <c r="B1051">
        <v>11</v>
      </c>
      <c r="AS1051">
        <v>6</v>
      </c>
      <c r="AT1051">
        <v>7</v>
      </c>
    </row>
    <row r="1052" spans="1:46">
      <c r="A1052">
        <v>11</v>
      </c>
      <c r="B1052">
        <v>9</v>
      </c>
      <c r="AS1052">
        <v>7</v>
      </c>
      <c r="AT1052">
        <v>6</v>
      </c>
    </row>
    <row r="1053" spans="1:46">
      <c r="A1053">
        <v>9</v>
      </c>
      <c r="B1053">
        <v>7</v>
      </c>
      <c r="AS1053">
        <v>8</v>
      </c>
      <c r="AT1053">
        <v>5</v>
      </c>
    </row>
    <row r="1054" spans="1:46">
      <c r="A1054">
        <v>7</v>
      </c>
      <c r="B1054">
        <v>11</v>
      </c>
      <c r="AS1054">
        <v>5</v>
      </c>
      <c r="AT1054">
        <v>8</v>
      </c>
    </row>
    <row r="1055" spans="1:46">
      <c r="A1055">
        <v>11</v>
      </c>
      <c r="B1055">
        <v>1</v>
      </c>
      <c r="AS1055">
        <v>8</v>
      </c>
      <c r="AT1055">
        <v>3</v>
      </c>
    </row>
    <row r="1056" spans="1:46">
      <c r="A1056">
        <v>1</v>
      </c>
      <c r="B1056">
        <v>7</v>
      </c>
      <c r="AS1056">
        <v>3</v>
      </c>
      <c r="AT1056">
        <v>8</v>
      </c>
    </row>
    <row r="1057" spans="1:46">
      <c r="A1057">
        <v>7</v>
      </c>
      <c r="B1057">
        <v>11</v>
      </c>
      <c r="AS1057">
        <v>8</v>
      </c>
      <c r="AT1057">
        <v>2</v>
      </c>
    </row>
    <row r="1058" spans="1:46">
      <c r="A1058">
        <v>11</v>
      </c>
      <c r="B1058">
        <v>9</v>
      </c>
      <c r="AS1058">
        <v>2</v>
      </c>
      <c r="AT1058">
        <v>5</v>
      </c>
    </row>
    <row r="1059" spans="1:46">
      <c r="A1059">
        <v>9</v>
      </c>
      <c r="B1059">
        <v>1</v>
      </c>
      <c r="AS1059">
        <v>5</v>
      </c>
      <c r="AT1059">
        <v>2</v>
      </c>
    </row>
    <row r="1060" spans="1:46">
      <c r="A1060">
        <v>1</v>
      </c>
      <c r="B1060">
        <v>6</v>
      </c>
      <c r="AS1060">
        <v>2</v>
      </c>
      <c r="AT1060">
        <v>5</v>
      </c>
    </row>
    <row r="1061" spans="1:46">
      <c r="A1061">
        <v>6</v>
      </c>
      <c r="B1061">
        <v>8</v>
      </c>
      <c r="AS1061">
        <v>5</v>
      </c>
      <c r="AT1061">
        <v>2</v>
      </c>
    </row>
    <row r="1062" spans="1:46">
      <c r="A1062">
        <v>8</v>
      </c>
      <c r="B1062">
        <v>1</v>
      </c>
      <c r="AS1062">
        <v>2</v>
      </c>
      <c r="AT1062">
        <v>3</v>
      </c>
    </row>
    <row r="1063" spans="1:46">
      <c r="A1063">
        <v>1</v>
      </c>
      <c r="B1063">
        <v>7</v>
      </c>
      <c r="AS1063">
        <v>3</v>
      </c>
      <c r="AT1063">
        <v>8</v>
      </c>
    </row>
    <row r="1064" spans="1:46">
      <c r="A1064">
        <v>7</v>
      </c>
      <c r="B1064">
        <v>3</v>
      </c>
      <c r="AS1064">
        <v>8</v>
      </c>
      <c r="AT1064">
        <v>5</v>
      </c>
    </row>
    <row r="1065" spans="1:46">
      <c r="A1065">
        <v>3</v>
      </c>
      <c r="B1065">
        <v>7</v>
      </c>
      <c r="AS1065">
        <v>5</v>
      </c>
      <c r="AT1065">
        <v>2</v>
      </c>
    </row>
    <row r="1066" spans="1:46">
      <c r="A1066">
        <v>7</v>
      </c>
      <c r="B1066">
        <v>2</v>
      </c>
      <c r="AS1066">
        <v>2</v>
      </c>
      <c r="AT1066">
        <v>4</v>
      </c>
    </row>
    <row r="1067" spans="1:46">
      <c r="A1067">
        <v>2</v>
      </c>
      <c r="B1067">
        <v>7</v>
      </c>
      <c r="AS1067">
        <v>4</v>
      </c>
      <c r="AT1067">
        <v>1</v>
      </c>
    </row>
    <row r="1068" spans="1:46">
      <c r="A1068">
        <v>7</v>
      </c>
      <c r="B1068">
        <v>5</v>
      </c>
      <c r="AS1068">
        <v>1</v>
      </c>
      <c r="AT1068">
        <v>9</v>
      </c>
    </row>
    <row r="1069" spans="1:46">
      <c r="A1069">
        <v>5</v>
      </c>
      <c r="B1069">
        <v>2</v>
      </c>
      <c r="AS1069">
        <v>9</v>
      </c>
      <c r="AT1069">
        <v>1</v>
      </c>
    </row>
    <row r="1070" spans="1:46">
      <c r="A1070">
        <v>2</v>
      </c>
      <c r="B1070">
        <v>6</v>
      </c>
      <c r="AS1070">
        <v>1</v>
      </c>
      <c r="AT1070">
        <v>9</v>
      </c>
    </row>
    <row r="1071" spans="1:46">
      <c r="A1071">
        <v>6</v>
      </c>
      <c r="B1071">
        <v>2</v>
      </c>
      <c r="AS1071">
        <v>9</v>
      </c>
      <c r="AT1071">
        <v>1</v>
      </c>
    </row>
    <row r="1072" spans="1:46">
      <c r="A1072">
        <v>2</v>
      </c>
      <c r="B1072">
        <v>6</v>
      </c>
      <c r="AS1072">
        <v>1</v>
      </c>
      <c r="AT1072">
        <v>9</v>
      </c>
    </row>
    <row r="1073" spans="1:46">
      <c r="A1073">
        <v>6</v>
      </c>
      <c r="B1073">
        <v>2</v>
      </c>
      <c r="AS1073">
        <v>9</v>
      </c>
      <c r="AT1073">
        <v>1</v>
      </c>
    </row>
    <row r="1074" spans="1:46">
      <c r="A1074">
        <v>2</v>
      </c>
      <c r="B1074">
        <v>6</v>
      </c>
      <c r="AS1074">
        <v>1</v>
      </c>
      <c r="AT1074">
        <v>7</v>
      </c>
    </row>
    <row r="1075" spans="1:46">
      <c r="A1075">
        <v>6</v>
      </c>
      <c r="B1075">
        <v>2</v>
      </c>
      <c r="AS1075">
        <v>7</v>
      </c>
      <c r="AT1075">
        <v>6</v>
      </c>
    </row>
    <row r="1076" spans="1:46">
      <c r="A1076">
        <v>6</v>
      </c>
      <c r="B1076">
        <v>9</v>
      </c>
      <c r="AS1076">
        <v>6</v>
      </c>
      <c r="AT1076">
        <v>7</v>
      </c>
    </row>
    <row r="1077" spans="1:46">
      <c r="A1077">
        <v>9</v>
      </c>
      <c r="B1077">
        <v>6</v>
      </c>
      <c r="AS1077">
        <v>7</v>
      </c>
      <c r="AT1077">
        <v>1</v>
      </c>
    </row>
    <row r="1078" spans="1:46">
      <c r="A1078">
        <v>6</v>
      </c>
      <c r="B1078">
        <v>8</v>
      </c>
      <c r="AS1078">
        <v>1</v>
      </c>
      <c r="AT1078">
        <v>7</v>
      </c>
    </row>
    <row r="1079" spans="1:46">
      <c r="A1079">
        <v>8</v>
      </c>
      <c r="B1079">
        <v>6</v>
      </c>
      <c r="AS1079">
        <v>7</v>
      </c>
      <c r="AT1079">
        <v>6</v>
      </c>
    </row>
    <row r="1080" spans="1:46">
      <c r="A1080">
        <v>6</v>
      </c>
      <c r="B1080">
        <v>8</v>
      </c>
      <c r="AS1080">
        <v>3</v>
      </c>
      <c r="AT1080">
        <v>2</v>
      </c>
    </row>
    <row r="1081" spans="1:46">
      <c r="A1081">
        <v>8</v>
      </c>
      <c r="B1081">
        <v>6</v>
      </c>
      <c r="AS1081">
        <v>2</v>
      </c>
      <c r="AT1081">
        <v>3</v>
      </c>
    </row>
    <row r="1082" spans="1:46">
      <c r="A1082">
        <v>6</v>
      </c>
      <c r="B1082">
        <v>7</v>
      </c>
      <c r="AS1082">
        <v>3</v>
      </c>
      <c r="AT1082">
        <v>9</v>
      </c>
    </row>
    <row r="1083" spans="1:46">
      <c r="A1083">
        <v>7</v>
      </c>
      <c r="B1083">
        <v>6</v>
      </c>
      <c r="AS1083">
        <v>9</v>
      </c>
      <c r="AT1083">
        <v>3</v>
      </c>
    </row>
    <row r="1084" spans="1:46">
      <c r="A1084">
        <v>6</v>
      </c>
      <c r="B1084">
        <v>3</v>
      </c>
      <c r="AS1084">
        <v>3</v>
      </c>
      <c r="AT1084">
        <v>9</v>
      </c>
    </row>
    <row r="1085" spans="1:46">
      <c r="A1085">
        <v>3</v>
      </c>
      <c r="B1085">
        <v>11</v>
      </c>
      <c r="AS1085">
        <v>9</v>
      </c>
      <c r="AT1085">
        <v>3</v>
      </c>
    </row>
    <row r="1086" spans="1:46">
      <c r="A1086">
        <v>11</v>
      </c>
      <c r="B1086">
        <v>1</v>
      </c>
      <c r="AS1086">
        <v>3</v>
      </c>
      <c r="AT1086">
        <v>4</v>
      </c>
    </row>
    <row r="1087" spans="1:46">
      <c r="A1087">
        <v>1</v>
      </c>
      <c r="B1087">
        <v>8</v>
      </c>
      <c r="AS1087">
        <v>4</v>
      </c>
      <c r="AT1087">
        <v>3</v>
      </c>
    </row>
    <row r="1088" spans="1:46">
      <c r="A1088">
        <v>8</v>
      </c>
      <c r="B1088">
        <v>11</v>
      </c>
      <c r="AS1088">
        <v>3</v>
      </c>
      <c r="AT1088">
        <v>4</v>
      </c>
    </row>
    <row r="1089" spans="1:46">
      <c r="A1089">
        <v>11</v>
      </c>
      <c r="B1089">
        <v>3</v>
      </c>
      <c r="AS1089">
        <v>4</v>
      </c>
      <c r="AT1089">
        <v>9</v>
      </c>
    </row>
    <row r="1090" spans="1:46">
      <c r="A1090">
        <v>3</v>
      </c>
      <c r="B1090">
        <v>9</v>
      </c>
      <c r="AS1090">
        <v>9</v>
      </c>
      <c r="AT1090">
        <v>1</v>
      </c>
    </row>
    <row r="1091" spans="1:46">
      <c r="A1091">
        <v>9</v>
      </c>
      <c r="B1091">
        <v>6</v>
      </c>
      <c r="AS1091">
        <v>1</v>
      </c>
      <c r="AT1091">
        <v>9</v>
      </c>
    </row>
    <row r="1092" spans="1:46">
      <c r="A1092">
        <v>6</v>
      </c>
      <c r="B1092">
        <v>9</v>
      </c>
      <c r="AS1092">
        <v>9</v>
      </c>
      <c r="AT1092">
        <v>1</v>
      </c>
    </row>
    <row r="1093" spans="1:46">
      <c r="A1093">
        <v>9</v>
      </c>
      <c r="B1093">
        <v>6</v>
      </c>
      <c r="AS1093">
        <v>1</v>
      </c>
      <c r="AT1093">
        <v>9</v>
      </c>
    </row>
    <row r="1094" spans="1:46">
      <c r="A1094">
        <v>6</v>
      </c>
      <c r="B1094">
        <v>8</v>
      </c>
      <c r="AS1094">
        <v>9</v>
      </c>
      <c r="AT1094">
        <v>1</v>
      </c>
    </row>
    <row r="1095" spans="1:46">
      <c r="A1095">
        <v>8</v>
      </c>
      <c r="B1095">
        <v>6</v>
      </c>
      <c r="AS1095">
        <v>1</v>
      </c>
      <c r="AT1095">
        <v>7</v>
      </c>
    </row>
    <row r="1096" spans="1:46">
      <c r="A1096">
        <v>6</v>
      </c>
      <c r="B1096">
        <v>8</v>
      </c>
      <c r="AS1096">
        <v>7</v>
      </c>
      <c r="AT1096">
        <v>6</v>
      </c>
    </row>
    <row r="1097" spans="1:46">
      <c r="A1097">
        <v>8</v>
      </c>
      <c r="B1097">
        <v>7</v>
      </c>
      <c r="AS1097">
        <v>6</v>
      </c>
      <c r="AT1097">
        <v>7</v>
      </c>
    </row>
    <row r="1098" spans="1:46">
      <c r="A1098">
        <v>7</v>
      </c>
      <c r="B1098">
        <v>6</v>
      </c>
      <c r="AS1098">
        <v>7</v>
      </c>
      <c r="AT1098">
        <v>1</v>
      </c>
    </row>
    <row r="1099" spans="1:46">
      <c r="A1099">
        <v>6</v>
      </c>
      <c r="B1099">
        <v>7</v>
      </c>
      <c r="AS1099">
        <v>1</v>
      </c>
      <c r="AT1099">
        <v>7</v>
      </c>
    </row>
    <row r="1100" spans="1:46">
      <c r="A1100">
        <v>7</v>
      </c>
      <c r="B1100">
        <v>6</v>
      </c>
      <c r="AS1100">
        <v>7</v>
      </c>
      <c r="AT1100">
        <v>1</v>
      </c>
    </row>
    <row r="1101" spans="1:46">
      <c r="A1101">
        <v>6</v>
      </c>
      <c r="B1101">
        <v>7</v>
      </c>
      <c r="AS1101">
        <v>1</v>
      </c>
      <c r="AT1101">
        <v>7</v>
      </c>
    </row>
    <row r="1102" spans="1:46">
      <c r="A1102">
        <v>7</v>
      </c>
      <c r="B1102">
        <v>3</v>
      </c>
      <c r="AS1102">
        <v>7</v>
      </c>
      <c r="AT1102">
        <v>6</v>
      </c>
    </row>
    <row r="1103" spans="1:46">
      <c r="A1103">
        <v>3</v>
      </c>
      <c r="B1103">
        <v>6</v>
      </c>
      <c r="AS1103">
        <v>6</v>
      </c>
      <c r="AT1103">
        <v>7</v>
      </c>
    </row>
    <row r="1104" spans="1:46">
      <c r="A1104">
        <v>6</v>
      </c>
      <c r="B1104">
        <v>8</v>
      </c>
      <c r="AS1104">
        <v>7</v>
      </c>
      <c r="AT1104">
        <v>6</v>
      </c>
    </row>
    <row r="1105" spans="1:46">
      <c r="A1105">
        <v>8</v>
      </c>
      <c r="B1105">
        <v>6</v>
      </c>
      <c r="AS1105">
        <v>6</v>
      </c>
      <c r="AT1105">
        <v>1</v>
      </c>
    </row>
    <row r="1106" spans="1:46">
      <c r="A1106">
        <v>6</v>
      </c>
      <c r="B1106">
        <v>8</v>
      </c>
      <c r="AS1106">
        <v>1</v>
      </c>
      <c r="AT1106">
        <v>6</v>
      </c>
    </row>
    <row r="1107" spans="1:46">
      <c r="A1107">
        <v>8</v>
      </c>
      <c r="B1107">
        <v>1</v>
      </c>
      <c r="AS1107">
        <v>3</v>
      </c>
      <c r="AT1107">
        <v>2</v>
      </c>
    </row>
    <row r="1108" spans="1:46">
      <c r="A1108">
        <v>1</v>
      </c>
      <c r="B1108">
        <v>6</v>
      </c>
      <c r="AS1108">
        <v>2</v>
      </c>
      <c r="AT1108">
        <v>3</v>
      </c>
    </row>
    <row r="1109" spans="1:46">
      <c r="A1109">
        <v>6</v>
      </c>
      <c r="B1109">
        <v>2</v>
      </c>
      <c r="AS1109">
        <v>3</v>
      </c>
      <c r="AT1109">
        <v>2</v>
      </c>
    </row>
    <row r="1110" spans="1:46">
      <c r="A1110">
        <v>2</v>
      </c>
      <c r="B1110">
        <v>6</v>
      </c>
      <c r="AS1110">
        <v>2</v>
      </c>
      <c r="AT1110">
        <v>3</v>
      </c>
    </row>
    <row r="1111" spans="1:46">
      <c r="A1111">
        <v>6</v>
      </c>
      <c r="B1111">
        <v>1</v>
      </c>
      <c r="AS1111">
        <v>3</v>
      </c>
      <c r="AT1111">
        <v>2</v>
      </c>
    </row>
    <row r="1112" spans="1:46">
      <c r="A1112">
        <v>1</v>
      </c>
      <c r="B1112">
        <v>5</v>
      </c>
      <c r="AS1112">
        <v>2</v>
      </c>
      <c r="AT1112">
        <v>8</v>
      </c>
    </row>
    <row r="1113" spans="1:46">
      <c r="A1113">
        <v>5</v>
      </c>
      <c r="B1113">
        <v>4</v>
      </c>
      <c r="AS1113">
        <v>8</v>
      </c>
      <c r="AT1113">
        <v>3</v>
      </c>
    </row>
    <row r="1114" spans="1:46">
      <c r="A1114">
        <v>4</v>
      </c>
      <c r="B1114">
        <v>11</v>
      </c>
      <c r="AS1114">
        <v>3</v>
      </c>
      <c r="AT1114">
        <v>8</v>
      </c>
    </row>
    <row r="1115" spans="1:46">
      <c r="A1115">
        <v>11</v>
      </c>
      <c r="B1115">
        <v>1</v>
      </c>
      <c r="AS1115">
        <v>8</v>
      </c>
      <c r="AT1115">
        <v>3</v>
      </c>
    </row>
    <row r="1116" spans="1:46">
      <c r="A1116">
        <v>1</v>
      </c>
      <c r="B1116">
        <v>5</v>
      </c>
      <c r="AS1116">
        <v>3</v>
      </c>
      <c r="AT1116">
        <v>5</v>
      </c>
    </row>
    <row r="1117" spans="1:46">
      <c r="A1117">
        <v>5</v>
      </c>
      <c r="B1117">
        <v>10</v>
      </c>
      <c r="AS1117">
        <v>5</v>
      </c>
      <c r="AT1117">
        <v>3</v>
      </c>
    </row>
    <row r="1118" spans="1:46">
      <c r="A1118">
        <v>10</v>
      </c>
      <c r="B1118">
        <v>5</v>
      </c>
      <c r="AS1118">
        <v>3</v>
      </c>
      <c r="AT1118">
        <v>9</v>
      </c>
    </row>
    <row r="1119" spans="1:46">
      <c r="A1119">
        <v>5</v>
      </c>
      <c r="B1119">
        <v>7</v>
      </c>
      <c r="AS1119">
        <v>9</v>
      </c>
      <c r="AT1119">
        <v>3</v>
      </c>
    </row>
    <row r="1120" spans="1:46">
      <c r="A1120">
        <v>7</v>
      </c>
      <c r="B1120">
        <v>1</v>
      </c>
      <c r="AS1120">
        <v>3</v>
      </c>
      <c r="AT1120">
        <v>8</v>
      </c>
    </row>
    <row r="1121" spans="1:46">
      <c r="A1121">
        <v>1</v>
      </c>
      <c r="B1121">
        <v>7</v>
      </c>
      <c r="AS1121">
        <v>8</v>
      </c>
      <c r="AT1121">
        <v>5</v>
      </c>
    </row>
    <row r="1122" spans="1:46">
      <c r="A1122">
        <v>7</v>
      </c>
      <c r="B1122">
        <v>1</v>
      </c>
      <c r="AS1122">
        <v>5</v>
      </c>
      <c r="AT1122">
        <v>8</v>
      </c>
    </row>
    <row r="1123" spans="1:46">
      <c r="A1123">
        <v>1</v>
      </c>
      <c r="B1123">
        <v>5</v>
      </c>
      <c r="AS1123">
        <v>8</v>
      </c>
      <c r="AT1123">
        <v>5</v>
      </c>
    </row>
    <row r="1124" spans="1:46">
      <c r="A1124">
        <v>5</v>
      </c>
      <c r="B1124">
        <v>2</v>
      </c>
      <c r="AS1124">
        <v>5</v>
      </c>
      <c r="AT1124">
        <v>8</v>
      </c>
    </row>
    <row r="1125" spans="1:46">
      <c r="A1125">
        <v>2</v>
      </c>
      <c r="B1125">
        <v>1</v>
      </c>
      <c r="AS1125">
        <v>8</v>
      </c>
      <c r="AT1125">
        <v>4</v>
      </c>
    </row>
    <row r="1126" spans="1:46">
      <c r="A1126">
        <v>1</v>
      </c>
      <c r="B1126">
        <v>5</v>
      </c>
      <c r="AS1126">
        <v>4</v>
      </c>
      <c r="AT1126">
        <v>7</v>
      </c>
    </row>
    <row r="1127" spans="1:46">
      <c r="A1127">
        <v>5</v>
      </c>
      <c r="B1127">
        <v>10</v>
      </c>
      <c r="AS1127">
        <v>7</v>
      </c>
      <c r="AT1127">
        <v>1</v>
      </c>
    </row>
    <row r="1128" spans="1:46">
      <c r="A1128">
        <v>10</v>
      </c>
      <c r="B1128">
        <v>4</v>
      </c>
      <c r="AS1128">
        <v>1</v>
      </c>
      <c r="AT1128">
        <v>9</v>
      </c>
    </row>
    <row r="1129" spans="1:46">
      <c r="A1129">
        <v>4</v>
      </c>
      <c r="B1129">
        <v>5</v>
      </c>
      <c r="AS1129">
        <v>9</v>
      </c>
      <c r="AT1129">
        <v>3</v>
      </c>
    </row>
    <row r="1130" spans="1:46">
      <c r="A1130">
        <v>5</v>
      </c>
      <c r="B1130">
        <v>4</v>
      </c>
      <c r="AS1130">
        <v>3</v>
      </c>
      <c r="AT1130">
        <v>8</v>
      </c>
    </row>
    <row r="1131" spans="1:46">
      <c r="A1131">
        <v>4</v>
      </c>
      <c r="B1131">
        <v>10</v>
      </c>
      <c r="AS1131">
        <v>8</v>
      </c>
      <c r="AT1131">
        <v>3</v>
      </c>
    </row>
    <row r="1132" spans="1:46">
      <c r="A1132">
        <v>10</v>
      </c>
      <c r="B1132">
        <v>5</v>
      </c>
      <c r="AS1132">
        <v>3</v>
      </c>
      <c r="AT1132">
        <v>9</v>
      </c>
    </row>
    <row r="1133" spans="1:46">
      <c r="A1133">
        <v>5</v>
      </c>
      <c r="B1133">
        <v>2</v>
      </c>
      <c r="AS1133">
        <v>9</v>
      </c>
      <c r="AT1133">
        <v>4</v>
      </c>
    </row>
    <row r="1134" spans="1:46">
      <c r="A1134">
        <v>2</v>
      </c>
      <c r="B1134">
        <v>7</v>
      </c>
      <c r="AS1134">
        <v>4</v>
      </c>
      <c r="AT1134">
        <v>9</v>
      </c>
    </row>
    <row r="1135" spans="1:46">
      <c r="A1135">
        <v>7</v>
      </c>
      <c r="B1135">
        <v>2</v>
      </c>
      <c r="AS1135">
        <v>9</v>
      </c>
      <c r="AT1135">
        <v>3</v>
      </c>
    </row>
    <row r="1136" spans="1:46">
      <c r="A1136">
        <v>11</v>
      </c>
      <c r="B1136">
        <v>3</v>
      </c>
      <c r="AS1136">
        <v>3</v>
      </c>
      <c r="AT1136">
        <v>9</v>
      </c>
    </row>
    <row r="1137" spans="1:46">
      <c r="A1137">
        <v>3</v>
      </c>
      <c r="B1137">
        <v>9</v>
      </c>
      <c r="AS1137">
        <v>9</v>
      </c>
      <c r="AT1137">
        <v>7</v>
      </c>
    </row>
    <row r="1138" spans="1:46">
      <c r="A1138">
        <v>9</v>
      </c>
      <c r="B1138">
        <v>6</v>
      </c>
      <c r="AS1138">
        <v>7</v>
      </c>
      <c r="AT1138">
        <v>9</v>
      </c>
    </row>
    <row r="1139" spans="1:46">
      <c r="A1139">
        <v>6</v>
      </c>
      <c r="B1139">
        <v>3</v>
      </c>
      <c r="AS1139">
        <v>9</v>
      </c>
      <c r="AT1139">
        <v>4</v>
      </c>
    </row>
    <row r="1140" spans="1:46">
      <c r="A1140">
        <v>3</v>
      </c>
      <c r="B1140">
        <v>6</v>
      </c>
      <c r="AS1140">
        <v>4</v>
      </c>
      <c r="AT1140">
        <v>2</v>
      </c>
    </row>
    <row r="1141" spans="1:46">
      <c r="A1141">
        <v>6</v>
      </c>
      <c r="B1141">
        <v>8</v>
      </c>
      <c r="AS1141">
        <v>2</v>
      </c>
      <c r="AT1141">
        <v>9</v>
      </c>
    </row>
    <row r="1142" spans="1:46">
      <c r="A1142">
        <v>8</v>
      </c>
      <c r="B1142">
        <v>1</v>
      </c>
      <c r="AS1142">
        <v>9</v>
      </c>
      <c r="AT1142">
        <v>7</v>
      </c>
    </row>
    <row r="1143" spans="1:46">
      <c r="A1143">
        <v>1</v>
      </c>
      <c r="B1143">
        <v>8</v>
      </c>
      <c r="AS1143">
        <v>7</v>
      </c>
      <c r="AT1143">
        <v>6</v>
      </c>
    </row>
    <row r="1144" spans="1:46">
      <c r="A1144">
        <v>8</v>
      </c>
      <c r="B1144">
        <v>9</v>
      </c>
      <c r="AS1144">
        <v>6</v>
      </c>
      <c r="AT1144">
        <v>7</v>
      </c>
    </row>
    <row r="1145" spans="1:46">
      <c r="A1145">
        <v>9</v>
      </c>
      <c r="B1145">
        <v>11</v>
      </c>
      <c r="AS1145">
        <v>7</v>
      </c>
      <c r="AT1145">
        <v>1</v>
      </c>
    </row>
    <row r="1146" spans="1:46">
      <c r="A1146">
        <v>11</v>
      </c>
      <c r="B1146">
        <v>3</v>
      </c>
      <c r="AS1146">
        <v>1</v>
      </c>
      <c r="AT1146">
        <v>6</v>
      </c>
    </row>
    <row r="1147" spans="1:46">
      <c r="A1147">
        <v>3</v>
      </c>
      <c r="B1147">
        <v>9</v>
      </c>
      <c r="AS1147">
        <v>6</v>
      </c>
      <c r="AT1147">
        <v>7</v>
      </c>
    </row>
    <row r="1148" spans="1:46">
      <c r="A1148">
        <v>9</v>
      </c>
      <c r="B1148">
        <v>6</v>
      </c>
      <c r="AS1148">
        <v>7</v>
      </c>
      <c r="AT1148">
        <v>1</v>
      </c>
    </row>
    <row r="1149" spans="1:46">
      <c r="A1149">
        <v>6</v>
      </c>
      <c r="B1149">
        <v>1</v>
      </c>
      <c r="AS1149">
        <v>1</v>
      </c>
      <c r="AT1149">
        <v>6</v>
      </c>
    </row>
    <row r="1150" spans="1:46">
      <c r="A1150">
        <v>1</v>
      </c>
      <c r="B1150">
        <v>8</v>
      </c>
      <c r="AS1150">
        <v>6</v>
      </c>
      <c r="AT1150">
        <v>7</v>
      </c>
    </row>
    <row r="1151" spans="1:46">
      <c r="A1151">
        <v>8</v>
      </c>
      <c r="B1151">
        <v>1</v>
      </c>
      <c r="AS1151">
        <v>7</v>
      </c>
      <c r="AT1151">
        <v>6</v>
      </c>
    </row>
    <row r="1152" spans="1:46">
      <c r="A1152">
        <v>1</v>
      </c>
      <c r="B1152">
        <v>5</v>
      </c>
      <c r="AS1152">
        <v>6</v>
      </c>
      <c r="AT1152">
        <v>7</v>
      </c>
    </row>
    <row r="1153" spans="1:46">
      <c r="A1153">
        <v>5</v>
      </c>
      <c r="B1153">
        <v>11</v>
      </c>
      <c r="AS1153">
        <v>7</v>
      </c>
      <c r="AT1153">
        <v>6</v>
      </c>
    </row>
    <row r="1154" spans="1:46">
      <c r="A1154">
        <v>11</v>
      </c>
      <c r="B1154">
        <v>9</v>
      </c>
      <c r="AS1154">
        <v>8</v>
      </c>
      <c r="AT1154">
        <v>5</v>
      </c>
    </row>
    <row r="1155" spans="1:46">
      <c r="A1155">
        <v>9</v>
      </c>
      <c r="B1155">
        <v>6</v>
      </c>
      <c r="AS1155">
        <v>5</v>
      </c>
      <c r="AT1155">
        <v>2</v>
      </c>
    </row>
    <row r="1156" spans="1:46">
      <c r="A1156">
        <v>6</v>
      </c>
      <c r="B1156">
        <v>8</v>
      </c>
      <c r="AS1156">
        <v>2</v>
      </c>
      <c r="AT1156">
        <v>9</v>
      </c>
    </row>
    <row r="1157" spans="1:46">
      <c r="A1157">
        <v>8</v>
      </c>
      <c r="B1157">
        <v>3</v>
      </c>
      <c r="AS1157">
        <v>9</v>
      </c>
      <c r="AT1157">
        <v>2</v>
      </c>
    </row>
    <row r="1158" spans="1:46">
      <c r="A1158">
        <v>3</v>
      </c>
      <c r="B1158">
        <v>9</v>
      </c>
      <c r="AS1158">
        <v>2</v>
      </c>
      <c r="AT1158">
        <v>4</v>
      </c>
    </row>
    <row r="1159" spans="1:46">
      <c r="A1159">
        <v>9</v>
      </c>
      <c r="B1159">
        <v>7</v>
      </c>
      <c r="AS1159">
        <v>4</v>
      </c>
      <c r="AT1159">
        <v>3</v>
      </c>
    </row>
    <row r="1160" spans="1:46">
      <c r="A1160">
        <v>7</v>
      </c>
      <c r="B1160">
        <v>10</v>
      </c>
      <c r="AS1160">
        <v>3</v>
      </c>
      <c r="AT1160">
        <v>9</v>
      </c>
    </row>
    <row r="1161" spans="1:46">
      <c r="A1161">
        <v>10</v>
      </c>
      <c r="B1161">
        <v>4</v>
      </c>
      <c r="AS1161">
        <v>9</v>
      </c>
      <c r="AT1161">
        <v>3</v>
      </c>
    </row>
    <row r="1162" spans="1:46">
      <c r="A1162">
        <v>4</v>
      </c>
      <c r="B1162">
        <v>1</v>
      </c>
      <c r="AS1162">
        <v>3</v>
      </c>
      <c r="AT1162">
        <v>9</v>
      </c>
    </row>
    <row r="1163" spans="1:46">
      <c r="A1163">
        <v>1</v>
      </c>
      <c r="B1163">
        <v>4</v>
      </c>
      <c r="AS1163">
        <v>9</v>
      </c>
      <c r="AT1163">
        <v>6</v>
      </c>
    </row>
    <row r="1164" spans="1:46">
      <c r="A1164">
        <v>4</v>
      </c>
      <c r="B1164">
        <v>7</v>
      </c>
      <c r="AS1164">
        <v>6</v>
      </c>
      <c r="AT1164">
        <v>9</v>
      </c>
    </row>
    <row r="1165" spans="1:46">
      <c r="A1165">
        <v>7</v>
      </c>
      <c r="B1165">
        <v>4</v>
      </c>
      <c r="AS1165">
        <v>9</v>
      </c>
      <c r="AT1165">
        <v>4</v>
      </c>
    </row>
    <row r="1166" spans="1:46">
      <c r="A1166">
        <v>4</v>
      </c>
      <c r="B1166">
        <v>5</v>
      </c>
      <c r="AS1166">
        <v>4</v>
      </c>
      <c r="AT1166">
        <v>9</v>
      </c>
    </row>
    <row r="1167" spans="1:46">
      <c r="A1167">
        <v>5</v>
      </c>
      <c r="B1167">
        <v>1</v>
      </c>
      <c r="AS1167">
        <v>9</v>
      </c>
      <c r="AT1167">
        <v>1</v>
      </c>
    </row>
    <row r="1168" spans="1:46">
      <c r="A1168">
        <v>1</v>
      </c>
      <c r="B1168">
        <v>3</v>
      </c>
      <c r="AS1168">
        <v>1</v>
      </c>
      <c r="AT1168">
        <v>7</v>
      </c>
    </row>
    <row r="1169" spans="1:46">
      <c r="A1169">
        <v>3</v>
      </c>
      <c r="B1169">
        <v>4</v>
      </c>
      <c r="AS1169">
        <v>7</v>
      </c>
      <c r="AT1169">
        <v>1</v>
      </c>
    </row>
    <row r="1170" spans="1:46">
      <c r="A1170">
        <v>4</v>
      </c>
      <c r="B1170">
        <v>7</v>
      </c>
      <c r="AS1170">
        <v>1</v>
      </c>
      <c r="AT1170">
        <v>7</v>
      </c>
    </row>
    <row r="1171" spans="1:46">
      <c r="A1171">
        <v>7</v>
      </c>
      <c r="B1171">
        <v>2</v>
      </c>
      <c r="AS1171">
        <v>7</v>
      </c>
      <c r="AT1171">
        <v>1</v>
      </c>
    </row>
    <row r="1172" spans="1:46">
      <c r="A1172">
        <v>2</v>
      </c>
      <c r="B1172">
        <v>5</v>
      </c>
      <c r="AS1172">
        <v>1</v>
      </c>
      <c r="AT1172">
        <v>9</v>
      </c>
    </row>
    <row r="1173" spans="1:46">
      <c r="A1173">
        <v>5</v>
      </c>
      <c r="B1173">
        <v>2</v>
      </c>
      <c r="AS1173">
        <v>9</v>
      </c>
      <c r="AT1173">
        <v>7</v>
      </c>
    </row>
    <row r="1174" spans="1:46">
      <c r="A1174">
        <v>2</v>
      </c>
      <c r="B1174">
        <v>6</v>
      </c>
      <c r="AS1174">
        <v>7</v>
      </c>
      <c r="AT1174">
        <v>4</v>
      </c>
    </row>
    <row r="1175" spans="1:46">
      <c r="A1175">
        <v>6</v>
      </c>
      <c r="B1175">
        <v>2</v>
      </c>
      <c r="AS1175">
        <v>4</v>
      </c>
      <c r="AT1175">
        <v>7</v>
      </c>
    </row>
    <row r="1176" spans="1:46">
      <c r="A1176">
        <v>6</v>
      </c>
      <c r="B1176">
        <v>8</v>
      </c>
      <c r="AS1176">
        <v>7</v>
      </c>
      <c r="AT1176">
        <v>6</v>
      </c>
    </row>
    <row r="1177" spans="1:46">
      <c r="A1177">
        <v>8</v>
      </c>
      <c r="B1177">
        <v>6</v>
      </c>
      <c r="AS1177">
        <v>6</v>
      </c>
      <c r="AT1177">
        <v>1</v>
      </c>
    </row>
    <row r="1178" spans="1:46">
      <c r="A1178">
        <v>6</v>
      </c>
      <c r="B1178">
        <v>8</v>
      </c>
      <c r="AS1178">
        <v>1</v>
      </c>
      <c r="AT1178">
        <v>6</v>
      </c>
    </row>
    <row r="1179" spans="1:46">
      <c r="A1179">
        <v>8</v>
      </c>
      <c r="B1179">
        <v>9</v>
      </c>
      <c r="AS1179">
        <v>6</v>
      </c>
      <c r="AT1179">
        <v>7</v>
      </c>
    </row>
    <row r="1180" spans="1:46">
      <c r="A1180">
        <v>9</v>
      </c>
      <c r="B1180">
        <v>6</v>
      </c>
      <c r="AS1180">
        <v>7</v>
      </c>
      <c r="AT1180">
        <v>6</v>
      </c>
    </row>
    <row r="1181" spans="1:46">
      <c r="A1181">
        <v>6</v>
      </c>
      <c r="B1181">
        <v>8</v>
      </c>
      <c r="AS1181">
        <v>6</v>
      </c>
      <c r="AT1181">
        <v>7</v>
      </c>
    </row>
    <row r="1182" spans="1:46">
      <c r="A1182">
        <v>8</v>
      </c>
      <c r="B1182">
        <v>9</v>
      </c>
      <c r="AS1182">
        <v>7</v>
      </c>
      <c r="AT1182">
        <v>6</v>
      </c>
    </row>
    <row r="1183" spans="1:46">
      <c r="A1183">
        <v>9</v>
      </c>
      <c r="B1183">
        <v>11</v>
      </c>
      <c r="AS1183">
        <v>3</v>
      </c>
      <c r="AT1183">
        <v>4</v>
      </c>
    </row>
    <row r="1184" spans="1:46">
      <c r="A1184">
        <v>11</v>
      </c>
      <c r="B1184">
        <v>1</v>
      </c>
      <c r="AS1184">
        <v>4</v>
      </c>
      <c r="AT1184">
        <v>2</v>
      </c>
    </row>
    <row r="1185" spans="1:46">
      <c r="A1185">
        <v>1</v>
      </c>
      <c r="B1185">
        <v>6</v>
      </c>
      <c r="AS1185">
        <v>2</v>
      </c>
      <c r="AT1185">
        <v>9</v>
      </c>
    </row>
    <row r="1186" spans="1:46">
      <c r="A1186">
        <v>6</v>
      </c>
      <c r="B1186">
        <v>3</v>
      </c>
      <c r="AS1186">
        <v>9</v>
      </c>
      <c r="AT1186">
        <v>4</v>
      </c>
    </row>
    <row r="1187" spans="1:46">
      <c r="A1187">
        <v>3</v>
      </c>
      <c r="B1187">
        <v>6</v>
      </c>
      <c r="AS1187">
        <v>4</v>
      </c>
      <c r="AT1187">
        <v>3</v>
      </c>
    </row>
    <row r="1188" spans="1:46">
      <c r="A1188">
        <v>6</v>
      </c>
      <c r="B1188">
        <v>8</v>
      </c>
      <c r="AS1188">
        <v>3</v>
      </c>
      <c r="AT1188">
        <v>2</v>
      </c>
    </row>
    <row r="1189" spans="1:46">
      <c r="A1189">
        <v>8</v>
      </c>
      <c r="B1189">
        <v>9</v>
      </c>
      <c r="AS1189">
        <v>2</v>
      </c>
      <c r="AT1189">
        <v>5</v>
      </c>
    </row>
    <row r="1190" spans="1:46">
      <c r="A1190">
        <v>9</v>
      </c>
      <c r="B1190">
        <v>8</v>
      </c>
      <c r="AS1190">
        <v>5</v>
      </c>
      <c r="AT1190">
        <v>2</v>
      </c>
    </row>
    <row r="1191" spans="1:46">
      <c r="A1191">
        <v>8</v>
      </c>
      <c r="B1191">
        <v>1</v>
      </c>
      <c r="AS1191">
        <v>2</v>
      </c>
      <c r="AT1191">
        <v>5</v>
      </c>
    </row>
    <row r="1192" spans="1:46">
      <c r="A1192">
        <v>1</v>
      </c>
      <c r="B1192">
        <v>5</v>
      </c>
      <c r="AS1192">
        <v>5</v>
      </c>
      <c r="AT1192">
        <v>2</v>
      </c>
    </row>
    <row r="1193" spans="1:46">
      <c r="A1193">
        <v>5</v>
      </c>
      <c r="B1193">
        <v>4</v>
      </c>
      <c r="AS1193">
        <v>2</v>
      </c>
      <c r="AT1193">
        <v>5</v>
      </c>
    </row>
    <row r="1194" spans="1:46">
      <c r="A1194">
        <v>4</v>
      </c>
      <c r="B1194">
        <v>11</v>
      </c>
      <c r="AS1194">
        <v>5</v>
      </c>
      <c r="AT1194">
        <v>4</v>
      </c>
    </row>
    <row r="1195" spans="1:46">
      <c r="A1195">
        <v>11</v>
      </c>
      <c r="B1195">
        <v>7</v>
      </c>
      <c r="AS1195">
        <v>4</v>
      </c>
      <c r="AT1195">
        <v>2</v>
      </c>
    </row>
    <row r="1196" spans="1:46">
      <c r="A1196">
        <v>7</v>
      </c>
      <c r="B1196">
        <v>6</v>
      </c>
      <c r="AS1196">
        <v>2</v>
      </c>
      <c r="AT1196">
        <v>4</v>
      </c>
    </row>
    <row r="1197" spans="1:46">
      <c r="A1197">
        <v>6</v>
      </c>
      <c r="B1197">
        <v>7</v>
      </c>
      <c r="AS1197">
        <v>4</v>
      </c>
      <c r="AT1197">
        <v>5</v>
      </c>
    </row>
    <row r="1198" spans="1:46">
      <c r="A1198">
        <v>7</v>
      </c>
      <c r="B1198">
        <v>6</v>
      </c>
      <c r="AS1198">
        <v>5</v>
      </c>
      <c r="AT1198">
        <v>4</v>
      </c>
    </row>
    <row r="1199" spans="1:46">
      <c r="A1199">
        <v>6</v>
      </c>
      <c r="B1199">
        <v>2</v>
      </c>
      <c r="AS1199">
        <v>4</v>
      </c>
      <c r="AT1199">
        <v>1</v>
      </c>
    </row>
    <row r="1200" spans="1:46">
      <c r="A1200">
        <v>2</v>
      </c>
      <c r="B1200">
        <v>7</v>
      </c>
      <c r="AS1200">
        <v>1</v>
      </c>
      <c r="AT1200">
        <v>7</v>
      </c>
    </row>
    <row r="1201" spans="1:46">
      <c r="A1201">
        <v>7</v>
      </c>
      <c r="B1201">
        <v>6</v>
      </c>
      <c r="AS1201">
        <v>7</v>
      </c>
      <c r="AT1201">
        <v>4</v>
      </c>
    </row>
    <row r="1202" spans="1:46">
      <c r="A1202">
        <v>6</v>
      </c>
      <c r="B1202">
        <v>2</v>
      </c>
      <c r="AS1202">
        <v>4</v>
      </c>
      <c r="AT1202">
        <v>3</v>
      </c>
    </row>
    <row r="1203" spans="1:46">
      <c r="A1203">
        <v>2</v>
      </c>
      <c r="B1203">
        <v>7</v>
      </c>
      <c r="AS1203">
        <v>3</v>
      </c>
      <c r="AT1203">
        <v>9</v>
      </c>
    </row>
    <row r="1204" spans="1:46">
      <c r="A1204">
        <v>7</v>
      </c>
      <c r="B1204">
        <v>2</v>
      </c>
      <c r="AS1204">
        <v>9</v>
      </c>
      <c r="AT1204">
        <v>3</v>
      </c>
    </row>
    <row r="1205" spans="1:46">
      <c r="A1205">
        <v>2</v>
      </c>
      <c r="B1205">
        <v>6</v>
      </c>
      <c r="AS1205">
        <v>3</v>
      </c>
      <c r="AT1205">
        <v>9</v>
      </c>
    </row>
    <row r="1206" spans="1:46">
      <c r="A1206">
        <v>6</v>
      </c>
      <c r="B1206">
        <v>2</v>
      </c>
      <c r="AS1206">
        <v>9</v>
      </c>
      <c r="AT1206">
        <v>1</v>
      </c>
    </row>
    <row r="1207" spans="1:46">
      <c r="A1207">
        <v>2</v>
      </c>
      <c r="B1207">
        <v>10</v>
      </c>
      <c r="AS1207">
        <v>1</v>
      </c>
      <c r="AT1207">
        <v>4</v>
      </c>
    </row>
    <row r="1208" spans="1:46">
      <c r="A1208">
        <v>10</v>
      </c>
      <c r="B1208">
        <v>4</v>
      </c>
      <c r="AS1208">
        <v>4</v>
      </c>
      <c r="AT1208">
        <v>9</v>
      </c>
    </row>
    <row r="1209" spans="1:46">
      <c r="A1209">
        <v>4</v>
      </c>
      <c r="B1209">
        <v>2</v>
      </c>
      <c r="AS1209">
        <v>9</v>
      </c>
      <c r="AT1209">
        <v>1</v>
      </c>
    </row>
    <row r="1210" spans="1:46">
      <c r="A1210">
        <v>2</v>
      </c>
      <c r="B1210">
        <v>6</v>
      </c>
      <c r="AS1210">
        <v>1</v>
      </c>
      <c r="AT1210">
        <v>7</v>
      </c>
    </row>
    <row r="1211" spans="1:46">
      <c r="A1211">
        <v>6</v>
      </c>
      <c r="B1211">
        <v>2</v>
      </c>
      <c r="AS1211">
        <v>7</v>
      </c>
      <c r="AT1211">
        <v>1</v>
      </c>
    </row>
    <row r="1212" spans="1:46">
      <c r="A1212">
        <v>2</v>
      </c>
      <c r="B1212">
        <v>10</v>
      </c>
      <c r="AS1212">
        <v>1</v>
      </c>
      <c r="AT1212">
        <v>6</v>
      </c>
    </row>
    <row r="1213" spans="1:46">
      <c r="A1213">
        <v>10</v>
      </c>
      <c r="B1213">
        <v>2</v>
      </c>
      <c r="AS1213">
        <v>6</v>
      </c>
      <c r="AT1213">
        <v>7</v>
      </c>
    </row>
    <row r="1214" spans="1:46">
      <c r="A1214">
        <v>2</v>
      </c>
      <c r="B1214">
        <v>4</v>
      </c>
      <c r="AS1214">
        <v>7</v>
      </c>
      <c r="AT1214">
        <v>6</v>
      </c>
    </row>
    <row r="1215" spans="1:46">
      <c r="A1215">
        <v>8</v>
      </c>
      <c r="B1215">
        <v>6</v>
      </c>
      <c r="AS1215">
        <v>3</v>
      </c>
      <c r="AT1215">
        <v>8</v>
      </c>
    </row>
    <row r="1216" spans="1:46">
      <c r="A1216">
        <v>6</v>
      </c>
      <c r="B1216">
        <v>8</v>
      </c>
      <c r="AS1216">
        <v>8</v>
      </c>
      <c r="AT1216">
        <v>5</v>
      </c>
    </row>
    <row r="1217" spans="1:46">
      <c r="A1217">
        <v>8</v>
      </c>
      <c r="B1217">
        <v>3</v>
      </c>
      <c r="AS1217">
        <v>5</v>
      </c>
      <c r="AT1217">
        <v>3</v>
      </c>
    </row>
    <row r="1218" spans="1:46">
      <c r="A1218">
        <v>3</v>
      </c>
      <c r="B1218">
        <v>6</v>
      </c>
      <c r="AS1218">
        <v>3</v>
      </c>
      <c r="AT1218">
        <v>8</v>
      </c>
    </row>
    <row r="1219" spans="1:46">
      <c r="A1219">
        <v>6</v>
      </c>
      <c r="B1219">
        <v>8</v>
      </c>
      <c r="AS1219">
        <v>8</v>
      </c>
      <c r="AT1219">
        <v>4</v>
      </c>
    </row>
    <row r="1220" spans="1:46">
      <c r="A1220">
        <v>8</v>
      </c>
      <c r="B1220">
        <v>6</v>
      </c>
      <c r="AS1220">
        <v>4</v>
      </c>
      <c r="AT1220">
        <v>2</v>
      </c>
    </row>
    <row r="1221" spans="1:46">
      <c r="A1221">
        <v>6</v>
      </c>
      <c r="B1221">
        <v>9</v>
      </c>
      <c r="AS1221">
        <v>2</v>
      </c>
      <c r="AT1221">
        <v>4</v>
      </c>
    </row>
    <row r="1222" spans="1:46">
      <c r="A1222">
        <v>9</v>
      </c>
      <c r="B1222">
        <v>8</v>
      </c>
      <c r="AS1222">
        <v>4</v>
      </c>
      <c r="AT1222">
        <v>8</v>
      </c>
    </row>
    <row r="1223" spans="1:46">
      <c r="A1223">
        <v>8</v>
      </c>
      <c r="B1223">
        <v>6</v>
      </c>
      <c r="AS1223">
        <v>8</v>
      </c>
      <c r="AT1223">
        <v>4</v>
      </c>
    </row>
    <row r="1224" spans="1:46">
      <c r="A1224">
        <v>6</v>
      </c>
      <c r="B1224">
        <v>8</v>
      </c>
      <c r="AS1224">
        <v>4</v>
      </c>
      <c r="AT1224">
        <v>2</v>
      </c>
    </row>
    <row r="1225" spans="1:46">
      <c r="A1225">
        <v>8</v>
      </c>
      <c r="B1225">
        <v>9</v>
      </c>
      <c r="AS1225">
        <v>2</v>
      </c>
      <c r="AT1225">
        <v>5</v>
      </c>
    </row>
    <row r="1226" spans="1:46">
      <c r="A1226">
        <v>9</v>
      </c>
      <c r="B1226">
        <v>8</v>
      </c>
      <c r="AS1226">
        <v>5</v>
      </c>
      <c r="AT1226">
        <v>3</v>
      </c>
    </row>
    <row r="1227" spans="1:46">
      <c r="A1227">
        <v>8</v>
      </c>
      <c r="B1227">
        <v>9</v>
      </c>
      <c r="AS1227">
        <v>3</v>
      </c>
      <c r="AT1227">
        <v>2</v>
      </c>
    </row>
    <row r="1228" spans="1:46">
      <c r="A1228">
        <v>9</v>
      </c>
      <c r="B1228">
        <v>6</v>
      </c>
      <c r="AS1228">
        <v>2</v>
      </c>
      <c r="AT1228">
        <v>7</v>
      </c>
    </row>
    <row r="1229" spans="1:46">
      <c r="A1229">
        <v>6</v>
      </c>
      <c r="B1229">
        <v>9</v>
      </c>
      <c r="AS1229">
        <v>7</v>
      </c>
      <c r="AT1229">
        <v>9</v>
      </c>
    </row>
    <row r="1230" spans="1:46">
      <c r="A1230">
        <v>9</v>
      </c>
      <c r="B1230">
        <v>6</v>
      </c>
      <c r="AS1230">
        <v>9</v>
      </c>
      <c r="AT1230">
        <v>2</v>
      </c>
    </row>
    <row r="1231" spans="1:46">
      <c r="A1231">
        <v>6</v>
      </c>
      <c r="B1231">
        <v>9</v>
      </c>
      <c r="AS1231">
        <v>2</v>
      </c>
      <c r="AT1231">
        <v>3</v>
      </c>
    </row>
    <row r="1232" spans="1:46">
      <c r="A1232">
        <v>9</v>
      </c>
      <c r="B1232">
        <v>11</v>
      </c>
      <c r="AS1232">
        <v>3</v>
      </c>
      <c r="AT1232">
        <v>9</v>
      </c>
    </row>
    <row r="1233" spans="1:46">
      <c r="A1233">
        <v>11</v>
      </c>
      <c r="B1233">
        <v>9</v>
      </c>
      <c r="AS1233">
        <v>9</v>
      </c>
      <c r="AT1233">
        <v>7</v>
      </c>
    </row>
    <row r="1234" spans="1:46">
      <c r="A1234">
        <v>9</v>
      </c>
      <c r="B1234">
        <v>7</v>
      </c>
      <c r="AS1234">
        <v>7</v>
      </c>
      <c r="AT1234">
        <v>4</v>
      </c>
    </row>
    <row r="1235" spans="1:46">
      <c r="A1235">
        <v>7</v>
      </c>
      <c r="B1235">
        <v>6</v>
      </c>
      <c r="AS1235">
        <v>4</v>
      </c>
      <c r="AT1235">
        <v>7</v>
      </c>
    </row>
    <row r="1236" spans="1:46">
      <c r="A1236">
        <v>6</v>
      </c>
      <c r="B1236">
        <v>3</v>
      </c>
      <c r="AS1236">
        <v>7</v>
      </c>
      <c r="AT1236">
        <v>1</v>
      </c>
    </row>
    <row r="1237" spans="1:46">
      <c r="A1237">
        <v>3</v>
      </c>
      <c r="B1237">
        <v>8</v>
      </c>
      <c r="AS1237">
        <v>1</v>
      </c>
      <c r="AT1237">
        <v>7</v>
      </c>
    </row>
    <row r="1238" spans="1:46">
      <c r="A1238">
        <v>8</v>
      </c>
      <c r="B1238">
        <v>6</v>
      </c>
      <c r="AS1238">
        <v>7</v>
      </c>
      <c r="AT1238">
        <v>1</v>
      </c>
    </row>
    <row r="1239" spans="1:46">
      <c r="A1239">
        <v>6</v>
      </c>
      <c r="B1239">
        <v>1</v>
      </c>
      <c r="AS1239">
        <v>1</v>
      </c>
      <c r="AT1239">
        <v>7</v>
      </c>
    </row>
    <row r="1240" spans="1:46">
      <c r="A1240">
        <v>1</v>
      </c>
      <c r="B1240">
        <v>11</v>
      </c>
      <c r="AS1240">
        <v>7</v>
      </c>
      <c r="AT1240">
        <v>4</v>
      </c>
    </row>
    <row r="1241" spans="1:46">
      <c r="A1241">
        <v>11</v>
      </c>
      <c r="B1241">
        <v>7</v>
      </c>
      <c r="AS1241">
        <v>4</v>
      </c>
      <c r="AT1241">
        <v>9</v>
      </c>
    </row>
    <row r="1242" spans="1:46">
      <c r="A1242">
        <v>7</v>
      </c>
      <c r="B1242">
        <v>8</v>
      </c>
      <c r="AS1242">
        <v>9</v>
      </c>
      <c r="AT1242">
        <v>4</v>
      </c>
    </row>
    <row r="1243" spans="1:46">
      <c r="A1243">
        <v>8</v>
      </c>
      <c r="B1243">
        <v>7</v>
      </c>
      <c r="AS1243">
        <v>4</v>
      </c>
      <c r="AT1243">
        <v>7</v>
      </c>
    </row>
    <row r="1244" spans="1:46">
      <c r="A1244">
        <v>7</v>
      </c>
      <c r="B1244">
        <v>3</v>
      </c>
      <c r="AS1244">
        <v>7</v>
      </c>
      <c r="AT1244">
        <v>6</v>
      </c>
    </row>
    <row r="1245" spans="1:46">
      <c r="A1245">
        <v>3</v>
      </c>
      <c r="B1245">
        <v>7</v>
      </c>
      <c r="AS1245">
        <v>6</v>
      </c>
      <c r="AT1245">
        <v>7</v>
      </c>
    </row>
    <row r="1246" spans="1:46">
      <c r="A1246">
        <v>7</v>
      </c>
      <c r="B1246">
        <v>6</v>
      </c>
      <c r="AS1246">
        <v>7</v>
      </c>
      <c r="AT1246">
        <v>6</v>
      </c>
    </row>
    <row r="1247" spans="1:46">
      <c r="A1247">
        <v>6</v>
      </c>
      <c r="B1247">
        <v>7</v>
      </c>
      <c r="AS1247">
        <v>8</v>
      </c>
      <c r="AT1247">
        <v>9</v>
      </c>
    </row>
    <row r="1248" spans="1:46">
      <c r="A1248">
        <v>7</v>
      </c>
      <c r="B1248">
        <v>6</v>
      </c>
      <c r="AS1248">
        <v>9</v>
      </c>
      <c r="AT1248">
        <v>8</v>
      </c>
    </row>
    <row r="1249" spans="1:46">
      <c r="A1249">
        <v>6</v>
      </c>
      <c r="B1249">
        <v>2</v>
      </c>
      <c r="AS1249">
        <v>8</v>
      </c>
      <c r="AT1249">
        <v>5</v>
      </c>
    </row>
    <row r="1250" spans="1:46">
      <c r="A1250">
        <v>2</v>
      </c>
      <c r="B1250">
        <v>6</v>
      </c>
      <c r="AS1250">
        <v>5</v>
      </c>
      <c r="AT1250">
        <v>9</v>
      </c>
    </row>
    <row r="1251" spans="1:46">
      <c r="A1251">
        <v>6</v>
      </c>
      <c r="B1251">
        <v>2</v>
      </c>
      <c r="AS1251">
        <v>9</v>
      </c>
      <c r="AT1251">
        <v>4</v>
      </c>
    </row>
    <row r="1252" spans="1:46">
      <c r="A1252">
        <v>2</v>
      </c>
      <c r="B1252">
        <v>6</v>
      </c>
      <c r="AS1252">
        <v>4</v>
      </c>
      <c r="AT1252">
        <v>2</v>
      </c>
    </row>
    <row r="1253" spans="1:46">
      <c r="A1253">
        <v>6</v>
      </c>
      <c r="B1253">
        <v>2</v>
      </c>
      <c r="AS1253">
        <v>2</v>
      </c>
      <c r="AT1253">
        <v>3</v>
      </c>
    </row>
    <row r="1254" spans="1:46">
      <c r="A1254">
        <v>2</v>
      </c>
      <c r="B1254">
        <v>10</v>
      </c>
      <c r="AS1254">
        <v>3</v>
      </c>
      <c r="AT1254">
        <v>9</v>
      </c>
    </row>
    <row r="1255" spans="1:46">
      <c r="A1255">
        <v>10</v>
      </c>
      <c r="B1255">
        <v>2</v>
      </c>
      <c r="AS1255">
        <v>9</v>
      </c>
      <c r="AT1255">
        <v>2</v>
      </c>
    </row>
    <row r="1256" spans="1:46">
      <c r="A1256">
        <v>2</v>
      </c>
      <c r="B1256">
        <v>10</v>
      </c>
      <c r="AS1256">
        <v>2</v>
      </c>
      <c r="AT1256">
        <v>4</v>
      </c>
    </row>
    <row r="1257" spans="1:46">
      <c r="A1257">
        <v>10</v>
      </c>
      <c r="B1257">
        <v>2</v>
      </c>
      <c r="AS1257">
        <v>4</v>
      </c>
      <c r="AT1257">
        <v>9</v>
      </c>
    </row>
    <row r="1258" spans="1:46">
      <c r="A1258">
        <v>8</v>
      </c>
      <c r="B1258">
        <v>6</v>
      </c>
      <c r="AS1258">
        <v>9</v>
      </c>
      <c r="AT1258">
        <v>7</v>
      </c>
    </row>
    <row r="1259" spans="1:46">
      <c r="A1259">
        <v>6</v>
      </c>
      <c r="B1259">
        <v>9</v>
      </c>
      <c r="AS1259">
        <v>7</v>
      </c>
      <c r="AT1259">
        <v>4</v>
      </c>
    </row>
    <row r="1260" spans="1:46">
      <c r="A1260">
        <v>9</v>
      </c>
      <c r="B1260">
        <v>6</v>
      </c>
      <c r="AS1260">
        <v>4</v>
      </c>
      <c r="AT1260">
        <v>9</v>
      </c>
    </row>
    <row r="1261" spans="1:46">
      <c r="A1261">
        <v>6</v>
      </c>
      <c r="B1261">
        <v>8</v>
      </c>
      <c r="AS1261">
        <v>9</v>
      </c>
      <c r="AT1261">
        <v>4</v>
      </c>
    </row>
    <row r="1262" spans="1:46">
      <c r="A1262">
        <v>8</v>
      </c>
      <c r="B1262">
        <v>6</v>
      </c>
      <c r="AS1262">
        <v>4</v>
      </c>
      <c r="AT1262">
        <v>9</v>
      </c>
    </row>
    <row r="1263" spans="1:46">
      <c r="A1263">
        <v>6</v>
      </c>
      <c r="B1263">
        <v>3</v>
      </c>
      <c r="AS1263">
        <v>9</v>
      </c>
      <c r="AT1263">
        <v>1</v>
      </c>
    </row>
    <row r="1264" spans="1:46">
      <c r="A1264">
        <v>3</v>
      </c>
      <c r="B1264">
        <v>6</v>
      </c>
      <c r="AS1264">
        <v>1</v>
      </c>
      <c r="AT1264">
        <v>9</v>
      </c>
    </row>
    <row r="1265" spans="1:46">
      <c r="A1265">
        <v>6</v>
      </c>
      <c r="B1265">
        <v>8</v>
      </c>
      <c r="AS1265">
        <v>9</v>
      </c>
      <c r="AT1265">
        <v>1</v>
      </c>
    </row>
    <row r="1266" spans="1:46">
      <c r="A1266">
        <v>8</v>
      </c>
      <c r="B1266">
        <v>9</v>
      </c>
      <c r="AS1266">
        <v>1</v>
      </c>
      <c r="AT1266">
        <v>9</v>
      </c>
    </row>
    <row r="1267" spans="1:46">
      <c r="A1267">
        <v>9</v>
      </c>
      <c r="B1267">
        <v>6</v>
      </c>
      <c r="AS1267">
        <v>9</v>
      </c>
      <c r="AT1267">
        <v>1</v>
      </c>
    </row>
    <row r="1268" spans="1:46">
      <c r="A1268">
        <v>6</v>
      </c>
      <c r="B1268">
        <v>9</v>
      </c>
      <c r="AS1268">
        <v>1</v>
      </c>
      <c r="AT1268">
        <v>9</v>
      </c>
    </row>
    <row r="1269" spans="1:46">
      <c r="A1269">
        <v>9</v>
      </c>
      <c r="B1269">
        <v>6</v>
      </c>
      <c r="AS1269">
        <v>9</v>
      </c>
      <c r="AT1269">
        <v>1</v>
      </c>
    </row>
    <row r="1270" spans="1:46">
      <c r="A1270">
        <v>6</v>
      </c>
      <c r="B1270">
        <v>8</v>
      </c>
      <c r="AS1270">
        <v>1</v>
      </c>
      <c r="AT1270">
        <v>6</v>
      </c>
    </row>
    <row r="1271" spans="1:46">
      <c r="A1271">
        <v>8</v>
      </c>
      <c r="B1271">
        <v>6</v>
      </c>
      <c r="AS1271">
        <v>6</v>
      </c>
      <c r="AT1271">
        <v>1</v>
      </c>
    </row>
    <row r="1272" spans="1:46">
      <c r="A1272">
        <v>6</v>
      </c>
      <c r="B1272">
        <v>3</v>
      </c>
      <c r="AS1272">
        <v>1</v>
      </c>
      <c r="AT1272">
        <v>6</v>
      </c>
    </row>
    <row r="1273" spans="1:46">
      <c r="A1273">
        <v>3</v>
      </c>
      <c r="B1273">
        <v>6</v>
      </c>
      <c r="AS1273">
        <v>6</v>
      </c>
      <c r="AT1273">
        <v>1</v>
      </c>
    </row>
    <row r="1274" spans="1:46">
      <c r="A1274">
        <v>6</v>
      </c>
      <c r="B1274">
        <v>3</v>
      </c>
      <c r="AS1274">
        <v>1</v>
      </c>
      <c r="AT1274">
        <v>7</v>
      </c>
    </row>
    <row r="1275" spans="1:46">
      <c r="A1275">
        <v>3</v>
      </c>
      <c r="B1275">
        <v>11</v>
      </c>
      <c r="AS1275">
        <v>7</v>
      </c>
      <c r="AT1275">
        <v>1</v>
      </c>
    </row>
    <row r="1276" spans="1:46">
      <c r="A1276">
        <v>11</v>
      </c>
      <c r="B1276">
        <v>9</v>
      </c>
      <c r="AS1276">
        <v>1</v>
      </c>
      <c r="AT1276">
        <v>7</v>
      </c>
    </row>
    <row r="1277" spans="1:46">
      <c r="A1277">
        <v>9</v>
      </c>
      <c r="B1277">
        <v>6</v>
      </c>
      <c r="AS1277">
        <v>7</v>
      </c>
      <c r="AT1277">
        <v>1</v>
      </c>
    </row>
    <row r="1278" spans="1:46">
      <c r="A1278">
        <v>6</v>
      </c>
      <c r="B1278">
        <v>8</v>
      </c>
      <c r="AS1278">
        <v>1</v>
      </c>
      <c r="AT1278">
        <v>6</v>
      </c>
    </row>
    <row r="1279" spans="1:46">
      <c r="A1279">
        <v>8</v>
      </c>
      <c r="B1279">
        <v>3</v>
      </c>
      <c r="AS1279">
        <v>6</v>
      </c>
      <c r="AT1279">
        <v>1</v>
      </c>
    </row>
    <row r="1280" spans="1:46">
      <c r="A1280">
        <v>3</v>
      </c>
      <c r="B1280">
        <v>7</v>
      </c>
      <c r="AS1280">
        <v>1</v>
      </c>
      <c r="AT1280">
        <v>7</v>
      </c>
    </row>
    <row r="1281" spans="1:46">
      <c r="A1281">
        <v>7</v>
      </c>
      <c r="B1281">
        <v>11</v>
      </c>
      <c r="AS1281">
        <v>7</v>
      </c>
      <c r="AT1281">
        <v>6</v>
      </c>
    </row>
    <row r="1282" spans="1:46">
      <c r="A1282">
        <v>11</v>
      </c>
      <c r="B1282">
        <v>9</v>
      </c>
    </row>
    <row r="1283" spans="1:46">
      <c r="A1283">
        <v>9</v>
      </c>
      <c r="B1283">
        <v>6</v>
      </c>
    </row>
    <row r="1284" spans="1:46">
      <c r="A1284">
        <v>6</v>
      </c>
      <c r="B1284">
        <v>2</v>
      </c>
    </row>
    <row r="1285" spans="1:46">
      <c r="A1285">
        <v>2</v>
      </c>
      <c r="B1285">
        <v>7</v>
      </c>
    </row>
    <row r="1286" spans="1:46">
      <c r="A1286">
        <v>7</v>
      </c>
      <c r="B1286">
        <v>11</v>
      </c>
    </row>
    <row r="1287" spans="1:46">
      <c r="A1287">
        <v>11</v>
      </c>
      <c r="B1287">
        <v>7</v>
      </c>
    </row>
    <row r="1288" spans="1:46">
      <c r="A1288">
        <v>7</v>
      </c>
      <c r="B1288">
        <v>3</v>
      </c>
    </row>
    <row r="1289" spans="1:46">
      <c r="A1289">
        <v>3</v>
      </c>
      <c r="B1289">
        <v>7</v>
      </c>
    </row>
    <row r="1290" spans="1:46">
      <c r="A1290">
        <v>7</v>
      </c>
      <c r="B1290">
        <v>6</v>
      </c>
    </row>
    <row r="1291" spans="1:46">
      <c r="A1291">
        <v>6</v>
      </c>
      <c r="B1291">
        <v>7</v>
      </c>
    </row>
    <row r="1292" spans="1:46">
      <c r="A1292">
        <v>7</v>
      </c>
      <c r="B1292">
        <v>3</v>
      </c>
    </row>
    <row r="1293" spans="1:46">
      <c r="A1293">
        <v>3</v>
      </c>
      <c r="B1293">
        <v>7</v>
      </c>
    </row>
    <row r="1294" spans="1:46">
      <c r="A1294">
        <v>7</v>
      </c>
      <c r="B1294">
        <v>6</v>
      </c>
    </row>
    <row r="1295" spans="1:46">
      <c r="A1295">
        <v>6</v>
      </c>
      <c r="B1295">
        <v>7</v>
      </c>
    </row>
    <row r="1296" spans="1:46">
      <c r="A1296">
        <v>7</v>
      </c>
      <c r="B1296">
        <v>6</v>
      </c>
    </row>
    <row r="1297" spans="1:2">
      <c r="A1297">
        <v>6</v>
      </c>
      <c r="B1297">
        <v>3</v>
      </c>
    </row>
    <row r="1298" spans="1:2">
      <c r="A1298">
        <v>3</v>
      </c>
      <c r="B1298">
        <v>6</v>
      </c>
    </row>
    <row r="1299" spans="1:2">
      <c r="A1299">
        <v>6</v>
      </c>
      <c r="B1299">
        <v>3</v>
      </c>
    </row>
    <row r="1300" spans="1:2">
      <c r="A1300">
        <v>3</v>
      </c>
      <c r="B1300">
        <v>6</v>
      </c>
    </row>
    <row r="1301" spans="1:2">
      <c r="A1301">
        <v>6</v>
      </c>
      <c r="B1301">
        <v>7</v>
      </c>
    </row>
    <row r="1302" spans="1:2">
      <c r="A1302">
        <v>7</v>
      </c>
      <c r="B1302">
        <v>5</v>
      </c>
    </row>
    <row r="1303" spans="1:2">
      <c r="A1303">
        <v>5</v>
      </c>
      <c r="B1303">
        <v>10</v>
      </c>
    </row>
    <row r="1304" spans="1:2">
      <c r="A1304">
        <v>10</v>
      </c>
      <c r="B1304">
        <v>1</v>
      </c>
    </row>
    <row r="1305" spans="1:2">
      <c r="A1305">
        <v>1</v>
      </c>
      <c r="B1305">
        <v>2</v>
      </c>
    </row>
    <row r="1306" spans="1:2">
      <c r="A1306">
        <v>2</v>
      </c>
      <c r="B1306">
        <v>6</v>
      </c>
    </row>
    <row r="1307" spans="1:2">
      <c r="A1307">
        <v>6</v>
      </c>
      <c r="B1307">
        <v>2</v>
      </c>
    </row>
    <row r="1308" spans="1:2">
      <c r="A1308">
        <v>2</v>
      </c>
      <c r="B1308">
        <v>6</v>
      </c>
    </row>
    <row r="1309" spans="1:2">
      <c r="A1309">
        <v>11</v>
      </c>
      <c r="B1309">
        <v>9</v>
      </c>
    </row>
    <row r="1310" spans="1:2">
      <c r="A1310">
        <v>9</v>
      </c>
      <c r="B1310">
        <v>1</v>
      </c>
    </row>
    <row r="1311" spans="1:2">
      <c r="A1311">
        <v>1</v>
      </c>
      <c r="B1311">
        <v>8</v>
      </c>
    </row>
    <row r="1312" spans="1:2">
      <c r="A1312">
        <v>8</v>
      </c>
      <c r="B1312">
        <v>9</v>
      </c>
    </row>
    <row r="1313" spans="1:2">
      <c r="A1313">
        <v>9</v>
      </c>
      <c r="B1313">
        <v>6</v>
      </c>
    </row>
    <row r="1314" spans="1:2">
      <c r="A1314">
        <v>6</v>
      </c>
      <c r="B1314">
        <v>8</v>
      </c>
    </row>
    <row r="1315" spans="1:2">
      <c r="A1315">
        <v>8</v>
      </c>
      <c r="B1315">
        <v>6</v>
      </c>
    </row>
    <row r="1316" spans="1:2">
      <c r="A1316">
        <v>6</v>
      </c>
      <c r="B1316">
        <v>8</v>
      </c>
    </row>
    <row r="1317" spans="1:2">
      <c r="A1317">
        <v>8</v>
      </c>
      <c r="B1317">
        <v>1</v>
      </c>
    </row>
    <row r="1318" spans="1:2">
      <c r="A1318">
        <v>1</v>
      </c>
      <c r="B1318">
        <v>8</v>
      </c>
    </row>
    <row r="1319" spans="1:2">
      <c r="A1319">
        <v>8</v>
      </c>
      <c r="B1319">
        <v>9</v>
      </c>
    </row>
    <row r="1320" spans="1:2">
      <c r="A1320">
        <v>9</v>
      </c>
      <c r="B1320">
        <v>11</v>
      </c>
    </row>
    <row r="1321" spans="1:2">
      <c r="A1321">
        <v>11</v>
      </c>
      <c r="B1321">
        <v>9</v>
      </c>
    </row>
    <row r="1322" spans="1:2">
      <c r="A1322">
        <v>9</v>
      </c>
      <c r="B1322">
        <v>7</v>
      </c>
    </row>
    <row r="1323" spans="1:2">
      <c r="A1323">
        <v>7</v>
      </c>
      <c r="B1323">
        <v>11</v>
      </c>
    </row>
    <row r="1324" spans="1:2">
      <c r="A1324">
        <v>11</v>
      </c>
      <c r="B1324">
        <v>1</v>
      </c>
    </row>
    <row r="1325" spans="1:2">
      <c r="A1325">
        <v>1</v>
      </c>
      <c r="B1325">
        <v>7</v>
      </c>
    </row>
    <row r="1326" spans="1:2">
      <c r="A1326">
        <v>7</v>
      </c>
      <c r="B1326">
        <v>3</v>
      </c>
    </row>
    <row r="1327" spans="1:2">
      <c r="A1327">
        <v>3</v>
      </c>
      <c r="B1327">
        <v>6</v>
      </c>
    </row>
    <row r="1328" spans="1:2">
      <c r="A1328">
        <v>6</v>
      </c>
      <c r="B1328">
        <v>8</v>
      </c>
    </row>
    <row r="1329" spans="1:2">
      <c r="A1329">
        <v>8</v>
      </c>
      <c r="B1329">
        <v>6</v>
      </c>
    </row>
    <row r="1330" spans="1:2">
      <c r="A1330">
        <v>6</v>
      </c>
      <c r="B1330">
        <v>1</v>
      </c>
    </row>
    <row r="1331" spans="1:2">
      <c r="A1331">
        <v>1</v>
      </c>
      <c r="B1331">
        <v>4</v>
      </c>
    </row>
    <row r="1332" spans="1:2">
      <c r="A1332">
        <v>4</v>
      </c>
      <c r="B1332">
        <v>1</v>
      </c>
    </row>
    <row r="1333" spans="1:2">
      <c r="A1333">
        <v>1</v>
      </c>
      <c r="B1333">
        <v>7</v>
      </c>
    </row>
    <row r="1334" spans="1:2">
      <c r="A1334">
        <v>7</v>
      </c>
      <c r="B1334">
        <v>6</v>
      </c>
    </row>
    <row r="1335" spans="1:2">
      <c r="A1335">
        <v>6</v>
      </c>
      <c r="B1335">
        <v>2</v>
      </c>
    </row>
    <row r="1336" spans="1:2">
      <c r="A1336">
        <v>2</v>
      </c>
      <c r="B1336">
        <v>1</v>
      </c>
    </row>
    <row r="1337" spans="1:2">
      <c r="A1337">
        <v>1</v>
      </c>
      <c r="B1337">
        <v>5</v>
      </c>
    </row>
    <row r="1338" spans="1:2">
      <c r="A1338">
        <v>5</v>
      </c>
      <c r="B1338">
        <v>1</v>
      </c>
    </row>
    <row r="1339" spans="1:2">
      <c r="A1339">
        <v>1</v>
      </c>
      <c r="B1339">
        <v>10</v>
      </c>
    </row>
    <row r="1340" spans="1:2">
      <c r="A1340">
        <v>10</v>
      </c>
      <c r="B1340">
        <v>4</v>
      </c>
    </row>
    <row r="1341" spans="1:2">
      <c r="A1341">
        <v>4</v>
      </c>
      <c r="B1341">
        <v>7</v>
      </c>
    </row>
    <row r="1342" spans="1:2">
      <c r="A1342">
        <v>7</v>
      </c>
      <c r="B1342">
        <v>10</v>
      </c>
    </row>
    <row r="1343" spans="1:2">
      <c r="A1343">
        <v>10</v>
      </c>
      <c r="B1343">
        <v>4</v>
      </c>
    </row>
    <row r="1344" spans="1:2">
      <c r="A1344">
        <v>4</v>
      </c>
      <c r="B1344">
        <v>5</v>
      </c>
    </row>
    <row r="1345" spans="1:2">
      <c r="A1345">
        <v>5</v>
      </c>
      <c r="B1345">
        <v>2</v>
      </c>
    </row>
    <row r="1346" spans="1:2">
      <c r="A1346">
        <v>2</v>
      </c>
      <c r="B1346">
        <v>1</v>
      </c>
    </row>
    <row r="1347" spans="1:2">
      <c r="A1347">
        <v>1</v>
      </c>
      <c r="B1347">
        <v>5</v>
      </c>
    </row>
    <row r="1348" spans="1:2">
      <c r="A1348">
        <v>5</v>
      </c>
      <c r="B1348">
        <v>2</v>
      </c>
    </row>
    <row r="1349" spans="1:2">
      <c r="A1349">
        <v>2</v>
      </c>
      <c r="B1349">
        <v>6</v>
      </c>
    </row>
    <row r="1350" spans="1:2">
      <c r="A1350">
        <v>6</v>
      </c>
      <c r="B1350">
        <v>2</v>
      </c>
    </row>
    <row r="1351" spans="1:2">
      <c r="A1351">
        <v>2</v>
      </c>
      <c r="B1351">
        <v>1</v>
      </c>
    </row>
    <row r="1352" spans="1:2">
      <c r="A1352">
        <v>1</v>
      </c>
      <c r="B1352">
        <v>5</v>
      </c>
    </row>
    <row r="1353" spans="1:2">
      <c r="A1353">
        <v>5</v>
      </c>
      <c r="B1353">
        <v>2</v>
      </c>
    </row>
    <row r="1354" spans="1:2">
      <c r="A1354">
        <v>2</v>
      </c>
      <c r="B1354">
        <v>6</v>
      </c>
    </row>
    <row r="1355" spans="1:2">
      <c r="A1355">
        <v>6</v>
      </c>
      <c r="B1355">
        <v>8</v>
      </c>
    </row>
    <row r="1356" spans="1:2">
      <c r="A1356">
        <v>8</v>
      </c>
      <c r="B1356">
        <v>6</v>
      </c>
    </row>
    <row r="1357" spans="1:2">
      <c r="A1357">
        <v>6</v>
      </c>
      <c r="B1357">
        <v>9</v>
      </c>
    </row>
    <row r="1358" spans="1:2">
      <c r="A1358">
        <v>9</v>
      </c>
      <c r="B1358">
        <v>6</v>
      </c>
    </row>
    <row r="1359" spans="1:2">
      <c r="A1359">
        <v>6</v>
      </c>
      <c r="B1359">
        <v>9</v>
      </c>
    </row>
    <row r="1360" spans="1:2">
      <c r="A1360">
        <v>9</v>
      </c>
      <c r="B1360">
        <v>11</v>
      </c>
    </row>
    <row r="1361" spans="1:2">
      <c r="A1361">
        <v>11</v>
      </c>
      <c r="B1361">
        <v>9</v>
      </c>
    </row>
    <row r="1362" spans="1:2">
      <c r="A1362">
        <v>9</v>
      </c>
      <c r="B1362">
        <v>6</v>
      </c>
    </row>
    <row r="1363" spans="1:2">
      <c r="A1363">
        <v>6</v>
      </c>
      <c r="B1363">
        <v>8</v>
      </c>
    </row>
    <row r="1364" spans="1:2">
      <c r="A1364">
        <v>8</v>
      </c>
      <c r="B1364">
        <v>9</v>
      </c>
    </row>
    <row r="1365" spans="1:2">
      <c r="A1365">
        <v>9</v>
      </c>
      <c r="B1365">
        <v>8</v>
      </c>
    </row>
    <row r="1366" spans="1:2">
      <c r="A1366">
        <v>8</v>
      </c>
      <c r="B1366">
        <v>6</v>
      </c>
    </row>
    <row r="1367" spans="1:2">
      <c r="A1367">
        <v>6</v>
      </c>
      <c r="B1367">
        <v>8</v>
      </c>
    </row>
    <row r="1368" spans="1:2">
      <c r="A1368">
        <v>8</v>
      </c>
      <c r="B1368">
        <v>9</v>
      </c>
    </row>
    <row r="1369" spans="1:2">
      <c r="A1369">
        <v>9</v>
      </c>
      <c r="B1369">
        <v>6</v>
      </c>
    </row>
    <row r="1370" spans="1:2">
      <c r="A1370">
        <v>6</v>
      </c>
      <c r="B1370">
        <v>3</v>
      </c>
    </row>
    <row r="1371" spans="1:2">
      <c r="A1371">
        <v>3</v>
      </c>
      <c r="B1371">
        <v>8</v>
      </c>
    </row>
    <row r="1372" spans="1:2">
      <c r="A1372">
        <v>8</v>
      </c>
      <c r="B1372">
        <v>9</v>
      </c>
    </row>
    <row r="1373" spans="1:2">
      <c r="A1373">
        <v>9</v>
      </c>
      <c r="B1373">
        <v>3</v>
      </c>
    </row>
    <row r="1374" spans="1:2">
      <c r="A1374">
        <v>3</v>
      </c>
      <c r="B1374">
        <v>6</v>
      </c>
    </row>
    <row r="1375" spans="1:2">
      <c r="A1375">
        <v>6</v>
      </c>
      <c r="B1375">
        <v>7</v>
      </c>
    </row>
    <row r="1376" spans="1:2">
      <c r="A1376">
        <v>7</v>
      </c>
      <c r="B1376">
        <v>3</v>
      </c>
    </row>
    <row r="1377" spans="1:2">
      <c r="A1377">
        <v>3</v>
      </c>
      <c r="B1377">
        <v>8</v>
      </c>
    </row>
    <row r="1378" spans="1:2">
      <c r="A1378">
        <v>8</v>
      </c>
      <c r="B1378">
        <v>6</v>
      </c>
    </row>
    <row r="1379" spans="1:2">
      <c r="A1379">
        <v>6</v>
      </c>
      <c r="B1379">
        <v>7</v>
      </c>
    </row>
    <row r="1380" spans="1:2">
      <c r="A1380">
        <v>7</v>
      </c>
      <c r="B1380">
        <v>1</v>
      </c>
    </row>
    <row r="1381" spans="1:2">
      <c r="A1381">
        <v>1</v>
      </c>
      <c r="B1381">
        <v>5</v>
      </c>
    </row>
    <row r="1382" spans="1:2">
      <c r="A1382">
        <v>5</v>
      </c>
      <c r="B1382">
        <v>2</v>
      </c>
    </row>
    <row r="1383" spans="1:2">
      <c r="A1383">
        <v>2</v>
      </c>
      <c r="B1383">
        <v>7</v>
      </c>
    </row>
    <row r="1384" spans="1:2">
      <c r="A1384">
        <v>7</v>
      </c>
      <c r="B1384">
        <v>5</v>
      </c>
    </row>
    <row r="1385" spans="1:2">
      <c r="A1385">
        <v>5</v>
      </c>
      <c r="B1385">
        <v>4</v>
      </c>
    </row>
    <row r="1386" spans="1:2">
      <c r="A1386">
        <v>4</v>
      </c>
      <c r="B1386">
        <v>10</v>
      </c>
    </row>
    <row r="1387" spans="1:2">
      <c r="A1387">
        <v>10</v>
      </c>
      <c r="B1387">
        <v>2</v>
      </c>
    </row>
    <row r="1388" spans="1:2">
      <c r="A1388">
        <v>2</v>
      </c>
      <c r="B1388">
        <v>7</v>
      </c>
    </row>
    <row r="1389" spans="1:2">
      <c r="A1389">
        <v>7</v>
      </c>
      <c r="B1389">
        <v>2</v>
      </c>
    </row>
    <row r="1390" spans="1:2">
      <c r="A1390">
        <v>2</v>
      </c>
      <c r="B1390">
        <v>1</v>
      </c>
    </row>
    <row r="1391" spans="1:2">
      <c r="A1391">
        <v>1</v>
      </c>
      <c r="B1391">
        <v>5</v>
      </c>
    </row>
    <row r="1392" spans="1:2">
      <c r="A1392">
        <v>5</v>
      </c>
      <c r="B1392">
        <v>2</v>
      </c>
    </row>
    <row r="1393" spans="1:2">
      <c r="A1393">
        <v>9</v>
      </c>
      <c r="B1393">
        <v>6</v>
      </c>
    </row>
    <row r="1394" spans="1:2">
      <c r="A1394">
        <v>6</v>
      </c>
      <c r="B1394">
        <v>9</v>
      </c>
    </row>
    <row r="1395" spans="1:2">
      <c r="A1395">
        <v>9</v>
      </c>
      <c r="B1395">
        <v>6</v>
      </c>
    </row>
    <row r="1396" spans="1:2">
      <c r="A1396">
        <v>6</v>
      </c>
      <c r="B1396">
        <v>9</v>
      </c>
    </row>
    <row r="1397" spans="1:2">
      <c r="A1397">
        <v>9</v>
      </c>
      <c r="B1397">
        <v>6</v>
      </c>
    </row>
    <row r="1398" spans="1:2">
      <c r="A1398">
        <v>6</v>
      </c>
      <c r="B1398">
        <v>3</v>
      </c>
    </row>
    <row r="1399" spans="1:2">
      <c r="A1399">
        <v>3</v>
      </c>
      <c r="B1399">
        <v>6</v>
      </c>
    </row>
    <row r="1400" spans="1:2">
      <c r="A1400">
        <v>6</v>
      </c>
      <c r="B1400">
        <v>3</v>
      </c>
    </row>
    <row r="1401" spans="1:2">
      <c r="A1401">
        <v>3</v>
      </c>
      <c r="B1401">
        <v>9</v>
      </c>
    </row>
    <row r="1402" spans="1:2">
      <c r="A1402">
        <v>9</v>
      </c>
      <c r="B1402">
        <v>6</v>
      </c>
    </row>
    <row r="1403" spans="1:2">
      <c r="A1403">
        <v>6</v>
      </c>
      <c r="B1403">
        <v>8</v>
      </c>
    </row>
    <row r="1404" spans="1:2">
      <c r="A1404">
        <v>8</v>
      </c>
      <c r="B1404">
        <v>6</v>
      </c>
    </row>
    <row r="1405" spans="1:2">
      <c r="A1405">
        <v>6</v>
      </c>
      <c r="B1405">
        <v>9</v>
      </c>
    </row>
    <row r="1406" spans="1:2">
      <c r="A1406">
        <v>9</v>
      </c>
      <c r="B1406">
        <v>8</v>
      </c>
    </row>
    <row r="1407" spans="1:2">
      <c r="A1407">
        <v>8</v>
      </c>
      <c r="B1407">
        <v>6</v>
      </c>
    </row>
    <row r="1408" spans="1:2">
      <c r="A1408">
        <v>6</v>
      </c>
      <c r="B1408">
        <v>3</v>
      </c>
    </row>
    <row r="1409" spans="1:2">
      <c r="A1409">
        <v>3</v>
      </c>
      <c r="B1409">
        <v>7</v>
      </c>
    </row>
    <row r="1410" spans="1:2">
      <c r="A1410">
        <v>7</v>
      </c>
      <c r="B1410">
        <v>1</v>
      </c>
    </row>
    <row r="1411" spans="1:2">
      <c r="A1411">
        <v>1</v>
      </c>
      <c r="B1411">
        <v>3</v>
      </c>
    </row>
    <row r="1412" spans="1:2">
      <c r="A1412">
        <v>3</v>
      </c>
      <c r="B1412">
        <v>7</v>
      </c>
    </row>
    <row r="1413" spans="1:2">
      <c r="A1413">
        <v>7</v>
      </c>
      <c r="B1413">
        <v>3</v>
      </c>
    </row>
    <row r="1414" spans="1:2">
      <c r="A1414">
        <v>3</v>
      </c>
      <c r="B1414">
        <v>11</v>
      </c>
    </row>
    <row r="1415" spans="1:2">
      <c r="A1415">
        <v>11</v>
      </c>
      <c r="B1415">
        <v>7</v>
      </c>
    </row>
    <row r="1416" spans="1:2">
      <c r="A1416">
        <v>7</v>
      </c>
      <c r="B1416">
        <v>10</v>
      </c>
    </row>
    <row r="1417" spans="1:2">
      <c r="A1417">
        <v>10</v>
      </c>
      <c r="B1417">
        <v>3</v>
      </c>
    </row>
    <row r="1418" spans="1:2">
      <c r="A1418">
        <v>3</v>
      </c>
      <c r="B1418">
        <v>5</v>
      </c>
    </row>
    <row r="1419" spans="1:2">
      <c r="A1419">
        <v>5</v>
      </c>
      <c r="B1419">
        <v>4</v>
      </c>
    </row>
    <row r="1420" spans="1:2">
      <c r="A1420">
        <v>4</v>
      </c>
      <c r="B1420">
        <v>1</v>
      </c>
    </row>
    <row r="1421" spans="1:2">
      <c r="A1421">
        <v>1</v>
      </c>
      <c r="B1421">
        <v>5</v>
      </c>
    </row>
    <row r="1422" spans="1:2">
      <c r="A1422">
        <v>5</v>
      </c>
      <c r="B1422">
        <v>3</v>
      </c>
    </row>
    <row r="1423" spans="1:2">
      <c r="A1423">
        <v>3</v>
      </c>
      <c r="B1423">
        <v>4</v>
      </c>
    </row>
    <row r="1424" spans="1:2">
      <c r="A1424">
        <v>4</v>
      </c>
      <c r="B1424">
        <v>10</v>
      </c>
    </row>
    <row r="1425" spans="1:2">
      <c r="A1425">
        <v>10</v>
      </c>
      <c r="B1425">
        <v>5</v>
      </c>
    </row>
    <row r="1426" spans="1:2">
      <c r="A1426">
        <v>5</v>
      </c>
      <c r="B1426">
        <v>7</v>
      </c>
    </row>
    <row r="1427" spans="1:2">
      <c r="A1427">
        <v>7</v>
      </c>
      <c r="B1427">
        <v>5</v>
      </c>
    </row>
    <row r="1428" spans="1:2">
      <c r="A1428">
        <v>5</v>
      </c>
      <c r="B1428">
        <v>2</v>
      </c>
    </row>
    <row r="1429" spans="1:2">
      <c r="A1429">
        <v>2</v>
      </c>
      <c r="B1429">
        <v>10</v>
      </c>
    </row>
    <row r="1430" spans="1:2">
      <c r="A1430">
        <v>10</v>
      </c>
      <c r="B1430">
        <v>4</v>
      </c>
    </row>
    <row r="1431" spans="1:2">
      <c r="A1431">
        <v>4</v>
      </c>
      <c r="B1431">
        <v>10</v>
      </c>
    </row>
    <row r="1432" spans="1:2">
      <c r="A1432">
        <v>10</v>
      </c>
      <c r="B1432">
        <v>2</v>
      </c>
    </row>
    <row r="1433" spans="1:2">
      <c r="A1433">
        <v>2</v>
      </c>
      <c r="B1433">
        <v>3</v>
      </c>
    </row>
    <row r="1434" spans="1:2">
      <c r="A1434">
        <v>3</v>
      </c>
      <c r="B1434">
        <v>2</v>
      </c>
    </row>
    <row r="1435" spans="1:2">
      <c r="A1435">
        <v>2</v>
      </c>
      <c r="B1435">
        <v>7</v>
      </c>
    </row>
    <row r="1436" spans="1:2">
      <c r="A1436">
        <v>7</v>
      </c>
      <c r="B1436">
        <v>4</v>
      </c>
    </row>
    <row r="1437" spans="1:2">
      <c r="A1437">
        <v>4</v>
      </c>
      <c r="B1437">
        <v>7</v>
      </c>
    </row>
    <row r="1438" spans="1:2">
      <c r="A1438">
        <v>7</v>
      </c>
      <c r="B1438">
        <v>10</v>
      </c>
    </row>
    <row r="1439" spans="1:2">
      <c r="A1439">
        <v>10</v>
      </c>
      <c r="B1439">
        <v>2</v>
      </c>
    </row>
    <row r="1440" spans="1:2">
      <c r="A1440">
        <v>2</v>
      </c>
      <c r="B1440">
        <v>6</v>
      </c>
    </row>
    <row r="1441" spans="1:2">
      <c r="A1441">
        <v>6</v>
      </c>
      <c r="B1441">
        <v>3</v>
      </c>
    </row>
    <row r="1442" spans="1:2">
      <c r="A1442">
        <v>3</v>
      </c>
      <c r="B1442">
        <v>8</v>
      </c>
    </row>
    <row r="1443" spans="1:2">
      <c r="A1443">
        <v>8</v>
      </c>
      <c r="B1443">
        <v>9</v>
      </c>
    </row>
    <row r="1444" spans="1:2">
      <c r="A1444">
        <v>9</v>
      </c>
      <c r="B1444">
        <v>8</v>
      </c>
    </row>
    <row r="1445" spans="1:2">
      <c r="A1445">
        <v>8</v>
      </c>
      <c r="B1445">
        <v>9</v>
      </c>
    </row>
    <row r="1446" spans="1:2">
      <c r="A1446">
        <v>9</v>
      </c>
      <c r="B1446">
        <v>6</v>
      </c>
    </row>
    <row r="1447" spans="1:2">
      <c r="A1447">
        <v>6</v>
      </c>
      <c r="B1447">
        <v>3</v>
      </c>
    </row>
    <row r="1448" spans="1:2">
      <c r="A1448">
        <v>3</v>
      </c>
      <c r="B1448">
        <v>11</v>
      </c>
    </row>
    <row r="1449" spans="1:2">
      <c r="A1449">
        <v>11</v>
      </c>
      <c r="B1449">
        <v>9</v>
      </c>
    </row>
    <row r="1450" spans="1:2">
      <c r="A1450">
        <v>9</v>
      </c>
      <c r="B1450">
        <v>1</v>
      </c>
    </row>
    <row r="1451" spans="1:2">
      <c r="A1451">
        <v>1</v>
      </c>
      <c r="B1451">
        <v>3</v>
      </c>
    </row>
    <row r="1452" spans="1:2">
      <c r="A1452">
        <v>3</v>
      </c>
      <c r="B1452">
        <v>11</v>
      </c>
    </row>
    <row r="1453" spans="1:2">
      <c r="A1453">
        <v>11</v>
      </c>
      <c r="B1453">
        <v>6</v>
      </c>
    </row>
    <row r="1454" spans="1:2">
      <c r="A1454">
        <v>6</v>
      </c>
      <c r="B1454">
        <v>7</v>
      </c>
    </row>
    <row r="1455" spans="1:2">
      <c r="A1455">
        <v>7</v>
      </c>
      <c r="B1455">
        <v>8</v>
      </c>
    </row>
    <row r="1456" spans="1:2">
      <c r="A1456">
        <v>8</v>
      </c>
      <c r="B1456">
        <v>9</v>
      </c>
    </row>
    <row r="1457" spans="1:2">
      <c r="A1457">
        <v>9</v>
      </c>
      <c r="B1457">
        <v>11</v>
      </c>
    </row>
    <row r="1458" spans="1:2">
      <c r="A1458">
        <v>11</v>
      </c>
      <c r="B1458">
        <v>10</v>
      </c>
    </row>
    <row r="1459" spans="1:2">
      <c r="A1459">
        <v>10</v>
      </c>
      <c r="B1459">
        <v>7</v>
      </c>
    </row>
    <row r="1460" spans="1:2">
      <c r="A1460">
        <v>7</v>
      </c>
      <c r="B1460">
        <v>1</v>
      </c>
    </row>
    <row r="1461" spans="1:2">
      <c r="A1461">
        <v>1</v>
      </c>
      <c r="B1461">
        <v>7</v>
      </c>
    </row>
    <row r="1462" spans="1:2">
      <c r="A1462">
        <v>7</v>
      </c>
      <c r="B1462">
        <v>2</v>
      </c>
    </row>
    <row r="1463" spans="1:2">
      <c r="A1463">
        <v>2</v>
      </c>
      <c r="B1463">
        <v>7</v>
      </c>
    </row>
    <row r="1464" spans="1:2">
      <c r="A1464">
        <v>7</v>
      </c>
      <c r="B1464">
        <v>1</v>
      </c>
    </row>
    <row r="1465" spans="1:2">
      <c r="A1465">
        <v>1</v>
      </c>
      <c r="B1465">
        <v>5</v>
      </c>
    </row>
    <row r="1466" spans="1:2">
      <c r="A1466">
        <v>5</v>
      </c>
      <c r="B1466">
        <v>7</v>
      </c>
    </row>
    <row r="1467" spans="1:2">
      <c r="A1467">
        <v>7</v>
      </c>
      <c r="B1467">
        <v>10</v>
      </c>
    </row>
    <row r="1468" spans="1:2">
      <c r="A1468">
        <v>10</v>
      </c>
      <c r="B1468">
        <v>4</v>
      </c>
    </row>
    <row r="1469" spans="1:2">
      <c r="A1469">
        <v>4</v>
      </c>
      <c r="B1469">
        <v>5</v>
      </c>
    </row>
    <row r="1470" spans="1:2">
      <c r="A1470">
        <v>5</v>
      </c>
      <c r="B1470">
        <v>10</v>
      </c>
    </row>
    <row r="1471" spans="1:2">
      <c r="A1471">
        <v>10</v>
      </c>
      <c r="B1471">
        <v>4</v>
      </c>
    </row>
    <row r="1472" spans="1:2">
      <c r="A1472">
        <v>4</v>
      </c>
      <c r="B1472">
        <v>10</v>
      </c>
    </row>
    <row r="1473" spans="1:2">
      <c r="A1473">
        <v>10</v>
      </c>
      <c r="B1473">
        <v>5</v>
      </c>
    </row>
    <row r="1474" spans="1:2">
      <c r="A1474">
        <v>5</v>
      </c>
      <c r="B1474">
        <v>10</v>
      </c>
    </row>
    <row r="1475" spans="1:2">
      <c r="A1475">
        <v>10</v>
      </c>
      <c r="B1475">
        <v>2</v>
      </c>
    </row>
    <row r="1476" spans="1:2">
      <c r="A1476">
        <v>2</v>
      </c>
      <c r="B1476">
        <v>6</v>
      </c>
    </row>
    <row r="1477" spans="1:2">
      <c r="A1477">
        <v>6</v>
      </c>
      <c r="B1477">
        <v>2</v>
      </c>
    </row>
    <row r="1478" spans="1:2">
      <c r="A1478">
        <v>2</v>
      </c>
      <c r="B1478">
        <v>6</v>
      </c>
    </row>
    <row r="1479" spans="1:2">
      <c r="A1479">
        <v>6</v>
      </c>
      <c r="B1479">
        <v>2</v>
      </c>
    </row>
    <row r="1480" spans="1:2">
      <c r="A1480">
        <v>2</v>
      </c>
      <c r="B1480">
        <v>10</v>
      </c>
    </row>
    <row r="1481" spans="1:2">
      <c r="A1481">
        <v>10</v>
      </c>
      <c r="B1481">
        <v>2</v>
      </c>
    </row>
    <row r="1482" spans="1:2">
      <c r="A1482">
        <v>2</v>
      </c>
      <c r="B1482">
        <v>6</v>
      </c>
    </row>
    <row r="1483" spans="1:2">
      <c r="A1483">
        <v>6</v>
      </c>
      <c r="B1483">
        <v>2</v>
      </c>
    </row>
    <row r="1484" spans="1:2">
      <c r="A1484">
        <v>6</v>
      </c>
      <c r="B1484">
        <v>3</v>
      </c>
    </row>
    <row r="1485" spans="1:2">
      <c r="A1485">
        <v>3</v>
      </c>
      <c r="B1485">
        <v>8</v>
      </c>
    </row>
    <row r="1486" spans="1:2">
      <c r="A1486">
        <v>8</v>
      </c>
      <c r="B1486">
        <v>6</v>
      </c>
    </row>
    <row r="1487" spans="1:2">
      <c r="A1487">
        <v>6</v>
      </c>
      <c r="B1487">
        <v>3</v>
      </c>
    </row>
    <row r="1488" spans="1:2">
      <c r="A1488">
        <v>3</v>
      </c>
      <c r="B1488">
        <v>9</v>
      </c>
    </row>
    <row r="1489" spans="1:2">
      <c r="A1489">
        <v>9</v>
      </c>
      <c r="B1489">
        <v>11</v>
      </c>
    </row>
    <row r="1490" spans="1:2">
      <c r="A1490">
        <v>11</v>
      </c>
      <c r="B1490">
        <v>8</v>
      </c>
    </row>
    <row r="1491" spans="1:2">
      <c r="A1491">
        <v>8</v>
      </c>
      <c r="B1491">
        <v>6</v>
      </c>
    </row>
    <row r="1492" spans="1:2">
      <c r="A1492">
        <v>6</v>
      </c>
      <c r="B1492">
        <v>8</v>
      </c>
    </row>
    <row r="1493" spans="1:2">
      <c r="A1493">
        <v>8</v>
      </c>
      <c r="B1493">
        <v>6</v>
      </c>
    </row>
    <row r="1494" spans="1:2">
      <c r="A1494">
        <v>6</v>
      </c>
      <c r="B1494">
        <v>9</v>
      </c>
    </row>
    <row r="1495" spans="1:2">
      <c r="A1495">
        <v>9</v>
      </c>
      <c r="B1495">
        <v>6</v>
      </c>
    </row>
    <row r="1496" spans="1:2">
      <c r="A1496">
        <v>6</v>
      </c>
      <c r="B1496">
        <v>8</v>
      </c>
    </row>
    <row r="1497" spans="1:2">
      <c r="A1497">
        <v>8</v>
      </c>
      <c r="B1497">
        <v>11</v>
      </c>
    </row>
    <row r="1498" spans="1:2">
      <c r="A1498">
        <v>11</v>
      </c>
      <c r="B1498">
        <v>9</v>
      </c>
    </row>
    <row r="1499" spans="1:2">
      <c r="A1499">
        <v>9</v>
      </c>
      <c r="B1499">
        <v>6</v>
      </c>
    </row>
    <row r="1500" spans="1:2">
      <c r="A1500">
        <v>6</v>
      </c>
      <c r="B1500">
        <v>8</v>
      </c>
    </row>
    <row r="1501" spans="1:2">
      <c r="A1501">
        <v>8</v>
      </c>
      <c r="B1501">
        <v>7</v>
      </c>
    </row>
    <row r="1502" spans="1:2">
      <c r="A1502">
        <v>7</v>
      </c>
      <c r="B1502">
        <v>8</v>
      </c>
    </row>
    <row r="1503" spans="1:2">
      <c r="A1503">
        <v>8</v>
      </c>
      <c r="B1503">
        <v>11</v>
      </c>
    </row>
    <row r="1504" spans="1:2">
      <c r="A1504">
        <v>11</v>
      </c>
      <c r="B1504">
        <v>9</v>
      </c>
    </row>
    <row r="1505" spans="1:2">
      <c r="A1505">
        <v>9</v>
      </c>
      <c r="B1505">
        <v>3</v>
      </c>
    </row>
    <row r="1506" spans="1:2">
      <c r="A1506">
        <v>3</v>
      </c>
      <c r="B1506">
        <v>4</v>
      </c>
    </row>
    <row r="1507" spans="1:2">
      <c r="A1507">
        <v>4</v>
      </c>
      <c r="B1507">
        <v>7</v>
      </c>
    </row>
    <row r="1508" spans="1:2">
      <c r="A1508">
        <v>7</v>
      </c>
      <c r="B1508">
        <v>3</v>
      </c>
    </row>
    <row r="1509" spans="1:2">
      <c r="A1509">
        <v>3</v>
      </c>
      <c r="B1509">
        <v>7</v>
      </c>
    </row>
    <row r="1510" spans="1:2">
      <c r="A1510">
        <v>7</v>
      </c>
      <c r="B1510">
        <v>9</v>
      </c>
    </row>
    <row r="1511" spans="1:2">
      <c r="A1511">
        <v>9</v>
      </c>
      <c r="B1511">
        <v>6</v>
      </c>
    </row>
    <row r="1512" spans="1:2">
      <c r="A1512">
        <v>6</v>
      </c>
      <c r="B1512">
        <v>9</v>
      </c>
    </row>
    <row r="1513" spans="1:2">
      <c r="A1513">
        <v>9</v>
      </c>
      <c r="B1513">
        <v>6</v>
      </c>
    </row>
    <row r="1514" spans="1:2">
      <c r="A1514">
        <v>6</v>
      </c>
      <c r="B1514">
        <v>7</v>
      </c>
    </row>
    <row r="1515" spans="1:2">
      <c r="A1515">
        <v>7</v>
      </c>
      <c r="B1515">
        <v>6</v>
      </c>
    </row>
    <row r="1516" spans="1:2">
      <c r="A1516">
        <v>6</v>
      </c>
      <c r="B1516">
        <v>2</v>
      </c>
    </row>
    <row r="1517" spans="1:2">
      <c r="A1517">
        <v>2</v>
      </c>
      <c r="B1517">
        <v>1</v>
      </c>
    </row>
    <row r="1518" spans="1:2">
      <c r="A1518">
        <v>1</v>
      </c>
      <c r="B1518">
        <v>2</v>
      </c>
    </row>
    <row r="1519" spans="1:2">
      <c r="A1519">
        <v>2</v>
      </c>
      <c r="B1519">
        <v>7</v>
      </c>
    </row>
    <row r="1520" spans="1:2">
      <c r="A1520">
        <v>7</v>
      </c>
      <c r="B1520">
        <v>2</v>
      </c>
    </row>
    <row r="1521" spans="1:2">
      <c r="A1521">
        <v>2</v>
      </c>
      <c r="B1521">
        <v>5</v>
      </c>
    </row>
    <row r="1522" spans="1:2">
      <c r="A1522">
        <v>5</v>
      </c>
      <c r="B1522">
        <v>7</v>
      </c>
    </row>
    <row r="1523" spans="1:2">
      <c r="A1523">
        <v>7</v>
      </c>
      <c r="B1523">
        <v>6</v>
      </c>
    </row>
    <row r="1524" spans="1:2">
      <c r="A1524">
        <v>6</v>
      </c>
      <c r="B1524">
        <v>2</v>
      </c>
    </row>
    <row r="1525" spans="1:2">
      <c r="A1525">
        <v>2</v>
      </c>
      <c r="B1525">
        <v>10</v>
      </c>
    </row>
    <row r="1526" spans="1:2">
      <c r="A1526">
        <v>10</v>
      </c>
      <c r="B1526">
        <v>2</v>
      </c>
    </row>
    <row r="1527" spans="1:2">
      <c r="A1527">
        <v>2</v>
      </c>
      <c r="B1527">
        <v>10</v>
      </c>
    </row>
    <row r="1528" spans="1:2">
      <c r="A1528">
        <v>10</v>
      </c>
      <c r="B1528">
        <v>2</v>
      </c>
    </row>
    <row r="1529" spans="1:2">
      <c r="A1529">
        <v>2</v>
      </c>
      <c r="B1529">
        <v>10</v>
      </c>
    </row>
    <row r="1530" spans="1:2">
      <c r="A1530">
        <v>6</v>
      </c>
      <c r="B1530">
        <v>8</v>
      </c>
    </row>
    <row r="1531" spans="1:2">
      <c r="A1531">
        <v>8</v>
      </c>
      <c r="B1531">
        <v>9</v>
      </c>
    </row>
    <row r="1532" spans="1:2">
      <c r="A1532">
        <v>9</v>
      </c>
      <c r="B1532">
        <v>6</v>
      </c>
    </row>
    <row r="1533" spans="1:2">
      <c r="A1533">
        <v>6</v>
      </c>
      <c r="B1533">
        <v>8</v>
      </c>
    </row>
    <row r="1534" spans="1:2">
      <c r="A1534">
        <v>8</v>
      </c>
      <c r="B1534">
        <v>6</v>
      </c>
    </row>
    <row r="1535" spans="1:2">
      <c r="A1535">
        <v>6</v>
      </c>
      <c r="B1535">
        <v>3</v>
      </c>
    </row>
    <row r="1536" spans="1:2">
      <c r="A1536">
        <v>3</v>
      </c>
      <c r="B1536">
        <v>6</v>
      </c>
    </row>
    <row r="1537" spans="1:2">
      <c r="A1537">
        <v>6</v>
      </c>
      <c r="B1537">
        <v>3</v>
      </c>
    </row>
    <row r="1538" spans="1:2">
      <c r="A1538">
        <v>3</v>
      </c>
      <c r="B1538">
        <v>1</v>
      </c>
    </row>
    <row r="1539" spans="1:2">
      <c r="A1539">
        <v>1</v>
      </c>
      <c r="B1539">
        <v>4</v>
      </c>
    </row>
    <row r="1540" spans="1:2">
      <c r="A1540">
        <v>4</v>
      </c>
      <c r="B1540">
        <v>8</v>
      </c>
    </row>
    <row r="1541" spans="1:2">
      <c r="A1541">
        <v>8</v>
      </c>
      <c r="B1541">
        <v>7</v>
      </c>
    </row>
    <row r="1542" spans="1:2">
      <c r="A1542">
        <v>7</v>
      </c>
      <c r="B1542">
        <v>9</v>
      </c>
    </row>
    <row r="1543" spans="1:2">
      <c r="A1543">
        <v>9</v>
      </c>
      <c r="B1543">
        <v>11</v>
      </c>
    </row>
    <row r="1544" spans="1:2">
      <c r="A1544">
        <v>11</v>
      </c>
      <c r="B1544">
        <v>8</v>
      </c>
    </row>
    <row r="1545" spans="1:2">
      <c r="A1545">
        <v>8</v>
      </c>
      <c r="B1545">
        <v>9</v>
      </c>
    </row>
    <row r="1546" spans="1:2">
      <c r="A1546">
        <v>9</v>
      </c>
      <c r="B1546">
        <v>8</v>
      </c>
    </row>
    <row r="1547" spans="1:2">
      <c r="A1547">
        <v>8</v>
      </c>
      <c r="B1547">
        <v>11</v>
      </c>
    </row>
    <row r="1548" spans="1:2">
      <c r="A1548">
        <v>11</v>
      </c>
      <c r="B1548">
        <v>8</v>
      </c>
    </row>
    <row r="1549" spans="1:2">
      <c r="A1549">
        <v>8</v>
      </c>
      <c r="B1549">
        <v>7</v>
      </c>
    </row>
    <row r="1550" spans="1:2">
      <c r="A1550">
        <v>7</v>
      </c>
      <c r="B1550">
        <v>9</v>
      </c>
    </row>
    <row r="1551" spans="1:2">
      <c r="A1551">
        <v>9</v>
      </c>
      <c r="B1551">
        <v>8</v>
      </c>
    </row>
    <row r="1552" spans="1:2">
      <c r="A1552">
        <v>8</v>
      </c>
      <c r="B1552">
        <v>11</v>
      </c>
    </row>
    <row r="1553" spans="1:2">
      <c r="A1553">
        <v>11</v>
      </c>
      <c r="B1553">
        <v>7</v>
      </c>
    </row>
    <row r="1554" spans="1:2">
      <c r="A1554">
        <v>7</v>
      </c>
      <c r="B1554">
        <v>8</v>
      </c>
    </row>
    <row r="1555" spans="1:2">
      <c r="A1555">
        <v>8</v>
      </c>
      <c r="B1555">
        <v>7</v>
      </c>
    </row>
    <row r="1556" spans="1:2">
      <c r="A1556">
        <v>7</v>
      </c>
      <c r="B1556">
        <v>4</v>
      </c>
    </row>
    <row r="1557" spans="1:2">
      <c r="A1557">
        <v>4</v>
      </c>
      <c r="B1557">
        <v>7</v>
      </c>
    </row>
    <row r="1558" spans="1:2">
      <c r="A1558">
        <v>7</v>
      </c>
      <c r="B1558">
        <v>4</v>
      </c>
    </row>
    <row r="1559" spans="1:2">
      <c r="A1559">
        <v>4</v>
      </c>
      <c r="B1559">
        <v>5</v>
      </c>
    </row>
    <row r="1560" spans="1:2">
      <c r="A1560">
        <v>5</v>
      </c>
      <c r="B1560">
        <v>11</v>
      </c>
    </row>
    <row r="1561" spans="1:2">
      <c r="A1561">
        <v>11</v>
      </c>
      <c r="B1561">
        <v>7</v>
      </c>
    </row>
    <row r="1562" spans="1:2">
      <c r="A1562">
        <v>7</v>
      </c>
      <c r="B1562">
        <v>10</v>
      </c>
    </row>
    <row r="1563" spans="1:2">
      <c r="A1563">
        <v>10</v>
      </c>
      <c r="B1563">
        <v>1</v>
      </c>
    </row>
    <row r="1564" spans="1:2">
      <c r="A1564">
        <v>1</v>
      </c>
      <c r="B1564">
        <v>4</v>
      </c>
    </row>
    <row r="1565" spans="1:2">
      <c r="A1565">
        <v>4</v>
      </c>
      <c r="B1565">
        <v>10</v>
      </c>
    </row>
    <row r="1566" spans="1:2">
      <c r="A1566">
        <v>10</v>
      </c>
      <c r="B1566">
        <v>4</v>
      </c>
    </row>
    <row r="1567" spans="1:2">
      <c r="A1567">
        <v>4</v>
      </c>
      <c r="B1567">
        <v>7</v>
      </c>
    </row>
    <row r="1568" spans="1:2">
      <c r="A1568">
        <v>7</v>
      </c>
      <c r="B1568">
        <v>2</v>
      </c>
    </row>
    <row r="1569" spans="1:2">
      <c r="A1569">
        <v>2</v>
      </c>
      <c r="B1569">
        <v>6</v>
      </c>
    </row>
    <row r="1570" spans="1:2">
      <c r="A1570">
        <v>6</v>
      </c>
      <c r="B1570">
        <v>2</v>
      </c>
    </row>
    <row r="1571" spans="1:2">
      <c r="A1571">
        <v>2</v>
      </c>
      <c r="B1571">
        <v>10</v>
      </c>
    </row>
    <row r="1572" spans="1:2">
      <c r="A1572">
        <v>10</v>
      </c>
      <c r="B1572">
        <v>1</v>
      </c>
    </row>
    <row r="1573" spans="1:2">
      <c r="A1573">
        <v>1</v>
      </c>
      <c r="B1573">
        <v>2</v>
      </c>
    </row>
    <row r="1574" spans="1:2">
      <c r="A1574">
        <v>10</v>
      </c>
      <c r="B1574">
        <v>6</v>
      </c>
    </row>
    <row r="1575" spans="1:2">
      <c r="A1575">
        <v>6</v>
      </c>
      <c r="B1575">
        <v>8</v>
      </c>
    </row>
    <row r="1576" spans="1:2">
      <c r="A1576">
        <v>8</v>
      </c>
      <c r="B1576">
        <v>6</v>
      </c>
    </row>
    <row r="1577" spans="1:2">
      <c r="A1577">
        <v>6</v>
      </c>
      <c r="B1577">
        <v>11</v>
      </c>
    </row>
    <row r="1578" spans="1:2">
      <c r="A1578">
        <v>11</v>
      </c>
      <c r="B1578">
        <v>6</v>
      </c>
    </row>
    <row r="1579" spans="1:2">
      <c r="A1579">
        <v>6</v>
      </c>
      <c r="B1579">
        <v>8</v>
      </c>
    </row>
    <row r="1580" spans="1:2">
      <c r="A1580">
        <v>8</v>
      </c>
      <c r="B1580">
        <v>6</v>
      </c>
    </row>
    <row r="1581" spans="1:2">
      <c r="A1581">
        <v>6</v>
      </c>
      <c r="B1581">
        <v>9</v>
      </c>
    </row>
    <row r="1582" spans="1:2">
      <c r="A1582">
        <v>9</v>
      </c>
      <c r="B1582">
        <v>8</v>
      </c>
    </row>
    <row r="1583" spans="1:2">
      <c r="A1583">
        <v>8</v>
      </c>
      <c r="B1583">
        <v>6</v>
      </c>
    </row>
    <row r="1584" spans="1:2">
      <c r="A1584">
        <v>6</v>
      </c>
      <c r="B1584">
        <v>8</v>
      </c>
    </row>
    <row r="1585" spans="1:2">
      <c r="A1585">
        <v>8</v>
      </c>
      <c r="B1585">
        <v>9</v>
      </c>
    </row>
    <row r="1586" spans="1:2">
      <c r="A1586">
        <v>9</v>
      </c>
      <c r="B1586">
        <v>11</v>
      </c>
    </row>
    <row r="1587" spans="1:2">
      <c r="A1587">
        <v>11</v>
      </c>
      <c r="B1587">
        <v>9</v>
      </c>
    </row>
    <row r="1588" spans="1:2">
      <c r="A1588">
        <v>9</v>
      </c>
      <c r="B1588">
        <v>6</v>
      </c>
    </row>
    <row r="1589" spans="1:2">
      <c r="A1589">
        <v>6</v>
      </c>
      <c r="B1589">
        <v>8</v>
      </c>
    </row>
    <row r="1590" spans="1:2">
      <c r="A1590">
        <v>8</v>
      </c>
      <c r="B1590">
        <v>1</v>
      </c>
    </row>
    <row r="1591" spans="1:2">
      <c r="A1591">
        <v>1</v>
      </c>
      <c r="B1591">
        <v>9</v>
      </c>
    </row>
    <row r="1592" spans="1:2">
      <c r="A1592">
        <v>9</v>
      </c>
      <c r="B1592">
        <v>1</v>
      </c>
    </row>
    <row r="1593" spans="1:2">
      <c r="A1593">
        <v>1</v>
      </c>
      <c r="B1593">
        <v>7</v>
      </c>
    </row>
    <row r="1594" spans="1:2">
      <c r="A1594">
        <v>7</v>
      </c>
      <c r="B1594">
        <v>1</v>
      </c>
    </row>
    <row r="1595" spans="1:2">
      <c r="A1595">
        <v>1</v>
      </c>
      <c r="B1595">
        <v>4</v>
      </c>
    </row>
    <row r="1596" spans="1:2">
      <c r="A1596">
        <v>4</v>
      </c>
      <c r="B1596">
        <v>1</v>
      </c>
    </row>
    <row r="1597" spans="1:2">
      <c r="A1597">
        <v>1</v>
      </c>
      <c r="B1597">
        <v>3</v>
      </c>
    </row>
    <row r="1598" spans="1:2">
      <c r="A1598">
        <v>3</v>
      </c>
      <c r="B1598">
        <v>7</v>
      </c>
    </row>
    <row r="1599" spans="1:2">
      <c r="A1599">
        <v>7</v>
      </c>
      <c r="B1599">
        <v>6</v>
      </c>
    </row>
    <row r="1600" spans="1:2">
      <c r="A1600">
        <v>6</v>
      </c>
      <c r="B1600">
        <v>7</v>
      </c>
    </row>
    <row r="1601" spans="1:2">
      <c r="A1601">
        <v>7</v>
      </c>
      <c r="B1601">
        <v>8</v>
      </c>
    </row>
    <row r="1602" spans="1:2">
      <c r="A1602">
        <v>8</v>
      </c>
      <c r="B1602">
        <v>1</v>
      </c>
    </row>
    <row r="1603" spans="1:2">
      <c r="A1603">
        <v>1</v>
      </c>
      <c r="B1603">
        <v>4</v>
      </c>
    </row>
    <row r="1604" spans="1:2">
      <c r="A1604">
        <v>4</v>
      </c>
      <c r="B1604">
        <v>5</v>
      </c>
    </row>
    <row r="1605" spans="1:2">
      <c r="A1605">
        <v>5</v>
      </c>
      <c r="B1605">
        <v>11</v>
      </c>
    </row>
    <row r="1606" spans="1:2">
      <c r="A1606">
        <v>11</v>
      </c>
      <c r="B1606">
        <v>7</v>
      </c>
    </row>
    <row r="1607" spans="1:2">
      <c r="A1607">
        <v>7</v>
      </c>
      <c r="B1607">
        <v>1</v>
      </c>
    </row>
    <row r="1608" spans="1:2">
      <c r="A1608">
        <v>1</v>
      </c>
      <c r="B1608">
        <v>2</v>
      </c>
    </row>
    <row r="1609" spans="1:2">
      <c r="A1609">
        <v>2</v>
      </c>
      <c r="B1609">
        <v>5</v>
      </c>
    </row>
    <row r="1610" spans="1:2">
      <c r="A1610">
        <v>5</v>
      </c>
      <c r="B1610">
        <v>2</v>
      </c>
    </row>
    <row r="1611" spans="1:2">
      <c r="A1611">
        <v>2</v>
      </c>
      <c r="B1611">
        <v>5</v>
      </c>
    </row>
    <row r="1612" spans="1:2">
      <c r="A1612">
        <v>5</v>
      </c>
      <c r="B1612">
        <v>2</v>
      </c>
    </row>
    <row r="1613" spans="1:2">
      <c r="A1613">
        <v>2</v>
      </c>
      <c r="B1613">
        <v>10</v>
      </c>
    </row>
    <row r="1614" spans="1:2">
      <c r="A1614">
        <v>10</v>
      </c>
      <c r="B1614">
        <v>2</v>
      </c>
    </row>
    <row r="1615" spans="1:2">
      <c r="A1615">
        <v>2</v>
      </c>
      <c r="B1615">
        <v>6</v>
      </c>
    </row>
    <row r="1616" spans="1:2">
      <c r="A1616">
        <v>6</v>
      </c>
      <c r="B1616">
        <v>2</v>
      </c>
    </row>
    <row r="1617" spans="1:2">
      <c r="A1617">
        <v>2</v>
      </c>
      <c r="B1617">
        <v>6</v>
      </c>
    </row>
    <row r="1618" spans="1:2">
      <c r="A1618">
        <v>9</v>
      </c>
      <c r="B1618">
        <v>6</v>
      </c>
    </row>
    <row r="1619" spans="1:2">
      <c r="A1619">
        <v>6</v>
      </c>
      <c r="B1619">
        <v>9</v>
      </c>
    </row>
    <row r="1620" spans="1:2">
      <c r="A1620">
        <v>9</v>
      </c>
      <c r="B1620">
        <v>6</v>
      </c>
    </row>
    <row r="1621" spans="1:2">
      <c r="A1621">
        <v>6</v>
      </c>
      <c r="B1621">
        <v>9</v>
      </c>
    </row>
    <row r="1622" spans="1:2">
      <c r="A1622">
        <v>9</v>
      </c>
      <c r="B1622">
        <v>6</v>
      </c>
    </row>
    <row r="1623" spans="1:2">
      <c r="A1623">
        <v>6</v>
      </c>
      <c r="B1623">
        <v>8</v>
      </c>
    </row>
    <row r="1624" spans="1:2">
      <c r="A1624">
        <v>8</v>
      </c>
      <c r="B1624">
        <v>3</v>
      </c>
    </row>
    <row r="1625" spans="1:2">
      <c r="A1625">
        <v>3</v>
      </c>
      <c r="B1625">
        <v>6</v>
      </c>
    </row>
    <row r="1626" spans="1:2">
      <c r="A1626">
        <v>6</v>
      </c>
      <c r="B1626">
        <v>9</v>
      </c>
    </row>
    <row r="1627" spans="1:2">
      <c r="A1627">
        <v>9</v>
      </c>
      <c r="B1627">
        <v>8</v>
      </c>
    </row>
    <row r="1628" spans="1:2">
      <c r="A1628">
        <v>8</v>
      </c>
      <c r="B1628">
        <v>6</v>
      </c>
    </row>
    <row r="1629" spans="1:2">
      <c r="A1629">
        <v>6</v>
      </c>
      <c r="B1629">
        <v>8</v>
      </c>
    </row>
    <row r="1630" spans="1:2">
      <c r="A1630">
        <v>8</v>
      </c>
      <c r="B1630">
        <v>6</v>
      </c>
    </row>
    <row r="1631" spans="1:2">
      <c r="A1631">
        <v>6</v>
      </c>
      <c r="B1631">
        <v>3</v>
      </c>
    </row>
    <row r="1632" spans="1:2">
      <c r="A1632">
        <v>3</v>
      </c>
      <c r="B1632">
        <v>9</v>
      </c>
    </row>
    <row r="1633" spans="1:2">
      <c r="A1633">
        <v>9</v>
      </c>
      <c r="B1633">
        <v>7</v>
      </c>
    </row>
    <row r="1634" spans="1:2">
      <c r="A1634">
        <v>7</v>
      </c>
      <c r="B1634">
        <v>9</v>
      </c>
    </row>
    <row r="1635" spans="1:2">
      <c r="A1635">
        <v>9</v>
      </c>
      <c r="B1635">
        <v>1</v>
      </c>
    </row>
    <row r="1636" spans="1:2">
      <c r="A1636">
        <v>1</v>
      </c>
      <c r="B1636">
        <v>6</v>
      </c>
    </row>
    <row r="1637" spans="1:2">
      <c r="A1637">
        <v>6</v>
      </c>
      <c r="B1637">
        <v>8</v>
      </c>
    </row>
    <row r="1638" spans="1:2">
      <c r="A1638">
        <v>8</v>
      </c>
      <c r="B1638">
        <v>9</v>
      </c>
    </row>
    <row r="1639" spans="1:2">
      <c r="A1639">
        <v>9</v>
      </c>
      <c r="B1639">
        <v>6</v>
      </c>
    </row>
    <row r="1640" spans="1:2">
      <c r="A1640">
        <v>6</v>
      </c>
      <c r="B1640">
        <v>3</v>
      </c>
    </row>
    <row r="1641" spans="1:2">
      <c r="A1641">
        <v>3</v>
      </c>
      <c r="B1641">
        <v>7</v>
      </c>
    </row>
    <row r="1642" spans="1:2">
      <c r="A1642">
        <v>7</v>
      </c>
      <c r="B1642">
        <v>3</v>
      </c>
    </row>
    <row r="1643" spans="1:2">
      <c r="A1643">
        <v>3</v>
      </c>
      <c r="B1643">
        <v>8</v>
      </c>
    </row>
    <row r="1644" spans="1:2">
      <c r="A1644">
        <v>8</v>
      </c>
      <c r="B1644">
        <v>6</v>
      </c>
    </row>
    <row r="1645" spans="1:2">
      <c r="A1645">
        <v>6</v>
      </c>
      <c r="B1645">
        <v>7</v>
      </c>
    </row>
    <row r="1646" spans="1:2">
      <c r="A1646">
        <v>7</v>
      </c>
      <c r="B1646">
        <v>11</v>
      </c>
    </row>
    <row r="1647" spans="1:2">
      <c r="A1647">
        <v>11</v>
      </c>
      <c r="B1647">
        <v>7</v>
      </c>
    </row>
    <row r="1648" spans="1:2">
      <c r="A1648">
        <v>7</v>
      </c>
      <c r="B1648">
        <v>9</v>
      </c>
    </row>
    <row r="1649" spans="1:2">
      <c r="A1649">
        <v>9</v>
      </c>
      <c r="B1649">
        <v>6</v>
      </c>
    </row>
    <row r="1650" spans="1:2">
      <c r="A1650">
        <v>6</v>
      </c>
      <c r="B1650">
        <v>2</v>
      </c>
    </row>
    <row r="1651" spans="1:2">
      <c r="A1651">
        <v>2</v>
      </c>
      <c r="B1651">
        <v>6</v>
      </c>
    </row>
    <row r="1652" spans="1:2">
      <c r="A1652">
        <v>6</v>
      </c>
      <c r="B1652">
        <v>3</v>
      </c>
    </row>
    <row r="1653" spans="1:2">
      <c r="A1653">
        <v>3</v>
      </c>
      <c r="B1653">
        <v>4</v>
      </c>
    </row>
    <row r="1654" spans="1:2">
      <c r="A1654">
        <v>4</v>
      </c>
      <c r="B1654">
        <v>7</v>
      </c>
    </row>
    <row r="1655" spans="1:2">
      <c r="A1655">
        <v>7</v>
      </c>
      <c r="B1655">
        <v>4</v>
      </c>
    </row>
    <row r="1656" spans="1:2">
      <c r="A1656">
        <v>4</v>
      </c>
      <c r="B1656">
        <v>2</v>
      </c>
    </row>
    <row r="1657" spans="1:2">
      <c r="A1657">
        <v>2</v>
      </c>
      <c r="B1657">
        <v>7</v>
      </c>
    </row>
    <row r="1658" spans="1:2">
      <c r="A1658">
        <v>7</v>
      </c>
      <c r="B1658">
        <v>1</v>
      </c>
    </row>
    <row r="1659" spans="1:2">
      <c r="A1659">
        <v>1</v>
      </c>
      <c r="B1659">
        <v>2</v>
      </c>
    </row>
    <row r="1660" spans="1:2">
      <c r="A1660">
        <v>2</v>
      </c>
      <c r="B1660">
        <v>5</v>
      </c>
    </row>
    <row r="1661" spans="1:2">
      <c r="A1661">
        <v>5</v>
      </c>
      <c r="B1661">
        <v>1</v>
      </c>
    </row>
    <row r="1662" spans="1:2">
      <c r="A1662">
        <v>1</v>
      </c>
      <c r="B1662">
        <v>5</v>
      </c>
    </row>
    <row r="1663" spans="1:2">
      <c r="A1663">
        <v>5</v>
      </c>
      <c r="B1663">
        <v>2</v>
      </c>
    </row>
    <row r="1664" spans="1:2">
      <c r="A1664">
        <v>2</v>
      </c>
      <c r="B1664">
        <v>5</v>
      </c>
    </row>
    <row r="1665" spans="1:2">
      <c r="A1665">
        <v>5</v>
      </c>
      <c r="B1665">
        <v>10</v>
      </c>
    </row>
    <row r="1666" spans="1:2">
      <c r="A1666">
        <v>10</v>
      </c>
      <c r="B1666">
        <v>2</v>
      </c>
    </row>
    <row r="1667" spans="1:2">
      <c r="A1667">
        <v>2</v>
      </c>
      <c r="B1667">
        <v>6</v>
      </c>
    </row>
    <row r="1668" spans="1:2">
      <c r="A1668">
        <v>6</v>
      </c>
      <c r="B1668">
        <v>2</v>
      </c>
    </row>
    <row r="1669" spans="1:2">
      <c r="A1669">
        <v>2</v>
      </c>
      <c r="B1669">
        <v>5</v>
      </c>
    </row>
    <row r="1670" spans="1:2">
      <c r="A1670">
        <v>5</v>
      </c>
      <c r="B1670">
        <v>2</v>
      </c>
    </row>
    <row r="1671" spans="1:2">
      <c r="A1671">
        <v>11</v>
      </c>
      <c r="B1671">
        <v>3</v>
      </c>
    </row>
    <row r="1672" spans="1:2">
      <c r="A1672">
        <v>3</v>
      </c>
      <c r="B1672">
        <v>9</v>
      </c>
    </row>
    <row r="1673" spans="1:2">
      <c r="A1673">
        <v>9</v>
      </c>
      <c r="B1673">
        <v>6</v>
      </c>
    </row>
    <row r="1674" spans="1:2">
      <c r="A1674">
        <v>6</v>
      </c>
      <c r="B1674">
        <v>9</v>
      </c>
    </row>
    <row r="1675" spans="1:2">
      <c r="A1675">
        <v>9</v>
      </c>
      <c r="B1675">
        <v>11</v>
      </c>
    </row>
    <row r="1676" spans="1:2">
      <c r="A1676">
        <v>11</v>
      </c>
      <c r="B1676">
        <v>9</v>
      </c>
    </row>
    <row r="1677" spans="1:2">
      <c r="A1677">
        <v>9</v>
      </c>
      <c r="B1677">
        <v>11</v>
      </c>
    </row>
    <row r="1678" spans="1:2">
      <c r="A1678">
        <v>11</v>
      </c>
      <c r="B1678">
        <v>8</v>
      </c>
    </row>
    <row r="1679" spans="1:2">
      <c r="A1679">
        <v>8</v>
      </c>
      <c r="B1679">
        <v>6</v>
      </c>
    </row>
    <row r="1680" spans="1:2">
      <c r="A1680">
        <v>6</v>
      </c>
      <c r="B1680">
        <v>9</v>
      </c>
    </row>
    <row r="1681" spans="1:2">
      <c r="A1681">
        <v>9</v>
      </c>
      <c r="B1681">
        <v>11</v>
      </c>
    </row>
    <row r="1682" spans="1:2">
      <c r="A1682">
        <v>11</v>
      </c>
      <c r="B1682">
        <v>9</v>
      </c>
    </row>
    <row r="1683" spans="1:2">
      <c r="A1683">
        <v>9</v>
      </c>
      <c r="B1683">
        <v>6</v>
      </c>
    </row>
    <row r="1684" spans="1:2">
      <c r="A1684">
        <v>6</v>
      </c>
      <c r="B1684">
        <v>8</v>
      </c>
    </row>
    <row r="1685" spans="1:2">
      <c r="A1685">
        <v>8</v>
      </c>
      <c r="B1685">
        <v>7</v>
      </c>
    </row>
    <row r="1686" spans="1:2">
      <c r="A1686">
        <v>7</v>
      </c>
      <c r="B1686">
        <v>6</v>
      </c>
    </row>
    <row r="1687" spans="1:2">
      <c r="A1687">
        <v>6</v>
      </c>
      <c r="B1687">
        <v>9</v>
      </c>
    </row>
    <row r="1688" spans="1:2">
      <c r="A1688">
        <v>9</v>
      </c>
      <c r="B1688">
        <v>7</v>
      </c>
    </row>
    <row r="1689" spans="1:2">
      <c r="A1689">
        <v>7</v>
      </c>
      <c r="B1689">
        <v>6</v>
      </c>
    </row>
    <row r="1690" spans="1:2">
      <c r="A1690">
        <v>6</v>
      </c>
      <c r="B1690">
        <v>8</v>
      </c>
    </row>
    <row r="1691" spans="1:2">
      <c r="A1691">
        <v>8</v>
      </c>
      <c r="B1691">
        <v>9</v>
      </c>
    </row>
    <row r="1692" spans="1:2">
      <c r="A1692">
        <v>9</v>
      </c>
      <c r="B1692">
        <v>7</v>
      </c>
    </row>
    <row r="1693" spans="1:2">
      <c r="A1693">
        <v>7</v>
      </c>
      <c r="B1693">
        <v>11</v>
      </c>
    </row>
    <row r="1694" spans="1:2">
      <c r="A1694">
        <v>11</v>
      </c>
      <c r="B1694">
        <v>1</v>
      </c>
    </row>
    <row r="1695" spans="1:2">
      <c r="A1695">
        <v>1</v>
      </c>
      <c r="B1695">
        <v>11</v>
      </c>
    </row>
    <row r="1696" spans="1:2">
      <c r="A1696">
        <v>11</v>
      </c>
      <c r="B1696">
        <v>4</v>
      </c>
    </row>
    <row r="1697" spans="1:2">
      <c r="A1697">
        <v>4</v>
      </c>
      <c r="B1697">
        <v>11</v>
      </c>
    </row>
    <row r="1698" spans="1:2">
      <c r="A1698">
        <v>11</v>
      </c>
      <c r="B1698">
        <v>3</v>
      </c>
    </row>
    <row r="1699" spans="1:2">
      <c r="A1699">
        <v>3</v>
      </c>
      <c r="B1699">
        <v>7</v>
      </c>
    </row>
    <row r="1700" spans="1:2">
      <c r="A1700">
        <v>7</v>
      </c>
      <c r="B1700">
        <v>11</v>
      </c>
    </row>
    <row r="1701" spans="1:2">
      <c r="A1701">
        <v>11</v>
      </c>
      <c r="B1701">
        <v>4</v>
      </c>
    </row>
    <row r="1702" spans="1:2">
      <c r="A1702">
        <v>4</v>
      </c>
      <c r="B1702">
        <v>1</v>
      </c>
    </row>
    <row r="1703" spans="1:2">
      <c r="A1703">
        <v>1</v>
      </c>
      <c r="B1703">
        <v>11</v>
      </c>
    </row>
    <row r="1704" spans="1:2">
      <c r="A1704">
        <v>11</v>
      </c>
      <c r="B1704">
        <v>5</v>
      </c>
    </row>
    <row r="1705" spans="1:2">
      <c r="A1705">
        <v>5</v>
      </c>
      <c r="B1705">
        <v>11</v>
      </c>
    </row>
    <row r="1706" spans="1:2">
      <c r="A1706">
        <v>11</v>
      </c>
      <c r="B1706">
        <v>7</v>
      </c>
    </row>
    <row r="1707" spans="1:2">
      <c r="A1707">
        <v>7</v>
      </c>
      <c r="B1707">
        <v>5</v>
      </c>
    </row>
    <row r="1708" spans="1:2">
      <c r="A1708">
        <v>5</v>
      </c>
      <c r="B1708">
        <v>7</v>
      </c>
    </row>
    <row r="1709" spans="1:2">
      <c r="A1709">
        <v>7</v>
      </c>
      <c r="B1709">
        <v>5</v>
      </c>
    </row>
    <row r="1710" spans="1:2">
      <c r="A1710">
        <v>5</v>
      </c>
      <c r="B1710">
        <v>1</v>
      </c>
    </row>
    <row r="1711" spans="1:2">
      <c r="A1711">
        <v>1</v>
      </c>
      <c r="B1711">
        <v>4</v>
      </c>
    </row>
    <row r="1712" spans="1:2">
      <c r="A1712">
        <v>4</v>
      </c>
      <c r="B1712">
        <v>5</v>
      </c>
    </row>
    <row r="1713" spans="1:2">
      <c r="A1713">
        <v>5</v>
      </c>
      <c r="B1713">
        <v>10</v>
      </c>
    </row>
    <row r="1714" spans="1:2">
      <c r="A1714">
        <v>10</v>
      </c>
      <c r="B1714">
        <v>5</v>
      </c>
    </row>
    <row r="1715" spans="1:2">
      <c r="A1715">
        <v>5</v>
      </c>
      <c r="B1715">
        <v>2</v>
      </c>
    </row>
    <row r="1716" spans="1:2">
      <c r="A1716">
        <v>2</v>
      </c>
      <c r="B1716">
        <v>3</v>
      </c>
    </row>
    <row r="1717" spans="1:2">
      <c r="A1717">
        <v>3</v>
      </c>
      <c r="B1717">
        <v>4</v>
      </c>
    </row>
    <row r="1718" spans="1:2">
      <c r="A1718">
        <v>4</v>
      </c>
      <c r="B1718">
        <v>7</v>
      </c>
    </row>
    <row r="1719" spans="1:2">
      <c r="A1719">
        <v>7</v>
      </c>
      <c r="B1719">
        <v>10</v>
      </c>
    </row>
    <row r="1720" spans="1:2">
      <c r="A1720">
        <v>10</v>
      </c>
      <c r="B1720">
        <v>5</v>
      </c>
    </row>
    <row r="1721" spans="1:2">
      <c r="A1721">
        <v>5</v>
      </c>
      <c r="B1721">
        <v>2</v>
      </c>
    </row>
  </sheetData>
  <sortState xmlns:xlrd2="http://schemas.microsoft.com/office/spreadsheetml/2017/richdata2" ref="Q3:R369">
    <sortCondition ref="Q3:Q369"/>
  </sortState>
  <conditionalFormatting sqref="AI4:AQ12">
    <cfRule type="cellIs" dxfId="545" priority="21" operator="greaterThan">
      <formula>0.66667</formula>
    </cfRule>
  </conditionalFormatting>
  <conditionalFormatting sqref="AI4:AQ12">
    <cfRule type="cellIs" dxfId="544" priority="20" operator="greaterThan">
      <formula>0.5</formula>
    </cfRule>
  </conditionalFormatting>
  <conditionalFormatting sqref="U4:AC12">
    <cfRule type="cellIs" dxfId="543" priority="17" operator="greaterThan">
      <formula>0.66667</formula>
    </cfRule>
  </conditionalFormatting>
  <conditionalFormatting sqref="U4:AC12">
    <cfRule type="cellIs" dxfId="542" priority="16" operator="greaterThan">
      <formula>0.5</formula>
    </cfRule>
  </conditionalFormatting>
  <conditionalFormatting sqref="E4:O14">
    <cfRule type="cellIs" dxfId="541" priority="9" operator="greaterThan">
      <formula>0.25</formula>
    </cfRule>
    <cfRule type="cellIs" dxfId="540" priority="13" operator="greaterThan">
      <formula>0.66667</formula>
    </cfRule>
  </conditionalFormatting>
  <conditionalFormatting sqref="E4:O14">
    <cfRule type="cellIs" dxfId="539" priority="12" operator="greaterThan">
      <formula>0.5</formula>
    </cfRule>
  </conditionalFormatting>
  <conditionalFormatting sqref="AW4:BE12">
    <cfRule type="cellIs" dxfId="538" priority="1" operator="greaterThan">
      <formula>0.5</formula>
    </cfRule>
  </conditionalFormatting>
  <conditionalFormatting sqref="AW4:BE12">
    <cfRule type="cellIs" dxfId="537" priority="2" operator="greaterThan">
      <formula>0.66667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466AC-112B-F149-87FA-7897CA4C55A3}">
  <dimension ref="A1:GP475"/>
  <sheetViews>
    <sheetView tabSelected="1" zoomScaleNormal="100" workbookViewId="0">
      <selection activeCell="C13" sqref="C13"/>
    </sheetView>
  </sheetViews>
  <sheetFormatPr baseColWidth="10" defaultRowHeight="16"/>
  <cols>
    <col min="2" max="2" width="9.6640625" bestFit="1" customWidth="1"/>
    <col min="3" max="3" width="10.33203125" customWidth="1"/>
    <col min="4" max="4" width="11.33203125" bestFit="1" customWidth="1"/>
    <col min="5" max="5" width="12" bestFit="1" customWidth="1"/>
    <col min="6" max="16" width="11.1640625" bestFit="1" customWidth="1"/>
    <col min="17" max="17" width="11" bestFit="1" customWidth="1"/>
    <col min="27" max="27" width="12" customWidth="1"/>
  </cols>
  <sheetData>
    <row r="1" spans="1:25">
      <c r="A1" s="28" t="s">
        <v>138</v>
      </c>
    </row>
    <row r="2" spans="1:25">
      <c r="A2" s="6" t="s">
        <v>126</v>
      </c>
      <c r="B2" s="25" t="s">
        <v>94</v>
      </c>
      <c r="C2" s="25" t="s">
        <v>68</v>
      </c>
      <c r="D2" s="25" t="s">
        <v>1</v>
      </c>
      <c r="E2" s="25" t="s">
        <v>92</v>
      </c>
      <c r="F2" s="42" t="s">
        <v>206</v>
      </c>
    </row>
    <row r="3" spans="1:25">
      <c r="A3" s="7">
        <v>1</v>
      </c>
      <c r="B3" s="13">
        <v>1.7910447761193999</v>
      </c>
      <c r="C3" s="13">
        <v>2.6538461538461502</v>
      </c>
      <c r="D3" s="13">
        <v>3.5</v>
      </c>
      <c r="E3" s="13">
        <v>9.9545454545454497</v>
      </c>
      <c r="F3" s="13">
        <v>2.5503355704697901</v>
      </c>
    </row>
    <row r="4" spans="1:25">
      <c r="A4" s="7">
        <v>2</v>
      </c>
      <c r="B4" s="13">
        <v>3.0274725274725198</v>
      </c>
      <c r="C4" s="13">
        <v>2.3823529411764701</v>
      </c>
      <c r="D4" s="13">
        <v>2.5466666666666602</v>
      </c>
      <c r="E4" s="13">
        <v>8.7407407407407405</v>
      </c>
      <c r="F4" s="13">
        <v>2.33544303797468</v>
      </c>
    </row>
    <row r="5" spans="1:25">
      <c r="A5" s="7">
        <v>3</v>
      </c>
      <c r="B5" s="13">
        <v>1.8429752066115701</v>
      </c>
      <c r="C5" s="13">
        <v>2.4585635359115998</v>
      </c>
      <c r="D5" s="13">
        <v>2.75</v>
      </c>
      <c r="E5" s="13">
        <v>10.675000000000001</v>
      </c>
      <c r="F5" s="13">
        <v>2.5448717948717898</v>
      </c>
    </row>
    <row r="6" spans="1:25">
      <c r="A6" s="7">
        <v>4</v>
      </c>
      <c r="B6" s="13">
        <v>2</v>
      </c>
      <c r="C6" s="13">
        <v>3.5</v>
      </c>
      <c r="D6" s="13">
        <v>4.7258064516129004</v>
      </c>
      <c r="E6" s="13">
        <v>10.44</v>
      </c>
      <c r="F6" s="13">
        <v>2.34636871508379</v>
      </c>
    </row>
    <row r="7" spans="1:25">
      <c r="A7" s="7">
        <v>5</v>
      </c>
      <c r="B7" s="13">
        <v>1.75396825396825</v>
      </c>
      <c r="C7" s="13">
        <v>4.3507462686567102</v>
      </c>
      <c r="D7" s="13">
        <v>2.4891304347826</v>
      </c>
      <c r="E7" s="13">
        <v>8.8461538461538396</v>
      </c>
      <c r="F7" s="13">
        <v>2.7448979591836702</v>
      </c>
    </row>
    <row r="8" spans="1:25">
      <c r="A8" s="7">
        <v>6</v>
      </c>
      <c r="B8" s="13">
        <v>2.3559870550161799</v>
      </c>
      <c r="C8" s="13">
        <v>2.9251336898395701</v>
      </c>
      <c r="D8" s="13">
        <v>4.4807692307692299</v>
      </c>
      <c r="E8" s="13">
        <v>8.6808510638297793</v>
      </c>
      <c r="F8" s="13">
        <v>4.3253968253968198</v>
      </c>
    </row>
    <row r="9" spans="1:25">
      <c r="A9" s="7">
        <v>7</v>
      </c>
      <c r="B9" s="13">
        <v>1.80733944954128</v>
      </c>
      <c r="C9" s="13">
        <v>2.8518518518518499</v>
      </c>
      <c r="D9" s="13">
        <v>2.9932432432432399</v>
      </c>
      <c r="E9" s="13">
        <v>9.1458333333333304</v>
      </c>
      <c r="F9" s="13">
        <v>3.2577319587628799</v>
      </c>
    </row>
    <row r="10" spans="1:25">
      <c r="A10" s="7">
        <v>8</v>
      </c>
      <c r="B10" s="13">
        <v>1.38693467336683</v>
      </c>
      <c r="C10" s="13">
        <v>2.6521739130434701</v>
      </c>
      <c r="D10" s="13">
        <v>3.8210526315789402</v>
      </c>
      <c r="E10" s="13">
        <v>10</v>
      </c>
      <c r="F10" s="13">
        <v>2.5277777777777701</v>
      </c>
    </row>
    <row r="11" spans="1:25">
      <c r="A11" s="7">
        <v>9</v>
      </c>
      <c r="B11" s="13">
        <v>2.0508474576271101</v>
      </c>
      <c r="C11" s="13">
        <v>6.4264705882352899</v>
      </c>
      <c r="D11" s="13">
        <v>3.3576158940397298</v>
      </c>
      <c r="E11" s="13">
        <v>12.7586206896551</v>
      </c>
      <c r="F11" s="13">
        <v>2.13043478260869</v>
      </c>
    </row>
    <row r="12" spans="1:25">
      <c r="B12" s="13"/>
      <c r="C12" s="13"/>
      <c r="D12" s="13"/>
      <c r="E12" s="13"/>
      <c r="F12" s="13"/>
    </row>
    <row r="15" spans="1:25">
      <c r="A15" s="28" t="s">
        <v>139</v>
      </c>
    </row>
    <row r="16" spans="1:25">
      <c r="A16" t="s">
        <v>94</v>
      </c>
      <c r="G16" t="s">
        <v>92</v>
      </c>
      <c r="M16" t="s">
        <v>206</v>
      </c>
      <c r="S16" t="s">
        <v>1</v>
      </c>
      <c r="Y16" t="s">
        <v>68</v>
      </c>
    </row>
    <row r="17" spans="1:110">
      <c r="A17" t="s">
        <v>2</v>
      </c>
      <c r="B17" t="s">
        <v>140</v>
      </c>
      <c r="C17" t="s">
        <v>141</v>
      </c>
      <c r="D17" t="s">
        <v>142</v>
      </c>
      <c r="E17" t="s">
        <v>257</v>
      </c>
      <c r="G17" t="s">
        <v>2</v>
      </c>
      <c r="H17" t="s">
        <v>140</v>
      </c>
      <c r="I17" t="s">
        <v>141</v>
      </c>
      <c r="J17" t="s">
        <v>142</v>
      </c>
      <c r="K17" t="s">
        <v>257</v>
      </c>
      <c r="M17" t="s">
        <v>2</v>
      </c>
      <c r="N17" t="s">
        <v>140</v>
      </c>
      <c r="O17" t="s">
        <v>141</v>
      </c>
      <c r="P17" t="s">
        <v>142</v>
      </c>
      <c r="Q17" t="s">
        <v>257</v>
      </c>
      <c r="S17" t="s">
        <v>2</v>
      </c>
      <c r="T17" t="s">
        <v>140</v>
      </c>
      <c r="U17" t="s">
        <v>141</v>
      </c>
      <c r="V17" t="s">
        <v>142</v>
      </c>
      <c r="W17" t="s">
        <v>257</v>
      </c>
      <c r="Y17" t="s">
        <v>2</v>
      </c>
      <c r="Z17" t="s">
        <v>140</v>
      </c>
      <c r="AA17" t="s">
        <v>141</v>
      </c>
      <c r="AB17" t="s">
        <v>142</v>
      </c>
      <c r="AC17" t="s">
        <v>257</v>
      </c>
    </row>
    <row r="18" spans="1:110">
      <c r="A18">
        <v>1</v>
      </c>
      <c r="B18">
        <f>COUNTIFS(Niederschläge!$R$2:$R$3589,'Zeitsachen der Cluster'!A18,Niederschläge!$B$2:$B$3589,3)</f>
        <v>41</v>
      </c>
      <c r="C18">
        <f>COUNTIFS(Niederschläge!$R$2:$R$3589,'Zeitsachen der Cluster'!A18,Niederschläge!$B$2:$B$3589,4)</f>
        <v>134</v>
      </c>
      <c r="D18">
        <f>COUNTIFS(Niederschläge!$R$2:$R$3589,'Zeitsachen der Cluster'!A18,Niederschläge!$B$2:$B$3589,5)</f>
        <v>65</v>
      </c>
      <c r="E18" s="14">
        <v>49.804166666666603</v>
      </c>
      <c r="G18">
        <v>1</v>
      </c>
      <c r="H18">
        <f>COUNTIFS(Niederschläge!$U$2:$U$3589,'Zeitsachen der Cluster'!G18,Niederschläge!$B$2:$B$3589,3)</f>
        <v>0</v>
      </c>
      <c r="I18">
        <f>COUNTIFS(Niederschläge!$U$2:$U$3589,'Zeitsachen der Cluster'!G18,Niederschläge!$B$2:$B$3589,4)</f>
        <v>0</v>
      </c>
      <c r="J18" s="37">
        <f>COUNTIFS(Niederschläge!$U$2:$U$3589,'Zeitsachen der Cluster'!G18,Niederschläge!$B$2:$B$3589,5)</f>
        <v>439</v>
      </c>
      <c r="K18" s="14">
        <v>79.849658314350705</v>
      </c>
      <c r="M18">
        <v>1</v>
      </c>
      <c r="N18">
        <f>COUNTIFS(Niederschläge!$V$2:$V$3589,'Zeitsachen der Cluster'!M18,Niederschläge!$B$2:$B$3589,3)</f>
        <v>7</v>
      </c>
      <c r="O18">
        <f>COUNTIFS(Niederschläge!$V$2:$V$3589,'Zeitsachen der Cluster'!M18,Niederschläge!$B$2:$B$3589,4)</f>
        <v>181</v>
      </c>
      <c r="P18">
        <f>COUNTIFS(Niederschläge!$V$2:$V$3589,'Zeitsachen der Cluster'!M18,Niederschläge!$B$2:$B$3589,5)</f>
        <v>192</v>
      </c>
      <c r="Q18" s="14">
        <v>59.2631578947368</v>
      </c>
      <c r="S18">
        <v>1</v>
      </c>
      <c r="T18">
        <f>COUNTIFS(Niederschläge!$T$2:$T$3589,'Zeitsachen der Cluster'!S18,Niederschläge!$B$2:$B$3589,3)</f>
        <v>0</v>
      </c>
      <c r="U18">
        <f>COUNTIFS(Niederschläge!$T$2:$T$3589,'Zeitsachen der Cluster'!S18,Niederschläge!$B$2:$B$3589,4)</f>
        <v>19</v>
      </c>
      <c r="V18" s="37">
        <f>COUNTIFS(Niederschläge!$T$2:$T$3589,'Zeitsachen der Cluster'!S18,Niederschläge!$B$2:$B$3589,5)</f>
        <v>207</v>
      </c>
      <c r="W18" s="14">
        <v>73.230088495575203</v>
      </c>
      <c r="Y18">
        <v>1</v>
      </c>
      <c r="Z18">
        <f>COUNTIFS(Niederschläge!$S$2:$S$3589,'Zeitsachen der Cluster'!Y18,Niederschläge!$B$2:$B$3589,3)</f>
        <v>166</v>
      </c>
      <c r="AA18">
        <f>COUNTIFS(Niederschläge!$S$2:$S$3589,'Zeitsachen der Cluster'!Y18,Niederschläge!$B$2:$B$3589,4)</f>
        <v>179</v>
      </c>
      <c r="AB18">
        <f>COUNTIFS(Niederschläge!$S$2:$S$3589,'Zeitsachen der Cluster'!Y18,Niederschläge!$B$2:$B$3589,5)</f>
        <v>0</v>
      </c>
      <c r="AC18" s="14">
        <v>30.8608695652173</v>
      </c>
    </row>
    <row r="19" spans="1:110">
      <c r="A19">
        <v>2</v>
      </c>
      <c r="B19">
        <f>COUNTIFS(Niederschläge!$R$2:$R$3589,'Zeitsachen der Cluster'!A19,Niederschläge!$B$2:$B$3589,3)</f>
        <v>6</v>
      </c>
      <c r="C19">
        <f>COUNTIFS(Niederschläge!$R$2:$R$3589,'Zeitsachen der Cluster'!A19,Niederschläge!$B$2:$B$3589,4)</f>
        <v>42</v>
      </c>
      <c r="D19" s="37">
        <f>COUNTIFS(Niederschläge!$R$2:$R$3589,'Zeitsachen der Cluster'!A19,Niederschläge!$B$2:$B$3589,5)</f>
        <v>506</v>
      </c>
      <c r="E19" s="14">
        <v>76.772563176895304</v>
      </c>
      <c r="G19">
        <v>2</v>
      </c>
      <c r="H19">
        <f>COUNTIFS(Niederschläge!$U$2:$U$3589,'Zeitsachen der Cluster'!G19,Niederschläge!$B$2:$B$3589,3)</f>
        <v>0</v>
      </c>
      <c r="I19">
        <f>COUNTIFS(Niederschläge!$U$2:$U$3589,'Zeitsachen der Cluster'!G19,Niederschläge!$B$2:$B$3589,4)</f>
        <v>90</v>
      </c>
      <c r="J19">
        <f>COUNTIFS(Niederschläge!$U$2:$U$3589,'Zeitsachen der Cluster'!G19,Niederschläge!$B$2:$B$3589,5)</f>
        <v>382</v>
      </c>
      <c r="K19" s="14">
        <v>67.216101694915196</v>
      </c>
      <c r="M19">
        <v>2</v>
      </c>
      <c r="N19">
        <f>COUNTIFS(Niederschläge!$V$2:$V$3589,'Zeitsachen der Cluster'!M19,Niederschläge!$B$2:$B$3589,3)</f>
        <v>276</v>
      </c>
      <c r="O19">
        <f>COUNTIFS(Niederschläge!$V$2:$V$3589,'Zeitsachen der Cluster'!M19,Niederschläge!$B$2:$B$3589,4)</f>
        <v>85</v>
      </c>
      <c r="P19">
        <f>COUNTIFS(Niederschläge!$V$2:$V$3589,'Zeitsachen der Cluster'!M19,Niederschläge!$B$2:$B$3589,5)</f>
        <v>8</v>
      </c>
      <c r="Q19" s="14">
        <v>21.9810298102981</v>
      </c>
      <c r="S19">
        <v>2</v>
      </c>
      <c r="T19">
        <f>COUNTIFS(Niederschläge!$T$2:$T$3589,'Zeitsachen der Cluster'!S19,Niederschläge!$B$2:$B$3589,3)</f>
        <v>12</v>
      </c>
      <c r="U19">
        <f>COUNTIFS(Niederschläge!$T$2:$T$3589,'Zeitsachen der Cluster'!S19,Niederschläge!$B$2:$B$3589,4)</f>
        <v>270</v>
      </c>
      <c r="V19">
        <f>COUNTIFS(Niederschläge!$T$2:$T$3589,'Zeitsachen der Cluster'!S19,Niederschläge!$B$2:$B$3589,5)</f>
        <v>100</v>
      </c>
      <c r="W19" s="14">
        <v>53.6570680628272</v>
      </c>
      <c r="Y19">
        <v>2</v>
      </c>
      <c r="Z19" s="37">
        <f>COUNTIFS(Niederschläge!$S$2:$S$3589,'Zeitsachen der Cluster'!Y19,Niederschläge!$B$2:$B$3589,3)</f>
        <v>233</v>
      </c>
      <c r="AA19">
        <f>COUNTIFS(Niederschläge!$S$2:$S$3589,'Zeitsachen der Cluster'!Y19,Niederschläge!$B$2:$B$3589,4)</f>
        <v>10</v>
      </c>
      <c r="AB19">
        <f>COUNTIFS(Niederschläge!$S$2:$S$3589,'Zeitsachen der Cluster'!Y19,Niederschläge!$B$2:$B$3589,5)</f>
        <v>0</v>
      </c>
      <c r="AC19" s="14">
        <v>12.4732510288065</v>
      </c>
    </row>
    <row r="20" spans="1:110">
      <c r="A20">
        <v>3</v>
      </c>
      <c r="B20">
        <f>COUNTIFS(Niederschläge!$R$2:$R$3589,'Zeitsachen der Cluster'!A20,Niederschläge!$B$2:$B$3589,3)</f>
        <v>95</v>
      </c>
      <c r="C20">
        <f>COUNTIFS(Niederschläge!$R$2:$R$3589,'Zeitsachen der Cluster'!A20,Niederschläge!$B$2:$B$3589,4)</f>
        <v>110</v>
      </c>
      <c r="D20">
        <f>COUNTIFS(Niederschläge!$R$2:$R$3589,'Zeitsachen der Cluster'!A20,Niederschläge!$B$2:$B$3589,5)</f>
        <v>18</v>
      </c>
      <c r="E20" s="14">
        <v>34.8161434977578</v>
      </c>
      <c r="G20">
        <v>3</v>
      </c>
      <c r="H20">
        <f>COUNTIFS(Niederschläge!$U$2:$U$3589,'Zeitsachen der Cluster'!G20,Niederschläge!$B$2:$B$3589,3)</f>
        <v>0</v>
      </c>
      <c r="I20">
        <f>COUNTIFS(Niederschläge!$U$2:$U$3589,'Zeitsachen der Cluster'!G20,Niederschläge!$B$2:$B$3589,4)</f>
        <v>279</v>
      </c>
      <c r="J20">
        <f>COUNTIFS(Niederschläge!$U$2:$U$3589,'Zeitsachen der Cluster'!G20,Niederschläge!$B$2:$B$3589,5)</f>
        <v>148</v>
      </c>
      <c r="K20" s="14">
        <v>57.843091334894602</v>
      </c>
      <c r="M20">
        <v>3</v>
      </c>
      <c r="N20">
        <f>COUNTIFS(Niederschläge!$V$2:$V$3589,'Zeitsachen der Cluster'!M20,Niederschläge!$B$2:$B$3589,3)</f>
        <v>258</v>
      </c>
      <c r="O20">
        <f>COUNTIFS(Niederschläge!$V$2:$V$3589,'Zeitsachen der Cluster'!M20,Niederschläge!$B$2:$B$3589,4)</f>
        <v>139</v>
      </c>
      <c r="P20">
        <f>COUNTIFS(Niederschläge!$V$2:$V$3589,'Zeitsachen der Cluster'!M20,Niederschläge!$B$2:$B$3589,5)</f>
        <v>0</v>
      </c>
      <c r="Q20" s="14">
        <v>24.342569269521402</v>
      </c>
      <c r="S20">
        <v>3</v>
      </c>
      <c r="T20">
        <f>COUNTIFS(Niederschläge!$T$2:$T$3589,'Zeitsachen der Cluster'!S20,Niederschläge!$B$2:$B$3589,3)</f>
        <v>61</v>
      </c>
      <c r="U20">
        <f>COUNTIFS(Niederschläge!$T$2:$T$3589,'Zeitsachen der Cluster'!S20,Niederschläge!$B$2:$B$3589,4)</f>
        <v>93</v>
      </c>
      <c r="V20">
        <f>COUNTIFS(Niederschläge!$T$2:$T$3589,'Zeitsachen der Cluster'!S20,Niederschläge!$B$2:$B$3589,5)</f>
        <v>0</v>
      </c>
      <c r="W20" s="14">
        <v>32.636363636363598</v>
      </c>
      <c r="Y20">
        <v>3</v>
      </c>
      <c r="Z20">
        <f>COUNTIFS(Niederschläge!$S$2:$S$3589,'Zeitsachen der Cluster'!Y20,Niederschläge!$B$2:$B$3589,3)</f>
        <v>280</v>
      </c>
      <c r="AA20">
        <f>COUNTIFS(Niederschläge!$S$2:$S$3589,'Zeitsachen der Cluster'!Y20,Niederschläge!$B$2:$B$3589,4)</f>
        <v>165</v>
      </c>
      <c r="AB20">
        <f>COUNTIFS(Niederschläge!$S$2:$S$3589,'Zeitsachen der Cluster'!Y20,Niederschläge!$B$2:$B$3589,5)</f>
        <v>0</v>
      </c>
      <c r="AC20" s="14">
        <v>26.325842696629199</v>
      </c>
    </row>
    <row r="21" spans="1:110">
      <c r="A21">
        <v>4</v>
      </c>
      <c r="B21">
        <f>COUNTIFS(Niederschläge!$R$2:$R$3589,'Zeitsachen der Cluster'!A21,Niederschläge!$B$2:$B$3589,3)</f>
        <v>1</v>
      </c>
      <c r="C21">
        <f>COUNTIFS(Niederschläge!$R$2:$R$3589,'Zeitsachen der Cluster'!A21,Niederschläge!$B$2:$B$3589,4)</f>
        <v>86</v>
      </c>
      <c r="D21">
        <f>COUNTIFS(Niederschläge!$R$2:$R$3589,'Zeitsachen der Cluster'!A21,Niederschläge!$B$2:$B$3589,5)</f>
        <v>79</v>
      </c>
      <c r="E21" s="14">
        <v>60.825301204819198</v>
      </c>
      <c r="G21">
        <v>4</v>
      </c>
      <c r="H21">
        <f>COUNTIFS(Niederschläge!$U$2:$U$3589,'Zeitsachen der Cluster'!G21,Niederschläge!$B$2:$B$3589,3)</f>
        <v>375</v>
      </c>
      <c r="I21">
        <f>COUNTIFS(Niederschläge!$U$2:$U$3589,'Zeitsachen der Cluster'!G21,Niederschläge!$B$2:$B$3589,4)</f>
        <v>147</v>
      </c>
      <c r="J21">
        <f>COUNTIFS(Niederschläge!$U$2:$U$3589,'Zeitsachen der Cluster'!G21,Niederschläge!$B$2:$B$3589,5)</f>
        <v>0</v>
      </c>
      <c r="K21" s="14">
        <v>25.310344827586199</v>
      </c>
      <c r="M21">
        <v>4</v>
      </c>
      <c r="N21">
        <f>COUNTIFS(Niederschläge!$V$2:$V$3589,'Zeitsachen der Cluster'!M21,Niederschläge!$B$2:$B$3589,3)</f>
        <v>168</v>
      </c>
      <c r="O21">
        <f>COUNTIFS(Niederschläge!$V$2:$V$3589,'Zeitsachen der Cluster'!M21,Niederschläge!$B$2:$B$3589,4)</f>
        <v>228</v>
      </c>
      <c r="P21">
        <f>COUNTIFS(Niederschläge!$V$2:$V$3589,'Zeitsachen der Cluster'!M21,Niederschläge!$B$2:$B$3589,5)</f>
        <v>24</v>
      </c>
      <c r="Q21" s="14">
        <v>35.126190476190402</v>
      </c>
      <c r="S21">
        <v>4</v>
      </c>
      <c r="T21">
        <f>COUNTIFS(Niederschläge!$T$2:$T$3589,'Zeitsachen der Cluster'!S21,Niederschläge!$B$2:$B$3589,3)</f>
        <v>0</v>
      </c>
      <c r="U21">
        <f>COUNTIFS(Niederschläge!$T$2:$T$3589,'Zeitsachen der Cluster'!S21,Niederschläge!$B$2:$B$3589,4)</f>
        <v>103</v>
      </c>
      <c r="V21">
        <f>COUNTIFS(Niederschläge!$T$2:$T$3589,'Zeitsachen der Cluster'!S21,Niederschläge!$B$2:$B$3589,5)</f>
        <v>483</v>
      </c>
      <c r="W21" s="14">
        <v>71.412969283276396</v>
      </c>
      <c r="Y21">
        <v>4</v>
      </c>
      <c r="Z21" s="37">
        <f>COUNTIFS(Niederschläge!$S$2:$S$3589,'Zeitsachen der Cluster'!Y21,Niederschläge!$B$2:$B$3589,3)</f>
        <v>188</v>
      </c>
      <c r="AA21">
        <f>COUNTIFS(Niederschläge!$S$2:$S$3589,'Zeitsachen der Cluster'!Y21,Niederschläge!$B$2:$B$3589,4)</f>
        <v>1</v>
      </c>
      <c r="AB21">
        <f>COUNTIFS(Niederschläge!$S$2:$S$3589,'Zeitsachen der Cluster'!Y21,Niederschläge!$B$2:$B$3589,5)</f>
        <v>0</v>
      </c>
      <c r="AC21" s="14">
        <v>7.4285714285714199</v>
      </c>
    </row>
    <row r="22" spans="1:110">
      <c r="A22">
        <v>5</v>
      </c>
      <c r="B22">
        <f>COUNTIFS(Niederschläge!$R$2:$R$3589,'Zeitsachen der Cluster'!A22,Niederschläge!$B$2:$B$3589,3)</f>
        <v>0</v>
      </c>
      <c r="C22">
        <f>COUNTIFS(Niederschläge!$R$2:$R$3589,'Zeitsachen der Cluster'!A22,Niederschläge!$B$2:$B$3589,4)</f>
        <v>73</v>
      </c>
      <c r="D22">
        <f>COUNTIFS(Niederschläge!$R$2:$R$3589,'Zeitsachen der Cluster'!A22,Niederschläge!$B$2:$B$3589,5)</f>
        <v>149</v>
      </c>
      <c r="E22" s="14">
        <v>65.770270270270203</v>
      </c>
      <c r="G22">
        <v>5</v>
      </c>
      <c r="H22">
        <f>COUNTIFS(Niederschläge!$U$2:$U$3589,'Zeitsachen der Cluster'!G22,Niederschläge!$B$2:$B$3589,3)</f>
        <v>0</v>
      </c>
      <c r="I22">
        <f>COUNTIFS(Niederschläge!$U$2:$U$3589,'Zeitsachen der Cluster'!G22,Niederschläge!$B$2:$B$3589,4)</f>
        <v>0</v>
      </c>
      <c r="J22" s="37">
        <f>COUNTIFS(Niederschläge!$U$2:$U$3589,'Zeitsachen der Cluster'!G22,Niederschläge!$B$2:$B$3589,5)</f>
        <v>231</v>
      </c>
      <c r="K22" s="14">
        <v>85.718614718614702</v>
      </c>
      <c r="M22">
        <v>5</v>
      </c>
      <c r="N22" s="37">
        <f>COUNTIFS(Niederschläge!$V$2:$V$3589,'Zeitsachen der Cluster'!M22,Niederschläge!$B$2:$B$3589,3)</f>
        <v>253</v>
      </c>
      <c r="O22">
        <f>COUNTIFS(Niederschläge!$V$2:$V$3589,'Zeitsachen der Cluster'!M22,Niederschläge!$B$2:$B$3589,4)</f>
        <v>16</v>
      </c>
      <c r="P22">
        <f>COUNTIFS(Niederschläge!$V$2:$V$3589,'Zeitsachen der Cluster'!M22,Niederschläge!$B$2:$B$3589,5)</f>
        <v>0</v>
      </c>
      <c r="Q22" s="14">
        <v>12.204460966542699</v>
      </c>
      <c r="S22">
        <v>5</v>
      </c>
      <c r="T22">
        <f>COUNTIFS(Niederschläge!$T$2:$T$3589,'Zeitsachen der Cluster'!S22,Niederschläge!$B$2:$B$3589,3)</f>
        <v>266</v>
      </c>
      <c r="U22">
        <f>COUNTIFS(Niederschläge!$T$2:$T$3589,'Zeitsachen der Cluster'!S22,Niederschläge!$B$2:$B$3589,4)</f>
        <v>191</v>
      </c>
      <c r="V22">
        <f>COUNTIFS(Niederschläge!$T$2:$T$3589,'Zeitsachen der Cluster'!S22,Niederschläge!$B$2:$B$3589,5)</f>
        <v>1</v>
      </c>
      <c r="W22" s="14">
        <v>26.858078602620001</v>
      </c>
      <c r="Y22">
        <v>5</v>
      </c>
      <c r="Z22">
        <f>COUNTIFS(Niederschläge!$S$2:$S$3589,'Zeitsachen der Cluster'!Y22,Niederschläge!$B$2:$B$3589,3)</f>
        <v>0</v>
      </c>
      <c r="AA22">
        <f>COUNTIFS(Niederschläge!$S$2:$S$3589,'Zeitsachen der Cluster'!Y22,Niederschläge!$B$2:$B$3589,4)</f>
        <v>95</v>
      </c>
      <c r="AB22" s="37">
        <f>COUNTIFS(Niederschläge!$S$2:$S$3589,'Zeitsachen der Cluster'!Y22,Niederschläge!$B$2:$B$3589,5)</f>
        <v>489</v>
      </c>
      <c r="AC22" s="14">
        <v>70.859589041095802</v>
      </c>
    </row>
    <row r="23" spans="1:110">
      <c r="A23">
        <v>6</v>
      </c>
      <c r="B23">
        <f>COUNTIFS(Niederschläge!$R$2:$R$3589,'Zeitsachen der Cluster'!A23,Niederschläge!$B$2:$B$3589,3)</f>
        <v>427</v>
      </c>
      <c r="C23">
        <f>COUNTIFS(Niederschläge!$R$2:$R$3589,'Zeitsachen der Cluster'!A23,Niederschläge!$B$2:$B$3589,4)</f>
        <v>179</v>
      </c>
      <c r="D23">
        <f>COUNTIFS(Niederschläge!$R$2:$R$3589,'Zeitsachen der Cluster'!A23,Niederschläge!$B$2:$B$3589,5)</f>
        <v>124</v>
      </c>
      <c r="E23" s="14">
        <v>31.9931506849315</v>
      </c>
      <c r="G23">
        <v>6</v>
      </c>
      <c r="H23">
        <f>COUNTIFS(Niederschläge!$U$2:$U$3589,'Zeitsachen der Cluster'!G23,Niederschläge!$B$2:$B$3589,3)</f>
        <v>14</v>
      </c>
      <c r="I23" s="37">
        <f>COUNTIFS(Niederschläge!$U$2:$U$3589,'Zeitsachen der Cluster'!G23,Niederschläge!$B$2:$B$3589,4)</f>
        <v>385</v>
      </c>
      <c r="J23">
        <f>COUNTIFS(Niederschläge!$U$2:$U$3589,'Zeitsachen der Cluster'!G23,Niederschläge!$B$2:$B$3589,5)</f>
        <v>9</v>
      </c>
      <c r="K23" s="14">
        <v>44.198529411764703</v>
      </c>
      <c r="M23">
        <v>6</v>
      </c>
      <c r="N23">
        <f>COUNTIFS(Niederschläge!$V$2:$V$3589,'Zeitsachen der Cluster'!M23,Niederschläge!$B$2:$B$3589,3)</f>
        <v>1</v>
      </c>
      <c r="O23">
        <f>COUNTIFS(Niederschläge!$V$2:$V$3589,'Zeitsachen der Cluster'!M23,Niederschläge!$B$2:$B$3589,4)</f>
        <v>22</v>
      </c>
      <c r="P23" s="37">
        <f>COUNTIFS(Niederschläge!$V$2:$V$3589,'Zeitsachen der Cluster'!M23,Niederschläge!$B$2:$B$3589,5)</f>
        <v>523</v>
      </c>
      <c r="Q23" s="14">
        <v>79.972527472527403</v>
      </c>
      <c r="S23">
        <v>6</v>
      </c>
      <c r="T23" s="37">
        <f>COUNTIFS(Niederschläge!$T$2:$T$3589,'Zeitsachen der Cluster'!S23,Niederschläge!$B$2:$B$3589,3)</f>
        <v>443</v>
      </c>
      <c r="U23">
        <f>COUNTIFS(Niederschläge!$T$2:$T$3589,'Zeitsachen der Cluster'!S23,Niederschläge!$B$2:$B$3589,4)</f>
        <v>23</v>
      </c>
      <c r="V23">
        <f>COUNTIFS(Niederschläge!$T$2:$T$3589,'Zeitsachen der Cluster'!S23,Niederschläge!$B$2:$B$3589,5)</f>
        <v>0</v>
      </c>
      <c r="W23" s="14">
        <v>11.944206008583601</v>
      </c>
      <c r="Y23">
        <v>6</v>
      </c>
      <c r="Z23">
        <f>COUNTIFS(Niederschläge!$S$2:$S$3589,'Zeitsachen der Cluster'!Y23,Niederschläge!$B$2:$B$3589,3)</f>
        <v>6</v>
      </c>
      <c r="AA23">
        <f>COUNTIFS(Niederschläge!$S$2:$S$3589,'Zeitsachen der Cluster'!Y23,Niederschläge!$B$2:$B$3589,4)</f>
        <v>323</v>
      </c>
      <c r="AB23">
        <f>COUNTIFS(Niederschläge!$S$2:$S$3589,'Zeitsachen der Cluster'!Y23,Niederschläge!$B$2:$B$3589,5)</f>
        <v>218</v>
      </c>
      <c r="AC23" s="14">
        <v>57.400365630712898</v>
      </c>
    </row>
    <row r="24" spans="1:110">
      <c r="A24">
        <v>7</v>
      </c>
      <c r="B24">
        <f>COUNTIFS(Niederschläge!$R$2:$R$3589,'Zeitsachen der Cluster'!A24,Niederschläge!$B$2:$B$3589,3)</f>
        <v>40</v>
      </c>
      <c r="C24">
        <f>COUNTIFS(Niederschläge!$R$2:$R$3589,'Zeitsachen der Cluster'!A24,Niederschläge!$B$2:$B$3589,4)</f>
        <v>242</v>
      </c>
      <c r="D24">
        <f>COUNTIFS(Niederschläge!$R$2:$R$3589,'Zeitsachen der Cluster'!A24,Niederschläge!$B$2:$B$3589,5)</f>
        <v>112</v>
      </c>
      <c r="E24" s="14">
        <v>50.794416243654801</v>
      </c>
      <c r="G24">
        <v>7</v>
      </c>
      <c r="H24" s="37">
        <f>COUNTIFS(Niederschläge!$U$2:$U$3589,'Zeitsachen der Cluster'!G24,Niederschläge!$B$2:$B$3589,3)</f>
        <v>435</v>
      </c>
      <c r="I24">
        <f>COUNTIFS(Niederschläge!$U$2:$U$3589,'Zeitsachen der Cluster'!G24,Niederschläge!$B$2:$B$3589,4)</f>
        <v>4</v>
      </c>
      <c r="J24">
        <f>COUNTIFS(Niederschläge!$U$2:$U$3589,'Zeitsachen der Cluster'!G24,Niederschläge!$B$2:$B$3589,5)</f>
        <v>0</v>
      </c>
      <c r="K24" s="14">
        <v>13.1640091116173</v>
      </c>
      <c r="M24">
        <v>7</v>
      </c>
      <c r="N24">
        <f>COUNTIFS(Niederschläge!$V$2:$V$3589,'Zeitsachen der Cluster'!M24,Niederschläge!$B$2:$B$3589,3)</f>
        <v>1</v>
      </c>
      <c r="O24">
        <f>COUNTIFS(Niederschläge!$V$2:$V$3589,'Zeitsachen der Cluster'!M24,Niederschläge!$B$2:$B$3589,4)</f>
        <v>193</v>
      </c>
      <c r="P24">
        <f>COUNTIFS(Niederschläge!$V$2:$V$3589,'Zeitsachen der Cluster'!M24,Niederschläge!$B$2:$B$3589,5)</f>
        <v>439</v>
      </c>
      <c r="Q24" s="14">
        <v>67.159557661927295</v>
      </c>
      <c r="S24">
        <v>7</v>
      </c>
      <c r="T24">
        <f>COUNTIFS(Niederschläge!$T$2:$T$3589,'Zeitsachen der Cluster'!S24,Niederschläge!$B$2:$B$3589,3)</f>
        <v>356</v>
      </c>
      <c r="U24">
        <f>COUNTIFS(Niederschläge!$T$2:$T$3589,'Zeitsachen der Cluster'!S24,Niederschläge!$B$2:$B$3589,4)</f>
        <v>87</v>
      </c>
      <c r="V24">
        <f>COUNTIFS(Niederschläge!$T$2:$T$3589,'Zeitsachen der Cluster'!S24,Niederschläge!$B$2:$B$3589,5)</f>
        <v>0</v>
      </c>
      <c r="W24" s="14">
        <v>20.343115124153499</v>
      </c>
      <c r="Y24">
        <v>7</v>
      </c>
      <c r="Z24" s="37">
        <f>COUNTIFS(Niederschläge!$S$2:$S$3589,'Zeitsachen der Cluster'!Y24,Niederschläge!$B$2:$B$3589,3)</f>
        <v>294</v>
      </c>
      <c r="AA24">
        <f>COUNTIFS(Niederschläge!$S$2:$S$3589,'Zeitsachen der Cluster'!Y24,Niederschläge!$B$2:$B$3589,4)</f>
        <v>14</v>
      </c>
      <c r="AB24">
        <f>COUNTIFS(Niederschläge!$S$2:$S$3589,'Zeitsachen der Cluster'!Y24,Niederschläge!$B$2:$B$3589,5)</f>
        <v>0</v>
      </c>
      <c r="AC24" s="14">
        <v>15.1103896103896</v>
      </c>
    </row>
    <row r="25" spans="1:110">
      <c r="A25">
        <v>8</v>
      </c>
      <c r="B25">
        <f>COUNTIFS(Niederschläge!$R$2:$R$3589,'Zeitsachen der Cluster'!A25,Niederschläge!$B$2:$B$3589,3)</f>
        <v>201</v>
      </c>
      <c r="C25">
        <f>COUNTIFS(Niederschläge!$R$2:$R$3589,'Zeitsachen der Cluster'!A25,Niederschläge!$B$2:$B$3589,4)</f>
        <v>73</v>
      </c>
      <c r="D25">
        <f>COUNTIFS(Niederschläge!$R$2:$R$3589,'Zeitsachen der Cluster'!A25,Niederschläge!$B$2:$B$3589,5)</f>
        <v>2</v>
      </c>
      <c r="E25" s="14">
        <v>21.576086956521699</v>
      </c>
      <c r="G25">
        <v>8</v>
      </c>
      <c r="H25" s="37">
        <f>COUNTIFS(Niederschläge!$U$2:$U$3589,'Zeitsachen der Cluster'!G25,Niederschläge!$B$2:$B$3589,3)</f>
        <v>280</v>
      </c>
      <c r="I25">
        <f>COUNTIFS(Niederschläge!$U$2:$U$3589,'Zeitsachen der Cluster'!G25,Niederschläge!$B$2:$B$3589,4)</f>
        <v>0</v>
      </c>
      <c r="J25">
        <f>COUNTIFS(Niederschläge!$U$2:$U$3589,'Zeitsachen der Cluster'!G25,Niederschläge!$B$2:$B$3589,5)</f>
        <v>0</v>
      </c>
      <c r="K25" s="14">
        <v>6.5035714285714201</v>
      </c>
      <c r="M25">
        <v>8</v>
      </c>
      <c r="N25" s="37">
        <f>COUNTIFS(Niederschläge!$V$2:$V$3589,'Zeitsachen der Cluster'!M25,Niederschläge!$B$2:$B$3589,3)</f>
        <v>172</v>
      </c>
      <c r="O25">
        <f>COUNTIFS(Niederschläge!$V$2:$V$3589,'Zeitsachen der Cluster'!M25,Niederschläge!$B$2:$B$3589,4)</f>
        <v>10</v>
      </c>
      <c r="P25">
        <f>COUNTIFS(Niederschläge!$V$2:$V$3589,'Zeitsachen der Cluster'!M25,Niederschläge!$B$2:$B$3589,5)</f>
        <v>0</v>
      </c>
      <c r="Q25" s="14">
        <v>13.274725274725199</v>
      </c>
      <c r="S25">
        <v>8</v>
      </c>
      <c r="T25">
        <f>COUNTIFS(Niederschläge!$T$2:$T$3589,'Zeitsachen der Cluster'!S25,Niederschläge!$B$2:$B$3589,3)</f>
        <v>0</v>
      </c>
      <c r="U25">
        <f>COUNTIFS(Niederschläge!$T$2:$T$3589,'Zeitsachen der Cluster'!S25,Niederschläge!$B$2:$B$3589,4)</f>
        <v>5</v>
      </c>
      <c r="V25" s="37">
        <f>COUNTIFS(Niederschläge!$T$2:$T$3589,'Zeitsachen der Cluster'!S25,Niederschläge!$B$2:$B$3589,5)</f>
        <v>361</v>
      </c>
      <c r="W25" s="14">
        <v>81.516393442622899</v>
      </c>
      <c r="Y25">
        <v>8</v>
      </c>
      <c r="Z25">
        <f>COUNTIFS(Niederschläge!$S$2:$S$3589,'Zeitsachen der Cluster'!Y25,Niederschläge!$B$2:$B$3589,3)</f>
        <v>42</v>
      </c>
      <c r="AA25" s="37">
        <f>COUNTIFS(Niederschläge!$S$2:$S$3589,'Zeitsachen der Cluster'!Y25,Niederschläge!$B$2:$B$3589,4)</f>
        <v>383</v>
      </c>
      <c r="AB25">
        <f>COUNTIFS(Niederschläge!$S$2:$S$3589,'Zeitsachen der Cluster'!Y25,Niederschläge!$B$2:$B$3589,5)</f>
        <v>63</v>
      </c>
      <c r="AC25" s="14">
        <v>46.475409836065502</v>
      </c>
    </row>
    <row r="26" spans="1:110">
      <c r="A26">
        <v>9</v>
      </c>
      <c r="B26">
        <f>COUNTIFS(Niederschläge!$R$2:$R$3589,'Zeitsachen der Cluster'!A26,Niederschläge!$B$2:$B$3589,3)</f>
        <v>278</v>
      </c>
      <c r="C26">
        <f>COUNTIFS(Niederschläge!$R$2:$R$3589,'Zeitsachen der Cluster'!A26,Niederschläge!$B$2:$B$3589,4)</f>
        <v>84</v>
      </c>
      <c r="D26">
        <f>COUNTIFS(Niederschläge!$R$2:$R$3589,'Zeitsachen der Cluster'!A26,Niederschläge!$B$2:$B$3589,5)</f>
        <v>1</v>
      </c>
      <c r="E26" s="14">
        <v>19.4159779614325</v>
      </c>
      <c r="G26">
        <v>9</v>
      </c>
      <c r="H26">
        <f>COUNTIFS(Niederschläge!$U$2:$U$3589,'Zeitsachen der Cluster'!G26,Niederschläge!$B$2:$B$3589,3)</f>
        <v>105</v>
      </c>
      <c r="I26">
        <f>COUNTIFS(Niederschläge!$U$2:$U$3589,'Zeitsachen der Cluster'!G26,Niederschläge!$B$2:$B$3589,4)</f>
        <v>265</v>
      </c>
      <c r="J26">
        <f>COUNTIFS(Niederschläge!$U$2:$U$3589,'Zeitsachen der Cluster'!G26,Niederschläge!$B$2:$B$3589,5)</f>
        <v>0</v>
      </c>
      <c r="K26" s="14">
        <v>35.4837837837837</v>
      </c>
      <c r="M26">
        <v>9</v>
      </c>
      <c r="N26">
        <f>COUNTIFS(Niederschläge!$V$2:$V$3589,'Zeitsachen der Cluster'!M26,Niederschläge!$B$2:$B$3589,3)</f>
        <v>73</v>
      </c>
      <c r="O26">
        <f>COUNTIFS(Niederschläge!$V$2:$V$3589,'Zeitsachen der Cluster'!M26,Niederschläge!$B$2:$B$3589,4)</f>
        <v>296</v>
      </c>
      <c r="P26">
        <f>COUNTIFS(Niederschläge!$V$2:$V$3589,'Zeitsachen der Cluster'!M26,Niederschläge!$B$2:$B$3589,5)</f>
        <v>23</v>
      </c>
      <c r="Q26" s="14">
        <v>41.658163265306101</v>
      </c>
      <c r="S26">
        <v>9</v>
      </c>
      <c r="T26">
        <f>COUNTIFS(Niederschläge!$T$2:$T$3589,'Zeitsachen der Cluster'!S26,Niederschläge!$B$2:$B$3589,3)</f>
        <v>71</v>
      </c>
      <c r="U26">
        <f>COUNTIFS(Niederschläge!$T$2:$T$3589,'Zeitsachen der Cluster'!S26,Niederschläge!$B$2:$B$3589,4)</f>
        <v>379</v>
      </c>
      <c r="V26">
        <f>COUNTIFS(Niederschläge!$T$2:$T$3589,'Zeitsachen der Cluster'!S26,Niederschläge!$B$2:$B$3589,5)</f>
        <v>57</v>
      </c>
      <c r="W26" s="14">
        <v>44.613412228796797</v>
      </c>
      <c r="Y26">
        <v>9</v>
      </c>
      <c r="Z26">
        <f>COUNTIFS(Niederschläge!$S$2:$S$3589,'Zeitsachen der Cluster'!Y26,Niederschläge!$B$2:$B$3589,3)</f>
        <v>0</v>
      </c>
      <c r="AA26">
        <f>COUNTIFS(Niederschläge!$S$2:$S$3589,'Zeitsachen der Cluster'!Y26,Niederschläge!$B$2:$B$3589,4)</f>
        <v>0</v>
      </c>
      <c r="AB26" s="37">
        <f>COUNTIFS(Niederschläge!$S$2:$S$3589,'Zeitsachen der Cluster'!Y26,Niederschläge!$B$2:$B$3589,5)</f>
        <v>439</v>
      </c>
      <c r="AC26" s="14">
        <v>82.785876993166198</v>
      </c>
    </row>
    <row r="27" spans="1:110">
      <c r="A27">
        <v>10</v>
      </c>
      <c r="B27">
        <f>COUNTIFS(Niederschläge!$R$2:$R$3589,'Zeitsachen der Cluster'!A27,Niederschläge!$B$2:$B$3589,3)</f>
        <v>2</v>
      </c>
      <c r="C27">
        <f>COUNTIFS(Niederschläge!$R$2:$R$3589,'Zeitsachen der Cluster'!A27,Niederschläge!$B$2:$B$3589,4)</f>
        <v>26</v>
      </c>
      <c r="D27" s="37">
        <f>COUNTIFS(Niederschläge!$R$2:$R$3589,'Zeitsachen der Cluster'!A27,Niederschläge!$B$2:$B$3589,5)</f>
        <v>151</v>
      </c>
      <c r="E27" s="14">
        <v>71.039106145251395</v>
      </c>
    </row>
    <row r="28" spans="1:110">
      <c r="A28">
        <v>11</v>
      </c>
      <c r="B28">
        <f>COUNTIFS(Niederschläge!$R$2:$R$3589,'Zeitsachen der Cluster'!A28,Niederschläge!$B$2:$B$3589,3)</f>
        <v>118</v>
      </c>
      <c r="C28">
        <f>COUNTIFS(Niederschläge!$R$2:$R$3589,'Zeitsachen der Cluster'!A28,Niederschläge!$B$2:$B$3589,4)</f>
        <v>121</v>
      </c>
      <c r="D28">
        <f>COUNTIFS(Niederschläge!$R$2:$R$3589,'Zeitsachen der Cluster'!A28,Niederschläge!$B$2:$B$3589,5)</f>
        <v>2</v>
      </c>
      <c r="E28" s="14">
        <v>29.958506224066301</v>
      </c>
    </row>
    <row r="29" spans="1:110">
      <c r="F29" t="s">
        <v>258</v>
      </c>
      <c r="L29" t="s">
        <v>259</v>
      </c>
      <c r="R29" t="s">
        <v>260</v>
      </c>
      <c r="X29" t="s">
        <v>261</v>
      </c>
    </row>
    <row r="31" spans="1:110">
      <c r="A31" s="28" t="s">
        <v>143</v>
      </c>
      <c r="AX31" s="28" t="s">
        <v>196</v>
      </c>
    </row>
    <row r="32" spans="1:110">
      <c r="A32" t="s">
        <v>94</v>
      </c>
      <c r="B32" t="s">
        <v>145</v>
      </c>
      <c r="C32" t="s">
        <v>144</v>
      </c>
      <c r="D32" t="s">
        <v>146</v>
      </c>
      <c r="E32" t="s">
        <v>147</v>
      </c>
      <c r="F32" t="s">
        <v>148</v>
      </c>
      <c r="G32" t="s">
        <v>149</v>
      </c>
      <c r="H32" t="s">
        <v>151</v>
      </c>
      <c r="I32" t="s">
        <v>152</v>
      </c>
      <c r="J32" t="s">
        <v>158</v>
      </c>
      <c r="K32" t="s">
        <v>159</v>
      </c>
      <c r="L32" t="s">
        <v>156</v>
      </c>
      <c r="M32" t="s">
        <v>157</v>
      </c>
      <c r="N32" t="s">
        <v>154</v>
      </c>
      <c r="O32" t="s">
        <v>155</v>
      </c>
      <c r="P32" t="s">
        <v>153</v>
      </c>
      <c r="Q32" t="s">
        <v>267</v>
      </c>
      <c r="R32" t="s">
        <v>386</v>
      </c>
      <c r="S32" t="s">
        <v>387</v>
      </c>
      <c r="T32" t="s">
        <v>388</v>
      </c>
      <c r="U32" t="s">
        <v>389</v>
      </c>
      <c r="V32" t="s">
        <v>390</v>
      </c>
      <c r="W32" t="s">
        <v>391</v>
      </c>
      <c r="Y32" t="s">
        <v>145</v>
      </c>
      <c r="Z32" t="s">
        <v>144</v>
      </c>
      <c r="AA32" t="s">
        <v>146</v>
      </c>
      <c r="AB32" t="s">
        <v>147</v>
      </c>
      <c r="AC32" t="s">
        <v>148</v>
      </c>
      <c r="AD32" t="s">
        <v>149</v>
      </c>
      <c r="AE32" t="s">
        <v>151</v>
      </c>
      <c r="AF32" t="s">
        <v>152</v>
      </c>
      <c r="AG32" t="s">
        <v>158</v>
      </c>
      <c r="AH32" t="s">
        <v>159</v>
      </c>
      <c r="AI32" t="s">
        <v>156</v>
      </c>
      <c r="AJ32" t="s">
        <v>157</v>
      </c>
      <c r="AK32" t="s">
        <v>154</v>
      </c>
      <c r="AL32" t="s">
        <v>155</v>
      </c>
      <c r="AM32" t="s">
        <v>153</v>
      </c>
      <c r="AN32" t="s">
        <v>267</v>
      </c>
      <c r="AO32" t="s">
        <v>386</v>
      </c>
      <c r="AP32" t="s">
        <v>387</v>
      </c>
      <c r="AQ32" t="s">
        <v>388</v>
      </c>
      <c r="AR32" t="s">
        <v>389</v>
      </c>
      <c r="AS32" t="s">
        <v>390</v>
      </c>
      <c r="AT32" t="s">
        <v>391</v>
      </c>
      <c r="DF32" s="28" t="s">
        <v>430</v>
      </c>
    </row>
    <row r="33" spans="1:113">
      <c r="A33" t="s">
        <v>224</v>
      </c>
      <c r="B33" s="13">
        <f>SUMIF($B$46:$B$84,"2",H46:H84)/COUNTIF($B$46:$B$84,"2")</f>
        <v>1.075574712643677E-2</v>
      </c>
      <c r="C33" s="13">
        <f t="shared" ref="C33:Q33" si="0">SUMIF($B$46:$B$84,"2",I46:I84)/COUNTIF($B$46:$B$84,"2")</f>
        <v>-3.6091954022988647E-3</v>
      </c>
      <c r="D33" s="13">
        <f t="shared" si="0"/>
        <v>1.5721264367816082E-2</v>
      </c>
      <c r="E33" s="13">
        <f t="shared" si="0"/>
        <v>4.333333333333334E-3</v>
      </c>
      <c r="F33" s="13">
        <f t="shared" si="0"/>
        <v>5.0028735632183805E-3</v>
      </c>
      <c r="G33" s="13">
        <f t="shared" si="0"/>
        <v>7.8965517241379318E-3</v>
      </c>
      <c r="H33" s="13">
        <f t="shared" si="0"/>
        <v>4.1149425287356295E-2</v>
      </c>
      <c r="I33" s="13">
        <f t="shared" si="0"/>
        <v>4.6436781609195413E-2</v>
      </c>
      <c r="J33" s="13">
        <f t="shared" si="0"/>
        <v>7.7586206896551713E-2</v>
      </c>
      <c r="K33" s="13">
        <f t="shared" si="0"/>
        <v>7.6896551724137965E-2</v>
      </c>
      <c r="L33" s="13">
        <f t="shared" si="0"/>
        <v>2.4482758620689674E-2</v>
      </c>
      <c r="M33" s="13">
        <f t="shared" si="0"/>
        <v>3.2413793103448219E-2</v>
      </c>
      <c r="N33" s="13">
        <f t="shared" si="0"/>
        <v>3.0689655172413791E-2</v>
      </c>
      <c r="O33" s="13">
        <f t="shared" si="0"/>
        <v>5.2068965517241404E-2</v>
      </c>
      <c r="P33" s="13">
        <f t="shared" si="0"/>
        <v>5.6551724137931053E-2</v>
      </c>
      <c r="Q33" s="13">
        <f t="shared" si="0"/>
        <v>0.75275862068965516</v>
      </c>
      <c r="R33" s="13">
        <f t="shared" ref="R33" si="1">SUMIF($B$46:$B$84,"2",X46:X84)/COUNTIF($B$46:$B$84,"2")</f>
        <v>0.8245475862068965</v>
      </c>
      <c r="S33" s="13">
        <f t="shared" ref="S33" si="2">SUMIF($B$46:$B$84,"2",Y46:Y84)/COUNTIF($B$46:$B$84,"2")</f>
        <v>0.55461862068965495</v>
      </c>
      <c r="T33" s="13">
        <f t="shared" ref="T33" si="3">SUMIF($B$46:$B$84,"2",Z46:Z84)/COUNTIF($B$46:$B$84,"2")</f>
        <v>-9.8253103448275869E-2</v>
      </c>
      <c r="U33" s="13">
        <f t="shared" ref="U33" si="4">SUMIF($B$46:$B$84,"2",AA46:AA84)/COUNTIF($B$46:$B$84,"2")</f>
        <v>1.6797931034482766E-2</v>
      </c>
      <c r="V33" s="13">
        <f t="shared" ref="V33" si="5">SUMIF($B$46:$B$84,"2",AB46:AB84)/COUNTIF($B$46:$B$84,"2")</f>
        <v>-6.9417241379310345E-3</v>
      </c>
      <c r="W33" s="13">
        <f t="shared" ref="W33" si="6">SUMIF($B$46:$B$84,"2",AC46:AC84)/COUNTIF($B$46:$B$84,"2")</f>
        <v>-6.1782758620689774E-3</v>
      </c>
      <c r="Y33" s="13">
        <f t="shared" ref="Y33:AH35" si="7">B33/H$85*100</f>
        <v>0.14891312910127752</v>
      </c>
      <c r="Z33" s="13">
        <f t="shared" si="7"/>
        <v>-5.158695605744245E-2</v>
      </c>
      <c r="AA33" s="45">
        <f t="shared" si="7"/>
        <v>0.21348810928593265</v>
      </c>
      <c r="AB33" s="13">
        <f t="shared" si="7"/>
        <v>5.1022410612661412E-2</v>
      </c>
      <c r="AC33" s="45">
        <f t="shared" si="7"/>
        <v>7.1048406777226167E-2</v>
      </c>
      <c r="AD33" s="13">
        <f t="shared" si="7"/>
        <v>8.7493186484022004E-2</v>
      </c>
      <c r="AE33" s="13">
        <f t="shared" si="7"/>
        <v>0.21338451382752499</v>
      </c>
      <c r="AF33" s="13">
        <f t="shared" si="7"/>
        <v>0.23335066135274071</v>
      </c>
      <c r="AG33" s="13">
        <f t="shared" si="7"/>
        <v>0.21849114868079889</v>
      </c>
      <c r="AH33" s="13">
        <f t="shared" si="7"/>
        <v>0.20273280180368555</v>
      </c>
      <c r="AI33" s="13">
        <f t="shared" ref="AI33:AO35" si="8">L33/R$85*100</f>
        <v>6.6929356535510312E-2</v>
      </c>
      <c r="AJ33" s="13">
        <f t="shared" si="8"/>
        <v>0.10793803897252152</v>
      </c>
      <c r="AK33" s="13">
        <f t="shared" si="8"/>
        <v>0.13048322777386812</v>
      </c>
      <c r="AL33" s="13">
        <f t="shared" si="8"/>
        <v>0.26853514965054881</v>
      </c>
      <c r="AM33" s="13">
        <f t="shared" si="8"/>
        <v>0.28604817469869015</v>
      </c>
      <c r="AN33" s="45">
        <f t="shared" si="8"/>
        <v>1.9851229448566858</v>
      </c>
      <c r="AO33" s="29">
        <f t="shared" si="8"/>
        <v>2.5573131872111832</v>
      </c>
      <c r="AP33" s="29">
        <f t="shared" ref="AP33:AT35" si="9">S33/Y$85*100</f>
        <v>2.4866352134894982</v>
      </c>
      <c r="AQ33" s="29">
        <f t="shared" si="9"/>
        <v>-0.78943011332303725</v>
      </c>
      <c r="AR33" s="29">
        <f t="shared" si="9"/>
        <v>0.16708473865407372</v>
      </c>
      <c r="AS33" s="29">
        <f t="shared" si="9"/>
        <v>-7.6179296646101569E-2</v>
      </c>
      <c r="AT33" s="29">
        <f t="shared" si="9"/>
        <v>-8.3454464264213532E-2</v>
      </c>
      <c r="AY33" t="s">
        <v>94</v>
      </c>
      <c r="AZ33" t="s">
        <v>92</v>
      </c>
      <c r="BA33" t="s">
        <v>1</v>
      </c>
      <c r="BB33" t="s">
        <v>68</v>
      </c>
      <c r="BC33" t="s">
        <v>206</v>
      </c>
      <c r="BD33" t="s">
        <v>215</v>
      </c>
      <c r="BE33" t="s">
        <v>254</v>
      </c>
      <c r="BG33" t="s">
        <v>92</v>
      </c>
      <c r="BH33" t="s">
        <v>145</v>
      </c>
      <c r="BI33" t="s">
        <v>144</v>
      </c>
      <c r="BJ33" t="s">
        <v>146</v>
      </c>
      <c r="BK33" t="s">
        <v>147</v>
      </c>
      <c r="BL33" t="s">
        <v>148</v>
      </c>
      <c r="BM33" t="s">
        <v>149</v>
      </c>
      <c r="BN33" t="s">
        <v>151</v>
      </c>
      <c r="BO33" t="s">
        <v>152</v>
      </c>
      <c r="BP33" t="s">
        <v>158</v>
      </c>
      <c r="BQ33" t="s">
        <v>159</v>
      </c>
      <c r="BR33" t="s">
        <v>156</v>
      </c>
      <c r="BS33" t="s">
        <v>157</v>
      </c>
      <c r="BT33" t="s">
        <v>154</v>
      </c>
      <c r="BU33" t="s">
        <v>155</v>
      </c>
      <c r="BV33" t="s">
        <v>153</v>
      </c>
      <c r="BW33" t="s">
        <v>267</v>
      </c>
      <c r="BX33" t="s">
        <v>386</v>
      </c>
      <c r="BY33" t="s">
        <v>387</v>
      </c>
      <c r="BZ33" t="s">
        <v>388</v>
      </c>
      <c r="CA33" t="s">
        <v>389</v>
      </c>
      <c r="CB33" t="s">
        <v>390</v>
      </c>
      <c r="CC33" t="s">
        <v>391</v>
      </c>
      <c r="CE33" t="s">
        <v>145</v>
      </c>
      <c r="CF33" t="s">
        <v>144</v>
      </c>
      <c r="CG33" t="s">
        <v>146</v>
      </c>
      <c r="CH33" t="s">
        <v>147</v>
      </c>
      <c r="CI33" t="s">
        <v>148</v>
      </c>
      <c r="CJ33" t="s">
        <v>149</v>
      </c>
      <c r="CK33" t="s">
        <v>151</v>
      </c>
      <c r="CL33" t="s">
        <v>152</v>
      </c>
      <c r="CM33" t="s">
        <v>158</v>
      </c>
      <c r="CN33" t="s">
        <v>159</v>
      </c>
      <c r="CO33" t="s">
        <v>156</v>
      </c>
      <c r="CP33" t="s">
        <v>157</v>
      </c>
      <c r="CQ33" t="s">
        <v>154</v>
      </c>
      <c r="CR33" t="s">
        <v>155</v>
      </c>
      <c r="CS33" t="s">
        <v>153</v>
      </c>
      <c r="CT33" t="s">
        <v>267</v>
      </c>
      <c r="CU33" t="s">
        <v>386</v>
      </c>
      <c r="CV33" t="s">
        <v>387</v>
      </c>
      <c r="CW33" t="s">
        <v>388</v>
      </c>
      <c r="CX33" t="s">
        <v>389</v>
      </c>
      <c r="CY33" t="s">
        <v>390</v>
      </c>
      <c r="CZ33" t="s">
        <v>391</v>
      </c>
      <c r="DB33" t="s">
        <v>420</v>
      </c>
      <c r="DF33" t="s">
        <v>425</v>
      </c>
      <c r="DG33" t="s">
        <v>426</v>
      </c>
      <c r="DH33" t="s">
        <v>427</v>
      </c>
      <c r="DI33" t="s">
        <v>428</v>
      </c>
    </row>
    <row r="34" spans="1:113">
      <c r="A34" t="s">
        <v>211</v>
      </c>
      <c r="B34" s="13">
        <f>SUMIF($B$46:$B$84,"6",H46:H84)/COUNTIF($B$46:$B$84,"6")</f>
        <v>1.0107142857142851E-2</v>
      </c>
      <c r="C34" s="13">
        <f t="shared" ref="C34:Q34" si="10">SUMIF($B$46:$B$84,"6",I46:I84)/COUNTIF($B$46:$B$84,"6")</f>
        <v>3.8142857142857159E-2</v>
      </c>
      <c r="D34" s="13">
        <f t="shared" si="10"/>
        <v>0.13659523809523808</v>
      </c>
      <c r="E34" s="13">
        <f t="shared" si="10"/>
        <v>0.14257142857142857</v>
      </c>
      <c r="F34" s="13">
        <f t="shared" si="10"/>
        <v>0.12641666666666668</v>
      </c>
      <c r="G34" s="13">
        <f t="shared" si="10"/>
        <v>0.10423809523809524</v>
      </c>
      <c r="H34" s="13">
        <f t="shared" si="10"/>
        <v>-0.1121428571428572</v>
      </c>
      <c r="I34" s="13">
        <f t="shared" si="10"/>
        <v>-0.13380952380952382</v>
      </c>
      <c r="J34" s="13">
        <f t="shared" si="10"/>
        <v>-0.18142857142857144</v>
      </c>
      <c r="K34" s="13">
        <f t="shared" si="10"/>
        <v>-0.22285714285714286</v>
      </c>
      <c r="L34" s="13">
        <f t="shared" si="10"/>
        <v>-0.26000000000000012</v>
      </c>
      <c r="M34" s="13">
        <f t="shared" si="10"/>
        <v>-0.13285714285714295</v>
      </c>
      <c r="N34" s="13">
        <f t="shared" si="10"/>
        <v>-0.14428571428571427</v>
      </c>
      <c r="O34" s="13">
        <f t="shared" si="10"/>
        <v>-9.9999999999999992E-2</v>
      </c>
      <c r="P34" s="13">
        <f t="shared" si="10"/>
        <v>-0.15714285714285717</v>
      </c>
      <c r="Q34" s="13">
        <f t="shared" si="10"/>
        <v>-0.11</v>
      </c>
      <c r="R34" s="13">
        <f t="shared" ref="R34" si="11">SUMIF($B$46:$B$84,"6",X46:X84)/COUNTIF($B$46:$B$84,"6")</f>
        <v>0.88191714285714284</v>
      </c>
      <c r="S34" s="13">
        <f t="shared" ref="S34" si="12">SUMIF($B$46:$B$84,"6",Y46:Y84)/COUNTIF($B$46:$B$84,"6")</f>
        <v>0.6069699999999999</v>
      </c>
      <c r="T34" s="13">
        <f t="shared" ref="T34" si="13">SUMIF($B$46:$B$84,"6",Z46:Z84)/COUNTIF($B$46:$B$84,"6")</f>
        <v>4.7742857142857149E-2</v>
      </c>
      <c r="U34" s="13">
        <f t="shared" ref="U34" si="14">SUMIF($B$46:$B$84,"6",AA46:AA84)/COUNTIF($B$46:$B$84,"6")</f>
        <v>5.4638571428571432E-2</v>
      </c>
      <c r="V34" s="13">
        <f t="shared" ref="V34" si="15">SUMIF($B$46:$B$84,"6",AB46:AB84)/COUNTIF($B$46:$B$84,"6")</f>
        <v>0.17112285714285713</v>
      </c>
      <c r="W34" s="13">
        <f t="shared" ref="W34" si="16">SUMIF($B$46:$B$84,"6",AC46:AC84)/COUNTIF($B$46:$B$84,"6")</f>
        <v>0.11229714285714287</v>
      </c>
      <c r="Y34" s="13">
        <f t="shared" si="7"/>
        <v>0.13993321444229437</v>
      </c>
      <c r="Z34" s="13">
        <f t="shared" si="7"/>
        <v>0.54518353150970267</v>
      </c>
      <c r="AA34" s="45">
        <f t="shared" si="7"/>
        <v>1.854905460282972</v>
      </c>
      <c r="AB34" s="13">
        <f t="shared" si="7"/>
        <v>1.6786933777396511</v>
      </c>
      <c r="AC34" s="45">
        <f t="shared" si="7"/>
        <v>1.7953087647044903</v>
      </c>
      <c r="AD34" s="13">
        <f t="shared" si="7"/>
        <v>1.1549500875841547</v>
      </c>
      <c r="AE34" s="13">
        <f t="shared" si="7"/>
        <v>-0.58152814732046432</v>
      </c>
      <c r="AF34" s="13">
        <f t="shared" si="7"/>
        <v>-0.67240966738454178</v>
      </c>
      <c r="AG34" s="13">
        <f t="shared" si="7"/>
        <v>-0.51092247656595713</v>
      </c>
      <c r="AH34" s="13">
        <f t="shared" si="7"/>
        <v>-0.58754849158223776</v>
      </c>
      <c r="AI34" s="13">
        <f t="shared" si="8"/>
        <v>-0.71077091306725004</v>
      </c>
      <c r="AJ34" s="13">
        <f t="shared" si="8"/>
        <v>-0.44241472812901411</v>
      </c>
      <c r="AK34" s="13">
        <f t="shared" si="8"/>
        <v>-0.61345966958211828</v>
      </c>
      <c r="AL34" s="13">
        <f t="shared" si="8"/>
        <v>-0.51572975760701389</v>
      </c>
      <c r="AM34" s="13">
        <f t="shared" si="8"/>
        <v>-0.79485511958956567</v>
      </c>
      <c r="AN34" s="45">
        <f t="shared" si="8"/>
        <v>-0.29008438818565407</v>
      </c>
      <c r="AO34" s="29">
        <f t="shared" si="8"/>
        <v>2.7352433955100657</v>
      </c>
      <c r="AP34" s="29">
        <f t="shared" si="9"/>
        <v>2.7213528706535781</v>
      </c>
      <c r="AQ34" s="29">
        <f t="shared" si="9"/>
        <v>0.38359754350652697</v>
      </c>
      <c r="AR34" s="29">
        <f t="shared" si="9"/>
        <v>0.543475944081104</v>
      </c>
      <c r="AS34" s="29">
        <f t="shared" si="9"/>
        <v>1.8779223487119918</v>
      </c>
      <c r="AT34" s="29">
        <f t="shared" si="9"/>
        <v>1.516879159294503</v>
      </c>
      <c r="AX34">
        <v>1980</v>
      </c>
      <c r="AY34">
        <v>9</v>
      </c>
      <c r="AZ34">
        <v>7</v>
      </c>
      <c r="BA34">
        <v>6</v>
      </c>
      <c r="BB34">
        <v>7</v>
      </c>
      <c r="BC34">
        <v>8</v>
      </c>
      <c r="BD34">
        <v>-0.26800000000000002</v>
      </c>
      <c r="BE34" s="13"/>
      <c r="BG34" t="s">
        <v>202</v>
      </c>
      <c r="BH34" s="17">
        <f t="shared" ref="BH34:BV34" si="17">SUMIF($AZ$34:$AZ$72,"7",H46:H84)/COUNTIF($AZ$34:$AZ$72,"7")</f>
        <v>-4.0595238095238094E-2</v>
      </c>
      <c r="BI34" s="17">
        <f t="shared" si="17"/>
        <v>-6.1904761904761879E-4</v>
      </c>
      <c r="BJ34" s="17">
        <f t="shared" si="17"/>
        <v>7.4511904761904765E-2</v>
      </c>
      <c r="BK34" s="17">
        <f t="shared" si="17"/>
        <v>0.12995238095238096</v>
      </c>
      <c r="BL34" s="17">
        <f t="shared" si="17"/>
        <v>0.1151011904761905</v>
      </c>
      <c r="BM34" s="17">
        <f t="shared" si="17"/>
        <v>0.13052380952380954</v>
      </c>
      <c r="BN34" s="17">
        <f t="shared" si="17"/>
        <v>-0.13374999999999998</v>
      </c>
      <c r="BO34" s="17">
        <f t="shared" si="17"/>
        <v>5.5952380952380976E-2</v>
      </c>
      <c r="BP34" s="17">
        <f t="shared" si="17"/>
        <v>0.56285714285714283</v>
      </c>
      <c r="BQ34" s="43">
        <f t="shared" si="17"/>
        <v>0.60071428571428587</v>
      </c>
      <c r="BR34" s="17">
        <f t="shared" si="17"/>
        <v>0.41857142857142859</v>
      </c>
      <c r="BS34" s="17">
        <f t="shared" si="17"/>
        <v>0.30142857142857132</v>
      </c>
      <c r="BT34" s="17">
        <f t="shared" si="17"/>
        <v>0.20642857142857146</v>
      </c>
      <c r="BU34" s="17">
        <f t="shared" si="17"/>
        <v>6.0714285714285728E-2</v>
      </c>
      <c r="BV34" s="17">
        <f t="shared" si="17"/>
        <v>-9.9285714285714297E-2</v>
      </c>
      <c r="BW34" s="17">
        <f t="shared" ref="BW34:CC34" si="18">SUMIF($AZ$34:$AZ$72,"7",W46:W84)/COUNTIF($AZ$34:$AZ$72,"7")</f>
        <v>0.62642857142857122</v>
      </c>
      <c r="BX34" s="17">
        <f t="shared" si="18"/>
        <v>0.85160714285714278</v>
      </c>
      <c r="BY34" s="17">
        <f t="shared" si="18"/>
        <v>0.50060214285714288</v>
      </c>
      <c r="BZ34" s="17">
        <f t="shared" si="18"/>
        <v>4.4860714285714275E-2</v>
      </c>
      <c r="CA34" s="17">
        <f t="shared" si="18"/>
        <v>0.10247642857142857</v>
      </c>
      <c r="CB34" s="17">
        <f t="shared" si="18"/>
        <v>9.6953571428571417E-2</v>
      </c>
      <c r="CC34" s="17">
        <f t="shared" si="18"/>
        <v>7.3001428571428564E-2</v>
      </c>
      <c r="CD34" s="17"/>
      <c r="CE34" s="13">
        <f t="shared" ref="CE34:CS35" si="19">BH34/H$85*100</f>
        <v>-0.56204035482711912</v>
      </c>
      <c r="CF34" s="13">
        <f t="shared" si="19"/>
        <v>-8.8481721718178877E-3</v>
      </c>
      <c r="CG34" s="13">
        <f t="shared" si="19"/>
        <v>1.0118400972556321</v>
      </c>
      <c r="CH34" s="13">
        <f t="shared" si="19"/>
        <v>1.5301116325489339</v>
      </c>
      <c r="CI34" s="45">
        <f t="shared" si="19"/>
        <v>1.6346118082253853</v>
      </c>
      <c r="CJ34" s="13">
        <f t="shared" si="19"/>
        <v>1.4461937825802507</v>
      </c>
      <c r="CK34" s="13">
        <f t="shared" si="19"/>
        <v>-0.69357417570545787</v>
      </c>
      <c r="CL34" s="13">
        <f t="shared" si="19"/>
        <v>0.28116774347930135</v>
      </c>
      <c r="CM34" s="45">
        <f t="shared" si="19"/>
        <v>1.5850665808424182</v>
      </c>
      <c r="CN34" s="13">
        <f t="shared" si="19"/>
        <v>1.5837444917328913</v>
      </c>
      <c r="CO34" s="13">
        <f t="shared" si="19"/>
        <v>1.1442630633445285</v>
      </c>
      <c r="CP34" s="13">
        <f t="shared" si="19"/>
        <v>1.0037581466152889</v>
      </c>
      <c r="CQ34" s="13">
        <f t="shared" si="19"/>
        <v>0.87767249757045673</v>
      </c>
      <c r="CR34" s="13">
        <f t="shared" si="19"/>
        <v>0.31312163854711572</v>
      </c>
      <c r="CS34" s="13">
        <f t="shared" si="19"/>
        <v>-0.50220391646795282</v>
      </c>
      <c r="CT34" s="13">
        <f t="shared" ref="CT34:CY35" si="20">BW34/W$85*100</f>
        <v>1.6519740807715491</v>
      </c>
      <c r="CU34" s="13">
        <f t="shared" si="20"/>
        <v>2.6412377080264062</v>
      </c>
      <c r="CV34" s="13">
        <f t="shared" si="20"/>
        <v>2.244452079212512</v>
      </c>
      <c r="CW34" s="13">
        <f t="shared" si="20"/>
        <v>0.36044051047168485</v>
      </c>
      <c r="CX34" s="13">
        <f t="shared" si="20"/>
        <v>1.0193069164834332</v>
      </c>
      <c r="CY34" s="13">
        <f t="shared" si="20"/>
        <v>1.0639798891457357</v>
      </c>
      <c r="CZ34" s="13">
        <f>CC34/AC$85*100</f>
        <v>0.98608337470878771</v>
      </c>
      <c r="DB34" s="15">
        <v>20</v>
      </c>
      <c r="DF34" s="14">
        <v>0.7765244544456521</v>
      </c>
      <c r="DG34" s="14">
        <v>0.66335686365217383</v>
      </c>
      <c r="DH34" s="14">
        <v>4.25</v>
      </c>
      <c r="DI34" s="14">
        <v>1.2190377945956521</v>
      </c>
    </row>
    <row r="35" spans="1:113">
      <c r="A35" t="s">
        <v>251</v>
      </c>
      <c r="B35" s="13">
        <f>SUMIF($B$46:$B$84,"10",H46:H84)/COUNTIF($B$46:$B$84,"10")</f>
        <v>-1.750000000000005E-3</v>
      </c>
      <c r="C35" s="13">
        <f t="shared" ref="C35:Q35" si="21">SUMIF($B$46:$B$84,"10",I46:I84)/COUNTIF($B$46:$B$84,"10")</f>
        <v>-1.5333333333333332E-2</v>
      </c>
      <c r="D35" s="13">
        <f t="shared" si="21"/>
        <v>0.18691666666666665</v>
      </c>
      <c r="E35" s="13">
        <f t="shared" si="21"/>
        <v>0.16166666666666665</v>
      </c>
      <c r="F35" s="13">
        <f t="shared" si="21"/>
        <v>0.18849999999999997</v>
      </c>
      <c r="G35" s="13">
        <f t="shared" si="21"/>
        <v>0.17700000000000002</v>
      </c>
      <c r="H35" s="13">
        <f t="shared" si="21"/>
        <v>0.25416666666666671</v>
      </c>
      <c r="I35" s="13">
        <f t="shared" si="21"/>
        <v>0.22</v>
      </c>
      <c r="J35" s="13">
        <f t="shared" si="21"/>
        <v>-0.02</v>
      </c>
      <c r="K35" s="13">
        <f t="shared" si="21"/>
        <v>-0.09</v>
      </c>
      <c r="L35" s="13">
        <f t="shared" si="21"/>
        <v>-0.42</v>
      </c>
      <c r="M35" s="13">
        <f t="shared" si="21"/>
        <v>-0.45</v>
      </c>
      <c r="N35" s="13">
        <f t="shared" si="21"/>
        <v>-7.0000000000000007E-2</v>
      </c>
      <c r="O35" s="13">
        <f t="shared" si="21"/>
        <v>0.28000000000000003</v>
      </c>
      <c r="P35" s="13">
        <f t="shared" si="21"/>
        <v>0.45</v>
      </c>
      <c r="Q35" s="13">
        <f t="shared" si="21"/>
        <v>0.97</v>
      </c>
      <c r="R35" s="13">
        <f t="shared" ref="R35" si="22">SUMIF($B$46:$B$84,"10",X46:X84)/COUNTIF($B$46:$B$84,"10")</f>
        <v>0.70167000000000002</v>
      </c>
      <c r="S35" s="13">
        <f t="shared" ref="S35" si="23">SUMIF($B$46:$B$84,"10",Y46:Y84)/COUNTIF($B$46:$B$84,"10")</f>
        <v>0.44358999999999998</v>
      </c>
      <c r="T35" s="13">
        <f t="shared" ref="T35" si="24">SUMIF($B$46:$B$84,"10",Z46:Z84)/COUNTIF($B$46:$B$84,"10")</f>
        <v>-0.32299</v>
      </c>
      <c r="U35" s="13">
        <f t="shared" ref="U35" si="25">SUMIF($B$46:$B$84,"10",AA46:AA84)/COUNTIF($B$46:$B$84,"10")</f>
        <v>-0.17529</v>
      </c>
      <c r="V35" s="13">
        <f t="shared" ref="V35" si="26">SUMIF($B$46:$B$84,"10",AB46:AB84)/COUNTIF($B$46:$B$84,"10")</f>
        <v>-0.15201000000000001</v>
      </c>
      <c r="W35" s="13">
        <f t="shared" ref="W35" si="27">SUMIF($B$46:$B$84,"10",AC46:AC84)/COUNTIF($B$46:$B$84,"10")</f>
        <v>7.4999999999999997E-3</v>
      </c>
      <c r="Y35" s="13">
        <f t="shared" si="7"/>
        <v>-2.4228719108383211E-2</v>
      </c>
      <c r="Z35" s="13">
        <f t="shared" si="7"/>
        <v>-0.21916241840964318</v>
      </c>
      <c r="AA35" s="45">
        <f t="shared" si="7"/>
        <v>2.5382491399601661</v>
      </c>
      <c r="AB35" s="13">
        <f t="shared" si="7"/>
        <v>1.903528395933906</v>
      </c>
      <c r="AC35" s="45">
        <f t="shared" si="7"/>
        <v>2.6769864375488175</v>
      </c>
      <c r="AD35" s="13">
        <f t="shared" si="7"/>
        <v>1.9611464027182748</v>
      </c>
      <c r="AE35" s="13">
        <f t="shared" si="7"/>
        <v>1.3180070005617739</v>
      </c>
      <c r="AF35" s="13">
        <f t="shared" si="7"/>
        <v>1.1055276381909547</v>
      </c>
      <c r="AG35" s="13">
        <f t="shared" si="7"/>
        <v>-5.6322162771050392E-2</v>
      </c>
      <c r="AH35" s="13">
        <f t="shared" si="7"/>
        <v>-0.237279198523596</v>
      </c>
      <c r="AI35" s="13">
        <f t="shared" si="8"/>
        <v>-1.1481683980317112</v>
      </c>
      <c r="AJ35" s="13">
        <f t="shared" si="8"/>
        <v>-1.4985014985014982</v>
      </c>
      <c r="AK35" s="13">
        <f t="shared" si="8"/>
        <v>-0.29761904761904756</v>
      </c>
      <c r="AL35" s="13">
        <f t="shared" si="8"/>
        <v>1.4440433212996393</v>
      </c>
      <c r="AM35" s="13">
        <f t="shared" si="8"/>
        <v>2.2761760242792106</v>
      </c>
      <c r="AN35" s="45">
        <f t="shared" si="8"/>
        <v>2.5580168776371313</v>
      </c>
      <c r="AO35" s="29">
        <f t="shared" si="8"/>
        <v>2.1762115056634466</v>
      </c>
      <c r="AP35" s="29">
        <f t="shared" si="9"/>
        <v>1.9888378666049737</v>
      </c>
      <c r="AQ35" s="29">
        <f t="shared" si="9"/>
        <v>-2.5951142849796884</v>
      </c>
      <c r="AR35" s="29">
        <f t="shared" si="9"/>
        <v>-1.7435649532403508</v>
      </c>
      <c r="AS35" s="29">
        <f t="shared" si="9"/>
        <v>-1.668175607828936</v>
      </c>
      <c r="AT35" s="29">
        <f t="shared" si="9"/>
        <v>0.10130795321463644</v>
      </c>
      <c r="AX35">
        <v>1981</v>
      </c>
      <c r="AY35">
        <v>6</v>
      </c>
      <c r="AZ35">
        <v>7</v>
      </c>
      <c r="BA35">
        <v>7</v>
      </c>
      <c r="BB35">
        <v>7</v>
      </c>
      <c r="BC35">
        <v>2</v>
      </c>
      <c r="BD35">
        <v>-0.254</v>
      </c>
      <c r="BE35" s="13"/>
      <c r="BG35" t="s">
        <v>203</v>
      </c>
      <c r="BH35" s="17">
        <f t="shared" ref="BH35:BV35" si="28">SUMIF($AZ$34:$AZ$72,"8",H46:H84)/COUNTIF($AZ$34:$AZ$72,"8")</f>
        <v>6.3999999999999987E-2</v>
      </c>
      <c r="BI35" s="17">
        <f t="shared" si="28"/>
        <v>2.0430555555555552E-2</v>
      </c>
      <c r="BJ35" s="17">
        <f t="shared" si="28"/>
        <v>8.3715277777777607E-3</v>
      </c>
      <c r="BK35" s="17">
        <f t="shared" si="28"/>
        <v>-4.9749999999999989E-2</v>
      </c>
      <c r="BL35" s="17">
        <f t="shared" si="28"/>
        <v>-5.5611111111111118E-2</v>
      </c>
      <c r="BM35" s="17">
        <f t="shared" si="28"/>
        <v>-7.0291666666666655E-2</v>
      </c>
      <c r="BN35" s="17">
        <f t="shared" si="28"/>
        <v>0.11739583333333327</v>
      </c>
      <c r="BO35" s="17">
        <f t="shared" si="28"/>
        <v>-4.6666666666666662E-2</v>
      </c>
      <c r="BP35" s="17">
        <f t="shared" si="28"/>
        <v>-0.35958333333333337</v>
      </c>
      <c r="BQ35" s="43">
        <f t="shared" si="28"/>
        <v>-0.37333333333333335</v>
      </c>
      <c r="BR35" s="17">
        <f t="shared" si="28"/>
        <v>-0.38583333333333331</v>
      </c>
      <c r="BS35" s="17">
        <f t="shared" si="28"/>
        <v>-0.28125000000000006</v>
      </c>
      <c r="BT35" s="17">
        <f t="shared" si="28"/>
        <v>-0.19750000000000001</v>
      </c>
      <c r="BU35" s="17">
        <f t="shared" si="28"/>
        <v>-2.4166666666666666E-2</v>
      </c>
      <c r="BV35" s="17">
        <f t="shared" si="28"/>
        <v>8.1666666666666679E-2</v>
      </c>
      <c r="BW35" s="17">
        <f t="shared" ref="BW35:CC35" si="29">SUMIF($AZ$34:$AZ$72,"8",W46:W84)/COUNTIF($AZ$34:$AZ$72,"8")</f>
        <v>0.46166666666666667</v>
      </c>
      <c r="BX35" s="17">
        <f t="shared" si="29"/>
        <v>0.81925041666666665</v>
      </c>
      <c r="BY35" s="17">
        <f t="shared" si="29"/>
        <v>0.60079041666666655</v>
      </c>
      <c r="BZ35" s="17">
        <f t="shared" si="29"/>
        <v>-0.1717525</v>
      </c>
      <c r="CA35" s="17">
        <f t="shared" si="29"/>
        <v>-8.8479166666666623E-2</v>
      </c>
      <c r="CB35" s="17">
        <f t="shared" si="29"/>
        <v>-6.9362500000000007E-2</v>
      </c>
      <c r="CC35" s="17">
        <f t="shared" si="29"/>
        <v>-6.1282916666666666E-2</v>
      </c>
      <c r="CD35" s="17"/>
      <c r="CE35" s="13">
        <f t="shared" si="19"/>
        <v>0.88607887024944043</v>
      </c>
      <c r="CF35" s="13">
        <f t="shared" si="19"/>
        <v>0.29201804119618213</v>
      </c>
      <c r="CG35" s="13">
        <f t="shared" si="19"/>
        <v>0.11368180035005106</v>
      </c>
      <c r="CH35" s="13">
        <f t="shared" si="19"/>
        <v>-0.58577652184151641</v>
      </c>
      <c r="CI35" s="45">
        <f t="shared" si="19"/>
        <v>-0.78976228234198864</v>
      </c>
      <c r="CJ35" s="13">
        <f t="shared" si="19"/>
        <v>-0.77882626680455014</v>
      </c>
      <c r="CK35" s="13">
        <f t="shared" si="19"/>
        <v>0.60876798755455663</v>
      </c>
      <c r="CL35" s="13">
        <f t="shared" si="19"/>
        <v>-0.23450586264656612</v>
      </c>
      <c r="CM35" s="45">
        <f t="shared" si="19"/>
        <v>-1.0126255514878435</v>
      </c>
      <c r="CN35" s="13">
        <f t="shared" si="19"/>
        <v>-0.98426926794973157</v>
      </c>
      <c r="CO35" s="13">
        <f t="shared" si="19"/>
        <v>-1.0547658100965918</v>
      </c>
      <c r="CP35" s="13">
        <f t="shared" si="19"/>
        <v>-0.93656343656343655</v>
      </c>
      <c r="CQ35" s="13">
        <f t="shared" si="19"/>
        <v>-0.83971088435374119</v>
      </c>
      <c r="CR35" s="13">
        <f t="shared" si="19"/>
        <v>-0.12463469142169506</v>
      </c>
      <c r="CS35" s="13">
        <f t="shared" si="19"/>
        <v>0.41308379699881975</v>
      </c>
      <c r="CT35" s="13">
        <f t="shared" si="20"/>
        <v>1.2174753867791843</v>
      </c>
      <c r="CU35" s="13">
        <f t="shared" si="20"/>
        <v>2.5408841517658911</v>
      </c>
      <c r="CV35" s="13">
        <f t="shared" si="20"/>
        <v>2.6936466795014455</v>
      </c>
      <c r="CW35" s="13">
        <f t="shared" si="20"/>
        <v>-1.3799726500231397</v>
      </c>
      <c r="CX35" s="13">
        <f t="shared" si="20"/>
        <v>-0.88007971984660738</v>
      </c>
      <c r="CY35" s="13">
        <f t="shared" si="20"/>
        <v>-0.76119222812995579</v>
      </c>
      <c r="CZ35" s="13">
        <f>CC35/AC$85*100</f>
        <v>-0.8277929139364173</v>
      </c>
      <c r="DB35" s="15">
        <v>16</v>
      </c>
      <c r="DF35" s="14">
        <v>1.3256515883739131</v>
      </c>
      <c r="DG35" s="14">
        <v>0.94795868479130452</v>
      </c>
      <c r="DH35" s="14">
        <v>4.6086956521739131</v>
      </c>
      <c r="DI35" s="14">
        <v>1.9794274555434781</v>
      </c>
    </row>
    <row r="36" spans="1:113">
      <c r="AO36" s="88"/>
      <c r="AP36" s="88"/>
      <c r="AQ36" s="88"/>
      <c r="AR36" s="88"/>
      <c r="AS36" s="88"/>
      <c r="AT36" s="88"/>
      <c r="AX36">
        <v>1982</v>
      </c>
      <c r="AY36">
        <v>2</v>
      </c>
      <c r="AZ36">
        <v>8</v>
      </c>
      <c r="BA36">
        <v>5</v>
      </c>
      <c r="BB36">
        <v>3</v>
      </c>
      <c r="BC36">
        <v>4</v>
      </c>
      <c r="BD36">
        <v>-0.251</v>
      </c>
      <c r="BE36" s="13"/>
      <c r="DB36" s="15">
        <v>18</v>
      </c>
      <c r="DF36" s="14">
        <v>0.7352544543141305</v>
      </c>
      <c r="DG36" s="14">
        <v>0.57412109197402172</v>
      </c>
      <c r="DH36" s="14">
        <v>4.3804347826086953</v>
      </c>
      <c r="DI36" s="14">
        <v>1.1264762328391305</v>
      </c>
    </row>
    <row r="37" spans="1:113">
      <c r="A37" t="s">
        <v>92</v>
      </c>
      <c r="AX37">
        <v>1983</v>
      </c>
      <c r="AY37">
        <v>8</v>
      </c>
      <c r="AZ37">
        <v>7</v>
      </c>
      <c r="BA37">
        <v>6</v>
      </c>
      <c r="BB37">
        <v>2</v>
      </c>
      <c r="BC37">
        <v>2</v>
      </c>
      <c r="BD37">
        <v>8.3000000000000004E-2</v>
      </c>
      <c r="BE37" s="13"/>
      <c r="BG37" t="s">
        <v>94</v>
      </c>
      <c r="BH37" t="s">
        <v>145</v>
      </c>
      <c r="BI37" t="s">
        <v>144</v>
      </c>
      <c r="BJ37" t="s">
        <v>146</v>
      </c>
      <c r="BK37" t="s">
        <v>147</v>
      </c>
      <c r="BL37" t="s">
        <v>148</v>
      </c>
      <c r="BM37" t="s">
        <v>149</v>
      </c>
      <c r="BN37" t="s">
        <v>151</v>
      </c>
      <c r="BO37" t="s">
        <v>152</v>
      </c>
      <c r="BP37" t="s">
        <v>158</v>
      </c>
      <c r="BQ37" t="s">
        <v>159</v>
      </c>
      <c r="BR37" t="s">
        <v>156</v>
      </c>
      <c r="BS37" t="s">
        <v>157</v>
      </c>
      <c r="BT37" t="s">
        <v>154</v>
      </c>
      <c r="BU37" t="s">
        <v>155</v>
      </c>
      <c r="BV37" t="s">
        <v>153</v>
      </c>
      <c r="BW37" t="s">
        <v>267</v>
      </c>
      <c r="BX37" t="s">
        <v>386</v>
      </c>
      <c r="BY37" t="s">
        <v>387</v>
      </c>
      <c r="BZ37" t="s">
        <v>388</v>
      </c>
      <c r="CA37" t="s">
        <v>389</v>
      </c>
      <c r="CB37" t="s">
        <v>390</v>
      </c>
      <c r="CC37" t="s">
        <v>391</v>
      </c>
      <c r="CE37" t="s">
        <v>145</v>
      </c>
      <c r="CF37" t="s">
        <v>144</v>
      </c>
      <c r="CG37" t="s">
        <v>146</v>
      </c>
      <c r="CH37" t="s">
        <v>147</v>
      </c>
      <c r="CI37" t="s">
        <v>148</v>
      </c>
      <c r="CJ37" t="s">
        <v>149</v>
      </c>
      <c r="CK37" t="s">
        <v>151</v>
      </c>
      <c r="CL37" t="s">
        <v>152</v>
      </c>
      <c r="CM37" t="s">
        <v>158</v>
      </c>
      <c r="CN37" t="s">
        <v>159</v>
      </c>
      <c r="CO37" t="s">
        <v>156</v>
      </c>
      <c r="CP37" t="s">
        <v>157</v>
      </c>
      <c r="CQ37" t="s">
        <v>154</v>
      </c>
      <c r="CR37" t="s">
        <v>155</v>
      </c>
      <c r="CS37" t="s">
        <v>153</v>
      </c>
      <c r="CT37" t="s">
        <v>267</v>
      </c>
      <c r="CU37" t="s">
        <v>386</v>
      </c>
      <c r="CV37" t="s">
        <v>387</v>
      </c>
      <c r="CW37" t="s">
        <v>388</v>
      </c>
      <c r="CX37" t="s">
        <v>389</v>
      </c>
      <c r="CY37" t="s">
        <v>390</v>
      </c>
      <c r="CZ37" t="s">
        <v>391</v>
      </c>
      <c r="DB37" s="15">
        <v>3</v>
      </c>
      <c r="DF37" s="14">
        <v>0.59525017901304345</v>
      </c>
      <c r="DG37" s="14">
        <v>0.44947207786619559</v>
      </c>
      <c r="DH37" s="14">
        <v>5.3478260869565215</v>
      </c>
      <c r="DI37" s="14">
        <v>0.89996483978260866</v>
      </c>
    </row>
    <row r="38" spans="1:113">
      <c r="A38" t="s">
        <v>160</v>
      </c>
      <c r="B38" s="13">
        <f t="shared" ref="B38:Q38" si="30">SUMIF($C$46:$C$84,"1",H46:H84)/COUNTIF($C$46:$C$84,"1")</f>
        <v>6.2113095238095252E-2</v>
      </c>
      <c r="C38" s="13">
        <f t="shared" si="30"/>
        <v>1.2904761904761907E-2</v>
      </c>
      <c r="D38" s="13">
        <f t="shared" si="30"/>
        <v>6.7678571428571421E-2</v>
      </c>
      <c r="E38" s="13">
        <f t="shared" si="30"/>
        <v>5.9880952380952368E-2</v>
      </c>
      <c r="F38" s="13">
        <f t="shared" si="30"/>
        <v>5.5714285714285701E-3</v>
      </c>
      <c r="G38" s="13">
        <f t="shared" si="30"/>
        <v>4.6833333333333331E-2</v>
      </c>
      <c r="H38" s="13">
        <f t="shared" si="30"/>
        <v>0.17785714285714285</v>
      </c>
      <c r="I38" s="13">
        <f t="shared" si="30"/>
        <v>0.29095238095238107</v>
      </c>
      <c r="J38" s="13">
        <f t="shared" si="30"/>
        <v>0.47642857142857142</v>
      </c>
      <c r="K38" s="13">
        <f t="shared" si="30"/>
        <v>0.59928571428571431</v>
      </c>
      <c r="L38" s="13">
        <f t="shared" si="30"/>
        <v>0.48142857142857148</v>
      </c>
      <c r="M38" s="13">
        <f t="shared" si="30"/>
        <v>0.40714285714285708</v>
      </c>
      <c r="N38" s="13">
        <f t="shared" si="30"/>
        <v>0.35857142857142865</v>
      </c>
      <c r="O38" s="13">
        <f t="shared" si="30"/>
        <v>0.2921428571428572</v>
      </c>
      <c r="P38" s="13">
        <f t="shared" si="30"/>
        <v>0.22214285714285714</v>
      </c>
      <c r="Q38" s="13">
        <f t="shared" si="30"/>
        <v>0.76928571428571424</v>
      </c>
      <c r="R38" s="13">
        <f t="shared" ref="R38" si="31">SUMIF($C$46:$C$84,"1",X46:X84)/COUNTIF($C$46:$C$84,"1")</f>
        <v>0.84152999999999989</v>
      </c>
      <c r="S38" s="13">
        <f t="shared" ref="S38" si="32">SUMIF($C$46:$C$84,"1",Y46:Y84)/COUNTIF($C$46:$C$84,"1")</f>
        <v>0.59165785714285712</v>
      </c>
      <c r="T38" s="13">
        <f t="shared" ref="T38" si="33">SUMIF($C$46:$C$84,"1",Z46:Z84)/COUNTIF($C$46:$C$84,"1")</f>
        <v>-0.19958357142857142</v>
      </c>
      <c r="U38" s="13">
        <f t="shared" ref="U38" si="34">SUMIF($C$46:$C$84,"1",AA46:AA84)/COUNTIF($C$46:$C$84,"1")</f>
        <v>2.4697857142857136E-2</v>
      </c>
      <c r="V38" s="13">
        <f t="shared" ref="V38" si="35">SUMIF($C$46:$C$84,"1",AB46:AB84)/COUNTIF($C$46:$C$84,"1")</f>
        <v>-1.6699999999999929E-3</v>
      </c>
      <c r="W38" s="13">
        <f t="shared" ref="W38" si="36">SUMIF($C$46:$C$84,"1",AC46:AC84)/COUNTIF($C$46:$C$84,"1")</f>
        <v>2.6810000000000004E-2</v>
      </c>
      <c r="Y38" s="13">
        <f t="shared" ref="Y38:AO38" si="37">B38/H85*100</f>
        <v>0.85995470712917732</v>
      </c>
      <c r="Z38" s="13">
        <f t="shared" si="37"/>
        <v>0.18445035835097301</v>
      </c>
      <c r="AA38" s="13">
        <f t="shared" si="37"/>
        <v>0.91904632575463618</v>
      </c>
      <c r="AB38" s="13">
        <f t="shared" si="37"/>
        <v>0.70506243236727151</v>
      </c>
      <c r="AC38" s="13">
        <f t="shared" si="37"/>
        <v>7.9122751848733519E-2</v>
      </c>
      <c r="AD38" s="13">
        <f t="shared" si="37"/>
        <v>0.51890973555916686</v>
      </c>
      <c r="AE38" s="13">
        <f t="shared" si="37"/>
        <v>0.92229623364837932</v>
      </c>
      <c r="AF38" s="13">
        <f t="shared" si="37"/>
        <v>1.4620722660923671</v>
      </c>
      <c r="AG38" s="13">
        <f t="shared" si="37"/>
        <v>1.3416743774389503</v>
      </c>
      <c r="AH38" s="45">
        <f t="shared" si="37"/>
        <v>1.5799781552483894</v>
      </c>
      <c r="AI38" s="13">
        <f t="shared" si="37"/>
        <v>1.316097789580567</v>
      </c>
      <c r="AJ38" s="13">
        <f t="shared" si="37"/>
        <v>1.3557870700727841</v>
      </c>
      <c r="AK38" s="45">
        <f t="shared" si="37"/>
        <v>1.5245383867832847</v>
      </c>
      <c r="AL38" s="13">
        <f t="shared" si="37"/>
        <v>1.5066676490090627</v>
      </c>
      <c r="AM38" s="13">
        <f t="shared" si="37"/>
        <v>1.1236361008743403</v>
      </c>
      <c r="AN38" s="13">
        <f t="shared" si="37"/>
        <v>2.0287070524412298</v>
      </c>
      <c r="AO38" s="13">
        <f t="shared" si="37"/>
        <v>2.6099837079552497</v>
      </c>
      <c r="AP38" s="13">
        <f t="shared" ref="AP38:AT38" si="38">S38/Y85*100</f>
        <v>2.6527008056089412</v>
      </c>
      <c r="AQ38" s="13">
        <f t="shared" si="38"/>
        <v>-1.6035857991317057</v>
      </c>
      <c r="AR38" s="13">
        <f t="shared" si="38"/>
        <v>0.24566329017298516</v>
      </c>
      <c r="AS38" s="13">
        <f t="shared" si="38"/>
        <v>-1.8326776298100856E-2</v>
      </c>
      <c r="AT38" s="13">
        <f t="shared" si="38"/>
        <v>0.36214216342458705</v>
      </c>
      <c r="AX38">
        <v>1984</v>
      </c>
      <c r="AY38">
        <v>9</v>
      </c>
      <c r="AZ38">
        <v>8</v>
      </c>
      <c r="BA38">
        <v>6</v>
      </c>
      <c r="BB38">
        <v>2</v>
      </c>
      <c r="BC38">
        <v>5</v>
      </c>
      <c r="BD38">
        <v>-9.6000000000000002E-2</v>
      </c>
      <c r="BE38" s="13"/>
      <c r="BG38" t="s">
        <v>211</v>
      </c>
      <c r="BH38" s="17">
        <f t="shared" ref="BH38:BV38" si="39">SUMIF($AY$34:$AY$72,"6",H46:H84)/COUNTIF($AY$34:$AY$72,"6")</f>
        <v>5.8191176470588218E-2</v>
      </c>
      <c r="BI38" s="17">
        <f t="shared" si="39"/>
        <v>4.5666666666666668E-2</v>
      </c>
      <c r="BJ38" s="17">
        <f t="shared" si="39"/>
        <v>7.1779411764705869E-2</v>
      </c>
      <c r="BK38" s="17">
        <f t="shared" si="39"/>
        <v>6.3725490196078427E-2</v>
      </c>
      <c r="BL38" s="17">
        <f t="shared" si="39"/>
        <v>1.3602941176470571E-2</v>
      </c>
      <c r="BM38" s="17">
        <f t="shared" si="39"/>
        <v>1.7980392156862743E-2</v>
      </c>
      <c r="BN38" s="17">
        <f t="shared" si="39"/>
        <v>4.303921568627446E-2</v>
      </c>
      <c r="BO38" s="17">
        <f t="shared" si="39"/>
        <v>-3.3333333333333347E-2</v>
      </c>
      <c r="BP38" s="43">
        <f t="shared" si="39"/>
        <v>0.20823529411764707</v>
      </c>
      <c r="BQ38" s="17">
        <f t="shared" si="39"/>
        <v>0.17352941176470588</v>
      </c>
      <c r="BR38" s="17">
        <f t="shared" si="39"/>
        <v>-2.4117647058823532E-2</v>
      </c>
      <c r="BS38" s="17">
        <f t="shared" si="39"/>
        <v>-6.4117647058823543E-2</v>
      </c>
      <c r="BT38" s="17">
        <f t="shared" si="39"/>
        <v>-4.5882352941176471E-2</v>
      </c>
      <c r="BU38" s="17">
        <f t="shared" si="39"/>
        <v>-2.8823529411764671E-2</v>
      </c>
      <c r="BV38" s="17">
        <f t="shared" si="39"/>
        <v>-2.5294117647058793E-2</v>
      </c>
      <c r="BW38" s="17">
        <f t="shared" ref="BW38:CC38" si="40">SUMIF($AY$34:$AY$72,"6",W46:W84)/COUNTIF($AY$34:$AY$72,"6")</f>
        <v>0.68823529411764706</v>
      </c>
      <c r="BX38" s="17">
        <f t="shared" si="40"/>
        <v>0.76250117647058835</v>
      </c>
      <c r="BY38" s="17">
        <f t="shared" si="40"/>
        <v>0.57541705882352945</v>
      </c>
      <c r="BZ38" s="17">
        <f t="shared" si="40"/>
        <v>-0.22857470588235293</v>
      </c>
      <c r="CA38" s="17">
        <f t="shared" si="40"/>
        <v>5.1094705882352952E-2</v>
      </c>
      <c r="CB38" s="17">
        <f t="shared" si="40"/>
        <v>-5.1535294117647052E-3</v>
      </c>
      <c r="CC38" s="17">
        <f t="shared" si="40"/>
        <v>1.8499411764705882E-2</v>
      </c>
      <c r="CD38" s="17"/>
      <c r="CE38" s="13">
        <f t="shared" ref="CE38:CS40" si="41">BH38/H$85*100</f>
        <v>0.80565581102413497</v>
      </c>
      <c r="CF38" s="13">
        <f t="shared" si="41"/>
        <v>0.65272285482871994</v>
      </c>
      <c r="CG38" s="45">
        <f t="shared" si="41"/>
        <v>0.97473400006390354</v>
      </c>
      <c r="CH38" s="13">
        <f t="shared" si="41"/>
        <v>0.75032956783325599</v>
      </c>
      <c r="CI38" s="13">
        <f t="shared" si="41"/>
        <v>0.19318243522645134</v>
      </c>
      <c r="CJ38" s="13">
        <f t="shared" si="41"/>
        <v>0.19922136382991668</v>
      </c>
      <c r="CK38" s="13">
        <f t="shared" si="41"/>
        <v>0.22318421340274561</v>
      </c>
      <c r="CL38" s="13">
        <f t="shared" si="41"/>
        <v>-0.16750418760469016</v>
      </c>
      <c r="CM38" s="13">
        <f t="shared" si="41"/>
        <v>0.58641310649858347</v>
      </c>
      <c r="CN38" s="13">
        <f t="shared" si="41"/>
        <v>0.45749910826444984</v>
      </c>
      <c r="CO38" s="13">
        <f t="shared" si="41"/>
        <v>-6.5931238542437196E-2</v>
      </c>
      <c r="CP38" s="13">
        <f t="shared" si="41"/>
        <v>-0.21351197821786058</v>
      </c>
      <c r="CQ38" s="13">
        <f t="shared" si="41"/>
        <v>-0.19507803121248496</v>
      </c>
      <c r="CR38" s="13">
        <f t="shared" si="41"/>
        <v>-0.14865151836908033</v>
      </c>
      <c r="CS38" s="13">
        <f t="shared" si="41"/>
        <v>-0.12794192031896201</v>
      </c>
      <c r="CT38" s="13">
        <f t="shared" ref="CT38:CZ40" si="42">BW38/W$85*100</f>
        <v>1.8149664929262848</v>
      </c>
      <c r="CU38" s="13">
        <f t="shared" si="42"/>
        <v>2.3648778390371663</v>
      </c>
      <c r="CV38" s="13">
        <f t="shared" si="42"/>
        <v>2.5798851093998891</v>
      </c>
      <c r="CW38" s="13">
        <f t="shared" si="42"/>
        <v>-1.8365196582566794</v>
      </c>
      <c r="CX38" s="13">
        <f t="shared" si="42"/>
        <v>0.50822601672995726</v>
      </c>
      <c r="CY38" s="13">
        <f t="shared" si="42"/>
        <v>-5.6555437529997275E-2</v>
      </c>
      <c r="CZ38" s="13">
        <f t="shared" si="42"/>
        <v>0.24988500554094911</v>
      </c>
      <c r="DB38" s="15">
        <v>4</v>
      </c>
      <c r="DF38" s="14">
        <v>0.64315236573478263</v>
      </c>
      <c r="DG38" s="14">
        <v>0.50158647856793481</v>
      </c>
      <c r="DH38" s="14">
        <v>5.1413043478260869</v>
      </c>
      <c r="DI38" s="14">
        <v>0.89934987663043475</v>
      </c>
    </row>
    <row r="39" spans="1:113">
      <c r="A39" t="s">
        <v>161</v>
      </c>
      <c r="B39" s="13">
        <f t="shared" ref="B39:Q39" si="43">SUMIF($C$46:$C$84,"5",H46:H84)/COUNTIF($C$46:$C$84,"5")</f>
        <v>1.3033333333333187E-3</v>
      </c>
      <c r="C39" s="13">
        <f t="shared" si="43"/>
        <v>1.7186666666666673E-2</v>
      </c>
      <c r="D39" s="13">
        <f t="shared" si="43"/>
        <v>2.9233333333333316E-2</v>
      </c>
      <c r="E39" s="13">
        <f t="shared" si="43"/>
        <v>1.9893333333333346E-2</v>
      </c>
      <c r="F39" s="13">
        <f t="shared" si="43"/>
        <v>2.7939999999999996E-2</v>
      </c>
      <c r="G39" s="13">
        <f t="shared" si="43"/>
        <v>2.6533333333333357E-3</v>
      </c>
      <c r="H39" s="13">
        <f t="shared" si="43"/>
        <v>-5.8900000000000056E-2</v>
      </c>
      <c r="I39" s="13">
        <f t="shared" si="43"/>
        <v>-0.13546666666666671</v>
      </c>
      <c r="J39" s="13">
        <f t="shared" si="43"/>
        <v>-0.20000000000000004</v>
      </c>
      <c r="K39" s="13">
        <f t="shared" si="43"/>
        <v>-0.2656</v>
      </c>
      <c r="L39" s="13">
        <f t="shared" si="43"/>
        <v>-0.30879999999999991</v>
      </c>
      <c r="M39" s="13">
        <f t="shared" si="43"/>
        <v>-0.24600000000000002</v>
      </c>
      <c r="N39" s="13">
        <f t="shared" si="43"/>
        <v>-0.21520000000000003</v>
      </c>
      <c r="O39" s="13">
        <f t="shared" si="43"/>
        <v>-0.11679999999999996</v>
      </c>
      <c r="P39" s="13">
        <f t="shared" si="43"/>
        <v>-7.4399999999999966E-2</v>
      </c>
      <c r="Q39" s="13">
        <f t="shared" si="43"/>
        <v>0.44359999999999999</v>
      </c>
      <c r="R39" s="13">
        <f t="shared" ref="R39" si="44">SUMIF($C$46:$C$84,"5",X46:X84)/COUNTIF($C$46:$C$84,"5")</f>
        <v>0.81845239999999986</v>
      </c>
      <c r="S39" s="13">
        <f t="shared" ref="S39" si="45">SUMIF($C$46:$C$84,"5",Y46:Y84)/COUNTIF($C$46:$C$84,"5")</f>
        <v>0.55225079999999993</v>
      </c>
      <c r="T39" s="13">
        <f t="shared" ref="T39" si="46">SUMIF($C$46:$C$84,"5",Z46:Z84)/COUNTIF($C$46:$C$84,"5")</f>
        <v>-1.82188E-2</v>
      </c>
      <c r="U39" s="13">
        <f t="shared" ref="U39" si="47">SUMIF($C$46:$C$84,"5",AA46:AA84)/COUNTIF($C$46:$C$84,"5")</f>
        <v>4.5299999999999915E-3</v>
      </c>
      <c r="V39" s="13">
        <f t="shared" ref="V39" si="48">SUMIF($C$46:$C$84,"5",AB46:AB84)/COUNTIF($C$46:$C$84,"5")</f>
        <v>2.1760399999999996E-2</v>
      </c>
      <c r="W39" s="13">
        <f t="shared" ref="W39" si="49">SUMIF($C$46:$C$84,"5",AC46:AC84)/COUNTIF($C$46:$C$84,"5")</f>
        <v>-2.38800000000009E-4</v>
      </c>
      <c r="Y39" s="13">
        <f>B39/H$85*100</f>
        <v>1.8044626993100384E-2</v>
      </c>
      <c r="Z39" s="13">
        <f t="shared" ref="Z39:AO39" si="50">C39/I85*100</f>
        <v>0.24565248463480882</v>
      </c>
      <c r="AA39" s="13">
        <f t="shared" si="50"/>
        <v>0.39697628100669902</v>
      </c>
      <c r="AB39" s="13">
        <f t="shared" si="50"/>
        <v>0.23423211272027958</v>
      </c>
      <c r="AC39" s="13">
        <f t="shared" si="50"/>
        <v>0.39679045657885398</v>
      </c>
      <c r="AD39" s="13">
        <f t="shared" si="50"/>
        <v>2.9398729502142146E-2</v>
      </c>
      <c r="AE39" s="13">
        <f t="shared" si="50"/>
        <v>-0.30543191737608605</v>
      </c>
      <c r="AF39" s="13">
        <f t="shared" si="50"/>
        <v>-0.68073701842546075</v>
      </c>
      <c r="AG39" s="13">
        <f t="shared" si="50"/>
        <v>-0.56322162771050399</v>
      </c>
      <c r="AH39" s="45">
        <f t="shared" si="50"/>
        <v>-0.7002372791985233</v>
      </c>
      <c r="AI39" s="13">
        <f t="shared" si="50"/>
        <v>-0.84417714598141025</v>
      </c>
      <c r="AJ39" s="13">
        <f t="shared" si="50"/>
        <v>-0.81918081918081909</v>
      </c>
      <c r="AK39" s="45">
        <f t="shared" si="50"/>
        <v>-0.91496598639455773</v>
      </c>
      <c r="AL39" s="13">
        <f t="shared" si="50"/>
        <v>-0.60237235688499213</v>
      </c>
      <c r="AM39" s="13">
        <f t="shared" si="50"/>
        <v>-0.37632776934749601</v>
      </c>
      <c r="AN39" s="13">
        <f t="shared" si="50"/>
        <v>1.1698312236286921</v>
      </c>
      <c r="AO39" s="13">
        <f t="shared" si="50"/>
        <v>2.5384091235450583</v>
      </c>
      <c r="AP39" s="13">
        <f t="shared" ref="AP39:AT39" si="51">S39/Y85*100</f>
        <v>2.4760190782093594</v>
      </c>
      <c r="AQ39" s="13">
        <f t="shared" si="51"/>
        <v>-0.14638183267342006</v>
      </c>
      <c r="AR39" s="13">
        <f t="shared" si="51"/>
        <v>4.5058755423462687E-2</v>
      </c>
      <c r="AS39" s="13">
        <f t="shared" si="51"/>
        <v>0.23880118739951825</v>
      </c>
      <c r="AT39" s="13">
        <f t="shared" si="51"/>
        <v>-3.2256452303541456E-3</v>
      </c>
      <c r="AX39">
        <v>1985</v>
      </c>
      <c r="AY39">
        <v>9</v>
      </c>
      <c r="AZ39">
        <v>8</v>
      </c>
      <c r="BA39">
        <v>6</v>
      </c>
      <c r="BB39">
        <v>4</v>
      </c>
      <c r="BC39">
        <v>5</v>
      </c>
      <c r="BD39">
        <v>-0.43</v>
      </c>
      <c r="BE39" s="13"/>
      <c r="BG39" t="s">
        <v>203</v>
      </c>
      <c r="BH39" s="17">
        <f t="shared" ref="BH39:BV39" si="52">SUMIF($AY$34:$AY$72,"8",H46:H84)/COUNTIF($AY$34:$AY$72,"8")</f>
        <v>1.5777777777777779E-2</v>
      </c>
      <c r="BI39" s="17">
        <f t="shared" si="52"/>
        <v>-9.2777777777777737E-3</v>
      </c>
      <c r="BJ39" s="17">
        <f t="shared" si="52"/>
        <v>6.3875000000000001E-2</v>
      </c>
      <c r="BK39" s="17">
        <f t="shared" si="52"/>
        <v>1.6444444444444428E-2</v>
      </c>
      <c r="BL39" s="17">
        <f t="shared" si="52"/>
        <v>4.8152777777777787E-2</v>
      </c>
      <c r="BM39" s="17">
        <f t="shared" si="52"/>
        <v>2.5722222222222219E-2</v>
      </c>
      <c r="BN39" s="17">
        <f t="shared" si="52"/>
        <v>-2.5833333333333337E-2</v>
      </c>
      <c r="BO39" s="17">
        <f t="shared" si="52"/>
        <v>-1.9444444444444476E-2</v>
      </c>
      <c r="BP39" s="43">
        <f t="shared" si="52"/>
        <v>-0.14166666666666666</v>
      </c>
      <c r="BQ39" s="17">
        <f t="shared" si="52"/>
        <v>-0.23833333333333337</v>
      </c>
      <c r="BR39" s="17">
        <f t="shared" si="52"/>
        <v>-0.22499999999999998</v>
      </c>
      <c r="BS39" s="17">
        <f t="shared" si="52"/>
        <v>-0.18166666666666664</v>
      </c>
      <c r="BT39" s="17">
        <f t="shared" si="52"/>
        <v>-6.0000000000000019E-2</v>
      </c>
      <c r="BU39" s="17">
        <f t="shared" si="52"/>
        <v>-4.6666666666666655E-2</v>
      </c>
      <c r="BV39" s="17">
        <f t="shared" si="52"/>
        <v>4.8333333333333395E-2</v>
      </c>
      <c r="BW39" s="17">
        <f t="shared" ref="BW39:CC39" si="53">SUMIF($AY$34:$AY$72,"8",W46:W84)/COUNTIF($AY$34:$AY$72,"8")</f>
        <v>0.43166666666666664</v>
      </c>
      <c r="BX39" s="17">
        <f t="shared" si="53"/>
        <v>0.93851166666666652</v>
      </c>
      <c r="BY39" s="17">
        <f t="shared" si="53"/>
        <v>0.48931000000000008</v>
      </c>
      <c r="BZ39" s="17">
        <f t="shared" si="53"/>
        <v>5.7024999999999999E-2</v>
      </c>
      <c r="CA39" s="17">
        <f t="shared" si="53"/>
        <v>0.10094166666666667</v>
      </c>
      <c r="CB39" s="17">
        <f t="shared" si="53"/>
        <v>1.5808333333333334E-2</v>
      </c>
      <c r="CC39" s="17">
        <f t="shared" si="53"/>
        <v>-1.3103333333333335E-2</v>
      </c>
      <c r="CD39" s="17"/>
      <c r="CE39" s="13">
        <f t="shared" si="41"/>
        <v>0.21844305481843848</v>
      </c>
      <c r="CF39" s="13">
        <f t="shared" si="41"/>
        <v>-0.13260914447250144</v>
      </c>
      <c r="CG39" s="45">
        <f t="shared" si="41"/>
        <v>0.86739543726235735</v>
      </c>
      <c r="CH39" s="13">
        <f t="shared" si="41"/>
        <v>0.19362350694035593</v>
      </c>
      <c r="CI39" s="13">
        <f t="shared" si="41"/>
        <v>0.68384261560431436</v>
      </c>
      <c r="CJ39" s="13">
        <f t="shared" si="41"/>
        <v>0.28500024622051506</v>
      </c>
      <c r="CK39" s="13">
        <f t="shared" si="41"/>
        <v>-0.13396136727021307</v>
      </c>
      <c r="CL39" s="13">
        <f t="shared" si="41"/>
        <v>-9.7710776102736055E-2</v>
      </c>
      <c r="CM39" s="13">
        <f t="shared" si="41"/>
        <v>-0.39894865296160692</v>
      </c>
      <c r="CN39" s="13">
        <f t="shared" si="41"/>
        <v>-0.62835047016433765</v>
      </c>
      <c r="CO39" s="13">
        <f t="shared" si="41"/>
        <v>-0.61509021323127377</v>
      </c>
      <c r="CP39" s="13">
        <f t="shared" si="41"/>
        <v>-0.60495060495060482</v>
      </c>
      <c r="CQ39" s="13">
        <f t="shared" si="41"/>
        <v>-0.25510204081632654</v>
      </c>
      <c r="CR39" s="13">
        <f t="shared" si="41"/>
        <v>-0.24067388688327312</v>
      </c>
      <c r="CS39" s="13">
        <f t="shared" si="41"/>
        <v>0.24447816557073032</v>
      </c>
      <c r="CT39" s="13">
        <f t="shared" si="42"/>
        <v>1.1383614627285514</v>
      </c>
      <c r="CU39" s="13">
        <f t="shared" si="42"/>
        <v>2.9107698593346973</v>
      </c>
      <c r="CV39" s="13">
        <f t="shared" si="42"/>
        <v>2.1938237032135075</v>
      </c>
      <c r="CW39" s="13">
        <f t="shared" si="42"/>
        <v>0.45817638967449992</v>
      </c>
      <c r="CX39" s="13">
        <f t="shared" si="42"/>
        <v>1.0040410309867633</v>
      </c>
      <c r="CY39" s="13">
        <f t="shared" si="42"/>
        <v>0.17348250817114508</v>
      </c>
      <c r="CZ39" s="13">
        <f t="shared" si="42"/>
        <v>-0.17699625070521594</v>
      </c>
      <c r="DB39" s="15">
        <v>20</v>
      </c>
      <c r="DF39" s="14">
        <v>0.737386155601087</v>
      </c>
      <c r="DG39" s="14">
        <v>0.68617554314021745</v>
      </c>
      <c r="DH39" s="14">
        <v>5.1195652173913047</v>
      </c>
      <c r="DI39" s="14">
        <v>1.2326223404347829</v>
      </c>
    </row>
    <row r="40" spans="1:113">
      <c r="AX40">
        <v>1986</v>
      </c>
      <c r="AY40">
        <v>6</v>
      </c>
      <c r="AZ40">
        <v>8</v>
      </c>
      <c r="BA40">
        <v>6</v>
      </c>
      <c r="BB40">
        <v>2</v>
      </c>
      <c r="BC40">
        <v>3</v>
      </c>
      <c r="BD40">
        <v>-0.24099999999999999</v>
      </c>
      <c r="BE40" s="13"/>
      <c r="BG40" t="s">
        <v>212</v>
      </c>
      <c r="BH40" s="17">
        <f t="shared" ref="BH40:BV40" si="54">SUMIF($AY$34:$AY$72,"9",H46:H84)/COUNTIF($AY$34:$AY$72,"9")</f>
        <v>-9.0758333333333358E-2</v>
      </c>
      <c r="BI40" s="17">
        <f t="shared" si="54"/>
        <v>-6.25E-2</v>
      </c>
      <c r="BJ40" s="17">
        <f t="shared" si="54"/>
        <v>-0.10115833333333332</v>
      </c>
      <c r="BK40" s="17">
        <f t="shared" si="54"/>
        <v>-0.12809999999999996</v>
      </c>
      <c r="BL40" s="17">
        <f t="shared" si="54"/>
        <v>-1.0425E-2</v>
      </c>
      <c r="BM40" s="17">
        <f t="shared" si="54"/>
        <v>-6.5733333333333338E-2</v>
      </c>
      <c r="BN40" s="17">
        <f t="shared" si="54"/>
        <v>-0.11858333333333333</v>
      </c>
      <c r="BO40" s="17">
        <f t="shared" si="54"/>
        <v>1.8333333333333347E-2</v>
      </c>
      <c r="BP40" s="43">
        <f t="shared" si="54"/>
        <v>-0.32500000000000001</v>
      </c>
      <c r="BQ40" s="17">
        <f t="shared" si="54"/>
        <v>-0.215</v>
      </c>
      <c r="BR40" s="17">
        <f t="shared" si="54"/>
        <v>-0.11899999999999999</v>
      </c>
      <c r="BS40" s="17">
        <f t="shared" si="54"/>
        <v>1.0000000000000128E-3</v>
      </c>
      <c r="BT40" s="17">
        <f t="shared" si="54"/>
        <v>-5.2000000000000011E-2</v>
      </c>
      <c r="BU40" s="17">
        <f t="shared" si="54"/>
        <v>6.0999999999999999E-2</v>
      </c>
      <c r="BV40" s="17">
        <f t="shared" si="54"/>
        <v>4.5999999999999985E-2</v>
      </c>
      <c r="BW40" s="17">
        <f t="shared" ref="BW40:CC40" si="55">SUMIF($AY$34:$AY$72,"9",W46:W84)/COUNTIF($AY$34:$AY$72,"9")</f>
        <v>0.49700000000000005</v>
      </c>
      <c r="BX40" s="17">
        <f t="shared" si="55"/>
        <v>0.92431699999999994</v>
      </c>
      <c r="BY40" s="17">
        <f t="shared" si="55"/>
        <v>0.59778799999999999</v>
      </c>
      <c r="BZ40" s="17">
        <f t="shared" si="55"/>
        <v>8.3274000000000029E-2</v>
      </c>
      <c r="CA40" s="17">
        <f t="shared" si="55"/>
        <v>-0.17752999999999997</v>
      </c>
      <c r="CB40" s="17">
        <f t="shared" si="55"/>
        <v>-8.980099999999995E-2</v>
      </c>
      <c r="CC40" s="17">
        <f t="shared" si="55"/>
        <v>-7.3335000000000011E-2</v>
      </c>
      <c r="CD40" s="17"/>
      <c r="CE40" s="13">
        <f t="shared" si="41"/>
        <v>-1.2565475229019087</v>
      </c>
      <c r="CF40" s="13">
        <f t="shared" si="41"/>
        <v>-0.89332507503930636</v>
      </c>
      <c r="CG40" s="45">
        <f t="shared" si="41"/>
        <v>-1.3736873076226686</v>
      </c>
      <c r="CH40" s="13">
        <f t="shared" si="41"/>
        <v>-1.5083009537265979</v>
      </c>
      <c r="CI40" s="13">
        <f t="shared" si="41"/>
        <v>-0.14805084144003411</v>
      </c>
      <c r="CJ40" s="13">
        <f t="shared" si="41"/>
        <v>-0.72832028364603352</v>
      </c>
      <c r="CK40" s="13">
        <f t="shared" si="41"/>
        <v>-0.6149258891145587</v>
      </c>
      <c r="CL40" s="13">
        <f t="shared" si="41"/>
        <v>9.2127303182579626E-2</v>
      </c>
      <c r="CM40" s="13">
        <f t="shared" si="41"/>
        <v>-0.91523514502956893</v>
      </c>
      <c r="CN40" s="13">
        <f t="shared" si="41"/>
        <v>-0.56683364091747934</v>
      </c>
      <c r="CO40" s="13">
        <f t="shared" si="41"/>
        <v>-0.32531437944231811</v>
      </c>
      <c r="CP40" s="13">
        <f t="shared" si="41"/>
        <v>3.3300033300033721E-3</v>
      </c>
      <c r="CQ40" s="13">
        <f t="shared" si="41"/>
        <v>-0.22108843537414963</v>
      </c>
      <c r="CR40" s="13">
        <f t="shared" si="41"/>
        <v>0.3145951521402785</v>
      </c>
      <c r="CS40" s="13">
        <f t="shared" si="41"/>
        <v>0.23267577137076367</v>
      </c>
      <c r="CT40" s="13">
        <f t="shared" si="42"/>
        <v>1.310654008438819</v>
      </c>
      <c r="CU40" s="13">
        <f t="shared" si="42"/>
        <v>2.8667454647915971</v>
      </c>
      <c r="CV40" s="13">
        <f t="shared" si="42"/>
        <v>2.6801853301518386</v>
      </c>
      <c r="CW40" s="13">
        <f t="shared" si="42"/>
        <v>0.66907813544505601</v>
      </c>
      <c r="CX40" s="13">
        <f t="shared" si="42"/>
        <v>-1.7658456623239172</v>
      </c>
      <c r="CY40" s="13">
        <f t="shared" si="42"/>
        <v>-0.98548672954835992</v>
      </c>
      <c r="CZ40" s="13">
        <f t="shared" si="42"/>
        <v>-0.99058916653271512</v>
      </c>
      <c r="DB40" s="15">
        <v>15</v>
      </c>
      <c r="DF40" s="14">
        <v>0.85987205661956523</v>
      </c>
      <c r="DG40" s="14">
        <v>1.2699069458826087</v>
      </c>
      <c r="DH40" s="14">
        <v>4.8043478260869561</v>
      </c>
      <c r="DI40" s="14">
        <v>1.7073135823913046</v>
      </c>
    </row>
    <row r="41" spans="1:113">
      <c r="A41" t="s">
        <v>206</v>
      </c>
      <c r="Y41" s="28"/>
      <c r="AX41">
        <v>1987</v>
      </c>
      <c r="AY41">
        <v>8</v>
      </c>
      <c r="AZ41">
        <v>8</v>
      </c>
      <c r="BA41">
        <v>5</v>
      </c>
      <c r="BB41">
        <v>2</v>
      </c>
      <c r="BC41">
        <v>3</v>
      </c>
      <c r="BD41">
        <v>-1.9E-2</v>
      </c>
      <c r="BE41" s="13"/>
      <c r="BP41" s="38" t="s">
        <v>213</v>
      </c>
      <c r="DB41" s="15">
        <v>19</v>
      </c>
      <c r="DF41" s="14">
        <v>0.92095692189999989</v>
      </c>
      <c r="DG41" s="14">
        <v>0.71140093301630436</v>
      </c>
      <c r="DH41" s="14">
        <v>4.3913043478260869</v>
      </c>
      <c r="DI41" s="14">
        <v>1.4092527871739131</v>
      </c>
    </row>
    <row r="42" spans="1:113">
      <c r="A42" t="s">
        <v>211</v>
      </c>
      <c r="B42" s="13">
        <f>SUMIF($F$46:$F$84,"6",H46:H84)/COUNTIF($F$46:$F$84,"6")</f>
        <v>4.4161904761904756E-2</v>
      </c>
      <c r="C42" s="13">
        <f t="shared" ref="C42:Q42" si="56">SUMIF($F$46:$F$84,"6",I46:I84)/COUNTIF($F$46:$F$84,"6")</f>
        <v>3.9542857142857143E-2</v>
      </c>
      <c r="D42" s="13">
        <f t="shared" si="56"/>
        <v>4.9033333333333318E-2</v>
      </c>
      <c r="E42" s="13">
        <f t="shared" si="56"/>
        <v>3.4400000000000007E-2</v>
      </c>
      <c r="F42" s="13">
        <f t="shared" si="56"/>
        <v>4.8761904761904793E-3</v>
      </c>
      <c r="G42" s="13">
        <f t="shared" si="56"/>
        <v>-5.2571428571428535E-3</v>
      </c>
      <c r="H42" s="13">
        <f t="shared" si="56"/>
        <v>-2.904761904761936E-3</v>
      </c>
      <c r="I42" s="13">
        <f t="shared" si="56"/>
        <v>-5.4095238095238099E-2</v>
      </c>
      <c r="J42" s="13">
        <f t="shared" si="56"/>
        <v>-8.7142857142857119E-2</v>
      </c>
      <c r="K42" s="13">
        <f t="shared" si="56"/>
        <v>-0.11342857142857143</v>
      </c>
      <c r="L42" s="13">
        <f t="shared" si="56"/>
        <v>-0.15857142857142856</v>
      </c>
      <c r="M42" s="13">
        <f t="shared" si="56"/>
        <v>-0.128</v>
      </c>
      <c r="N42" s="13">
        <f t="shared" si="56"/>
        <v>-0.11457142857142859</v>
      </c>
      <c r="O42" s="13">
        <f t="shared" si="56"/>
        <v>-3.3142857142857134E-2</v>
      </c>
      <c r="P42" s="13">
        <f t="shared" si="56"/>
        <v>-1.4571428571428565E-2</v>
      </c>
      <c r="Q42" s="13">
        <f t="shared" si="56"/>
        <v>0.47371428571428564</v>
      </c>
      <c r="R42" s="13">
        <f t="shared" ref="R42" si="57">SUMIF($F$46:$F$84,"6",X46:X84)/COUNTIF($F$46:$F$84,"6")</f>
        <v>0.83596999999999999</v>
      </c>
      <c r="S42" s="13">
        <f t="shared" ref="S42" si="58">SUMIF($F$46:$F$84,"6",Y46:Y84)/COUNTIF($F$46:$F$84,"6")</f>
        <v>0.59017771428571419</v>
      </c>
      <c r="T42" s="13">
        <f t="shared" ref="T42" si="59">SUMIF($F$46:$F$84,"6",Z46:Z84)/COUNTIF($F$46:$F$84,"6")</f>
        <v>-8.4398571428571434E-2</v>
      </c>
      <c r="U42" s="13">
        <f t="shared" ref="U42" si="60">SUMIF($F$46:$F$84,"6",AA46:AA84)/COUNTIF($F$46:$F$84,"6")</f>
        <v>4.285142857142865E-3</v>
      </c>
      <c r="V42" s="13">
        <f t="shared" ref="V42" si="61">SUMIF($F$46:$F$84,"6",AB46:AB84)/COUNTIF($F$46:$F$84,"6")</f>
        <v>2.825057142857142E-2</v>
      </c>
      <c r="W42" s="13">
        <f t="shared" ref="W42" si="62">SUMIF($F$46:$F$84,"6",AC46:AC84)/COUNTIF($F$46:$F$84,"6")</f>
        <v>3.4834571428571423E-2</v>
      </c>
      <c r="Y42" s="13">
        <f t="shared" ref="Y42:AH43" si="63">B42/H$85*100</f>
        <v>0.61142079186706177</v>
      </c>
      <c r="Z42" s="45">
        <f t="shared" si="63"/>
        <v>0.56519401319058293</v>
      </c>
      <c r="AA42" s="13">
        <f t="shared" si="63"/>
        <v>0.66585189208763318</v>
      </c>
      <c r="AB42" s="13">
        <f t="shared" si="63"/>
        <v>0.40503944424820448</v>
      </c>
      <c r="AC42" s="13">
        <f t="shared" si="63"/>
        <v>6.9249314438549731E-2</v>
      </c>
      <c r="AD42" s="13">
        <f t="shared" si="63"/>
        <v>-5.8248738999219091E-2</v>
      </c>
      <c r="AE42" s="13">
        <f t="shared" si="63"/>
        <v>-1.5062937149277575E-2</v>
      </c>
      <c r="AF42" s="13">
        <f t="shared" si="63"/>
        <v>-0.27183536731275421</v>
      </c>
      <c r="AG42" s="13">
        <f t="shared" si="63"/>
        <v>-0.2454037092167195</v>
      </c>
      <c r="AH42" s="45">
        <f t="shared" si="63"/>
        <v>-0.29904711686942104</v>
      </c>
      <c r="AI42" s="13">
        <f t="shared" ref="AI42:AO43" si="64">L42/R$85*100</f>
        <v>-0.43349215027727861</v>
      </c>
      <c r="AJ42" s="13">
        <f t="shared" si="64"/>
        <v>-0.42624042624042613</v>
      </c>
      <c r="AK42" s="45">
        <f t="shared" si="64"/>
        <v>-0.48712342079689008</v>
      </c>
      <c r="AL42" s="13">
        <f t="shared" si="64"/>
        <v>-0.17092757680689602</v>
      </c>
      <c r="AM42" s="13">
        <f t="shared" si="64"/>
        <v>-7.3704747452850591E-2</v>
      </c>
      <c r="AN42" s="13">
        <f t="shared" si="64"/>
        <v>1.2492465340566605</v>
      </c>
      <c r="AO42" s="13">
        <f t="shared" si="64"/>
        <v>2.5927395105811444</v>
      </c>
      <c r="AP42" s="13">
        <f t="shared" ref="AP42:AT43" si="65">S42/Y$85*100</f>
        <v>2.6460645780964396</v>
      </c>
      <c r="AQ42" s="13">
        <f t="shared" si="65"/>
        <v>-0.67811368260987748</v>
      </c>
      <c r="AR42" s="13">
        <f t="shared" si="65"/>
        <v>4.2623223831037269E-2</v>
      </c>
      <c r="AS42" s="13">
        <f t="shared" si="65"/>
        <v>0.3100250915358983</v>
      </c>
      <c r="AT42" s="45">
        <f t="shared" si="65"/>
        <v>0.47053588433834992</v>
      </c>
      <c r="AX42">
        <v>1988</v>
      </c>
      <c r="AY42">
        <v>6</v>
      </c>
      <c r="AZ42">
        <v>7</v>
      </c>
      <c r="BA42">
        <v>6</v>
      </c>
      <c r="BB42">
        <v>2</v>
      </c>
      <c r="BC42">
        <v>3</v>
      </c>
      <c r="BD42">
        <v>0.25900000000000001</v>
      </c>
      <c r="BE42" s="13"/>
      <c r="DB42" s="15">
        <v>10</v>
      </c>
      <c r="DF42" s="14">
        <v>1.2895756941031522</v>
      </c>
      <c r="DG42" s="14">
        <v>1.1099573071717392</v>
      </c>
      <c r="DH42" s="14">
        <v>3.902173913043478</v>
      </c>
      <c r="DI42" s="14">
        <v>1.9967747258695645</v>
      </c>
    </row>
    <row r="43" spans="1:113">
      <c r="A43" t="s">
        <v>202</v>
      </c>
      <c r="B43" s="13">
        <f>SUMIF($F$46:$F$84,"7",H46:H84)/COUNTIF($F$46:$F$84,"7")</f>
        <v>-0.16087499999999999</v>
      </c>
      <c r="C43" s="13">
        <f t="shared" ref="C43:Q43" si="66">SUMIF($F$46:$F$84,"7",I46:I84)/COUNTIF($F$46:$F$84,"7")</f>
        <v>-0.19341666666666668</v>
      </c>
      <c r="D43" s="13">
        <f t="shared" si="66"/>
        <v>-9.4583333333333533E-3</v>
      </c>
      <c r="E43" s="13">
        <f t="shared" si="66"/>
        <v>3.2916666666666643E-2</v>
      </c>
      <c r="F43" s="13">
        <f t="shared" si="66"/>
        <v>0.15145833333333333</v>
      </c>
      <c r="G43" s="13">
        <f t="shared" si="66"/>
        <v>0.22650000000000001</v>
      </c>
      <c r="H43" s="13">
        <f t="shared" si="66"/>
        <v>0.27979166666666672</v>
      </c>
      <c r="I43" s="13">
        <f t="shared" si="66"/>
        <v>0.64500000000000002</v>
      </c>
      <c r="J43" s="13">
        <f t="shared" si="66"/>
        <v>1.18</v>
      </c>
      <c r="K43" s="13">
        <f t="shared" si="66"/>
        <v>1.4300000000000002</v>
      </c>
      <c r="L43" s="13">
        <f t="shared" si="66"/>
        <v>1.1425000000000001</v>
      </c>
      <c r="M43" s="13">
        <f t="shared" si="66"/>
        <v>1.0075000000000001</v>
      </c>
      <c r="N43" s="13">
        <f t="shared" si="66"/>
        <v>0.91249999999999998</v>
      </c>
      <c r="O43" s="13">
        <f t="shared" si="66"/>
        <v>0.58250000000000002</v>
      </c>
      <c r="P43" s="13">
        <f t="shared" si="66"/>
        <v>0.44000000000000006</v>
      </c>
      <c r="Q43" s="13">
        <f t="shared" si="66"/>
        <v>1.3199999999999998</v>
      </c>
      <c r="R43" s="13">
        <f t="shared" ref="R43" si="67">SUMIF($F$46:$F$84,"7",X46:X84)/COUNTIF($F$46:$F$84,"7")</f>
        <v>0.74594500000000008</v>
      </c>
      <c r="S43" s="13">
        <f t="shared" ref="S43" si="68">SUMIF($F$46:$F$84,"7",Y46:Y84)/COUNTIF($F$46:$F$84,"7")</f>
        <v>0.35831499999999994</v>
      </c>
      <c r="T43" s="13">
        <f t="shared" ref="T43" si="69">SUMIF($F$46:$F$84,"7",Z46:Z84)/COUNTIF($F$46:$F$84,"7")</f>
        <v>-7.3922500000000002E-2</v>
      </c>
      <c r="U43" s="13">
        <f t="shared" ref="U43" si="70">SUMIF($F$46:$F$84,"7",AA46:AA84)/COUNTIF($F$46:$F$84,"7")</f>
        <v>7.7259999999999995E-2</v>
      </c>
      <c r="V43" s="13">
        <f t="shared" ref="V43" si="71">SUMIF($F$46:$F$84,"7",AB46:AB84)/COUNTIF($F$46:$F$84,"7")</f>
        <v>-0.117035</v>
      </c>
      <c r="W43" s="13">
        <f t="shared" ref="W43" si="72">SUMIF($F$46:$F$84,"7",AC46:AC84)/COUNTIF($F$46:$F$84,"7")</f>
        <v>-0.21246000000000001</v>
      </c>
      <c r="Y43" s="13">
        <f t="shared" si="63"/>
        <v>-2.227311535177793</v>
      </c>
      <c r="Z43" s="45">
        <f t="shared" si="63"/>
        <v>-2.7645433322216402</v>
      </c>
      <c r="AA43" s="13">
        <f t="shared" si="63"/>
        <v>-0.12844015933369571</v>
      </c>
      <c r="AB43" s="13">
        <f t="shared" si="63"/>
        <v>0.38757408061540849</v>
      </c>
      <c r="AC43" s="13">
        <f t="shared" si="63"/>
        <v>2.1509384837510948</v>
      </c>
      <c r="AD43" s="13">
        <f t="shared" si="63"/>
        <v>2.5096026000886398</v>
      </c>
      <c r="AE43" s="13">
        <f t="shared" si="63"/>
        <v>1.450888034224969</v>
      </c>
      <c r="AF43" s="13">
        <f t="shared" si="63"/>
        <v>3.2412060301507535</v>
      </c>
      <c r="AG43" s="13">
        <f t="shared" si="63"/>
        <v>3.3230076034919733</v>
      </c>
      <c r="AH43" s="45">
        <f t="shared" si="63"/>
        <v>3.7701028209860259</v>
      </c>
      <c r="AI43" s="13">
        <f t="shared" si="64"/>
        <v>3.1232914160743572</v>
      </c>
      <c r="AJ43" s="13">
        <f t="shared" si="64"/>
        <v>3.3549783549783543</v>
      </c>
      <c r="AK43" s="45">
        <f t="shared" si="64"/>
        <v>3.8796768707482983</v>
      </c>
      <c r="AL43" s="13">
        <f t="shared" si="64"/>
        <v>3.0041258380608569</v>
      </c>
      <c r="AM43" s="13">
        <f t="shared" si="64"/>
        <v>2.2255943348507841</v>
      </c>
      <c r="AN43" s="13">
        <f t="shared" si="64"/>
        <v>3.481012658227848</v>
      </c>
      <c r="AO43" s="13">
        <f t="shared" si="64"/>
        <v>2.3135292824149811</v>
      </c>
      <c r="AP43" s="13">
        <f t="shared" si="65"/>
        <v>1.6065070000959469</v>
      </c>
      <c r="AQ43" s="13">
        <f t="shared" si="65"/>
        <v>-0.59394202833341903</v>
      </c>
      <c r="AR43" s="13">
        <f t="shared" si="65"/>
        <v>0.76848552848051521</v>
      </c>
      <c r="AS43" s="13">
        <f t="shared" si="65"/>
        <v>-1.2843558467354748</v>
      </c>
      <c r="AT43" s="45">
        <f t="shared" si="65"/>
        <v>-2.8698516986642209</v>
      </c>
      <c r="AX43">
        <v>1989</v>
      </c>
      <c r="AY43">
        <v>6</v>
      </c>
      <c r="AZ43">
        <v>8</v>
      </c>
      <c r="BA43">
        <v>6</v>
      </c>
      <c r="BB43">
        <v>4</v>
      </c>
      <c r="BC43">
        <v>5</v>
      </c>
      <c r="BD43">
        <v>3.0000000000000001E-3</v>
      </c>
      <c r="BE43" s="13"/>
      <c r="BG43" t="s">
        <v>206</v>
      </c>
      <c r="BH43" t="s">
        <v>145</v>
      </c>
      <c r="BI43" t="s">
        <v>144</v>
      </c>
      <c r="BJ43" t="s">
        <v>146</v>
      </c>
      <c r="BK43" t="s">
        <v>147</v>
      </c>
      <c r="BL43" t="s">
        <v>148</v>
      </c>
      <c r="BM43" t="s">
        <v>149</v>
      </c>
      <c r="BN43" t="s">
        <v>151</v>
      </c>
      <c r="BO43" t="s">
        <v>152</v>
      </c>
      <c r="BP43" t="s">
        <v>158</v>
      </c>
      <c r="BQ43" t="s">
        <v>159</v>
      </c>
      <c r="BR43" t="s">
        <v>156</v>
      </c>
      <c r="BS43" t="s">
        <v>157</v>
      </c>
      <c r="BT43" t="s">
        <v>154</v>
      </c>
      <c r="BU43" t="s">
        <v>155</v>
      </c>
      <c r="BV43" t="s">
        <v>153</v>
      </c>
      <c r="BW43" t="s">
        <v>267</v>
      </c>
      <c r="BX43" t="s">
        <v>386</v>
      </c>
      <c r="BY43" t="s">
        <v>387</v>
      </c>
      <c r="BZ43" t="s">
        <v>388</v>
      </c>
      <c r="CA43" t="s">
        <v>389</v>
      </c>
      <c r="CB43" t="s">
        <v>390</v>
      </c>
      <c r="CC43" t="s">
        <v>391</v>
      </c>
      <c r="CE43" t="s">
        <v>145</v>
      </c>
      <c r="CF43" t="s">
        <v>144</v>
      </c>
      <c r="CG43" t="s">
        <v>146</v>
      </c>
      <c r="CH43" t="s">
        <v>147</v>
      </c>
      <c r="CI43" t="s">
        <v>148</v>
      </c>
      <c r="CJ43" t="s">
        <v>149</v>
      </c>
      <c r="CK43" t="s">
        <v>151</v>
      </c>
      <c r="CL43" t="s">
        <v>152</v>
      </c>
      <c r="CM43" t="s">
        <v>158</v>
      </c>
      <c r="CN43" t="s">
        <v>159</v>
      </c>
      <c r="CO43" t="s">
        <v>156</v>
      </c>
      <c r="CP43" t="s">
        <v>157</v>
      </c>
      <c r="CQ43" t="s">
        <v>154</v>
      </c>
      <c r="CR43" t="s">
        <v>155</v>
      </c>
      <c r="CS43" t="s">
        <v>153</v>
      </c>
      <c r="CT43" t="s">
        <v>267</v>
      </c>
      <c r="CU43" t="s">
        <v>386</v>
      </c>
      <c r="CV43" t="s">
        <v>387</v>
      </c>
      <c r="CW43" t="s">
        <v>388</v>
      </c>
      <c r="CX43" t="s">
        <v>389</v>
      </c>
      <c r="CY43" t="s">
        <v>390</v>
      </c>
      <c r="CZ43" t="s">
        <v>391</v>
      </c>
      <c r="DB43" s="15">
        <v>13</v>
      </c>
      <c r="DF43" s="14">
        <v>0.85457209200336948</v>
      </c>
      <c r="DG43" s="14">
        <v>0.75798823293260875</v>
      </c>
      <c r="DH43" s="14">
        <v>5.1195652173913047</v>
      </c>
      <c r="DI43" s="14">
        <v>1.3231940492391305</v>
      </c>
    </row>
    <row r="44" spans="1:113">
      <c r="R44" s="3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X44">
        <v>1990</v>
      </c>
      <c r="AY44">
        <v>9</v>
      </c>
      <c r="AZ44">
        <v>7</v>
      </c>
      <c r="BA44">
        <v>6</v>
      </c>
      <c r="BB44">
        <v>4</v>
      </c>
      <c r="BC44">
        <v>5</v>
      </c>
      <c r="BD44">
        <v>-0.04</v>
      </c>
      <c r="BE44" s="13"/>
      <c r="BG44" t="s">
        <v>224</v>
      </c>
      <c r="BH44" s="17">
        <f t="shared" ref="BH44:BV44" si="73">SUMIF($BC$34:$BC$72,"2",H46:H84)/COUNTIF($BC$34:$BC$72,"2")</f>
        <v>7.8E-2</v>
      </c>
      <c r="BI44" s="17">
        <f t="shared" si="73"/>
        <v>6.1111111111111132E-3</v>
      </c>
      <c r="BJ44" s="17">
        <f t="shared" si="73"/>
        <v>5.5791666666666656E-2</v>
      </c>
      <c r="BK44" s="17">
        <f t="shared" si="73"/>
        <v>2.2999999999999993E-2</v>
      </c>
      <c r="BL44" s="17">
        <f t="shared" si="73"/>
        <v>-2.2180555555555564E-2</v>
      </c>
      <c r="BM44" s="17">
        <f t="shared" si="73"/>
        <v>1.7000000000000012E-2</v>
      </c>
      <c r="BN44" s="17">
        <f t="shared" si="73"/>
        <v>0.21583333333333332</v>
      </c>
      <c r="BO44" s="17">
        <f t="shared" si="73"/>
        <v>0.10222222222222221</v>
      </c>
      <c r="BP44" s="17">
        <f t="shared" si="73"/>
        <v>-1.6666666666666867E-3</v>
      </c>
      <c r="BQ44" s="17">
        <f t="shared" si="73"/>
        <v>-0.10166666666666672</v>
      </c>
      <c r="BR44" s="17">
        <f t="shared" si="73"/>
        <v>-0.18666666666666662</v>
      </c>
      <c r="BS44" s="17">
        <f t="shared" si="73"/>
        <v>-9.8333333333333273E-2</v>
      </c>
      <c r="BT44" s="17">
        <f t="shared" si="73"/>
        <v>1.3333333333333308E-2</v>
      </c>
      <c r="BU44" s="17">
        <f t="shared" si="73"/>
        <v>6.1666666666666668E-2</v>
      </c>
      <c r="BV44" s="17">
        <f t="shared" si="73"/>
        <v>0.2316666666666666</v>
      </c>
      <c r="BW44" s="17">
        <f t="shared" ref="BW44:CC44" si="74">SUMIF($BC$34:$BC$72,"2",W46:W84)/COUNTIF($BC$34:$BC$72,"2")</f>
        <v>0.2333333333333332</v>
      </c>
      <c r="BX44" s="17">
        <f t="shared" si="74"/>
        <v>0.90046833333333332</v>
      </c>
      <c r="BY44" s="17">
        <f t="shared" si="74"/>
        <v>0.47161833333333331</v>
      </c>
      <c r="BZ44" s="17">
        <f t="shared" si="74"/>
        <v>7.3418333333333322E-2</v>
      </c>
      <c r="CA44" s="17">
        <f t="shared" si="74"/>
        <v>-9.0173333333333328E-2</v>
      </c>
      <c r="CB44" s="17">
        <f t="shared" si="74"/>
        <v>-0.11308333333333333</v>
      </c>
      <c r="CC44" s="17">
        <f t="shared" si="74"/>
        <v>-0.12033499999999998</v>
      </c>
      <c r="CD44" s="17"/>
      <c r="CE44" s="13">
        <f t="shared" ref="CE44:CS47" si="75">BH44/H$85*100</f>
        <v>1.0799086231165056</v>
      </c>
      <c r="CF44" s="13">
        <f t="shared" si="75"/>
        <v>8.734734067050999E-2</v>
      </c>
      <c r="CG44" s="45">
        <f t="shared" si="75"/>
        <v>0.75762719536483769</v>
      </c>
      <c r="CH44" s="13">
        <f t="shared" si="75"/>
        <v>0.27081125632874126</v>
      </c>
      <c r="CI44" s="13">
        <f t="shared" si="75"/>
        <v>-0.31499759363140761</v>
      </c>
      <c r="CJ44" s="13">
        <f t="shared" si="75"/>
        <v>0.18835869404638808</v>
      </c>
      <c r="CK44" s="13">
        <f t="shared" si="75"/>
        <v>1.1192256168704897</v>
      </c>
      <c r="CL44" s="13">
        <f t="shared" si="75"/>
        <v>0.51367950865438294</v>
      </c>
      <c r="CM44" s="13">
        <f t="shared" si="75"/>
        <v>-4.693513564254256E-3</v>
      </c>
      <c r="CN44" s="13">
        <f t="shared" si="75"/>
        <v>-0.26803761314702523</v>
      </c>
      <c r="CO44" s="13">
        <f t="shared" si="75"/>
        <v>-0.51029706579187151</v>
      </c>
      <c r="CP44" s="13">
        <f t="shared" si="75"/>
        <v>-0.32745032745032721</v>
      </c>
      <c r="CQ44" s="13">
        <f t="shared" si="75"/>
        <v>5.6689342403628003E-2</v>
      </c>
      <c r="CR44" s="13">
        <f t="shared" si="75"/>
        <v>0.3180333505243253</v>
      </c>
      <c r="CS44" s="13">
        <f t="shared" si="75"/>
        <v>1.1718091384252229</v>
      </c>
      <c r="CT44" s="13">
        <f t="shared" ref="CT44:CZ47" si="76">BW44/W$85*100</f>
        <v>0.6153305203938112</v>
      </c>
      <c r="CU44" s="13">
        <f t="shared" si="76"/>
        <v>2.7927794368942491</v>
      </c>
      <c r="CV44" s="13">
        <f>BY44/Y$85*100</f>
        <v>2.1145030318953535</v>
      </c>
      <c r="CW44" s="13">
        <f t="shared" si="76"/>
        <v>0.58989122143946782</v>
      </c>
      <c r="CX44" s="13">
        <f t="shared" si="76"/>
        <v>-0.89693116388190941</v>
      </c>
      <c r="CY44" s="13">
        <f t="shared" si="76"/>
        <v>-1.2409897922416651</v>
      </c>
      <c r="CZ44" s="13">
        <f t="shared" si="76"/>
        <v>-1.6254523400111032</v>
      </c>
      <c r="DB44" s="15">
        <v>9</v>
      </c>
      <c r="DF44" s="14">
        <v>1.235078383433587</v>
      </c>
      <c r="DG44" s="14">
        <v>0.80107171196271743</v>
      </c>
      <c r="DH44" s="14">
        <v>4.0978260869565215</v>
      </c>
      <c r="DI44" s="14">
        <v>1.8493891993108695</v>
      </c>
    </row>
    <row r="45" spans="1:113">
      <c r="B45" t="s">
        <v>94</v>
      </c>
      <c r="C45" t="s">
        <v>92</v>
      </c>
      <c r="D45" t="s">
        <v>1</v>
      </c>
      <c r="E45" t="s">
        <v>68</v>
      </c>
      <c r="F45" t="s">
        <v>206</v>
      </c>
      <c r="H45" t="s">
        <v>145</v>
      </c>
      <c r="I45" t="s">
        <v>144</v>
      </c>
      <c r="J45" t="s">
        <v>146</v>
      </c>
      <c r="K45" t="s">
        <v>147</v>
      </c>
      <c r="L45" t="s">
        <v>148</v>
      </c>
      <c r="M45" t="s">
        <v>149</v>
      </c>
      <c r="N45" t="s">
        <v>151</v>
      </c>
      <c r="O45" t="s">
        <v>152</v>
      </c>
      <c r="P45" t="s">
        <v>158</v>
      </c>
      <c r="Q45" t="s">
        <v>159</v>
      </c>
      <c r="R45" t="s">
        <v>156</v>
      </c>
      <c r="S45" t="s">
        <v>157</v>
      </c>
      <c r="T45" t="s">
        <v>154</v>
      </c>
      <c r="U45" t="s">
        <v>155</v>
      </c>
      <c r="V45" t="s">
        <v>153</v>
      </c>
      <c r="W45" t="s">
        <v>267</v>
      </c>
      <c r="X45" t="s">
        <v>386</v>
      </c>
      <c r="Y45" t="s">
        <v>387</v>
      </c>
      <c r="Z45" t="s">
        <v>388</v>
      </c>
      <c r="AA45" t="s">
        <v>389</v>
      </c>
      <c r="AB45" t="s">
        <v>390</v>
      </c>
      <c r="AC45" t="s">
        <v>391</v>
      </c>
      <c r="AE45" t="s">
        <v>145</v>
      </c>
      <c r="AF45" t="s">
        <v>144</v>
      </c>
      <c r="AG45" t="s">
        <v>146</v>
      </c>
      <c r="AH45" t="s">
        <v>147</v>
      </c>
      <c r="AI45" t="s">
        <v>148</v>
      </c>
      <c r="AJ45" t="s">
        <v>149</v>
      </c>
      <c r="AK45" t="s">
        <v>151</v>
      </c>
      <c r="AL45" t="s">
        <v>152</v>
      </c>
      <c r="AM45" t="s">
        <v>158</v>
      </c>
      <c r="AN45" t="s">
        <v>159</v>
      </c>
      <c r="AO45" t="s">
        <v>156</v>
      </c>
      <c r="AP45" t="s">
        <v>157</v>
      </c>
      <c r="AQ45" t="s">
        <v>154</v>
      </c>
      <c r="AR45" t="s">
        <v>155</v>
      </c>
      <c r="AS45" t="s">
        <v>153</v>
      </c>
      <c r="AT45" t="s">
        <v>267</v>
      </c>
      <c r="AU45" t="s">
        <v>386</v>
      </c>
      <c r="AV45" t="s">
        <v>387</v>
      </c>
      <c r="AW45" t="s">
        <v>388</v>
      </c>
      <c r="AX45">
        <v>1991</v>
      </c>
      <c r="AY45">
        <v>6</v>
      </c>
      <c r="AZ45">
        <v>8</v>
      </c>
      <c r="BA45">
        <v>6</v>
      </c>
      <c r="BB45">
        <v>7</v>
      </c>
      <c r="BC45">
        <v>3</v>
      </c>
      <c r="BD45">
        <v>0.23300000000000001</v>
      </c>
      <c r="BE45" s="13"/>
      <c r="BG45" t="s">
        <v>225</v>
      </c>
      <c r="BH45" s="17">
        <f t="shared" ref="BH45:BV45" si="77">SUMIF($BC$34:$BC$72,"3",H46:H84)/COUNTIF($BC$34:$BC$72,"3")</f>
        <v>5.6599999999999984E-2</v>
      </c>
      <c r="BI45" s="17">
        <f t="shared" si="77"/>
        <v>5.5766666666666666E-2</v>
      </c>
      <c r="BJ45" s="17">
        <f t="shared" si="77"/>
        <v>0.14369166666666663</v>
      </c>
      <c r="BK45" s="17">
        <f t="shared" si="77"/>
        <v>0.1525</v>
      </c>
      <c r="BL45" s="17">
        <f t="shared" si="77"/>
        <v>8.7099999999999997E-2</v>
      </c>
      <c r="BM45" s="17">
        <f t="shared" si="77"/>
        <v>9.6666666666666651E-2</v>
      </c>
      <c r="BN45" s="17">
        <f t="shared" si="77"/>
        <v>6.3833333333333311E-2</v>
      </c>
      <c r="BO45" s="17">
        <f t="shared" si="77"/>
        <v>6.9000000000000006E-2</v>
      </c>
      <c r="BP45" s="17">
        <f t="shared" si="77"/>
        <v>0.40599999999999997</v>
      </c>
      <c r="BQ45" s="17">
        <f t="shared" si="77"/>
        <v>0.35799999999999998</v>
      </c>
      <c r="BR45" s="17">
        <f t="shared" si="77"/>
        <v>0.21700000000000003</v>
      </c>
      <c r="BS45" s="17">
        <f t="shared" si="77"/>
        <v>0.13899999999999996</v>
      </c>
      <c r="BT45" s="17">
        <f t="shared" si="77"/>
        <v>0.17300000000000001</v>
      </c>
      <c r="BU45" s="17">
        <f t="shared" si="77"/>
        <v>7.5000000000000011E-2</v>
      </c>
      <c r="BV45" s="17">
        <f t="shared" si="77"/>
        <v>-4.1000000000000023E-2</v>
      </c>
      <c r="BW45" s="17">
        <f t="shared" ref="BW45:CC45" si="78">SUMIF($BC$34:$BC$72,"3",W46:W84)/COUNTIF($BC$34:$BC$72,"3")</f>
        <v>0.92400000000000004</v>
      </c>
      <c r="BX45" s="17">
        <f t="shared" si="78"/>
        <v>0.774617</v>
      </c>
      <c r="BY45" s="17">
        <f t="shared" si="78"/>
        <v>0.51695500000000005</v>
      </c>
      <c r="BZ45" s="17">
        <f t="shared" si="78"/>
        <v>-0.11003</v>
      </c>
      <c r="CA45" s="17">
        <f t="shared" si="78"/>
        <v>6.4495999999999984E-2</v>
      </c>
      <c r="CB45" s="17">
        <f t="shared" si="78"/>
        <v>6.2936999999999993E-2</v>
      </c>
      <c r="CC45" s="17">
        <f t="shared" si="78"/>
        <v>8.082700000000001E-2</v>
      </c>
      <c r="CD45" s="17"/>
      <c r="CE45" s="13">
        <f t="shared" si="75"/>
        <v>0.78362600087684875</v>
      </c>
      <c r="CF45" s="13">
        <f t="shared" si="75"/>
        <v>0.79708418695507177</v>
      </c>
      <c r="CG45" s="45">
        <f t="shared" si="75"/>
        <v>1.9512719536483789</v>
      </c>
      <c r="CH45" s="13">
        <f t="shared" si="75"/>
        <v>1.7955963734840454</v>
      </c>
      <c r="CI45" s="13">
        <f t="shared" si="75"/>
        <v>1.2369523539018676</v>
      </c>
      <c r="CJ45" s="13">
        <f t="shared" si="75"/>
        <v>1.0710592406559314</v>
      </c>
      <c r="CK45" s="13">
        <f t="shared" si="75"/>
        <v>0.3310142171902683</v>
      </c>
      <c r="CL45" s="13">
        <f t="shared" si="75"/>
        <v>0.34673366834170855</v>
      </c>
      <c r="CM45" s="13">
        <f t="shared" si="75"/>
        <v>1.1433399042523229</v>
      </c>
      <c r="CN45" s="13">
        <f t="shared" si="75"/>
        <v>0.94384392301608189</v>
      </c>
      <c r="CO45" s="13">
        <f t="shared" si="75"/>
        <v>0.59322033898305082</v>
      </c>
      <c r="CP45" s="13">
        <f t="shared" si="75"/>
        <v>0.46287046287046263</v>
      </c>
      <c r="CQ45" s="13">
        <f t="shared" si="75"/>
        <v>0.73554421768707468</v>
      </c>
      <c r="CR45" s="13">
        <f t="shared" si="75"/>
        <v>0.38679731820526053</v>
      </c>
      <c r="CS45" s="13">
        <f t="shared" si="75"/>
        <v>-0.20738492665655039</v>
      </c>
      <c r="CT45" s="13">
        <f t="shared" si="76"/>
        <v>2.4367088607594942</v>
      </c>
      <c r="CU45" s="13">
        <f t="shared" si="76"/>
        <v>2.4024547549168442</v>
      </c>
      <c r="CV45" s="13">
        <f t="shared" si="76"/>
        <v>2.3177701916877615</v>
      </c>
      <c r="CW45" s="13">
        <f t="shared" si="76"/>
        <v>-0.88405345297475191</v>
      </c>
      <c r="CX45" s="13">
        <f t="shared" si="76"/>
        <v>0.64152527368469192</v>
      </c>
      <c r="CY45" s="13">
        <f t="shared" si="76"/>
        <v>0.69067803585244214</v>
      </c>
      <c r="CZ45" s="13">
        <f t="shared" si="76"/>
        <v>1.0917890579305893</v>
      </c>
      <c r="DB45" s="15">
        <v>16</v>
      </c>
      <c r="DF45" s="14">
        <v>0.79047870003880438</v>
      </c>
      <c r="DG45" s="14">
        <v>0.62285955272934779</v>
      </c>
      <c r="DH45" s="14">
        <v>4.0652173913043477</v>
      </c>
      <c r="DI45" s="14">
        <v>1.2871572939130433</v>
      </c>
    </row>
    <row r="46" spans="1:113">
      <c r="A46">
        <v>1980</v>
      </c>
      <c r="B46">
        <v>2</v>
      </c>
      <c r="C46">
        <v>5</v>
      </c>
      <c r="D46">
        <v>1</v>
      </c>
      <c r="E46">
        <v>9</v>
      </c>
      <c r="F46">
        <v>6</v>
      </c>
      <c r="H46" s="17">
        <v>-0.32683333333333331</v>
      </c>
      <c r="I46" s="17">
        <v>-0.10766666666666667</v>
      </c>
      <c r="J46" s="17">
        <v>-0.28933333333333328</v>
      </c>
      <c r="K46" s="17">
        <v>-0.25666666666666665</v>
      </c>
      <c r="L46" s="17">
        <v>3.7500000000000006E-2</v>
      </c>
      <c r="M46" s="17">
        <v>-0.14900000000000002</v>
      </c>
      <c r="N46" s="17">
        <v>0.14083333333333337</v>
      </c>
      <c r="O46" s="17">
        <v>0.14000000000000001</v>
      </c>
      <c r="P46">
        <v>0.35</v>
      </c>
      <c r="Q46">
        <v>0.69</v>
      </c>
      <c r="R46">
        <v>0.55000000000000004</v>
      </c>
      <c r="S46">
        <v>0.33</v>
      </c>
      <c r="T46">
        <v>0.09</v>
      </c>
      <c r="U46">
        <v>0.2</v>
      </c>
      <c r="V46">
        <v>0.13</v>
      </c>
      <c r="W46">
        <v>1.0900000000000001</v>
      </c>
      <c r="X46" s="13">
        <v>0.64949000000000001</v>
      </c>
      <c r="Y46" s="13">
        <v>0.37719999999999998</v>
      </c>
      <c r="Z46" s="13">
        <v>-2.0580000000000001E-2</v>
      </c>
      <c r="AA46" s="13">
        <v>-0.78220000000000001</v>
      </c>
      <c r="AB46" s="13">
        <v>-0.61507999999999996</v>
      </c>
      <c r="AC46" s="13">
        <v>-0.15995999999999999</v>
      </c>
      <c r="AD46">
        <v>6</v>
      </c>
      <c r="AE46">
        <f t="shared" ref="AE46:AT46" si="79">CORREL($C$46:$C$84,H46:H84)</f>
        <v>-0.12788575359719709</v>
      </c>
      <c r="AF46">
        <f t="shared" si="79"/>
        <v>9.2497920277996651E-3</v>
      </c>
      <c r="AG46">
        <f t="shared" si="79"/>
        <v>-8.1154912697433967E-2</v>
      </c>
      <c r="AH46">
        <f t="shared" si="79"/>
        <v>-6.7974050847014716E-2</v>
      </c>
      <c r="AI46">
        <f t="shared" si="79"/>
        <v>4.6449776863837819E-2</v>
      </c>
      <c r="AJ46">
        <f t="shared" si="79"/>
        <v>-7.3475930658568861E-2</v>
      </c>
      <c r="AK46">
        <f t="shared" si="79"/>
        <v>-0.1838806179373875</v>
      </c>
      <c r="AL46">
        <f t="shared" si="79"/>
        <v>-0.32359211583913133</v>
      </c>
      <c r="AM46">
        <f t="shared" si="79"/>
        <v>-0.28932181576889815</v>
      </c>
      <c r="AN46">
        <f t="shared" si="79"/>
        <v>-0.35175530915665099</v>
      </c>
      <c r="AO46">
        <f t="shared" si="79"/>
        <v>-0.3287729576346024</v>
      </c>
      <c r="AP46">
        <f t="shared" si="79"/>
        <v>-0.32191907723543178</v>
      </c>
      <c r="AQ46">
        <f t="shared" si="79"/>
        <v>-0.35076830827104932</v>
      </c>
      <c r="AR46">
        <f t="shared" si="79"/>
        <v>-0.31910043014243872</v>
      </c>
      <c r="AS46">
        <f t="shared" si="79"/>
        <v>-0.23443068029142183</v>
      </c>
      <c r="AT46">
        <f t="shared" si="79"/>
        <v>-0.1541901756471985</v>
      </c>
      <c r="AU46">
        <f t="shared" ref="AU46:AW46" si="80">CORREL($C$46:$C$84,X46:X84)</f>
        <v>-5.3341373586700852E-2</v>
      </c>
      <c r="AV46">
        <f t="shared" si="80"/>
        <v>-7.8013290619956779E-2</v>
      </c>
      <c r="AW46">
        <f t="shared" si="80"/>
        <v>0.20382301264142372</v>
      </c>
      <c r="AX46">
        <v>1992</v>
      </c>
      <c r="AY46">
        <v>9</v>
      </c>
      <c r="AZ46">
        <v>8</v>
      </c>
      <c r="BA46">
        <v>6</v>
      </c>
      <c r="BB46">
        <v>4</v>
      </c>
      <c r="BC46">
        <v>5</v>
      </c>
      <c r="BD46">
        <v>-4.0000000000000001E-3</v>
      </c>
      <c r="BE46" s="13"/>
      <c r="BG46" t="s">
        <v>161</v>
      </c>
      <c r="BH46" s="17">
        <f t="shared" ref="BH46:BV46" si="81">SUMIF($BC$34:$BC$72,"5",H46:H84)/COUNTIF($BC$34:$BC$72,"5")</f>
        <v>-9.9451388888888881E-2</v>
      </c>
      <c r="BI46" s="17">
        <f t="shared" si="81"/>
        <v>-6.0916666666666681E-2</v>
      </c>
      <c r="BJ46" s="17">
        <f t="shared" si="81"/>
        <v>-9.5458333333333353E-2</v>
      </c>
      <c r="BK46" s="17">
        <f t="shared" si="81"/>
        <v>-0.10205555555555552</v>
      </c>
      <c r="BL46" s="17">
        <f t="shared" si="81"/>
        <v>3.9861111111110974E-3</v>
      </c>
      <c r="BM46" s="17">
        <f t="shared" si="81"/>
        <v>-4.1388888888888899E-2</v>
      </c>
      <c r="BN46" s="17">
        <f t="shared" si="81"/>
        <v>-0.14291666666666669</v>
      </c>
      <c r="BO46" s="17">
        <f t="shared" si="81"/>
        <v>-5.0833333333333321E-2</v>
      </c>
      <c r="BP46" s="17">
        <f t="shared" si="81"/>
        <v>-0.31666666666666671</v>
      </c>
      <c r="BQ46" s="17">
        <f t="shared" si="81"/>
        <v>-0.28249999999999997</v>
      </c>
      <c r="BR46" s="17">
        <f t="shared" si="81"/>
        <v>-0.18749999999999997</v>
      </c>
      <c r="BS46" s="17">
        <f t="shared" si="81"/>
        <v>-7.2499999999999995E-2</v>
      </c>
      <c r="BT46" s="17">
        <f t="shared" si="81"/>
        <v>-0.10083333333333333</v>
      </c>
      <c r="BU46" s="17">
        <f t="shared" si="81"/>
        <v>-4.0833333333333388E-2</v>
      </c>
      <c r="BV46" s="17">
        <f t="shared" si="81"/>
        <v>-1.0833333333333325E-2</v>
      </c>
      <c r="BW46" s="17">
        <f t="shared" ref="BW46:CC46" si="82">SUMIF($BC$34:$BC$72,"5",W46:W84)/COUNTIF($BC$34:$BC$72,"5")</f>
        <v>0.54249999999999998</v>
      </c>
      <c r="BX46" s="17">
        <f t="shared" si="82"/>
        <v>0.83802583333333336</v>
      </c>
      <c r="BY46" s="17">
        <f t="shared" si="82"/>
        <v>0.61093083333333331</v>
      </c>
      <c r="BZ46" s="17">
        <f t="shared" si="82"/>
        <v>-0.1234475</v>
      </c>
      <c r="CA46" s="17">
        <f t="shared" si="82"/>
        <v>5.2590000000000005E-2</v>
      </c>
      <c r="CB46" s="17">
        <f t="shared" si="82"/>
        <v>-1.1237499999999999E-2</v>
      </c>
      <c r="CC46" s="17">
        <f t="shared" si="82"/>
        <v>-3.5202500000000018E-2</v>
      </c>
      <c r="CD46" s="17"/>
      <c r="CE46" s="13">
        <f t="shared" si="75"/>
        <v>-1.3769027236156943</v>
      </c>
      <c r="CF46" s="13">
        <f t="shared" si="75"/>
        <v>-0.87069417313831077</v>
      </c>
      <c r="CG46" s="45">
        <f t="shared" si="75"/>
        <v>-1.2962837226145212</v>
      </c>
      <c r="CH46" s="13">
        <f t="shared" si="75"/>
        <v>-1.2016431832751151</v>
      </c>
      <c r="CI46" s="13">
        <f t="shared" si="75"/>
        <v>5.6608834923114366E-2</v>
      </c>
      <c r="CJ46" s="13">
        <f t="shared" si="75"/>
        <v>-0.45858570936130416</v>
      </c>
      <c r="CK46" s="13">
        <f t="shared" si="75"/>
        <v>-0.74110885441424335</v>
      </c>
      <c r="CL46" s="13">
        <f t="shared" si="75"/>
        <v>-0.25544388609715235</v>
      </c>
      <c r="CM46" s="13">
        <f t="shared" si="75"/>
        <v>-0.89176757720829791</v>
      </c>
      <c r="CN46" s="13">
        <f t="shared" si="75"/>
        <v>-0.7447930398101763</v>
      </c>
      <c r="CO46" s="13">
        <f t="shared" si="75"/>
        <v>-0.51257517769272809</v>
      </c>
      <c r="CP46" s="13">
        <f t="shared" si="75"/>
        <v>-0.24142524142524135</v>
      </c>
      <c r="CQ46" s="13">
        <f t="shared" si="75"/>
        <v>-0.42871315192743747</v>
      </c>
      <c r="CR46" s="13">
        <f t="shared" si="75"/>
        <v>-0.21058965102286437</v>
      </c>
      <c r="CS46" s="13">
        <f t="shared" si="75"/>
        <v>-5.4796830214129094E-2</v>
      </c>
      <c r="CT46" s="13">
        <f t="shared" si="76"/>
        <v>1.4306434599156121</v>
      </c>
      <c r="CU46" s="13">
        <f t="shared" si="76"/>
        <v>2.5991156249279546</v>
      </c>
      <c r="CV46" s="13">
        <f t="shared" si="76"/>
        <v>2.7391112856688955</v>
      </c>
      <c r="CW46" s="13">
        <f t="shared" si="76"/>
        <v>-0.99185848074253102</v>
      </c>
      <c r="CX46" s="13">
        <f t="shared" si="76"/>
        <v>0.52309932620748512</v>
      </c>
      <c r="CY46" s="13">
        <f t="shared" si="76"/>
        <v>-0.12332164589814924</v>
      </c>
      <c r="CZ46" s="13">
        <f t="shared" si="76"/>
        <v>-0.47550576307176545</v>
      </c>
      <c r="DB46" s="15">
        <v>7</v>
      </c>
      <c r="DF46" s="14">
        <v>0.84809843964239129</v>
      </c>
      <c r="DG46" s="14">
        <v>0.65665269487065214</v>
      </c>
      <c r="DH46" s="14">
        <v>4.8586956521739131</v>
      </c>
      <c r="DI46" s="14">
        <v>1.2577091844847823</v>
      </c>
    </row>
    <row r="47" spans="1:113">
      <c r="A47">
        <v>1981</v>
      </c>
      <c r="B47">
        <v>2</v>
      </c>
      <c r="C47">
        <v>5</v>
      </c>
      <c r="D47">
        <v>8</v>
      </c>
      <c r="E47">
        <v>9</v>
      </c>
      <c r="F47">
        <v>7</v>
      </c>
      <c r="H47" s="17">
        <v>-0.17333333333333337</v>
      </c>
      <c r="I47" s="17">
        <v>0.11900000000000001</v>
      </c>
      <c r="J47" s="17">
        <v>-0.32408333333333333</v>
      </c>
      <c r="K47" s="17">
        <v>-0.18466666666666667</v>
      </c>
      <c r="L47" s="17">
        <v>-0.15049999999999999</v>
      </c>
      <c r="M47" s="17">
        <v>-0.30299999999999999</v>
      </c>
      <c r="N47" s="17">
        <v>-0.18833333333333332</v>
      </c>
      <c r="O47" s="17">
        <v>-9.9999999999999992E-2</v>
      </c>
      <c r="P47">
        <v>0.1</v>
      </c>
      <c r="Q47">
        <v>0.36</v>
      </c>
      <c r="R47">
        <v>-0.45</v>
      </c>
      <c r="S47">
        <v>-0.45</v>
      </c>
      <c r="T47">
        <v>-0.02</v>
      </c>
      <c r="U47">
        <v>-0.17</v>
      </c>
      <c r="V47">
        <v>-0.11</v>
      </c>
      <c r="W47">
        <v>0.99</v>
      </c>
      <c r="X47" s="13">
        <v>0.55476000000000003</v>
      </c>
      <c r="Y47" s="13">
        <v>0.48431999999999997</v>
      </c>
      <c r="Z47" s="13">
        <v>0.12113</v>
      </c>
      <c r="AA47" s="13">
        <v>-0.36876999999999999</v>
      </c>
      <c r="AB47" s="13">
        <v>-0.46776000000000001</v>
      </c>
      <c r="AC47" s="13">
        <v>-0.31864999999999999</v>
      </c>
      <c r="AD47">
        <v>7</v>
      </c>
      <c r="AE47" s="13">
        <f t="shared" ref="AE47:AT47" si="83">CORREL($AZ$34:$AZ$72,H46:H84)</f>
        <v>0.17272241099735641</v>
      </c>
      <c r="AF47" s="13">
        <f t="shared" si="83"/>
        <v>7.5240236289408235E-2</v>
      </c>
      <c r="AG47" s="13">
        <f t="shared" si="83"/>
        <v>-1.067376405042658E-2</v>
      </c>
      <c r="AH47" s="13">
        <f t="shared" si="83"/>
        <v>-0.11532520476162939</v>
      </c>
      <c r="AI47" s="13">
        <f t="shared" si="83"/>
        <v>-0.18100620770052037</v>
      </c>
      <c r="AJ47" s="13">
        <f t="shared" si="83"/>
        <v>-0.17083205507230459</v>
      </c>
      <c r="AK47" s="13">
        <f t="shared" si="83"/>
        <v>0.1813195252320963</v>
      </c>
      <c r="AL47" s="13">
        <f t="shared" si="83"/>
        <v>3.6367646493463072E-2</v>
      </c>
      <c r="AM47" s="13">
        <f t="shared" si="83"/>
        <v>-0.21435547285950368</v>
      </c>
      <c r="AN47" s="13">
        <f t="shared" si="83"/>
        <v>-0.22973603874291748</v>
      </c>
      <c r="AO47" s="13">
        <f t="shared" si="83"/>
        <v>-0.16017121461167991</v>
      </c>
      <c r="AP47" s="13">
        <f t="shared" si="83"/>
        <v>-0.11536071372715911</v>
      </c>
      <c r="AQ47" s="13">
        <f t="shared" si="83"/>
        <v>-9.4974920191435747E-2</v>
      </c>
      <c r="AR47" s="13">
        <f t="shared" si="83"/>
        <v>3.5091453621051191E-2</v>
      </c>
      <c r="AS47" s="13">
        <f t="shared" si="83"/>
        <v>0.20092245338525325</v>
      </c>
      <c r="AT47" s="13">
        <f t="shared" si="83"/>
        <v>2.548459555407262E-2</v>
      </c>
      <c r="AU47" s="13">
        <f t="shared" ref="AU47:AW47" si="84">CORREL($AZ$34:$AZ$72,X46:X84)</f>
        <v>-0.12206713070523083</v>
      </c>
      <c r="AV47" s="13">
        <f>CORREL($AZ$34:$AZ$72,Y46:Y84)</f>
        <v>0.20573980389477983</v>
      </c>
      <c r="AW47" s="13">
        <f t="shared" si="84"/>
        <v>-0.16849333947672951</v>
      </c>
      <c r="AX47">
        <v>1993</v>
      </c>
      <c r="AY47">
        <v>9</v>
      </c>
      <c r="AZ47">
        <v>8</v>
      </c>
      <c r="BA47">
        <v>6</v>
      </c>
      <c r="BB47">
        <v>4</v>
      </c>
      <c r="BC47">
        <v>5</v>
      </c>
      <c r="BD47">
        <v>-0.16900000000000001</v>
      </c>
      <c r="BE47" s="13"/>
      <c r="BG47" t="s">
        <v>203</v>
      </c>
      <c r="BH47" s="17">
        <f t="shared" ref="BH47:BV47" si="85">SUMIF($BC$34:$BC$72,"8",H46:H84)/COUNTIF($BC$34:$BC$72,"8")</f>
        <v>7.5981481481481483E-2</v>
      </c>
      <c r="BI47" s="17">
        <f t="shared" si="85"/>
        <v>1.992592592592593E-2</v>
      </c>
      <c r="BJ47" s="17">
        <f t="shared" si="85"/>
        <v>9.2481481481481484E-2</v>
      </c>
      <c r="BK47" s="17">
        <f t="shared" si="85"/>
        <v>5.0185185185185187E-2</v>
      </c>
      <c r="BL47" s="17">
        <f t="shared" si="85"/>
        <v>1.6537037037037041E-2</v>
      </c>
      <c r="BM47" s="17">
        <f t="shared" si="85"/>
        <v>3.029629629629629E-2</v>
      </c>
      <c r="BN47" s="17">
        <f t="shared" si="85"/>
        <v>3.4907407407407387E-2</v>
      </c>
      <c r="BO47" s="17">
        <f t="shared" si="85"/>
        <v>-8.7777777777777788E-2</v>
      </c>
      <c r="BP47" s="17">
        <f t="shared" si="85"/>
        <v>2.2222222222222181E-2</v>
      </c>
      <c r="BQ47" s="17">
        <f t="shared" si="85"/>
        <v>3.2222222222222215E-2</v>
      </c>
      <c r="BR47" s="17">
        <f t="shared" si="85"/>
        <v>-0.13</v>
      </c>
      <c r="BS47" s="17">
        <f t="shared" si="85"/>
        <v>-0.15888888888888891</v>
      </c>
      <c r="BT47" s="17">
        <f t="shared" si="85"/>
        <v>-0.2233333333333333</v>
      </c>
      <c r="BU47" s="17">
        <f t="shared" si="85"/>
        <v>-2.8888888888888891E-2</v>
      </c>
      <c r="BV47" s="17">
        <f t="shared" si="85"/>
        <v>-1.1111111111111108E-2</v>
      </c>
      <c r="BW47" s="17">
        <f t="shared" ref="BW47:CC47" si="86">SUMIF($BC$34:$BC$72,"8",W46:W84)/COUNTIF($BC$34:$BC$72,"8")</f>
        <v>0.45333333333333337</v>
      </c>
      <c r="BX47" s="17">
        <f t="shared" si="86"/>
        <v>0.85893666666666668</v>
      </c>
      <c r="BY47" s="17">
        <f t="shared" si="86"/>
        <v>0.64305777777777773</v>
      </c>
      <c r="BZ47" s="17">
        <f t="shared" si="86"/>
        <v>5.4388888888888881E-3</v>
      </c>
      <c r="CA47" s="17">
        <f t="shared" si="86"/>
        <v>-7.9466666666666658E-2</v>
      </c>
      <c r="CB47" s="17">
        <f t="shared" si="86"/>
        <v>3.2448888888888888E-2</v>
      </c>
      <c r="CC47" s="17">
        <f t="shared" si="86"/>
        <v>6.11711111111111E-2</v>
      </c>
      <c r="CD47" s="17"/>
      <c r="CE47" s="13">
        <f t="shared" si="75"/>
        <v>1.0519622698592173</v>
      </c>
      <c r="CF47" s="13">
        <f t="shared" si="75"/>
        <v>0.28480526836808706</v>
      </c>
      <c r="CG47" s="45">
        <f t="shared" si="75"/>
        <v>1.2558593357072445</v>
      </c>
      <c r="CH47" s="13">
        <f t="shared" si="75"/>
        <v>0.59090056735176244</v>
      </c>
      <c r="CI47" s="13">
        <f t="shared" si="75"/>
        <v>0.23485105498880979</v>
      </c>
      <c r="CJ47" s="13">
        <f t="shared" si="75"/>
        <v>0.33568063557722294</v>
      </c>
      <c r="CK47" s="13">
        <f t="shared" si="75"/>
        <v>0.1810158977092125</v>
      </c>
      <c r="CL47" s="13">
        <f t="shared" si="75"/>
        <v>-0.4410943606923507</v>
      </c>
      <c r="CM47" s="13">
        <f t="shared" si="75"/>
        <v>6.2580180856722539E-2</v>
      </c>
      <c r="CN47" s="13">
        <f t="shared" si="75"/>
        <v>8.4951811817089912E-2</v>
      </c>
      <c r="CO47" s="13">
        <f t="shared" si="75"/>
        <v>-0.35538545653362491</v>
      </c>
      <c r="CP47" s="13">
        <f t="shared" si="75"/>
        <v>-0.52910052910052907</v>
      </c>
      <c r="CQ47" s="13">
        <f t="shared" si="75"/>
        <v>-0.94954648526077057</v>
      </c>
      <c r="CR47" s="13">
        <f t="shared" si="75"/>
        <v>-0.14898859664202629</v>
      </c>
      <c r="CS47" s="13">
        <f t="shared" si="75"/>
        <v>-5.6201877142696546E-2</v>
      </c>
      <c r="CT47" s="13">
        <f t="shared" si="76"/>
        <v>1.1954992967651199</v>
      </c>
      <c r="CU47" s="13">
        <f t="shared" si="76"/>
        <v>2.6639700381036793</v>
      </c>
      <c r="CV47" s="13">
        <f t="shared" si="76"/>
        <v>2.8831525932940116</v>
      </c>
      <c r="CW47" s="13">
        <f t="shared" si="76"/>
        <v>4.3699613765048016E-2</v>
      </c>
      <c r="CX47" s="13">
        <f t="shared" si="76"/>
        <v>-0.79043467939319523</v>
      </c>
      <c r="CY47" s="13">
        <f t="shared" si="76"/>
        <v>0.35609792083149677</v>
      </c>
      <c r="CZ47" s="13">
        <f t="shared" si="76"/>
        <v>0.82628267500423602</v>
      </c>
      <c r="DB47" s="15">
        <v>2</v>
      </c>
      <c r="DF47" s="14">
        <v>0.59646993267934778</v>
      </c>
      <c r="DG47" s="14">
        <v>0.43142809450434777</v>
      </c>
      <c r="DH47" s="14">
        <v>4.1195652173913047</v>
      </c>
      <c r="DI47" s="14">
        <v>0.96266545576086959</v>
      </c>
    </row>
    <row r="48" spans="1:113">
      <c r="A48">
        <v>1982</v>
      </c>
      <c r="B48">
        <v>5</v>
      </c>
      <c r="C48">
        <v>1</v>
      </c>
      <c r="D48">
        <v>1</v>
      </c>
      <c r="E48">
        <v>9</v>
      </c>
      <c r="F48">
        <v>6</v>
      </c>
      <c r="H48" s="17">
        <v>0.32083333333333336</v>
      </c>
      <c r="I48" s="17">
        <v>0.21666666666666665</v>
      </c>
      <c r="J48" s="17">
        <v>-0.104</v>
      </c>
      <c r="K48" s="17">
        <v>-0.18000000000000002</v>
      </c>
      <c r="L48" s="17">
        <v>-0.42508333333333326</v>
      </c>
      <c r="M48" s="17">
        <v>-0.39733333333333337</v>
      </c>
      <c r="N48" s="17">
        <v>0.91500000000000004</v>
      </c>
      <c r="O48" s="17">
        <v>0.28999999999999998</v>
      </c>
      <c r="P48">
        <v>-0.27</v>
      </c>
      <c r="Q48">
        <v>7.0000000000000007E-2</v>
      </c>
      <c r="R48">
        <v>-0.04</v>
      </c>
      <c r="S48">
        <v>-0.13</v>
      </c>
      <c r="T48">
        <v>-0.02</v>
      </c>
      <c r="U48">
        <v>0.24</v>
      </c>
      <c r="V48">
        <v>0.65</v>
      </c>
      <c r="W48">
        <v>0.19</v>
      </c>
      <c r="X48" s="13">
        <v>0.70213999999999999</v>
      </c>
      <c r="Y48" s="13">
        <v>0.74026999999999998</v>
      </c>
      <c r="Z48" s="13">
        <v>-0.31381999999999999</v>
      </c>
      <c r="AA48" s="13">
        <v>-0.36292000000000002</v>
      </c>
      <c r="AB48" s="13">
        <v>-0.34250000000000003</v>
      </c>
      <c r="AC48" s="13">
        <v>-0.30379</v>
      </c>
      <c r="AD48">
        <v>6</v>
      </c>
      <c r="AE48" s="13"/>
      <c r="AF48" s="13"/>
      <c r="AG48" s="13"/>
      <c r="AH48" s="13"/>
      <c r="AI48" s="13"/>
      <c r="AJ48" s="13"/>
      <c r="AX48">
        <v>1994</v>
      </c>
      <c r="AY48">
        <v>6</v>
      </c>
      <c r="AZ48">
        <v>8</v>
      </c>
      <c r="BA48">
        <v>6</v>
      </c>
      <c r="BB48">
        <v>4</v>
      </c>
      <c r="BC48">
        <v>5</v>
      </c>
      <c r="BD48">
        <v>-0.158</v>
      </c>
      <c r="BE48" s="13"/>
      <c r="DB48" s="15">
        <v>12</v>
      </c>
      <c r="DF48" s="14">
        <v>0.68136193403456524</v>
      </c>
      <c r="DG48" s="14">
        <v>0.61345567459902173</v>
      </c>
      <c r="DH48" s="14">
        <v>5.2934782608695654</v>
      </c>
      <c r="DI48" s="14">
        <v>1.045881535652174</v>
      </c>
    </row>
    <row r="49" spans="1:113">
      <c r="A49">
        <v>1983</v>
      </c>
      <c r="B49">
        <v>2</v>
      </c>
      <c r="C49">
        <v>1</v>
      </c>
      <c r="D49">
        <v>4</v>
      </c>
      <c r="E49">
        <v>5</v>
      </c>
      <c r="F49">
        <v>7</v>
      </c>
      <c r="H49" s="17">
        <v>-6.7916666666666681E-2</v>
      </c>
      <c r="I49" s="17">
        <v>-0.3706666666666667</v>
      </c>
      <c r="J49" s="17">
        <v>0.23633333333333331</v>
      </c>
      <c r="K49" s="17">
        <v>0.25899999999999995</v>
      </c>
      <c r="L49" s="17">
        <v>0.30416666666666664</v>
      </c>
      <c r="M49" s="17">
        <v>0.62966666666666671</v>
      </c>
      <c r="N49" s="17">
        <v>0.44583333333333325</v>
      </c>
      <c r="O49" s="17">
        <v>1.31</v>
      </c>
      <c r="P49">
        <v>2.0699999999999998</v>
      </c>
      <c r="Q49">
        <v>2.33</v>
      </c>
      <c r="R49">
        <v>2.4300000000000002</v>
      </c>
      <c r="S49">
        <v>2.2200000000000002</v>
      </c>
      <c r="T49">
        <v>1.69</v>
      </c>
      <c r="U49">
        <v>1.1200000000000001</v>
      </c>
      <c r="V49">
        <v>1.1200000000000001</v>
      </c>
      <c r="W49">
        <v>2.11</v>
      </c>
      <c r="X49" s="13">
        <v>0.56089</v>
      </c>
      <c r="Y49" s="13">
        <v>0.11335000000000001</v>
      </c>
      <c r="Z49" s="13">
        <v>1.2970000000000001E-2</v>
      </c>
      <c r="AA49" s="13">
        <v>0.21486</v>
      </c>
      <c r="AB49" s="13">
        <v>-6.1490000000000003E-2</v>
      </c>
      <c r="AC49" s="13">
        <v>-0.10599</v>
      </c>
      <c r="AD49">
        <v>7</v>
      </c>
      <c r="AL49" t="s">
        <v>288</v>
      </c>
      <c r="AX49">
        <v>1995</v>
      </c>
      <c r="AY49">
        <v>9</v>
      </c>
      <c r="AZ49">
        <v>7</v>
      </c>
      <c r="BA49">
        <v>6</v>
      </c>
      <c r="BB49">
        <v>7</v>
      </c>
      <c r="BC49">
        <v>8</v>
      </c>
      <c r="BD49">
        <v>5.5E-2</v>
      </c>
      <c r="BE49" s="13"/>
      <c r="DB49" s="15">
        <v>7</v>
      </c>
      <c r="DF49" s="14">
        <v>1.0073842248086955</v>
      </c>
      <c r="DG49" s="14">
        <v>0.68309104987597824</v>
      </c>
      <c r="DH49" s="14">
        <v>4.5326086956521738</v>
      </c>
      <c r="DI49" s="14">
        <v>1.4471213089130435</v>
      </c>
    </row>
    <row r="50" spans="1:113">
      <c r="A50">
        <v>1984</v>
      </c>
      <c r="B50">
        <v>2</v>
      </c>
      <c r="C50">
        <v>5</v>
      </c>
      <c r="D50">
        <v>8</v>
      </c>
      <c r="E50">
        <v>9</v>
      </c>
      <c r="F50">
        <v>6</v>
      </c>
      <c r="H50" s="17">
        <v>-0.22883333333333333</v>
      </c>
      <c r="I50" s="17">
        <v>-4.0666666666666663E-2</v>
      </c>
      <c r="J50" s="17">
        <v>-0.47966666666666669</v>
      </c>
      <c r="K50" s="17">
        <v>-0.46266666666666662</v>
      </c>
      <c r="L50" s="17">
        <v>-0.25074999999999997</v>
      </c>
      <c r="M50" s="17">
        <v>-0.42199999999999999</v>
      </c>
      <c r="N50" s="17">
        <v>-0.72000000000000008</v>
      </c>
      <c r="O50" s="17">
        <v>-0.57333333333333336</v>
      </c>
      <c r="P50">
        <v>-1.1299999999999999</v>
      </c>
      <c r="Q50">
        <v>-0.95</v>
      </c>
      <c r="R50">
        <v>-0.8</v>
      </c>
      <c r="S50">
        <v>-0.53</v>
      </c>
      <c r="T50">
        <v>-0.48</v>
      </c>
      <c r="U50">
        <v>-0.6</v>
      </c>
      <c r="V50">
        <v>-0.64</v>
      </c>
      <c r="W50">
        <v>1.77</v>
      </c>
      <c r="X50" s="13">
        <v>0.79930000000000001</v>
      </c>
      <c r="Y50" s="13">
        <v>0.56415000000000004</v>
      </c>
      <c r="Z50" s="13">
        <v>4.5019999999999998E-2</v>
      </c>
      <c r="AA50" s="13">
        <v>-0.23713999999999999</v>
      </c>
      <c r="AB50" s="13">
        <v>-0.16322999999999999</v>
      </c>
      <c r="AC50" s="13">
        <v>-0.34455000000000002</v>
      </c>
      <c r="AD50">
        <v>6</v>
      </c>
      <c r="AF50" t="s">
        <v>218</v>
      </c>
      <c r="AG50" t="s">
        <v>217</v>
      </c>
      <c r="AH50" t="s">
        <v>185</v>
      </c>
      <c r="AI50" t="s">
        <v>204</v>
      </c>
      <c r="AJ50" t="s">
        <v>205</v>
      </c>
      <c r="AM50" t="s">
        <v>326</v>
      </c>
      <c r="AN50" t="s">
        <v>327</v>
      </c>
      <c r="AX50">
        <v>1996</v>
      </c>
      <c r="AY50">
        <v>8</v>
      </c>
      <c r="AZ50">
        <v>7</v>
      </c>
      <c r="BA50">
        <v>6</v>
      </c>
      <c r="BB50">
        <v>7</v>
      </c>
      <c r="BC50">
        <v>5</v>
      </c>
      <c r="BD50">
        <v>-1E-3</v>
      </c>
      <c r="BE50" s="13"/>
      <c r="DB50" s="15">
        <v>7</v>
      </c>
      <c r="DF50" s="14">
        <v>0.85650898805065223</v>
      </c>
      <c r="DG50" s="14">
        <v>0.96078114901130429</v>
      </c>
      <c r="DH50" s="14">
        <v>4.6304347826086953</v>
      </c>
      <c r="DI50" s="14">
        <v>1.4980646970652174</v>
      </c>
    </row>
    <row r="51" spans="1:113">
      <c r="A51">
        <v>1985</v>
      </c>
      <c r="B51">
        <v>2</v>
      </c>
      <c r="C51">
        <v>5</v>
      </c>
      <c r="D51">
        <v>8</v>
      </c>
      <c r="E51">
        <v>9</v>
      </c>
      <c r="F51">
        <v>6</v>
      </c>
      <c r="H51" s="17">
        <v>-0.28733333333333333</v>
      </c>
      <c r="I51" s="17">
        <v>-0.23633333333333337</v>
      </c>
      <c r="J51" s="17">
        <v>-0.41566666666666663</v>
      </c>
      <c r="K51" s="17">
        <v>-0.40733333333333333</v>
      </c>
      <c r="L51" s="17">
        <v>-0.1285</v>
      </c>
      <c r="M51" s="17">
        <v>-0.17133333333333334</v>
      </c>
      <c r="N51" s="17">
        <v>-0.71166666666666678</v>
      </c>
      <c r="O51" s="17">
        <v>-0.94666666666666666</v>
      </c>
      <c r="P51">
        <v>-1.18</v>
      </c>
      <c r="Q51">
        <v>-1.53</v>
      </c>
      <c r="R51">
        <v>-0.89</v>
      </c>
      <c r="S51">
        <v>-0.91</v>
      </c>
      <c r="T51">
        <v>-0.96</v>
      </c>
      <c r="U51">
        <v>-0.98</v>
      </c>
      <c r="V51">
        <v>-0.9</v>
      </c>
      <c r="W51">
        <v>0.56999999999999995</v>
      </c>
      <c r="X51" s="13">
        <v>0.84731999999999996</v>
      </c>
      <c r="Y51" s="13">
        <v>0.68228999999999995</v>
      </c>
      <c r="Z51" s="13">
        <v>0.34303</v>
      </c>
      <c r="AA51" s="13">
        <v>-0.17652999999999999</v>
      </c>
      <c r="AB51" s="13">
        <v>-0.34116999999999997</v>
      </c>
      <c r="AC51" s="13">
        <v>-0.26622000000000001</v>
      </c>
      <c r="AD51">
        <v>6</v>
      </c>
      <c r="AF51">
        <v>7</v>
      </c>
      <c r="AG51">
        <v>5</v>
      </c>
      <c r="AH51">
        <v>0.69</v>
      </c>
      <c r="AI51" s="13">
        <v>15.249049697020901</v>
      </c>
      <c r="AJ51" s="14">
        <v>13.1689569220514</v>
      </c>
      <c r="AM51">
        <f t="shared" ref="AM51:AM89" si="87">RANK(AH51,$AH$51:$AH$89)</f>
        <v>13</v>
      </c>
      <c r="AN51">
        <f t="shared" ref="AN51:AN89" si="88">RANK(BD34,$BD$34:$BD$72)</f>
        <v>36</v>
      </c>
      <c r="AX51">
        <v>1997</v>
      </c>
      <c r="AY51">
        <v>6</v>
      </c>
      <c r="AZ51">
        <v>8</v>
      </c>
      <c r="BA51">
        <v>7</v>
      </c>
      <c r="BB51">
        <v>2</v>
      </c>
      <c r="BC51">
        <v>2</v>
      </c>
      <c r="BD51">
        <v>-0.32400000000000001</v>
      </c>
      <c r="BE51" s="13"/>
      <c r="DB51" s="15">
        <v>17</v>
      </c>
      <c r="DF51" s="14">
        <v>1.1912350423902174</v>
      </c>
      <c r="DG51" s="14">
        <v>1.4268983779133695</v>
      </c>
      <c r="DH51" s="14">
        <v>4.7282608695652177</v>
      </c>
      <c r="DI51" s="14">
        <v>2.1840621984782609</v>
      </c>
    </row>
    <row r="52" spans="1:113">
      <c r="A52">
        <v>1986</v>
      </c>
      <c r="B52">
        <v>2</v>
      </c>
      <c r="C52">
        <v>1</v>
      </c>
      <c r="D52">
        <v>4</v>
      </c>
      <c r="E52">
        <v>5</v>
      </c>
      <c r="F52">
        <v>6</v>
      </c>
      <c r="H52" s="17">
        <v>-0.13666666666666669</v>
      </c>
      <c r="I52" s="17">
        <v>-0.12833333333333333</v>
      </c>
      <c r="J52" s="17">
        <v>-0.18533333333333335</v>
      </c>
      <c r="K52" s="17">
        <v>-0.26199999999999996</v>
      </c>
      <c r="L52" s="17">
        <v>-4.8583333333333333E-2</v>
      </c>
      <c r="M52" s="17">
        <v>-0.13400000000000001</v>
      </c>
      <c r="N52" s="17">
        <v>8.4166666666666654E-2</v>
      </c>
      <c r="O52" s="17">
        <v>-0.46333333333333332</v>
      </c>
      <c r="P52">
        <v>-0.43</v>
      </c>
      <c r="Q52">
        <v>-0.4</v>
      </c>
      <c r="R52">
        <v>-0.79</v>
      </c>
      <c r="S52">
        <v>-0.64</v>
      </c>
      <c r="T52">
        <v>-0.51</v>
      </c>
      <c r="U52">
        <v>-0.41</v>
      </c>
      <c r="V52">
        <v>-0.47</v>
      </c>
      <c r="W52">
        <v>2.1800000000000002</v>
      </c>
      <c r="X52" s="13">
        <v>0.90885000000000005</v>
      </c>
      <c r="Y52" s="13">
        <v>0.70945000000000003</v>
      </c>
      <c r="Z52" s="13">
        <v>0.4173</v>
      </c>
      <c r="AA52" s="13">
        <v>-0.24651000000000001</v>
      </c>
      <c r="AB52" s="13">
        <v>-0.54422000000000004</v>
      </c>
      <c r="AC52" s="13">
        <v>-0.10657</v>
      </c>
      <c r="AD52">
        <v>6</v>
      </c>
      <c r="AF52">
        <v>7</v>
      </c>
      <c r="AG52">
        <v>5</v>
      </c>
      <c r="AH52">
        <v>0.36</v>
      </c>
      <c r="AI52" s="13">
        <v>1.47159255493107</v>
      </c>
      <c r="AJ52" s="14">
        <v>20.685798021241698</v>
      </c>
      <c r="AM52">
        <f t="shared" si="87"/>
        <v>14</v>
      </c>
      <c r="AN52">
        <f t="shared" si="88"/>
        <v>35</v>
      </c>
      <c r="AX52">
        <v>1998</v>
      </c>
      <c r="AY52">
        <v>6</v>
      </c>
      <c r="AZ52">
        <v>9</v>
      </c>
      <c r="BA52">
        <v>6</v>
      </c>
      <c r="BB52">
        <v>7</v>
      </c>
      <c r="BC52">
        <v>5</v>
      </c>
      <c r="BD52">
        <v>0.57699999999999996</v>
      </c>
      <c r="BE52" s="13"/>
      <c r="DB52" s="15">
        <v>11</v>
      </c>
      <c r="DF52" s="14">
        <v>0.8436027623320651</v>
      </c>
      <c r="DG52" s="14">
        <v>0.59097043249239145</v>
      </c>
      <c r="DH52" s="14">
        <v>4.2826086956521738</v>
      </c>
      <c r="DI52" s="14">
        <v>1.2435571436891302</v>
      </c>
    </row>
    <row r="53" spans="1:113">
      <c r="A53">
        <v>1987</v>
      </c>
      <c r="B53">
        <v>2</v>
      </c>
      <c r="C53">
        <v>1</v>
      </c>
      <c r="D53">
        <v>1</v>
      </c>
      <c r="E53">
        <v>9</v>
      </c>
      <c r="F53">
        <v>6</v>
      </c>
      <c r="H53" s="17">
        <v>0.19791666666666666</v>
      </c>
      <c r="I53" s="17">
        <v>4.2000000000000003E-2</v>
      </c>
      <c r="J53" s="17">
        <v>0.27199999999999996</v>
      </c>
      <c r="K53" s="17">
        <v>0.25066666666666665</v>
      </c>
      <c r="L53" s="17">
        <v>7.4416666666666673E-2</v>
      </c>
      <c r="M53" s="17">
        <v>0.20899999999999999</v>
      </c>
      <c r="N53" s="17">
        <v>1.2241666666666664</v>
      </c>
      <c r="O53" s="17">
        <v>1.0133333333333334</v>
      </c>
      <c r="P53">
        <v>1.04</v>
      </c>
      <c r="Q53">
        <v>0.98</v>
      </c>
      <c r="R53">
        <v>1.19</v>
      </c>
      <c r="S53">
        <v>1.17</v>
      </c>
      <c r="T53">
        <v>1.24</v>
      </c>
      <c r="U53">
        <v>0.89</v>
      </c>
      <c r="V53">
        <v>0.91</v>
      </c>
      <c r="W53">
        <v>2.1</v>
      </c>
      <c r="X53" s="13">
        <v>0.63985999999999998</v>
      </c>
      <c r="Y53" s="13">
        <v>0.49552000000000002</v>
      </c>
      <c r="Z53" s="13">
        <v>-4.9699999999999996E-3</v>
      </c>
      <c r="AA53" s="13">
        <v>-0.1681</v>
      </c>
      <c r="AB53" s="13">
        <v>-0.15498000000000001</v>
      </c>
      <c r="AC53" s="13">
        <v>0.11366999999999999</v>
      </c>
      <c r="AD53">
        <v>6</v>
      </c>
      <c r="AF53">
        <v>8</v>
      </c>
      <c r="AG53">
        <v>1</v>
      </c>
      <c r="AH53">
        <v>7.0000000000000007E-2</v>
      </c>
      <c r="AI53" s="13">
        <v>3.6659910794252899</v>
      </c>
      <c r="AJ53" s="14">
        <v>19.958664973632601</v>
      </c>
      <c r="AM53">
        <f t="shared" si="87"/>
        <v>18</v>
      </c>
      <c r="AN53">
        <f t="shared" si="88"/>
        <v>34</v>
      </c>
      <c r="AX53">
        <v>1999</v>
      </c>
      <c r="AY53">
        <v>8</v>
      </c>
      <c r="AZ53">
        <v>7</v>
      </c>
      <c r="BA53">
        <v>6</v>
      </c>
      <c r="BB53">
        <v>7</v>
      </c>
      <c r="BC53">
        <v>2</v>
      </c>
      <c r="BD53">
        <v>-0.13200000000000001</v>
      </c>
      <c r="BE53" s="13"/>
      <c r="DB53" s="15">
        <v>5</v>
      </c>
      <c r="DF53" s="14">
        <v>0.77745150194923907</v>
      </c>
      <c r="DG53" s="14">
        <v>0.70762216039586945</v>
      </c>
      <c r="DH53" s="14">
        <v>4.0217391304347823</v>
      </c>
      <c r="DI53" s="14">
        <v>1.2617702584782611</v>
      </c>
    </row>
    <row r="54" spans="1:113">
      <c r="A54">
        <v>1988</v>
      </c>
      <c r="B54">
        <v>2</v>
      </c>
      <c r="C54">
        <v>5</v>
      </c>
      <c r="D54">
        <v>8</v>
      </c>
      <c r="E54">
        <v>9</v>
      </c>
      <c r="F54">
        <v>6</v>
      </c>
      <c r="H54" s="17">
        <v>-0.10250000000000002</v>
      </c>
      <c r="I54" s="17">
        <v>-0.23300000000000001</v>
      </c>
      <c r="J54" s="17">
        <v>0.10841666666666665</v>
      </c>
      <c r="K54" s="17">
        <v>0.11766666666666666</v>
      </c>
      <c r="L54" s="17">
        <v>0.21091666666666667</v>
      </c>
      <c r="M54" s="17">
        <v>0.35066666666666668</v>
      </c>
      <c r="N54" s="17">
        <v>-1.0191666666666668</v>
      </c>
      <c r="O54" s="17">
        <v>-0.41666666666666669</v>
      </c>
      <c r="P54">
        <v>1.29</v>
      </c>
      <c r="Q54">
        <v>1.05</v>
      </c>
      <c r="R54">
        <v>0.69</v>
      </c>
      <c r="S54">
        <v>0.35</v>
      </c>
      <c r="T54">
        <v>0.28999999999999998</v>
      </c>
      <c r="U54">
        <v>-0.49</v>
      </c>
      <c r="V54">
        <v>-1.05</v>
      </c>
      <c r="W54">
        <v>1.42</v>
      </c>
      <c r="X54" s="13">
        <v>0.54166000000000003</v>
      </c>
      <c r="Y54" s="13">
        <v>0.57491999999999999</v>
      </c>
      <c r="Z54" s="13">
        <v>0.40856999999999999</v>
      </c>
      <c r="AA54" s="13">
        <v>0.22736000000000001</v>
      </c>
      <c r="AB54" s="13">
        <v>0.14749999999999999</v>
      </c>
      <c r="AC54" s="13">
        <v>0.25802999999999998</v>
      </c>
      <c r="AD54">
        <v>6</v>
      </c>
      <c r="AF54">
        <v>7</v>
      </c>
      <c r="AG54">
        <v>1</v>
      </c>
      <c r="AH54">
        <v>2.33</v>
      </c>
      <c r="AI54" s="13">
        <v>3.6118964035284198</v>
      </c>
      <c r="AJ54" s="14">
        <v>6.2455836578272699</v>
      </c>
      <c r="AM54">
        <f t="shared" si="87"/>
        <v>2</v>
      </c>
      <c r="AN54">
        <f t="shared" si="88"/>
        <v>16</v>
      </c>
      <c r="AX54">
        <v>2000</v>
      </c>
      <c r="AY54">
        <v>9</v>
      </c>
      <c r="AZ54">
        <v>8</v>
      </c>
      <c r="BA54">
        <v>3</v>
      </c>
      <c r="BB54">
        <v>4</v>
      </c>
      <c r="BC54">
        <v>8</v>
      </c>
      <c r="BD54">
        <v>-0.16900000000000001</v>
      </c>
      <c r="BE54" s="13"/>
      <c r="DB54" s="15">
        <v>1</v>
      </c>
      <c r="DF54" s="14">
        <v>0.65665323598945657</v>
      </c>
      <c r="DG54" s="14">
        <v>0.49966583384130436</v>
      </c>
      <c r="DH54" s="14">
        <v>4.4673913043478262</v>
      </c>
      <c r="DI54" s="14">
        <v>0.93943587249999982</v>
      </c>
    </row>
    <row r="55" spans="1:113">
      <c r="A55">
        <v>1989</v>
      </c>
      <c r="B55">
        <v>6</v>
      </c>
      <c r="C55">
        <v>5</v>
      </c>
      <c r="D55">
        <v>8</v>
      </c>
      <c r="E55">
        <v>9</v>
      </c>
      <c r="F55">
        <v>6</v>
      </c>
      <c r="H55" s="17">
        <v>-0.26900000000000002</v>
      </c>
      <c r="I55" s="17">
        <v>-0.37966666666666665</v>
      </c>
      <c r="J55" s="17">
        <v>-0.24833333333333338</v>
      </c>
      <c r="K55" s="17">
        <v>-0.47333333333333333</v>
      </c>
      <c r="L55" s="17">
        <v>2.0583333333333332E-2</v>
      </c>
      <c r="M55" s="17">
        <v>-9.4333333333333325E-2</v>
      </c>
      <c r="N55" s="17">
        <v>-0.78833333333333355</v>
      </c>
      <c r="O55" s="17">
        <v>-1.08</v>
      </c>
      <c r="P55">
        <v>-2.1800000000000002</v>
      </c>
      <c r="Q55">
        <v>-1.98</v>
      </c>
      <c r="R55">
        <v>-1.95</v>
      </c>
      <c r="S55">
        <v>-1.37</v>
      </c>
      <c r="T55">
        <v>-1.33</v>
      </c>
      <c r="U55">
        <v>-1.1100000000000001</v>
      </c>
      <c r="V55">
        <v>-0.8</v>
      </c>
      <c r="W55">
        <v>-0.83</v>
      </c>
      <c r="X55" s="13">
        <v>0.72789999999999999</v>
      </c>
      <c r="Y55" s="13">
        <v>0.87773999999999996</v>
      </c>
      <c r="Z55" s="13">
        <v>-0.19361</v>
      </c>
      <c r="AA55" s="13">
        <v>5.9540000000000003E-2</v>
      </c>
      <c r="AB55" s="13">
        <v>-0.10102</v>
      </c>
      <c r="AC55" s="13">
        <v>5.6899999999999997E-3</v>
      </c>
      <c r="AD55">
        <v>6</v>
      </c>
      <c r="AF55">
        <v>8</v>
      </c>
      <c r="AG55">
        <v>5</v>
      </c>
      <c r="AH55">
        <v>-0.95</v>
      </c>
      <c r="AI55" s="13">
        <v>6.2701645662212604</v>
      </c>
      <c r="AJ55" s="14">
        <v>6.5098549394665799</v>
      </c>
      <c r="AM55">
        <f t="shared" si="87"/>
        <v>32</v>
      </c>
      <c r="AN55">
        <f t="shared" si="88"/>
        <v>25</v>
      </c>
      <c r="AX55">
        <v>2001</v>
      </c>
      <c r="AY55">
        <v>6</v>
      </c>
      <c r="AZ55">
        <v>8</v>
      </c>
      <c r="BA55">
        <v>6</v>
      </c>
      <c r="BB55">
        <v>4</v>
      </c>
      <c r="BC55">
        <v>5</v>
      </c>
      <c r="BD55">
        <v>-0.185</v>
      </c>
      <c r="BE55" s="13"/>
      <c r="DB55" s="15">
        <v>1</v>
      </c>
      <c r="DF55" s="14">
        <v>0.60981634660652173</v>
      </c>
      <c r="DG55" s="14">
        <v>0.5614495043232608</v>
      </c>
      <c r="DH55" s="14">
        <v>5.0869565217391308</v>
      </c>
      <c r="DI55" s="14">
        <v>0.94634660010869553</v>
      </c>
    </row>
    <row r="56" spans="1:113">
      <c r="A56">
        <v>1990</v>
      </c>
      <c r="B56">
        <v>2</v>
      </c>
      <c r="C56">
        <v>5</v>
      </c>
      <c r="D56">
        <v>8</v>
      </c>
      <c r="E56">
        <v>9</v>
      </c>
      <c r="F56">
        <v>6</v>
      </c>
      <c r="H56" s="17">
        <v>-0.159</v>
      </c>
      <c r="I56" s="17">
        <v>-0.20733333333333334</v>
      </c>
      <c r="J56" s="17">
        <v>1.5083333333333332E-2</v>
      </c>
      <c r="K56" s="17">
        <v>-6.6666666666666729E-4</v>
      </c>
      <c r="L56" s="17">
        <v>0.17416666666666666</v>
      </c>
      <c r="M56" s="17">
        <v>0.20633333333333334</v>
      </c>
      <c r="N56" s="17">
        <v>0.17749999999999999</v>
      </c>
      <c r="O56" s="17">
        <v>0.26</v>
      </c>
      <c r="P56">
        <v>-0.3</v>
      </c>
      <c r="Q56">
        <v>-0.13</v>
      </c>
      <c r="R56">
        <v>0.02</v>
      </c>
      <c r="S56">
        <v>0.36</v>
      </c>
      <c r="T56">
        <v>0.2</v>
      </c>
      <c r="U56">
        <v>0.26</v>
      </c>
      <c r="V56">
        <v>0.32</v>
      </c>
      <c r="W56">
        <v>-0.62</v>
      </c>
      <c r="X56" s="13">
        <v>0.96743999999999997</v>
      </c>
      <c r="Y56" s="13">
        <v>0.39389999999999997</v>
      </c>
      <c r="Z56" s="13">
        <v>-8.3970000000000003E-2</v>
      </c>
      <c r="AA56" s="13">
        <v>-0.19599</v>
      </c>
      <c r="AB56" s="13">
        <v>1.072E-2</v>
      </c>
      <c r="AC56" s="13">
        <v>-4.2540000000000001E-2</v>
      </c>
      <c r="AD56">
        <v>6</v>
      </c>
      <c r="AF56">
        <v>8</v>
      </c>
      <c r="AG56">
        <v>5</v>
      </c>
      <c r="AH56">
        <v>-1.53</v>
      </c>
      <c r="AI56" s="13">
        <v>5.8929311859101796</v>
      </c>
      <c r="AJ56" s="14">
        <v>7.5428010631888096</v>
      </c>
      <c r="AM56">
        <f t="shared" si="87"/>
        <v>35</v>
      </c>
      <c r="AN56">
        <f t="shared" si="88"/>
        <v>39</v>
      </c>
      <c r="AX56">
        <v>2002</v>
      </c>
      <c r="AY56">
        <v>3</v>
      </c>
      <c r="AZ56">
        <v>8</v>
      </c>
      <c r="BA56">
        <v>7</v>
      </c>
      <c r="BB56">
        <v>3</v>
      </c>
      <c r="BC56">
        <v>2</v>
      </c>
      <c r="BD56">
        <v>0.23200000000000001</v>
      </c>
      <c r="BE56" s="13"/>
      <c r="DB56" s="15">
        <v>12</v>
      </c>
      <c r="DF56" s="14">
        <v>0.86211594086391308</v>
      </c>
      <c r="DG56" s="14">
        <v>0.94874512126521737</v>
      </c>
      <c r="DH56" s="14">
        <v>4.0108695652173916</v>
      </c>
      <c r="DI56" s="14">
        <v>1.5410437225586957</v>
      </c>
    </row>
    <row r="57" spans="1:113">
      <c r="A57">
        <v>1991</v>
      </c>
      <c r="B57">
        <v>2</v>
      </c>
      <c r="C57">
        <v>5</v>
      </c>
      <c r="D57">
        <v>1</v>
      </c>
      <c r="E57">
        <v>9</v>
      </c>
      <c r="F57">
        <v>6</v>
      </c>
      <c r="H57" s="17">
        <v>0.21358333333333335</v>
      </c>
      <c r="I57" s="17">
        <v>0.29533333333333334</v>
      </c>
      <c r="J57" s="17">
        <v>0.10133333333333333</v>
      </c>
      <c r="K57" s="17">
        <v>0.255</v>
      </c>
      <c r="L57" s="17">
        <v>-0.11208333333333335</v>
      </c>
      <c r="M57" s="17">
        <v>-0.04</v>
      </c>
      <c r="N57" s="17">
        <v>0.59750000000000003</v>
      </c>
      <c r="O57" s="17">
        <v>0.25</v>
      </c>
      <c r="P57">
        <v>0.08</v>
      </c>
      <c r="Q57">
        <v>0.32</v>
      </c>
      <c r="R57">
        <v>0.51</v>
      </c>
      <c r="S57">
        <v>0.32</v>
      </c>
      <c r="T57">
        <v>0.1</v>
      </c>
      <c r="U57">
        <v>0.21</v>
      </c>
      <c r="V57">
        <v>0.44</v>
      </c>
      <c r="W57">
        <v>-0.74</v>
      </c>
      <c r="X57" s="13">
        <v>0.68135999999999997</v>
      </c>
      <c r="Y57" s="13">
        <v>0.85021000000000002</v>
      </c>
      <c r="Z57" s="13">
        <v>7.7249999999999999E-2</v>
      </c>
      <c r="AA57" s="13">
        <v>1.984E-2</v>
      </c>
      <c r="AB57" s="13">
        <v>5.3460000000000001E-2</v>
      </c>
      <c r="AC57" s="13">
        <v>0.15776000000000001</v>
      </c>
      <c r="AD57">
        <v>6</v>
      </c>
      <c r="AF57">
        <v>8</v>
      </c>
      <c r="AG57">
        <v>1</v>
      </c>
      <c r="AH57">
        <v>-0.4</v>
      </c>
      <c r="AI57" s="13">
        <v>11.7857532305266</v>
      </c>
      <c r="AJ57" s="14">
        <v>28.842020744496399</v>
      </c>
      <c r="AM57">
        <f t="shared" si="87"/>
        <v>23</v>
      </c>
      <c r="AN57">
        <f t="shared" si="88"/>
        <v>33</v>
      </c>
      <c r="AX57">
        <v>2003</v>
      </c>
      <c r="AY57">
        <v>6</v>
      </c>
      <c r="AZ57">
        <v>7</v>
      </c>
      <c r="BA57">
        <v>6</v>
      </c>
      <c r="BB57">
        <v>2</v>
      </c>
      <c r="BC57">
        <v>3</v>
      </c>
      <c r="BD57">
        <v>0.26600000000000001</v>
      </c>
      <c r="BE57" s="13"/>
      <c r="DB57" s="15">
        <v>8</v>
      </c>
      <c r="DF57" s="14">
        <v>0.94833864960923375</v>
      </c>
      <c r="DG57" s="14">
        <v>0.99754335955434781</v>
      </c>
      <c r="DH57" s="14">
        <v>4.3586956521739131</v>
      </c>
      <c r="DI57" s="14">
        <v>1.6305710566304348</v>
      </c>
    </row>
    <row r="58" spans="1:113">
      <c r="A58">
        <v>1992</v>
      </c>
      <c r="B58">
        <v>2</v>
      </c>
      <c r="C58">
        <v>1</v>
      </c>
      <c r="D58">
        <v>8</v>
      </c>
      <c r="E58">
        <v>9</v>
      </c>
      <c r="F58">
        <v>7</v>
      </c>
      <c r="H58" s="17">
        <v>-0.46549999999999997</v>
      </c>
      <c r="I58" s="17">
        <v>-0.5063333333333333</v>
      </c>
      <c r="J58" s="17">
        <v>-0.12991666666666668</v>
      </c>
      <c r="K58" s="17">
        <v>-0.13666666666666669</v>
      </c>
      <c r="L58" s="17">
        <v>0.33574999999999999</v>
      </c>
      <c r="M58" s="17">
        <v>0.36966666666666664</v>
      </c>
      <c r="N58" s="17">
        <v>0.62250000000000016</v>
      </c>
      <c r="O58" s="17">
        <v>1.3933333333333333</v>
      </c>
      <c r="P58">
        <v>1.1399999999999999</v>
      </c>
      <c r="Q58">
        <v>1.62</v>
      </c>
      <c r="R58">
        <v>1.61</v>
      </c>
      <c r="S58">
        <v>1.62</v>
      </c>
      <c r="T58">
        <v>1.5</v>
      </c>
      <c r="U58">
        <v>1.41</v>
      </c>
      <c r="V58">
        <v>1.27</v>
      </c>
      <c r="W58">
        <v>0.67</v>
      </c>
      <c r="X58" s="13">
        <v>0.8206</v>
      </c>
      <c r="Y58" s="13">
        <v>0.28799000000000002</v>
      </c>
      <c r="Z58" s="13">
        <v>-6.2300000000000001E-2</v>
      </c>
      <c r="AA58" s="13">
        <v>0.16245999999999999</v>
      </c>
      <c r="AB58" s="13">
        <v>-0.13597000000000001</v>
      </c>
      <c r="AC58" s="13">
        <v>-0.37287999999999999</v>
      </c>
      <c r="AD58">
        <v>7</v>
      </c>
      <c r="AF58">
        <v>8</v>
      </c>
      <c r="AG58">
        <v>1</v>
      </c>
      <c r="AH58">
        <v>0.98</v>
      </c>
      <c r="AI58" s="13">
        <v>1.78228247647565</v>
      </c>
      <c r="AJ58" s="14">
        <v>36.320162091821402</v>
      </c>
      <c r="AM58">
        <f t="shared" si="87"/>
        <v>10</v>
      </c>
      <c r="AN58">
        <f t="shared" si="88"/>
        <v>21</v>
      </c>
      <c r="AX58">
        <v>2004</v>
      </c>
      <c r="AY58">
        <v>6</v>
      </c>
      <c r="AZ58">
        <v>8</v>
      </c>
      <c r="BA58">
        <v>6</v>
      </c>
      <c r="BB58">
        <v>4</v>
      </c>
      <c r="BC58">
        <v>5</v>
      </c>
      <c r="BD58">
        <v>9.4E-2</v>
      </c>
      <c r="BE58" s="13"/>
      <c r="DB58" s="15">
        <v>3</v>
      </c>
      <c r="DF58" s="14">
        <v>1.0769505762180436</v>
      </c>
      <c r="DG58" s="14">
        <v>0.78963717124021726</v>
      </c>
      <c r="DH58" s="14">
        <v>4.1739130434782608</v>
      </c>
      <c r="DI58" s="14">
        <v>1.6103688976086958</v>
      </c>
    </row>
    <row r="59" spans="1:113">
      <c r="A59">
        <v>1993</v>
      </c>
      <c r="B59">
        <v>2</v>
      </c>
      <c r="C59">
        <v>1</v>
      </c>
      <c r="D59">
        <v>8</v>
      </c>
      <c r="E59">
        <v>9</v>
      </c>
      <c r="F59">
        <v>6</v>
      </c>
      <c r="H59" s="17">
        <v>-6.0666666666666674E-2</v>
      </c>
      <c r="I59" s="17">
        <v>-8.2666666666666666E-2</v>
      </c>
      <c r="J59" s="17">
        <v>-9.2166666666666675E-2</v>
      </c>
      <c r="K59" s="17">
        <v>-0.12166666666666666</v>
      </c>
      <c r="L59" s="17">
        <v>-3.1583333333333331E-2</v>
      </c>
      <c r="M59" s="17">
        <v>-3.9333333333333338E-2</v>
      </c>
      <c r="N59" s="17">
        <v>0.43666666666666676</v>
      </c>
      <c r="O59" s="17">
        <v>0.77333333333333343</v>
      </c>
      <c r="P59">
        <v>-0.14000000000000001</v>
      </c>
      <c r="Q59">
        <v>0.04</v>
      </c>
      <c r="R59">
        <v>0.28000000000000003</v>
      </c>
      <c r="S59">
        <v>0.42</v>
      </c>
      <c r="T59">
        <v>0.47</v>
      </c>
      <c r="U59">
        <v>0.92</v>
      </c>
      <c r="V59">
        <v>0.93</v>
      </c>
      <c r="W59">
        <v>0.76</v>
      </c>
      <c r="X59" s="13">
        <v>0.98380000000000001</v>
      </c>
      <c r="Y59" s="13">
        <v>0.80703000000000003</v>
      </c>
      <c r="Z59" s="13">
        <v>-0.17158999999999999</v>
      </c>
      <c r="AA59" s="13">
        <v>-0.10002</v>
      </c>
      <c r="AB59" s="13">
        <v>-0.26513999999999999</v>
      </c>
      <c r="AC59" s="13">
        <v>-8.3499999999999998E-3</v>
      </c>
      <c r="AD59">
        <v>6</v>
      </c>
      <c r="AF59">
        <v>7</v>
      </c>
      <c r="AG59">
        <v>5</v>
      </c>
      <c r="AH59">
        <v>1.05</v>
      </c>
      <c r="AI59" s="13">
        <v>8.1174876232891293</v>
      </c>
      <c r="AJ59" s="14">
        <v>7.54604086895508</v>
      </c>
      <c r="AM59">
        <f t="shared" si="87"/>
        <v>9</v>
      </c>
      <c r="AN59">
        <f t="shared" si="88"/>
        <v>8</v>
      </c>
      <c r="AX59">
        <v>2005</v>
      </c>
      <c r="AY59">
        <v>6</v>
      </c>
      <c r="AZ59">
        <v>8</v>
      </c>
      <c r="BA59">
        <v>6</v>
      </c>
      <c r="BB59">
        <v>7</v>
      </c>
      <c r="BC59">
        <v>8</v>
      </c>
      <c r="BD59">
        <v>0.153</v>
      </c>
      <c r="BE59" s="13"/>
      <c r="DB59" s="15">
        <v>10</v>
      </c>
      <c r="DF59" s="14">
        <v>1.4053385759195651</v>
      </c>
      <c r="DG59" s="14">
        <v>1.0742444316033697</v>
      </c>
      <c r="DH59" s="14">
        <v>4.7391304347826084</v>
      </c>
      <c r="DI59" s="14">
        <v>2.0756081389130436</v>
      </c>
    </row>
    <row r="60" spans="1:113">
      <c r="A60">
        <v>1994</v>
      </c>
      <c r="B60">
        <v>2</v>
      </c>
      <c r="C60">
        <v>1</v>
      </c>
      <c r="D60">
        <v>1</v>
      </c>
      <c r="E60">
        <v>9</v>
      </c>
      <c r="F60">
        <v>6</v>
      </c>
      <c r="H60" s="17">
        <v>0.47858333333333336</v>
      </c>
      <c r="I60" s="17">
        <v>0.4506666666666666</v>
      </c>
      <c r="J60" s="17">
        <v>-6.2333333333333324E-2</v>
      </c>
      <c r="K60" s="17">
        <v>-5.8999999999999997E-2</v>
      </c>
      <c r="L60" s="17">
        <v>-0.54108333333333347</v>
      </c>
      <c r="M60" s="17">
        <v>-0.51</v>
      </c>
      <c r="N60" s="17">
        <v>0.38166666666666665</v>
      </c>
      <c r="O60" s="17">
        <v>3.6666666666666674E-2</v>
      </c>
      <c r="P60">
        <v>0.28000000000000003</v>
      </c>
      <c r="Q60">
        <v>0.19</v>
      </c>
      <c r="R60">
        <v>0.03</v>
      </c>
      <c r="S60">
        <v>-0.16</v>
      </c>
      <c r="T60">
        <v>-0.06</v>
      </c>
      <c r="U60">
        <v>0.03</v>
      </c>
      <c r="V60">
        <v>0.14000000000000001</v>
      </c>
      <c r="W60">
        <v>0.8</v>
      </c>
      <c r="X60" s="13">
        <v>1.0159199999999999</v>
      </c>
      <c r="Y60" s="13">
        <v>0.76983999999999997</v>
      </c>
      <c r="Z60" s="13">
        <v>-9.8570000000000005E-2</v>
      </c>
      <c r="AA60" s="13">
        <v>-0.14077000000000001</v>
      </c>
      <c r="AB60" s="13">
        <v>2.0999999999999999E-3</v>
      </c>
      <c r="AC60" s="13">
        <v>2.146E-2</v>
      </c>
      <c r="AD60">
        <v>6</v>
      </c>
      <c r="AF60">
        <v>8</v>
      </c>
      <c r="AG60">
        <v>5</v>
      </c>
      <c r="AH60">
        <v>-1.98</v>
      </c>
      <c r="AI60" s="13">
        <v>1.35096799404687</v>
      </c>
      <c r="AJ60" s="14">
        <v>6.7270669219565002</v>
      </c>
      <c r="AM60">
        <f t="shared" si="87"/>
        <v>39</v>
      </c>
      <c r="AN60">
        <f t="shared" si="88"/>
        <v>18</v>
      </c>
      <c r="AX60">
        <v>2006</v>
      </c>
      <c r="AY60">
        <v>11</v>
      </c>
      <c r="AZ60">
        <v>8</v>
      </c>
      <c r="BA60">
        <v>6</v>
      </c>
      <c r="BB60">
        <v>4</v>
      </c>
      <c r="BC60">
        <v>8</v>
      </c>
      <c r="BD60">
        <v>-0.28699999999999998</v>
      </c>
      <c r="BE60" s="13"/>
      <c r="DB60" s="15">
        <v>7</v>
      </c>
      <c r="DF60" s="14">
        <v>0.73032950616793468</v>
      </c>
      <c r="DG60" s="14">
        <v>0.40986459962673921</v>
      </c>
      <c r="DH60" s="14">
        <v>4.8152173913043477</v>
      </c>
      <c r="DI60" s="14">
        <v>0.97706443162173906</v>
      </c>
    </row>
    <row r="61" spans="1:113">
      <c r="A61">
        <v>1995</v>
      </c>
      <c r="B61">
        <v>2</v>
      </c>
      <c r="C61">
        <v>1</v>
      </c>
      <c r="D61">
        <v>1</v>
      </c>
      <c r="E61">
        <v>9</v>
      </c>
      <c r="F61">
        <v>6</v>
      </c>
      <c r="H61" s="17">
        <v>-1.5083333333333331E-2</v>
      </c>
      <c r="I61" s="17">
        <v>-8.933333333333332E-2</v>
      </c>
      <c r="J61" s="17">
        <v>3.4083333333333334E-2</v>
      </c>
      <c r="K61" s="17">
        <v>-1.2000000000000002E-2</v>
      </c>
      <c r="L61" s="17">
        <v>4.9083333333333333E-2</v>
      </c>
      <c r="M61" s="17">
        <v>7.6999999999999999E-2</v>
      </c>
      <c r="N61" s="17">
        <v>-2.5000000000000005E-2</v>
      </c>
      <c r="O61" s="17">
        <v>0.26333333333333336</v>
      </c>
      <c r="P61">
        <v>1.1399999999999999</v>
      </c>
      <c r="Q61">
        <v>1.21</v>
      </c>
      <c r="R61">
        <v>1.1000000000000001</v>
      </c>
      <c r="S61">
        <v>0.87</v>
      </c>
      <c r="T61">
        <v>0.49</v>
      </c>
      <c r="U61">
        <v>0.27</v>
      </c>
      <c r="V61">
        <v>0.03</v>
      </c>
      <c r="W61">
        <v>0.75</v>
      </c>
      <c r="X61" s="13">
        <v>1.29149</v>
      </c>
      <c r="Y61" s="13">
        <v>1.05026</v>
      </c>
      <c r="Z61" s="13">
        <v>0.65017999999999998</v>
      </c>
      <c r="AA61" s="13">
        <v>7.8399999999999997E-2</v>
      </c>
      <c r="AB61" s="13">
        <v>0.38965</v>
      </c>
      <c r="AC61" s="13">
        <v>0.39559</v>
      </c>
      <c r="AD61">
        <v>6</v>
      </c>
      <c r="AF61">
        <v>7</v>
      </c>
      <c r="AG61">
        <v>5</v>
      </c>
      <c r="AH61">
        <v>-0.13</v>
      </c>
      <c r="AI61" s="13">
        <v>37.310074593262399</v>
      </c>
      <c r="AJ61" s="14">
        <v>30.999749179811602</v>
      </c>
      <c r="AM61">
        <f t="shared" si="87"/>
        <v>21</v>
      </c>
      <c r="AN61">
        <f t="shared" si="88"/>
        <v>23</v>
      </c>
      <c r="AX61">
        <v>2007</v>
      </c>
      <c r="AY61">
        <v>6</v>
      </c>
      <c r="AZ61">
        <v>7</v>
      </c>
      <c r="BA61">
        <v>6</v>
      </c>
      <c r="BB61">
        <v>4</v>
      </c>
      <c r="BC61">
        <v>8</v>
      </c>
      <c r="BD61">
        <v>0.37</v>
      </c>
      <c r="BE61" s="13"/>
      <c r="DB61" s="15">
        <v>7</v>
      </c>
      <c r="DF61" s="14">
        <v>0.76684039067282617</v>
      </c>
      <c r="DG61" s="14">
        <v>0.59404420329021745</v>
      </c>
      <c r="DH61" s="14">
        <v>5.2391304347826084</v>
      </c>
      <c r="DI61" s="14">
        <v>1.1237214690010868</v>
      </c>
    </row>
    <row r="62" spans="1:113">
      <c r="A62">
        <v>1996</v>
      </c>
      <c r="B62">
        <v>2</v>
      </c>
      <c r="C62">
        <v>5</v>
      </c>
      <c r="D62">
        <v>8</v>
      </c>
      <c r="E62">
        <v>9</v>
      </c>
      <c r="F62">
        <v>6</v>
      </c>
      <c r="H62" s="17">
        <v>-0.36166666666666664</v>
      </c>
      <c r="I62" s="17">
        <v>-0.15466666666666665</v>
      </c>
      <c r="J62" s="17">
        <v>-0.23824999999999999</v>
      </c>
      <c r="K62" s="17">
        <v>-0.15533333333333335</v>
      </c>
      <c r="L62" s="17">
        <v>0.1235</v>
      </c>
      <c r="M62" s="17">
        <v>-6.6666666666666729E-4</v>
      </c>
      <c r="N62" s="17">
        <v>-0.36999999999999994</v>
      </c>
      <c r="O62" s="17">
        <v>-0.40666666666666673</v>
      </c>
      <c r="P62">
        <v>-0.78</v>
      </c>
      <c r="Q62">
        <v>-0.72</v>
      </c>
      <c r="R62">
        <v>-0.65</v>
      </c>
      <c r="S62">
        <v>-0.66</v>
      </c>
      <c r="T62">
        <v>-0.48</v>
      </c>
      <c r="U62">
        <v>-0.34</v>
      </c>
      <c r="V62">
        <v>-0.4</v>
      </c>
      <c r="W62">
        <v>1.01</v>
      </c>
      <c r="X62" s="13">
        <v>0.90715000000000001</v>
      </c>
      <c r="Y62" s="13">
        <v>0.80235000000000001</v>
      </c>
      <c r="Z62" s="13">
        <v>0.19939000000000001</v>
      </c>
      <c r="AA62" s="13">
        <v>0.18944</v>
      </c>
      <c r="AB62" s="13">
        <v>0.12467</v>
      </c>
      <c r="AC62" s="13">
        <v>3.005E-2</v>
      </c>
      <c r="AD62">
        <v>6</v>
      </c>
      <c r="AF62">
        <v>8</v>
      </c>
      <c r="AG62">
        <v>5</v>
      </c>
      <c r="AH62">
        <v>0.32</v>
      </c>
      <c r="AI62" s="13">
        <v>2.0109569766199198</v>
      </c>
      <c r="AJ62" s="14">
        <v>22.663926882501102</v>
      </c>
      <c r="AM62">
        <f t="shared" si="87"/>
        <v>15</v>
      </c>
      <c r="AN62">
        <f t="shared" si="88"/>
        <v>10</v>
      </c>
      <c r="AX62">
        <v>2008</v>
      </c>
      <c r="AY62">
        <v>8</v>
      </c>
      <c r="AZ62">
        <v>8</v>
      </c>
      <c r="BA62">
        <v>5</v>
      </c>
      <c r="BB62">
        <v>2</v>
      </c>
      <c r="BC62">
        <v>3</v>
      </c>
      <c r="BD62">
        <v>-0.13500000000000001</v>
      </c>
      <c r="BE62" s="13"/>
      <c r="DB62" s="15">
        <v>2</v>
      </c>
      <c r="DF62" s="14">
        <v>0.99712945579673917</v>
      </c>
      <c r="DG62" s="14">
        <v>0.86738655040341317</v>
      </c>
      <c r="DH62" s="14">
        <v>4.25</v>
      </c>
      <c r="DI62" s="14">
        <v>1.4755044439130436</v>
      </c>
    </row>
    <row r="63" spans="1:113">
      <c r="A63">
        <v>1997</v>
      </c>
      <c r="B63">
        <v>2</v>
      </c>
      <c r="C63">
        <v>5</v>
      </c>
      <c r="D63">
        <v>4</v>
      </c>
      <c r="E63">
        <v>9</v>
      </c>
      <c r="F63">
        <v>6</v>
      </c>
      <c r="H63" s="17">
        <v>0.51833333333333331</v>
      </c>
      <c r="I63" s="17">
        <v>0.12566666666666668</v>
      </c>
      <c r="J63" s="17">
        <v>0.1153333333333333</v>
      </c>
      <c r="K63" s="17">
        <v>-5.4666666666666662E-2</v>
      </c>
      <c r="L63" s="17">
        <v>-0.40300000000000002</v>
      </c>
      <c r="M63" s="17">
        <v>-0.18033333333333332</v>
      </c>
      <c r="N63" s="17">
        <v>1.1899999999999997</v>
      </c>
      <c r="O63" s="17">
        <v>0.3833333333333333</v>
      </c>
      <c r="P63">
        <v>-0.3</v>
      </c>
      <c r="Q63">
        <v>-0.43</v>
      </c>
      <c r="R63">
        <v>-0.43</v>
      </c>
      <c r="S63">
        <v>-0.24</v>
      </c>
      <c r="T63">
        <v>-0.06</v>
      </c>
      <c r="U63">
        <v>0.34</v>
      </c>
      <c r="V63">
        <v>0.87</v>
      </c>
      <c r="W63">
        <v>0.65</v>
      </c>
      <c r="X63" s="13">
        <v>0.68628999999999996</v>
      </c>
      <c r="Y63" s="13">
        <v>0.22106999999999999</v>
      </c>
      <c r="Z63" s="13">
        <v>-0.52436000000000005</v>
      </c>
      <c r="AA63" s="13">
        <v>-0.32052000000000003</v>
      </c>
      <c r="AB63" s="13">
        <v>-0.38880999999999999</v>
      </c>
      <c r="AC63" s="13">
        <v>-0.37583</v>
      </c>
      <c r="AD63">
        <v>6</v>
      </c>
      <c r="AF63">
        <v>8</v>
      </c>
      <c r="AG63">
        <v>1</v>
      </c>
      <c r="AH63">
        <v>1.62</v>
      </c>
      <c r="AI63" s="13">
        <v>2.9379032831699798</v>
      </c>
      <c r="AJ63" s="14">
        <v>4.7925507588208802</v>
      </c>
      <c r="AM63">
        <f t="shared" si="87"/>
        <v>5</v>
      </c>
      <c r="AN63">
        <f t="shared" si="88"/>
        <v>20</v>
      </c>
      <c r="AX63">
        <v>2009</v>
      </c>
      <c r="AY63">
        <v>8</v>
      </c>
      <c r="AZ63">
        <v>7</v>
      </c>
      <c r="BA63">
        <v>5</v>
      </c>
      <c r="BB63">
        <v>7</v>
      </c>
      <c r="BC63">
        <v>2</v>
      </c>
      <c r="BD63">
        <v>-3.9E-2</v>
      </c>
      <c r="BE63" s="13"/>
      <c r="DB63" s="15">
        <v>3</v>
      </c>
      <c r="DF63" s="14">
        <v>0.95425360992282582</v>
      </c>
      <c r="DG63" s="14">
        <v>0.94111338104021736</v>
      </c>
      <c r="DH63" s="14">
        <v>5.7608695652173916</v>
      </c>
      <c r="DI63" s="14">
        <v>1.4763724239130434</v>
      </c>
    </row>
    <row r="64" spans="1:113">
      <c r="A64">
        <v>1998</v>
      </c>
      <c r="B64">
        <v>2</v>
      </c>
      <c r="C64">
        <v>5</v>
      </c>
      <c r="D64">
        <v>8</v>
      </c>
      <c r="E64">
        <v>9</v>
      </c>
      <c r="F64">
        <v>6</v>
      </c>
      <c r="H64" s="17">
        <v>-6.5500000000000017E-2</v>
      </c>
      <c r="I64" s="17">
        <v>0.12866666666666668</v>
      </c>
      <c r="J64" s="17">
        <v>0.43425000000000002</v>
      </c>
      <c r="K64" s="17">
        <v>0.71033333333333337</v>
      </c>
      <c r="L64" s="17">
        <v>0.49974999999999997</v>
      </c>
      <c r="M64" s="17">
        <v>0.58166666666666667</v>
      </c>
      <c r="N64" s="17">
        <v>7.2500000000000064E-2</v>
      </c>
      <c r="O64" s="17">
        <v>1.0233333333333334</v>
      </c>
      <c r="P64">
        <v>2.42</v>
      </c>
      <c r="Q64">
        <v>2.2999999999999998</v>
      </c>
      <c r="R64">
        <v>2.42</v>
      </c>
      <c r="S64">
        <v>2.08</v>
      </c>
      <c r="T64">
        <v>1.49</v>
      </c>
      <c r="U64">
        <v>0.9</v>
      </c>
      <c r="V64">
        <v>0.68</v>
      </c>
      <c r="W64">
        <v>2.0099999999999998</v>
      </c>
      <c r="X64" s="13">
        <v>0.65822000000000003</v>
      </c>
      <c r="Y64" s="13">
        <v>0.66208</v>
      </c>
      <c r="Z64" s="13">
        <v>0.24437</v>
      </c>
      <c r="AA64" s="13">
        <v>1.14785</v>
      </c>
      <c r="AB64" s="13">
        <v>0.82798000000000005</v>
      </c>
      <c r="AC64" s="13">
        <v>0.81813999999999998</v>
      </c>
      <c r="AD64">
        <v>6</v>
      </c>
      <c r="AF64">
        <v>8</v>
      </c>
      <c r="AG64">
        <v>1</v>
      </c>
      <c r="AH64">
        <v>0.04</v>
      </c>
      <c r="AI64" s="13">
        <v>3.3402981810347199</v>
      </c>
      <c r="AJ64" s="14">
        <v>2.8175763347299698</v>
      </c>
      <c r="AM64">
        <f t="shared" si="87"/>
        <v>19</v>
      </c>
      <c r="AN64">
        <f t="shared" si="88"/>
        <v>30</v>
      </c>
      <c r="AX64">
        <v>2010</v>
      </c>
      <c r="AY64">
        <v>11</v>
      </c>
      <c r="AZ64">
        <v>7</v>
      </c>
      <c r="BA64">
        <v>7</v>
      </c>
      <c r="BB64">
        <v>7</v>
      </c>
      <c r="BC64">
        <v>4</v>
      </c>
      <c r="BD64">
        <v>0.48799999999999999</v>
      </c>
      <c r="BE64" s="13"/>
      <c r="DB64" s="15">
        <v>12</v>
      </c>
      <c r="DF64" s="14">
        <v>0.84737587081304344</v>
      </c>
      <c r="DG64" s="14">
        <v>0.41295124785326076</v>
      </c>
      <c r="DH64" s="14">
        <v>3.5760869565217392</v>
      </c>
      <c r="DI64" s="14">
        <v>1.1656102170652174</v>
      </c>
    </row>
    <row r="65" spans="1:140">
      <c r="A65">
        <v>1999</v>
      </c>
      <c r="B65">
        <v>2</v>
      </c>
      <c r="C65">
        <v>5</v>
      </c>
      <c r="D65">
        <v>8</v>
      </c>
      <c r="E65">
        <v>9</v>
      </c>
      <c r="F65">
        <v>6</v>
      </c>
      <c r="H65" s="17">
        <v>3.4249999999999996E-2</v>
      </c>
      <c r="I65" s="17">
        <v>5.6333333333333346E-2</v>
      </c>
      <c r="J65" s="17">
        <v>-9.7166666666666665E-2</v>
      </c>
      <c r="K65" s="17">
        <v>-0.10233333333333333</v>
      </c>
      <c r="L65" s="17">
        <v>-0.13141666666666665</v>
      </c>
      <c r="M65" s="17">
        <v>-0.15866666666666665</v>
      </c>
      <c r="N65" s="17">
        <v>-1.0941666666666665</v>
      </c>
      <c r="O65" s="17">
        <v>-0.8666666666666667</v>
      </c>
      <c r="P65">
        <v>-1.23</v>
      </c>
      <c r="Q65">
        <v>-1.51</v>
      </c>
      <c r="R65">
        <v>-1.53</v>
      </c>
      <c r="S65">
        <v>-1.41</v>
      </c>
      <c r="T65">
        <v>-0.92</v>
      </c>
      <c r="U65">
        <v>-0.81</v>
      </c>
      <c r="V65">
        <v>-0.87</v>
      </c>
      <c r="W65">
        <v>-0.33</v>
      </c>
      <c r="X65" s="13">
        <v>1.41879</v>
      </c>
      <c r="Y65" s="13">
        <v>0.46056000000000002</v>
      </c>
      <c r="Z65" s="13">
        <v>0.10290000000000001</v>
      </c>
      <c r="AA65" s="13">
        <v>0.11405</v>
      </c>
      <c r="AB65" s="13">
        <v>7.356E-2</v>
      </c>
      <c r="AC65" s="13">
        <v>-8.2750000000000004E-2</v>
      </c>
      <c r="AD65">
        <v>6</v>
      </c>
      <c r="AF65">
        <v>8</v>
      </c>
      <c r="AG65">
        <v>1</v>
      </c>
      <c r="AH65">
        <v>0.19</v>
      </c>
      <c r="AI65" s="13">
        <v>7.2755487044490703</v>
      </c>
      <c r="AJ65" s="14">
        <v>8.1164708134519898</v>
      </c>
      <c r="AM65">
        <f t="shared" si="87"/>
        <v>17</v>
      </c>
      <c r="AN65">
        <f t="shared" si="88"/>
        <v>29</v>
      </c>
      <c r="AX65">
        <v>2011</v>
      </c>
      <c r="AY65">
        <v>6</v>
      </c>
      <c r="AZ65">
        <v>8</v>
      </c>
      <c r="BA65">
        <v>6</v>
      </c>
      <c r="BB65">
        <v>7</v>
      </c>
      <c r="BC65">
        <v>5</v>
      </c>
      <c r="BD65">
        <v>-0.13500000000000001</v>
      </c>
      <c r="BE65" s="13"/>
      <c r="DB65" s="15">
        <v>2</v>
      </c>
      <c r="DF65" s="14">
        <v>0.77820343073360865</v>
      </c>
      <c r="DG65" s="14">
        <v>0.72242666585869564</v>
      </c>
      <c r="DH65" s="14">
        <v>5.5326086956521738</v>
      </c>
      <c r="DI65" s="14">
        <v>1.1932692027097824</v>
      </c>
    </row>
    <row r="66" spans="1:140">
      <c r="A66">
        <v>2000</v>
      </c>
      <c r="B66">
        <v>6</v>
      </c>
      <c r="C66">
        <v>5</v>
      </c>
      <c r="D66">
        <v>8</v>
      </c>
      <c r="E66">
        <v>9</v>
      </c>
      <c r="F66">
        <v>6</v>
      </c>
      <c r="H66" s="17">
        <v>6.9499999999999965E-2</v>
      </c>
      <c r="I66" s="17">
        <v>0.21633333333333335</v>
      </c>
      <c r="J66" s="17">
        <v>-0.11333333333333334</v>
      </c>
      <c r="K66" s="17">
        <v>-0.10866666666666668</v>
      </c>
      <c r="L66" s="17">
        <v>-0.18300000000000002</v>
      </c>
      <c r="M66" s="17">
        <v>-0.32500000000000001</v>
      </c>
      <c r="N66" s="17">
        <v>-0.87250000000000005</v>
      </c>
      <c r="O66" s="17">
        <v>-0.95333333333333348</v>
      </c>
      <c r="P66">
        <v>-1.41</v>
      </c>
      <c r="Q66">
        <v>-1.54</v>
      </c>
      <c r="R66">
        <v>-1.79</v>
      </c>
      <c r="S66">
        <v>-1.53</v>
      </c>
      <c r="T66">
        <v>-1.26</v>
      </c>
      <c r="U66">
        <v>-0.8</v>
      </c>
      <c r="V66">
        <v>-0.8</v>
      </c>
      <c r="W66">
        <v>0.28999999999999998</v>
      </c>
      <c r="X66" s="13">
        <v>1.2764200000000001</v>
      </c>
      <c r="Y66" s="13">
        <v>0.71736999999999995</v>
      </c>
      <c r="Z66" s="13">
        <v>0.26860000000000001</v>
      </c>
      <c r="AA66" s="13">
        <v>1.035E-2</v>
      </c>
      <c r="AB66" s="13">
        <v>0.12923000000000001</v>
      </c>
      <c r="AC66" s="13">
        <v>-6.0100000000000001E-2</v>
      </c>
      <c r="AD66">
        <v>6</v>
      </c>
      <c r="AF66">
        <v>7</v>
      </c>
      <c r="AG66">
        <v>1</v>
      </c>
      <c r="AH66">
        <v>1.21</v>
      </c>
      <c r="AI66" s="13">
        <v>25.6848624149454</v>
      </c>
      <c r="AJ66" s="14">
        <v>31.3702774883781</v>
      </c>
      <c r="AM66">
        <f t="shared" si="87"/>
        <v>7</v>
      </c>
      <c r="AN66">
        <f t="shared" si="88"/>
        <v>17</v>
      </c>
      <c r="AX66">
        <v>2012</v>
      </c>
      <c r="AY66">
        <v>9</v>
      </c>
      <c r="AZ66">
        <v>8</v>
      </c>
      <c r="BA66">
        <v>6</v>
      </c>
      <c r="BB66">
        <v>4</v>
      </c>
      <c r="BC66">
        <v>8</v>
      </c>
      <c r="BD66">
        <v>9.1999999999999998E-2</v>
      </c>
      <c r="BE66" s="13"/>
      <c r="DB66" s="15">
        <v>12</v>
      </c>
      <c r="DF66" s="14">
        <v>0.79889559898586948</v>
      </c>
      <c r="DG66" s="14">
        <v>0.92897498552597813</v>
      </c>
      <c r="DH66" s="14">
        <v>5.2608695652173916</v>
      </c>
      <c r="DI66" s="14">
        <v>1.3830991107445654</v>
      </c>
    </row>
    <row r="67" spans="1:140">
      <c r="A67">
        <v>2001</v>
      </c>
      <c r="B67">
        <v>2</v>
      </c>
      <c r="C67">
        <v>5</v>
      </c>
      <c r="D67">
        <v>8</v>
      </c>
      <c r="E67">
        <v>9</v>
      </c>
      <c r="F67">
        <v>6</v>
      </c>
      <c r="H67" s="17">
        <v>-2.3833333333333331E-2</v>
      </c>
      <c r="I67" s="17">
        <v>0.17300000000000001</v>
      </c>
      <c r="J67" s="17">
        <v>1.0666666666666672E-2</v>
      </c>
      <c r="K67" s="17">
        <v>8.3666666666666667E-2</v>
      </c>
      <c r="L67" s="17">
        <v>3.4583333333333327E-2</v>
      </c>
      <c r="M67" s="17">
        <v>-8.9666666666666672E-2</v>
      </c>
      <c r="N67" s="17">
        <v>-0.33666666666666667</v>
      </c>
      <c r="O67" s="17">
        <v>-0.36000000000000004</v>
      </c>
      <c r="P67">
        <v>-0.75</v>
      </c>
      <c r="Q67">
        <v>-0.92</v>
      </c>
      <c r="R67">
        <v>-0.88</v>
      </c>
      <c r="S67">
        <v>-0.63</v>
      </c>
      <c r="T67">
        <v>-0.48</v>
      </c>
      <c r="U67">
        <v>-0.3</v>
      </c>
      <c r="V67">
        <v>-0.3</v>
      </c>
      <c r="W67">
        <v>0.45</v>
      </c>
      <c r="X67" s="13">
        <v>0.66656000000000004</v>
      </c>
      <c r="Y67" s="13">
        <v>0.78978999999999999</v>
      </c>
      <c r="Z67" s="13">
        <v>-6.4649999999999999E-2</v>
      </c>
      <c r="AA67" s="13">
        <v>-0.19289000000000001</v>
      </c>
      <c r="AB67" s="13">
        <v>-0.13696</v>
      </c>
      <c r="AC67" s="13">
        <v>-6.021E-2</v>
      </c>
      <c r="AD67">
        <v>6</v>
      </c>
      <c r="AF67">
        <v>7</v>
      </c>
      <c r="AG67">
        <v>5</v>
      </c>
      <c r="AH67">
        <v>-0.72</v>
      </c>
      <c r="AI67" s="13">
        <v>6.7960825861170298</v>
      </c>
      <c r="AJ67" s="14">
        <v>13.472955103989699</v>
      </c>
      <c r="AM67">
        <f t="shared" si="87"/>
        <v>27</v>
      </c>
      <c r="AN67">
        <f t="shared" si="88"/>
        <v>19</v>
      </c>
      <c r="AX67">
        <v>2013</v>
      </c>
      <c r="AY67">
        <v>6</v>
      </c>
      <c r="AZ67">
        <v>8</v>
      </c>
      <c r="BA67">
        <v>6</v>
      </c>
      <c r="BB67">
        <v>2</v>
      </c>
      <c r="BC67">
        <v>3</v>
      </c>
      <c r="BD67">
        <v>0.33200000000000002</v>
      </c>
      <c r="BE67" s="13"/>
      <c r="DB67" s="15">
        <v>12</v>
      </c>
      <c r="DF67" s="14">
        <v>0.72039975451956517</v>
      </c>
      <c r="DG67" s="14">
        <v>0.53145502602945649</v>
      </c>
      <c r="DH67" s="14">
        <v>4.8369565217391308</v>
      </c>
      <c r="DI67" s="14">
        <v>1.1072206360869568</v>
      </c>
    </row>
    <row r="68" spans="1:140">
      <c r="A68">
        <v>2002</v>
      </c>
      <c r="B68">
        <v>6</v>
      </c>
      <c r="C68">
        <v>5</v>
      </c>
      <c r="D68">
        <v>8</v>
      </c>
      <c r="E68">
        <v>9</v>
      </c>
      <c r="F68">
        <v>6</v>
      </c>
      <c r="H68" s="17">
        <v>1.9999999999999997E-2</v>
      </c>
      <c r="I68" s="17">
        <v>-0.13933333333333334</v>
      </c>
      <c r="J68" s="17">
        <v>0.14258333333333334</v>
      </c>
      <c r="K68" s="17">
        <v>7.0333333333333345E-2</v>
      </c>
      <c r="L68" s="17">
        <v>0.12283333333333331</v>
      </c>
      <c r="M68" s="17">
        <v>0.21</v>
      </c>
      <c r="N68" s="17">
        <v>0.58916666666666662</v>
      </c>
      <c r="O68" s="17">
        <v>0.15333333333333332</v>
      </c>
      <c r="P68">
        <v>-0.28000000000000003</v>
      </c>
      <c r="Q68">
        <v>-0.46</v>
      </c>
      <c r="R68">
        <v>-0.14000000000000001</v>
      </c>
      <c r="S68">
        <v>0</v>
      </c>
      <c r="T68">
        <v>0.11</v>
      </c>
      <c r="U68">
        <v>0.14000000000000001</v>
      </c>
      <c r="V68">
        <v>0.21</v>
      </c>
      <c r="W68">
        <v>-0.43</v>
      </c>
      <c r="X68" s="13">
        <v>0.98621999999999999</v>
      </c>
      <c r="Y68" s="13">
        <v>0.99151</v>
      </c>
      <c r="Z68" s="13">
        <v>0.51895000000000002</v>
      </c>
      <c r="AA68" s="13">
        <v>-0.35415999999999997</v>
      </c>
      <c r="AB68" s="13">
        <v>4.9200000000000001E-2</v>
      </c>
      <c r="AC68" s="13">
        <v>0.10294</v>
      </c>
      <c r="AD68">
        <v>6</v>
      </c>
      <c r="AF68">
        <v>8</v>
      </c>
      <c r="AG68">
        <v>5</v>
      </c>
      <c r="AH68">
        <v>-0.43</v>
      </c>
      <c r="AI68" s="13">
        <v>1.0913173940099801</v>
      </c>
      <c r="AJ68" s="14">
        <v>4.7743656717930598</v>
      </c>
      <c r="AM68">
        <f t="shared" si="87"/>
        <v>24</v>
      </c>
      <c r="AN68">
        <f t="shared" si="88"/>
        <v>38</v>
      </c>
      <c r="AX68">
        <v>2014</v>
      </c>
      <c r="AY68">
        <v>6</v>
      </c>
      <c r="AZ68">
        <v>8</v>
      </c>
      <c r="BA68">
        <v>7</v>
      </c>
      <c r="BB68">
        <v>3</v>
      </c>
      <c r="BC68">
        <v>3</v>
      </c>
      <c r="BD68">
        <v>0.108</v>
      </c>
      <c r="BE68" s="13"/>
      <c r="DB68" s="15">
        <v>6</v>
      </c>
      <c r="DF68" s="14">
        <v>0.96949793496195658</v>
      </c>
      <c r="DG68" s="14">
        <v>0.61845232455869559</v>
      </c>
      <c r="DH68" s="14">
        <v>3.8804347826086958</v>
      </c>
      <c r="DI68" s="14">
        <v>1.4120202197826088</v>
      </c>
    </row>
    <row r="69" spans="1:140">
      <c r="A69">
        <v>2003</v>
      </c>
      <c r="B69">
        <v>2</v>
      </c>
      <c r="C69">
        <v>1</v>
      </c>
      <c r="D69">
        <v>4</v>
      </c>
      <c r="E69">
        <v>5</v>
      </c>
      <c r="F69">
        <v>7</v>
      </c>
      <c r="H69" s="17">
        <v>6.3250000000000001E-2</v>
      </c>
      <c r="I69" s="17">
        <v>-1.5666666666666669E-2</v>
      </c>
      <c r="J69" s="17">
        <v>0.17983333333333329</v>
      </c>
      <c r="K69" s="17">
        <v>0.19399999999999998</v>
      </c>
      <c r="L69" s="17">
        <v>0.11641666666666668</v>
      </c>
      <c r="M69" s="17">
        <v>0.20966666666666667</v>
      </c>
      <c r="N69" s="17">
        <v>0.23916666666666672</v>
      </c>
      <c r="O69" s="17">
        <v>-2.3333333333333355E-2</v>
      </c>
      <c r="P69">
        <v>1.41</v>
      </c>
      <c r="Q69">
        <v>1.41</v>
      </c>
      <c r="R69">
        <v>0.98</v>
      </c>
      <c r="S69">
        <v>0.64</v>
      </c>
      <c r="T69">
        <v>0.48</v>
      </c>
      <c r="U69">
        <v>-0.03</v>
      </c>
      <c r="V69">
        <v>-0.52</v>
      </c>
      <c r="W69">
        <v>1.51</v>
      </c>
      <c r="X69" s="13">
        <v>1.0475300000000001</v>
      </c>
      <c r="Y69" s="13">
        <v>0.54759999999999998</v>
      </c>
      <c r="Z69" s="13">
        <v>-0.36748999999999998</v>
      </c>
      <c r="AA69" s="13">
        <v>0.30048999999999998</v>
      </c>
      <c r="AB69" s="13">
        <v>0.19708000000000001</v>
      </c>
      <c r="AC69" s="13">
        <v>-5.2319999999999998E-2</v>
      </c>
      <c r="AD69">
        <v>7</v>
      </c>
      <c r="AF69">
        <v>9</v>
      </c>
      <c r="AG69">
        <v>5</v>
      </c>
      <c r="AH69">
        <v>2.2999999999999998</v>
      </c>
      <c r="AI69" s="13">
        <v>3.1439133724243802</v>
      </c>
      <c r="AJ69" s="14">
        <v>19.104762741222999</v>
      </c>
      <c r="AM69">
        <f t="shared" si="87"/>
        <v>3</v>
      </c>
      <c r="AN69">
        <f t="shared" si="88"/>
        <v>2</v>
      </c>
      <c r="AX69">
        <v>2015</v>
      </c>
      <c r="AY69">
        <v>6</v>
      </c>
      <c r="AZ69">
        <v>8</v>
      </c>
      <c r="BA69">
        <v>6</v>
      </c>
      <c r="BB69">
        <v>4</v>
      </c>
      <c r="BC69">
        <v>8</v>
      </c>
      <c r="BD69">
        <v>0.29499999999999998</v>
      </c>
      <c r="BE69" s="13"/>
      <c r="DB69" s="15">
        <v>9</v>
      </c>
      <c r="DF69" s="14">
        <v>0.84401920536956521</v>
      </c>
      <c r="DG69" s="14">
        <v>0.89003899947891296</v>
      </c>
      <c r="DH69" s="14">
        <v>4.4673913043478262</v>
      </c>
      <c r="DI69" s="14">
        <v>1.3766116482608697</v>
      </c>
    </row>
    <row r="70" spans="1:140">
      <c r="A70">
        <v>2004</v>
      </c>
      <c r="B70">
        <v>2</v>
      </c>
      <c r="C70">
        <v>5</v>
      </c>
      <c r="D70">
        <v>8</v>
      </c>
      <c r="E70">
        <v>9</v>
      </c>
      <c r="F70">
        <v>6</v>
      </c>
      <c r="H70" s="17">
        <v>-3.6833333333333336E-2</v>
      </c>
      <c r="I70" s="17">
        <v>-0.10433333333333333</v>
      </c>
      <c r="J70" s="17">
        <v>-1.1833333333333336E-2</v>
      </c>
      <c r="K70" s="17">
        <v>-9.8999999999999991E-2</v>
      </c>
      <c r="L70" s="17">
        <v>2.4916666666666667E-2</v>
      </c>
      <c r="M70" s="17">
        <v>5.0000000000000001E-3</v>
      </c>
      <c r="N70" s="17">
        <v>0.36916666666666664</v>
      </c>
      <c r="O70" s="17">
        <v>0.02</v>
      </c>
      <c r="P70">
        <v>0.39</v>
      </c>
      <c r="Q70">
        <v>0.32</v>
      </c>
      <c r="R70">
        <v>0.26</v>
      </c>
      <c r="S70">
        <v>0.17</v>
      </c>
      <c r="T70">
        <v>-0.1</v>
      </c>
      <c r="U70">
        <v>0.06</v>
      </c>
      <c r="V70">
        <v>0.1</v>
      </c>
      <c r="W70">
        <v>0.61</v>
      </c>
      <c r="X70" s="13">
        <v>0.82372000000000001</v>
      </c>
      <c r="Y70" s="13">
        <v>-0.10725</v>
      </c>
      <c r="Z70" s="13">
        <v>-0.84255000000000002</v>
      </c>
      <c r="AA70" s="13">
        <v>0.19716</v>
      </c>
      <c r="AB70" s="13">
        <v>1.515E-2</v>
      </c>
      <c r="AC70" s="13">
        <v>-0.44884000000000002</v>
      </c>
      <c r="AD70">
        <v>6</v>
      </c>
      <c r="AF70">
        <v>7</v>
      </c>
      <c r="AG70">
        <v>5</v>
      </c>
      <c r="AH70">
        <v>-1.51</v>
      </c>
      <c r="AI70" s="13">
        <v>2.988826567017</v>
      </c>
      <c r="AJ70" s="14">
        <v>26.563992106099601</v>
      </c>
      <c r="AM70">
        <f t="shared" si="87"/>
        <v>34</v>
      </c>
      <c r="AN70">
        <f t="shared" si="88"/>
        <v>26</v>
      </c>
      <c r="AX70">
        <v>2016</v>
      </c>
      <c r="AY70">
        <v>10</v>
      </c>
      <c r="AZ70">
        <v>7</v>
      </c>
      <c r="BA70">
        <v>7</v>
      </c>
      <c r="BB70">
        <v>3</v>
      </c>
      <c r="BC70">
        <v>3</v>
      </c>
      <c r="BD70">
        <v>0.88700000000000001</v>
      </c>
      <c r="BE70" s="13"/>
      <c r="DB70" s="15">
        <v>14</v>
      </c>
      <c r="DF70" s="14">
        <v>0.75402676124456514</v>
      </c>
      <c r="DG70" s="14">
        <v>0.33845623442772826</v>
      </c>
      <c r="DH70" s="14">
        <v>4.4891304347826084</v>
      </c>
      <c r="DI70" s="14">
        <v>1.0472761860869568</v>
      </c>
    </row>
    <row r="71" spans="1:140">
      <c r="A71">
        <v>2005</v>
      </c>
      <c r="B71">
        <v>2</v>
      </c>
      <c r="C71">
        <v>1</v>
      </c>
      <c r="D71">
        <v>8</v>
      </c>
      <c r="E71">
        <v>9</v>
      </c>
      <c r="F71">
        <v>6</v>
      </c>
      <c r="H71" s="17">
        <v>-0.1940833333333333</v>
      </c>
      <c r="I71" s="17">
        <v>-4.2000000000000003E-2</v>
      </c>
      <c r="J71" s="17">
        <v>5.9916666666666653E-2</v>
      </c>
      <c r="K71" s="17">
        <v>0.21299999999999999</v>
      </c>
      <c r="L71" s="17">
        <v>0.25408333333333338</v>
      </c>
      <c r="M71" s="17">
        <v>0.25499999999999995</v>
      </c>
      <c r="N71" s="17">
        <v>3.5833333333333349E-2</v>
      </c>
      <c r="O71" s="17">
        <v>0.28666666666666668</v>
      </c>
      <c r="P71">
        <v>0.62</v>
      </c>
      <c r="Q71">
        <v>0.71</v>
      </c>
      <c r="R71">
        <v>0.56000000000000005</v>
      </c>
      <c r="S71">
        <v>0.26</v>
      </c>
      <c r="T71">
        <v>0.28000000000000003</v>
      </c>
      <c r="U71">
        <v>0.28000000000000003</v>
      </c>
      <c r="V71">
        <v>0.3</v>
      </c>
      <c r="W71">
        <v>1.36</v>
      </c>
      <c r="X71" s="13">
        <v>0.83042000000000005</v>
      </c>
      <c r="Y71" s="13">
        <v>0.60016000000000003</v>
      </c>
      <c r="Z71" s="13">
        <v>-1.45234</v>
      </c>
      <c r="AA71" s="13">
        <v>0.43118000000000001</v>
      </c>
      <c r="AB71" s="13">
        <v>0.30501</v>
      </c>
      <c r="AC71" s="13">
        <v>0.19495999999999999</v>
      </c>
      <c r="AD71">
        <v>6</v>
      </c>
      <c r="AF71">
        <v>8</v>
      </c>
      <c r="AG71">
        <v>5</v>
      </c>
      <c r="AH71">
        <v>-1.54</v>
      </c>
      <c r="AI71" s="13">
        <v>9.34529316331977</v>
      </c>
      <c r="AJ71" s="14">
        <v>1.97477308309901</v>
      </c>
      <c r="AM71">
        <f t="shared" si="87"/>
        <v>36</v>
      </c>
      <c r="AN71">
        <f t="shared" si="88"/>
        <v>30</v>
      </c>
      <c r="AX71">
        <v>2017</v>
      </c>
      <c r="AY71">
        <v>9</v>
      </c>
      <c r="AZ71">
        <v>8</v>
      </c>
      <c r="BA71">
        <v>6</v>
      </c>
      <c r="BB71">
        <v>2</v>
      </c>
      <c r="BC71">
        <v>3</v>
      </c>
      <c r="BD71">
        <v>0.23599999999999999</v>
      </c>
      <c r="BE71" s="13"/>
      <c r="DB71" s="15">
        <v>6</v>
      </c>
      <c r="DF71" s="14">
        <v>0.71996818607608681</v>
      </c>
      <c r="DG71" s="14">
        <v>0.4704670041948914</v>
      </c>
      <c r="DH71" s="14">
        <v>4.7717391304347823</v>
      </c>
      <c r="DI71" s="14">
        <v>1.0563199723184784</v>
      </c>
    </row>
    <row r="72" spans="1:140">
      <c r="A72">
        <v>2006</v>
      </c>
      <c r="B72">
        <v>2</v>
      </c>
      <c r="C72">
        <v>5</v>
      </c>
      <c r="D72">
        <v>8</v>
      </c>
      <c r="E72">
        <v>9</v>
      </c>
      <c r="F72">
        <v>6</v>
      </c>
      <c r="H72" s="17">
        <v>0.18158333333333335</v>
      </c>
      <c r="I72" s="17">
        <v>-6.4666666666666664E-2</v>
      </c>
      <c r="J72" s="17">
        <v>7.4666666666666673E-2</v>
      </c>
      <c r="K72" s="17">
        <v>-3.5333333333333328E-2</v>
      </c>
      <c r="L72" s="17">
        <v>-0.10683333333333334</v>
      </c>
      <c r="M72" s="17">
        <v>2.933333333333334E-2</v>
      </c>
      <c r="N72" s="17">
        <v>9.4166666666666676E-2</v>
      </c>
      <c r="O72" s="17">
        <v>-0.38000000000000006</v>
      </c>
      <c r="P72">
        <v>-0.44</v>
      </c>
      <c r="Q72">
        <v>-0.75</v>
      </c>
      <c r="R72">
        <v>-0.98</v>
      </c>
      <c r="S72">
        <v>-0.71</v>
      </c>
      <c r="T72">
        <v>-0.73</v>
      </c>
      <c r="U72">
        <v>-0.3</v>
      </c>
      <c r="V72">
        <v>-0.11</v>
      </c>
      <c r="W72">
        <v>0.05</v>
      </c>
      <c r="X72" s="13">
        <v>0.68379000000000001</v>
      </c>
      <c r="Y72" s="13">
        <v>0.58969000000000005</v>
      </c>
      <c r="Z72" s="13">
        <v>-0.23760999999999999</v>
      </c>
      <c r="AA72" s="13">
        <v>0.12123</v>
      </c>
      <c r="AB72" s="13">
        <v>0.28159000000000001</v>
      </c>
      <c r="AC72" s="13">
        <v>8.4159999999999999E-2</v>
      </c>
      <c r="AD72">
        <v>6</v>
      </c>
      <c r="AF72">
        <v>8</v>
      </c>
      <c r="AG72">
        <v>5</v>
      </c>
      <c r="AH72">
        <v>-0.92</v>
      </c>
      <c r="AI72" s="13">
        <v>1.24853902463738</v>
      </c>
      <c r="AJ72" s="14">
        <v>13.9924342517924</v>
      </c>
      <c r="AM72">
        <f t="shared" si="87"/>
        <v>31</v>
      </c>
      <c r="AN72">
        <f t="shared" si="88"/>
        <v>32</v>
      </c>
      <c r="AX72">
        <v>2018</v>
      </c>
      <c r="AY72">
        <v>11</v>
      </c>
      <c r="AZ72">
        <v>7</v>
      </c>
      <c r="BA72">
        <v>6</v>
      </c>
      <c r="BB72">
        <v>7</v>
      </c>
      <c r="BC72">
        <v>8</v>
      </c>
      <c r="BD72">
        <v>-0.06</v>
      </c>
      <c r="BE72" s="13"/>
      <c r="DB72" s="15">
        <v>25</v>
      </c>
      <c r="DF72" s="14">
        <v>0.81633434125434778</v>
      </c>
      <c r="DG72" s="14">
        <v>0.61149773102282612</v>
      </c>
      <c r="DH72" s="14">
        <v>3.6630434782608696</v>
      </c>
      <c r="DI72" s="14">
        <v>1.4107369748913043</v>
      </c>
    </row>
    <row r="73" spans="1:140">
      <c r="A73">
        <v>2007</v>
      </c>
      <c r="B73">
        <v>4</v>
      </c>
      <c r="C73">
        <v>1</v>
      </c>
      <c r="D73">
        <v>4</v>
      </c>
      <c r="E73">
        <v>5</v>
      </c>
      <c r="F73">
        <v>6</v>
      </c>
      <c r="H73" s="17">
        <v>0.20041666666666666</v>
      </c>
      <c r="I73" s="17">
        <v>0.24666666666666667</v>
      </c>
      <c r="J73" s="17">
        <v>0.18333333333333335</v>
      </c>
      <c r="K73" s="17">
        <v>0.23033333333333336</v>
      </c>
      <c r="L73" s="17">
        <v>-1.6916666666666663E-2</v>
      </c>
      <c r="M73" s="17">
        <v>-1.6333333333333335E-2</v>
      </c>
      <c r="N73" s="17">
        <v>-0.55999999999999994</v>
      </c>
      <c r="O73" s="17">
        <v>-0.23333333333333331</v>
      </c>
      <c r="P73">
        <v>0.98</v>
      </c>
      <c r="Q73">
        <v>1.1000000000000001</v>
      </c>
      <c r="R73">
        <v>0.59</v>
      </c>
      <c r="S73">
        <v>0.12</v>
      </c>
      <c r="T73">
        <v>-0.15</v>
      </c>
      <c r="U73">
        <v>-0.16</v>
      </c>
      <c r="V73">
        <v>-0.39</v>
      </c>
      <c r="W73">
        <v>-0.36</v>
      </c>
      <c r="X73" s="13">
        <v>0.75361999999999996</v>
      </c>
      <c r="Y73" s="13">
        <v>0.57289000000000001</v>
      </c>
      <c r="Z73" s="13">
        <v>-9.7689999999999999E-2</v>
      </c>
      <c r="AA73" s="13">
        <v>0.12762000000000001</v>
      </c>
      <c r="AB73" s="13">
        <v>1.8589999999999999E-2</v>
      </c>
      <c r="AC73" s="13">
        <v>5.8749999999999997E-2</v>
      </c>
      <c r="AD73">
        <v>6</v>
      </c>
      <c r="AF73">
        <v>8</v>
      </c>
      <c r="AG73">
        <v>5</v>
      </c>
      <c r="AH73">
        <v>-0.46</v>
      </c>
      <c r="AI73" s="13">
        <v>31.4755506569354</v>
      </c>
      <c r="AJ73" s="14">
        <v>24.460376821198899</v>
      </c>
      <c r="AM73">
        <f t="shared" si="87"/>
        <v>25</v>
      </c>
      <c r="AN73">
        <f t="shared" si="88"/>
        <v>11</v>
      </c>
    </row>
    <row r="74" spans="1:140">
      <c r="A74">
        <v>2008</v>
      </c>
      <c r="B74">
        <v>2</v>
      </c>
      <c r="C74">
        <v>5</v>
      </c>
      <c r="D74">
        <v>8</v>
      </c>
      <c r="E74">
        <v>9</v>
      </c>
      <c r="F74">
        <v>6</v>
      </c>
      <c r="H74" s="17">
        <v>0.15541666666666665</v>
      </c>
      <c r="I74" s="17">
        <v>0.12566666666666668</v>
      </c>
      <c r="J74" s="17">
        <v>-5.1416666666666673E-2</v>
      </c>
      <c r="K74" s="17">
        <v>-0.3036666666666667</v>
      </c>
      <c r="L74" s="17">
        <v>-0.20658333333333334</v>
      </c>
      <c r="M74" s="17">
        <v>-0.42933333333333334</v>
      </c>
      <c r="N74" s="17">
        <v>-0.71333333333333337</v>
      </c>
      <c r="O74" s="17">
        <v>-0.9</v>
      </c>
      <c r="P74">
        <v>-1.58</v>
      </c>
      <c r="Q74">
        <v>-1.61</v>
      </c>
      <c r="R74">
        <v>-1.79</v>
      </c>
      <c r="S74">
        <v>-1.7</v>
      </c>
      <c r="T74">
        <v>-1.17</v>
      </c>
      <c r="U74">
        <v>-0.89</v>
      </c>
      <c r="V74">
        <v>-0.64</v>
      </c>
      <c r="W74">
        <v>-0.71</v>
      </c>
      <c r="X74" s="13">
        <v>0.90851999999999999</v>
      </c>
      <c r="Y74" s="13">
        <v>0.50517999999999996</v>
      </c>
      <c r="Z74" s="13">
        <v>-0.17706</v>
      </c>
      <c r="AA74" s="13">
        <v>8.1900000000000001E-2</v>
      </c>
      <c r="AB74" s="13">
        <v>-3.7100000000000002E-3</v>
      </c>
      <c r="AC74" s="13">
        <v>-9.1869999999999993E-2</v>
      </c>
      <c r="AD74">
        <v>6</v>
      </c>
      <c r="AF74">
        <v>7</v>
      </c>
      <c r="AG74">
        <v>1</v>
      </c>
      <c r="AH74">
        <v>1.41</v>
      </c>
      <c r="AI74" s="13">
        <v>0.48136847222160201</v>
      </c>
      <c r="AJ74" s="14">
        <v>4.6895746489857899</v>
      </c>
      <c r="AM74">
        <f t="shared" si="87"/>
        <v>6</v>
      </c>
      <c r="AN74">
        <f t="shared" si="88"/>
        <v>7</v>
      </c>
      <c r="BE74" s="16"/>
    </row>
    <row r="75" spans="1:140">
      <c r="A75">
        <v>2009</v>
      </c>
      <c r="B75">
        <v>6</v>
      </c>
      <c r="C75">
        <v>5</v>
      </c>
      <c r="D75">
        <v>1</v>
      </c>
      <c r="E75">
        <v>9</v>
      </c>
      <c r="F75">
        <v>6</v>
      </c>
      <c r="H75" s="17">
        <v>0.13666666666666669</v>
      </c>
      <c r="I75" s="17">
        <v>0.2456666666666667</v>
      </c>
      <c r="J75" s="17">
        <v>0.26174999999999998</v>
      </c>
      <c r="K75" s="17">
        <v>0.15033333333333332</v>
      </c>
      <c r="L75" s="17">
        <v>0.12483333333333335</v>
      </c>
      <c r="M75" s="17">
        <v>-9.5666666666666664E-2</v>
      </c>
      <c r="N75" s="17">
        <v>0.35250000000000004</v>
      </c>
      <c r="O75" s="17">
        <v>-0.26666666666666666</v>
      </c>
      <c r="P75">
        <v>-0.37</v>
      </c>
      <c r="Q75">
        <v>-0.9</v>
      </c>
      <c r="R75">
        <v>-1</v>
      </c>
      <c r="S75">
        <v>-0.71</v>
      </c>
      <c r="T75">
        <v>-0.72</v>
      </c>
      <c r="U75">
        <v>-0.25</v>
      </c>
      <c r="V75">
        <v>0.17</v>
      </c>
      <c r="W75">
        <v>-1.59</v>
      </c>
      <c r="X75" s="13">
        <v>1.1958599999999999</v>
      </c>
      <c r="Y75" s="13">
        <v>0.55889999999999995</v>
      </c>
      <c r="Z75" s="13">
        <v>0.20891999999999999</v>
      </c>
      <c r="AA75" s="13">
        <v>0.17349999999999999</v>
      </c>
      <c r="AB75" s="13">
        <v>0.1168</v>
      </c>
      <c r="AC75" s="13">
        <v>5.8270000000000002E-2</v>
      </c>
      <c r="AD75">
        <v>6</v>
      </c>
      <c r="AF75">
        <v>8</v>
      </c>
      <c r="AG75">
        <v>5</v>
      </c>
      <c r="AH75">
        <v>0.32</v>
      </c>
      <c r="AI75" s="13">
        <v>1.2583749640592901</v>
      </c>
      <c r="AJ75" s="14">
        <v>0.55474279071287003</v>
      </c>
      <c r="AM75">
        <f t="shared" si="87"/>
        <v>15</v>
      </c>
      <c r="AN75">
        <f t="shared" si="88"/>
        <v>14</v>
      </c>
      <c r="AX75" s="28" t="s">
        <v>253</v>
      </c>
    </row>
    <row r="76" spans="1:140">
      <c r="A76">
        <v>2010</v>
      </c>
      <c r="B76">
        <v>6</v>
      </c>
      <c r="C76">
        <v>1</v>
      </c>
      <c r="D76">
        <v>8</v>
      </c>
      <c r="E76">
        <v>9</v>
      </c>
      <c r="F76">
        <v>6</v>
      </c>
      <c r="H76" s="17">
        <v>5.6916666666666671E-2</v>
      </c>
      <c r="I76" s="17">
        <v>0.35100000000000003</v>
      </c>
      <c r="J76" s="17">
        <v>0.32383333333333342</v>
      </c>
      <c r="K76" s="17">
        <v>0.6256666666666667</v>
      </c>
      <c r="L76" s="17">
        <v>0.26700000000000007</v>
      </c>
      <c r="M76" s="17">
        <v>0.27466666666666667</v>
      </c>
      <c r="N76" s="17">
        <v>-0.43</v>
      </c>
      <c r="O76" s="17">
        <v>0.4933333333333334</v>
      </c>
      <c r="P76">
        <v>1.49</v>
      </c>
      <c r="Q76">
        <v>1.81</v>
      </c>
      <c r="R76">
        <v>1.43</v>
      </c>
      <c r="S76">
        <v>1.18</v>
      </c>
      <c r="T76">
        <v>1.07</v>
      </c>
      <c r="U76">
        <v>0.56000000000000005</v>
      </c>
      <c r="V76">
        <v>-0.15</v>
      </c>
      <c r="W76">
        <v>0.44</v>
      </c>
      <c r="X76" s="13">
        <v>0.60487000000000002</v>
      </c>
      <c r="Y76" s="13">
        <v>0.23125999999999999</v>
      </c>
      <c r="Z76" s="13">
        <v>-0.84360999999999997</v>
      </c>
      <c r="AA76" s="13">
        <v>0.80213999999999996</v>
      </c>
      <c r="AB76" s="13">
        <v>0.75507000000000002</v>
      </c>
      <c r="AC76" s="13">
        <v>0.45878999999999998</v>
      </c>
      <c r="AD76">
        <v>6</v>
      </c>
      <c r="AF76">
        <v>8</v>
      </c>
      <c r="AG76">
        <v>1</v>
      </c>
      <c r="AH76">
        <v>0.71</v>
      </c>
      <c r="AI76" s="13">
        <v>4.8687757641707696</v>
      </c>
      <c r="AJ76" s="14">
        <v>13.9929966381477</v>
      </c>
      <c r="AM76">
        <f t="shared" si="87"/>
        <v>12</v>
      </c>
      <c r="AN76">
        <f t="shared" si="88"/>
        <v>12</v>
      </c>
      <c r="AX76" t="s">
        <v>216</v>
      </c>
      <c r="AY76" t="s">
        <v>163</v>
      </c>
      <c r="AZ76" t="s">
        <v>164</v>
      </c>
      <c r="BA76" t="s">
        <v>165</v>
      </c>
      <c r="BB76" t="s">
        <v>166</v>
      </c>
      <c r="BC76" t="s">
        <v>167</v>
      </c>
      <c r="BD76" s="48" t="s">
        <v>223</v>
      </c>
      <c r="BF76" t="s">
        <v>228</v>
      </c>
      <c r="BG76" t="s">
        <v>163</v>
      </c>
      <c r="BH76" t="s">
        <v>164</v>
      </c>
      <c r="BI76" t="s">
        <v>165</v>
      </c>
      <c r="BJ76" t="s">
        <v>166</v>
      </c>
      <c r="BK76" t="s">
        <v>167</v>
      </c>
      <c r="BL76" s="48" t="s">
        <v>222</v>
      </c>
    </row>
    <row r="77" spans="1:140">
      <c r="A77">
        <v>2011</v>
      </c>
      <c r="B77">
        <v>2</v>
      </c>
      <c r="C77">
        <v>1</v>
      </c>
      <c r="D77">
        <v>8</v>
      </c>
      <c r="E77">
        <v>9</v>
      </c>
      <c r="F77">
        <v>6</v>
      </c>
      <c r="H77" s="17">
        <v>0.28616666666666662</v>
      </c>
      <c r="I77" s="17">
        <v>0.22866666666666668</v>
      </c>
      <c r="J77" s="17">
        <v>7.2666666666666671E-2</v>
      </c>
      <c r="K77" s="17">
        <v>-0.10299999999999999</v>
      </c>
      <c r="L77" s="17">
        <v>-0.21350000000000002</v>
      </c>
      <c r="M77" s="17">
        <v>-0.33200000000000002</v>
      </c>
      <c r="N77" s="17">
        <v>-0.84833333333333349</v>
      </c>
      <c r="O77" s="17">
        <v>-0.75</v>
      </c>
      <c r="P77">
        <v>-1.57</v>
      </c>
      <c r="Q77">
        <v>-1.63</v>
      </c>
      <c r="R77">
        <v>-1.7</v>
      </c>
      <c r="S77">
        <v>-1.26</v>
      </c>
      <c r="T77">
        <v>-0.98</v>
      </c>
      <c r="U77">
        <v>-0.74</v>
      </c>
      <c r="V77">
        <v>-0.53</v>
      </c>
      <c r="W77">
        <v>-0.69</v>
      </c>
      <c r="X77" s="13">
        <v>0.83838000000000001</v>
      </c>
      <c r="Y77" s="13">
        <v>0.80125999999999997</v>
      </c>
      <c r="Z77" s="13">
        <v>-0.79593999999999998</v>
      </c>
      <c r="AA77" s="13">
        <v>-8.2030000000000006E-2</v>
      </c>
      <c r="AB77" s="13">
        <v>2.802E-2</v>
      </c>
      <c r="AC77" s="13">
        <v>0.24582000000000001</v>
      </c>
      <c r="AD77">
        <v>6</v>
      </c>
      <c r="AF77">
        <v>8</v>
      </c>
      <c r="AG77">
        <v>5</v>
      </c>
      <c r="AH77">
        <v>-0.75</v>
      </c>
      <c r="AI77" s="13">
        <v>35.331580355245102</v>
      </c>
      <c r="AJ77" s="14">
        <v>4.7607994026652998</v>
      </c>
      <c r="AM77">
        <f t="shared" si="87"/>
        <v>28</v>
      </c>
      <c r="AN77">
        <f t="shared" si="88"/>
        <v>37</v>
      </c>
      <c r="AX77" t="s">
        <v>211</v>
      </c>
      <c r="AY77">
        <f>COUNTIF(AY34:AY72,"6")</f>
        <v>17</v>
      </c>
      <c r="AZ77">
        <f>COUNTIFS(AY34:AY72,"6",BD34:BD72,"&gt;0")</f>
        <v>11</v>
      </c>
      <c r="BA77">
        <f>COUNTIFS(AY34:AY72,"6",BD34:BD72,"&lt;0")</f>
        <v>6</v>
      </c>
      <c r="BB77">
        <f>COUNTIFS(AY34:AY72,"6",BD34:BD72,"&gt;0,3")</f>
        <v>3</v>
      </c>
      <c r="BC77">
        <f>COUNTIFS(AY34:AY72,"6",BD34:BD72,"&lt;-0,3")</f>
        <v>1</v>
      </c>
      <c r="BF77" t="s">
        <v>224</v>
      </c>
      <c r="BG77">
        <f>COUNTIF(B46:B84,"2")</f>
        <v>29</v>
      </c>
      <c r="BH77">
        <f>COUNTIFS(B46:B84,"2",BD34:BD72,"&gt;0")</f>
        <v>11</v>
      </c>
      <c r="BI77">
        <f>COUNTIFS($B$46:$B$84,"2",$BD$34:$BD$72,"&lt;0")</f>
        <v>18</v>
      </c>
      <c r="BJ77">
        <f>COUNTIFS($B$46:$B$84,"2",$BD$34:$BD$72,"&gt;0,3")</f>
        <v>2</v>
      </c>
      <c r="BK77">
        <f>COUNTIFS($B$46:$B$84,"2",$BD$34:$BD$72,"&lt;-0,3")</f>
        <v>2</v>
      </c>
      <c r="BL77" s="49"/>
      <c r="DE77" s="54" t="s">
        <v>431</v>
      </c>
      <c r="DF77" s="5" t="s">
        <v>294</v>
      </c>
      <c r="DG77" s="5" t="s">
        <v>295</v>
      </c>
      <c r="DH77" s="5" t="s">
        <v>296</v>
      </c>
      <c r="DI77" s="5" t="s">
        <v>297</v>
      </c>
      <c r="DJ77" s="5" t="s">
        <v>298</v>
      </c>
      <c r="DK77" s="5" t="s">
        <v>299</v>
      </c>
      <c r="DL77" s="5" t="s">
        <v>300</v>
      </c>
      <c r="DM77" s="5" t="s">
        <v>301</v>
      </c>
      <c r="DN77" s="5" t="s">
        <v>302</v>
      </c>
      <c r="DO77" s="5"/>
      <c r="DP77" s="5" t="s">
        <v>432</v>
      </c>
      <c r="DQ77" s="5" t="s">
        <v>433</v>
      </c>
      <c r="DR77" s="5" t="s">
        <v>434</v>
      </c>
      <c r="DS77" s="5" t="s">
        <v>435</v>
      </c>
      <c r="DT77" s="5" t="s">
        <v>436</v>
      </c>
      <c r="DU77" s="5" t="s">
        <v>437</v>
      </c>
      <c r="DV77" s="5" t="s">
        <v>438</v>
      </c>
      <c r="DW77" s="5" t="s">
        <v>439</v>
      </c>
      <c r="DX77" s="5" t="s">
        <v>440</v>
      </c>
      <c r="DY77" s="5"/>
      <c r="DZ77" s="5" t="s">
        <v>312</v>
      </c>
      <c r="EA77" s="5" t="s">
        <v>313</v>
      </c>
      <c r="EB77" s="5" t="s">
        <v>314</v>
      </c>
      <c r="EC77" s="5" t="s">
        <v>315</v>
      </c>
      <c r="ED77" s="5" t="s">
        <v>316</v>
      </c>
      <c r="EE77" s="5" t="s">
        <v>317</v>
      </c>
      <c r="EF77" s="5" t="s">
        <v>318</v>
      </c>
      <c r="EG77" s="5" t="s">
        <v>319</v>
      </c>
      <c r="EH77" s="5" t="s">
        <v>320</v>
      </c>
      <c r="EI77" s="5" t="s">
        <v>321</v>
      </c>
      <c r="EJ77" s="5" t="s">
        <v>322</v>
      </c>
    </row>
    <row r="78" spans="1:140">
      <c r="A78">
        <v>2012</v>
      </c>
      <c r="B78">
        <v>6</v>
      </c>
      <c r="C78">
        <v>1</v>
      </c>
      <c r="D78">
        <v>8</v>
      </c>
      <c r="E78">
        <v>9</v>
      </c>
      <c r="F78">
        <v>6</v>
      </c>
      <c r="H78" s="17">
        <v>0.20541666666666669</v>
      </c>
      <c r="I78" s="17">
        <v>-0.12</v>
      </c>
      <c r="J78" s="17">
        <v>0.15925</v>
      </c>
      <c r="K78" s="17">
        <v>-0.06</v>
      </c>
      <c r="L78" s="17">
        <v>-4.6166666666666668E-2</v>
      </c>
      <c r="M78" s="17">
        <v>0.06</v>
      </c>
      <c r="N78" s="17">
        <v>-3.1666666666666669E-2</v>
      </c>
      <c r="O78" s="17">
        <v>-0.31666666666666665</v>
      </c>
      <c r="P78">
        <v>-1.0900000000000001</v>
      </c>
      <c r="Q78">
        <v>-1.05</v>
      </c>
      <c r="R78">
        <v>-0.93</v>
      </c>
      <c r="S78">
        <v>-0.61</v>
      </c>
      <c r="T78">
        <v>-0.48</v>
      </c>
      <c r="U78">
        <v>-0.28999999999999998</v>
      </c>
      <c r="V78">
        <v>-0.18</v>
      </c>
      <c r="W78">
        <v>-1.05</v>
      </c>
      <c r="X78" s="13">
        <v>0.78305000000000002</v>
      </c>
      <c r="Y78" s="13">
        <v>0.55632999999999999</v>
      </c>
      <c r="Z78" s="13">
        <v>0.3337</v>
      </c>
      <c r="AA78" s="13">
        <v>-0.67103000000000002</v>
      </c>
      <c r="AB78" s="13">
        <v>-0.21460000000000001</v>
      </c>
      <c r="AC78" s="13">
        <v>-0.1638</v>
      </c>
      <c r="AD78">
        <v>6</v>
      </c>
      <c r="AF78">
        <v>7</v>
      </c>
      <c r="AG78">
        <v>1</v>
      </c>
      <c r="AH78">
        <v>1.1000000000000001</v>
      </c>
      <c r="AI78" s="13">
        <v>2.4099945353251</v>
      </c>
      <c r="AJ78" s="14">
        <v>1.2960447255018901</v>
      </c>
      <c r="AM78">
        <f t="shared" si="87"/>
        <v>8</v>
      </c>
      <c r="AN78">
        <f t="shared" si="88"/>
        <v>4</v>
      </c>
      <c r="AX78" t="s">
        <v>203</v>
      </c>
      <c r="AY78">
        <f>COUNTIF(AY34:AY72,"8")</f>
        <v>6</v>
      </c>
      <c r="AZ78">
        <f>COUNTIFS(AY34:AY72,"8",BD34:BD72,"&gt;0")</f>
        <v>1</v>
      </c>
      <c r="BA78">
        <f>COUNTIFS(AY34:AY72,"8",BD34:BD72,"&lt;0")</f>
        <v>5</v>
      </c>
      <c r="BB78">
        <f>COUNTIFS(AY34:AY72,"8",BD34:BD72,"&gt;0,3")</f>
        <v>0</v>
      </c>
      <c r="BC78">
        <f>COUNTIFS(AY34:AY72,"8",BD34:BD72,"&lt;-0,3")</f>
        <v>0</v>
      </c>
      <c r="BD78" s="49"/>
      <c r="BF78" t="s">
        <v>211</v>
      </c>
      <c r="BG78">
        <f>COUNTIF(B46:B84,"6")</f>
        <v>7</v>
      </c>
      <c r="BH78">
        <f>COUNTIFS($B$46:$B$84,"6",$BD$34:$BD$72,"&gt;0")</f>
        <v>5</v>
      </c>
      <c r="BI78">
        <f>COUNTIFS($B$46:$B$84,"6",$BD$34:$BD$72,"&lt;0")</f>
        <v>2</v>
      </c>
      <c r="BJ78">
        <f>COUNTIFS($B$46:$B$84,"6",$BD$34:$BD$72,"&gt;0,3")</f>
        <v>2</v>
      </c>
      <c r="BK78">
        <f>COUNTIFS($B$46:$B$84,"6",$BD$34:$BD$72,"&lt;-0,3")</f>
        <v>0</v>
      </c>
      <c r="BL78" s="49"/>
      <c r="DE78" s="7" t="s">
        <v>425</v>
      </c>
      <c r="DF78" s="17">
        <f>CORREL($DF$34:$DF$72,B$150:B$188)</f>
        <v>-0.27870412788649618</v>
      </c>
      <c r="DG78" s="17">
        <f t="shared" ref="DG78:DN78" si="89">CORREL($DF$34:$DF$72,C$150:C$188)</f>
        <v>0.15744088080865612</v>
      </c>
      <c r="DH78" s="17">
        <f t="shared" si="89"/>
        <v>-0.15029567292697674</v>
      </c>
      <c r="DI78" s="17">
        <f t="shared" si="89"/>
        <v>-0.20310206015672624</v>
      </c>
      <c r="DJ78" s="17">
        <f t="shared" si="89"/>
        <v>-0.1362402712376849</v>
      </c>
      <c r="DK78" s="17">
        <f t="shared" si="89"/>
        <v>-0.30412253457263805</v>
      </c>
      <c r="DL78" s="17">
        <f t="shared" si="89"/>
        <v>-0.2124196213799012</v>
      </c>
      <c r="DM78" s="17">
        <f t="shared" si="89"/>
        <v>-5.2828254772139788E-2</v>
      </c>
      <c r="DN78" s="17">
        <f t="shared" si="89"/>
        <v>-5.9246410469123864E-2</v>
      </c>
      <c r="DO78" s="17"/>
      <c r="DP78" s="17">
        <f>CORREL($DF$34:$DF$72,N$150:N$188)</f>
        <v>-0.50846425727673095</v>
      </c>
      <c r="DQ78" s="17">
        <f>CORREL($DF$34:$DF$72,O$150:O$188)</f>
        <v>-0.2487927381737689</v>
      </c>
      <c r="DR78" s="17">
        <f t="shared" ref="DR78:DX78" si="90">CORREL($DF$34:$DF$72,P$150:P$188)</f>
        <v>0.14604933895732233</v>
      </c>
      <c r="DS78" s="17">
        <f t="shared" si="90"/>
        <v>0.14729964007570651</v>
      </c>
      <c r="DT78" s="17">
        <f t="shared" si="90"/>
        <v>2.9776705367297943E-2</v>
      </c>
      <c r="DU78" s="17">
        <f t="shared" si="90"/>
        <v>-1.9169202149432015E-2</v>
      </c>
      <c r="DV78" s="17">
        <f t="shared" si="90"/>
        <v>5.2506318919301215E-2</v>
      </c>
      <c r="DW78" s="17">
        <f t="shared" si="90"/>
        <v>7.5024588978454335E-2</v>
      </c>
      <c r="DX78" s="17">
        <f t="shared" si="90"/>
        <v>9.8959805285240648E-2</v>
      </c>
      <c r="DY78" s="17"/>
      <c r="DZ78" s="17">
        <f>CORREL($DF$34:$DF$72,Z$150:Z$188)</f>
        <v>-0.17724965015499269</v>
      </c>
      <c r="EA78" s="17">
        <f>CORREL($DF$34:$DF$72,AA$150:AA$188)</f>
        <v>-0.10960502125450289</v>
      </c>
      <c r="EB78" s="17">
        <f>CORREL($DF$34:$DF$72,AB$150:AB$188)</f>
        <v>4.1592399248564497E-2</v>
      </c>
      <c r="EC78" s="17">
        <f t="shared" ref="EC78:EJ78" si="91">CORREL($DF$34:$DF$72,AC$150:AC$188)</f>
        <v>0.16316212748358896</v>
      </c>
      <c r="ED78" s="17">
        <f t="shared" si="91"/>
        <v>2.6855358519963454E-2</v>
      </c>
      <c r="EE78" s="17">
        <f t="shared" si="91"/>
        <v>7.6407047583058191E-2</v>
      </c>
      <c r="EF78" s="17">
        <f t="shared" si="91"/>
        <v>-0.45652072231088714</v>
      </c>
      <c r="EG78" s="17">
        <f t="shared" si="91"/>
        <v>0.10966596766202409</v>
      </c>
      <c r="EH78" s="17">
        <f t="shared" si="91"/>
        <v>-2.3998498668460343E-2</v>
      </c>
      <c r="EI78" s="17">
        <f t="shared" si="91"/>
        <v>-3.9402887439772119E-2</v>
      </c>
      <c r="EJ78" s="17">
        <f t="shared" si="91"/>
        <v>-0.16181180621159952</v>
      </c>
    </row>
    <row r="79" spans="1:140">
      <c r="A79">
        <v>2013</v>
      </c>
      <c r="B79">
        <v>2</v>
      </c>
      <c r="C79">
        <v>5</v>
      </c>
      <c r="D79">
        <v>8</v>
      </c>
      <c r="E79">
        <v>9</v>
      </c>
      <c r="F79">
        <v>6</v>
      </c>
      <c r="H79" s="17">
        <v>-3.5249999999999983E-2</v>
      </c>
      <c r="I79" s="17">
        <v>-0.155</v>
      </c>
      <c r="J79" s="17">
        <v>9.4666666666666677E-2</v>
      </c>
      <c r="K79" s="17">
        <v>3.2666666666666656E-2</v>
      </c>
      <c r="L79" s="17">
        <v>0.12991666666666665</v>
      </c>
      <c r="M79" s="17">
        <v>0.18733333333333335</v>
      </c>
      <c r="N79" s="17">
        <v>-0.22166666666666665</v>
      </c>
      <c r="O79" s="17">
        <v>-0.16666666666666666</v>
      </c>
      <c r="P79">
        <v>0.33</v>
      </c>
      <c r="Q79">
        <v>-0.13</v>
      </c>
      <c r="R79">
        <v>-0.42</v>
      </c>
      <c r="S79">
        <v>-0.4</v>
      </c>
      <c r="T79">
        <v>-0.14000000000000001</v>
      </c>
      <c r="U79">
        <v>-0.08</v>
      </c>
      <c r="V79">
        <v>-0.28000000000000003</v>
      </c>
      <c r="W79">
        <v>-0.63</v>
      </c>
      <c r="X79" s="13">
        <v>0.89336000000000004</v>
      </c>
      <c r="Y79" s="13">
        <v>0.18604000000000001</v>
      </c>
      <c r="Z79" s="13">
        <v>-0.70281000000000005</v>
      </c>
      <c r="AA79" s="13">
        <v>0.10674</v>
      </c>
      <c r="AB79" s="13">
        <v>0.31548999999999999</v>
      </c>
      <c r="AC79" s="13">
        <v>-0.15168000000000001</v>
      </c>
      <c r="AD79">
        <v>6</v>
      </c>
      <c r="AF79">
        <v>8</v>
      </c>
      <c r="AG79">
        <v>5</v>
      </c>
      <c r="AH79">
        <v>-1.61</v>
      </c>
      <c r="AI79" s="13">
        <v>2.5456188044928898</v>
      </c>
      <c r="AJ79" s="14">
        <v>0.91554755818883304</v>
      </c>
      <c r="AM79">
        <f t="shared" si="87"/>
        <v>37</v>
      </c>
      <c r="AN79">
        <f t="shared" si="88"/>
        <v>27</v>
      </c>
      <c r="AX79" t="s">
        <v>212</v>
      </c>
      <c r="AY79">
        <f>COUNTIF(AY34:AY72,"9")</f>
        <v>10</v>
      </c>
      <c r="AZ79">
        <f>COUNTIFS(AY34:AY72,"9",BD34:BD72,"&gt;0")</f>
        <v>3</v>
      </c>
      <c r="BA79">
        <f>COUNTIFS(AY34:AY72,"9",BD34:BD72,"&lt;0")</f>
        <v>7</v>
      </c>
      <c r="BB79">
        <f>COUNTIFS(AY34:AY72,"9",BD34:BD72,"&gt;0,3")</f>
        <v>0</v>
      </c>
      <c r="BC79">
        <f>COUNTIFS(AY34:AY72,"9",BD34:BD72,"&lt;-0,3")</f>
        <v>1</v>
      </c>
      <c r="BD79" s="49"/>
      <c r="BF79" t="s">
        <v>251</v>
      </c>
      <c r="BG79">
        <f>COUNTIF(B46:B84,"10")</f>
        <v>1</v>
      </c>
      <c r="BH79">
        <f>COUNTIFS($B$46:$B$84,"10",$BD$34:$BD$72,"&gt;0")</f>
        <v>1</v>
      </c>
      <c r="BI79">
        <f>COUNTIFS($B$46:$B$84,"10",$BD$34:$BD$72,"&lt;0")</f>
        <v>0</v>
      </c>
      <c r="BJ79">
        <f>COUNTIFS($B$46:$B$84,"10",$BD$34:$BD$72,"&gt;0,3")</f>
        <v>0</v>
      </c>
      <c r="BK79">
        <f>COUNTIFS($B$46:$B$84,"10",$BD$34:$BD$72,"&lt;-0,3")</f>
        <v>0</v>
      </c>
      <c r="BL79" s="49"/>
      <c r="DE79" s="7" t="s">
        <v>426</v>
      </c>
      <c r="DF79" s="17">
        <f>CORREL($DG$34:$DG$72,B150:B188)</f>
        <v>-0.36104166500849733</v>
      </c>
      <c r="DG79" s="17">
        <f t="shared" ref="DG79:DN79" si="92">CORREL($DG$34:$DG$72,C150:C188)</f>
        <v>-0.12828666142309436</v>
      </c>
      <c r="DH79" s="17">
        <f t="shared" si="92"/>
        <v>-7.2136957376810626E-2</v>
      </c>
      <c r="DI79" s="17">
        <f t="shared" si="92"/>
        <v>3.9102775242956717E-2</v>
      </c>
      <c r="DJ79" s="17">
        <f t="shared" si="92"/>
        <v>-3.5061028539191935E-2</v>
      </c>
      <c r="DK79" s="17">
        <f t="shared" si="92"/>
        <v>-0.23478243983988087</v>
      </c>
      <c r="DL79" s="17">
        <f t="shared" si="92"/>
        <v>-4.2604561625213824E-2</v>
      </c>
      <c r="DM79" s="17">
        <f t="shared" si="92"/>
        <v>-0.10574878869192328</v>
      </c>
      <c r="DN79" s="17">
        <f t="shared" si="92"/>
        <v>0.18944799555445818</v>
      </c>
      <c r="DO79" s="17"/>
      <c r="DP79" s="17">
        <f>CORREL($DG$34:$DG$72,N150:N188)</f>
        <v>-0.46071577952297948</v>
      </c>
      <c r="DQ79" s="17">
        <f>CORREL($DG$34:$DG$72,O150:O188)</f>
        <v>-0.36684642810043461</v>
      </c>
      <c r="DR79" s="17">
        <f t="shared" ref="DR79:DX79" si="93">CORREL($DG$34:$DG$72,P150:P188)</f>
        <v>0.11303622238037721</v>
      </c>
      <c r="DS79" s="17">
        <f t="shared" si="93"/>
        <v>0.23280589612823238</v>
      </c>
      <c r="DT79" s="17">
        <f t="shared" si="93"/>
        <v>-2.3755273117196094E-3</v>
      </c>
      <c r="DU79" s="17">
        <f t="shared" si="93"/>
        <v>-0.10722985152601869</v>
      </c>
      <c r="DV79" s="17">
        <f t="shared" si="93"/>
        <v>0.11967346238300489</v>
      </c>
      <c r="DW79" s="17">
        <f t="shared" si="93"/>
        <v>0.13067905669009638</v>
      </c>
      <c r="DX79" s="17">
        <f t="shared" si="93"/>
        <v>0.29988441486731859</v>
      </c>
      <c r="DY79" s="17"/>
      <c r="DZ79" s="17">
        <f>CORREL($DG$34:$DG$72,Z150:Z188)</f>
        <v>-2.1828974014643253E-2</v>
      </c>
      <c r="EA79" s="17">
        <f>CORREL($DG$34:$DG$72,AA150:AA188)</f>
        <v>5.5573436058997559E-3</v>
      </c>
      <c r="EB79" s="17">
        <f>CORREL($DG$34:$DG$72,AB150:AB188)</f>
        <v>-0.16208780184382232</v>
      </c>
      <c r="EC79" s="17">
        <f t="shared" ref="EC79:EJ79" si="94">CORREL($DG$34:$DG$72,AC150:AC188)</f>
        <v>-7.7670338739800207E-3</v>
      </c>
      <c r="ED79" s="17">
        <f t="shared" si="94"/>
        <v>-0.15687598086368232</v>
      </c>
      <c r="EE79" s="17">
        <f t="shared" si="94"/>
        <v>-0.12112413933631715</v>
      </c>
      <c r="EF79" s="17">
        <f t="shared" si="94"/>
        <v>-0.40435308593614144</v>
      </c>
      <c r="EG79" s="17">
        <f t="shared" si="94"/>
        <v>4.5358796331321206E-2</v>
      </c>
      <c r="EH79" s="17">
        <f t="shared" si="94"/>
        <v>-6.8584918471737658E-2</v>
      </c>
      <c r="EI79" s="17">
        <f t="shared" si="94"/>
        <v>6.7933544306660182E-3</v>
      </c>
      <c r="EJ79" s="17">
        <f t="shared" si="94"/>
        <v>3.596339662703972E-2</v>
      </c>
    </row>
    <row r="80" spans="1:140">
      <c r="A80">
        <v>2014</v>
      </c>
      <c r="B80">
        <v>10</v>
      </c>
      <c r="C80">
        <v>5</v>
      </c>
      <c r="D80">
        <v>1</v>
      </c>
      <c r="E80">
        <v>9</v>
      </c>
      <c r="F80">
        <v>6</v>
      </c>
      <c r="H80" s="17">
        <v>-1.750000000000005E-3</v>
      </c>
      <c r="I80" s="17">
        <v>-1.5333333333333332E-2</v>
      </c>
      <c r="J80" s="17">
        <v>0.18691666666666665</v>
      </c>
      <c r="K80" s="17">
        <v>0.16166666666666665</v>
      </c>
      <c r="L80" s="17">
        <v>0.18849999999999997</v>
      </c>
      <c r="M80" s="17">
        <v>0.17700000000000002</v>
      </c>
      <c r="N80" s="17">
        <v>0.25416666666666671</v>
      </c>
      <c r="O80" s="17">
        <v>0.22</v>
      </c>
      <c r="P80">
        <v>-0.02</v>
      </c>
      <c r="Q80">
        <v>-0.09</v>
      </c>
      <c r="R80">
        <v>-0.42</v>
      </c>
      <c r="S80">
        <v>-0.45</v>
      </c>
      <c r="T80">
        <v>-7.0000000000000007E-2</v>
      </c>
      <c r="U80">
        <v>0.28000000000000003</v>
      </c>
      <c r="V80">
        <v>0.45</v>
      </c>
      <c r="W80">
        <v>0.97</v>
      </c>
      <c r="X80" s="13">
        <v>0.70167000000000002</v>
      </c>
      <c r="Y80" s="13">
        <v>0.44358999999999998</v>
      </c>
      <c r="Z80" s="13">
        <v>-0.32299</v>
      </c>
      <c r="AA80" s="13">
        <v>-0.17529</v>
      </c>
      <c r="AB80" s="13">
        <v>-0.15201000000000001</v>
      </c>
      <c r="AC80" s="13">
        <v>7.4999999999999997E-3</v>
      </c>
      <c r="AD80">
        <v>6</v>
      </c>
      <c r="AF80">
        <v>7</v>
      </c>
      <c r="AG80">
        <v>5</v>
      </c>
      <c r="AH80">
        <v>-0.9</v>
      </c>
      <c r="AI80" s="13">
        <v>4.4433338503751099</v>
      </c>
      <c r="AJ80" s="14">
        <v>5.3263945491254798</v>
      </c>
      <c r="AM80">
        <f t="shared" si="87"/>
        <v>30</v>
      </c>
      <c r="AN80">
        <f t="shared" si="88"/>
        <v>22</v>
      </c>
      <c r="BD80" s="49"/>
      <c r="BL80" s="49"/>
      <c r="DE80" s="7" t="s">
        <v>427</v>
      </c>
      <c r="DF80" s="17">
        <f>CORREL($DH$34:$DH$72,B151:B189)</f>
        <v>-4.2669637314433025E-2</v>
      </c>
      <c r="DG80" s="17">
        <f t="shared" ref="DG80:DN80" si="95">CORREL($DH$34:$DH$72,C151:C189)</f>
        <v>-5.3081626254261806E-2</v>
      </c>
      <c r="DH80" s="17">
        <f t="shared" si="95"/>
        <v>-0.22803202678461226</v>
      </c>
      <c r="DI80" s="17">
        <f t="shared" si="95"/>
        <v>-0.1527130284258903</v>
      </c>
      <c r="DJ80" s="17">
        <f t="shared" si="95"/>
        <v>-6.4218667031915075E-2</v>
      </c>
      <c r="DK80" s="17">
        <f t="shared" si="95"/>
        <v>-7.8014042710110976E-2</v>
      </c>
      <c r="DL80" s="17">
        <f t="shared" si="95"/>
        <v>-8.8892152055600679E-2</v>
      </c>
      <c r="DM80" s="17">
        <f t="shared" si="95"/>
        <v>5.1932669980755533E-2</v>
      </c>
      <c r="DN80" s="17">
        <f t="shared" si="95"/>
        <v>-0.27030757056662397</v>
      </c>
      <c r="DO80" s="17"/>
      <c r="DP80" s="17">
        <f>CORREL($DH$34:$DH$72,N151:N189)</f>
        <v>-0.21483585073121034</v>
      </c>
      <c r="DQ80" s="17">
        <f>CORREL($DH$34:$DH$72,O151:O189)</f>
        <v>0.17946805495469922</v>
      </c>
      <c r="DR80" s="17">
        <f t="shared" ref="DR80:DX80" si="96">CORREL($DH$34:$DH$72,P151:P189)</f>
        <v>-0.24785903159751538</v>
      </c>
      <c r="DS80" s="17">
        <f t="shared" si="96"/>
        <v>-9.6811541499925269E-2</v>
      </c>
      <c r="DT80" s="17">
        <f t="shared" si="96"/>
        <v>0.1217843686435585</v>
      </c>
      <c r="DU80" s="17">
        <f t="shared" si="96"/>
        <v>9.9681282897122012E-2</v>
      </c>
      <c r="DV80" s="17">
        <f t="shared" si="96"/>
        <v>-5.5329344582687671E-2</v>
      </c>
      <c r="DW80" s="17">
        <f t="shared" si="96"/>
        <v>-5.8726857462552962E-2</v>
      </c>
      <c r="DX80" s="17">
        <f t="shared" si="96"/>
        <v>-0.32814754535836821</v>
      </c>
      <c r="DY80" s="17"/>
      <c r="DZ80" s="17">
        <f>CORREL($DH$34:$DH$72,Z151:Z189)</f>
        <v>-7.8511638123834798E-2</v>
      </c>
      <c r="EA80" s="17">
        <f>CORREL($DH$34:$DH$72,AA151:AA189)</f>
        <v>0.20641432589893788</v>
      </c>
      <c r="EB80" s="17">
        <f>CORREL($DH$34:$DH$72,AB151:AB189)</f>
        <v>-2.2252605574402184E-2</v>
      </c>
      <c r="EC80" s="17">
        <f t="shared" ref="EC80:EJ80" si="97">CORREL($DH$34:$DH$72,AC151:AC189)</f>
        <v>-0.15180190417023584</v>
      </c>
      <c r="ED80" s="17">
        <f t="shared" si="97"/>
        <v>-9.3161935610747371E-2</v>
      </c>
      <c r="EE80" s="17">
        <f t="shared" si="97"/>
        <v>0.42482137186309021</v>
      </c>
      <c r="EF80" s="17">
        <f t="shared" si="97"/>
        <v>-2.7104356677337686E-2</v>
      </c>
      <c r="EG80" s="17">
        <f t="shared" si="97"/>
        <v>0.20175518985980845</v>
      </c>
      <c r="EH80" s="17">
        <f t="shared" si="97"/>
        <v>-0.13683243493866812</v>
      </c>
      <c r="EI80" s="17">
        <f t="shared" si="97"/>
        <v>-0.16523516041765854</v>
      </c>
      <c r="EJ80" s="17">
        <f t="shared" si="97"/>
        <v>-0.21712799422660428</v>
      </c>
    </row>
    <row r="81" spans="1:146">
      <c r="A81">
        <v>2015</v>
      </c>
      <c r="B81">
        <v>2</v>
      </c>
      <c r="C81">
        <v>5</v>
      </c>
      <c r="D81">
        <v>4</v>
      </c>
      <c r="E81">
        <v>9</v>
      </c>
      <c r="F81">
        <v>6</v>
      </c>
      <c r="H81" s="17">
        <v>0.26766666666666666</v>
      </c>
      <c r="I81" s="17">
        <v>8.2000000000000003E-2</v>
      </c>
      <c r="J81" s="17">
        <v>0.50483333333333336</v>
      </c>
      <c r="K81" s="17">
        <v>0.32066666666666666</v>
      </c>
      <c r="L81" s="17">
        <v>0.23724999999999999</v>
      </c>
      <c r="M81" s="17">
        <v>0.23900000000000002</v>
      </c>
      <c r="N81" s="17">
        <v>1.4699999999999998</v>
      </c>
      <c r="O81" s="17">
        <v>0.80666666666666664</v>
      </c>
      <c r="P81">
        <v>0.89</v>
      </c>
      <c r="Q81">
        <v>0.77</v>
      </c>
      <c r="R81">
        <v>0.59</v>
      </c>
      <c r="S81">
        <v>0.56999999999999995</v>
      </c>
      <c r="T81">
        <v>0.48</v>
      </c>
      <c r="U81">
        <v>0.9</v>
      </c>
      <c r="V81">
        <v>1.04</v>
      </c>
      <c r="W81">
        <v>2</v>
      </c>
      <c r="X81" s="13">
        <v>0.63229999999999997</v>
      </c>
      <c r="Y81" s="13">
        <v>0.79837999999999998</v>
      </c>
      <c r="Z81" s="13">
        <v>0.30861</v>
      </c>
      <c r="AA81" s="13">
        <v>-0.22239</v>
      </c>
      <c r="AB81" s="13">
        <v>-0.20721000000000001</v>
      </c>
      <c r="AC81" s="13">
        <v>6.0479999999999999E-2</v>
      </c>
      <c r="AD81">
        <v>6</v>
      </c>
      <c r="AF81">
        <v>7</v>
      </c>
      <c r="AG81">
        <v>1</v>
      </c>
      <c r="AH81">
        <v>1.81</v>
      </c>
      <c r="AI81" s="13">
        <v>37.4157956264417</v>
      </c>
      <c r="AJ81" s="14">
        <v>40.649789416977903</v>
      </c>
      <c r="AM81">
        <f t="shared" si="87"/>
        <v>4</v>
      </c>
      <c r="AN81">
        <f t="shared" si="88"/>
        <v>3</v>
      </c>
      <c r="AX81" t="s">
        <v>219</v>
      </c>
      <c r="AY81" t="s">
        <v>163</v>
      </c>
      <c r="AZ81" t="s">
        <v>164</v>
      </c>
      <c r="BA81" t="s">
        <v>165</v>
      </c>
      <c r="BB81" t="s">
        <v>166</v>
      </c>
      <c r="BC81" t="s">
        <v>167</v>
      </c>
      <c r="BD81" s="48" t="s">
        <v>222</v>
      </c>
      <c r="BF81" t="s">
        <v>229</v>
      </c>
      <c r="BG81" t="s">
        <v>163</v>
      </c>
      <c r="BH81" t="s">
        <v>164</v>
      </c>
      <c r="BI81" t="s">
        <v>165</v>
      </c>
      <c r="BJ81" t="s">
        <v>166</v>
      </c>
      <c r="BK81" t="s">
        <v>167</v>
      </c>
      <c r="BL81" s="48" t="s">
        <v>221</v>
      </c>
      <c r="DE81" s="7" t="s">
        <v>428</v>
      </c>
      <c r="DF81" s="17">
        <f>CORREL($DI$34:$DI$72,B152:B190)</f>
        <v>3.8581226523570281E-2</v>
      </c>
      <c r="DG81" s="17">
        <f t="shared" ref="DG81:DN81" si="98">CORREL($DI$34:$DI$72,C152:C190)</f>
        <v>0.14541906804615568</v>
      </c>
      <c r="DH81" s="17">
        <f t="shared" si="98"/>
        <v>-1.5169260420315184E-2</v>
      </c>
      <c r="DI81" s="17">
        <f t="shared" si="98"/>
        <v>-0.34268548364486529</v>
      </c>
      <c r="DJ81" s="17">
        <f t="shared" si="98"/>
        <v>-2.967989933725949E-2</v>
      </c>
      <c r="DK81" s="17">
        <f t="shared" si="98"/>
        <v>6.8816194602496925E-2</v>
      </c>
      <c r="DL81" s="17">
        <f t="shared" si="98"/>
        <v>-0.15744372238473736</v>
      </c>
      <c r="DM81" s="17">
        <f t="shared" si="98"/>
        <v>-0.21789868520144395</v>
      </c>
      <c r="DN81" s="17">
        <f t="shared" si="98"/>
        <v>2.8410558301675784E-2</v>
      </c>
      <c r="DO81" s="17"/>
      <c r="DP81" s="17">
        <f>CORREL($DI$34:$DI$72,N152:N190)</f>
        <v>1.7873578252527063E-2</v>
      </c>
      <c r="DQ81" s="17">
        <f>CORREL($DI$34:$DI$72,O152:O190)</f>
        <v>-3.7458415760326547E-2</v>
      </c>
      <c r="DR81" s="17">
        <f t="shared" ref="DR81:DX81" si="99">CORREL($DI$34:$DI$72,P152:P190)</f>
        <v>0.15557221515609912</v>
      </c>
      <c r="DS81" s="17">
        <f t="shared" si="99"/>
        <v>-5.1918829111229872E-2</v>
      </c>
      <c r="DT81" s="17">
        <f t="shared" si="99"/>
        <v>4.059809617098644E-3</v>
      </c>
      <c r="DU81" s="17">
        <f t="shared" si="99"/>
        <v>0.10970872781874308</v>
      </c>
      <c r="DV81" s="17">
        <f t="shared" si="99"/>
        <v>0.14519513193254591</v>
      </c>
      <c r="DW81" s="17">
        <f t="shared" si="99"/>
        <v>-0.11567278721954165</v>
      </c>
      <c r="DX81" s="17">
        <f t="shared" si="99"/>
        <v>1.042220789827906E-2</v>
      </c>
      <c r="DY81" s="17"/>
      <c r="DZ81" s="17">
        <f>CORREL($DI$34:$DI$72,Z152:Z190)</f>
        <v>-0.29552755022103716</v>
      </c>
      <c r="EA81" s="17">
        <f>CORREL($DI$34:$DI$72,AA152:AA190)</f>
        <v>7.1733805910428827E-2</v>
      </c>
      <c r="EB81" s="17">
        <f>CORREL($DI$34:$DI$72,AB152:AB190)</f>
        <v>0.1764278649200062</v>
      </c>
      <c r="EC81" s="17">
        <f t="shared" ref="EC81:EJ81" si="100">CORREL($DI$34:$DI$72,AC152:AC190)</f>
        <v>0.16421826000235928</v>
      </c>
      <c r="ED81" s="17">
        <f t="shared" si="100"/>
        <v>5.4537423826560684E-4</v>
      </c>
      <c r="EE81" s="17">
        <f t="shared" si="100"/>
        <v>3.6496283567777558E-2</v>
      </c>
      <c r="EF81" s="17">
        <f t="shared" si="100"/>
        <v>1.7659090445467074E-3</v>
      </c>
      <c r="EG81" s="17">
        <f t="shared" si="100"/>
        <v>-7.1935381005324095E-2</v>
      </c>
      <c r="EH81" s="17">
        <f t="shared" si="100"/>
        <v>5.5413262672408752E-2</v>
      </c>
      <c r="EI81" s="17">
        <f t="shared" si="100"/>
        <v>-7.7984700531419829E-2</v>
      </c>
      <c r="EJ81" s="17">
        <f t="shared" si="100"/>
        <v>-8.4207488043345852E-2</v>
      </c>
    </row>
    <row r="82" spans="1:146">
      <c r="A82">
        <v>2016</v>
      </c>
      <c r="B82">
        <v>6</v>
      </c>
      <c r="C82">
        <v>5</v>
      </c>
      <c r="D82">
        <v>1</v>
      </c>
      <c r="E82">
        <v>9</v>
      </c>
      <c r="F82">
        <v>6</v>
      </c>
      <c r="H82" s="17">
        <v>-0.14875000000000002</v>
      </c>
      <c r="I82" s="17">
        <v>9.3000000000000013E-2</v>
      </c>
      <c r="J82" s="17">
        <v>0.43041666666666661</v>
      </c>
      <c r="K82" s="17">
        <v>0.79366666666666663</v>
      </c>
      <c r="L82" s="17">
        <v>0.57883333333333331</v>
      </c>
      <c r="M82" s="17">
        <v>0.70000000000000007</v>
      </c>
      <c r="N82" s="17">
        <v>0.39583333333333331</v>
      </c>
      <c r="O82" s="17">
        <v>1.0333333333333334</v>
      </c>
      <c r="P82">
        <v>2.57</v>
      </c>
      <c r="Q82">
        <v>2.56</v>
      </c>
      <c r="R82">
        <v>2.56</v>
      </c>
      <c r="S82">
        <v>2.11</v>
      </c>
      <c r="T82">
        <v>1.6</v>
      </c>
      <c r="U82">
        <v>1.05</v>
      </c>
      <c r="V82">
        <v>0.45</v>
      </c>
      <c r="W82">
        <v>2.4</v>
      </c>
      <c r="X82" s="13">
        <v>0.59909999999999997</v>
      </c>
      <c r="Y82" s="13">
        <v>0.31568000000000002</v>
      </c>
      <c r="Z82" s="13">
        <v>4.1250000000000002E-2</v>
      </c>
      <c r="AA82" s="13">
        <v>0.36213000000000001</v>
      </c>
      <c r="AB82" s="13">
        <v>0.46317999999999998</v>
      </c>
      <c r="AC82" s="13">
        <v>0.38429000000000002</v>
      </c>
      <c r="AD82">
        <v>6</v>
      </c>
      <c r="AF82">
        <v>8</v>
      </c>
      <c r="AG82">
        <v>1</v>
      </c>
      <c r="AH82">
        <v>-1.63</v>
      </c>
      <c r="AI82" s="13">
        <v>0.56438947686569596</v>
      </c>
      <c r="AJ82" s="14">
        <v>5.0269821368474004</v>
      </c>
      <c r="AM82">
        <f t="shared" si="87"/>
        <v>38</v>
      </c>
      <c r="AN82">
        <f t="shared" si="88"/>
        <v>27</v>
      </c>
      <c r="AX82" t="s">
        <v>202</v>
      </c>
      <c r="AY82">
        <f>COUNTIF(AZ34:AZ72,"7")</f>
        <v>14</v>
      </c>
      <c r="AZ82">
        <f>COUNTIFS(AZ34:AZ72,"7",BD34:BD72,"&gt;0")</f>
        <v>7</v>
      </c>
      <c r="BA82">
        <f>COUNTIFS(AZ34:AZ72,"7",BD34:BD72,"&lt;0")</f>
        <v>7</v>
      </c>
      <c r="BB82">
        <f>COUNTIFS(AZ34:AZ72,"7",BD34:BD72,"&gt;0,3")</f>
        <v>3</v>
      </c>
      <c r="BC82">
        <f>COUNTIFS(AZ34:AZ72,"7",BD34:BD72,"&lt;-0,3")</f>
        <v>0</v>
      </c>
      <c r="BD82" s="49"/>
      <c r="BF82" t="s">
        <v>160</v>
      </c>
      <c r="BG82">
        <f>COUNTIF($C$46:$C$84,"1")</f>
        <v>14</v>
      </c>
      <c r="BH82">
        <f>COUNTIFS($C$46:$C$84,"1",$BD$34:$BD$72,"&gt;0")</f>
        <v>7</v>
      </c>
      <c r="BI82">
        <f>COUNTIFS($C$46:$C$84,"1",$BD$34:$BD$72,"&lt;0")</f>
        <v>7</v>
      </c>
      <c r="BJ82">
        <f>COUNTIFS($C$46:$C$84,"1",$BD$34:$BD$72,"&gt;0,3")</f>
        <v>2</v>
      </c>
      <c r="BK82">
        <f>COUNTIFS($C$46:$C$84,"1",$BD$34:$BD$72,"&lt;-0,3")</f>
        <v>0</v>
      </c>
      <c r="BL82" s="49"/>
    </row>
    <row r="83" spans="1:146">
      <c r="A83">
        <v>2017</v>
      </c>
      <c r="B83">
        <v>2</v>
      </c>
      <c r="C83">
        <v>5</v>
      </c>
      <c r="D83">
        <v>8</v>
      </c>
      <c r="E83">
        <v>9</v>
      </c>
      <c r="F83">
        <v>6</v>
      </c>
      <c r="H83" s="17">
        <v>0.36074999999999996</v>
      </c>
      <c r="I83" s="17">
        <v>0.54899999999999993</v>
      </c>
      <c r="J83" s="17">
        <v>0.30008333333333331</v>
      </c>
      <c r="K83" s="17">
        <v>0.28533333333333338</v>
      </c>
      <c r="L83" s="17">
        <v>-6.0749999999999998E-2</v>
      </c>
      <c r="M83" s="17">
        <v>-0.26366666666666666</v>
      </c>
      <c r="N83" s="17">
        <v>-0.20250000000000001</v>
      </c>
      <c r="O83" s="17">
        <v>0.14333333333333334</v>
      </c>
      <c r="P83">
        <v>-0.63</v>
      </c>
      <c r="Q83">
        <v>-0.51</v>
      </c>
      <c r="R83">
        <v>-0.34</v>
      </c>
      <c r="S83">
        <v>-0.01</v>
      </c>
      <c r="T83">
        <v>-0.09</v>
      </c>
      <c r="U83">
        <v>0.22</v>
      </c>
      <c r="V83">
        <v>0.3</v>
      </c>
      <c r="W83">
        <v>0.74</v>
      </c>
      <c r="X83" s="13">
        <v>0.82425999999999999</v>
      </c>
      <c r="Y83" s="13">
        <v>0.54135999999999995</v>
      </c>
      <c r="Z83" s="13">
        <v>-0.46934999999999999</v>
      </c>
      <c r="AA83" s="13">
        <v>0.13639999999999999</v>
      </c>
      <c r="AB83" s="13">
        <v>0.30758000000000002</v>
      </c>
      <c r="AC83" s="13">
        <v>0.28946</v>
      </c>
      <c r="AD83">
        <v>6</v>
      </c>
      <c r="AF83">
        <v>8</v>
      </c>
      <c r="AG83">
        <v>1</v>
      </c>
      <c r="AH83">
        <v>-1.05</v>
      </c>
      <c r="AI83" s="13">
        <v>18.883382405741902</v>
      </c>
      <c r="AJ83" s="14">
        <v>2.1419833295314699</v>
      </c>
      <c r="AM83">
        <f t="shared" si="87"/>
        <v>33</v>
      </c>
      <c r="AN83">
        <f t="shared" si="88"/>
        <v>15</v>
      </c>
      <c r="AX83" t="s">
        <v>203</v>
      </c>
      <c r="AY83">
        <f>COUNTIF(AZ34:AZ72,"8")</f>
        <v>24</v>
      </c>
      <c r="AZ83">
        <f>COUNTIFS(AZ34:AZ72,"8",BD34:BD72,"&gt;0")</f>
        <v>10</v>
      </c>
      <c r="BA83">
        <f>COUNTIFS(AZ34:AZ72,"8",BD34:BD72,"&lt;0")</f>
        <v>14</v>
      </c>
      <c r="BB83">
        <f>COUNTIFS(AZ34:AZ72,"8",BD34:BD72,"&gt;0,3")</f>
        <v>1</v>
      </c>
      <c r="BC83">
        <f>COUNTIFS(AZ34:AZ72,"8",BD34:BD72,"&lt;-0,3")</f>
        <v>2</v>
      </c>
      <c r="BD83" s="49"/>
      <c r="BF83" t="s">
        <v>161</v>
      </c>
      <c r="BG83">
        <f>COUNTIF($C$46:$C$84,"5")</f>
        <v>25</v>
      </c>
      <c r="BH83">
        <f>COUNTIFS($C$46:$C$84,"5",$BD$34:$BD$72,"&gt;0")</f>
        <v>11</v>
      </c>
      <c r="BI83">
        <f>COUNTIFS($C$46:$C$84,"5",$BD$34:$BD$72,"&lt;0")</f>
        <v>14</v>
      </c>
      <c r="BJ83">
        <f>COUNTIFS($C$46:$C$84,"5",$BD$34:$BD$72,"&gt;0,3")</f>
        <v>3</v>
      </c>
      <c r="BK83">
        <f>COUNTIFS($C$46:$C$84,"5",$BD$34:$BD$72,"&lt;-0,3")</f>
        <v>2</v>
      </c>
      <c r="BL83" s="49"/>
    </row>
    <row r="84" spans="1:146">
      <c r="A84">
        <v>2018</v>
      </c>
      <c r="B84">
        <v>2</v>
      </c>
      <c r="C84">
        <v>5</v>
      </c>
      <c r="D84">
        <v>8</v>
      </c>
      <c r="E84">
        <v>9</v>
      </c>
      <c r="F84">
        <v>6</v>
      </c>
      <c r="H84" s="35">
        <v>0.29524999999999996</v>
      </c>
      <c r="I84" s="35">
        <v>5.8000000000000003E-2</v>
      </c>
      <c r="J84" s="35">
        <v>0.21891666666666668</v>
      </c>
      <c r="K84" s="35">
        <v>0.16033333333333336</v>
      </c>
      <c r="L84" s="35">
        <v>-7.616666666666666E-2</v>
      </c>
      <c r="M84" s="35">
        <v>0.10266666666666667</v>
      </c>
      <c r="N84" s="35">
        <v>6.2499999999999979E-2</v>
      </c>
      <c r="O84" s="35">
        <v>-0.40333333333333332</v>
      </c>
      <c r="P84" s="5">
        <v>-0.84</v>
      </c>
      <c r="Q84" s="5">
        <v>-0.85</v>
      </c>
      <c r="R84" s="5">
        <v>-0.86</v>
      </c>
      <c r="S84" s="5">
        <v>-0.73</v>
      </c>
      <c r="T84" s="5">
        <v>-0.73</v>
      </c>
      <c r="U84" s="5">
        <v>-0.36</v>
      </c>
      <c r="V84" s="5">
        <v>-0.12</v>
      </c>
      <c r="W84" s="5">
        <v>-0.05</v>
      </c>
      <c r="X84" s="34">
        <v>0.82984999999999998</v>
      </c>
      <c r="Y84" s="34">
        <v>0.52524000000000004</v>
      </c>
      <c r="Z84" s="34">
        <v>0.29608000000000001</v>
      </c>
      <c r="AA84" s="34">
        <v>0.19164</v>
      </c>
      <c r="AB84" s="34">
        <v>0.20485999999999999</v>
      </c>
      <c r="AC84" s="34">
        <v>0.14046</v>
      </c>
      <c r="AD84">
        <v>6</v>
      </c>
      <c r="AF84">
        <v>8</v>
      </c>
      <c r="AG84">
        <v>5</v>
      </c>
      <c r="AH84">
        <v>-0.13</v>
      </c>
      <c r="AI84" s="13">
        <v>0.93540322345452798</v>
      </c>
      <c r="AJ84" s="14">
        <v>5.4234736042290796</v>
      </c>
      <c r="AM84">
        <f t="shared" si="87"/>
        <v>21</v>
      </c>
      <c r="AN84">
        <f t="shared" si="88"/>
        <v>5</v>
      </c>
      <c r="BD84" s="49"/>
      <c r="BL84" s="49"/>
      <c r="DE84" s="54" t="s">
        <v>396</v>
      </c>
      <c r="DF84" s="5" t="s">
        <v>294</v>
      </c>
      <c r="DG84" s="5" t="s">
        <v>295</v>
      </c>
      <c r="DH84" s="5" t="s">
        <v>296</v>
      </c>
      <c r="DI84" s="5" t="s">
        <v>297</v>
      </c>
      <c r="DJ84" s="5" t="s">
        <v>298</v>
      </c>
      <c r="DK84" s="5" t="s">
        <v>299</v>
      </c>
      <c r="DL84" s="5" t="s">
        <v>300</v>
      </c>
      <c r="DM84" s="5" t="s">
        <v>301</v>
      </c>
      <c r="DN84" s="5" t="s">
        <v>302</v>
      </c>
      <c r="DO84" s="5"/>
      <c r="DP84" s="5" t="s">
        <v>432</v>
      </c>
      <c r="DQ84" s="5" t="s">
        <v>433</v>
      </c>
      <c r="DR84" s="5" t="s">
        <v>434</v>
      </c>
      <c r="DS84" s="5" t="s">
        <v>435</v>
      </c>
      <c r="DT84" s="5" t="s">
        <v>436</v>
      </c>
      <c r="DU84" s="5" t="s">
        <v>437</v>
      </c>
      <c r="DV84" s="5" t="s">
        <v>438</v>
      </c>
      <c r="DW84" s="5" t="s">
        <v>439</v>
      </c>
      <c r="DX84" s="5" t="s">
        <v>440</v>
      </c>
      <c r="DY84" s="5"/>
      <c r="DZ84" s="5" t="s">
        <v>312</v>
      </c>
      <c r="EA84" s="5" t="s">
        <v>313</v>
      </c>
      <c r="EB84" s="5" t="s">
        <v>314</v>
      </c>
      <c r="EC84" s="5" t="s">
        <v>315</v>
      </c>
      <c r="ED84" s="5" t="s">
        <v>316</v>
      </c>
      <c r="EE84" s="5" t="s">
        <v>317</v>
      </c>
      <c r="EF84" s="5" t="s">
        <v>318</v>
      </c>
      <c r="EG84" s="5" t="s">
        <v>319</v>
      </c>
      <c r="EH84" s="5" t="s">
        <v>320</v>
      </c>
      <c r="EI84" s="5" t="s">
        <v>321</v>
      </c>
      <c r="EJ84" s="5" t="s">
        <v>322</v>
      </c>
    </row>
    <row r="85" spans="1:146">
      <c r="F85" t="s">
        <v>162</v>
      </c>
      <c r="H85" s="14">
        <f>SUMPRODUCT(ABS(H46:H84))</f>
        <v>7.2228333333333321</v>
      </c>
      <c r="I85" s="14">
        <f t="shared" ref="I85:AC85" si="101">SUMPRODUCT(ABS(I46:I84))</f>
        <v>6.9963333333333324</v>
      </c>
      <c r="J85" s="14">
        <f t="shared" si="101"/>
        <v>7.3640000000000008</v>
      </c>
      <c r="K85" s="14">
        <f t="shared" si="101"/>
        <v>8.4930000000000003</v>
      </c>
      <c r="L85" s="14">
        <f t="shared" si="101"/>
        <v>7.0414999999999992</v>
      </c>
      <c r="M85" s="14">
        <f t="shared" si="101"/>
        <v>9.0253333333333323</v>
      </c>
      <c r="N85" s="14">
        <f t="shared" si="101"/>
        <v>19.284166666666664</v>
      </c>
      <c r="O85" s="14">
        <f t="shared" si="101"/>
        <v>19.900000000000002</v>
      </c>
      <c r="P85" s="14">
        <f t="shared" si="101"/>
        <v>35.510000000000012</v>
      </c>
      <c r="Q85" s="14">
        <f t="shared" si="101"/>
        <v>37.930000000000014</v>
      </c>
      <c r="R85" s="14">
        <f t="shared" si="101"/>
        <v>36.580000000000005</v>
      </c>
      <c r="S85" s="14">
        <f t="shared" si="101"/>
        <v>30.030000000000005</v>
      </c>
      <c r="T85" s="14">
        <f t="shared" si="101"/>
        <v>23.520000000000007</v>
      </c>
      <c r="U85" s="14">
        <f t="shared" si="101"/>
        <v>19.389999999999997</v>
      </c>
      <c r="V85" s="14">
        <f t="shared" si="101"/>
        <v>19.770000000000003</v>
      </c>
      <c r="W85" s="14">
        <f t="shared" si="101"/>
        <v>37.919999999999995</v>
      </c>
      <c r="X85" s="14">
        <f t="shared" si="101"/>
        <v>32.242730000000009</v>
      </c>
      <c r="Y85" s="14">
        <f t="shared" si="101"/>
        <v>22.303979999999999</v>
      </c>
      <c r="Z85" s="14">
        <f t="shared" si="101"/>
        <v>12.44608</v>
      </c>
      <c r="AA85" s="14">
        <f t="shared" si="101"/>
        <v>10.053540000000002</v>
      </c>
      <c r="AB85" s="14">
        <f t="shared" si="101"/>
        <v>9.1123499999999975</v>
      </c>
      <c r="AC85" s="14">
        <f t="shared" si="101"/>
        <v>7.4031700000000003</v>
      </c>
      <c r="AF85">
        <v>8</v>
      </c>
      <c r="AG85">
        <v>5</v>
      </c>
      <c r="AH85">
        <v>-0.09</v>
      </c>
      <c r="AI85" s="13">
        <v>1.8961390557484099</v>
      </c>
      <c r="AJ85" s="14">
        <v>7.1927251880858103</v>
      </c>
      <c r="AM85">
        <f t="shared" si="87"/>
        <v>20</v>
      </c>
      <c r="AN85">
        <f t="shared" si="88"/>
        <v>13</v>
      </c>
      <c r="AX85" t="s">
        <v>220</v>
      </c>
      <c r="AY85" t="s">
        <v>163</v>
      </c>
      <c r="AZ85" t="s">
        <v>164</v>
      </c>
      <c r="BA85" t="s">
        <v>165</v>
      </c>
      <c r="BB85" t="s">
        <v>166</v>
      </c>
      <c r="BC85" t="s">
        <v>167</v>
      </c>
      <c r="BD85" s="48" t="s">
        <v>221</v>
      </c>
      <c r="BF85" t="s">
        <v>230</v>
      </c>
      <c r="BG85" t="s">
        <v>163</v>
      </c>
      <c r="BH85" t="s">
        <v>164</v>
      </c>
      <c r="BI85" t="s">
        <v>165</v>
      </c>
      <c r="BJ85" t="s">
        <v>166</v>
      </c>
      <c r="BK85" t="s">
        <v>167</v>
      </c>
      <c r="BL85" s="48" t="s">
        <v>221</v>
      </c>
      <c r="DE85" s="7" t="s">
        <v>425</v>
      </c>
      <c r="DF85" s="17">
        <f>CORREL($DF$34:$DF$72,B$236:B$274)</f>
        <v>-0.1298935761990461</v>
      </c>
      <c r="DG85" s="17">
        <f t="shared" ref="DG85:DN85" si="102">CORREL($DF$34:$DF$72,C$236:C$274)</f>
        <v>-0.3177134387597898</v>
      </c>
      <c r="DH85" s="17">
        <f t="shared" si="102"/>
        <v>-7.2411329582804593E-2</v>
      </c>
      <c r="DI85" s="17">
        <f t="shared" si="102"/>
        <v>-0.15846453112208086</v>
      </c>
      <c r="DJ85" s="17">
        <f t="shared" si="102"/>
        <v>2.121370401465179E-2</v>
      </c>
      <c r="DK85" s="17">
        <f t="shared" si="102"/>
        <v>-0.29143147485407089</v>
      </c>
      <c r="DL85" s="17">
        <f t="shared" si="102"/>
        <v>-0.1496999580926561</v>
      </c>
      <c r="DM85" s="17">
        <f t="shared" si="102"/>
        <v>-0.15330978964707326</v>
      </c>
      <c r="DN85" s="17">
        <f t="shared" si="102"/>
        <v>-7.3405285396052934E-3</v>
      </c>
      <c r="DO85" s="17"/>
      <c r="DP85" s="17">
        <f t="shared" ref="DP85:DX85" si="103">CORREL($DF$34:$DF$72,N$236:N$274)</f>
        <v>0.24007147982662258</v>
      </c>
      <c r="DQ85" s="17">
        <f t="shared" si="103"/>
        <v>-2.7038275420417871E-3</v>
      </c>
      <c r="DR85" s="17">
        <f t="shared" si="103"/>
        <v>3.9309452029640035E-2</v>
      </c>
      <c r="DS85" s="17">
        <f t="shared" si="103"/>
        <v>-0.11526870924789673</v>
      </c>
      <c r="DT85" s="17">
        <f t="shared" si="103"/>
        <v>-0.16826888849017907</v>
      </c>
      <c r="DU85" s="17">
        <f t="shared" si="103"/>
        <v>-6.0725250601637554E-2</v>
      </c>
      <c r="DV85" s="17">
        <f t="shared" si="103"/>
        <v>0.27489032648745171</v>
      </c>
      <c r="DW85" s="17">
        <f t="shared" si="103"/>
        <v>3.6737391914857045E-2</v>
      </c>
      <c r="DX85" s="17">
        <f t="shared" si="103"/>
        <v>-0.11621870774649209</v>
      </c>
      <c r="DZ85" s="17">
        <f t="shared" ref="DZ85:EJ85" si="104">CORREL($DF$34:$DF$72,Z$236:Z$274)</f>
        <v>-0.3188391128154926</v>
      </c>
      <c r="EA85" s="17">
        <f t="shared" si="104"/>
        <v>6.5788765913024697E-2</v>
      </c>
      <c r="EB85" s="17">
        <f t="shared" si="104"/>
        <v>-8.0599940565407022E-2</v>
      </c>
      <c r="EC85" s="17">
        <f t="shared" si="104"/>
        <v>0.11280179115422684</v>
      </c>
      <c r="ED85" s="17">
        <f t="shared" si="104"/>
        <v>-3.4426687537648874E-2</v>
      </c>
      <c r="EE85" s="17">
        <f t="shared" si="104"/>
        <v>0.27348117462847232</v>
      </c>
      <c r="EF85" s="17">
        <f t="shared" si="104"/>
        <v>0.24284680061695796</v>
      </c>
      <c r="EG85" s="17">
        <f t="shared" si="104"/>
        <v>9.5423540755306333E-3</v>
      </c>
      <c r="EH85" s="17">
        <f t="shared" si="104"/>
        <v>-5.2535952452732314E-2</v>
      </c>
      <c r="EI85" s="17">
        <f t="shared" si="104"/>
        <v>5.9545177396080604E-2</v>
      </c>
      <c r="EJ85" s="17">
        <f t="shared" si="104"/>
        <v>0.21307349292604708</v>
      </c>
    </row>
    <row r="86" spans="1:146">
      <c r="H86">
        <f>CORREL(H46:H84,$DB$34:$DB$72)</f>
        <v>5.9857081232344768E-2</v>
      </c>
      <c r="AF86">
        <v>8</v>
      </c>
      <c r="AG86">
        <v>5</v>
      </c>
      <c r="AH86">
        <v>0.77</v>
      </c>
      <c r="AI86" s="13">
        <v>0.57674330477193803</v>
      </c>
      <c r="AJ86" s="14">
        <v>0.627578923332476</v>
      </c>
      <c r="AM86">
        <f t="shared" si="87"/>
        <v>11</v>
      </c>
      <c r="AN86">
        <f t="shared" si="88"/>
        <v>6</v>
      </c>
      <c r="AX86" t="s">
        <v>211</v>
      </c>
      <c r="AY86">
        <f>COUNTIF(BA34:BA72,"6")</f>
        <v>28</v>
      </c>
      <c r="AZ86">
        <f>COUNTIFS(BA34:BA72,"6",BD34:BD72,"&gt;0")</f>
        <v>14</v>
      </c>
      <c r="BA86">
        <f>COUNTIFS(BA34:BA72,"6",BD34:BD72,"&lt;0")</f>
        <v>14</v>
      </c>
      <c r="BB86">
        <f>COUNTIFS(BA34:BA72,"6",BD33:BD71,"&gt;0,3")</f>
        <v>3</v>
      </c>
      <c r="BC86">
        <f>COUNTIFS(BA34:BA72,"6",BD34:BD72,"&lt;-0,3")</f>
        <v>1</v>
      </c>
      <c r="BD86" s="49"/>
      <c r="BF86" t="s">
        <v>160</v>
      </c>
      <c r="BG86">
        <f>COUNTIF($D$46:$D$84,"1")</f>
        <v>9</v>
      </c>
      <c r="BH86">
        <f>COUNTIFS($D$46:$D$84,"1",$BD$34:$BD$72,"&gt;0")</f>
        <v>4</v>
      </c>
      <c r="BI86">
        <f>COUNTIFS($D$46:$D$84,"1",$BD$34:$BD$72,"&lt;0")</f>
        <v>5</v>
      </c>
      <c r="BJ86">
        <f>COUNTIFS($D$46:$D$84,"1",$BD$34:$BD$72,"&gt;0,3")</f>
        <v>1</v>
      </c>
      <c r="BK86">
        <f>COUNTIFS($D$46:$D$84,"1",$BD$34:$BD$72,"&lt;-0,3")</f>
        <v>0</v>
      </c>
      <c r="BL86" s="49"/>
      <c r="DE86" s="7" t="s">
        <v>426</v>
      </c>
      <c r="DF86" s="17">
        <f>CORREL($DG$34:$DG$72,B$236:B$274)</f>
        <v>2.0481162567614886E-2</v>
      </c>
      <c r="DG86" s="17">
        <f t="shared" ref="DG86:DN86" si="105">CORREL($DG$34:$DG$72,C$236:C$274)</f>
        <v>-0.24619627538466796</v>
      </c>
      <c r="DH86" s="17">
        <f t="shared" si="105"/>
        <v>-0.23230385686490618</v>
      </c>
      <c r="DI86" s="17">
        <f t="shared" si="105"/>
        <v>6.989722848609786E-3</v>
      </c>
      <c r="DJ86" s="17">
        <f t="shared" si="105"/>
        <v>-0.40380864329864768</v>
      </c>
      <c r="DK86" s="17">
        <f t="shared" si="105"/>
        <v>-0.23735772523226023</v>
      </c>
      <c r="DL86" s="17">
        <f t="shared" si="105"/>
        <v>5.1798763266209913E-2</v>
      </c>
      <c r="DM86" s="17">
        <f t="shared" si="105"/>
        <v>-2.0285388149837175E-2</v>
      </c>
      <c r="DN86" s="17">
        <f t="shared" si="105"/>
        <v>1.9708057830955902E-2</v>
      </c>
      <c r="DO86" s="17"/>
      <c r="DP86" s="17">
        <f t="shared" ref="DP86:DX86" si="106">CORREL($DG$34:$DG$72,N$236:N$274)</f>
        <v>6.2476244826075673E-2</v>
      </c>
      <c r="DQ86" s="17">
        <f t="shared" si="106"/>
        <v>-5.4229392691277571E-2</v>
      </c>
      <c r="DR86" s="17">
        <f t="shared" si="106"/>
        <v>3.4695976948154482E-2</v>
      </c>
      <c r="DS86" s="17">
        <f t="shared" si="106"/>
        <v>-0.34176693103419759</v>
      </c>
      <c r="DT86" s="17">
        <f t="shared" si="106"/>
        <v>-0.12673867735127903</v>
      </c>
      <c r="DU86" s="17">
        <f t="shared" si="106"/>
        <v>-0.13322258990248639</v>
      </c>
      <c r="DV86" s="17">
        <f t="shared" si="106"/>
        <v>0.45844722822061273</v>
      </c>
      <c r="DW86" s="17">
        <f t="shared" si="106"/>
        <v>0.13717378216461959</v>
      </c>
      <c r="DX86" s="17">
        <f t="shared" si="106"/>
        <v>-0.13928577491490782</v>
      </c>
      <c r="DZ86" s="17">
        <f t="shared" ref="DZ86:EJ86" si="107">CORREL($DG$34:$DG$72,Z$236:Z$274)</f>
        <v>-0.17202593219944154</v>
      </c>
      <c r="EA86" s="17">
        <f t="shared" si="107"/>
        <v>2.6544386709359252E-2</v>
      </c>
      <c r="EB86" s="17">
        <f t="shared" si="107"/>
        <v>-0.1063904929081651</v>
      </c>
      <c r="EC86" s="17">
        <f t="shared" si="107"/>
        <v>0.18181543393044827</v>
      </c>
      <c r="ED86" s="17">
        <f t="shared" si="107"/>
        <v>-0.23219044761552865</v>
      </c>
      <c r="EE86" s="17">
        <f t="shared" si="107"/>
        <v>0.14548399759010919</v>
      </c>
      <c r="EF86" s="17">
        <f t="shared" si="107"/>
        <v>0.30511418860927847</v>
      </c>
      <c r="EG86" s="17">
        <f t="shared" si="107"/>
        <v>-8.6344819005582718E-2</v>
      </c>
      <c r="EH86" s="17">
        <f t="shared" si="107"/>
        <v>-0.25845184269011973</v>
      </c>
      <c r="EI86" s="17">
        <f t="shared" si="107"/>
        <v>8.4646021856705903E-2</v>
      </c>
      <c r="EJ86" s="17">
        <f t="shared" si="107"/>
        <v>4.7726353435818478E-2</v>
      </c>
    </row>
    <row r="87" spans="1:146">
      <c r="AF87">
        <v>7</v>
      </c>
      <c r="AG87">
        <v>5</v>
      </c>
      <c r="AH87">
        <v>2.56</v>
      </c>
      <c r="AI87" s="13">
        <v>4.3495321614022604</v>
      </c>
      <c r="AJ87" s="14">
        <v>10.7915094515664</v>
      </c>
      <c r="AM87">
        <f t="shared" si="87"/>
        <v>1</v>
      </c>
      <c r="AN87">
        <f t="shared" si="88"/>
        <v>1</v>
      </c>
      <c r="AX87" t="s">
        <v>202</v>
      </c>
      <c r="AY87">
        <f>COUNTIF(BA34:BA72,"7")</f>
        <v>6</v>
      </c>
      <c r="AZ87">
        <f>COUNTIFS(BA34:BA72,"7",BD34:BD72,"&gt;0")</f>
        <v>4</v>
      </c>
      <c r="BA87">
        <f>COUNTIFS(BA34:BA72,"7",BD34:BD72,"&lt;0")</f>
        <v>2</v>
      </c>
      <c r="BB87">
        <f>COUNTIFS(BA34:BA72,"7",BD33:BD71,"&gt;0,3")</f>
        <v>1</v>
      </c>
      <c r="BC87">
        <f>COUNTIFS(BA34:BA72,"7",BD34:BD72,"&lt;-0,3")</f>
        <v>1</v>
      </c>
      <c r="BD87" s="49"/>
      <c r="BF87" t="s">
        <v>226</v>
      </c>
      <c r="BG87">
        <f>COUNTIF($D$46:$D$84,"4")</f>
        <v>6</v>
      </c>
      <c r="BH87">
        <f>COUNTIFS($D$46:$D$84,"4",$BD$34:$BD$72,"&gt;0")</f>
        <v>4</v>
      </c>
      <c r="BI87">
        <f>COUNTIFS($D$46:$D$84,"4",$BD$34:$BD$72,"&lt;0")</f>
        <v>2</v>
      </c>
      <c r="BJ87">
        <f>COUNTIFS($D$46:$D$84,"4",$BD$34:$BD$72,"&gt;0,3")</f>
        <v>1</v>
      </c>
      <c r="BK87">
        <f>COUNTIFS($D$46:$D$84,"4",$BD$34:$BD$72,"&lt;-0,3")</f>
        <v>1</v>
      </c>
      <c r="BL87" s="49"/>
      <c r="DE87" s="7" t="s">
        <v>427</v>
      </c>
      <c r="DF87" s="17">
        <f>CORREL($DH$34:$DH$72,B$236:B$274)</f>
        <v>0.23894262476715442</v>
      </c>
      <c r="DG87" s="17">
        <f t="shared" ref="DG87:DN87" si="108">CORREL($DH$34:$DH$72,C$236:C$274)</f>
        <v>0.20536163678648556</v>
      </c>
      <c r="DH87" s="17">
        <f t="shared" si="108"/>
        <v>0.12478652549866281</v>
      </c>
      <c r="DI87" s="17">
        <f t="shared" si="108"/>
        <v>0.35305651119794468</v>
      </c>
      <c r="DJ87" s="17">
        <f t="shared" si="108"/>
        <v>-0.11851871572527313</v>
      </c>
      <c r="DK87" s="17">
        <f t="shared" si="108"/>
        <v>0.41029096171093205</v>
      </c>
      <c r="DL87" s="17">
        <f t="shared" si="108"/>
        <v>0.23112355971812468</v>
      </c>
      <c r="DM87" s="17">
        <f t="shared" si="108"/>
        <v>0.19091730042408839</v>
      </c>
      <c r="DN87" s="17">
        <f t="shared" si="108"/>
        <v>0.16734280623023201</v>
      </c>
      <c r="DO87" s="17"/>
      <c r="DP87" s="17">
        <f t="shared" ref="DP87:DX87" si="109">CORREL($DH$34:$DH$72,N$236:N$274)</f>
        <v>-0.13404021411127673</v>
      </c>
      <c r="DQ87" s="17">
        <f t="shared" si="109"/>
        <v>7.0636440778200318E-2</v>
      </c>
      <c r="DR87" s="17">
        <f t="shared" si="109"/>
        <v>5.1725666205497518E-2</v>
      </c>
      <c r="DS87" s="17">
        <f t="shared" si="109"/>
        <v>4.8070251455770104E-2</v>
      </c>
      <c r="DT87" s="17">
        <f t="shared" si="109"/>
        <v>4.6875489501303567E-2</v>
      </c>
      <c r="DU87" s="17">
        <f t="shared" si="109"/>
        <v>-7.8647928936106254E-3</v>
      </c>
      <c r="DV87" s="17">
        <f t="shared" si="109"/>
        <v>0.19230657806034013</v>
      </c>
      <c r="DW87" s="17">
        <f t="shared" si="109"/>
        <v>0.20127605238698776</v>
      </c>
      <c r="DX87" s="17">
        <f t="shared" si="109"/>
        <v>5.6216293062416788E-2</v>
      </c>
      <c r="DZ87" s="17">
        <f t="shared" ref="DZ87:EJ87" si="110">CORREL($DH$34:$DH$72,Z$236:Z$274)</f>
        <v>0.34003999733529222</v>
      </c>
      <c r="EA87" s="17">
        <f t="shared" si="110"/>
        <v>-0.27933062717055679</v>
      </c>
      <c r="EB87" s="17">
        <f t="shared" si="110"/>
        <v>0.19721417742113645</v>
      </c>
      <c r="EC87" s="17">
        <f t="shared" si="110"/>
        <v>0.11933655941893334</v>
      </c>
      <c r="ED87" s="17">
        <f t="shared" si="110"/>
        <v>-0.12973836608690981</v>
      </c>
      <c r="EE87" s="17">
        <f t="shared" si="110"/>
        <v>-5.9674212489797984E-2</v>
      </c>
      <c r="EF87" s="17">
        <f t="shared" si="110"/>
        <v>4.6495309238700266E-2</v>
      </c>
      <c r="EG87" s="17">
        <f t="shared" si="110"/>
        <v>0.15577294289993787</v>
      </c>
      <c r="EH87" s="17">
        <f t="shared" si="110"/>
        <v>7.8220449309491874E-2</v>
      </c>
      <c r="EI87" s="17">
        <f t="shared" si="110"/>
        <v>2.1669169321753043E-2</v>
      </c>
      <c r="EJ87" s="17">
        <f t="shared" si="110"/>
        <v>-8.1450716213762139E-2</v>
      </c>
    </row>
    <row r="88" spans="1:146">
      <c r="A88" s="28" t="s">
        <v>238</v>
      </c>
      <c r="AF88">
        <v>8</v>
      </c>
      <c r="AG88">
        <v>5</v>
      </c>
      <c r="AH88">
        <v>-0.51</v>
      </c>
      <c r="AI88" s="13">
        <v>2.7723062203581099</v>
      </c>
      <c r="AJ88" s="14">
        <v>4.22601999664447</v>
      </c>
      <c r="AK88">
        <f>CORREL(AI51:AI89,AF51:AF89)</f>
        <v>-0.30437771874964781</v>
      </c>
      <c r="AL88">
        <f>CORREL(AJ51:AJ89,AG51:AG89)</f>
        <v>-0.1490997803677673</v>
      </c>
      <c r="AM88">
        <f t="shared" si="87"/>
        <v>26</v>
      </c>
      <c r="AN88">
        <f t="shared" si="88"/>
        <v>9</v>
      </c>
      <c r="BD88" s="49"/>
      <c r="BF88" t="s">
        <v>203</v>
      </c>
      <c r="BG88">
        <f>COUNTIF($D$46:$D$84,"8")</f>
        <v>24</v>
      </c>
      <c r="BH88">
        <f>COUNTIFS($D$46:$D$84,"8",$BD$34:$BD$72,"&gt;0")</f>
        <v>10</v>
      </c>
      <c r="BI88">
        <f>COUNTIFS($D$46:$D$84,"8",$BD$34:$BD$72,"&lt;0")</f>
        <v>14</v>
      </c>
      <c r="BJ88">
        <f>COUNTIFS($D$46:$D$84,"8",$BD$34:$BD$72,"&gt;0,3")</f>
        <v>3</v>
      </c>
      <c r="BK88">
        <f>COUNTIFS($D$46:$D$84,"8",$BD$34:$BD$72,"&lt;-0,3")</f>
        <v>1</v>
      </c>
      <c r="BL88" s="49"/>
      <c r="DE88" s="7" t="s">
        <v>428</v>
      </c>
      <c r="DF88" s="17">
        <f>CORREL($DI$34:$DI$72,B$236:B$274)</f>
        <v>-9.0980573994690048E-2</v>
      </c>
      <c r="DG88" s="17">
        <f t="shared" ref="DG88:DN88" si="111">CORREL($DI$34:$DI$72,C$236:C$274)</f>
        <v>-0.29710073294737738</v>
      </c>
      <c r="DH88" s="17">
        <f t="shared" si="111"/>
        <v>-0.18004918131791531</v>
      </c>
      <c r="DI88" s="17">
        <f t="shared" si="111"/>
        <v>-0.1663517900120946</v>
      </c>
      <c r="DJ88" s="17">
        <f t="shared" si="111"/>
        <v>-0.18921243655110045</v>
      </c>
      <c r="DK88" s="17">
        <f t="shared" si="111"/>
        <v>-0.29403811360741633</v>
      </c>
      <c r="DL88" s="17">
        <f t="shared" si="111"/>
        <v>-0.1057163791420615</v>
      </c>
      <c r="DM88" s="17">
        <f t="shared" si="111"/>
        <v>-0.15392619896023682</v>
      </c>
      <c r="DN88" s="17">
        <f t="shared" si="111"/>
        <v>-7.812693734446435E-3</v>
      </c>
      <c r="DO88" s="17"/>
      <c r="DP88" s="17">
        <f t="shared" ref="DP88:DX88" si="112">CORREL($DI$34:$DI$72,N$236:N$274)</f>
        <v>0.21645245343029496</v>
      </c>
      <c r="DQ88" s="17">
        <f t="shared" si="112"/>
        <v>-4.1987217497720802E-2</v>
      </c>
      <c r="DR88" s="17">
        <f t="shared" si="112"/>
        <v>3.0344535346198312E-2</v>
      </c>
      <c r="DS88" s="17">
        <f t="shared" si="112"/>
        <v>-0.24769223516110708</v>
      </c>
      <c r="DT88" s="17">
        <f t="shared" si="112"/>
        <v>-0.15790351942707287</v>
      </c>
      <c r="DU88" s="17">
        <f t="shared" si="112"/>
        <v>-0.10528331944884976</v>
      </c>
      <c r="DV88" s="17">
        <f t="shared" si="112"/>
        <v>0.37449623504269747</v>
      </c>
      <c r="DW88" s="17">
        <f t="shared" si="112"/>
        <v>3.8554634060071896E-2</v>
      </c>
      <c r="DX88" s="17">
        <f t="shared" si="112"/>
        <v>-0.10159849458815587</v>
      </c>
      <c r="DZ88" s="17">
        <f t="shared" ref="DZ88:EJ88" si="113">CORREL($DI$34:$DI$72,Z$236:Z$274)</f>
        <v>-0.3071731276678708</v>
      </c>
      <c r="EA88" s="17">
        <f t="shared" si="113"/>
        <v>8.4833823029778502E-2</v>
      </c>
      <c r="EB88" s="17">
        <f t="shared" si="113"/>
        <v>-5.4970087760129113E-2</v>
      </c>
      <c r="EC88" s="17">
        <f t="shared" si="113"/>
        <v>0.13811898764690103</v>
      </c>
      <c r="ED88" s="17">
        <f t="shared" si="113"/>
        <v>-9.468025608047799E-2</v>
      </c>
      <c r="EE88" s="17">
        <f t="shared" si="113"/>
        <v>0.19130315795895766</v>
      </c>
      <c r="EF88" s="17">
        <f t="shared" si="113"/>
        <v>0.32199335375855376</v>
      </c>
      <c r="EG88" s="17">
        <f t="shared" si="113"/>
        <v>-7.777484361208005E-2</v>
      </c>
      <c r="EH88" s="17">
        <f t="shared" si="113"/>
        <v>-0.1644226588399208</v>
      </c>
      <c r="EI88" s="17">
        <f t="shared" si="113"/>
        <v>6.8111173348848891E-2</v>
      </c>
      <c r="EJ88" s="17">
        <f t="shared" si="113"/>
        <v>0.15342204979719135</v>
      </c>
    </row>
    <row r="89" spans="1:146">
      <c r="A89" t="s">
        <v>246</v>
      </c>
      <c r="G89">
        <f>CORREL(G91:G129,F322:F360)</f>
        <v>-0.42677197265300637</v>
      </c>
      <c r="AF89">
        <v>7</v>
      </c>
      <c r="AG89">
        <v>5</v>
      </c>
      <c r="AH89">
        <v>-0.85</v>
      </c>
      <c r="AI89" s="13">
        <v>58.660455859856903</v>
      </c>
      <c r="AJ89" s="14">
        <v>23.920949358904299</v>
      </c>
      <c r="AL89">
        <f>CORREL(AG51:AG89,AH51:AH89)</f>
        <v>-0.35175530915665099</v>
      </c>
      <c r="AM89">
        <f t="shared" si="87"/>
        <v>29</v>
      </c>
      <c r="AN89">
        <f t="shared" si="88"/>
        <v>24</v>
      </c>
      <c r="AX89" t="s">
        <v>227</v>
      </c>
      <c r="AY89" t="s">
        <v>163</v>
      </c>
      <c r="AZ89" t="s">
        <v>164</v>
      </c>
      <c r="BA89" t="s">
        <v>165</v>
      </c>
      <c r="BB89" t="s">
        <v>166</v>
      </c>
      <c r="BC89" t="s">
        <v>167</v>
      </c>
      <c r="BD89" s="48" t="s">
        <v>222</v>
      </c>
      <c r="BL89" s="49"/>
    </row>
    <row r="90" spans="1:146">
      <c r="A90" s="6"/>
      <c r="B90" s="5" t="s">
        <v>239</v>
      </c>
      <c r="C90" s="5" t="s">
        <v>240</v>
      </c>
      <c r="D90" s="39" t="s">
        <v>241</v>
      </c>
      <c r="E90" s="25" t="s">
        <v>242</v>
      </c>
      <c r="F90" s="5" t="s">
        <v>184</v>
      </c>
      <c r="G90" s="5" t="s">
        <v>183</v>
      </c>
      <c r="H90" s="5" t="s">
        <v>186</v>
      </c>
      <c r="I90" s="5" t="s">
        <v>234</v>
      </c>
      <c r="J90" s="5" t="s">
        <v>235</v>
      </c>
      <c r="K90" s="5" t="s">
        <v>236</v>
      </c>
      <c r="L90" s="5" t="s">
        <v>237</v>
      </c>
      <c r="M90" s="5" t="s">
        <v>243</v>
      </c>
      <c r="N90" s="5" t="s">
        <v>244</v>
      </c>
      <c r="O90" s="51" t="s">
        <v>245</v>
      </c>
      <c r="P90" s="52" t="s">
        <v>247</v>
      </c>
      <c r="Q90" s="51" t="s">
        <v>248</v>
      </c>
      <c r="R90" s="51" t="s">
        <v>249</v>
      </c>
      <c r="S90" s="51" t="s">
        <v>250</v>
      </c>
      <c r="AX90" t="s">
        <v>225</v>
      </c>
      <c r="AY90">
        <f>COUNTIF(BC34:BC72,"3")</f>
        <v>10</v>
      </c>
      <c r="AZ90">
        <f>COUNTIFS(BC34:BC72,"3",BD34:BD72,"&gt;0")</f>
        <v>7</v>
      </c>
      <c r="BA90">
        <f>COUNTIFS(BC34:BC72,"3",BD34:BD72,"&lt;0")</f>
        <v>3</v>
      </c>
      <c r="BB90">
        <f>COUNTIFS(BC34:BC72,"3",BD34:BD72,"&gt;0,3")</f>
        <v>2</v>
      </c>
      <c r="BC90">
        <f>COUNTIFS(BC34:BC72,"3",BD34:BD72,"&lt;-0,3")</f>
        <v>0</v>
      </c>
      <c r="BF90" t="s">
        <v>231</v>
      </c>
      <c r="BG90" t="s">
        <v>163</v>
      </c>
      <c r="BH90" t="s">
        <v>164</v>
      </c>
      <c r="BI90" t="s">
        <v>165</v>
      </c>
      <c r="BJ90" t="s">
        <v>166</v>
      </c>
      <c r="BK90" t="s">
        <v>167</v>
      </c>
      <c r="BL90" s="48" t="s">
        <v>221</v>
      </c>
    </row>
    <row r="91" spans="1:146">
      <c r="A91" s="7">
        <v>1980</v>
      </c>
      <c r="B91">
        <v>7</v>
      </c>
      <c r="C91">
        <v>5</v>
      </c>
      <c r="D91" s="13">
        <f>C91/B91</f>
        <v>0.7142857142857143</v>
      </c>
      <c r="E91">
        <f t="shared" ref="E91:E129" si="114">C91+B91</f>
        <v>12</v>
      </c>
      <c r="F91" s="14">
        <v>151.62506395457501</v>
      </c>
      <c r="G91" s="14">
        <v>37.237755206148499</v>
      </c>
      <c r="H91">
        <v>2</v>
      </c>
      <c r="I91" s="14">
        <v>149.39741604760201</v>
      </c>
      <c r="J91" s="14">
        <v>136.971438451957</v>
      </c>
      <c r="K91" s="14">
        <v>91.556894156400503</v>
      </c>
      <c r="L91" s="14">
        <v>95.458487387358304</v>
      </c>
      <c r="M91">
        <v>11</v>
      </c>
      <c r="N91">
        <v>10</v>
      </c>
      <c r="O91">
        <f>M91+N91</f>
        <v>21</v>
      </c>
      <c r="P91" s="53">
        <v>10</v>
      </c>
      <c r="Q91">
        <v>12</v>
      </c>
      <c r="R91">
        <v>13</v>
      </c>
      <c r="S91">
        <f>R91+Q91+P91</f>
        <v>35</v>
      </c>
      <c r="Z91" s="28" t="s">
        <v>150</v>
      </c>
      <c r="AX91" t="s">
        <v>161</v>
      </c>
      <c r="AY91">
        <f>COUNTIF(BC34:BC72,"5")</f>
        <v>12</v>
      </c>
      <c r="AZ91">
        <f>COUNTIFS(BC34:BC72,"5",BD34:BD72,"&gt;0")</f>
        <v>3</v>
      </c>
      <c r="BA91">
        <f>COUNTIFS(BC34:BC72,"5",BD34:BD72,"&lt;0")</f>
        <v>9</v>
      </c>
      <c r="BB91">
        <f>COUNTIFS(BC34:BC72,"5",BD34:BD72,"&gt;0,3")</f>
        <v>1</v>
      </c>
      <c r="BC91">
        <f>COUNTIFS(BC34:BC72,"5",BD34:BD72,"&lt;-0,3")</f>
        <v>1</v>
      </c>
      <c r="BF91" t="s">
        <v>211</v>
      </c>
      <c r="BG91">
        <f>COUNTIF($F$46:$F$84,"6")</f>
        <v>35</v>
      </c>
      <c r="BH91">
        <f>COUNTIFS($F$46:$F$84,"6",$BD$34:$BD$72,"&gt;0")</f>
        <v>16</v>
      </c>
      <c r="BI91">
        <f>COUNTIFS($F$46:$F$84,"6",$BD$34:$BD$72,"&lt;0")</f>
        <v>19</v>
      </c>
      <c r="BJ91">
        <f>COUNTIFS($F$46:$F$84,"6",$BD$34:$BD$72,"&gt;0,3")</f>
        <v>5</v>
      </c>
      <c r="BK91">
        <f>COUNTIFS($F$46:$F$84,"6",$BD$34:$BD$72,"&lt;-0,3")</f>
        <v>2</v>
      </c>
      <c r="BL91" s="49"/>
      <c r="DE91" s="54" t="s">
        <v>394</v>
      </c>
      <c r="DF91" s="5" t="s">
        <v>294</v>
      </c>
      <c r="DG91" s="5" t="s">
        <v>295</v>
      </c>
      <c r="DH91" s="5" t="s">
        <v>296</v>
      </c>
      <c r="DI91" s="5" t="s">
        <v>297</v>
      </c>
      <c r="DJ91" s="5" t="s">
        <v>298</v>
      </c>
      <c r="DK91" s="5" t="s">
        <v>299</v>
      </c>
      <c r="DL91" s="5" t="s">
        <v>300</v>
      </c>
      <c r="DM91" s="5" t="s">
        <v>301</v>
      </c>
      <c r="DN91" s="5" t="s">
        <v>302</v>
      </c>
      <c r="DO91" s="5"/>
      <c r="DP91" s="5" t="s">
        <v>432</v>
      </c>
      <c r="DQ91" s="5" t="s">
        <v>433</v>
      </c>
      <c r="DR91" s="5" t="s">
        <v>434</v>
      </c>
      <c r="DS91" s="5" t="s">
        <v>435</v>
      </c>
      <c r="DT91" s="5" t="s">
        <v>436</v>
      </c>
      <c r="DU91" s="5" t="s">
        <v>437</v>
      </c>
      <c r="DV91" s="5" t="s">
        <v>438</v>
      </c>
      <c r="DW91" s="5" t="s">
        <v>439</v>
      </c>
      <c r="DX91" s="5" t="s">
        <v>440</v>
      </c>
      <c r="DY91" s="5"/>
      <c r="DZ91" s="5" t="s">
        <v>312</v>
      </c>
      <c r="EA91" s="5" t="s">
        <v>313</v>
      </c>
      <c r="EB91" s="5" t="s">
        <v>314</v>
      </c>
      <c r="EC91" s="5" t="s">
        <v>315</v>
      </c>
      <c r="ED91" s="5" t="s">
        <v>316</v>
      </c>
      <c r="EE91" s="5" t="s">
        <v>317</v>
      </c>
      <c r="EF91" s="5" t="s">
        <v>318</v>
      </c>
      <c r="EG91" s="5" t="s">
        <v>319</v>
      </c>
      <c r="EH91" s="5" t="s">
        <v>320</v>
      </c>
      <c r="EI91" s="5" t="s">
        <v>321</v>
      </c>
      <c r="EJ91" s="5" t="s">
        <v>322</v>
      </c>
    </row>
    <row r="92" spans="1:146">
      <c r="A92" s="7">
        <v>1981</v>
      </c>
      <c r="B92">
        <v>11</v>
      </c>
      <c r="C92">
        <v>10</v>
      </c>
      <c r="D92" s="13">
        <f t="shared" ref="D92:D129" si="115">C92/B92</f>
        <v>0.90909090909090906</v>
      </c>
      <c r="E92">
        <f t="shared" si="114"/>
        <v>21</v>
      </c>
      <c r="F92" s="14">
        <v>109.38958133558999</v>
      </c>
      <c r="G92" s="14">
        <v>36.041465123416501</v>
      </c>
      <c r="H92">
        <v>5</v>
      </c>
      <c r="I92" s="14">
        <v>96.884315008804194</v>
      </c>
      <c r="J92" s="14">
        <v>92.758187676336703</v>
      </c>
      <c r="K92" s="14">
        <v>47.4141902114091</v>
      </c>
      <c r="L92" s="14">
        <v>89.302656791381395</v>
      </c>
      <c r="M92">
        <v>12</v>
      </c>
      <c r="N92">
        <v>12</v>
      </c>
      <c r="O92">
        <f t="shared" ref="O92:O129" si="116">M92+N92</f>
        <v>24</v>
      </c>
      <c r="P92" s="53">
        <v>12</v>
      </c>
      <c r="Q92">
        <v>15</v>
      </c>
      <c r="R92">
        <v>3</v>
      </c>
      <c r="S92">
        <f t="shared" ref="S92:S129" si="117">R92+Q92+P92</f>
        <v>30</v>
      </c>
      <c r="Z92" t="s">
        <v>216</v>
      </c>
      <c r="AA92" t="s">
        <v>163</v>
      </c>
      <c r="AB92" t="s">
        <v>164</v>
      </c>
      <c r="AC92" t="s">
        <v>165</v>
      </c>
      <c r="AD92" t="s">
        <v>166</v>
      </c>
      <c r="AE92" t="s">
        <v>167</v>
      </c>
      <c r="AF92" s="48" t="s">
        <v>222</v>
      </c>
      <c r="AH92" t="s">
        <v>228</v>
      </c>
      <c r="AI92" t="s">
        <v>163</v>
      </c>
      <c r="AJ92" t="s">
        <v>164</v>
      </c>
      <c r="AK92" t="s">
        <v>165</v>
      </c>
      <c r="AL92" t="s">
        <v>166</v>
      </c>
      <c r="AM92" t="s">
        <v>167</v>
      </c>
      <c r="AN92" s="48" t="s">
        <v>221</v>
      </c>
      <c r="AX92" t="s">
        <v>203</v>
      </c>
      <c r="AY92">
        <f>COUNTIF(BC34:BC72,"8")</f>
        <v>9</v>
      </c>
      <c r="AZ92">
        <f>COUNTIFS(BC34:BC72,"8",BD34:BD72,"&gt;0")</f>
        <v>5</v>
      </c>
      <c r="BA92">
        <f>COUNTIFS(BC34:BC72,"8",BD34:BD72,"&lt;0")</f>
        <v>4</v>
      </c>
      <c r="BB92">
        <f>COUNTIFS(BC34:BC72,"8",BD34:BD72,"&gt;0,3")</f>
        <v>1</v>
      </c>
      <c r="BC92">
        <f>COUNTIFS(BC34:BC72,"8",BD34:BD72,"&lt;-0,3")</f>
        <v>0</v>
      </c>
      <c r="BF92" t="s">
        <v>202</v>
      </c>
      <c r="BG92">
        <f>COUNTIF($F$46:$F$84,"7")</f>
        <v>4</v>
      </c>
      <c r="BH92">
        <f>COUNTIFS($F$46:$F$84,"7",$BD$34:$BD$72,"&gt;0")</f>
        <v>2</v>
      </c>
      <c r="BI92">
        <f>COUNTIFS($F$46:$F$84,"7",$BD$34:$BD$72,"&lt;0")</f>
        <v>2</v>
      </c>
      <c r="BJ92">
        <f>COUNTIFS($F$46:$F$84,"7",$BD$34:$BD$72,"&gt;0,3")</f>
        <v>0</v>
      </c>
      <c r="BK92">
        <f>COUNTIFS($F$46:$F$84,"7",$BD$34:$BD$72,"&lt;-0,3")</f>
        <v>0</v>
      </c>
      <c r="DE92" s="7" t="s">
        <v>425</v>
      </c>
      <c r="DF92" s="17">
        <f>CORREL($DF$34:$DF$72,B$322:B$360)</f>
        <v>0.19288893967244802</v>
      </c>
      <c r="DG92" s="17">
        <f t="shared" ref="DG92:DN92" si="118">CORREL($DF$34:$DF$72,C$322:C$360)</f>
        <v>-0.44695444885330682</v>
      </c>
      <c r="DH92" s="17">
        <f t="shared" si="118"/>
        <v>0.22396455290929443</v>
      </c>
      <c r="DI92" s="17">
        <f t="shared" si="118"/>
        <v>7.2590970361922344E-2</v>
      </c>
      <c r="DJ92" s="17">
        <f t="shared" si="118"/>
        <v>0.13349745736814275</v>
      </c>
      <c r="DK92" s="17">
        <f t="shared" si="118"/>
        <v>-7.1421715742468889E-2</v>
      </c>
      <c r="DL92" s="17">
        <f t="shared" si="118"/>
        <v>7.4828831474801349E-2</v>
      </c>
      <c r="DM92" s="17">
        <f t="shared" si="118"/>
        <v>-0.25395342443621183</v>
      </c>
      <c r="DN92" s="17">
        <f t="shared" si="118"/>
        <v>5.2396079475414831E-2</v>
      </c>
      <c r="DO92" s="17"/>
      <c r="DP92" s="17">
        <f t="shared" ref="DP92:DX92" si="119">CORREL($DF$34:$DF$72,N$322:N$360)</f>
        <v>0.29311332248801225</v>
      </c>
      <c r="DQ92" s="17">
        <f t="shared" si="119"/>
        <v>8.2573825784024585E-2</v>
      </c>
      <c r="DR92" s="17">
        <f t="shared" si="119"/>
        <v>-0.15625912463587788</v>
      </c>
      <c r="DS92" s="17">
        <f t="shared" si="119"/>
        <v>-9.3121119776468503E-2</v>
      </c>
      <c r="DT92" s="17">
        <f t="shared" si="119"/>
        <v>-0.14747161348129406</v>
      </c>
      <c r="DU92" s="17">
        <f t="shared" si="119"/>
        <v>-0.10581988630324828</v>
      </c>
      <c r="DV92" s="17">
        <f t="shared" si="119"/>
        <v>-0.23262552890798285</v>
      </c>
      <c r="DW92" s="17">
        <f t="shared" si="119"/>
        <v>7.6488356762121679E-2</v>
      </c>
      <c r="DX92" s="17">
        <f t="shared" si="119"/>
        <v>0.2480271177609378</v>
      </c>
      <c r="DZ92" s="17">
        <f t="shared" ref="DZ92:EJ92" si="120">CORREL($DF$34:$DF$72,Z$322:Z$360)</f>
        <v>2.9974231623087224E-3</v>
      </c>
      <c r="EA92" s="17">
        <f t="shared" si="120"/>
        <v>-0.1049785631496364</v>
      </c>
      <c r="EB92" s="17">
        <f t="shared" si="120"/>
        <v>-0.18828938579527899</v>
      </c>
      <c r="EC92" s="17">
        <f t="shared" si="120"/>
        <v>-0.13730639492798405</v>
      </c>
      <c r="ED92" s="17">
        <f t="shared" si="120"/>
        <v>0.26586262891982188</v>
      </c>
      <c r="EE92" s="17">
        <f t="shared" si="120"/>
        <v>-3.0237333188139041E-2</v>
      </c>
      <c r="EF92" s="17">
        <f t="shared" si="120"/>
        <v>0.46332840992537172</v>
      </c>
      <c r="EG92" s="17">
        <f t="shared" si="120"/>
        <v>-0.26574636423127668</v>
      </c>
      <c r="EH92" s="17">
        <f t="shared" si="120"/>
        <v>-0.15175435148799626</v>
      </c>
      <c r="EI92" s="17">
        <f t="shared" si="120"/>
        <v>-0.24231751833508572</v>
      </c>
      <c r="EJ92" s="17">
        <f t="shared" si="120"/>
        <v>0.2613090631364659</v>
      </c>
      <c r="EO92" s="17"/>
      <c r="EP92" s="17"/>
    </row>
    <row r="93" spans="1:146">
      <c r="A93" s="7">
        <v>1982</v>
      </c>
      <c r="B93">
        <v>7</v>
      </c>
      <c r="C93">
        <v>0</v>
      </c>
      <c r="D93" s="13">
        <f t="shared" si="115"/>
        <v>0</v>
      </c>
      <c r="E93">
        <f t="shared" si="114"/>
        <v>7</v>
      </c>
      <c r="F93" s="14">
        <v>163.945653926446</v>
      </c>
      <c r="G93" s="14">
        <v>35.2123115774098</v>
      </c>
      <c r="H93">
        <v>8</v>
      </c>
      <c r="I93" s="14">
        <v>144.00527827172601</v>
      </c>
      <c r="J93" s="14">
        <v>122.264523374793</v>
      </c>
      <c r="K93" s="14">
        <v>82.758348893910394</v>
      </c>
      <c r="L93" s="14">
        <v>103.547241130494</v>
      </c>
      <c r="M93">
        <v>8</v>
      </c>
      <c r="N93">
        <v>18</v>
      </c>
      <c r="O93">
        <f t="shared" si="116"/>
        <v>26</v>
      </c>
      <c r="P93" s="53">
        <v>7</v>
      </c>
      <c r="Q93">
        <v>15</v>
      </c>
      <c r="R93">
        <v>10</v>
      </c>
      <c r="S93">
        <f t="shared" si="117"/>
        <v>32</v>
      </c>
      <c r="Z93" t="s">
        <v>211</v>
      </c>
      <c r="AA93">
        <f>COUNTIF(AY$34:$AY$72,"6")</f>
        <v>17</v>
      </c>
      <c r="AB93">
        <f>COUNTIFS($AY$34:$AY$72,"6",$AH$51:$AH$89,"&gt;0")</f>
        <v>10</v>
      </c>
      <c r="AC93">
        <f>COUNTIFS($AY$34:$AY$72,"6",$AH$51:$AH$89,"&lt;0")</f>
        <v>7</v>
      </c>
      <c r="AD93">
        <f>COUNTIFS($AY$34:$AY$72,"6",$AH$51:$AH$89,"&gt;0,5")</f>
        <v>6</v>
      </c>
      <c r="AE93">
        <f>COUNTIFS($AY$34:$AY$72,"6",$AH$51:$AH$89,"&lt;-0,5")</f>
        <v>3</v>
      </c>
      <c r="AH93" t="s">
        <v>224</v>
      </c>
      <c r="AI93">
        <f>COUNTIF($B$46:$B$84,"2")</f>
        <v>29</v>
      </c>
      <c r="AJ93">
        <f>COUNTIFS($B$46:$B$84,"2",$AH$51:$AH$89,"&gt;0")</f>
        <v>15</v>
      </c>
      <c r="AK93">
        <f>COUNTIFS($B$46:$B$84,"2",$AH$51:$AH$89,"&lt;0")</f>
        <v>14</v>
      </c>
      <c r="AL93">
        <f>COUNTIFS($B$46:$B$84,"2",$AH$51:$AH$89,"&gt;0,5")</f>
        <v>10</v>
      </c>
      <c r="AM93">
        <f>COUNTIFS($B$46:$B$84,"2",$AH$51:$AH$89,"&lt;-0,5")</f>
        <v>10</v>
      </c>
      <c r="DE93" s="7" t="s">
        <v>426</v>
      </c>
      <c r="DF93" s="17">
        <f>CORREL($DG$34:$DG$72,B$322:B$360)</f>
        <v>0.29846981640758219</v>
      </c>
      <c r="DG93" s="17">
        <f t="shared" ref="DG93:DN93" si="121">CORREL($DG$34:$DG$72,C$322:C$360)</f>
        <v>-0.10961733637206281</v>
      </c>
      <c r="DH93" s="17">
        <f t="shared" si="121"/>
        <v>-8.856083495598753E-2</v>
      </c>
      <c r="DI93" s="17">
        <f t="shared" si="121"/>
        <v>2.5100564446255626E-3</v>
      </c>
      <c r="DJ93" s="17">
        <f t="shared" si="121"/>
        <v>3.1716720016968812E-2</v>
      </c>
      <c r="DK93" s="17">
        <f t="shared" si="121"/>
        <v>0.18420696765665692</v>
      </c>
      <c r="DL93" s="17">
        <f t="shared" si="121"/>
        <v>0.18390298097959643</v>
      </c>
      <c r="DM93" s="17">
        <f t="shared" si="121"/>
        <v>-7.7847404916964957E-2</v>
      </c>
      <c r="DN93" s="17">
        <f t="shared" si="121"/>
        <v>-0.20687763153966324</v>
      </c>
      <c r="DO93" s="17"/>
      <c r="DP93" s="17">
        <f t="shared" ref="DP93:DX93" si="122">CORREL($DG$34:$DG$72,N$322:N$360)</f>
        <v>0.33917259454365684</v>
      </c>
      <c r="DQ93" s="17">
        <f t="shared" si="122"/>
        <v>0.3368032274769418</v>
      </c>
      <c r="DR93" s="17">
        <f t="shared" si="122"/>
        <v>-0.19393828012029407</v>
      </c>
      <c r="DS93" s="17">
        <f t="shared" si="122"/>
        <v>-0.26815320739818893</v>
      </c>
      <c r="DT93" s="17">
        <f t="shared" si="122"/>
        <v>-0.13673969376914347</v>
      </c>
      <c r="DU93" s="17">
        <f t="shared" si="122"/>
        <v>-0.22888577061779775</v>
      </c>
      <c r="DV93" s="17">
        <f t="shared" si="122"/>
        <v>-1.5765951608709548E-2</v>
      </c>
      <c r="DW93" s="17">
        <f t="shared" si="122"/>
        <v>-1.2807772752647547E-3</v>
      </c>
      <c r="DX93" s="17">
        <f t="shared" si="122"/>
        <v>0.10308969196940582</v>
      </c>
      <c r="DZ93" s="17">
        <f t="shared" ref="DZ93:EJ93" si="123">CORREL($DG$34:$DG$72,Z$322:Z$360)</f>
        <v>2.0839031424371435E-2</v>
      </c>
      <c r="EA93" s="17">
        <f t="shared" si="123"/>
        <v>-9.193787048913328E-2</v>
      </c>
      <c r="EB93" s="17">
        <f t="shared" si="123"/>
        <v>6.2388510307229611E-2</v>
      </c>
      <c r="EC93" s="17">
        <f t="shared" si="123"/>
        <v>-0.12527722515605053</v>
      </c>
      <c r="ED93" s="17">
        <f t="shared" si="123"/>
        <v>0.20046563456351796</v>
      </c>
      <c r="EE93" s="17">
        <f t="shared" si="123"/>
        <v>-3.1323134823197291E-2</v>
      </c>
      <c r="EF93" s="17">
        <f t="shared" si="123"/>
        <v>0.33733952186523408</v>
      </c>
      <c r="EG93" s="17">
        <f t="shared" si="123"/>
        <v>-0.11337353992603282</v>
      </c>
      <c r="EH93" s="17">
        <f t="shared" si="123"/>
        <v>-0.24520212857782056</v>
      </c>
      <c r="EI93" s="17">
        <f t="shared" si="123"/>
        <v>-0.14961744250231696</v>
      </c>
      <c r="EJ93" s="17">
        <f t="shared" si="123"/>
        <v>7.7393329901568386E-2</v>
      </c>
      <c r="EO93" s="17"/>
      <c r="EP93" s="17"/>
    </row>
    <row r="94" spans="1:146">
      <c r="A94" s="7">
        <v>1983</v>
      </c>
      <c r="B94">
        <v>7</v>
      </c>
      <c r="C94">
        <v>0</v>
      </c>
      <c r="D94" s="13">
        <f t="shared" si="115"/>
        <v>0</v>
      </c>
      <c r="E94">
        <f t="shared" si="114"/>
        <v>7</v>
      </c>
      <c r="F94" s="14">
        <v>116.671084628316</v>
      </c>
      <c r="G94" s="14">
        <v>60.238650067138799</v>
      </c>
      <c r="H94">
        <v>4</v>
      </c>
      <c r="I94" s="14">
        <v>146.24989246845999</v>
      </c>
      <c r="J94" s="14">
        <v>79.555335666219605</v>
      </c>
      <c r="K94" s="14">
        <v>71.691304791072596</v>
      </c>
      <c r="L94" s="14">
        <v>62.555521217921097</v>
      </c>
      <c r="M94">
        <v>13</v>
      </c>
      <c r="N94">
        <v>13</v>
      </c>
      <c r="O94">
        <f t="shared" si="116"/>
        <v>26</v>
      </c>
      <c r="P94" s="53">
        <v>12</v>
      </c>
      <c r="Q94">
        <v>17</v>
      </c>
      <c r="R94">
        <v>9</v>
      </c>
      <c r="S94">
        <f t="shared" si="117"/>
        <v>38</v>
      </c>
      <c r="Z94" t="s">
        <v>203</v>
      </c>
      <c r="AA94">
        <f>COUNTIF(AY$34:$AY$72,"8")</f>
        <v>6</v>
      </c>
      <c r="AB94">
        <f>COUNTIFS($AY$34:$AY$72,"8",$AH$51:$AH$89,"&gt;0")</f>
        <v>2</v>
      </c>
      <c r="AC94">
        <f>COUNTIFS($AY$34:$AY$72,"8",$AH$51:$AH$89,"&lt;0")</f>
        <v>4</v>
      </c>
      <c r="AD94">
        <f>COUNTIFS($AY$34:$AY$72,"8",$AH$51:$AH$89,"&gt;0,5")</f>
        <v>2</v>
      </c>
      <c r="AE94">
        <f>COUNTIFS($AY$34:$AY$72,"8",$AH$51:$AH$89,"&lt;-0,5")</f>
        <v>4</v>
      </c>
      <c r="AH94" t="s">
        <v>211</v>
      </c>
      <c r="AI94">
        <f>COUNTIF($B$46:$B$84,"6")</f>
        <v>7</v>
      </c>
      <c r="AJ94">
        <f>COUNTIFS($B$46:$B$84,"6",$AH$51:$AH$89,"&gt;0")</f>
        <v>2</v>
      </c>
      <c r="AK94">
        <f>COUNTIFS($B$46:$B$84,"6",$AH$51:$AH$89,"&lt;0")</f>
        <v>5</v>
      </c>
      <c r="AL94">
        <f>COUNTIFS($B$46:$B$84,"6",$AH$51:$AH$89,"&gt;0,5")</f>
        <v>2</v>
      </c>
      <c r="AM94">
        <f>COUNTIFS($B$46:$B$84,"6",$AH$51:$AH$89,"&lt;-0,5")</f>
        <v>4</v>
      </c>
      <c r="DE94" s="7" t="s">
        <v>427</v>
      </c>
      <c r="DF94" s="17">
        <f>CORREL($DH$34:$DH$72,B$322:B$360)</f>
        <v>8.7881141696841053E-2</v>
      </c>
      <c r="DG94" s="17">
        <f t="shared" ref="DG94:DN94" si="124">CORREL($DH$34:$DH$72,C$322:C$360)</f>
        <v>0.19737558658479018</v>
      </c>
      <c r="DH94" s="17">
        <f t="shared" si="124"/>
        <v>-0.25284575006103494</v>
      </c>
      <c r="DI94" s="17">
        <f t="shared" si="124"/>
        <v>9.8854729525245613E-2</v>
      </c>
      <c r="DJ94" s="17">
        <f t="shared" si="124"/>
        <v>-0.23553650971550738</v>
      </c>
      <c r="DK94" s="17">
        <f t="shared" si="124"/>
        <v>4.0976603275843779E-2</v>
      </c>
      <c r="DL94" s="17">
        <f t="shared" si="124"/>
        <v>0.15117502135404423</v>
      </c>
      <c r="DM94" s="17">
        <f t="shared" si="124"/>
        <v>0.22056250417363973</v>
      </c>
      <c r="DN94" s="17">
        <f t="shared" si="124"/>
        <v>-0.12141240644971298</v>
      </c>
      <c r="DO94" s="17"/>
      <c r="DP94" s="17">
        <f t="shared" ref="DP94:DX94" si="125">CORREL($DH$34:$DH$72,N$322:N$360)</f>
        <v>-9.8193132238700756E-2</v>
      </c>
      <c r="DQ94" s="17">
        <f t="shared" si="125"/>
        <v>0.44102815196275164</v>
      </c>
      <c r="DR94" s="17">
        <f t="shared" si="125"/>
        <v>0.14771760150681026</v>
      </c>
      <c r="DS94" s="17">
        <f t="shared" si="125"/>
        <v>0.12859856965999508</v>
      </c>
      <c r="DT94" s="17">
        <f t="shared" si="125"/>
        <v>6.2081808103383708E-3</v>
      </c>
      <c r="DU94" s="17">
        <f t="shared" si="125"/>
        <v>-0.1782462227521858</v>
      </c>
      <c r="DV94" s="17">
        <f t="shared" si="125"/>
        <v>0.22704691087520454</v>
      </c>
      <c r="DW94" s="17">
        <f t="shared" si="125"/>
        <v>-0.18007537221440806</v>
      </c>
      <c r="DX94" s="17">
        <f t="shared" si="125"/>
        <v>-0.427608926339547</v>
      </c>
      <c r="DZ94" s="17">
        <f t="shared" ref="DZ94:EJ94" si="126">CORREL($DH$34:$DH$72,Z$322:Z$360)</f>
        <v>5.8010924609504938E-2</v>
      </c>
      <c r="EA94" s="17">
        <f t="shared" si="126"/>
        <v>-3.2790916008151115E-2</v>
      </c>
      <c r="EB94" s="17">
        <f t="shared" si="126"/>
        <v>0.24194485585055855</v>
      </c>
      <c r="EC94" s="17">
        <f t="shared" si="126"/>
        <v>3.7588108288704146E-3</v>
      </c>
      <c r="ED94" s="17">
        <f t="shared" si="126"/>
        <v>-0.20297695713599193</v>
      </c>
      <c r="EE94" s="17">
        <f t="shared" si="126"/>
        <v>0.26704038823447068</v>
      </c>
      <c r="EF94" s="17">
        <f t="shared" si="126"/>
        <v>-0.21418399172314048</v>
      </c>
      <c r="EG94" s="17">
        <f t="shared" si="126"/>
        <v>8.8677819002438527E-2</v>
      </c>
      <c r="EH94" s="17">
        <f t="shared" si="126"/>
        <v>-0.14011656110905063</v>
      </c>
      <c r="EI94" s="17">
        <f t="shared" si="126"/>
        <v>1.4008178258941757E-2</v>
      </c>
      <c r="EJ94" s="17">
        <f t="shared" si="126"/>
        <v>-0.23015040654191241</v>
      </c>
      <c r="EO94" s="17"/>
      <c r="EP94" s="17"/>
    </row>
    <row r="95" spans="1:146">
      <c r="A95" s="7">
        <v>1984</v>
      </c>
      <c r="B95">
        <v>15</v>
      </c>
      <c r="C95">
        <v>9</v>
      </c>
      <c r="D95" s="13">
        <f t="shared" si="115"/>
        <v>0.6</v>
      </c>
      <c r="E95">
        <f t="shared" si="114"/>
        <v>24</v>
      </c>
      <c r="F95" s="14">
        <v>83.256816131060205</v>
      </c>
      <c r="G95" s="14">
        <v>27.694107472486301</v>
      </c>
      <c r="H95">
        <v>7</v>
      </c>
      <c r="I95" s="14">
        <v>139.989565008093</v>
      </c>
      <c r="J95" s="14">
        <v>32.935024084422103</v>
      </c>
      <c r="K95" s="14">
        <v>70.186110577930606</v>
      </c>
      <c r="L95" s="14">
        <v>30.730336865624</v>
      </c>
      <c r="M95">
        <v>17</v>
      </c>
      <c r="N95">
        <v>24</v>
      </c>
      <c r="O95">
        <f t="shared" si="116"/>
        <v>41</v>
      </c>
      <c r="P95" s="53">
        <v>23</v>
      </c>
      <c r="Q95">
        <v>15</v>
      </c>
      <c r="R95">
        <v>4</v>
      </c>
      <c r="S95">
        <f t="shared" si="117"/>
        <v>42</v>
      </c>
      <c r="Z95" t="s">
        <v>212</v>
      </c>
      <c r="AA95">
        <f>COUNTIF(AY$34:$AY$72,"9")</f>
        <v>10</v>
      </c>
      <c r="AB95">
        <f>COUNTIFS($AY$34:$AY$72,"9",$AH$51:$AH$89,"&gt;0")</f>
        <v>4</v>
      </c>
      <c r="AC95">
        <f>COUNTIFS($AY$34:$AY$72,"9",$AH$51:$AH$89,"&lt;0")</f>
        <v>6</v>
      </c>
      <c r="AD95">
        <f>COUNTIFS($AY$34:$AY$72,"9",$AH$51:$AH$89,"&gt;0,5")</f>
        <v>3</v>
      </c>
      <c r="AE95">
        <f>COUNTIFS($AY$34:$AY$72,"9",$AH$51:$AH$89,"&lt;-0,5")</f>
        <v>5</v>
      </c>
      <c r="AH95" t="s">
        <v>251</v>
      </c>
      <c r="AI95">
        <f>COUNTIF($B$46:$B$84,"10")</f>
        <v>1</v>
      </c>
      <c r="AJ95">
        <f>COUNTIFS($B$46:$B$84,"10",$AH$51:$AH$89,"&gt;0")</f>
        <v>0</v>
      </c>
      <c r="AK95">
        <f>COUNTIFS($B$46:$B$84,"10",$AH$51:$AH$89,"&lt;0")</f>
        <v>1</v>
      </c>
      <c r="AL95">
        <f>COUNTIFS($B$46:$B$84,"10",$AH$51:$AH$89,"&gt;0,5")</f>
        <v>0</v>
      </c>
      <c r="AM95">
        <f>COUNTIFS($B$46:$B$84,"10",$AH$51:$AH$89,"&lt;-0,5")</f>
        <v>0</v>
      </c>
      <c r="DE95" s="7" t="s">
        <v>428</v>
      </c>
      <c r="DF95" s="17">
        <f>CORREL($DI$34:$DI$72,B$322:B$360)</f>
        <v>0.21479927525759854</v>
      </c>
      <c r="DG95" s="17">
        <f t="shared" ref="DG95:DN95" si="127">CORREL($DI$34:$DI$72,C$322:C$360)</f>
        <v>-0.31502856202121016</v>
      </c>
      <c r="DH95" s="17">
        <f t="shared" si="127"/>
        <v>0.12475885424980085</v>
      </c>
      <c r="DI95" s="17">
        <f t="shared" si="127"/>
        <v>3.623157508338983E-3</v>
      </c>
      <c r="DJ95" s="17">
        <f t="shared" si="127"/>
        <v>0.11758278474717727</v>
      </c>
      <c r="DK95" s="17">
        <f t="shared" si="127"/>
        <v>5.8313559506195982E-2</v>
      </c>
      <c r="DL95" s="17">
        <f t="shared" si="127"/>
        <v>0.13486458398154921</v>
      </c>
      <c r="DM95" s="17">
        <f t="shared" si="127"/>
        <v>-0.23757390608407616</v>
      </c>
      <c r="DN95" s="17">
        <f t="shared" si="127"/>
        <v>-5.1112524018648881E-2</v>
      </c>
      <c r="DO95" s="17"/>
      <c r="DP95" s="17">
        <f t="shared" ref="DP95:DX95" si="128">CORREL($DI$34:$DI$72,N$322:N$360)</f>
        <v>0.38734631722422724</v>
      </c>
      <c r="DQ95" s="17">
        <f t="shared" si="128"/>
        <v>0.16602071802049595</v>
      </c>
      <c r="DR95" s="17">
        <f t="shared" si="128"/>
        <v>-0.23552806700604867</v>
      </c>
      <c r="DS95" s="17">
        <f t="shared" si="128"/>
        <v>-0.14876077901888365</v>
      </c>
      <c r="DT95" s="17">
        <f t="shared" si="128"/>
        <v>-0.15816089917929232</v>
      </c>
      <c r="DU95" s="17">
        <f t="shared" si="128"/>
        <v>-0.17473323491411621</v>
      </c>
      <c r="DV95" s="17">
        <f t="shared" si="128"/>
        <v>-0.20275571068509599</v>
      </c>
      <c r="DW95" s="17">
        <f t="shared" si="128"/>
        <v>7.4070542362459413E-2</v>
      </c>
      <c r="DX95" s="17">
        <f t="shared" si="128"/>
        <v>0.23295790974769817</v>
      </c>
      <c r="DZ95" s="17">
        <f t="shared" ref="DZ95:EJ95" si="129">CORREL($DI$34:$DI$72,Z$322:Z$360)</f>
        <v>3.5174460833650181E-2</v>
      </c>
      <c r="EA95" s="17">
        <f t="shared" si="129"/>
        <v>-0.14649669510669486</v>
      </c>
      <c r="EB95" s="17">
        <f t="shared" si="129"/>
        <v>-9.3642996219596958E-2</v>
      </c>
      <c r="EC95" s="17">
        <f t="shared" si="129"/>
        <v>-0.10291468499312255</v>
      </c>
      <c r="ED95" s="17">
        <f t="shared" si="129"/>
        <v>0.30450452484641044</v>
      </c>
      <c r="EE95" s="17">
        <f t="shared" si="129"/>
        <v>-8.9095877633242185E-2</v>
      </c>
      <c r="EF95" s="17">
        <f t="shared" si="129"/>
        <v>0.47213393578218393</v>
      </c>
      <c r="EG95" s="17">
        <f t="shared" si="129"/>
        <v>-0.27839360399540464</v>
      </c>
      <c r="EH95" s="17">
        <f t="shared" si="129"/>
        <v>-0.22053800826898445</v>
      </c>
      <c r="EI95" s="17">
        <f t="shared" si="129"/>
        <v>-0.20838819443728335</v>
      </c>
      <c r="EJ95" s="17">
        <f t="shared" si="129"/>
        <v>0.27189911835726671</v>
      </c>
      <c r="EO95" s="17"/>
      <c r="EP95" s="17"/>
    </row>
    <row r="96" spans="1:146">
      <c r="A96" s="7">
        <v>1985</v>
      </c>
      <c r="B96">
        <v>9</v>
      </c>
      <c r="C96">
        <v>10</v>
      </c>
      <c r="D96" s="13">
        <f t="shared" si="115"/>
        <v>1.1111111111111112</v>
      </c>
      <c r="E96">
        <f t="shared" si="114"/>
        <v>19</v>
      </c>
      <c r="F96" s="14">
        <v>121.67788846799399</v>
      </c>
      <c r="G96" s="14">
        <v>40.164782276430799</v>
      </c>
      <c r="H96">
        <v>2</v>
      </c>
      <c r="I96" s="14">
        <v>173.41773048039599</v>
      </c>
      <c r="J96" s="14">
        <v>106.29350188811701</v>
      </c>
      <c r="K96" s="14">
        <v>66.539259181926596</v>
      </c>
      <c r="L96" s="14">
        <v>80.275645530765502</v>
      </c>
      <c r="M96">
        <v>16</v>
      </c>
      <c r="N96">
        <v>10</v>
      </c>
      <c r="O96">
        <f t="shared" si="116"/>
        <v>26</v>
      </c>
      <c r="P96" s="53">
        <v>15</v>
      </c>
      <c r="Q96">
        <v>14</v>
      </c>
      <c r="R96">
        <v>1</v>
      </c>
      <c r="S96">
        <f t="shared" si="117"/>
        <v>30</v>
      </c>
      <c r="T96" s="17"/>
      <c r="U96" s="17"/>
      <c r="V96" s="17"/>
      <c r="W96" s="17"/>
    </row>
    <row r="97" spans="1:164">
      <c r="A97" s="7">
        <v>1986</v>
      </c>
      <c r="B97">
        <v>10</v>
      </c>
      <c r="C97">
        <v>5</v>
      </c>
      <c r="D97" s="13">
        <f t="shared" si="115"/>
        <v>0.5</v>
      </c>
      <c r="E97">
        <f t="shared" si="114"/>
        <v>15</v>
      </c>
      <c r="F97" s="14">
        <v>119.436024583254</v>
      </c>
      <c r="G97" s="14">
        <v>71.798191280483906</v>
      </c>
      <c r="H97">
        <v>6</v>
      </c>
      <c r="I97" s="14">
        <v>116.71300804250799</v>
      </c>
      <c r="J97" s="14">
        <v>101.07368127026599</v>
      </c>
      <c r="K97" s="14">
        <v>83.498818359355397</v>
      </c>
      <c r="L97" s="14">
        <v>85.5960397771359</v>
      </c>
      <c r="M97">
        <v>15</v>
      </c>
      <c r="N97">
        <v>15</v>
      </c>
      <c r="O97">
        <f t="shared" si="116"/>
        <v>30</v>
      </c>
      <c r="P97" s="53">
        <v>7</v>
      </c>
      <c r="Q97">
        <v>7</v>
      </c>
      <c r="R97">
        <v>6</v>
      </c>
      <c r="S97">
        <f t="shared" si="117"/>
        <v>20</v>
      </c>
      <c r="T97" s="17"/>
      <c r="U97" s="17"/>
      <c r="V97" s="17"/>
      <c r="W97" s="17"/>
      <c r="Z97" t="s">
        <v>219</v>
      </c>
      <c r="AA97" t="s">
        <v>163</v>
      </c>
      <c r="AB97" t="s">
        <v>164</v>
      </c>
      <c r="AC97" t="s">
        <v>165</v>
      </c>
      <c r="AD97" t="s">
        <v>166</v>
      </c>
      <c r="AE97" t="s">
        <v>167</v>
      </c>
      <c r="AF97" s="48" t="s">
        <v>223</v>
      </c>
      <c r="AH97" t="s">
        <v>229</v>
      </c>
      <c r="AI97" t="s">
        <v>163</v>
      </c>
      <c r="AJ97" t="s">
        <v>164</v>
      </c>
      <c r="AK97" t="s">
        <v>165</v>
      </c>
      <c r="AL97" t="s">
        <v>166</v>
      </c>
      <c r="AM97" t="s">
        <v>167</v>
      </c>
      <c r="AN97" s="48" t="s">
        <v>223</v>
      </c>
      <c r="DY97" s="28" t="s">
        <v>443</v>
      </c>
      <c r="EM97" t="s">
        <v>444</v>
      </c>
      <c r="FA97" t="s">
        <v>443</v>
      </c>
    </row>
    <row r="98" spans="1:164">
      <c r="A98" s="7">
        <v>1987</v>
      </c>
      <c r="B98">
        <v>7</v>
      </c>
      <c r="C98">
        <v>0</v>
      </c>
      <c r="D98" s="13">
        <f t="shared" si="115"/>
        <v>0</v>
      </c>
      <c r="E98">
        <f t="shared" si="114"/>
        <v>7</v>
      </c>
      <c r="F98" s="14">
        <v>164.18580529641201</v>
      </c>
      <c r="G98" s="14">
        <v>89.907571379704393</v>
      </c>
      <c r="H98">
        <v>7</v>
      </c>
      <c r="I98" s="14">
        <v>186.666995719558</v>
      </c>
      <c r="J98" s="14">
        <v>148.312202037096</v>
      </c>
      <c r="K98" s="14">
        <v>123.33447798616299</v>
      </c>
      <c r="L98" s="14">
        <v>88.083393026123801</v>
      </c>
      <c r="M98">
        <v>10</v>
      </c>
      <c r="N98">
        <v>13</v>
      </c>
      <c r="O98">
        <f t="shared" si="116"/>
        <v>23</v>
      </c>
      <c r="P98" s="53">
        <v>4</v>
      </c>
      <c r="Q98">
        <v>21</v>
      </c>
      <c r="R98">
        <v>6</v>
      </c>
      <c r="S98">
        <f t="shared" si="117"/>
        <v>31</v>
      </c>
      <c r="Z98" t="s">
        <v>202</v>
      </c>
      <c r="AA98">
        <f>COUNTIF(AF51:AF89,"7")</f>
        <v>14</v>
      </c>
      <c r="AB98">
        <f>COUNTIFS(AF51:AF89,"7",AH51:AH89,"&gt;0")</f>
        <v>9</v>
      </c>
      <c r="AC98">
        <f>COUNTIFS(AF51:AF89,"7",AH51:AH89,"&lt;0")</f>
        <v>5</v>
      </c>
      <c r="AD98">
        <f>COUNTIFS(AF51:AF89,"7",AH51:AH89,"&gt;0,5")</f>
        <v>8</v>
      </c>
      <c r="AE98">
        <f>COUNTIFS(AF51:AF89,"7",AH51:AH89,"&lt;-0,5")</f>
        <v>4</v>
      </c>
      <c r="AH98" t="s">
        <v>160</v>
      </c>
      <c r="AI98">
        <f>COUNTIF(AG51:AG89,"1")</f>
        <v>14</v>
      </c>
      <c r="AJ98">
        <f>COUNTIFS(AG51:AG89,"1",AH51:AH89,"&gt;0")</f>
        <v>11</v>
      </c>
      <c r="AK98">
        <f>COUNTIFS(AG51:AG89,"1",AH51:AH89,"&lt;0")</f>
        <v>3</v>
      </c>
      <c r="AL98">
        <f>COUNTIFS(AG51:AG89,"1",AH51:AH89,"&gt;0,5")</f>
        <v>8</v>
      </c>
      <c r="AM98">
        <f>COUNTIFS(AG51:AG89,"1",AH51:AH89,"&lt;-0,5")</f>
        <v>2</v>
      </c>
      <c r="DE98" s="54" t="s">
        <v>442</v>
      </c>
      <c r="DF98" s="5" t="s">
        <v>78</v>
      </c>
      <c r="DG98" s="5" t="s">
        <v>79</v>
      </c>
      <c r="DH98" s="5" t="s">
        <v>80</v>
      </c>
      <c r="DI98" s="5" t="s">
        <v>342</v>
      </c>
      <c r="DJ98" s="5" t="s">
        <v>82</v>
      </c>
      <c r="DK98" s="5" t="s">
        <v>83</v>
      </c>
      <c r="DL98" s="5" t="s">
        <v>84</v>
      </c>
      <c r="DM98" s="5" t="s">
        <v>343</v>
      </c>
      <c r="DN98" s="5" t="s">
        <v>344</v>
      </c>
      <c r="DO98" s="5" t="s">
        <v>87</v>
      </c>
      <c r="DP98" s="5" t="s">
        <v>88</v>
      </c>
      <c r="DQ98" s="5" t="s">
        <v>345</v>
      </c>
      <c r="DR98" s="5" t="s">
        <v>346</v>
      </c>
      <c r="DT98" s="5" t="s">
        <v>78</v>
      </c>
      <c r="DU98" s="5" t="s">
        <v>79</v>
      </c>
      <c r="DV98" s="5" t="s">
        <v>80</v>
      </c>
      <c r="DW98" s="5" t="s">
        <v>342</v>
      </c>
      <c r="DX98" s="5" t="s">
        <v>82</v>
      </c>
      <c r="DY98" s="5" t="s">
        <v>83</v>
      </c>
      <c r="DZ98" s="5" t="s">
        <v>84</v>
      </c>
      <c r="EA98" s="5" t="s">
        <v>343</v>
      </c>
      <c r="EB98" s="5" t="s">
        <v>344</v>
      </c>
      <c r="EC98" s="5" t="s">
        <v>87</v>
      </c>
      <c r="ED98" s="5" t="s">
        <v>88</v>
      </c>
      <c r="EE98" s="5" t="s">
        <v>345</v>
      </c>
      <c r="EF98" s="5" t="s">
        <v>346</v>
      </c>
      <c r="EH98" s="5" t="s">
        <v>78</v>
      </c>
      <c r="EI98" s="5" t="s">
        <v>79</v>
      </c>
      <c r="EJ98" s="5" t="s">
        <v>80</v>
      </c>
      <c r="EK98" s="5" t="s">
        <v>342</v>
      </c>
      <c r="EL98" s="5" t="s">
        <v>82</v>
      </c>
      <c r="EM98" s="5" t="s">
        <v>83</v>
      </c>
      <c r="EN98" s="5" t="s">
        <v>84</v>
      </c>
      <c r="EO98" s="5" t="s">
        <v>343</v>
      </c>
      <c r="EP98" s="5" t="s">
        <v>344</v>
      </c>
      <c r="EQ98" s="5" t="s">
        <v>87</v>
      </c>
      <c r="ER98" s="5" t="s">
        <v>88</v>
      </c>
      <c r="ES98" s="5" t="s">
        <v>345</v>
      </c>
      <c r="ET98" s="5" t="s">
        <v>346</v>
      </c>
      <c r="EV98" s="5" t="s">
        <v>78</v>
      </c>
      <c r="EW98" s="5" t="s">
        <v>79</v>
      </c>
      <c r="EX98" s="5" t="s">
        <v>80</v>
      </c>
      <c r="EY98" s="5" t="s">
        <v>342</v>
      </c>
      <c r="EZ98" s="5" t="s">
        <v>82</v>
      </c>
      <c r="FA98" s="5" t="s">
        <v>83</v>
      </c>
      <c r="FB98" s="5" t="s">
        <v>84</v>
      </c>
      <c r="FC98" s="5" t="s">
        <v>343</v>
      </c>
      <c r="FD98" s="5" t="s">
        <v>344</v>
      </c>
      <c r="FE98" s="5" t="s">
        <v>87</v>
      </c>
      <c r="FF98" s="5" t="s">
        <v>88</v>
      </c>
      <c r="FG98" s="5" t="s">
        <v>345</v>
      </c>
      <c r="FH98" s="5" t="s">
        <v>346</v>
      </c>
    </row>
    <row r="99" spans="1:164">
      <c r="A99" s="7">
        <v>1988</v>
      </c>
      <c r="B99">
        <v>6</v>
      </c>
      <c r="C99">
        <v>17</v>
      </c>
      <c r="D99" s="13">
        <f t="shared" si="115"/>
        <v>2.8333333333333335</v>
      </c>
      <c r="E99">
        <f t="shared" si="114"/>
        <v>23</v>
      </c>
      <c r="F99" s="14">
        <v>82.040106406018594</v>
      </c>
      <c r="G99" s="14">
        <v>46.2085242381347</v>
      </c>
      <c r="H99">
        <v>3</v>
      </c>
      <c r="I99" s="14">
        <v>93.380806108545897</v>
      </c>
      <c r="J99" s="14">
        <v>73.925750036353406</v>
      </c>
      <c r="K99" s="14">
        <v>29.4297676144128</v>
      </c>
      <c r="L99" s="14">
        <v>30.052571916248901</v>
      </c>
      <c r="M99">
        <v>18</v>
      </c>
      <c r="N99">
        <v>14</v>
      </c>
      <c r="O99">
        <f t="shared" si="116"/>
        <v>32</v>
      </c>
      <c r="P99" s="53">
        <v>17</v>
      </c>
      <c r="Q99">
        <v>19</v>
      </c>
      <c r="R99">
        <v>1</v>
      </c>
      <c r="S99">
        <f t="shared" si="117"/>
        <v>37</v>
      </c>
      <c r="Z99" t="s">
        <v>203</v>
      </c>
      <c r="AA99">
        <f>COUNTIF(AF51:AF89,"8")</f>
        <v>24</v>
      </c>
      <c r="AB99">
        <f>COUNTIFS(AF51:AF89,"8",AH51:AH89,"&gt;0")</f>
        <v>9</v>
      </c>
      <c r="AC99">
        <f>COUNTIFS(AF51:AF89,"8",AH51:AH89,"&lt;0")</f>
        <v>15</v>
      </c>
      <c r="AD99">
        <f>COUNTIFS(AF51:AF89,"8",AH51:AH89,"&gt;0,5")</f>
        <v>4</v>
      </c>
      <c r="AE99">
        <f>COUNTIFS(AF51:AF89,"8",AH51:AH89,"&lt;-0,5")</f>
        <v>10</v>
      </c>
      <c r="AH99" t="s">
        <v>161</v>
      </c>
      <c r="AI99">
        <f>COUNTIF(AG51:AG89,"5")</f>
        <v>25</v>
      </c>
      <c r="AJ99">
        <f>COUNTIFS(AG51:AG89,"5",AH51:AH89,"&gt;0")</f>
        <v>8</v>
      </c>
      <c r="AK99">
        <f>COUNTIFS(AG51:AG89,"5",AH51:AH89,"&lt;0")</f>
        <v>17</v>
      </c>
      <c r="AL99">
        <f>COUNTIFS(AG51:AG89,"5",AH51:AH89,"&gt;0,5")</f>
        <v>5</v>
      </c>
      <c r="AM99">
        <f>COUNTIFS(AG51:AG89,"5",AH51:AH89,"&lt;-0,5")</f>
        <v>12</v>
      </c>
      <c r="DE99" s="7" t="s">
        <v>425</v>
      </c>
      <c r="DF99" s="17">
        <f>CORREL($DF$34:$DF$72,DB$196:DB$234)</f>
        <v>0.21036018694071656</v>
      </c>
      <c r="DG99" s="17">
        <f t="shared" ref="DG99:DR99" si="130">CORREL($DF$34:$DF$72,DC$196:DC$234)</f>
        <v>4.7175433501241447E-2</v>
      </c>
      <c r="DH99" s="17">
        <f t="shared" si="130"/>
        <v>8.4012048964142064E-2</v>
      </c>
      <c r="DI99" s="17">
        <f t="shared" si="130"/>
        <v>0.11192672604784581</v>
      </c>
      <c r="DJ99" s="17">
        <f t="shared" si="130"/>
        <v>0.31265171978040784</v>
      </c>
      <c r="DK99" s="17">
        <f t="shared" si="130"/>
        <v>0.20709999869402348</v>
      </c>
      <c r="DL99" s="17">
        <f t="shared" si="130"/>
        <v>0.17032928844873074</v>
      </c>
      <c r="DM99" s="17">
        <f t="shared" si="130"/>
        <v>1.4643571690283207E-2</v>
      </c>
      <c r="DN99" s="17">
        <f t="shared" si="130"/>
        <v>-1.2579573869778343E-2</v>
      </c>
      <c r="DO99" s="17">
        <f t="shared" si="130"/>
        <v>-5.9231593432903559E-2</v>
      </c>
      <c r="DP99" s="17">
        <f t="shared" si="130"/>
        <v>0.10275372257021123</v>
      </c>
      <c r="DQ99" s="17">
        <f t="shared" si="130"/>
        <v>-9.2330121594988587E-2</v>
      </c>
      <c r="DR99" s="17">
        <f t="shared" si="130"/>
        <v>5.2043295294480145E-2</v>
      </c>
      <c r="DT99" s="17">
        <f t="shared" ref="DT99:EF99" si="131">CORREL($DF$34:$DF$72,DO$196:DO$234)</f>
        <v>0.30837349725907687</v>
      </c>
      <c r="DU99" s="17">
        <f t="shared" si="131"/>
        <v>0.24476666293294469</v>
      </c>
      <c r="DV99" s="17">
        <f t="shared" si="131"/>
        <v>0.21414959672818312</v>
      </c>
      <c r="DW99" s="17">
        <f t="shared" si="131"/>
        <v>0.31632962921020058</v>
      </c>
      <c r="DX99" s="17">
        <f t="shared" si="131"/>
        <v>0.35720089420612861</v>
      </c>
      <c r="DY99" s="17">
        <f t="shared" si="131"/>
        <v>0.35491703855453832</v>
      </c>
      <c r="DZ99" s="17">
        <f t="shared" si="131"/>
        <v>0.39792611533630007</v>
      </c>
      <c r="EA99" s="17">
        <f t="shared" si="131"/>
        <v>6.1334700695866232E-2</v>
      </c>
      <c r="EB99" s="17">
        <f t="shared" si="131"/>
        <v>0.13904569007800119</v>
      </c>
      <c r="EC99" s="17">
        <f t="shared" si="131"/>
        <v>6.3882919076856684E-2</v>
      </c>
      <c r="ED99" s="17">
        <f t="shared" si="131"/>
        <v>0.2306276782107253</v>
      </c>
      <c r="EE99" s="17">
        <f t="shared" si="131"/>
        <v>0.17637613135785871</v>
      </c>
      <c r="EF99" s="17">
        <f t="shared" si="131"/>
        <v>0.24005817025486842</v>
      </c>
      <c r="EH99" s="17">
        <f t="shared" ref="EH99:ET99" si="132">CORREL($DF$34:$DF$72,EB$196:EB$234)</f>
        <v>0.10532495972914009</v>
      </c>
      <c r="EI99" s="17">
        <f t="shared" si="132"/>
        <v>0.15164554593678911</v>
      </c>
      <c r="EJ99" s="17">
        <f t="shared" si="132"/>
        <v>0.15529425952720133</v>
      </c>
      <c r="EK99" s="17">
        <f t="shared" si="132"/>
        <v>0.22354332907256222</v>
      </c>
      <c r="EL99" s="17">
        <f t="shared" si="132"/>
        <v>0.24592923920065007</v>
      </c>
      <c r="EM99" s="17">
        <f t="shared" si="132"/>
        <v>8.9116540446324416E-2</v>
      </c>
      <c r="EN99" s="17">
        <f t="shared" si="132"/>
        <v>0.30535559893237724</v>
      </c>
      <c r="EO99" s="17">
        <f t="shared" si="132"/>
        <v>-4.1241445862909717E-2</v>
      </c>
      <c r="EP99" s="17">
        <f t="shared" si="132"/>
        <v>-8.3498431180665522E-2</v>
      </c>
      <c r="EQ99" s="17">
        <f t="shared" si="132"/>
        <v>0.10589928996806418</v>
      </c>
      <c r="ER99" s="17">
        <f t="shared" si="132"/>
        <v>8.3432245390066828E-3</v>
      </c>
      <c r="ES99" s="17">
        <f t="shared" si="132"/>
        <v>-6.9505601892268593E-2</v>
      </c>
      <c r="ET99" s="17">
        <f t="shared" si="132"/>
        <v>8.9904189835289194E-2</v>
      </c>
      <c r="EV99" s="17">
        <f t="shared" ref="EV99:FH99" si="133">CORREL($DF$34:$DF$72,EO$196:EO$234)</f>
        <v>8.1076594994915277E-2</v>
      </c>
      <c r="EW99" s="17">
        <f t="shared" si="133"/>
        <v>-0.39757792984448492</v>
      </c>
      <c r="EX99" s="17">
        <f t="shared" si="133"/>
        <v>-0.3710560971210336</v>
      </c>
      <c r="EY99" s="17">
        <f t="shared" si="133"/>
        <v>-0.34049642681872505</v>
      </c>
      <c r="EZ99" s="17">
        <f t="shared" si="133"/>
        <v>-5.1181221240770387E-3</v>
      </c>
      <c r="FA99" s="17">
        <f t="shared" si="133"/>
        <v>7.0447333285836355E-2</v>
      </c>
      <c r="FB99" s="17">
        <f t="shared" si="133"/>
        <v>-0.35578742502724986</v>
      </c>
      <c r="FC99" s="17">
        <f t="shared" si="133"/>
        <v>1.3311205312492577E-2</v>
      </c>
      <c r="FD99" s="17">
        <f t="shared" si="133"/>
        <v>-5.2626682454863787E-2</v>
      </c>
      <c r="FE99" s="17">
        <f t="shared" si="133"/>
        <v>-0.11448209364044473</v>
      </c>
      <c r="FF99" s="17">
        <f t="shared" si="133"/>
        <v>-4.4852911821864939E-2</v>
      </c>
      <c r="FG99" s="17">
        <f t="shared" si="133"/>
        <v>-4.4852911821864939E-2</v>
      </c>
      <c r="FH99" s="17">
        <f t="shared" si="133"/>
        <v>-0.17868362520279582</v>
      </c>
    </row>
    <row r="100" spans="1:164">
      <c r="A100" s="7">
        <v>1989</v>
      </c>
      <c r="B100">
        <v>5</v>
      </c>
      <c r="C100">
        <v>13</v>
      </c>
      <c r="D100" s="13">
        <f t="shared" si="115"/>
        <v>2.6</v>
      </c>
      <c r="E100">
        <f t="shared" si="114"/>
        <v>18</v>
      </c>
      <c r="F100" s="14">
        <v>110.27559828442099</v>
      </c>
      <c r="G100" s="14">
        <v>29.472830575080501</v>
      </c>
      <c r="H100">
        <v>5</v>
      </c>
      <c r="I100" s="14">
        <v>94.705251554112905</v>
      </c>
      <c r="J100" s="14">
        <v>94.218975578967104</v>
      </c>
      <c r="K100" s="14">
        <v>58.3642214123958</v>
      </c>
      <c r="L100" s="14">
        <v>93.350235404004906</v>
      </c>
      <c r="M100">
        <v>14</v>
      </c>
      <c r="N100">
        <v>20</v>
      </c>
      <c r="O100">
        <f t="shared" si="116"/>
        <v>34</v>
      </c>
      <c r="P100" s="53">
        <v>13</v>
      </c>
      <c r="Q100">
        <v>18</v>
      </c>
      <c r="R100">
        <v>0</v>
      </c>
      <c r="S100">
        <f t="shared" si="117"/>
        <v>31</v>
      </c>
      <c r="DE100" s="7" t="s">
        <v>426</v>
      </c>
      <c r="DF100" s="17">
        <f>CORREL($DG$34:$DG$72,DB$196:DB$234)</f>
        <v>0.1951534403064947</v>
      </c>
      <c r="DG100" s="17">
        <f t="shared" ref="DG100:DR100" si="134">CORREL($DG$34:$DG$72,DC$196:DC$234)</f>
        <v>-2.8807557727355923E-2</v>
      </c>
      <c r="DH100" s="17">
        <f t="shared" si="134"/>
        <v>-3.7522415543188782E-2</v>
      </c>
      <c r="DI100" s="17">
        <f t="shared" si="134"/>
        <v>7.0643651252775257E-3</v>
      </c>
      <c r="DJ100" s="17">
        <f t="shared" si="134"/>
        <v>0.17408837532245056</v>
      </c>
      <c r="DK100" s="17">
        <f t="shared" si="134"/>
        <v>0.24167417748181499</v>
      </c>
      <c r="DL100" s="17">
        <f t="shared" si="134"/>
        <v>0.19770223018902508</v>
      </c>
      <c r="DM100" s="17">
        <f t="shared" si="134"/>
        <v>-4.0884320470166359E-2</v>
      </c>
      <c r="DN100" s="17">
        <f t="shared" si="134"/>
        <v>0.10005587718692784</v>
      </c>
      <c r="DO100" s="17">
        <f t="shared" si="134"/>
        <v>-8.8232439136449403E-2</v>
      </c>
      <c r="DP100" s="17">
        <f t="shared" si="134"/>
        <v>0.11398528568619831</v>
      </c>
      <c r="DQ100" s="17">
        <f t="shared" si="134"/>
        <v>4.2814828892530368E-2</v>
      </c>
      <c r="DR100" s="17">
        <f t="shared" si="134"/>
        <v>2.1789397926317785E-2</v>
      </c>
      <c r="DT100" s="17">
        <f t="shared" ref="DT100:EF100" si="135">CORREL($DG$34:$DG$72,DO$196:DO$234)</f>
        <v>7.1371825769817238E-2</v>
      </c>
      <c r="DU100" s="17">
        <f t="shared" si="135"/>
        <v>0.10815154004464365</v>
      </c>
      <c r="DV100" s="17">
        <f t="shared" si="135"/>
        <v>6.2666891103871317E-2</v>
      </c>
      <c r="DW100" s="17">
        <f t="shared" si="135"/>
        <v>0.14812572354728171</v>
      </c>
      <c r="DX100" s="17">
        <f t="shared" si="135"/>
        <v>8.1061804454027872E-2</v>
      </c>
      <c r="DY100" s="17">
        <f t="shared" si="135"/>
        <v>0.16697667849399597</v>
      </c>
      <c r="DZ100" s="17">
        <f t="shared" si="135"/>
        <v>0.183996238587186</v>
      </c>
      <c r="EA100" s="17">
        <f t="shared" si="135"/>
        <v>-0.1025385359412765</v>
      </c>
      <c r="EB100" s="17">
        <f t="shared" si="135"/>
        <v>0.30924703920374069</v>
      </c>
      <c r="EC100" s="17">
        <f t="shared" si="135"/>
        <v>0.1358691327781012</v>
      </c>
      <c r="ED100" s="17">
        <f t="shared" si="135"/>
        <v>0.11444771391267161</v>
      </c>
      <c r="EE100" s="17">
        <f t="shared" si="135"/>
        <v>0.15635334581281174</v>
      </c>
      <c r="EF100" s="17">
        <f t="shared" si="135"/>
        <v>5.6843110226838113E-2</v>
      </c>
      <c r="EH100" s="17">
        <f t="shared" ref="EH100:ET100" si="136">CORREL($DG$34:$DG$72,EB$196:EB$234)</f>
        <v>0.16475007473680325</v>
      </c>
      <c r="EI100" s="17">
        <f t="shared" si="136"/>
        <v>7.3076755565057341E-2</v>
      </c>
      <c r="EJ100" s="17">
        <f t="shared" si="136"/>
        <v>3.7712241769484268E-2</v>
      </c>
      <c r="EK100" s="17">
        <f t="shared" si="136"/>
        <v>0.25197350510207733</v>
      </c>
      <c r="EL100" s="17">
        <f t="shared" si="136"/>
        <v>0.28387818473193566</v>
      </c>
      <c r="EM100" s="17">
        <f t="shared" si="136"/>
        <v>0.21183445987191696</v>
      </c>
      <c r="EN100" s="17">
        <f t="shared" si="136"/>
        <v>0.31321924627997039</v>
      </c>
      <c r="EO100" s="17">
        <f t="shared" si="136"/>
        <v>-3.0846264499696789E-2</v>
      </c>
      <c r="EP100" s="17">
        <f t="shared" si="136"/>
        <v>0.23655024223799004</v>
      </c>
      <c r="EQ100" s="17">
        <f t="shared" si="136"/>
        <v>0.16344721957959363</v>
      </c>
      <c r="ER100" s="17">
        <f t="shared" si="136"/>
        <v>0.19465171284076907</v>
      </c>
      <c r="ES100" s="17">
        <f t="shared" si="136"/>
        <v>0.10792641783650726</v>
      </c>
      <c r="ET100" s="17">
        <f t="shared" si="136"/>
        <v>0.20333637996711645</v>
      </c>
      <c r="EV100" s="17">
        <f t="shared" ref="EV100:FH100" si="137">CORREL($DG$34:$DG$72,EO$196:EO$234)</f>
        <v>0.1848635356245279</v>
      </c>
      <c r="EW100" s="17">
        <f t="shared" si="137"/>
        <v>-0.2832406609658677</v>
      </c>
      <c r="EX100" s="17">
        <f t="shared" si="137"/>
        <v>-0.25786422832401429</v>
      </c>
      <c r="EY100" s="17">
        <f t="shared" si="137"/>
        <v>-0.40133813162821447</v>
      </c>
      <c r="EZ100" s="17">
        <f t="shared" si="137"/>
        <v>-6.1106729896712626E-2</v>
      </c>
      <c r="FA100" s="17">
        <f t="shared" si="137"/>
        <v>0.1448087309011018</v>
      </c>
      <c r="FB100" s="17">
        <f t="shared" si="137"/>
        <v>-0.19090105287301787</v>
      </c>
      <c r="FC100" s="17">
        <f t="shared" si="137"/>
        <v>9.87624424149528E-2</v>
      </c>
      <c r="FD100" s="17">
        <f t="shared" si="137"/>
        <v>-0.21201303681060724</v>
      </c>
      <c r="FE100" s="17">
        <f t="shared" si="137"/>
        <v>-0.17949613308494644</v>
      </c>
      <c r="FF100" s="17">
        <f t="shared" si="137"/>
        <v>-6.6688332696054925E-2</v>
      </c>
      <c r="FG100" s="17">
        <f t="shared" si="137"/>
        <v>-6.6688332696054925E-2</v>
      </c>
      <c r="FH100" s="17">
        <f t="shared" si="137"/>
        <v>-0.18669924903292057</v>
      </c>
    </row>
    <row r="101" spans="1:164">
      <c r="A101" s="7">
        <v>1990</v>
      </c>
      <c r="B101">
        <v>6</v>
      </c>
      <c r="C101">
        <v>12</v>
      </c>
      <c r="D101" s="13">
        <f t="shared" si="115"/>
        <v>2</v>
      </c>
      <c r="E101">
        <f t="shared" si="114"/>
        <v>18</v>
      </c>
      <c r="F101" s="14">
        <v>69.620640422963604</v>
      </c>
      <c r="G101" s="14">
        <v>24.568119537132901</v>
      </c>
      <c r="H101">
        <v>4</v>
      </c>
      <c r="I101" s="14">
        <v>75.971499395971705</v>
      </c>
      <c r="J101" s="14">
        <v>71.170942688531895</v>
      </c>
      <c r="K101" s="14">
        <v>17.9906304847614</v>
      </c>
      <c r="L101" s="14">
        <v>64.104248060186606</v>
      </c>
      <c r="M101">
        <v>19</v>
      </c>
      <c r="N101">
        <v>8</v>
      </c>
      <c r="O101">
        <f t="shared" si="116"/>
        <v>27</v>
      </c>
      <c r="P101" s="53">
        <v>14</v>
      </c>
      <c r="Q101">
        <v>10</v>
      </c>
      <c r="R101">
        <v>2</v>
      </c>
      <c r="S101">
        <f t="shared" si="117"/>
        <v>26</v>
      </c>
      <c r="Z101" t="s">
        <v>220</v>
      </c>
      <c r="AA101" t="s">
        <v>163</v>
      </c>
      <c r="AB101" t="s">
        <v>164</v>
      </c>
      <c r="AC101" t="s">
        <v>165</v>
      </c>
      <c r="AD101" t="s">
        <v>166</v>
      </c>
      <c r="AE101" t="s">
        <v>167</v>
      </c>
      <c r="AF101" s="48" t="s">
        <v>221</v>
      </c>
      <c r="AH101" t="s">
        <v>230</v>
      </c>
      <c r="AI101" t="s">
        <v>163</v>
      </c>
      <c r="AJ101" t="s">
        <v>164</v>
      </c>
      <c r="AK101" t="s">
        <v>165</v>
      </c>
      <c r="AL101" t="s">
        <v>166</v>
      </c>
      <c r="AM101" t="s">
        <v>167</v>
      </c>
      <c r="AN101" s="48" t="s">
        <v>223</v>
      </c>
      <c r="DE101" s="7" t="s">
        <v>427</v>
      </c>
      <c r="DF101" s="17">
        <f>CORREL($DH$34:$DH$72,DB$196:DB$234)</f>
        <v>-5.1369210503186741E-2</v>
      </c>
      <c r="DG101" s="17">
        <f t="shared" ref="DG101:DR101" si="138">CORREL($DH$34:$DH$72,DC$196:DC$234)</f>
        <v>6.6372400803843351E-2</v>
      </c>
      <c r="DH101" s="17">
        <f t="shared" si="138"/>
        <v>9.9566831349767376E-2</v>
      </c>
      <c r="DI101" s="17">
        <f t="shared" si="138"/>
        <v>-0.17857688519481638</v>
      </c>
      <c r="DJ101" s="17">
        <f t="shared" si="138"/>
        <v>-0.41529614065332671</v>
      </c>
      <c r="DK101" s="17">
        <f t="shared" si="138"/>
        <v>-3.4548948140211727E-2</v>
      </c>
      <c r="DL101" s="17">
        <f t="shared" si="138"/>
        <v>-0.16592831070374195</v>
      </c>
      <c r="DM101" s="17">
        <f t="shared" si="138"/>
        <v>-0.25657027914707065</v>
      </c>
      <c r="DN101" s="17">
        <f t="shared" si="138"/>
        <v>-9.3441328389007358E-2</v>
      </c>
      <c r="DO101" s="17">
        <f t="shared" si="138"/>
        <v>-7.6888817076883734E-2</v>
      </c>
      <c r="DP101" s="17">
        <f t="shared" si="138"/>
        <v>-0.26429763476819879</v>
      </c>
      <c r="DQ101" s="17">
        <f t="shared" si="138"/>
        <v>-5.3593697567972262E-2</v>
      </c>
      <c r="DR101" s="17">
        <f t="shared" si="138"/>
        <v>-0.31220375317214882</v>
      </c>
      <c r="DT101" s="17">
        <f t="shared" ref="DT101:EF101" si="139">CORREL($DH$34:$DH$72,DO$196:DO$234)</f>
        <v>-0.23024340539815366</v>
      </c>
      <c r="DU101" s="17">
        <f t="shared" si="139"/>
        <v>5.1452587073960152E-2</v>
      </c>
      <c r="DV101" s="17">
        <f t="shared" si="139"/>
        <v>4.2737551677378867E-2</v>
      </c>
      <c r="DW101" s="17">
        <f t="shared" si="139"/>
        <v>-0.15060466753404755</v>
      </c>
      <c r="DX101" s="17">
        <f t="shared" si="139"/>
        <v>-0.45115368252237487</v>
      </c>
      <c r="DY101" s="17">
        <f t="shared" si="139"/>
        <v>-0.21758360821787101</v>
      </c>
      <c r="DZ101" s="17">
        <f t="shared" si="139"/>
        <v>-0.15811578522293099</v>
      </c>
      <c r="EA101" s="17">
        <f t="shared" si="139"/>
        <v>-0.33060440661739271</v>
      </c>
      <c r="EB101" s="17">
        <f t="shared" si="139"/>
        <v>-3.9608716969657287E-2</v>
      </c>
      <c r="EC101" s="17">
        <f t="shared" si="139"/>
        <v>-6.44182546557623E-2</v>
      </c>
      <c r="ED101" s="17">
        <f t="shared" si="139"/>
        <v>-0.32506043145203223</v>
      </c>
      <c r="EE101" s="17">
        <f t="shared" si="139"/>
        <v>-7.0855116880730082E-2</v>
      </c>
      <c r="EF101" s="17">
        <f t="shared" si="139"/>
        <v>-0.35369704634979021</v>
      </c>
      <c r="EH101" s="17">
        <f t="shared" ref="EH101:ET101" si="140">CORREL($DH$34:$DH$72,EB$196:EB$234)</f>
        <v>-4.8615517742576872E-2</v>
      </c>
      <c r="EI101" s="17">
        <f t="shared" si="140"/>
        <v>-4.0012284397926784E-2</v>
      </c>
      <c r="EJ101" s="17">
        <f t="shared" si="140"/>
        <v>-1.411385950496049E-2</v>
      </c>
      <c r="EK101" s="17">
        <f t="shared" si="140"/>
        <v>-0.14885593934256494</v>
      </c>
      <c r="EL101" s="17">
        <f t="shared" si="140"/>
        <v>-0.20656246401327705</v>
      </c>
      <c r="EM101" s="17">
        <f t="shared" si="140"/>
        <v>9.8400217746408645E-3</v>
      </c>
      <c r="EN101" s="17">
        <f t="shared" si="140"/>
        <v>-0.16325370930326547</v>
      </c>
      <c r="EO101" s="17">
        <f t="shared" si="140"/>
        <v>-0.14020583279387722</v>
      </c>
      <c r="EP101" s="17">
        <f t="shared" si="140"/>
        <v>-9.9838875215188805E-3</v>
      </c>
      <c r="EQ101" s="17">
        <f t="shared" si="140"/>
        <v>-0.22279145169012338</v>
      </c>
      <c r="ER101" s="17">
        <f t="shared" si="140"/>
        <v>-0.13326345602447043</v>
      </c>
      <c r="ES101" s="17">
        <f t="shared" si="140"/>
        <v>-0.10251887499112121</v>
      </c>
      <c r="ET101" s="17">
        <f t="shared" si="140"/>
        <v>-0.23075266960869642</v>
      </c>
      <c r="EV101" s="17">
        <f t="shared" ref="EV101:FH101" si="141">CORREL($DH$34:$DH$72,EO$196:EO$234)</f>
        <v>0.13539704801247446</v>
      </c>
      <c r="EW101" s="17">
        <f t="shared" si="141"/>
        <v>0.12042531732599775</v>
      </c>
      <c r="EX101" s="17">
        <f t="shared" si="141"/>
        <v>0.23364930529620156</v>
      </c>
      <c r="EY101" s="17">
        <f t="shared" si="141"/>
        <v>-3.3649320840463758E-2</v>
      </c>
      <c r="EZ101" s="17">
        <f t="shared" si="141"/>
        <v>-0.20647924544427845</v>
      </c>
      <c r="FA101" s="17">
        <f t="shared" si="141"/>
        <v>7.7903566698862226E-2</v>
      </c>
      <c r="FB101" s="17">
        <f t="shared" si="141"/>
        <v>4.1845541973810699E-2</v>
      </c>
      <c r="FC101" s="17">
        <f t="shared" si="141"/>
        <v>4.8549561735148634E-2</v>
      </c>
      <c r="FD101" s="17">
        <f t="shared" si="141"/>
        <v>-0.12539636265866555</v>
      </c>
      <c r="FE101" s="17">
        <f t="shared" si="141"/>
        <v>-1.7112342005845226E-2</v>
      </c>
      <c r="FF101" s="17">
        <f t="shared" si="141"/>
        <v>-7.045571073623047E-2</v>
      </c>
      <c r="FG101" s="17">
        <f t="shared" si="141"/>
        <v>-7.045571073623047E-2</v>
      </c>
      <c r="FH101" s="17">
        <f t="shared" si="141"/>
        <v>-5.610656802054878E-2</v>
      </c>
    </row>
    <row r="102" spans="1:164">
      <c r="A102" s="7">
        <v>1991</v>
      </c>
      <c r="B102">
        <v>12</v>
      </c>
      <c r="C102">
        <v>3</v>
      </c>
      <c r="D102" s="13">
        <f t="shared" si="115"/>
        <v>0.25</v>
      </c>
      <c r="E102">
        <f t="shared" si="114"/>
        <v>15</v>
      </c>
      <c r="F102" s="14">
        <v>132.92567470063901</v>
      </c>
      <c r="G102" s="14">
        <v>57.798534771858598</v>
      </c>
      <c r="H102">
        <v>2</v>
      </c>
      <c r="I102" s="14">
        <v>117.502711383087</v>
      </c>
      <c r="J102" s="14">
        <v>100.389503372509</v>
      </c>
      <c r="K102" s="14">
        <v>97.761010541160303</v>
      </c>
      <c r="L102" s="14">
        <v>97.693647285295896</v>
      </c>
      <c r="M102">
        <v>7</v>
      </c>
      <c r="N102">
        <v>31</v>
      </c>
      <c r="O102">
        <f t="shared" si="116"/>
        <v>38</v>
      </c>
      <c r="P102" s="53">
        <v>7</v>
      </c>
      <c r="Q102">
        <v>12</v>
      </c>
      <c r="R102">
        <v>8</v>
      </c>
      <c r="S102">
        <f t="shared" si="117"/>
        <v>27</v>
      </c>
      <c r="Z102" t="s">
        <v>211</v>
      </c>
      <c r="AA102">
        <f>COUNTIF(BA$34:$BA$72,"6")</f>
        <v>28</v>
      </c>
      <c r="AB102">
        <f>COUNTIFS($BA$34:$BA$72,"6",$AH$51:$AH$89,"&gt;0")</f>
        <v>14</v>
      </c>
      <c r="AC102">
        <f>COUNTIFS($BA$34:$BA$72,"6",$AH$51:$AH$89,"&lt;0")</f>
        <v>14</v>
      </c>
      <c r="AD102">
        <f>COUNTIFS($BA$34:$BA$72,"6",$AH$51:$AH$89,"&gt;0,5")</f>
        <v>10</v>
      </c>
      <c r="AE102">
        <f>COUNTIFS($BA$34:$BA$72,"6",$AH$51:$AH$89,"&lt;-0,5")</f>
        <v>11</v>
      </c>
      <c r="AH102" t="s">
        <v>160</v>
      </c>
      <c r="AI102">
        <f>COUNTIF($D$46:$D$84,"1")</f>
        <v>9</v>
      </c>
      <c r="AJ102">
        <f>COUNTIFS($D$46:$D$84,"1",$AH$51:$AH$89,"&gt;0")</f>
        <v>7</v>
      </c>
      <c r="AK102">
        <f>COUNTIFS($D$46:$D$84,"1",$AH$51:$AH$89,"&lt;0")</f>
        <v>2</v>
      </c>
      <c r="AL102">
        <f>COUNTIFS($D$46:$D$84,"1",$AH$51:$AH$89,"&gt;0,5")</f>
        <v>4</v>
      </c>
      <c r="AM102">
        <f>COUNTIFS($D$46:$D$84,"1",$AH$51:$AH$89,"&lt;-0,5")</f>
        <v>1</v>
      </c>
      <c r="DE102" s="7" t="s">
        <v>428</v>
      </c>
      <c r="DF102" s="17">
        <f>CORREL($DI$34:$DI$72,DB$196:DB$234)</f>
        <v>0.29991506291620035</v>
      </c>
      <c r="DG102" s="17">
        <f t="shared" ref="DG102:DR102" si="142">CORREL($DI$34:$DI$72,DC$196:DC$234)</f>
        <v>5.9372340473514876E-2</v>
      </c>
      <c r="DH102" s="17">
        <f t="shared" si="142"/>
        <v>7.5878305482176972E-2</v>
      </c>
      <c r="DI102" s="17">
        <f t="shared" si="142"/>
        <v>0.15738303213772009</v>
      </c>
      <c r="DJ102" s="17">
        <f t="shared" si="142"/>
        <v>0.37756694062737495</v>
      </c>
      <c r="DK102" s="17">
        <f t="shared" si="142"/>
        <v>0.31162232380692134</v>
      </c>
      <c r="DL102" s="17">
        <f t="shared" si="142"/>
        <v>0.27782754393390297</v>
      </c>
      <c r="DM102" s="17">
        <f t="shared" si="142"/>
        <v>8.204867009578784E-2</v>
      </c>
      <c r="DN102" s="17">
        <f t="shared" si="142"/>
        <v>8.0688643227787293E-2</v>
      </c>
      <c r="DO102" s="17">
        <f t="shared" si="142"/>
        <v>-5.872378982603111E-2</v>
      </c>
      <c r="DP102" s="17">
        <f t="shared" si="142"/>
        <v>0.19745353411209007</v>
      </c>
      <c r="DQ102" s="17">
        <f t="shared" si="142"/>
        <v>1.7030530088361286E-2</v>
      </c>
      <c r="DR102" s="17">
        <f t="shared" si="142"/>
        <v>0.13308232448510884</v>
      </c>
      <c r="DT102" s="17">
        <f t="shared" ref="DT102:EF102" si="143">CORREL($DI$34:$DI$72,DO$196:DO$234)</f>
        <v>0.27136720223757782</v>
      </c>
      <c r="DU102" s="17">
        <f t="shared" si="143"/>
        <v>0.20720208622898156</v>
      </c>
      <c r="DV102" s="17">
        <f t="shared" si="143"/>
        <v>0.17233712262246248</v>
      </c>
      <c r="DW102" s="17">
        <f t="shared" si="143"/>
        <v>0.31712327165596782</v>
      </c>
      <c r="DX102" s="17">
        <f t="shared" si="143"/>
        <v>0.33106632224365146</v>
      </c>
      <c r="DY102" s="17">
        <f t="shared" si="143"/>
        <v>0.33405311166233731</v>
      </c>
      <c r="DZ102" s="17">
        <f t="shared" si="143"/>
        <v>0.37578405493524819</v>
      </c>
      <c r="EA102" s="17">
        <f t="shared" si="143"/>
        <v>3.6511823730028814E-2</v>
      </c>
      <c r="EB102" s="17">
        <f t="shared" si="143"/>
        <v>0.24948890191959461</v>
      </c>
      <c r="EC102" s="17">
        <f t="shared" si="143"/>
        <v>0.10905259177245526</v>
      </c>
      <c r="ED102" s="17">
        <f t="shared" si="143"/>
        <v>0.24649575714325295</v>
      </c>
      <c r="EE102" s="17">
        <f t="shared" si="143"/>
        <v>0.21800665800981733</v>
      </c>
      <c r="EF102" s="17">
        <f t="shared" si="143"/>
        <v>0.22825382584377066</v>
      </c>
      <c r="EH102" s="17">
        <f t="shared" ref="EH102:ET102" si="144">CORREL($DI$34:$DI$72,EB$196:EB$234)</f>
        <v>0.2262355762375558</v>
      </c>
      <c r="EI102" s="17">
        <f t="shared" si="144"/>
        <v>0.17296337606359888</v>
      </c>
      <c r="EJ102" s="17">
        <f t="shared" si="144"/>
        <v>0.15914664372360537</v>
      </c>
      <c r="EK102" s="17">
        <f t="shared" si="144"/>
        <v>0.34298638364534634</v>
      </c>
      <c r="EL102" s="17">
        <f t="shared" si="144"/>
        <v>0.35768449862940277</v>
      </c>
      <c r="EM102" s="17">
        <f t="shared" si="144"/>
        <v>0.22782473911379933</v>
      </c>
      <c r="EN102" s="17">
        <f t="shared" si="144"/>
        <v>0.40206923503820868</v>
      </c>
      <c r="EO102" s="17">
        <f t="shared" si="144"/>
        <v>4.0163487666906146E-2</v>
      </c>
      <c r="EP102" s="17">
        <f t="shared" si="144"/>
        <v>9.2757779254932643E-2</v>
      </c>
      <c r="EQ102" s="17">
        <f t="shared" si="144"/>
        <v>0.15411405252707755</v>
      </c>
      <c r="ER102" s="17">
        <f t="shared" si="144"/>
        <v>0.17518677386389939</v>
      </c>
      <c r="ES102" s="17">
        <f t="shared" si="144"/>
        <v>6.7465989986469396E-2</v>
      </c>
      <c r="ET102" s="17">
        <f t="shared" si="144"/>
        <v>0.24658534069651142</v>
      </c>
      <c r="EV102" s="17">
        <f t="shared" ref="EV102:FH102" si="145">CORREL($DI$34:$DI$72,EO$196:EO$234)</f>
        <v>0.17642276743317614</v>
      </c>
      <c r="EW102" s="17">
        <f t="shared" si="145"/>
        <v>-0.35349410373699008</v>
      </c>
      <c r="EX102" s="17">
        <f t="shared" si="145"/>
        <v>-0.34373409184709025</v>
      </c>
      <c r="EY102" s="17">
        <f t="shared" si="145"/>
        <v>-0.37969301480155199</v>
      </c>
      <c r="EZ102" s="17">
        <f t="shared" si="145"/>
        <v>4.1251631649628556E-2</v>
      </c>
      <c r="FA102" s="17">
        <f t="shared" si="145"/>
        <v>0.14941040505712408</v>
      </c>
      <c r="FB102" s="17">
        <f t="shared" si="145"/>
        <v>-0.29475424782141563</v>
      </c>
      <c r="FC102" s="17">
        <f t="shared" si="145"/>
        <v>9.9016834351755456E-2</v>
      </c>
      <c r="FD102" s="17">
        <f t="shared" si="145"/>
        <v>-9.8329800951660898E-2</v>
      </c>
      <c r="FE102" s="17">
        <f t="shared" si="145"/>
        <v>-0.13602603503736335</v>
      </c>
      <c r="FF102" s="17">
        <f t="shared" si="145"/>
        <v>-2.0003362156715845E-2</v>
      </c>
      <c r="FG102" s="17">
        <f t="shared" si="145"/>
        <v>-2.0003362156715845E-2</v>
      </c>
      <c r="FH102" s="17">
        <f t="shared" si="145"/>
        <v>-0.16795913604487525</v>
      </c>
    </row>
    <row r="103" spans="1:164">
      <c r="A103" s="7">
        <v>1992</v>
      </c>
      <c r="B103">
        <v>16</v>
      </c>
      <c r="C103">
        <v>0</v>
      </c>
      <c r="D103" s="13">
        <f t="shared" si="115"/>
        <v>0</v>
      </c>
      <c r="E103">
        <f t="shared" si="114"/>
        <v>16</v>
      </c>
      <c r="F103" s="14">
        <v>81.236173195414096</v>
      </c>
      <c r="G103" s="14">
        <v>49.355187903192302</v>
      </c>
      <c r="H103">
        <v>3</v>
      </c>
      <c r="I103" s="14">
        <v>98.338555871273599</v>
      </c>
      <c r="J103" s="14">
        <v>78.554183185591697</v>
      </c>
      <c r="K103" s="14">
        <v>36.119965162596202</v>
      </c>
      <c r="L103" s="14">
        <v>82.5220798986782</v>
      </c>
      <c r="M103">
        <v>4</v>
      </c>
      <c r="N103">
        <v>22</v>
      </c>
      <c r="O103">
        <f t="shared" si="116"/>
        <v>26</v>
      </c>
      <c r="P103" s="53">
        <v>17</v>
      </c>
      <c r="Q103">
        <v>23</v>
      </c>
      <c r="R103">
        <v>2</v>
      </c>
      <c r="S103">
        <f t="shared" si="117"/>
        <v>42</v>
      </c>
      <c r="Z103" t="s">
        <v>202</v>
      </c>
      <c r="AA103">
        <f>COUNTIF(BA$34:$BA$72,"7")</f>
        <v>6</v>
      </c>
      <c r="AB103">
        <f>COUNTIFS($BA$34:$BA$72,"7",$AH$51:$AH$89,"&gt;0")</f>
        <v>3</v>
      </c>
      <c r="AC103">
        <f>COUNTIFS($BA$34:$BA$72,"7",$AH$51:$AH$89,"&lt;0")</f>
        <v>3</v>
      </c>
      <c r="AD103">
        <f>COUNTIFS($BA$34:$BA$72,"7",$AH$51:$AH$89,"&gt;0,5")</f>
        <v>2</v>
      </c>
      <c r="AE103">
        <f>COUNTIFS($BA$34:$BA$72,"7",$AH$51:$AH$89,"&lt;-0,5")</f>
        <v>0</v>
      </c>
      <c r="AH103" t="s">
        <v>226</v>
      </c>
      <c r="AI103">
        <f>COUNTIF($D$46:$D$84,"4")</f>
        <v>6</v>
      </c>
      <c r="AJ103">
        <f>COUNTIFS($D$46:$D$84,"4",$AH$51:$AH$89,"&gt;0")</f>
        <v>4</v>
      </c>
      <c r="AK103">
        <f>COUNTIFS($D$46:$D$84,"4",$AH$51:$AH$89,"&lt;0")</f>
        <v>2</v>
      </c>
      <c r="AL103">
        <f>COUNTIFS($D$46:$D$84,"4",$AH$51:$AH$89,"&gt;0,5")</f>
        <v>4</v>
      </c>
      <c r="AM103">
        <f>COUNTIFS($D$46:$D$84,"4",$AH$51:$AH$89,"&lt;-0,5")</f>
        <v>0</v>
      </c>
    </row>
    <row r="104" spans="1:164">
      <c r="A104" s="7">
        <v>1993</v>
      </c>
      <c r="B104">
        <v>9</v>
      </c>
      <c r="C104">
        <v>0</v>
      </c>
      <c r="D104" s="13">
        <f t="shared" si="115"/>
        <v>0</v>
      </c>
      <c r="E104">
        <f t="shared" si="114"/>
        <v>9</v>
      </c>
      <c r="F104" s="14">
        <v>115.639652553384</v>
      </c>
      <c r="G104" s="14">
        <v>49.8761840208047</v>
      </c>
      <c r="H104">
        <v>1</v>
      </c>
      <c r="I104" s="14">
        <v>161.29961021646</v>
      </c>
      <c r="J104" s="14">
        <v>108.27593434399699</v>
      </c>
      <c r="K104" s="14">
        <v>86.882910107036395</v>
      </c>
      <c r="L104" s="14">
        <v>66.821356698848902</v>
      </c>
      <c r="M104">
        <v>12</v>
      </c>
      <c r="N104">
        <v>12</v>
      </c>
      <c r="O104">
        <f t="shared" si="116"/>
        <v>24</v>
      </c>
      <c r="P104" s="53">
        <v>13</v>
      </c>
      <c r="Q104">
        <v>26</v>
      </c>
      <c r="R104">
        <v>1</v>
      </c>
      <c r="S104">
        <f t="shared" si="117"/>
        <v>40</v>
      </c>
      <c r="AH104" t="s">
        <v>203</v>
      </c>
      <c r="AI104">
        <f>COUNTIF($D$46:$D$84,"8")</f>
        <v>24</v>
      </c>
      <c r="AJ104">
        <f>COUNTIFS($D$46:$D$84,"8",$AH$51:$AH$89,"&gt;0")</f>
        <v>8</v>
      </c>
      <c r="AK104">
        <f>COUNTIFS($D$46:$D$84,"8",$AH$51:$AH$89,"&lt;0")</f>
        <v>16</v>
      </c>
      <c r="AL104">
        <f>COUNTIFS($D$46:$D$84,"8",$AH$51:$AH$89,"&gt;0,5")</f>
        <v>5</v>
      </c>
      <c r="AM104">
        <f>COUNTIFS($D$46:$D$84,"8",$AH$51:$AH$89,"&lt;-0,5")</f>
        <v>13</v>
      </c>
    </row>
    <row r="105" spans="1:164">
      <c r="A105" s="7">
        <v>1994</v>
      </c>
      <c r="B105">
        <v>22</v>
      </c>
      <c r="C105">
        <v>0</v>
      </c>
      <c r="D105" s="13">
        <f t="shared" si="115"/>
        <v>0</v>
      </c>
      <c r="E105">
        <f t="shared" si="114"/>
        <v>22</v>
      </c>
      <c r="F105" s="14">
        <v>127.66405845470101</v>
      </c>
      <c r="G105" s="14">
        <v>47.504624513763197</v>
      </c>
      <c r="H105" s="24" t="s">
        <v>189</v>
      </c>
      <c r="I105" s="14">
        <v>136.954553657139</v>
      </c>
      <c r="J105" s="14">
        <v>112.106223036931</v>
      </c>
      <c r="K105" s="14">
        <v>80.439180858832898</v>
      </c>
      <c r="L105" s="14">
        <v>67.648548433897105</v>
      </c>
      <c r="M105">
        <v>5</v>
      </c>
      <c r="N105">
        <v>29</v>
      </c>
      <c r="O105">
        <f t="shared" si="116"/>
        <v>34</v>
      </c>
      <c r="P105" s="53">
        <v>14</v>
      </c>
      <c r="Q105">
        <v>14</v>
      </c>
      <c r="R105">
        <v>12</v>
      </c>
      <c r="S105">
        <f t="shared" si="117"/>
        <v>40</v>
      </c>
      <c r="Z105" t="s">
        <v>227</v>
      </c>
      <c r="AA105" t="s">
        <v>163</v>
      </c>
      <c r="AB105" t="s">
        <v>164</v>
      </c>
      <c r="AC105" t="s">
        <v>165</v>
      </c>
      <c r="AD105" t="s">
        <v>166</v>
      </c>
      <c r="AE105" t="s">
        <v>167</v>
      </c>
      <c r="AF105" s="48" t="s">
        <v>221</v>
      </c>
    </row>
    <row r="106" spans="1:164">
      <c r="A106" s="7">
        <v>1995</v>
      </c>
      <c r="B106">
        <v>18</v>
      </c>
      <c r="C106">
        <v>0</v>
      </c>
      <c r="D106" s="13">
        <f t="shared" si="115"/>
        <v>0</v>
      </c>
      <c r="E106">
        <f t="shared" si="114"/>
        <v>18</v>
      </c>
      <c r="F106" s="14">
        <v>101.97132668724799</v>
      </c>
      <c r="G106" s="14">
        <v>30.525459778803398</v>
      </c>
      <c r="H106" s="24">
        <v>8</v>
      </c>
      <c r="I106" s="14">
        <v>106.756222212498</v>
      </c>
      <c r="J106" s="14">
        <v>80.206148791605202</v>
      </c>
      <c r="K106" s="14">
        <v>43.449903304189498</v>
      </c>
      <c r="L106" s="14">
        <v>71.021842553155906</v>
      </c>
      <c r="M106">
        <v>5</v>
      </c>
      <c r="N106">
        <v>22</v>
      </c>
      <c r="O106">
        <f t="shared" si="116"/>
        <v>27</v>
      </c>
      <c r="P106" s="53">
        <v>14</v>
      </c>
      <c r="Q106">
        <v>16</v>
      </c>
      <c r="R106">
        <v>5</v>
      </c>
      <c r="S106">
        <f t="shared" si="117"/>
        <v>35</v>
      </c>
      <c r="Z106" t="s">
        <v>225</v>
      </c>
      <c r="AA106">
        <f>COUNTIF(BC$34:$BC$72,"3")</f>
        <v>10</v>
      </c>
      <c r="AB106">
        <f>COUNTIFS($BC$34:$BC$72,"3",$AH$51:$AH$89,"&gt;0")</f>
        <v>5</v>
      </c>
      <c r="AC106">
        <f>COUNTIFS($BC$34:$BC$72,"3",$AH$51:$AH$89,"&lt;0")</f>
        <v>5</v>
      </c>
      <c r="AD106">
        <f>COUNTIFS($BC$34:$BC$72,"3",$AH$51:$AH$89,"&gt;0,5")</f>
        <v>4</v>
      </c>
      <c r="AE106">
        <f>COUNTIFS($BC$34:$BC$72,"3",$AH$51:$AH$89,"&lt;-0,5")</f>
        <v>2</v>
      </c>
      <c r="AH106" t="s">
        <v>231</v>
      </c>
      <c r="AI106" t="s">
        <v>163</v>
      </c>
      <c r="AJ106" t="s">
        <v>164</v>
      </c>
      <c r="AK106" t="s">
        <v>165</v>
      </c>
      <c r="AL106" t="s">
        <v>166</v>
      </c>
      <c r="AM106" t="s">
        <v>167</v>
      </c>
      <c r="AN106" s="48" t="s">
        <v>221</v>
      </c>
    </row>
    <row r="107" spans="1:164">
      <c r="A107" s="7">
        <v>1996</v>
      </c>
      <c r="B107">
        <v>21</v>
      </c>
      <c r="C107">
        <v>5</v>
      </c>
      <c r="D107" s="13">
        <f t="shared" si="115"/>
        <v>0.23809523809523808</v>
      </c>
      <c r="E107">
        <f t="shared" si="114"/>
        <v>26</v>
      </c>
      <c r="F107" s="14">
        <v>100.836802620436</v>
      </c>
      <c r="G107" s="14">
        <v>70.242490455715895</v>
      </c>
      <c r="H107" s="24">
        <v>7</v>
      </c>
      <c r="I107" s="14">
        <v>165.72675189922299</v>
      </c>
      <c r="J107" s="14">
        <v>66.8687829683616</v>
      </c>
      <c r="K107" s="14">
        <v>69.782062615889402</v>
      </c>
      <c r="L107" s="14">
        <v>56.053874629316802</v>
      </c>
      <c r="M107">
        <v>18</v>
      </c>
      <c r="N107">
        <v>23</v>
      </c>
      <c r="O107">
        <f t="shared" si="116"/>
        <v>41</v>
      </c>
      <c r="P107" s="53">
        <v>22</v>
      </c>
      <c r="Q107">
        <v>15</v>
      </c>
      <c r="R107">
        <v>0</v>
      </c>
      <c r="S107">
        <f t="shared" si="117"/>
        <v>37</v>
      </c>
      <c r="Z107" t="s">
        <v>161</v>
      </c>
      <c r="AA107">
        <f>COUNTIF(BC$34:$BC$72,"5")</f>
        <v>12</v>
      </c>
      <c r="AB107">
        <f>COUNTIFS($BC$34:$BC$72,"5",$AH$51:$AH$89,"&gt;0")</f>
        <v>5</v>
      </c>
      <c r="AC107">
        <f>COUNTIFS($BC$34:$BC$72,"5",$AH$51:$AH$89,"&lt;0")</f>
        <v>7</v>
      </c>
      <c r="AD107">
        <f>COUNTIFS($BC$34:$BC$72,"5",$AH$51:$AH$89,"&gt;0,5")</f>
        <v>2</v>
      </c>
      <c r="AE107">
        <f>COUNTIFS($BC$34:$BC$72,"5",$AH$51:$AH$89,"&lt;-0,5")</f>
        <v>6</v>
      </c>
      <c r="AH107" t="s">
        <v>211</v>
      </c>
      <c r="AI107">
        <f>COUNTIF($F$46:$F$84,"6")</f>
        <v>35</v>
      </c>
      <c r="AJ107">
        <f>COUNTIFS($F$46:$F$84,"6",$AH$51:$AH$89,"&gt;0")</f>
        <v>15</v>
      </c>
      <c r="AK107">
        <f>COUNTIFS($F$46:$F$84,"6",$AH$51:$AH$89,"&lt;0")</f>
        <v>20</v>
      </c>
      <c r="AL107">
        <f>COUNTIFS($F$46:$F$84,"6",$AH$51:$AH$89,"&gt;0,5")</f>
        <v>10</v>
      </c>
      <c r="AM107">
        <f>COUNTIFS($F$46:$F$84,"6",$AH$51:$AH$89,"&lt;-0,5")</f>
        <v>14</v>
      </c>
    </row>
    <row r="108" spans="1:164">
      <c r="A108" s="7">
        <v>1997</v>
      </c>
      <c r="B108">
        <v>18</v>
      </c>
      <c r="C108">
        <v>1</v>
      </c>
      <c r="D108" s="13">
        <f t="shared" si="115"/>
        <v>5.5555555555555552E-2</v>
      </c>
      <c r="E108">
        <f t="shared" si="114"/>
        <v>19</v>
      </c>
      <c r="F108" s="14">
        <v>74.870760100310903</v>
      </c>
      <c r="G108" s="14">
        <v>43.447784891156601</v>
      </c>
      <c r="H108" s="24">
        <v>7</v>
      </c>
      <c r="I108" s="14">
        <v>103.45242808419</v>
      </c>
      <c r="J108" s="14">
        <v>69.248286546580601</v>
      </c>
      <c r="K108" s="14">
        <v>33.285552561534097</v>
      </c>
      <c r="L108" s="14">
        <v>78.724083028329005</v>
      </c>
      <c r="M108">
        <v>7</v>
      </c>
      <c r="N108">
        <v>18</v>
      </c>
      <c r="O108">
        <f t="shared" si="116"/>
        <v>25</v>
      </c>
      <c r="P108" s="53">
        <v>17</v>
      </c>
      <c r="Q108">
        <v>20</v>
      </c>
      <c r="R108">
        <v>3</v>
      </c>
      <c r="S108">
        <f t="shared" si="117"/>
        <v>40</v>
      </c>
      <c r="Z108" t="s">
        <v>203</v>
      </c>
      <c r="AA108">
        <f>COUNTIF(BC$34:$BC$72,"8")</f>
        <v>9</v>
      </c>
      <c r="AB108">
        <f>COUNTIFS($BC$34:$BC$72,"8",$AH$51:$AH$89,"&gt;0")</f>
        <v>5</v>
      </c>
      <c r="AC108">
        <f>COUNTIFS($BC$34:$BC$72,"8",$AH$51:$AH$89,"&lt;0")</f>
        <v>4</v>
      </c>
      <c r="AD108">
        <f>COUNTIFS($BC$34:$BC$72,"8",$AH$51:$AH$89,"&gt;0,5")</f>
        <v>5</v>
      </c>
      <c r="AE108">
        <f>COUNTIFS($BC$34:$BC$72,"8",$AH$51:$AH$89,"&lt;-0,5")</f>
        <v>4</v>
      </c>
      <c r="AH108" t="s">
        <v>202</v>
      </c>
      <c r="AI108">
        <f>COUNTIF($F$46:$F$84,"7")</f>
        <v>4</v>
      </c>
      <c r="AJ108">
        <f>COUNTIFS($F$46:$F$84,"7",$AH$51:$AH$89,"&gt;0")</f>
        <v>4</v>
      </c>
      <c r="AK108">
        <f>COUNTIFS($F$46:$F$84,"7",$AH$51:$AH$89,"&lt;0")</f>
        <v>0</v>
      </c>
      <c r="AL108">
        <f>COUNTIFS($F$46:$F$84,"7",$AH$51:$AH$89,"&gt;0,5")</f>
        <v>3</v>
      </c>
      <c r="AM108">
        <f>COUNTIFS($F$46:$F$84,"7",$AH$51:$AH$89,"&lt;-0,5")</f>
        <v>0</v>
      </c>
    </row>
    <row r="109" spans="1:164">
      <c r="A109" s="7">
        <v>1998</v>
      </c>
      <c r="B109">
        <v>10</v>
      </c>
      <c r="C109">
        <v>3</v>
      </c>
      <c r="D109" s="13">
        <f t="shared" si="115"/>
        <v>0.3</v>
      </c>
      <c r="E109">
        <f t="shared" si="114"/>
        <v>13</v>
      </c>
      <c r="F109" s="14">
        <v>126.271114866017</v>
      </c>
      <c r="G109" s="14">
        <v>58.048013818091299</v>
      </c>
      <c r="H109" s="24">
        <v>5</v>
      </c>
      <c r="I109" s="14">
        <v>131.13903421313401</v>
      </c>
      <c r="J109" s="14">
        <v>141.24827412080199</v>
      </c>
      <c r="K109" s="14">
        <v>45.8305371183841</v>
      </c>
      <c r="L109" s="14">
        <v>67.507428226582206</v>
      </c>
      <c r="M109">
        <v>16</v>
      </c>
      <c r="N109">
        <v>7</v>
      </c>
      <c r="O109">
        <f t="shared" si="116"/>
        <v>23</v>
      </c>
      <c r="P109" s="53">
        <v>8</v>
      </c>
      <c r="Q109">
        <v>21</v>
      </c>
      <c r="R109">
        <v>10</v>
      </c>
      <c r="S109">
        <f t="shared" si="117"/>
        <v>39</v>
      </c>
    </row>
    <row r="110" spans="1:164">
      <c r="A110" s="7">
        <v>1999</v>
      </c>
      <c r="B110">
        <v>13</v>
      </c>
      <c r="C110">
        <v>15</v>
      </c>
      <c r="D110" s="13">
        <f t="shared" si="115"/>
        <v>1.1538461538461537</v>
      </c>
      <c r="E110">
        <f t="shared" si="114"/>
        <v>28</v>
      </c>
      <c r="F110" s="14">
        <v>76.121202574510207</v>
      </c>
      <c r="G110" s="14">
        <v>21.769879228630199</v>
      </c>
      <c r="H110" s="24">
        <v>1</v>
      </c>
      <c r="I110" s="14">
        <v>101.971640981802</v>
      </c>
      <c r="J110" s="14">
        <v>44.8048123174339</v>
      </c>
      <c r="K110" s="14">
        <v>23.510012506516698</v>
      </c>
      <c r="L110" s="14">
        <v>46.327860822764798</v>
      </c>
      <c r="M110">
        <v>17</v>
      </c>
      <c r="N110">
        <v>24</v>
      </c>
      <c r="O110">
        <f t="shared" si="116"/>
        <v>41</v>
      </c>
      <c r="P110" s="53">
        <v>27</v>
      </c>
      <c r="Q110">
        <v>16</v>
      </c>
      <c r="R110">
        <v>1</v>
      </c>
      <c r="S110">
        <f t="shared" si="117"/>
        <v>44</v>
      </c>
    </row>
    <row r="111" spans="1:164">
      <c r="A111" s="7">
        <v>2000</v>
      </c>
      <c r="B111">
        <v>8</v>
      </c>
      <c r="C111">
        <v>13</v>
      </c>
      <c r="D111" s="13">
        <f t="shared" si="115"/>
        <v>1.625</v>
      </c>
      <c r="E111">
        <f t="shared" si="114"/>
        <v>21</v>
      </c>
      <c r="F111" s="14">
        <v>92.179807562961201</v>
      </c>
      <c r="G111" s="14">
        <v>32.8814578497865</v>
      </c>
      <c r="H111" s="24">
        <v>7</v>
      </c>
      <c r="I111" s="14">
        <v>131.26492343004901</v>
      </c>
      <c r="J111" s="14">
        <v>48.720579246875602</v>
      </c>
      <c r="K111" s="14">
        <v>88.840518733369393</v>
      </c>
      <c r="L111" s="14">
        <v>27.756892380105398</v>
      </c>
      <c r="M111">
        <v>21</v>
      </c>
      <c r="N111">
        <v>24</v>
      </c>
      <c r="O111">
        <f t="shared" si="116"/>
        <v>45</v>
      </c>
      <c r="P111" s="53">
        <v>14</v>
      </c>
      <c r="Q111">
        <v>30</v>
      </c>
      <c r="R111">
        <v>3</v>
      </c>
      <c r="S111">
        <f t="shared" si="117"/>
        <v>47</v>
      </c>
    </row>
    <row r="112" spans="1:164">
      <c r="A112" s="7">
        <v>2001</v>
      </c>
      <c r="B112">
        <v>12</v>
      </c>
      <c r="C112">
        <v>5</v>
      </c>
      <c r="D112" s="13">
        <f t="shared" si="115"/>
        <v>0.41666666666666669</v>
      </c>
      <c r="E112">
        <f t="shared" si="114"/>
        <v>17</v>
      </c>
      <c r="F112" s="14">
        <v>81.403381594908396</v>
      </c>
      <c r="G112" s="14">
        <v>39.891959133283898</v>
      </c>
      <c r="H112" s="24">
        <v>6</v>
      </c>
      <c r="I112" s="14">
        <v>104.485429014725</v>
      </c>
      <c r="J112" s="14">
        <v>42.7221018090653</v>
      </c>
      <c r="K112" s="14">
        <v>43.648487281527601</v>
      </c>
      <c r="L112" s="14">
        <v>32.871325688307003</v>
      </c>
      <c r="M112">
        <v>24</v>
      </c>
      <c r="N112">
        <v>19</v>
      </c>
      <c r="O112">
        <f t="shared" si="116"/>
        <v>43</v>
      </c>
      <c r="P112" s="53">
        <v>23</v>
      </c>
      <c r="Q112">
        <v>23</v>
      </c>
      <c r="R112">
        <v>2</v>
      </c>
      <c r="S112">
        <f t="shared" si="117"/>
        <v>48</v>
      </c>
    </row>
    <row r="113" spans="1:95">
      <c r="A113" s="7">
        <v>2002</v>
      </c>
      <c r="B113">
        <v>10</v>
      </c>
      <c r="C113">
        <v>17</v>
      </c>
      <c r="D113" s="13">
        <f t="shared" si="115"/>
        <v>1.7</v>
      </c>
      <c r="E113">
        <f t="shared" si="114"/>
        <v>27</v>
      </c>
      <c r="F113" s="14">
        <v>65.170960529450298</v>
      </c>
      <c r="G113" s="14">
        <v>31.450600318990102</v>
      </c>
      <c r="H113" s="24">
        <v>8</v>
      </c>
      <c r="I113" s="14">
        <v>74.646091535553495</v>
      </c>
      <c r="J113" s="14">
        <v>78.163701908804299</v>
      </c>
      <c r="K113" s="14">
        <v>20.106365409386999</v>
      </c>
      <c r="L113" s="14">
        <v>41.8510330579415</v>
      </c>
      <c r="M113">
        <v>19</v>
      </c>
      <c r="N113">
        <v>9</v>
      </c>
      <c r="O113">
        <f t="shared" si="116"/>
        <v>28</v>
      </c>
      <c r="P113" s="53">
        <v>10</v>
      </c>
      <c r="Q113">
        <v>20</v>
      </c>
      <c r="R113">
        <v>2</v>
      </c>
      <c r="S113">
        <f t="shared" si="117"/>
        <v>32</v>
      </c>
    </row>
    <row r="114" spans="1:95">
      <c r="A114" s="7">
        <v>2003</v>
      </c>
      <c r="B114">
        <v>17</v>
      </c>
      <c r="C114">
        <v>0</v>
      </c>
      <c r="D114" s="13">
        <f t="shared" si="115"/>
        <v>0</v>
      </c>
      <c r="E114">
        <f t="shared" si="114"/>
        <v>17</v>
      </c>
      <c r="F114" s="14">
        <v>95.893489301045705</v>
      </c>
      <c r="G114" s="14">
        <v>42.305065248515398</v>
      </c>
      <c r="H114" s="24">
        <v>7</v>
      </c>
      <c r="I114" s="14">
        <v>72.792856317127601</v>
      </c>
      <c r="J114" s="14">
        <v>106.44755989810101</v>
      </c>
      <c r="K114" s="14">
        <v>54.624894806552199</v>
      </c>
      <c r="L114" s="14">
        <v>59.233185691825902</v>
      </c>
      <c r="M114">
        <v>3</v>
      </c>
      <c r="N114">
        <v>15</v>
      </c>
      <c r="O114">
        <f t="shared" si="116"/>
        <v>18</v>
      </c>
      <c r="P114" s="53">
        <v>16</v>
      </c>
      <c r="Q114">
        <v>25</v>
      </c>
      <c r="R114">
        <v>5</v>
      </c>
      <c r="S114">
        <f t="shared" si="117"/>
        <v>46</v>
      </c>
      <c r="AI114" s="61" t="s">
        <v>276</v>
      </c>
    </row>
    <row r="115" spans="1:95">
      <c r="A115" s="7">
        <v>2004</v>
      </c>
      <c r="B115">
        <v>11</v>
      </c>
      <c r="C115">
        <v>14</v>
      </c>
      <c r="D115" s="13">
        <f t="shared" si="115"/>
        <v>1.2727272727272727</v>
      </c>
      <c r="E115">
        <f t="shared" si="114"/>
        <v>25</v>
      </c>
      <c r="F115" s="14">
        <v>51.4631230513586</v>
      </c>
      <c r="G115" s="14">
        <v>31.724427677144</v>
      </c>
      <c r="H115" s="24">
        <v>1</v>
      </c>
      <c r="I115" s="14">
        <v>72.823587110306605</v>
      </c>
      <c r="J115" s="14">
        <v>50.119369381924798</v>
      </c>
      <c r="K115" s="14">
        <v>17.3983348684032</v>
      </c>
      <c r="L115" s="14">
        <v>17.21316238388</v>
      </c>
      <c r="M115">
        <v>17</v>
      </c>
      <c r="N115">
        <v>10</v>
      </c>
      <c r="O115">
        <f t="shared" si="116"/>
        <v>27</v>
      </c>
      <c r="P115" s="53">
        <v>15</v>
      </c>
      <c r="Q115">
        <v>33</v>
      </c>
      <c r="R115">
        <v>0</v>
      </c>
      <c r="S115">
        <f t="shared" si="117"/>
        <v>48</v>
      </c>
      <c r="AI115" s="62" t="s">
        <v>150</v>
      </c>
      <c r="AU115" s="62" t="s">
        <v>253</v>
      </c>
      <c r="BI115" s="62" t="s">
        <v>150</v>
      </c>
      <c r="BU115" s="62" t="s">
        <v>253</v>
      </c>
      <c r="CG115" s="62" t="s">
        <v>393</v>
      </c>
    </row>
    <row r="116" spans="1:95">
      <c r="A116" s="7">
        <v>2005</v>
      </c>
      <c r="B116">
        <v>21</v>
      </c>
      <c r="C116">
        <v>0</v>
      </c>
      <c r="D116" s="13">
        <f t="shared" si="115"/>
        <v>0</v>
      </c>
      <c r="E116">
        <f t="shared" si="114"/>
        <v>21</v>
      </c>
      <c r="F116" s="14">
        <v>135.14070002586101</v>
      </c>
      <c r="G116" s="14">
        <v>28.5826827930943</v>
      </c>
      <c r="H116" s="24" t="s">
        <v>190</v>
      </c>
      <c r="I116" s="14">
        <v>158.41645839203099</v>
      </c>
      <c r="J116" s="14">
        <v>110.77989188940499</v>
      </c>
      <c r="K116" s="14">
        <v>64.1990847872122</v>
      </c>
      <c r="L116" s="14">
        <v>66.083428079206399</v>
      </c>
      <c r="M116">
        <v>13</v>
      </c>
      <c r="N116">
        <v>11</v>
      </c>
      <c r="O116">
        <f t="shared" si="116"/>
        <v>24</v>
      </c>
      <c r="P116" s="53">
        <v>6</v>
      </c>
      <c r="Q116">
        <v>19</v>
      </c>
      <c r="R116">
        <v>3</v>
      </c>
      <c r="S116">
        <f t="shared" si="117"/>
        <v>28</v>
      </c>
      <c r="AI116" s="6" t="s">
        <v>2</v>
      </c>
      <c r="AJ116" s="5" t="s">
        <v>323</v>
      </c>
      <c r="AK116" s="5" t="s">
        <v>163</v>
      </c>
      <c r="AL116" s="5" t="s">
        <v>324</v>
      </c>
      <c r="AM116" s="51" t="s">
        <v>325</v>
      </c>
      <c r="AO116" s="6" t="s">
        <v>2</v>
      </c>
      <c r="AP116" s="5" t="s">
        <v>323</v>
      </c>
      <c r="AQ116" s="5" t="s">
        <v>163</v>
      </c>
      <c r="AR116" s="5" t="s">
        <v>324</v>
      </c>
      <c r="AS116" s="51" t="s">
        <v>325</v>
      </c>
      <c r="AU116" s="6" t="s">
        <v>2</v>
      </c>
      <c r="AV116" s="5" t="s">
        <v>323</v>
      </c>
      <c r="AW116" s="5" t="s">
        <v>163</v>
      </c>
      <c r="AX116" s="5" t="s">
        <v>324</v>
      </c>
      <c r="AY116" s="51" t="s">
        <v>325</v>
      </c>
      <c r="BA116" s="6" t="s">
        <v>2</v>
      </c>
      <c r="BB116" s="5" t="s">
        <v>323</v>
      </c>
      <c r="BC116" s="5" t="s">
        <v>163</v>
      </c>
      <c r="BD116" s="5" t="s">
        <v>324</v>
      </c>
      <c r="BE116" s="51" t="s">
        <v>325</v>
      </c>
      <c r="BI116" s="6" t="s">
        <v>2</v>
      </c>
      <c r="BJ116" s="5" t="s">
        <v>323</v>
      </c>
      <c r="BK116" s="5" t="s">
        <v>163</v>
      </c>
      <c r="BL116" s="5" t="s">
        <v>324</v>
      </c>
      <c r="BM116" s="51" t="s">
        <v>325</v>
      </c>
      <c r="BO116" s="6" t="s">
        <v>2</v>
      </c>
      <c r="BP116" s="5" t="s">
        <v>323</v>
      </c>
      <c r="BQ116" s="5" t="s">
        <v>163</v>
      </c>
      <c r="BR116" s="5" t="s">
        <v>324</v>
      </c>
      <c r="BS116" s="51" t="s">
        <v>325</v>
      </c>
      <c r="BU116" s="6" t="s">
        <v>2</v>
      </c>
      <c r="BV116" s="5" t="s">
        <v>323</v>
      </c>
      <c r="BW116" s="5" t="s">
        <v>163</v>
      </c>
      <c r="BX116" s="5" t="s">
        <v>324</v>
      </c>
      <c r="BY116" s="51" t="s">
        <v>325</v>
      </c>
      <c r="CA116" s="6" t="s">
        <v>2</v>
      </c>
      <c r="CB116" s="5" t="s">
        <v>323</v>
      </c>
      <c r="CC116" s="5" t="s">
        <v>163</v>
      </c>
      <c r="CD116" s="5" t="s">
        <v>324</v>
      </c>
      <c r="CE116" s="51" t="s">
        <v>325</v>
      </c>
      <c r="CG116" s="6" t="s">
        <v>2</v>
      </c>
      <c r="CH116" s="5" t="s">
        <v>323</v>
      </c>
      <c r="CI116" s="5" t="s">
        <v>163</v>
      </c>
      <c r="CJ116" s="5" t="s">
        <v>324</v>
      </c>
      <c r="CK116" s="51" t="s">
        <v>325</v>
      </c>
      <c r="CM116" s="6" t="s">
        <v>2</v>
      </c>
      <c r="CN116" s="5" t="s">
        <v>323</v>
      </c>
      <c r="CO116" s="5" t="s">
        <v>163</v>
      </c>
      <c r="CP116" s="5" t="s">
        <v>324</v>
      </c>
      <c r="CQ116" s="51" t="s">
        <v>325</v>
      </c>
    </row>
    <row r="117" spans="1:95">
      <c r="A117" s="7">
        <v>2006</v>
      </c>
      <c r="B117">
        <v>4</v>
      </c>
      <c r="C117">
        <v>5</v>
      </c>
      <c r="D117" s="13">
        <f t="shared" si="115"/>
        <v>1.25</v>
      </c>
      <c r="E117">
        <f t="shared" si="114"/>
        <v>9</v>
      </c>
      <c r="F117" s="14">
        <v>95.911774384572695</v>
      </c>
      <c r="G117" s="14">
        <v>34.489151349333397</v>
      </c>
      <c r="H117" s="24">
        <v>8</v>
      </c>
      <c r="I117" s="14">
        <v>124.668670667608</v>
      </c>
      <c r="J117" s="14">
        <v>79.6463823035307</v>
      </c>
      <c r="K117" s="14">
        <v>26.527816005472999</v>
      </c>
      <c r="L117" s="14">
        <v>80.5752880576146</v>
      </c>
      <c r="M117">
        <v>14</v>
      </c>
      <c r="N117">
        <v>14</v>
      </c>
      <c r="O117">
        <f t="shared" si="116"/>
        <v>28</v>
      </c>
      <c r="P117" s="53">
        <v>14</v>
      </c>
      <c r="Q117">
        <v>9</v>
      </c>
      <c r="R117">
        <v>3</v>
      </c>
      <c r="S117">
        <f t="shared" si="117"/>
        <v>26</v>
      </c>
      <c r="AI117" s="7" t="s">
        <v>216</v>
      </c>
      <c r="AO117" s="64" t="s">
        <v>228</v>
      </c>
      <c r="AU117" s="7" t="s">
        <v>216</v>
      </c>
      <c r="BA117" s="64" t="s">
        <v>228</v>
      </c>
      <c r="BI117" s="7" t="s">
        <v>216</v>
      </c>
      <c r="BO117" s="64" t="s">
        <v>228</v>
      </c>
      <c r="BU117" s="7" t="s">
        <v>216</v>
      </c>
      <c r="CA117" s="64" t="s">
        <v>228</v>
      </c>
      <c r="CG117" s="7" t="s">
        <v>216</v>
      </c>
      <c r="CM117" s="64" t="s">
        <v>228</v>
      </c>
    </row>
    <row r="118" spans="1:95">
      <c r="A118" s="7">
        <v>2007</v>
      </c>
      <c r="B118">
        <v>12</v>
      </c>
      <c r="C118">
        <v>0</v>
      </c>
      <c r="D118" s="13">
        <f t="shared" si="115"/>
        <v>0</v>
      </c>
      <c r="E118">
        <f t="shared" si="114"/>
        <v>12</v>
      </c>
      <c r="F118" s="14">
        <v>100.281935893501</v>
      </c>
      <c r="G118" s="14">
        <v>78.306507804084205</v>
      </c>
      <c r="H118" s="24">
        <v>1</v>
      </c>
      <c r="I118" s="14">
        <v>105.746942057079</v>
      </c>
      <c r="J118" s="14">
        <v>75.020621070830003</v>
      </c>
      <c r="K118" s="14">
        <v>51.6334183874188</v>
      </c>
      <c r="L118" s="14">
        <v>44.230140710755101</v>
      </c>
      <c r="M118">
        <v>14</v>
      </c>
      <c r="N118">
        <v>19</v>
      </c>
      <c r="O118">
        <f t="shared" si="116"/>
        <v>33</v>
      </c>
      <c r="P118" s="53">
        <v>14</v>
      </c>
      <c r="Q118">
        <v>37</v>
      </c>
      <c r="R118">
        <v>5</v>
      </c>
      <c r="S118">
        <f t="shared" si="117"/>
        <v>56</v>
      </c>
      <c r="AI118" s="7">
        <v>6</v>
      </c>
      <c r="AJ118">
        <f>SUMIF($AY$34:$AY$72,AI118,$AM$51:$AM$89)</f>
        <v>306</v>
      </c>
      <c r="AK118">
        <f>COUNTIF($AY$34:$AY$72,AI118)</f>
        <v>17</v>
      </c>
      <c r="AL118">
        <f>AJ118-(AK118*(AK118+1))/2</f>
        <v>153</v>
      </c>
      <c r="AM118">
        <v>45</v>
      </c>
      <c r="AO118" s="7">
        <v>2</v>
      </c>
      <c r="AP118">
        <f>SUMIF($B$46:$B$84,AO118,$AM$51:$AM$89)</f>
        <v>564</v>
      </c>
      <c r="AQ118">
        <f>COUNTIF($B$46:$B$84,AO118)</f>
        <v>29</v>
      </c>
      <c r="AR118">
        <f>AP118-(AQ118*(AQ118+1))/2</f>
        <v>129</v>
      </c>
      <c r="AS118">
        <v>52</v>
      </c>
      <c r="AU118" s="7">
        <v>6</v>
      </c>
      <c r="AV118">
        <f>SUMIF($AY$34:$AY$72,AU118,$AN$51:$AN$89)</f>
        <v>293</v>
      </c>
      <c r="AW118">
        <f>COUNTIF($AY$34:$AY$72,AU118)</f>
        <v>17</v>
      </c>
      <c r="AX118">
        <f>AV118-(AW118*(AW118+1))/2</f>
        <v>140</v>
      </c>
      <c r="AY118">
        <v>45</v>
      </c>
      <c r="BA118" s="7">
        <v>2</v>
      </c>
      <c r="BB118">
        <f>SUMIF($B$46:$B$84,BA118,$AN$51:$AN$89)</f>
        <v>627</v>
      </c>
      <c r="BC118">
        <f>COUNTIF($B$46:$B$84,BA118)</f>
        <v>29</v>
      </c>
      <c r="BD118">
        <f>BB118-(BC118*(BC118+1))/2</f>
        <v>192</v>
      </c>
      <c r="BE118">
        <v>52</v>
      </c>
      <c r="BI118" s="7">
        <v>6</v>
      </c>
      <c r="BJ118">
        <f>SUMIF($AY$34:$AY$72,BI118,$AM$139:$AM$177)</f>
        <v>217</v>
      </c>
      <c r="BK118">
        <f>COUNTIF($AY$34:$AY$72,BI118)</f>
        <v>17</v>
      </c>
      <c r="BL118">
        <f>BJ118-(BK118*(BK118+1))/2</f>
        <v>64</v>
      </c>
      <c r="BM118">
        <v>45</v>
      </c>
      <c r="BO118" s="7">
        <v>2</v>
      </c>
      <c r="BP118">
        <f>SUMIF($B$46:$B$84,BO118,$AQ$139:$AQ$177)</f>
        <v>511</v>
      </c>
      <c r="BQ118">
        <f>COUNTIF($B$46:$B$84,BO118)</f>
        <v>29</v>
      </c>
      <c r="BR118">
        <f>BP118-(BQ118*(BQ118+1))/2</f>
        <v>76</v>
      </c>
      <c r="BS118">
        <v>52</v>
      </c>
      <c r="BU118" s="7">
        <v>6</v>
      </c>
      <c r="BV118">
        <f>SUMIF($AY$34:$AY$72,BU118,$AU$139:$AU$177)</f>
        <v>205</v>
      </c>
      <c r="BW118">
        <f>COUNTIF($AY$34:$AY$72,BU118)</f>
        <v>17</v>
      </c>
      <c r="BX118">
        <f>BV118-(BW118*(BW118+1))/2</f>
        <v>52</v>
      </c>
      <c r="BY118">
        <v>45</v>
      </c>
      <c r="CA118" s="7">
        <v>2</v>
      </c>
      <c r="CB118">
        <f>SUMIF($B$46:$B$84,CA118,$AY$139:$AY$177)</f>
        <v>573</v>
      </c>
      <c r="CC118">
        <f>COUNTIF($B$46:$B$84,CA118)</f>
        <v>29</v>
      </c>
      <c r="CD118">
        <f>CB118-(CC118*(CC118+1))/2</f>
        <v>138</v>
      </c>
      <c r="CE118">
        <v>52</v>
      </c>
      <c r="CG118" s="7">
        <v>6</v>
      </c>
      <c r="CH118">
        <f>SUMIF($AY$34:$AY$72,CG118,$BC$139:$BC$177)</f>
        <v>218</v>
      </c>
      <c r="CI118">
        <f>COUNTIF($AY$34:$AY$72,CG118)</f>
        <v>17</v>
      </c>
      <c r="CJ118">
        <f>CH118-(CI118*(CI118+1))/2</f>
        <v>65</v>
      </c>
      <c r="CK118">
        <v>45</v>
      </c>
      <c r="CM118" s="7">
        <v>2</v>
      </c>
      <c r="CN118">
        <f>SUMIF($B$46:$B$84,CM118,$BG$139:$BG$177)</f>
        <v>563</v>
      </c>
      <c r="CO118">
        <f>COUNTIF($B$46:$B$84,CM118)</f>
        <v>29</v>
      </c>
      <c r="CP118">
        <f>CN118-(CO118*(CO118+1))/2</f>
        <v>128</v>
      </c>
      <c r="CQ118">
        <v>52</v>
      </c>
    </row>
    <row r="119" spans="1:95">
      <c r="A119" s="7">
        <v>2008</v>
      </c>
      <c r="B119">
        <v>19</v>
      </c>
      <c r="C119">
        <v>8</v>
      </c>
      <c r="D119" s="13">
        <f t="shared" si="115"/>
        <v>0.42105263157894735</v>
      </c>
      <c r="E119">
        <f t="shared" si="114"/>
        <v>27</v>
      </c>
      <c r="F119" s="14">
        <v>72.613695405201099</v>
      </c>
      <c r="G119" s="14">
        <v>30.3550300446588</v>
      </c>
      <c r="H119" s="24">
        <v>1</v>
      </c>
      <c r="I119" s="14">
        <v>108.821967658768</v>
      </c>
      <c r="J119" s="14">
        <v>35.216165405428399</v>
      </c>
      <c r="K119" s="14">
        <v>53.745249821728102</v>
      </c>
      <c r="L119" s="14">
        <v>20.0357280713514</v>
      </c>
      <c r="M119">
        <v>17</v>
      </c>
      <c r="N119">
        <v>21</v>
      </c>
      <c r="O119">
        <f t="shared" si="116"/>
        <v>38</v>
      </c>
      <c r="P119" s="53">
        <v>29</v>
      </c>
      <c r="Q119">
        <v>18</v>
      </c>
      <c r="R119">
        <v>4</v>
      </c>
      <c r="S119">
        <f t="shared" si="117"/>
        <v>51</v>
      </c>
      <c r="AI119" s="7">
        <v>9</v>
      </c>
      <c r="AJ119">
        <f>SUMIF($AY$34:$AY$72,AI119,$AM$51:$AM$89)</f>
        <v>227</v>
      </c>
      <c r="AK119">
        <f>COUNTIF($AY$34:$AY$72,AI119)</f>
        <v>10</v>
      </c>
      <c r="AL119">
        <f>AJ119-(AK119*(AK119+1))/2</f>
        <v>172</v>
      </c>
      <c r="AM119">
        <v>45</v>
      </c>
      <c r="AO119" s="7">
        <v>6</v>
      </c>
      <c r="AP119">
        <f>SUMIF($B$46:$B$84,AO119,$AM$51:$AM$89)</f>
        <v>168</v>
      </c>
      <c r="AQ119">
        <f>COUNTIF($B$46:$B$84,AO119)</f>
        <v>7</v>
      </c>
      <c r="AR119">
        <f>AP119-(AQ119*(AQ119+1))/2</f>
        <v>140</v>
      </c>
      <c r="AS119">
        <v>52</v>
      </c>
      <c r="AU119" s="7">
        <v>9</v>
      </c>
      <c r="AV119">
        <f>SUMIF($AY$34:$AY$72,AU119,$AN$51:$AN$89)</f>
        <v>244</v>
      </c>
      <c r="AW119">
        <f>COUNTIF($AY$34:$AY$72,AU119)</f>
        <v>10</v>
      </c>
      <c r="AX119">
        <f>AV119-(AW119*(AW119+1))/2</f>
        <v>189</v>
      </c>
      <c r="AY119">
        <v>45</v>
      </c>
      <c r="BA119" s="7">
        <v>6</v>
      </c>
      <c r="BB119">
        <f>SUMIF($B$46:$B$84,BA119,$AN$51:$AN$89)</f>
        <v>100</v>
      </c>
      <c r="BC119">
        <f>COUNTIF($B$46:$B$84,BA119)</f>
        <v>7</v>
      </c>
      <c r="BD119">
        <f>BB119-(BC119*(BC119+1))/2</f>
        <v>72</v>
      </c>
      <c r="BE119">
        <v>52</v>
      </c>
      <c r="BI119" s="7">
        <v>9</v>
      </c>
      <c r="BJ119">
        <f>SUMIF($AY$34:$AY$72,BI119,$AM$139:$AM$177)</f>
        <v>159</v>
      </c>
      <c r="BK119">
        <f>COUNTIF($AY$34:$AY$72,BI119)</f>
        <v>10</v>
      </c>
      <c r="BL119">
        <f>BJ119-(BK119*(BK119+1))/2</f>
        <v>104</v>
      </c>
      <c r="BM119">
        <v>45</v>
      </c>
      <c r="BO119" s="7">
        <v>6</v>
      </c>
      <c r="BP119">
        <f>SUMIF($B$46:$B$84,BO119,$AQ$139:$AQ$177)</f>
        <v>153</v>
      </c>
      <c r="BQ119">
        <f>COUNTIF($B$46:$B$84,BO119)</f>
        <v>7</v>
      </c>
      <c r="BR119">
        <f>BP119-(BQ119*(BQ119+1))/2</f>
        <v>125</v>
      </c>
      <c r="BS119">
        <v>52</v>
      </c>
      <c r="BU119" s="7">
        <v>9</v>
      </c>
      <c r="BV119">
        <f>SUMIF($AY$34:$AY$72,BU119,$AU$139:$AU$177)</f>
        <v>172</v>
      </c>
      <c r="BW119">
        <f>COUNTIF($AY$34:$AY$72,BU119)</f>
        <v>10</v>
      </c>
      <c r="BX119">
        <f>BV119-(BW119*(BW119+1))/2</f>
        <v>117</v>
      </c>
      <c r="BY119">
        <v>45</v>
      </c>
      <c r="CA119" s="7">
        <v>6</v>
      </c>
      <c r="CB119">
        <f>SUMIF($B$46:$B$84,CA119,$AY$139:$AY$177)</f>
        <v>91</v>
      </c>
      <c r="CC119">
        <f>COUNTIF($B$46:$B$84,CA119)</f>
        <v>7</v>
      </c>
      <c r="CD119">
        <f>CB119-(CC119*(CC119+1))/2</f>
        <v>63</v>
      </c>
      <c r="CE119">
        <v>52</v>
      </c>
      <c r="CG119" s="7">
        <v>9</v>
      </c>
      <c r="CH119">
        <f>SUMIF($AY$34:$AY$72,CG119,$BC$139:$BC$177)</f>
        <v>160</v>
      </c>
      <c r="CI119">
        <f>COUNTIF($AY$34:$AY$72,CG119)</f>
        <v>10</v>
      </c>
      <c r="CJ119">
        <f>CH119-(CI119*(CI119+1))/2</f>
        <v>105</v>
      </c>
      <c r="CK119">
        <v>45</v>
      </c>
      <c r="CM119" s="7">
        <v>6</v>
      </c>
      <c r="CN119">
        <f>SUMIF($B$46:$B$84,CM119,$BG$139:$BG$177)</f>
        <v>103</v>
      </c>
      <c r="CO119">
        <f>COUNTIF($B$46:$B$84,CM119)</f>
        <v>7</v>
      </c>
      <c r="CP119">
        <f>CN119-(CO119*(CO119+1))/2</f>
        <v>75</v>
      </c>
      <c r="CQ119">
        <v>52</v>
      </c>
    </row>
    <row r="120" spans="1:95">
      <c r="A120" s="7">
        <v>2009</v>
      </c>
      <c r="B120">
        <v>7</v>
      </c>
      <c r="C120">
        <v>8</v>
      </c>
      <c r="D120" s="13">
        <f t="shared" si="115"/>
        <v>1.1428571428571428</v>
      </c>
      <c r="E120">
        <f t="shared" si="114"/>
        <v>15</v>
      </c>
      <c r="F120" s="14">
        <v>75.187986957417607</v>
      </c>
      <c r="G120" s="14">
        <v>19.8176513265397</v>
      </c>
      <c r="H120" s="24">
        <v>7</v>
      </c>
      <c r="I120" s="14">
        <v>64.1218356309911</v>
      </c>
      <c r="J120" s="14">
        <v>59.001811380479502</v>
      </c>
      <c r="K120" s="14">
        <v>34.980859519335397</v>
      </c>
      <c r="L120" s="14">
        <v>42.874205909880402</v>
      </c>
      <c r="M120">
        <v>14</v>
      </c>
      <c r="N120">
        <v>18</v>
      </c>
      <c r="O120">
        <f t="shared" si="116"/>
        <v>32</v>
      </c>
      <c r="P120" s="53">
        <v>8</v>
      </c>
      <c r="Q120">
        <v>32</v>
      </c>
      <c r="R120">
        <v>5</v>
      </c>
      <c r="S120">
        <f t="shared" si="117"/>
        <v>45</v>
      </c>
      <c r="AI120" s="7"/>
      <c r="AO120" s="7"/>
      <c r="AU120" s="7"/>
      <c r="BA120" s="7"/>
      <c r="BI120" s="7"/>
      <c r="BO120" s="7"/>
      <c r="BU120" s="7"/>
      <c r="CA120" s="7"/>
      <c r="CG120" s="7"/>
      <c r="CM120" s="7"/>
    </row>
    <row r="121" spans="1:95">
      <c r="A121" s="7">
        <v>2010</v>
      </c>
      <c r="B121">
        <v>17</v>
      </c>
      <c r="C121">
        <v>0</v>
      </c>
      <c r="D121" s="13">
        <f t="shared" si="115"/>
        <v>0</v>
      </c>
      <c r="E121">
        <f t="shared" si="114"/>
        <v>17</v>
      </c>
      <c r="F121" s="14">
        <v>112.250769510743</v>
      </c>
      <c r="G121" s="14">
        <v>41.083353485163798</v>
      </c>
      <c r="H121" s="24">
        <v>4</v>
      </c>
      <c r="I121" s="14">
        <v>154.54737797672999</v>
      </c>
      <c r="J121" s="14">
        <v>91.387003373054597</v>
      </c>
      <c r="K121" s="14">
        <v>56.547120464298601</v>
      </c>
      <c r="L121" s="14">
        <v>54.727036544252599</v>
      </c>
      <c r="M121">
        <v>22</v>
      </c>
      <c r="N121">
        <v>10</v>
      </c>
      <c r="O121">
        <f t="shared" si="116"/>
        <v>32</v>
      </c>
      <c r="P121" s="53">
        <v>16</v>
      </c>
      <c r="Q121">
        <v>13</v>
      </c>
      <c r="R121">
        <v>5</v>
      </c>
      <c r="S121">
        <f t="shared" si="117"/>
        <v>34</v>
      </c>
      <c r="AI121" s="7" t="s">
        <v>219</v>
      </c>
      <c r="AO121" s="7" t="s">
        <v>229</v>
      </c>
      <c r="AU121" s="7" t="s">
        <v>219</v>
      </c>
      <c r="BA121" s="7" t="s">
        <v>229</v>
      </c>
      <c r="BI121" s="7" t="s">
        <v>219</v>
      </c>
      <c r="BO121" s="7" t="s">
        <v>229</v>
      </c>
      <c r="BU121" s="7" t="s">
        <v>219</v>
      </c>
      <c r="CA121" s="7" t="s">
        <v>229</v>
      </c>
      <c r="CG121" s="7" t="s">
        <v>219</v>
      </c>
      <c r="CM121" s="7" t="s">
        <v>229</v>
      </c>
    </row>
    <row r="122" spans="1:95">
      <c r="A122" s="7">
        <v>2011</v>
      </c>
      <c r="B122">
        <v>16</v>
      </c>
      <c r="C122">
        <v>0</v>
      </c>
      <c r="D122" s="13">
        <f t="shared" si="115"/>
        <v>0</v>
      </c>
      <c r="E122">
        <f t="shared" si="114"/>
        <v>16</v>
      </c>
      <c r="F122" s="14">
        <v>94.335812786121096</v>
      </c>
      <c r="G122" s="14">
        <v>48.443119202887402</v>
      </c>
      <c r="H122" s="24" t="s">
        <v>191</v>
      </c>
      <c r="I122" s="14">
        <v>146.41478873178701</v>
      </c>
      <c r="J122" s="14">
        <v>51.349069757139603</v>
      </c>
      <c r="K122" s="14">
        <v>86.455414789042393</v>
      </c>
      <c r="L122" s="14">
        <v>42.625981657410101</v>
      </c>
      <c r="M122">
        <v>14</v>
      </c>
      <c r="N122">
        <v>22</v>
      </c>
      <c r="O122">
        <f t="shared" si="116"/>
        <v>36</v>
      </c>
      <c r="P122" s="53">
        <v>20</v>
      </c>
      <c r="Q122">
        <v>21</v>
      </c>
      <c r="R122">
        <v>3</v>
      </c>
      <c r="S122">
        <f t="shared" si="117"/>
        <v>44</v>
      </c>
      <c r="AI122" s="7">
        <v>7</v>
      </c>
      <c r="AJ122">
        <f>SUMIF($AZ$34:$AZ$72,AI122,$AM$51:$AM$89)</f>
        <v>205</v>
      </c>
      <c r="AK122">
        <f>COUNTIF($AZ$34:$AZ$72,AI122)</f>
        <v>14</v>
      </c>
      <c r="AL122" s="65">
        <f>AJ122-(AK122*(AK122+1))/2</f>
        <v>100</v>
      </c>
      <c r="AM122">
        <v>102</v>
      </c>
      <c r="AO122" s="7">
        <v>1</v>
      </c>
      <c r="AP122">
        <f>SUMIF($C$46:$C$84,AO122,$AM$51:$AM$89)</f>
        <v>202</v>
      </c>
      <c r="AQ122">
        <f>COUNTIF($C$46:$C$84,AO122)</f>
        <v>14</v>
      </c>
      <c r="AR122" s="65">
        <f t="shared" ref="AR122:AR131" si="146">AP122-(AQ122*(AQ122+1))/2</f>
        <v>97</v>
      </c>
      <c r="AS122">
        <v>107</v>
      </c>
      <c r="AU122" s="7">
        <v>7</v>
      </c>
      <c r="AV122">
        <f>SUMIF($AZ$34:$AZ$72,AU122,$AN$51:$AN$89)</f>
        <v>241</v>
      </c>
      <c r="AW122">
        <f>COUNTIF($AZ$34:$AZ$72,AU122)</f>
        <v>14</v>
      </c>
      <c r="AX122">
        <f>AV122-(AW122*(AW122+1))/2</f>
        <v>136</v>
      </c>
      <c r="AY122">
        <v>102</v>
      </c>
      <c r="BA122" s="7">
        <v>1</v>
      </c>
      <c r="BB122">
        <f>SUMIF($C$46:$C$84,BA122,$AN$51:$AN$89)</f>
        <v>268</v>
      </c>
      <c r="BC122">
        <f>COUNTIF($C$46:$C$84,BA122)</f>
        <v>14</v>
      </c>
      <c r="BD122">
        <f t="shared" ref="BD122:BD123" si="147">BB122-(BC122*(BC122+1))/2</f>
        <v>163</v>
      </c>
      <c r="BE122">
        <v>107</v>
      </c>
      <c r="BI122" s="7">
        <v>7</v>
      </c>
      <c r="BJ122">
        <f>SUMIF($AZ$34:$AZ$72,BI122,$AN$139:$AN$177)</f>
        <v>193</v>
      </c>
      <c r="BK122">
        <f>COUNTIF($AZ$34:$AZ$72,BI122)</f>
        <v>14</v>
      </c>
      <c r="BL122" s="65">
        <f>BJ122-(BK122*(BK122+1))/2</f>
        <v>88</v>
      </c>
      <c r="BM122">
        <v>102</v>
      </c>
      <c r="BO122" s="7">
        <v>1</v>
      </c>
      <c r="BP122">
        <f>SUMIF($C$46:$C$84,BO122,$AR$139:$AR$177)</f>
        <v>202</v>
      </c>
      <c r="BQ122">
        <f>COUNTIF($C$46:$C$84,BO122)</f>
        <v>14</v>
      </c>
      <c r="BR122" s="65">
        <f t="shared" ref="BR122:BR123" si="148">BP122-(BQ122*(BQ122+1))/2</f>
        <v>97</v>
      </c>
      <c r="BS122">
        <v>107</v>
      </c>
      <c r="BU122" s="7">
        <v>7</v>
      </c>
      <c r="BV122">
        <f>SUMIF($AZ$34:$AZ$72,BU122,$AV$139:$AV$177)</f>
        <v>228</v>
      </c>
      <c r="BW122">
        <f>COUNTIF($AZ$34:$AZ$72,BU122)</f>
        <v>14</v>
      </c>
      <c r="BX122">
        <f>BV122-(BW122*(BW122+1))/2</f>
        <v>123</v>
      </c>
      <c r="BY122">
        <v>102</v>
      </c>
      <c r="CA122" s="7">
        <v>1</v>
      </c>
      <c r="CB122">
        <f>SUMIF($C$46:$C$84,CA122,$AZ$139:$AZ$177)</f>
        <v>268</v>
      </c>
      <c r="CC122">
        <f>COUNTIF($C$46:$C$84,CA122)</f>
        <v>14</v>
      </c>
      <c r="CD122">
        <f t="shared" ref="CD122:CD123" si="149">CB122-(CC122*(CC122+1))/2</f>
        <v>163</v>
      </c>
      <c r="CE122">
        <v>107</v>
      </c>
      <c r="CG122" s="7">
        <v>7</v>
      </c>
      <c r="CH122">
        <f>SUMIF($AZ$34:$AZ$72,CG122,$BD$139:$BD$177)</f>
        <v>224</v>
      </c>
      <c r="CI122">
        <f>COUNTIF($AZ$34:$AZ$72,CG122)</f>
        <v>14</v>
      </c>
      <c r="CJ122">
        <f>CH122-(CI122*(CI122+1))/2</f>
        <v>119</v>
      </c>
      <c r="CK122">
        <v>102</v>
      </c>
      <c r="CM122" s="7">
        <v>1</v>
      </c>
      <c r="CN122">
        <f>SUMIF($C$46:$C$84,CM122,$BH$139:$BH$177)</f>
        <v>268</v>
      </c>
      <c r="CO122">
        <f>COUNTIF($C$46:$C$84,CM122)</f>
        <v>14</v>
      </c>
      <c r="CP122">
        <f t="shared" ref="CP122:CP123" si="150">CN122-(CO122*(CO122+1))/2</f>
        <v>163</v>
      </c>
      <c r="CQ122">
        <v>107</v>
      </c>
    </row>
    <row r="123" spans="1:95">
      <c r="A123" s="7">
        <v>2012</v>
      </c>
      <c r="B123">
        <v>9</v>
      </c>
      <c r="C123">
        <v>0</v>
      </c>
      <c r="D123" s="13">
        <f t="shared" si="115"/>
        <v>0</v>
      </c>
      <c r="E123">
        <f t="shared" si="114"/>
        <v>9</v>
      </c>
      <c r="F123" s="14">
        <v>116.32235571418001</v>
      </c>
      <c r="G123" s="14">
        <v>44.2940391586909</v>
      </c>
      <c r="H123">
        <v>8</v>
      </c>
      <c r="I123" s="14">
        <v>95.312197293990195</v>
      </c>
      <c r="J123" s="14">
        <v>99.077331399105603</v>
      </c>
      <c r="K123" s="14">
        <v>55.4430203709111</v>
      </c>
      <c r="L123" s="14">
        <v>70.796504704621</v>
      </c>
      <c r="M123">
        <v>7</v>
      </c>
      <c r="N123">
        <v>13</v>
      </c>
      <c r="O123">
        <f t="shared" si="116"/>
        <v>20</v>
      </c>
      <c r="P123" s="53">
        <v>8</v>
      </c>
      <c r="Q123">
        <v>24</v>
      </c>
      <c r="R123">
        <v>10</v>
      </c>
      <c r="S123">
        <f t="shared" si="117"/>
        <v>42</v>
      </c>
      <c r="AI123" s="7">
        <v>8</v>
      </c>
      <c r="AJ123">
        <f>SUMIF($AZ$34:$AZ$72,AI123,$AM$51:$AM$89)</f>
        <v>570</v>
      </c>
      <c r="AK123">
        <f>COUNTIF($AZ$34:$AZ$72,AI123)</f>
        <v>24</v>
      </c>
      <c r="AL123">
        <f>AJ123-(AK123*(AK123+1))/2</f>
        <v>270</v>
      </c>
      <c r="AM123">
        <v>102</v>
      </c>
      <c r="AO123" s="7">
        <v>5</v>
      </c>
      <c r="AP123">
        <f>SUMIF($C$46:$C$84,AO123,$AM$51:$AM$89)</f>
        <v>576</v>
      </c>
      <c r="AQ123">
        <f>COUNTIF($C$46:$C$84,AO123)</f>
        <v>25</v>
      </c>
      <c r="AR123">
        <f t="shared" si="146"/>
        <v>251</v>
      </c>
      <c r="AS123">
        <v>107</v>
      </c>
      <c r="AU123" s="7">
        <v>8</v>
      </c>
      <c r="AV123">
        <f>SUMIF($AZ$34:$AZ$72,AU123,$AN$51:$AN$89)</f>
        <v>535</v>
      </c>
      <c r="AW123">
        <f>COUNTIF($AZ$34:$AZ$72,AU123)</f>
        <v>24</v>
      </c>
      <c r="AX123">
        <f>AV123-(AW123*(AW123+1))/2</f>
        <v>235</v>
      </c>
      <c r="AY123">
        <v>102</v>
      </c>
      <c r="BA123" s="7">
        <v>5</v>
      </c>
      <c r="BB123">
        <f>SUMIF($C$46:$C$84,BA123,$AN$51:$AN$89)</f>
        <v>510</v>
      </c>
      <c r="BC123">
        <f>COUNTIF($C$46:$C$84,BA123)</f>
        <v>25</v>
      </c>
      <c r="BD123">
        <f t="shared" si="147"/>
        <v>185</v>
      </c>
      <c r="BE123">
        <v>107</v>
      </c>
      <c r="BI123" s="7">
        <v>8</v>
      </c>
      <c r="BJ123">
        <f>SUMIF($AZ$34:$AZ$72,BI123,$AN$139:$AN$177)</f>
        <v>546</v>
      </c>
      <c r="BK123">
        <f>COUNTIF($AZ$34:$AZ$72,BI123)</f>
        <v>24</v>
      </c>
      <c r="BL123">
        <f>BJ123-(BK123*(BK123+1))/2</f>
        <v>246</v>
      </c>
      <c r="BM123">
        <v>102</v>
      </c>
      <c r="BO123" s="7">
        <v>5</v>
      </c>
      <c r="BP123">
        <f>SUMIF($C$46:$C$84,BO123,$AR$139:$AR$177)</f>
        <v>576</v>
      </c>
      <c r="BQ123">
        <f>COUNTIF($C$46:$C$84,BO123)</f>
        <v>25</v>
      </c>
      <c r="BR123">
        <f t="shared" si="148"/>
        <v>251</v>
      </c>
      <c r="BS123">
        <v>107</v>
      </c>
      <c r="BU123" s="7">
        <v>8</v>
      </c>
      <c r="BV123">
        <f>SUMIF($AZ$34:$AZ$72,BU123,$AV$139:$AV$177)</f>
        <v>511</v>
      </c>
      <c r="BW123">
        <f>COUNTIF($AZ$34:$AZ$72,BU123)</f>
        <v>24</v>
      </c>
      <c r="BX123">
        <f>BV123-(BW123*(BW123+1))/2</f>
        <v>211</v>
      </c>
      <c r="BY123">
        <v>102</v>
      </c>
      <c r="CA123" s="7">
        <v>5</v>
      </c>
      <c r="CB123">
        <f>SUMIF($C$46:$C$84,CA123,$AZ$139:$AZ$177)</f>
        <v>510</v>
      </c>
      <c r="CC123">
        <f>COUNTIF($C$46:$C$84,CA123)</f>
        <v>25</v>
      </c>
      <c r="CD123">
        <f t="shared" si="149"/>
        <v>185</v>
      </c>
      <c r="CE123">
        <v>107</v>
      </c>
      <c r="CG123" s="7">
        <v>8</v>
      </c>
      <c r="CH123">
        <f>SUMIF($AZ$34:$AZ$72,CG123,$BD$139:$BD$177)</f>
        <v>517</v>
      </c>
      <c r="CI123">
        <f>COUNTIF($AZ$34:$AZ$72,CG123)</f>
        <v>24</v>
      </c>
      <c r="CJ123">
        <f>CH123-(CI123*(CI123+1))/2</f>
        <v>217</v>
      </c>
      <c r="CK123">
        <v>102</v>
      </c>
      <c r="CM123" s="7">
        <v>5</v>
      </c>
      <c r="CN123">
        <f>SUMIF($C$46:$C$84,CM123,$BH$139:$BH$177)</f>
        <v>512</v>
      </c>
      <c r="CO123">
        <f>COUNTIF($C$46:$C$84,CM123)</f>
        <v>25</v>
      </c>
      <c r="CP123">
        <f t="shared" si="150"/>
        <v>187</v>
      </c>
      <c r="CQ123">
        <v>107</v>
      </c>
    </row>
    <row r="124" spans="1:95">
      <c r="A124" s="7">
        <v>2013</v>
      </c>
      <c r="B124">
        <v>6</v>
      </c>
      <c r="C124">
        <v>18</v>
      </c>
      <c r="D124" s="13">
        <f t="shared" si="115"/>
        <v>3</v>
      </c>
      <c r="E124">
        <f t="shared" si="114"/>
        <v>24</v>
      </c>
      <c r="F124" s="14">
        <v>79.215703586512006</v>
      </c>
      <c r="G124" s="14">
        <v>41.549090437802597</v>
      </c>
      <c r="H124">
        <v>1</v>
      </c>
      <c r="I124" s="14">
        <v>101.678920332251</v>
      </c>
      <c r="J124" s="14">
        <v>75.375503255988704</v>
      </c>
      <c r="K124" s="14">
        <v>35.1999992431439</v>
      </c>
      <c r="L124" s="14">
        <v>38.7988165515101</v>
      </c>
      <c r="M124">
        <v>16</v>
      </c>
      <c r="N124">
        <v>12</v>
      </c>
      <c r="O124">
        <f t="shared" si="116"/>
        <v>28</v>
      </c>
      <c r="P124" s="53">
        <v>14</v>
      </c>
      <c r="Q124">
        <v>13</v>
      </c>
      <c r="R124">
        <v>6</v>
      </c>
      <c r="S124">
        <f t="shared" si="117"/>
        <v>33</v>
      </c>
      <c r="AI124" s="7"/>
      <c r="AO124" s="7"/>
      <c r="AU124" s="7"/>
      <c r="BA124" s="7"/>
      <c r="BI124" s="7"/>
      <c r="BO124" s="7"/>
      <c r="BU124" s="7"/>
      <c r="CA124" s="7"/>
      <c r="CG124" s="7"/>
      <c r="CM124" s="7"/>
    </row>
    <row r="125" spans="1:95">
      <c r="A125" s="7">
        <v>2014</v>
      </c>
      <c r="B125">
        <v>7</v>
      </c>
      <c r="C125">
        <v>6</v>
      </c>
      <c r="D125" s="13">
        <f t="shared" si="115"/>
        <v>0.8571428571428571</v>
      </c>
      <c r="E125">
        <f t="shared" si="114"/>
        <v>13</v>
      </c>
      <c r="F125" s="14">
        <v>116.709305860274</v>
      </c>
      <c r="G125" s="14">
        <v>40.484381205998098</v>
      </c>
      <c r="H125">
        <v>2</v>
      </c>
      <c r="I125" s="14">
        <v>146.01610979051699</v>
      </c>
      <c r="J125" s="14">
        <v>77.549607242781505</v>
      </c>
      <c r="K125" s="14">
        <v>62.841743693116499</v>
      </c>
      <c r="L125" s="14">
        <v>35.45300591897</v>
      </c>
      <c r="M125">
        <v>14</v>
      </c>
      <c r="N125">
        <v>21</v>
      </c>
      <c r="O125">
        <f t="shared" si="116"/>
        <v>35</v>
      </c>
      <c r="P125" s="53">
        <v>19</v>
      </c>
      <c r="Q125">
        <v>17</v>
      </c>
      <c r="R125">
        <v>7</v>
      </c>
      <c r="S125">
        <f t="shared" si="117"/>
        <v>43</v>
      </c>
      <c r="AI125" s="7" t="s">
        <v>220</v>
      </c>
      <c r="AO125" s="7" t="s">
        <v>230</v>
      </c>
      <c r="AU125" s="7" t="s">
        <v>220</v>
      </c>
      <c r="BA125" s="7" t="s">
        <v>230</v>
      </c>
      <c r="BI125" s="7" t="s">
        <v>220</v>
      </c>
      <c r="BO125" s="7" t="s">
        <v>230</v>
      </c>
      <c r="BU125" s="7" t="s">
        <v>220</v>
      </c>
      <c r="CA125" s="7" t="s">
        <v>230</v>
      </c>
      <c r="CG125" s="7" t="s">
        <v>220</v>
      </c>
      <c r="CM125" s="7" t="s">
        <v>230</v>
      </c>
    </row>
    <row r="126" spans="1:95">
      <c r="A126" s="7">
        <v>2015</v>
      </c>
      <c r="B126">
        <v>12</v>
      </c>
      <c r="C126">
        <v>2</v>
      </c>
      <c r="D126" s="13">
        <f t="shared" si="115"/>
        <v>0.16666666666666666</v>
      </c>
      <c r="E126">
        <f t="shared" si="114"/>
        <v>14</v>
      </c>
      <c r="F126" s="14">
        <v>120.776066769913</v>
      </c>
      <c r="G126" s="14">
        <v>63.231509686069302</v>
      </c>
      <c r="H126">
        <v>1</v>
      </c>
      <c r="I126" s="14">
        <v>138.66097311821099</v>
      </c>
      <c r="J126" s="14">
        <v>83.629471012398696</v>
      </c>
      <c r="K126" s="14">
        <v>59.113032501890501</v>
      </c>
      <c r="L126" s="14">
        <v>70.211480104119403</v>
      </c>
      <c r="M126">
        <v>18</v>
      </c>
      <c r="N126">
        <v>14</v>
      </c>
      <c r="O126">
        <f t="shared" si="116"/>
        <v>32</v>
      </c>
      <c r="P126" s="53">
        <v>13</v>
      </c>
      <c r="Q126">
        <v>15</v>
      </c>
      <c r="R126">
        <v>6</v>
      </c>
      <c r="S126">
        <f t="shared" si="117"/>
        <v>34</v>
      </c>
      <c r="AI126" s="7">
        <v>6</v>
      </c>
      <c r="AJ126">
        <f>SUMIF($BA$34:$BA$72,AI126,$AM$51:$AM$89)</f>
        <v>559</v>
      </c>
      <c r="AK126">
        <f>COUNTIF($BA$34:$BA$72,AI126)</f>
        <v>28</v>
      </c>
      <c r="AL126">
        <f>AJ126-(AK126*(AK126+1))/2</f>
        <v>153</v>
      </c>
      <c r="AM126">
        <v>40</v>
      </c>
      <c r="AO126" s="7">
        <v>1</v>
      </c>
      <c r="AP126">
        <f>SUMIF($D$46:$D$84,AO126,$AM$51:$AM$89)</f>
        <v>131</v>
      </c>
      <c r="AQ126">
        <f>COUNTIF($D$46:$D$84,AO126)</f>
        <v>9</v>
      </c>
      <c r="AR126">
        <f t="shared" si="146"/>
        <v>86</v>
      </c>
      <c r="AS126">
        <v>59</v>
      </c>
      <c r="AU126" s="7">
        <v>6</v>
      </c>
      <c r="AV126">
        <f>SUMIF($BA$34:$BA$72,AU126,$AN$51:$AN$89)</f>
        <v>543</v>
      </c>
      <c r="AW126">
        <f>COUNTIF($BA$34:$BA$72,AU126)</f>
        <v>28</v>
      </c>
      <c r="AX126">
        <f>AV126-(AW126*(AW126+1))/2</f>
        <v>137</v>
      </c>
      <c r="AY126">
        <v>40</v>
      </c>
      <c r="BA126" s="7">
        <v>1</v>
      </c>
      <c r="BB126">
        <f>SUMIF($D$46:$D$84,BA126,$AN$51:$AN$89)</f>
        <v>183</v>
      </c>
      <c r="BC126">
        <f>COUNTIF($D$46:$D$84,BA126)</f>
        <v>9</v>
      </c>
      <c r="BD126">
        <f t="shared" ref="BD126:BD127" si="151">BB126-(BC126*(BC126+1))/2</f>
        <v>138</v>
      </c>
      <c r="BE126">
        <v>59</v>
      </c>
      <c r="BI126" s="7">
        <v>6</v>
      </c>
      <c r="BJ126">
        <f>SUMIF($BA$34:$BA$72,BI126,$AO$139:$AO$177)</f>
        <v>512</v>
      </c>
      <c r="BK126">
        <f>COUNTIF($BA$34:$BA$72,BI126)</f>
        <v>28</v>
      </c>
      <c r="BL126">
        <f>BJ126-(BK126*(BK126+1))/2</f>
        <v>106</v>
      </c>
      <c r="BM126">
        <v>40</v>
      </c>
      <c r="BO126" s="7">
        <v>1</v>
      </c>
      <c r="BP126">
        <f>SUMIF($D$46:$D$84,BO126,$AS$139:$AS$177)</f>
        <v>100</v>
      </c>
      <c r="BQ126">
        <f>COUNTIF($D$46:$D$84,BO126)</f>
        <v>9</v>
      </c>
      <c r="BR126" s="65">
        <f t="shared" ref="BR126:BR127" si="152">BP126-(BQ126*(BQ126+1))/2</f>
        <v>55</v>
      </c>
      <c r="BS126">
        <v>59</v>
      </c>
      <c r="BU126" s="7">
        <v>6</v>
      </c>
      <c r="BV126">
        <f>SUMIF($BA$34:$BA$72,BU126,$AW$139:$AW$177)</f>
        <v>504</v>
      </c>
      <c r="BW126">
        <f>COUNTIF($BA$34:$BA$72,BU126)</f>
        <v>28</v>
      </c>
      <c r="BX126">
        <f>BV126-(BW126*(BW126+1))/2</f>
        <v>98</v>
      </c>
      <c r="BY126">
        <v>40</v>
      </c>
      <c r="CA126" s="7">
        <v>1</v>
      </c>
      <c r="CB126">
        <f>SUMIF($D$46:$D$84,CA126,$BA$139:$BA$177)</f>
        <v>151</v>
      </c>
      <c r="CC126">
        <f>COUNTIF($D$46:$D$84,CA126)</f>
        <v>9</v>
      </c>
      <c r="CD126">
        <f t="shared" ref="CD126:CD127" si="153">CB126-(CC126*(CC126+1))/2</f>
        <v>106</v>
      </c>
      <c r="CE126">
        <v>59</v>
      </c>
      <c r="CG126" s="7">
        <v>6</v>
      </c>
      <c r="CH126">
        <f>SUMIF($BA$34:$BA$72,CG126,$BE$139:$BE$177)</f>
        <v>498</v>
      </c>
      <c r="CI126">
        <f>COUNTIF($BA$34:$BA$72,CG126)</f>
        <v>28</v>
      </c>
      <c r="CJ126">
        <f>CH126-(CI126*(CI126+1))/2</f>
        <v>92</v>
      </c>
      <c r="CK126">
        <v>40</v>
      </c>
      <c r="CM126" s="7">
        <v>1</v>
      </c>
      <c r="CN126">
        <f>SUMIF($D$46:$D$84,CM126,$BI$139:$BI$177)</f>
        <v>129</v>
      </c>
      <c r="CO126">
        <f>COUNTIF($D$46:$D$84,CM126)</f>
        <v>9</v>
      </c>
      <c r="CP126">
        <f t="shared" ref="CP126:CP127" si="154">CN126-(CO126*(CO126+1))/2</f>
        <v>84</v>
      </c>
      <c r="CQ126">
        <v>59</v>
      </c>
    </row>
    <row r="127" spans="1:95">
      <c r="A127" s="7">
        <v>2016</v>
      </c>
      <c r="B127">
        <v>7</v>
      </c>
      <c r="C127">
        <v>12</v>
      </c>
      <c r="D127" s="13">
        <f t="shared" si="115"/>
        <v>1.7142857142857142</v>
      </c>
      <c r="E127">
        <f t="shared" si="114"/>
        <v>19</v>
      </c>
      <c r="F127" s="14">
        <v>97.093039144950893</v>
      </c>
      <c r="G127" s="14">
        <v>37.262775409945</v>
      </c>
      <c r="H127">
        <v>1</v>
      </c>
      <c r="I127" s="14">
        <v>158.27138686557601</v>
      </c>
      <c r="J127" s="14">
        <v>87.873156377477898</v>
      </c>
      <c r="K127" s="14">
        <v>47.579404954939697</v>
      </c>
      <c r="L127" s="14">
        <v>33.711884476607501</v>
      </c>
      <c r="M127">
        <v>24</v>
      </c>
      <c r="N127">
        <v>4</v>
      </c>
      <c r="O127">
        <f t="shared" si="116"/>
        <v>28</v>
      </c>
      <c r="P127" s="53">
        <v>16</v>
      </c>
      <c r="Q127">
        <v>25</v>
      </c>
      <c r="R127">
        <v>3</v>
      </c>
      <c r="S127">
        <f t="shared" si="117"/>
        <v>44</v>
      </c>
      <c r="AI127" s="7">
        <v>7</v>
      </c>
      <c r="AJ127">
        <f>SUMIF($BA$34:$BA$72,AI127,$AM$51:$AM$89)</f>
        <v>88</v>
      </c>
      <c r="AK127">
        <f>COUNTIF($BA$34:$BA$72,AI127)</f>
        <v>6</v>
      </c>
      <c r="AL127">
        <f>AJ127-(AK127*(AK127+1))/2</f>
        <v>67</v>
      </c>
      <c r="AM127">
        <v>40</v>
      </c>
      <c r="AO127" s="7">
        <v>8</v>
      </c>
      <c r="AP127">
        <f>SUMIF($D$46:$D$84,AO127,$AM$51:$AM$89)</f>
        <v>573</v>
      </c>
      <c r="AQ127">
        <f>COUNTIF($D$46:$D$84,AO127)</f>
        <v>24</v>
      </c>
      <c r="AR127">
        <f t="shared" si="146"/>
        <v>273</v>
      </c>
      <c r="AS127">
        <v>59</v>
      </c>
      <c r="AU127" s="7">
        <v>7</v>
      </c>
      <c r="AV127">
        <f>SUMIF($BA$34:$BA$72,AU127,$AN$51:$AN$89)</f>
        <v>101</v>
      </c>
      <c r="AW127">
        <f>COUNTIF($BA$34:$BA$72,AU127)</f>
        <v>6</v>
      </c>
      <c r="AX127">
        <f>AV127-(AW127*(AW127+1))/2</f>
        <v>80</v>
      </c>
      <c r="AY127">
        <v>40</v>
      </c>
      <c r="BA127" s="7">
        <v>8</v>
      </c>
      <c r="BB127">
        <f>SUMIF($D$46:$D$84,BA127,$AN$51:$AN$89)</f>
        <v>491</v>
      </c>
      <c r="BC127">
        <f>COUNTIF($D$46:$D$84,BA127)</f>
        <v>24</v>
      </c>
      <c r="BD127">
        <f t="shared" si="151"/>
        <v>191</v>
      </c>
      <c r="BE127">
        <v>59</v>
      </c>
      <c r="BI127" s="7">
        <v>7</v>
      </c>
      <c r="BJ127">
        <f>SUMIF($BA$34:$BA$72,BI127,$AO$139:$AO$177)</f>
        <v>81</v>
      </c>
      <c r="BK127">
        <f>COUNTIF($BA$34:$BA$72,BI127)</f>
        <v>6</v>
      </c>
      <c r="BL127">
        <f>BJ127-(BK127*(BK127+1))/2</f>
        <v>60</v>
      </c>
      <c r="BM127">
        <v>40</v>
      </c>
      <c r="BO127" s="7">
        <v>8</v>
      </c>
      <c r="BP127">
        <f>SUMIF($D$46:$D$84,BO127,$AS$139:$AS$177)</f>
        <v>459</v>
      </c>
      <c r="BQ127">
        <f>COUNTIF($D$46:$D$84,BO127)</f>
        <v>24</v>
      </c>
      <c r="BR127">
        <f t="shared" si="152"/>
        <v>159</v>
      </c>
      <c r="BS127">
        <v>59</v>
      </c>
      <c r="BU127" s="7">
        <v>7</v>
      </c>
      <c r="BV127">
        <f>SUMIF($BA$34:$BA$72,BU127,$AW$139:$AW$177)</f>
        <v>91</v>
      </c>
      <c r="BW127">
        <f>COUNTIF($BA$34:$BA$72,BU127)</f>
        <v>6</v>
      </c>
      <c r="BX127">
        <f>BV127-(BW127*(BW127+1))/2</f>
        <v>70</v>
      </c>
      <c r="BY127">
        <v>40</v>
      </c>
      <c r="CA127" s="7">
        <v>8</v>
      </c>
      <c r="CB127">
        <f>SUMIF($D$46:$D$84,CA127,$BA$139:$BA$177)</f>
        <v>408</v>
      </c>
      <c r="CC127">
        <f>COUNTIF($D$46:$D$84,CA127)</f>
        <v>24</v>
      </c>
      <c r="CD127">
        <f t="shared" si="153"/>
        <v>108</v>
      </c>
      <c r="CE127">
        <v>59</v>
      </c>
      <c r="CG127" s="7">
        <v>7</v>
      </c>
      <c r="CH127">
        <f>SUMIF($BA$34:$BA$72,CG127,$BE$139:$BE$177)</f>
        <v>97</v>
      </c>
      <c r="CI127">
        <f>COUNTIF($BA$34:$BA$72,CG127)</f>
        <v>6</v>
      </c>
      <c r="CJ127">
        <f>CH127-(CI127*(CI127+1))/2</f>
        <v>76</v>
      </c>
      <c r="CK127">
        <v>40</v>
      </c>
      <c r="CM127" s="7">
        <v>8</v>
      </c>
      <c r="CN127">
        <f>SUMIF($D$46:$D$84,CM127,$BI$139:$BI$177)</f>
        <v>432</v>
      </c>
      <c r="CO127">
        <f>COUNTIF($D$46:$D$84,CM127)</f>
        <v>24</v>
      </c>
      <c r="CP127">
        <f t="shared" si="154"/>
        <v>132</v>
      </c>
      <c r="CQ127">
        <v>59</v>
      </c>
    </row>
    <row r="128" spans="1:95">
      <c r="A128" s="7">
        <v>2017</v>
      </c>
      <c r="B128">
        <v>8</v>
      </c>
      <c r="C128">
        <v>6</v>
      </c>
      <c r="D128" s="13">
        <f t="shared" si="115"/>
        <v>0.75</v>
      </c>
      <c r="E128">
        <f t="shared" si="114"/>
        <v>14</v>
      </c>
      <c r="F128" s="14">
        <v>115.33270643723</v>
      </c>
      <c r="G128" s="14">
        <v>18.249083952811599</v>
      </c>
      <c r="H128">
        <v>8</v>
      </c>
      <c r="I128" s="14">
        <v>151.42486221688901</v>
      </c>
      <c r="J128" s="14">
        <v>105.40105329683701</v>
      </c>
      <c r="K128" s="14">
        <v>52.745290186819702</v>
      </c>
      <c r="L128" s="14">
        <v>69.618070409417598</v>
      </c>
      <c r="M128">
        <v>17</v>
      </c>
      <c r="N128">
        <v>17</v>
      </c>
      <c r="O128">
        <f t="shared" si="116"/>
        <v>34</v>
      </c>
      <c r="P128" s="53">
        <v>15</v>
      </c>
      <c r="Q128">
        <v>22</v>
      </c>
      <c r="R128">
        <v>1</v>
      </c>
      <c r="S128">
        <f t="shared" si="117"/>
        <v>38</v>
      </c>
      <c r="AI128" s="7"/>
      <c r="AO128" s="7"/>
      <c r="AU128" s="7"/>
      <c r="BA128" s="7"/>
      <c r="BI128" s="7"/>
      <c r="BO128" s="7"/>
      <c r="BU128" s="7"/>
      <c r="CA128" s="7"/>
      <c r="CG128" s="7"/>
      <c r="CM128" s="7"/>
    </row>
    <row r="129" spans="1:95">
      <c r="A129" s="7">
        <v>2018</v>
      </c>
      <c r="B129">
        <v>7</v>
      </c>
      <c r="C129">
        <v>9</v>
      </c>
      <c r="D129" s="13">
        <f t="shared" si="115"/>
        <v>1.2857142857142858</v>
      </c>
      <c r="E129">
        <f t="shared" si="114"/>
        <v>16</v>
      </c>
      <c r="F129" s="14">
        <v>125.72755417400801</v>
      </c>
      <c r="G129" s="14">
        <v>58.897523696680203</v>
      </c>
      <c r="H129">
        <v>2</v>
      </c>
      <c r="I129" s="14">
        <v>126.368080981053</v>
      </c>
      <c r="J129" s="14">
        <v>129.29000178646899</v>
      </c>
      <c r="K129" s="14">
        <v>82.995458471229398</v>
      </c>
      <c r="L129" s="14">
        <v>64.841459759523104</v>
      </c>
      <c r="M129">
        <v>14</v>
      </c>
      <c r="N129">
        <v>15</v>
      </c>
      <c r="O129">
        <f t="shared" si="116"/>
        <v>29</v>
      </c>
      <c r="P129" s="53">
        <v>11</v>
      </c>
      <c r="Q129">
        <v>8</v>
      </c>
      <c r="R129">
        <v>9</v>
      </c>
      <c r="S129">
        <f t="shared" si="117"/>
        <v>28</v>
      </c>
      <c r="AI129" s="7" t="s">
        <v>227</v>
      </c>
      <c r="AO129" s="7" t="s">
        <v>231</v>
      </c>
      <c r="AU129" s="7" t="s">
        <v>227</v>
      </c>
      <c r="BA129" s="7" t="s">
        <v>231</v>
      </c>
      <c r="BI129" s="7" t="s">
        <v>227</v>
      </c>
      <c r="BO129" s="7" t="s">
        <v>231</v>
      </c>
      <c r="BU129" s="7" t="s">
        <v>227</v>
      </c>
      <c r="CA129" s="7" t="s">
        <v>231</v>
      </c>
      <c r="CG129" s="7" t="s">
        <v>227</v>
      </c>
      <c r="CM129" s="7" t="s">
        <v>231</v>
      </c>
    </row>
    <row r="130" spans="1:95">
      <c r="B130" s="17"/>
      <c r="C130" s="17"/>
      <c r="D130" s="17"/>
      <c r="E130" s="17"/>
      <c r="F130" s="17"/>
      <c r="G130" s="17">
        <f>CORREL(E91:E129,F91:F129)</f>
        <v>-0.62961895540338531</v>
      </c>
      <c r="H130" s="17">
        <f>CORREL(B91:B129,$G$91:$G$129)</f>
        <v>4.57329494514222E-2</v>
      </c>
      <c r="I130" s="17">
        <f>CORREL(C91:C129,$G$91:$G$129)</f>
        <v>-0.42677197265300637</v>
      </c>
      <c r="J130" s="17">
        <f>CORREL(E91:E129,$G$91:$G$129)</f>
        <v>-0.38714478562665949</v>
      </c>
      <c r="K130" s="17"/>
      <c r="L130" s="17"/>
      <c r="M130" s="17">
        <f>CORREL(M91:M129,$B$91:$B$129)</f>
        <v>-0.26120948431971164</v>
      </c>
      <c r="N130" s="17">
        <f>CORREL(N91:N129,$B$91:$B$129)</f>
        <v>0.41312405467400271</v>
      </c>
      <c r="O130" s="17">
        <f>CORREL(O91:O129,$E$91:$E$129)</f>
        <v>0.42747190869575646</v>
      </c>
      <c r="P130" s="17"/>
      <c r="AI130" s="7">
        <v>3</v>
      </c>
      <c r="AJ130">
        <f>SUMIF($BC$34:$BC$72,AI130,$AM$51:$AM$89)</f>
        <v>168</v>
      </c>
      <c r="AK130">
        <f>COUNTIF($BC$34:$BC$72,AI130)</f>
        <v>10</v>
      </c>
      <c r="AL130">
        <f>AJ130-(AK130*(AK130+1))/2</f>
        <v>113</v>
      </c>
      <c r="AM130">
        <v>29</v>
      </c>
      <c r="AO130" s="7">
        <v>6</v>
      </c>
      <c r="AP130">
        <f>SUMIF($F$46:$F$84,AO130,$AM$51:$AM$89)</f>
        <v>751</v>
      </c>
      <c r="AQ130">
        <f>COUNTIF($F$46:$F$84,AO130)</f>
        <v>35</v>
      </c>
      <c r="AR130">
        <f t="shared" si="146"/>
        <v>121</v>
      </c>
      <c r="AS130">
        <v>27</v>
      </c>
      <c r="AU130" s="7">
        <v>3</v>
      </c>
      <c r="AV130">
        <f>SUMIF($BC$34:$BC$72,AU130,$AN$51:$AN$89)</f>
        <v>134</v>
      </c>
      <c r="AW130">
        <f>COUNTIF($BC$34:$BC$72,AU130)</f>
        <v>10</v>
      </c>
      <c r="AX130">
        <f>AV130-(AW130*(AW130+1))/2</f>
        <v>79</v>
      </c>
      <c r="AY130">
        <v>29</v>
      </c>
      <c r="BA130" s="7">
        <v>6</v>
      </c>
      <c r="BB130">
        <f>SUMIF($F$46:$F$84,BA130,$AN$51:$AN$89)</f>
        <v>700</v>
      </c>
      <c r="BC130">
        <f>COUNTIF($F$46:$F$84,BA130)</f>
        <v>35</v>
      </c>
      <c r="BD130">
        <f t="shared" ref="BD130:BD131" si="155">BB130-(BC130*(BC130+1))/2</f>
        <v>70</v>
      </c>
      <c r="BE130">
        <v>27</v>
      </c>
      <c r="BI130" s="7">
        <v>3</v>
      </c>
      <c r="BJ130">
        <f>SUMIF($BC$34:$BC$72,BI130,$AP$139:$AP$177)</f>
        <v>95</v>
      </c>
      <c r="BK130">
        <f>COUNTIF($BC$34:$BC$72,BI130)</f>
        <v>10</v>
      </c>
      <c r="BL130">
        <f>BJ130-(BK130*(BK130+1))/2</f>
        <v>40</v>
      </c>
      <c r="BM130">
        <v>29</v>
      </c>
      <c r="BO130" s="7">
        <v>6</v>
      </c>
      <c r="BP130">
        <f>SUMIF($F$46:$F$84,BO130,$AT$139:$AT$177)</f>
        <v>751</v>
      </c>
      <c r="BQ130">
        <f>COUNTIF($F$46:$F$84,BO130)</f>
        <v>35</v>
      </c>
      <c r="BR130">
        <f t="shared" ref="BR130:BR131" si="156">BP130-(BQ130*(BQ130+1))/2</f>
        <v>121</v>
      </c>
      <c r="BS130">
        <v>27</v>
      </c>
      <c r="BU130" s="7">
        <v>3</v>
      </c>
      <c r="BV130">
        <f>SUMIF($BC$34:$BC$72,BU130,$AX$139:$AX$177)</f>
        <v>84</v>
      </c>
      <c r="BW130">
        <f>COUNTIF($BC$34:$BC$72,BU130)</f>
        <v>10</v>
      </c>
      <c r="BX130" s="31">
        <f>BV130-(BW130*(BW130+1))/2</f>
        <v>29</v>
      </c>
      <c r="BY130">
        <v>29</v>
      </c>
      <c r="CA130" s="7">
        <v>6</v>
      </c>
      <c r="CB130">
        <f>SUMIF($F$46:$F$84,CA130,$BB$139:$BB$177)</f>
        <v>700</v>
      </c>
      <c r="CC130">
        <f>COUNTIF($F$46:$F$84,CA130)</f>
        <v>35</v>
      </c>
      <c r="CD130">
        <f t="shared" ref="CD130:CD131" si="157">CB130-(CC130*(CC130+1))/2</f>
        <v>70</v>
      </c>
      <c r="CE130">
        <v>27</v>
      </c>
      <c r="CG130" s="7">
        <v>3</v>
      </c>
      <c r="CH130">
        <f>SUMIF($BC$34:$BC$72,CG130,$BF$139:$BF$177)</f>
        <v>97</v>
      </c>
      <c r="CI130">
        <f>COUNTIF($BC$34:$BC$72,CG130)</f>
        <v>10</v>
      </c>
      <c r="CJ130" s="31">
        <f>CH130-(CI130*(CI130+1))/2</f>
        <v>42</v>
      </c>
      <c r="CK130">
        <v>29</v>
      </c>
      <c r="CM130" s="7">
        <v>6</v>
      </c>
      <c r="CN130">
        <f>SUMIF($F$46:$F$84,CM130,$BJ$139:$BJ$177)</f>
        <v>657</v>
      </c>
      <c r="CO130">
        <f>COUNTIF($F$46:$F$84,CM130)</f>
        <v>35</v>
      </c>
      <c r="CP130" s="65">
        <f t="shared" ref="CP130:CP131" si="158">CN130-(CO130*(CO130+1))/2</f>
        <v>27</v>
      </c>
      <c r="CQ130">
        <v>27</v>
      </c>
    </row>
    <row r="131" spans="1:95"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>
        <f>CORREL(M91:M129,$C$91:$C$129)</f>
        <v>0.5633026554084698</v>
      </c>
      <c r="N131" s="17">
        <f>CORREL(N91:N129,$C$91:$C$129)</f>
        <v>-0.18392280602487615</v>
      </c>
      <c r="O131" s="17"/>
      <c r="P131" s="17"/>
      <c r="AI131" s="7">
        <v>5</v>
      </c>
      <c r="AJ131">
        <f>SUMIF($BC$34:$BC$72,AI131,$AM$51:$AM$89)</f>
        <v>282</v>
      </c>
      <c r="AK131">
        <f>COUNTIF($BC$34:$BC$72,AI131)</f>
        <v>12</v>
      </c>
      <c r="AL131">
        <f>AJ131-(AK131*(AK131+1))/2</f>
        <v>204</v>
      </c>
      <c r="AM131">
        <v>29</v>
      </c>
      <c r="AO131" s="7">
        <v>7</v>
      </c>
      <c r="AP131">
        <f>SUMIF($F$46:$F$84,AO131,$AM$51:$AM$89)</f>
        <v>27</v>
      </c>
      <c r="AQ131">
        <f>COUNTIF($F$46:$F$84,AO131)</f>
        <v>4</v>
      </c>
      <c r="AR131" s="65">
        <f t="shared" si="146"/>
        <v>17</v>
      </c>
      <c r="AS131">
        <v>27</v>
      </c>
      <c r="AU131" s="7">
        <v>5</v>
      </c>
      <c r="AV131">
        <f>SUMIF($BC$34:$BC$72,AU131,$AN$51:$AN$89)</f>
        <v>278</v>
      </c>
      <c r="AW131">
        <f>COUNTIF($BC$34:$BC$72,AU131)</f>
        <v>12</v>
      </c>
      <c r="AX131">
        <f>AV131-(AW131*(AW131+1))/2</f>
        <v>200</v>
      </c>
      <c r="AY131">
        <v>29</v>
      </c>
      <c r="BA131" s="7">
        <v>7</v>
      </c>
      <c r="BB131">
        <f>SUMIF($F$46:$F$84,BA131,$AN$51:$AN$89)</f>
        <v>78</v>
      </c>
      <c r="BC131">
        <f>COUNTIF($F$46:$F$84,BA131)</f>
        <v>4</v>
      </c>
      <c r="BD131">
        <f t="shared" si="155"/>
        <v>68</v>
      </c>
      <c r="BE131">
        <v>27</v>
      </c>
      <c r="BI131" s="7">
        <v>5</v>
      </c>
      <c r="BJ131">
        <f>SUMIF($BC$34:$BC$72,BI131,$AP$139:$AP$177)</f>
        <v>156</v>
      </c>
      <c r="BK131">
        <f>COUNTIF($BC$34:$BC$72,BI131)</f>
        <v>12</v>
      </c>
      <c r="BL131">
        <f>BJ131-(BK131*(BK131+1))/2</f>
        <v>78</v>
      </c>
      <c r="BM131">
        <v>29</v>
      </c>
      <c r="BO131" s="7">
        <v>7</v>
      </c>
      <c r="BP131">
        <f>SUMIF($F$46:$F$84,BO131,$AT$139:$AT$177)</f>
        <v>27</v>
      </c>
      <c r="BQ131">
        <f>COUNTIF($F$46:$F$84,BO131)</f>
        <v>4</v>
      </c>
      <c r="BR131" s="65">
        <f t="shared" si="156"/>
        <v>17</v>
      </c>
      <c r="BS131">
        <v>27</v>
      </c>
      <c r="BU131" s="7">
        <v>5</v>
      </c>
      <c r="BV131">
        <f>SUMIF($BC$34:$BC$72,BU131,$AX$139:$AX$177)</f>
        <v>168</v>
      </c>
      <c r="BW131">
        <f>COUNTIF($BC$34:$BC$72,BU131)</f>
        <v>12</v>
      </c>
      <c r="BX131">
        <f>BV131-(BW131*(BW131+1))/2</f>
        <v>90</v>
      </c>
      <c r="BY131">
        <v>29</v>
      </c>
      <c r="CA131" s="7">
        <v>7</v>
      </c>
      <c r="CB131">
        <f>SUMIF($F$46:$F$84,CA131,$BB$139:$BB$177)</f>
        <v>78</v>
      </c>
      <c r="CC131">
        <f>COUNTIF($F$46:$F$84,CA131)</f>
        <v>4</v>
      </c>
      <c r="CD131">
        <f t="shared" si="157"/>
        <v>68</v>
      </c>
      <c r="CE131">
        <v>27</v>
      </c>
      <c r="CG131" s="7">
        <v>5</v>
      </c>
      <c r="CH131">
        <f>SUMIF($BC$34:$BC$72,CG131,$BF$139:$BF$177)</f>
        <v>156</v>
      </c>
      <c r="CI131">
        <f>COUNTIF($BC$34:$BC$72,CG131)</f>
        <v>12</v>
      </c>
      <c r="CJ131">
        <f>CH131-(CI131*(CI131+1))/2</f>
        <v>78</v>
      </c>
      <c r="CK131">
        <v>29</v>
      </c>
      <c r="CM131" s="7">
        <v>7</v>
      </c>
      <c r="CN131">
        <f>SUMIF($F$46:$F$84,CM131,$BJ$139:$BJ$177)</f>
        <v>123</v>
      </c>
      <c r="CO131">
        <f>COUNTIF($F$46:$F$84,CM131)</f>
        <v>4</v>
      </c>
      <c r="CP131">
        <f t="shared" si="158"/>
        <v>113</v>
      </c>
      <c r="CQ131">
        <v>27</v>
      </c>
    </row>
    <row r="132" spans="1:95">
      <c r="A132" s="28" t="s">
        <v>289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</row>
    <row r="133" spans="1:95">
      <c r="C133" s="5" t="s">
        <v>145</v>
      </c>
      <c r="D133" s="5" t="s">
        <v>144</v>
      </c>
      <c r="E133" s="5" t="s">
        <v>146</v>
      </c>
      <c r="F133" s="5" t="s">
        <v>147</v>
      </c>
      <c r="G133" s="5" t="s">
        <v>148</v>
      </c>
      <c r="H133" s="5" t="s">
        <v>149</v>
      </c>
      <c r="I133" s="5" t="s">
        <v>151</v>
      </c>
      <c r="J133" s="5" t="s">
        <v>152</v>
      </c>
      <c r="K133" s="5" t="s">
        <v>158</v>
      </c>
      <c r="L133" s="5" t="s">
        <v>159</v>
      </c>
      <c r="M133" s="5" t="s">
        <v>156</v>
      </c>
      <c r="N133" s="5" t="s">
        <v>157</v>
      </c>
      <c r="O133" s="5" t="s">
        <v>154</v>
      </c>
      <c r="P133" s="5" t="s">
        <v>155</v>
      </c>
      <c r="Q133" s="5" t="s">
        <v>153</v>
      </c>
      <c r="R133" s="5" t="s">
        <v>267</v>
      </c>
      <c r="S133" s="5" t="s">
        <v>386</v>
      </c>
      <c r="T133" s="5" t="s">
        <v>387</v>
      </c>
      <c r="U133" s="5" t="s">
        <v>388</v>
      </c>
      <c r="V133" s="5" t="s">
        <v>389</v>
      </c>
      <c r="W133" s="5" t="s">
        <v>390</v>
      </c>
      <c r="X133" s="5" t="s">
        <v>391</v>
      </c>
      <c r="Z133" s="5" t="s">
        <v>184</v>
      </c>
      <c r="AA133" s="5" t="s">
        <v>183</v>
      </c>
      <c r="AB133" s="5" t="s">
        <v>186</v>
      </c>
      <c r="AC133" s="5" t="s">
        <v>234</v>
      </c>
      <c r="AD133" s="5" t="s">
        <v>235</v>
      </c>
      <c r="AE133" s="5" t="s">
        <v>236</v>
      </c>
      <c r="AF133" s="5" t="s">
        <v>237</v>
      </c>
    </row>
    <row r="134" spans="1:95">
      <c r="A134" t="s">
        <v>92</v>
      </c>
      <c r="B134" t="s">
        <v>268</v>
      </c>
      <c r="C134" s="17">
        <f t="shared" ref="C134:R134" si="159">CORREL($B$91:$B$129,H46:H84)</f>
        <v>7.4319400634410462E-2</v>
      </c>
      <c r="D134" s="17">
        <f t="shared" si="159"/>
        <v>0.21661086988712872</v>
      </c>
      <c r="E134" s="17">
        <f t="shared" si="159"/>
        <v>-0.13900231631274043</v>
      </c>
      <c r="F134" s="17">
        <f t="shared" si="159"/>
        <v>-6.7185627510209053E-2</v>
      </c>
      <c r="G134" s="17">
        <f t="shared" si="159"/>
        <v>-0.21000899081041438</v>
      </c>
      <c r="H134" s="17">
        <f t="shared" si="159"/>
        <v>-0.23238549722849339</v>
      </c>
      <c r="I134" s="17">
        <f t="shared" si="159"/>
        <v>-4.894399753439338E-2</v>
      </c>
      <c r="J134" s="17">
        <f t="shared" si="159"/>
        <v>-8.7734369608845845E-3</v>
      </c>
      <c r="K134" s="17">
        <f t="shared" si="159"/>
        <v>2.0557119137557332E-2</v>
      </c>
      <c r="L134" s="17">
        <f t="shared" si="159"/>
        <v>5.1390047196441004E-2</v>
      </c>
      <c r="M134" s="17">
        <f t="shared" si="159"/>
        <v>2.734835556955139E-2</v>
      </c>
      <c r="N134" s="17">
        <f t="shared" si="159"/>
        <v>-2.6162573827019475E-2</v>
      </c>
      <c r="O134" s="17">
        <f t="shared" si="159"/>
        <v>2.0501587640215622E-2</v>
      </c>
      <c r="P134" s="17">
        <f t="shared" si="159"/>
        <v>-6.9390813437053894E-3</v>
      </c>
      <c r="Q134" s="17">
        <f t="shared" si="159"/>
        <v>-4.6900598401438329E-2</v>
      </c>
      <c r="R134" s="17">
        <f t="shared" si="159"/>
        <v>9.1774978812319524E-2</v>
      </c>
      <c r="S134" s="17">
        <f t="shared" ref="S134" si="160">CORREL($B$91:$B$129,X46:X84)</f>
        <v>0.24085709381557177</v>
      </c>
      <c r="T134" s="17">
        <f t="shared" ref="T134" si="161">CORREL($B$91:$B$129,Y46:Y84)</f>
        <v>0.13741257644892799</v>
      </c>
      <c r="U134" s="17">
        <f t="shared" ref="U134" si="162">CORREL($B$91:$B$129,Z46:Z84)</f>
        <v>-0.25258848882986268</v>
      </c>
      <c r="V134" s="17">
        <f t="shared" ref="V134" si="163">CORREL($B$91:$B$129,AA46:AA84)</f>
        <v>0.16167386327367264</v>
      </c>
      <c r="W134" s="17">
        <f t="shared" ref="W134" si="164">CORREL($B$91:$B$129,AB46:AB84)</f>
        <v>0.11794466399982732</v>
      </c>
      <c r="X134" s="17">
        <f t="shared" ref="X134" si="165">CORREL($B$91:$B$129,AC46:AC84)</f>
        <v>3.3949289439584255E-3</v>
      </c>
      <c r="Z134" s="17">
        <f t="shared" ref="Z134:AF134" si="166">CORREL($B$91:$B$129,F91:F129)</f>
        <v>-0.11730285245503402</v>
      </c>
      <c r="AA134" s="17">
        <f t="shared" si="166"/>
        <v>4.57329494514222E-2</v>
      </c>
      <c r="AB134" s="17">
        <f t="shared" si="166"/>
        <v>7.3529411764705871E-2</v>
      </c>
      <c r="AC134" s="17">
        <f t="shared" si="166"/>
        <v>6.2801827052248141E-2</v>
      </c>
      <c r="AD134" s="17">
        <f t="shared" si="166"/>
        <v>-0.21198575436036943</v>
      </c>
      <c r="AE134" s="17">
        <f t="shared" si="166"/>
        <v>3.0159798602537445E-2</v>
      </c>
      <c r="AF134" s="17">
        <f t="shared" si="166"/>
        <v>-0.1094565696531241</v>
      </c>
    </row>
    <row r="135" spans="1:95">
      <c r="B135" t="s">
        <v>269</v>
      </c>
      <c r="C135" s="17">
        <f t="shared" ref="C135:R135" si="167">CORREL($C$91:$C$129,H46:H84)</f>
        <v>-0.29361539721832536</v>
      </c>
      <c r="D135" s="17">
        <f t="shared" si="167"/>
        <v>-0.23162702387916431</v>
      </c>
      <c r="E135" s="17">
        <f t="shared" si="167"/>
        <v>-0.20582929916979872</v>
      </c>
      <c r="F135" s="17">
        <f t="shared" si="167"/>
        <v>-0.18841570248126999</v>
      </c>
      <c r="G135" s="17">
        <f t="shared" si="167"/>
        <v>8.7415333410428384E-2</v>
      </c>
      <c r="H135" s="17">
        <f t="shared" si="167"/>
        <v>-6.0747382111086623E-3</v>
      </c>
      <c r="I135" s="17">
        <f t="shared" si="167"/>
        <v>-0.40824333571338184</v>
      </c>
      <c r="J135" s="17">
        <f t="shared" si="167"/>
        <v>-0.44504695475864264</v>
      </c>
      <c r="K135" s="17">
        <f t="shared" si="167"/>
        <v>-0.27222847061496658</v>
      </c>
      <c r="L135" s="17">
        <f t="shared" si="167"/>
        <v>-0.34219227106542133</v>
      </c>
      <c r="M135" s="17">
        <f t="shared" si="167"/>
        <v>-0.34328643250617574</v>
      </c>
      <c r="N135" s="17">
        <f t="shared" si="167"/>
        <v>-0.34732597619905459</v>
      </c>
      <c r="O135" s="17">
        <f t="shared" si="167"/>
        <v>-0.35504947493605576</v>
      </c>
      <c r="P135" s="17">
        <f t="shared" si="167"/>
        <v>-0.44428075227047686</v>
      </c>
      <c r="Q135" s="17">
        <f t="shared" si="167"/>
        <v>-0.48165005797769173</v>
      </c>
      <c r="R135" s="17">
        <f t="shared" si="167"/>
        <v>-0.22327516732176528</v>
      </c>
      <c r="S135" s="17">
        <f t="shared" ref="S135" si="168">CORREL($C$91:$C$129,X46:X84)</f>
        <v>0.18188723809509658</v>
      </c>
      <c r="T135" s="17">
        <f t="shared" ref="T135" si="169">CORREL($C$91:$C$129,Y46:Y84)</f>
        <v>-0.14000015285701767</v>
      </c>
      <c r="U135" s="17">
        <f t="shared" ref="U135" si="170">CORREL($C$91:$C$129,Z46:Z84)</f>
        <v>0.1912355209670232</v>
      </c>
      <c r="V135" s="17">
        <f t="shared" ref="V135" si="171">CORREL($C$91:$C$129,AA46:AA84)</f>
        <v>-1.8715265787717175E-2</v>
      </c>
      <c r="W135" s="17">
        <f t="shared" ref="W135" si="172">CORREL($C$91:$C$129,AB46:AB84)</f>
        <v>6.9740443646849698E-2</v>
      </c>
      <c r="X135" s="17">
        <f t="shared" ref="X135" si="173">CORREL($C$91:$C$129,AC46:AC84)</f>
        <v>-0.13141408365123206</v>
      </c>
      <c r="Z135" s="17">
        <f t="shared" ref="Z135:AF135" si="174">CORREL($C$91:$C$129,F91:F129)</f>
        <v>-0.52984555354595919</v>
      </c>
      <c r="AA135" s="17">
        <f t="shared" si="174"/>
        <v>-0.42677197265300637</v>
      </c>
      <c r="AB135" s="17">
        <f t="shared" si="174"/>
        <v>-0.23038148760703961</v>
      </c>
      <c r="AC135" s="17">
        <f t="shared" si="174"/>
        <v>-0.37740915531923869</v>
      </c>
      <c r="AD135" s="17">
        <f t="shared" si="174"/>
        <v>-0.36759709573818294</v>
      </c>
      <c r="AE135" s="17">
        <f t="shared" si="174"/>
        <v>-0.45637504457051958</v>
      </c>
      <c r="AF135" s="17">
        <f t="shared" si="174"/>
        <v>-0.44405555680554376</v>
      </c>
    </row>
    <row r="136" spans="1:95">
      <c r="B136" t="s">
        <v>270</v>
      </c>
      <c r="C136" s="17">
        <f t="shared" ref="C136:R136" si="175">CORREL($E$91:$E$129,H46:H84)</f>
        <v>-0.22967828840131541</v>
      </c>
      <c r="D136" s="17">
        <f t="shared" si="175"/>
        <v>-4.5994193151819698E-2</v>
      </c>
      <c r="E136" s="17">
        <f t="shared" si="175"/>
        <v>-0.32454486049693437</v>
      </c>
      <c r="F136" s="17">
        <f t="shared" si="175"/>
        <v>-0.24569360856084982</v>
      </c>
      <c r="G136" s="17">
        <f t="shared" si="175"/>
        <v>-9.2402019409702968E-2</v>
      </c>
      <c r="H136" s="17">
        <f t="shared" si="175"/>
        <v>-0.20493342834635433</v>
      </c>
      <c r="I136" s="17">
        <f t="shared" si="175"/>
        <v>-0.44965798571713572</v>
      </c>
      <c r="J136" s="17">
        <f t="shared" si="175"/>
        <v>-0.45204300778217554</v>
      </c>
      <c r="K136" s="17">
        <f t="shared" si="175"/>
        <v>-0.254323446590971</v>
      </c>
      <c r="L136" s="17">
        <f t="shared" si="175"/>
        <v>-0.29782126082017496</v>
      </c>
      <c r="M136" s="17">
        <f t="shared" si="175"/>
        <v>-0.31948802636066659</v>
      </c>
      <c r="N136" s="17">
        <f t="shared" si="175"/>
        <v>-0.36931531338959039</v>
      </c>
      <c r="O136" s="17">
        <f t="shared" si="175"/>
        <v>-0.33709671353223625</v>
      </c>
      <c r="P136" s="17">
        <f t="shared" si="175"/>
        <v>-0.44970792263071291</v>
      </c>
      <c r="Q136" s="17">
        <f t="shared" si="175"/>
        <v>-0.52123162266497414</v>
      </c>
      <c r="R136" s="17">
        <f t="shared" si="175"/>
        <v>-0.14448121695593436</v>
      </c>
      <c r="S136" s="17">
        <f t="shared" ref="S136" si="176">CORREL($E$91:$E$129,X46:X84)</f>
        <v>0.38779334654217662</v>
      </c>
      <c r="T136" s="17">
        <f t="shared" ref="T136" si="177">CORREL($E$91:$E$129,Y46:Y84)</f>
        <v>-2.2247258268618581E-2</v>
      </c>
      <c r="U136" s="17">
        <f t="shared" ref="U136" si="178">CORREL($E$91:$E$129,Z46:Z84)</f>
        <v>-2.5138976560090679E-2</v>
      </c>
      <c r="V136" s="17">
        <f t="shared" ref="V136" si="179">CORREL($E$91:$E$129,AA46:AA84)</f>
        <v>0.11965991246830585</v>
      </c>
      <c r="W136" s="17">
        <f t="shared" ref="W136" si="180">CORREL($E$91:$E$129,AB46:AB84)</f>
        <v>0.17059228338458987</v>
      </c>
      <c r="X136" s="17">
        <f t="shared" ref="X136" si="181">CORREL($E$91:$E$129,AC46:AC84)</f>
        <v>-0.12835769751761977</v>
      </c>
      <c r="Z136" s="17">
        <f t="shared" ref="Z136:AF136" si="182">CORREL($E$91:$E$129,F91:F129)</f>
        <v>-0.62961895540338531</v>
      </c>
      <c r="AA136" s="17">
        <f t="shared" si="182"/>
        <v>-0.38714478562665949</v>
      </c>
      <c r="AB136" s="17">
        <f t="shared" si="182"/>
        <v>-0.16842732849203199</v>
      </c>
      <c r="AC136" s="17">
        <f t="shared" si="182"/>
        <v>-0.3232319209824871</v>
      </c>
      <c r="AD136" s="17">
        <f t="shared" si="182"/>
        <v>-0.54858273395061419</v>
      </c>
      <c r="AE136" s="17">
        <f t="shared" si="182"/>
        <v>-0.43004065240067901</v>
      </c>
      <c r="AF136" s="17">
        <f t="shared" si="182"/>
        <v>-0.53721311554333062</v>
      </c>
    </row>
    <row r="137" spans="1:95">
      <c r="E137" s="13"/>
      <c r="Z137" s="17"/>
      <c r="AA137" s="17"/>
      <c r="AB137" s="17"/>
      <c r="AC137" s="17"/>
      <c r="AD137" s="17"/>
      <c r="AE137" s="17"/>
      <c r="AF137" s="17"/>
      <c r="AQ137" t="s">
        <v>150</v>
      </c>
      <c r="AT137" s="7"/>
      <c r="AX137" t="s">
        <v>253</v>
      </c>
      <c r="BF137" t="s">
        <v>392</v>
      </c>
      <c r="BS137" t="s">
        <v>150</v>
      </c>
      <c r="BV137" s="7"/>
      <c r="BZ137" t="s">
        <v>253</v>
      </c>
      <c r="CH137" t="s">
        <v>392</v>
      </c>
    </row>
    <row r="138" spans="1:95">
      <c r="A138" t="s">
        <v>206</v>
      </c>
      <c r="B138" t="s">
        <v>271</v>
      </c>
      <c r="C138" s="17">
        <f t="shared" ref="C138:R138" si="183">CORREL($M$91:$M$129,H$46:H$84)</f>
        <v>-0.21683028376826788</v>
      </c>
      <c r="D138" s="17">
        <f t="shared" si="183"/>
        <v>9.263857272523679E-2</v>
      </c>
      <c r="E138" s="17">
        <f t="shared" si="183"/>
        <v>0.11636252406139554</v>
      </c>
      <c r="F138" s="17">
        <f t="shared" si="183"/>
        <v>0.22096589266830652</v>
      </c>
      <c r="G138" s="17">
        <f t="shared" si="183"/>
        <v>0.32858259365844578</v>
      </c>
      <c r="H138" s="17">
        <f t="shared" si="183"/>
        <v>0.14476874441194931</v>
      </c>
      <c r="I138" s="17">
        <f t="shared" si="183"/>
        <v>-0.39361815570502379</v>
      </c>
      <c r="J138" s="17">
        <f t="shared" si="183"/>
        <v>-0.22393189592656715</v>
      </c>
      <c r="K138" s="17">
        <f t="shared" si="183"/>
        <v>-0.1030095842110601</v>
      </c>
      <c r="L138" s="17">
        <f t="shared" si="183"/>
        <v>-0.1526926448336457</v>
      </c>
      <c r="M138" s="17">
        <f t="shared" si="183"/>
        <v>-0.14206126898416205</v>
      </c>
      <c r="N138" s="17">
        <f t="shared" si="183"/>
        <v>-0.13278494921521117</v>
      </c>
      <c r="O138" s="17">
        <f t="shared" si="183"/>
        <v>-0.14604585514678356</v>
      </c>
      <c r="P138" s="17">
        <f t="shared" si="183"/>
        <v>-0.19843541929139005</v>
      </c>
      <c r="Q138" s="17">
        <f t="shared" si="183"/>
        <v>-0.30994935237466753</v>
      </c>
      <c r="R138" s="17">
        <f t="shared" si="183"/>
        <v>4.7250155395121993E-2</v>
      </c>
      <c r="S138" s="17">
        <f t="shared" ref="S138" si="184">CORREL($M$91:$M$129,X$46:X$84)</f>
        <v>-9.873541250114691E-2</v>
      </c>
      <c r="T138" s="17">
        <f t="shared" ref="T138" si="185">CORREL($M$91:$M$129,Y$46:Y$84)</f>
        <v>-8.7089927093759456E-2</v>
      </c>
      <c r="U138" s="17">
        <f t="shared" ref="U138" si="186">CORREL($M$91:$M$129,Z$46:Z$84)</f>
        <v>1.0338395370523454E-2</v>
      </c>
      <c r="V138" s="17">
        <f t="shared" ref="V138" si="187">CORREL($M$91:$M$129,AA$46:AA$84)</f>
        <v>0.23992250096559797</v>
      </c>
      <c r="W138" s="17">
        <f t="shared" ref="W138" si="188">CORREL($M$91:$M$129,AB$46:AB$84)</f>
        <v>0.28229600342115951</v>
      </c>
      <c r="X138" s="17">
        <f t="shared" ref="X138" si="189">CORREL($M$91:$M$129,AC$46:AC$84)</f>
        <v>0.24100529184140687</v>
      </c>
      <c r="Z138" s="17">
        <f t="shared" ref="Z138:AF138" si="190">CORREL($M$91:$M$129,F91:F129)</f>
        <v>-0.34108633846604547</v>
      </c>
      <c r="AA138" s="17">
        <f t="shared" si="190"/>
        <v>-0.16840023709420998</v>
      </c>
      <c r="AB138" s="17">
        <f t="shared" si="190"/>
        <v>-0.21754743214227942</v>
      </c>
      <c r="AC138" s="17">
        <f t="shared" si="190"/>
        <v>0.11274504042387748</v>
      </c>
      <c r="AD138" s="17">
        <f t="shared" si="190"/>
        <v>-0.39962314330497017</v>
      </c>
      <c r="AE138" s="17">
        <f t="shared" si="190"/>
        <v>-0.24237804870931437</v>
      </c>
      <c r="AF138" s="17">
        <f t="shared" si="190"/>
        <v>-0.57575391280267052</v>
      </c>
      <c r="AM138" s="5" t="s">
        <v>329</v>
      </c>
      <c r="AN138" s="5" t="s">
        <v>330</v>
      </c>
      <c r="AO138" s="5" t="s">
        <v>331</v>
      </c>
      <c r="AP138" s="5" t="s">
        <v>332</v>
      </c>
      <c r="AQ138" s="5" t="s">
        <v>328</v>
      </c>
      <c r="AR138" s="5" t="s">
        <v>333</v>
      </c>
      <c r="AS138" s="5" t="s">
        <v>334</v>
      </c>
      <c r="AT138" s="6" t="s">
        <v>335</v>
      </c>
      <c r="AU138" s="5" t="s">
        <v>329</v>
      </c>
      <c r="AV138" s="5" t="s">
        <v>330</v>
      </c>
      <c r="AW138" s="5" t="s">
        <v>331</v>
      </c>
      <c r="AX138" s="5" t="s">
        <v>332</v>
      </c>
      <c r="AY138" s="5" t="s">
        <v>328</v>
      </c>
      <c r="AZ138" s="5" t="s">
        <v>333</v>
      </c>
      <c r="BA138" s="5" t="s">
        <v>334</v>
      </c>
      <c r="BB138" s="6" t="s">
        <v>335</v>
      </c>
      <c r="BC138" s="5" t="s">
        <v>329</v>
      </c>
      <c r="BD138" s="5" t="s">
        <v>330</v>
      </c>
      <c r="BE138" s="5" t="s">
        <v>331</v>
      </c>
      <c r="BF138" s="5" t="s">
        <v>332</v>
      </c>
      <c r="BG138" s="5" t="s">
        <v>328</v>
      </c>
      <c r="BH138" s="5" t="s">
        <v>333</v>
      </c>
      <c r="BI138" s="5" t="s">
        <v>334</v>
      </c>
      <c r="BJ138" s="6" t="s">
        <v>335</v>
      </c>
      <c r="BO138" s="5" t="s">
        <v>329</v>
      </c>
      <c r="BP138" s="5" t="s">
        <v>330</v>
      </c>
      <c r="BQ138" s="5" t="s">
        <v>331</v>
      </c>
      <c r="BR138" s="5" t="s">
        <v>332</v>
      </c>
      <c r="BS138" s="5" t="s">
        <v>328</v>
      </c>
      <c r="BT138" s="5" t="s">
        <v>333</v>
      </c>
      <c r="BU138" s="5" t="s">
        <v>334</v>
      </c>
      <c r="BV138" s="6" t="s">
        <v>335</v>
      </c>
      <c r="BW138" s="5" t="s">
        <v>329</v>
      </c>
      <c r="BX138" s="5" t="s">
        <v>330</v>
      </c>
      <c r="BY138" s="5" t="s">
        <v>331</v>
      </c>
      <c r="BZ138" s="5" t="s">
        <v>332</v>
      </c>
      <c r="CA138" s="5" t="s">
        <v>328</v>
      </c>
      <c r="CB138" s="5" t="s">
        <v>333</v>
      </c>
      <c r="CC138" s="5" t="s">
        <v>334</v>
      </c>
      <c r="CD138" s="6" t="s">
        <v>335</v>
      </c>
      <c r="CE138" s="5" t="s">
        <v>329</v>
      </c>
      <c r="CF138" s="5" t="s">
        <v>330</v>
      </c>
      <c r="CG138" s="5" t="s">
        <v>331</v>
      </c>
      <c r="CH138" s="5" t="s">
        <v>332</v>
      </c>
      <c r="CI138" s="5" t="s">
        <v>328</v>
      </c>
      <c r="CJ138" s="5" t="s">
        <v>333</v>
      </c>
      <c r="CK138" s="5" t="s">
        <v>334</v>
      </c>
      <c r="CL138" s="6" t="s">
        <v>335</v>
      </c>
    </row>
    <row r="139" spans="1:95">
      <c r="B139" t="s">
        <v>272</v>
      </c>
      <c r="C139" s="17">
        <f t="shared" ref="C139:R139" si="191">CORREL($N$91:$N$129,H$46:H$84)</f>
        <v>0.26408075874821185</v>
      </c>
      <c r="D139" s="17">
        <f t="shared" si="191"/>
        <v>0.27084915714316454</v>
      </c>
      <c r="E139" s="17">
        <f t="shared" si="191"/>
        <v>-0.30381585355468943</v>
      </c>
      <c r="F139" s="17">
        <f t="shared" si="191"/>
        <v>-0.36818819883366832</v>
      </c>
      <c r="G139" s="17">
        <f t="shared" si="191"/>
        <v>-0.55961238665165924</v>
      </c>
      <c r="H139" s="17">
        <f t="shared" si="191"/>
        <v>-0.56870948196605187</v>
      </c>
      <c r="I139" s="17">
        <f t="shared" si="191"/>
        <v>-0.19956716112998096</v>
      </c>
      <c r="J139" s="17">
        <f t="shared" si="191"/>
        <v>-0.35202701710270667</v>
      </c>
      <c r="K139" s="17">
        <f t="shared" si="191"/>
        <v>-0.42947703745204996</v>
      </c>
      <c r="L139" s="17">
        <f t="shared" si="191"/>
        <v>-0.39600803673191237</v>
      </c>
      <c r="M139" s="17">
        <f t="shared" si="191"/>
        <v>-0.41943817706001441</v>
      </c>
      <c r="N139" s="17">
        <f t="shared" si="191"/>
        <v>-0.43978856262471827</v>
      </c>
      <c r="O139" s="17">
        <f t="shared" si="191"/>
        <v>-0.41894818868444272</v>
      </c>
      <c r="P139" s="17">
        <f t="shared" si="191"/>
        <v>-0.34793590743007191</v>
      </c>
      <c r="Q139" s="17">
        <f t="shared" si="191"/>
        <v>-0.20591727274436916</v>
      </c>
      <c r="R139" s="17">
        <f t="shared" si="191"/>
        <v>-0.28988825704264171</v>
      </c>
      <c r="S139" s="17">
        <f t="shared" ref="S139" si="192">CORREL($N$91:$N$129,X$46:X$84)</f>
        <v>0.35787451237255863</v>
      </c>
      <c r="T139" s="17">
        <f t="shared" ref="T139" si="193">CORREL($N$91:$N$129,Y$46:Y$84)</f>
        <v>0.36503354459843174</v>
      </c>
      <c r="U139" s="17">
        <f t="shared" ref="U139" si="194">CORREL($N$91:$N$129,Z$46:Z$84)</f>
        <v>9.0010968155178256E-2</v>
      </c>
      <c r="V139" s="17">
        <f t="shared" ref="V139" si="195">CORREL($N$91:$N$129,AA$46:AA$84)</f>
        <v>-0.14420463159434024</v>
      </c>
      <c r="W139" s="17">
        <f t="shared" ref="W139" si="196">CORREL($N$91:$N$129,AB$46:AB$84)</f>
        <v>-0.13795665499696641</v>
      </c>
      <c r="X139" s="17">
        <f t="shared" ref="X139" si="197">CORREL($N$91:$N$129,AC$46:AC$84)</f>
        <v>-0.168576630599752</v>
      </c>
      <c r="Z139" s="17">
        <f t="shared" ref="Z139:AF139" si="198">CORREL($N$91:$N$129,F91:F129)</f>
        <v>-3.0248299430368494E-2</v>
      </c>
      <c r="AA139" s="17">
        <f t="shared" si="198"/>
        <v>1.8982141081236276E-2</v>
      </c>
      <c r="AB139" s="17">
        <f t="shared" si="198"/>
        <v>0.12973869437025848</v>
      </c>
      <c r="AC139" s="17">
        <f t="shared" si="198"/>
        <v>-4.1500897420169346E-2</v>
      </c>
      <c r="AD139" s="17">
        <f t="shared" si="198"/>
        <v>-0.35212622744880029</v>
      </c>
      <c r="AE139" s="17">
        <f t="shared" si="198"/>
        <v>0.26500561813710866</v>
      </c>
      <c r="AF139" s="17">
        <f t="shared" si="198"/>
        <v>-7.759966416941798E-3</v>
      </c>
      <c r="AL139">
        <v>1980</v>
      </c>
      <c r="AM139">
        <f t="shared" ref="AM139:BC139" si="199">IF(BO139&lt;&gt;"",RANK(BO139,BO$139:BO$177),"")</f>
        <v>9</v>
      </c>
      <c r="AN139">
        <f t="shared" si="199"/>
        <v>12</v>
      </c>
      <c r="AO139">
        <f t="shared" si="199"/>
        <v>12</v>
      </c>
      <c r="AP139" t="str">
        <f t="shared" si="199"/>
        <v/>
      </c>
      <c r="AQ139">
        <f t="shared" si="199"/>
        <v>12</v>
      </c>
      <c r="AR139">
        <f t="shared" si="199"/>
        <v>13</v>
      </c>
      <c r="AS139">
        <f t="shared" si="199"/>
        <v>9</v>
      </c>
      <c r="AT139">
        <f t="shared" si="199"/>
        <v>13</v>
      </c>
      <c r="AU139">
        <f t="shared" si="199"/>
        <v>25</v>
      </c>
      <c r="AV139">
        <f t="shared" si="199"/>
        <v>35</v>
      </c>
      <c r="AW139">
        <f t="shared" si="199"/>
        <v>31</v>
      </c>
      <c r="AX139" t="str">
        <f t="shared" si="199"/>
        <v/>
      </c>
      <c r="AY139">
        <f t="shared" si="199"/>
        <v>33</v>
      </c>
      <c r="AZ139">
        <f t="shared" si="199"/>
        <v>36</v>
      </c>
      <c r="BA139">
        <f t="shared" si="199"/>
        <v>31</v>
      </c>
      <c r="BB139">
        <f t="shared" si="199"/>
        <v>36</v>
      </c>
      <c r="BC139">
        <f t="shared" si="199"/>
        <v>20</v>
      </c>
      <c r="BD139">
        <f t="shared" ref="BD139:BJ139" si="200">IF(CF139&lt;&gt;"",RANK(CF139,CF$139:CF$177),"")</f>
        <v>30</v>
      </c>
      <c r="BE139">
        <f t="shared" si="200"/>
        <v>27</v>
      </c>
      <c r="BF139" t="str">
        <f t="shared" si="200"/>
        <v/>
      </c>
      <c r="BG139">
        <f t="shared" si="200"/>
        <v>29</v>
      </c>
      <c r="BH139">
        <f t="shared" si="200"/>
        <v>31</v>
      </c>
      <c r="BI139">
        <f t="shared" si="200"/>
        <v>26</v>
      </c>
      <c r="BJ139">
        <f t="shared" si="200"/>
        <v>31</v>
      </c>
      <c r="BN139">
        <v>1980</v>
      </c>
      <c r="BO139">
        <f t="shared" ref="BO139:BO178" si="201">IF(OR(AY34=6,AY34=9),AH51,"")</f>
        <v>0.69</v>
      </c>
      <c r="BP139" s="13">
        <f t="shared" ref="BP139:BP177" si="202">IF(OR(AZ34=7,AZ34=8),$AH51,"")</f>
        <v>0.69</v>
      </c>
      <c r="BQ139" s="13">
        <f t="shared" ref="BQ139:BQ177" si="203">IF(OR(BA34=7,BA34=6),$AH51,"")</f>
        <v>0.69</v>
      </c>
      <c r="BR139" s="13" t="str">
        <f t="shared" ref="BR139:BR177" si="204">IF(OR(BC34=3,BC34=5),$AH51,"")</f>
        <v/>
      </c>
      <c r="BS139" s="13">
        <f t="shared" ref="BS139:BS177" si="205">IF(OR(B46=2,B46=6),$AH51,"")</f>
        <v>0.69</v>
      </c>
      <c r="BT139" s="13">
        <f t="shared" ref="BT139:BT177" si="206">IF(OR(C46=1,C46=5),$AH51,"")</f>
        <v>0.69</v>
      </c>
      <c r="BU139" s="13">
        <f t="shared" ref="BU139:BU177" si="207">IF(OR(D46=1,D46=8),$AH51,"")</f>
        <v>0.69</v>
      </c>
      <c r="BV139" s="13">
        <f t="shared" ref="BV139:BV177" si="208">IF(OR(F46=6,F46=7),$AH51,"")</f>
        <v>0.69</v>
      </c>
      <c r="BW139" s="13">
        <f t="shared" ref="BW139:BW177" si="209">IF(OR(AY34=6,AY34=9),$BD34,"")</f>
        <v>-0.26800000000000002</v>
      </c>
      <c r="BX139" s="13">
        <f t="shared" ref="BX139:BX178" si="210">IF(OR(AZ34=7,AZ34=8),$BD34,"")</f>
        <v>-0.26800000000000002</v>
      </c>
      <c r="BY139" s="13">
        <f t="shared" ref="BY139:BY178" si="211">IF(OR(BA34=7,BA34=6),$BD34,"")</f>
        <v>-0.26800000000000002</v>
      </c>
      <c r="BZ139" s="13" t="str">
        <f t="shared" ref="BZ139:BZ178" si="212">IF(OR(BC34=3,BC34=5),$BD34,"")</f>
        <v/>
      </c>
      <c r="CA139" s="13">
        <f t="shared" ref="CA139:CA178" si="213">IF(OR(B46=2,B46=6),$BD34,"")</f>
        <v>-0.26800000000000002</v>
      </c>
      <c r="CB139" s="13">
        <f t="shared" ref="CB139:CB178" si="214">IF(OR(C46=1,C46=5),$BD34,"")</f>
        <v>-0.26800000000000002</v>
      </c>
      <c r="CC139" s="13">
        <f t="shared" ref="CC139:CC178" si="215">IF(OR(D46=1,D46=8),$BD34,"")</f>
        <v>-0.26800000000000002</v>
      </c>
      <c r="CD139" s="13">
        <f t="shared" ref="CD139:CD178" si="216">IF(OR(F46=6,F46=7),$BD34,"")</f>
        <v>-0.26800000000000002</v>
      </c>
      <c r="CE139" s="13">
        <f>IF(OR($AY34=6,$AY34=9),$AC46,"")</f>
        <v>-0.15995999999999999</v>
      </c>
      <c r="CF139" s="13">
        <f>IF(OR($AZ34=7,$AZ34=8),$AC46,"")</f>
        <v>-0.15995999999999999</v>
      </c>
      <c r="CG139" s="13">
        <f>IF(OR($BA34=7,$BA34=6),$AC46,"")</f>
        <v>-0.15995999999999999</v>
      </c>
      <c r="CH139" s="13" t="str">
        <f>IF(OR($BC34=3,$BC34=5),$AC46,"")</f>
        <v/>
      </c>
      <c r="CI139" s="13">
        <f>IF(OR($B46=2,$B46=6),$AC46,"")</f>
        <v>-0.15995999999999999</v>
      </c>
      <c r="CJ139" s="13">
        <f>IF(OR($C46=1,$C46=5),$AC46,"")</f>
        <v>-0.15995999999999999</v>
      </c>
      <c r="CK139" s="13">
        <f>IF(OR($D46=1,$D46=8),$AC46,"")</f>
        <v>-0.15995999999999999</v>
      </c>
      <c r="CL139" s="13">
        <f>IF(OR($F46=6,$F46=7),$AC46,"")</f>
        <v>-0.15995999999999999</v>
      </c>
    </row>
    <row r="140" spans="1:95">
      <c r="B140" t="s">
        <v>273</v>
      </c>
      <c r="C140" s="17">
        <f t="shared" ref="C140:R140" si="217">CORREL($O$91:$O$129,H$46:H$84)</f>
        <v>7.0996142594050266E-2</v>
      </c>
      <c r="D140" s="17">
        <f t="shared" si="217"/>
        <v>0.3241575501589673</v>
      </c>
      <c r="E140" s="17">
        <f t="shared" si="217"/>
        <v>-0.1878662970783031</v>
      </c>
      <c r="F140" s="17">
        <f t="shared" si="217"/>
        <v>-0.16388485174253167</v>
      </c>
      <c r="G140" s="17">
        <f t="shared" si="217"/>
        <v>-0.25488660337170216</v>
      </c>
      <c r="H140" s="17">
        <f t="shared" si="217"/>
        <v>-0.40994648012768131</v>
      </c>
      <c r="I140" s="17">
        <f t="shared" si="217"/>
        <v>-0.49843252168735047</v>
      </c>
      <c r="J140" s="17">
        <f t="shared" si="217"/>
        <v>-0.50391202522649448</v>
      </c>
      <c r="K140" s="17">
        <f t="shared" si="217"/>
        <v>-0.47899350256597573</v>
      </c>
      <c r="L140" s="17">
        <f t="shared" si="217"/>
        <v>-0.48770972515576522</v>
      </c>
      <c r="M140" s="17">
        <f t="shared" si="217"/>
        <v>-0.50087542142248431</v>
      </c>
      <c r="N140" s="17">
        <f t="shared" si="217"/>
        <v>-0.51227675454069943</v>
      </c>
      <c r="O140" s="17">
        <f t="shared" si="217"/>
        <v>-0.50360178314280646</v>
      </c>
      <c r="P140" s="17">
        <f t="shared" si="217"/>
        <v>-0.47978990453109316</v>
      </c>
      <c r="Q140" s="17">
        <f t="shared" si="217"/>
        <v>-0.43754494763701912</v>
      </c>
      <c r="R140" s="17">
        <f t="shared" si="217"/>
        <v>-0.23013902052952745</v>
      </c>
      <c r="S140" s="17">
        <f t="shared" ref="S140" si="218">CORREL($O$91:$O$129,X$46:X$84)</f>
        <v>0.25187655042316393</v>
      </c>
      <c r="T140" s="17">
        <f t="shared" ref="T140" si="219">CORREL($O$91:$O$129,Y$46:Y$84)</f>
        <v>0.26778229554659583</v>
      </c>
      <c r="U140" s="17">
        <f t="shared" ref="U140" si="220">CORREL($O$91:$O$129,Z$46:Z$84)</f>
        <v>9.14125132925728E-2</v>
      </c>
      <c r="V140" s="17">
        <f t="shared" ref="V140" si="221">CORREL($O$91:$O$129,AA$46:AA$84)</f>
        <v>5.8185330896171394E-2</v>
      </c>
      <c r="W140" s="17">
        <f t="shared" ref="W140" si="222">CORREL($O$91:$O$129,AB$46:AB$84)</f>
        <v>9.7765485057941859E-2</v>
      </c>
      <c r="X140" s="17">
        <f t="shared" ref="X140" si="223">CORREL($O$91:$O$129,AC$46:AC$84)</f>
        <v>3.6531139515121644E-2</v>
      </c>
      <c r="Z140" s="17">
        <f t="shared" ref="Z140:AF140" si="224">CORREL($O$91:$O$129,F91:F129)</f>
        <v>-0.30008107599183126</v>
      </c>
      <c r="AA140" s="17">
        <f t="shared" si="224"/>
        <v>-0.11681889136704846</v>
      </c>
      <c r="AB140" s="17">
        <f t="shared" si="224"/>
        <v>-5.8162606091431007E-2</v>
      </c>
      <c r="AC140" s="17">
        <f t="shared" si="224"/>
        <v>5.1608910247828953E-2</v>
      </c>
      <c r="AD140" s="17">
        <f t="shared" si="224"/>
        <v>-0.64417789187726793</v>
      </c>
      <c r="AE140" s="17">
        <f t="shared" si="224"/>
        <v>5.1467520228901185E-2</v>
      </c>
      <c r="AF140" s="17">
        <f t="shared" si="224"/>
        <v>-0.46653147726385163</v>
      </c>
      <c r="AL140">
        <v>1981</v>
      </c>
      <c r="AM140">
        <f t="shared" ref="AM140:AM177" si="225">IF(BO140&lt;&gt;"",RANK(BO140,BO$139:BO$177),"")</f>
        <v>10</v>
      </c>
      <c r="AN140">
        <f t="shared" ref="AN140:AN177" si="226">IF(BP140&lt;&gt;"",RANK(BP140,BP$139:BP$177),"")</f>
        <v>13</v>
      </c>
      <c r="AO140">
        <f t="shared" ref="AO140:AO177" si="227">IF(BQ140&lt;&gt;"",RANK(BQ140,BQ$139:BQ$177),"")</f>
        <v>13</v>
      </c>
      <c r="AP140" t="str">
        <f t="shared" ref="AP140:AP177" si="228">IF(BR140&lt;&gt;"",RANK(BR140,BR$139:BR$177),"")</f>
        <v/>
      </c>
      <c r="AQ140">
        <f t="shared" ref="AQ140:AQ177" si="229">IF(BS140&lt;&gt;"",RANK(BS140,BS$139:BS$177),"")</f>
        <v>13</v>
      </c>
      <c r="AR140">
        <f t="shared" ref="AR140:AR177" si="230">IF(BT140&lt;&gt;"",RANK(BT140,BT$139:BT$177),"")</f>
        <v>14</v>
      </c>
      <c r="AS140">
        <f t="shared" ref="AS140:AS177" si="231">IF(BU140&lt;&gt;"",RANK(BU140,BU$139:BU$177),"")</f>
        <v>10</v>
      </c>
      <c r="AT140">
        <f t="shared" ref="AT140:AT177" si="232">IF(BV140&lt;&gt;"",RANK(BV140,BV$139:BV$177),"")</f>
        <v>14</v>
      </c>
      <c r="AU140">
        <f t="shared" ref="AU140:AU177" si="233">IF(BW140&lt;&gt;"",RANK(BW140,BW$139:BW$177),"")</f>
        <v>24</v>
      </c>
      <c r="AV140">
        <f t="shared" ref="AV140:AV177" si="234">IF(BX140&lt;&gt;"",RANK(BX140,BX$139:BX$177),"")</f>
        <v>34</v>
      </c>
      <c r="AW140">
        <f t="shared" ref="AW140:AW177" si="235">IF(BY140&lt;&gt;"",RANK(BY140,BY$139:BY$177),"")</f>
        <v>30</v>
      </c>
      <c r="AX140" t="str">
        <f t="shared" ref="AX140:AX177" si="236">IF(BZ140&lt;&gt;"",RANK(BZ140,BZ$139:BZ$177),"")</f>
        <v/>
      </c>
      <c r="AY140">
        <f t="shared" ref="AY140:AY177" si="237">IF(CA140&lt;&gt;"",RANK(CA140,CA$139:CA$177),"")</f>
        <v>32</v>
      </c>
      <c r="AZ140">
        <f t="shared" ref="AZ140:AZ177" si="238">IF(CB140&lt;&gt;"",RANK(CB140,CB$139:CB$177),"")</f>
        <v>35</v>
      </c>
      <c r="BA140">
        <f t="shared" ref="BA140:BA177" si="239">IF(CC140&lt;&gt;"",RANK(CC140,CC$139:CC$177),"")</f>
        <v>30</v>
      </c>
      <c r="BB140">
        <f t="shared" ref="BB140:BB177" si="240">IF(CD140&lt;&gt;"",RANK(CD140,CD$139:CD$177),"")</f>
        <v>35</v>
      </c>
      <c r="BC140">
        <f t="shared" ref="BC140:BC154" si="241">IF(CE140&lt;&gt;"",RANK(CE140,CE$139:CE$177),"")</f>
        <v>23</v>
      </c>
      <c r="BD140">
        <f t="shared" ref="BD140:BD154" si="242">IF(CF140&lt;&gt;"",RANK(CF140,CF$139:CF$177),"")</f>
        <v>34</v>
      </c>
      <c r="BE140">
        <f t="shared" ref="BE140:BE154" si="243">IF(CG140&lt;&gt;"",RANK(CG140,CG$139:CG$177),"")</f>
        <v>30</v>
      </c>
      <c r="BF140" t="str">
        <f t="shared" ref="BF140:BF154" si="244">IF(CH140&lt;&gt;"",RANK(CH140,CH$139:CH$177),"")</f>
        <v/>
      </c>
      <c r="BG140">
        <f t="shared" ref="BG140:BG154" si="245">IF(CI140&lt;&gt;"",RANK(CI140,CI$139:CI$177),"")</f>
        <v>32</v>
      </c>
      <c r="BH140">
        <f t="shared" ref="BH140:BH154" si="246">IF(CJ140&lt;&gt;"",RANK(CJ140,CJ$139:CJ$177),"")</f>
        <v>35</v>
      </c>
      <c r="BI140">
        <f t="shared" ref="BI140:BI154" si="247">IF(CK140&lt;&gt;"",RANK(CK140,CK$139:CK$177),"")</f>
        <v>30</v>
      </c>
      <c r="BJ140">
        <f t="shared" ref="BJ140:BJ154" si="248">IF(CL140&lt;&gt;"",RANK(CL140,CL$139:CL$177),"")</f>
        <v>35</v>
      </c>
      <c r="BN140">
        <v>1981</v>
      </c>
      <c r="BO140">
        <f t="shared" si="201"/>
        <v>0.36</v>
      </c>
      <c r="BP140" s="13">
        <f t="shared" si="202"/>
        <v>0.36</v>
      </c>
      <c r="BQ140" s="13">
        <f t="shared" si="203"/>
        <v>0.36</v>
      </c>
      <c r="BR140" s="13" t="str">
        <f t="shared" si="204"/>
        <v/>
      </c>
      <c r="BS140" s="13">
        <f t="shared" si="205"/>
        <v>0.36</v>
      </c>
      <c r="BT140" s="13">
        <f t="shared" si="206"/>
        <v>0.36</v>
      </c>
      <c r="BU140" s="13">
        <f t="shared" si="207"/>
        <v>0.36</v>
      </c>
      <c r="BV140" s="13">
        <f t="shared" si="208"/>
        <v>0.36</v>
      </c>
      <c r="BW140" s="13">
        <f t="shared" si="209"/>
        <v>-0.254</v>
      </c>
      <c r="BX140" s="13">
        <f t="shared" si="210"/>
        <v>-0.254</v>
      </c>
      <c r="BY140" s="13">
        <f t="shared" si="211"/>
        <v>-0.254</v>
      </c>
      <c r="BZ140" s="13" t="str">
        <f t="shared" si="212"/>
        <v/>
      </c>
      <c r="CA140" s="13">
        <f t="shared" si="213"/>
        <v>-0.254</v>
      </c>
      <c r="CB140" s="13">
        <f t="shared" si="214"/>
        <v>-0.254</v>
      </c>
      <c r="CC140" s="13">
        <f t="shared" si="215"/>
        <v>-0.254</v>
      </c>
      <c r="CD140" s="13">
        <f t="shared" si="216"/>
        <v>-0.254</v>
      </c>
      <c r="CE140" s="13">
        <f t="shared" ref="CE140:CE177" si="249">IF(OR(AY35=6,AY35=9),$AC47,"")</f>
        <v>-0.31864999999999999</v>
      </c>
      <c r="CF140" s="13">
        <f t="shared" ref="CF140:CF177" si="250">IF(OR(AZ35=7,AZ35=8),$AC47,"")</f>
        <v>-0.31864999999999999</v>
      </c>
      <c r="CG140" s="13">
        <f t="shared" ref="CG140:CG177" si="251">IF(OR(BA35=7,BA35=6),$AC47,"")</f>
        <v>-0.31864999999999999</v>
      </c>
      <c r="CH140" s="13" t="str">
        <f t="shared" ref="CH140:CH177" si="252">IF(OR(BC35=3,BC35=5),$AC47,"")</f>
        <v/>
      </c>
      <c r="CI140" s="13">
        <f t="shared" ref="CI140:CI177" si="253">IF(OR(B47=2,B47=6),$AC47,"")</f>
        <v>-0.31864999999999999</v>
      </c>
      <c r="CJ140" s="13">
        <f t="shared" ref="CJ140:CJ177" si="254">IF(OR(C47=1,C47=5),$AC47,"")</f>
        <v>-0.31864999999999999</v>
      </c>
      <c r="CK140" s="13">
        <f t="shared" ref="CK140:CK177" si="255">IF(OR(D47=1,D47=8),$AC47,"")</f>
        <v>-0.31864999999999999</v>
      </c>
      <c r="CL140" s="13">
        <f t="shared" ref="CL140:CL177" si="256">IF(OR(F47=6,F47=7),$AC47,"")</f>
        <v>-0.31864999999999999</v>
      </c>
    </row>
    <row r="141" spans="1:95">
      <c r="E141" s="13"/>
      <c r="Z141" s="17"/>
      <c r="AA141" s="17"/>
      <c r="AB141" s="17"/>
      <c r="AC141" s="17"/>
      <c r="AD141" s="17"/>
      <c r="AE141" s="17"/>
      <c r="AF141" s="17"/>
      <c r="AL141">
        <v>1982</v>
      </c>
      <c r="AM141" t="str">
        <f t="shared" si="225"/>
        <v/>
      </c>
      <c r="AN141">
        <f t="shared" si="226"/>
        <v>17</v>
      </c>
      <c r="AO141" t="str">
        <f t="shared" si="227"/>
        <v/>
      </c>
      <c r="AP141" t="str">
        <f t="shared" si="228"/>
        <v/>
      </c>
      <c r="AQ141" t="str">
        <f t="shared" si="229"/>
        <v/>
      </c>
      <c r="AR141">
        <f t="shared" si="230"/>
        <v>18</v>
      </c>
      <c r="AS141">
        <f t="shared" si="231"/>
        <v>14</v>
      </c>
      <c r="AT141">
        <f t="shared" si="232"/>
        <v>18</v>
      </c>
      <c r="AU141" t="str">
        <f t="shared" si="233"/>
        <v/>
      </c>
      <c r="AV141">
        <f t="shared" si="234"/>
        <v>33</v>
      </c>
      <c r="AW141" t="str">
        <f t="shared" si="235"/>
        <v/>
      </c>
      <c r="AX141" t="str">
        <f t="shared" si="236"/>
        <v/>
      </c>
      <c r="AY141" t="str">
        <f t="shared" si="237"/>
        <v/>
      </c>
      <c r="AZ141">
        <f t="shared" si="238"/>
        <v>34</v>
      </c>
      <c r="BA141">
        <f t="shared" si="239"/>
        <v>29</v>
      </c>
      <c r="BB141">
        <f t="shared" si="240"/>
        <v>34</v>
      </c>
      <c r="BC141" t="str">
        <f t="shared" si="241"/>
        <v/>
      </c>
      <c r="BD141">
        <f t="shared" si="242"/>
        <v>33</v>
      </c>
      <c r="BE141" t="str">
        <f t="shared" si="243"/>
        <v/>
      </c>
      <c r="BF141" t="str">
        <f t="shared" si="244"/>
        <v/>
      </c>
      <c r="BG141" t="str">
        <f t="shared" si="245"/>
        <v/>
      </c>
      <c r="BH141">
        <f t="shared" si="246"/>
        <v>34</v>
      </c>
      <c r="BI141">
        <f t="shared" si="247"/>
        <v>29</v>
      </c>
      <c r="BJ141">
        <f t="shared" si="248"/>
        <v>34</v>
      </c>
      <c r="BN141">
        <v>1982</v>
      </c>
      <c r="BO141" t="str">
        <f t="shared" si="201"/>
        <v/>
      </c>
      <c r="BP141" s="13">
        <f t="shared" si="202"/>
        <v>7.0000000000000007E-2</v>
      </c>
      <c r="BQ141" s="13" t="str">
        <f t="shared" si="203"/>
        <v/>
      </c>
      <c r="BR141" s="13" t="str">
        <f t="shared" si="204"/>
        <v/>
      </c>
      <c r="BS141" s="13" t="str">
        <f t="shared" si="205"/>
        <v/>
      </c>
      <c r="BT141" s="13">
        <f t="shared" si="206"/>
        <v>7.0000000000000007E-2</v>
      </c>
      <c r="BU141" s="13">
        <f t="shared" si="207"/>
        <v>7.0000000000000007E-2</v>
      </c>
      <c r="BV141" s="13">
        <f t="shared" si="208"/>
        <v>7.0000000000000007E-2</v>
      </c>
      <c r="BW141" s="13" t="str">
        <f t="shared" si="209"/>
        <v/>
      </c>
      <c r="BX141" s="13">
        <f t="shared" si="210"/>
        <v>-0.251</v>
      </c>
      <c r="BY141" s="13" t="str">
        <f t="shared" si="211"/>
        <v/>
      </c>
      <c r="BZ141" s="13" t="str">
        <f t="shared" si="212"/>
        <v/>
      </c>
      <c r="CA141" s="13" t="str">
        <f t="shared" si="213"/>
        <v/>
      </c>
      <c r="CB141" s="13">
        <f t="shared" si="214"/>
        <v>-0.251</v>
      </c>
      <c r="CC141" s="13">
        <f t="shared" si="215"/>
        <v>-0.251</v>
      </c>
      <c r="CD141" s="13">
        <f t="shared" si="216"/>
        <v>-0.251</v>
      </c>
      <c r="CE141" s="13" t="str">
        <f t="shared" si="249"/>
        <v/>
      </c>
      <c r="CF141" s="13">
        <f t="shared" si="250"/>
        <v>-0.30379</v>
      </c>
      <c r="CG141" s="13" t="str">
        <f t="shared" si="251"/>
        <v/>
      </c>
      <c r="CH141" s="13" t="str">
        <f t="shared" si="252"/>
        <v/>
      </c>
      <c r="CI141" s="13" t="str">
        <f t="shared" si="253"/>
        <v/>
      </c>
      <c r="CJ141" s="13">
        <f t="shared" si="254"/>
        <v>-0.30379</v>
      </c>
      <c r="CK141" s="13">
        <f t="shared" si="255"/>
        <v>-0.30379</v>
      </c>
      <c r="CL141" s="13">
        <f t="shared" si="256"/>
        <v>-0.30379</v>
      </c>
    </row>
    <row r="142" spans="1:95">
      <c r="A142" t="s">
        <v>94</v>
      </c>
      <c r="B142" t="s">
        <v>274</v>
      </c>
      <c r="C142" s="17">
        <f>CORREL($P$91:$P$129,H$46:H$84)</f>
        <v>-0.1020863931410762</v>
      </c>
      <c r="D142" s="17">
        <f t="shared" ref="D142:R142" si="257">CORREL($P$91:$P$129,I51:I89)</f>
        <v>0.10574781436755663</v>
      </c>
      <c r="E142" s="17">
        <f t="shared" si="257"/>
        <v>0.13127070752778264</v>
      </c>
      <c r="F142" s="17">
        <f t="shared" si="257"/>
        <v>0.10352911329149159</v>
      </c>
      <c r="G142" s="17">
        <f t="shared" si="257"/>
        <v>0.12649721039273118</v>
      </c>
      <c r="H142" s="17">
        <f t="shared" si="257"/>
        <v>0.13091890593629055</v>
      </c>
      <c r="I142" s="17">
        <f t="shared" si="257"/>
        <v>0.13077485873612835</v>
      </c>
      <c r="J142" s="17">
        <f t="shared" si="257"/>
        <v>9.5879770109384255E-2</v>
      </c>
      <c r="K142" s="17">
        <f t="shared" si="257"/>
        <v>0.10322543875098358</v>
      </c>
      <c r="L142" s="17">
        <f t="shared" si="257"/>
        <v>9.1056885238944535E-2</v>
      </c>
      <c r="M142" s="17">
        <f t="shared" si="257"/>
        <v>8.862315896498732E-2</v>
      </c>
      <c r="N142" s="17">
        <f t="shared" si="257"/>
        <v>9.2012492757343661E-2</v>
      </c>
      <c r="O142" s="17">
        <f t="shared" si="257"/>
        <v>8.2998136797331853E-2</v>
      </c>
      <c r="P142" s="17">
        <f t="shared" si="257"/>
        <v>9.8377557074747241E-2</v>
      </c>
      <c r="Q142" s="17">
        <f t="shared" si="257"/>
        <v>0.11504598522145711</v>
      </c>
      <c r="R142" s="17">
        <f t="shared" si="257"/>
        <v>0.10259611402473397</v>
      </c>
      <c r="S142" s="17">
        <f t="shared" ref="S142" si="258">CORREL($P$91:$P$129,X51:X89)</f>
        <v>0.14063003413391184</v>
      </c>
      <c r="T142" s="17">
        <f t="shared" ref="T142" si="259">CORREL($P$91:$P$129,Y51:Y89)</f>
        <v>0.12927126171022146</v>
      </c>
      <c r="U142" s="17">
        <f t="shared" ref="U142" si="260">CORREL($P$91:$P$129,Z51:Z89)</f>
        <v>0.10078937244762494</v>
      </c>
      <c r="V142" s="17">
        <f t="shared" ref="V142" si="261">CORREL($P$91:$P$129,AA51:AA89)</f>
        <v>0.11710527149041877</v>
      </c>
      <c r="W142" s="17">
        <f t="shared" ref="W142" si="262">CORREL($P$91:$P$129,AB51:AB89)</f>
        <v>0.13839535041465315</v>
      </c>
      <c r="X142" s="17">
        <f t="shared" ref="X142" si="263">CORREL($P$91:$P$129,AC51:AC89)</f>
        <v>9.6611961341134922E-2</v>
      </c>
      <c r="Z142" s="17">
        <f t="shared" ref="Z142:AF142" si="264">CORREL($P$91:$P$129,F91:F129)</f>
        <v>-0.58671580357802544</v>
      </c>
      <c r="AA142" s="17">
        <f t="shared" si="264"/>
        <v>-0.28760875367415228</v>
      </c>
      <c r="AB142" s="17">
        <f t="shared" si="264"/>
        <v>-0.25015229118392174</v>
      </c>
      <c r="AC142" s="17">
        <f t="shared" si="264"/>
        <v>-7.7337345436906332E-2</v>
      </c>
      <c r="AD142" s="17">
        <f t="shared" si="264"/>
        <v>-0.72930782006903139</v>
      </c>
      <c r="AE142" s="17">
        <f t="shared" si="264"/>
        <v>-0.32928225797711547</v>
      </c>
      <c r="AF142" s="17">
        <f t="shared" si="264"/>
        <v>-0.58246919377750062</v>
      </c>
      <c r="AL142">
        <v>1983</v>
      </c>
      <c r="AM142" t="str">
        <f t="shared" si="225"/>
        <v/>
      </c>
      <c r="AN142">
        <f t="shared" si="226"/>
        <v>2</v>
      </c>
      <c r="AO142">
        <f t="shared" si="227"/>
        <v>2</v>
      </c>
      <c r="AP142" t="str">
        <f t="shared" si="228"/>
        <v/>
      </c>
      <c r="AQ142">
        <f t="shared" si="229"/>
        <v>2</v>
      </c>
      <c r="AR142">
        <f t="shared" si="230"/>
        <v>2</v>
      </c>
      <c r="AS142" t="str">
        <f t="shared" si="231"/>
        <v/>
      </c>
      <c r="AT142">
        <f t="shared" si="232"/>
        <v>2</v>
      </c>
      <c r="AU142" t="str">
        <f t="shared" si="233"/>
        <v/>
      </c>
      <c r="AV142">
        <f t="shared" si="234"/>
        <v>15</v>
      </c>
      <c r="AW142">
        <f t="shared" si="235"/>
        <v>16</v>
      </c>
      <c r="AX142" t="str">
        <f t="shared" si="236"/>
        <v/>
      </c>
      <c r="AY142">
        <f t="shared" si="237"/>
        <v>14</v>
      </c>
      <c r="AZ142">
        <f t="shared" si="238"/>
        <v>16</v>
      </c>
      <c r="BA142" t="str">
        <f t="shared" si="239"/>
        <v/>
      </c>
      <c r="BB142">
        <f t="shared" si="240"/>
        <v>16</v>
      </c>
      <c r="BC142" t="str">
        <f t="shared" si="241"/>
        <v/>
      </c>
      <c r="BD142">
        <f t="shared" si="242"/>
        <v>27</v>
      </c>
      <c r="BE142">
        <f t="shared" si="243"/>
        <v>24</v>
      </c>
      <c r="BF142" t="str">
        <f t="shared" si="244"/>
        <v/>
      </c>
      <c r="BG142">
        <f t="shared" si="245"/>
        <v>26</v>
      </c>
      <c r="BH142">
        <f t="shared" si="246"/>
        <v>28</v>
      </c>
      <c r="BI142" t="str">
        <f t="shared" si="247"/>
        <v/>
      </c>
      <c r="BJ142">
        <f t="shared" si="248"/>
        <v>28</v>
      </c>
      <c r="BN142">
        <v>1983</v>
      </c>
      <c r="BO142" t="str">
        <f t="shared" si="201"/>
        <v/>
      </c>
      <c r="BP142" s="13">
        <f t="shared" si="202"/>
        <v>2.33</v>
      </c>
      <c r="BQ142" s="13">
        <f t="shared" si="203"/>
        <v>2.33</v>
      </c>
      <c r="BR142" s="13" t="str">
        <f t="shared" si="204"/>
        <v/>
      </c>
      <c r="BS142" s="13">
        <f t="shared" si="205"/>
        <v>2.33</v>
      </c>
      <c r="BT142" s="13">
        <f t="shared" si="206"/>
        <v>2.33</v>
      </c>
      <c r="BU142" s="13" t="str">
        <f t="shared" si="207"/>
        <v/>
      </c>
      <c r="BV142" s="13">
        <f t="shared" si="208"/>
        <v>2.33</v>
      </c>
      <c r="BW142" s="13" t="str">
        <f t="shared" si="209"/>
        <v/>
      </c>
      <c r="BX142" s="13">
        <f t="shared" si="210"/>
        <v>8.3000000000000004E-2</v>
      </c>
      <c r="BY142" s="13">
        <f t="shared" si="211"/>
        <v>8.3000000000000004E-2</v>
      </c>
      <c r="BZ142" s="13" t="str">
        <f t="shared" si="212"/>
        <v/>
      </c>
      <c r="CA142" s="13">
        <f t="shared" si="213"/>
        <v>8.3000000000000004E-2</v>
      </c>
      <c r="CB142" s="13">
        <f t="shared" si="214"/>
        <v>8.3000000000000004E-2</v>
      </c>
      <c r="CC142" s="13" t="str">
        <f t="shared" si="215"/>
        <v/>
      </c>
      <c r="CD142" s="13">
        <f t="shared" si="216"/>
        <v>8.3000000000000004E-2</v>
      </c>
      <c r="CE142" s="13" t="str">
        <f t="shared" si="249"/>
        <v/>
      </c>
      <c r="CF142" s="13">
        <f t="shared" si="250"/>
        <v>-0.10599</v>
      </c>
      <c r="CG142" s="13">
        <f t="shared" si="251"/>
        <v>-0.10599</v>
      </c>
      <c r="CH142" s="13" t="str">
        <f t="shared" si="252"/>
        <v/>
      </c>
      <c r="CI142" s="13">
        <f t="shared" si="253"/>
        <v>-0.10599</v>
      </c>
      <c r="CJ142" s="13">
        <f t="shared" si="254"/>
        <v>-0.10599</v>
      </c>
      <c r="CK142" s="13" t="str">
        <f t="shared" si="255"/>
        <v/>
      </c>
      <c r="CL142" s="13">
        <f t="shared" si="256"/>
        <v>-0.10599</v>
      </c>
    </row>
    <row r="143" spans="1:95">
      <c r="B143" t="s">
        <v>271</v>
      </c>
      <c r="C143" s="17">
        <f t="shared" ref="C143:R143" si="265">CORREL($Q$91:$Q$129,H$46:H$84)</f>
        <v>8.4615368244749634E-2</v>
      </c>
      <c r="D143" s="17">
        <f t="shared" si="265"/>
        <v>0.15712179120223407</v>
      </c>
      <c r="E143" s="17">
        <f t="shared" si="265"/>
        <v>0.23622052609532329</v>
      </c>
      <c r="F143" s="17">
        <f t="shared" si="265"/>
        <v>0.18960934227829193</v>
      </c>
      <c r="G143" s="17">
        <f t="shared" si="265"/>
        <v>0.14866318874969797</v>
      </c>
      <c r="H143" s="17">
        <f t="shared" si="265"/>
        <v>6.4402710235396982E-2</v>
      </c>
      <c r="I143" s="17">
        <f t="shared" si="265"/>
        <v>-2.7835363360027891E-2</v>
      </c>
      <c r="J143" s="17">
        <f t="shared" si="265"/>
        <v>7.1193036128323256E-2</v>
      </c>
      <c r="K143" s="17">
        <f t="shared" si="265"/>
        <v>0.13641289793631692</v>
      </c>
      <c r="L143" s="17">
        <f t="shared" si="265"/>
        <v>0.1058878300975728</v>
      </c>
      <c r="M143" s="17">
        <f t="shared" si="265"/>
        <v>0.10127903461523229</v>
      </c>
      <c r="N143" s="17">
        <f t="shared" si="265"/>
        <v>9.3748883134691402E-2</v>
      </c>
      <c r="O143" s="17">
        <f t="shared" si="265"/>
        <v>6.6609946977989581E-2</v>
      </c>
      <c r="P143" s="17">
        <f t="shared" si="265"/>
        <v>8.8053305859329148E-2</v>
      </c>
      <c r="Q143" s="17">
        <f t="shared" si="265"/>
        <v>4.7152304158244861E-2</v>
      </c>
      <c r="R143" s="17">
        <f t="shared" si="265"/>
        <v>-0.11371612311827763</v>
      </c>
      <c r="S143" s="17">
        <f t="shared" ref="S143" si="266">CORREL($Q$91:$Q$129,X$46:X$84)</f>
        <v>0.1636016374873519</v>
      </c>
      <c r="T143" s="17">
        <f t="shared" ref="T143" si="267">CORREL($Q$91:$Q$129,Y$46:Y$84)</f>
        <v>-0.12215245859293704</v>
      </c>
      <c r="U143" s="17">
        <f t="shared" ref="U143" si="268">CORREL($Q$91:$Q$129,Z$46:Z$84)</f>
        <v>-0.12004176008962698</v>
      </c>
      <c r="V143" s="17">
        <f t="shared" ref="V143" si="269">CORREL($Q$91:$Q$129,AA$46:AA$84)</f>
        <v>0.16447159010999432</v>
      </c>
      <c r="W143" s="17">
        <f t="shared" ref="W143" si="270">CORREL($Q$91:$Q$129,AB$46:AB$84)</f>
        <v>0.1168498696020598</v>
      </c>
      <c r="X143" s="17">
        <f t="shared" ref="X143" si="271">CORREL($Q$91:$Q$129,AC$46:AC$84)</f>
        <v>-1.7518581648597181E-2</v>
      </c>
      <c r="Z143" s="17">
        <f t="shared" ref="Z143:AF143" si="272">CORREL($Q$91:$Q$129,F91:F129)</f>
        <v>-0.31565740891375965</v>
      </c>
      <c r="AA143" s="17">
        <f t="shared" si="272"/>
        <v>-3.4311677879426336E-2</v>
      </c>
      <c r="AB143" s="17">
        <f t="shared" si="272"/>
        <v>-8.1103315085233364E-3</v>
      </c>
      <c r="AC143" s="17">
        <f t="shared" si="272"/>
        <v>-0.23651082097123122</v>
      </c>
      <c r="AD143" s="17">
        <f t="shared" si="272"/>
        <v>-0.25182870118446293</v>
      </c>
      <c r="AE143" s="17">
        <f t="shared" si="272"/>
        <v>-0.16617375309685456</v>
      </c>
      <c r="AF143" s="17">
        <f t="shared" si="272"/>
        <v>-0.44760472495121617</v>
      </c>
      <c r="AL143">
        <v>1984</v>
      </c>
      <c r="AM143">
        <f t="shared" si="225"/>
        <v>22</v>
      </c>
      <c r="AN143">
        <f t="shared" si="226"/>
        <v>31</v>
      </c>
      <c r="AO143">
        <f t="shared" si="227"/>
        <v>29</v>
      </c>
      <c r="AP143">
        <f t="shared" si="228"/>
        <v>18</v>
      </c>
      <c r="AQ143">
        <f t="shared" si="229"/>
        <v>29</v>
      </c>
      <c r="AR143">
        <f t="shared" si="230"/>
        <v>32</v>
      </c>
      <c r="AS143">
        <f t="shared" si="231"/>
        <v>26</v>
      </c>
      <c r="AT143">
        <f t="shared" si="232"/>
        <v>32</v>
      </c>
      <c r="AU143">
        <f t="shared" si="233"/>
        <v>17</v>
      </c>
      <c r="AV143">
        <f t="shared" si="234"/>
        <v>24</v>
      </c>
      <c r="AW143">
        <f t="shared" si="235"/>
        <v>23</v>
      </c>
      <c r="AX143">
        <f t="shared" si="236"/>
        <v>15</v>
      </c>
      <c r="AY143">
        <f t="shared" si="237"/>
        <v>23</v>
      </c>
      <c r="AZ143">
        <f t="shared" si="238"/>
        <v>25</v>
      </c>
      <c r="BA143">
        <f t="shared" si="239"/>
        <v>21</v>
      </c>
      <c r="BB143">
        <f t="shared" si="240"/>
        <v>25</v>
      </c>
      <c r="BC143">
        <f t="shared" si="241"/>
        <v>24</v>
      </c>
      <c r="BD143">
        <f t="shared" si="242"/>
        <v>35</v>
      </c>
      <c r="BE143">
        <f t="shared" si="243"/>
        <v>31</v>
      </c>
      <c r="BF143">
        <f t="shared" si="244"/>
        <v>20</v>
      </c>
      <c r="BG143">
        <f t="shared" si="245"/>
        <v>33</v>
      </c>
      <c r="BH143">
        <f t="shared" si="246"/>
        <v>36</v>
      </c>
      <c r="BI143">
        <f t="shared" si="247"/>
        <v>31</v>
      </c>
      <c r="BJ143">
        <f t="shared" si="248"/>
        <v>36</v>
      </c>
      <c r="BN143">
        <v>1984</v>
      </c>
      <c r="BO143">
        <f t="shared" si="201"/>
        <v>-0.95</v>
      </c>
      <c r="BP143" s="13">
        <f t="shared" si="202"/>
        <v>-0.95</v>
      </c>
      <c r="BQ143" s="13">
        <f t="shared" si="203"/>
        <v>-0.95</v>
      </c>
      <c r="BR143" s="13">
        <f t="shared" si="204"/>
        <v>-0.95</v>
      </c>
      <c r="BS143" s="13">
        <f t="shared" si="205"/>
        <v>-0.95</v>
      </c>
      <c r="BT143" s="13">
        <f t="shared" si="206"/>
        <v>-0.95</v>
      </c>
      <c r="BU143" s="13">
        <f t="shared" si="207"/>
        <v>-0.95</v>
      </c>
      <c r="BV143" s="13">
        <f t="shared" si="208"/>
        <v>-0.95</v>
      </c>
      <c r="BW143" s="13">
        <f t="shared" si="209"/>
        <v>-9.6000000000000002E-2</v>
      </c>
      <c r="BX143" s="13">
        <f t="shared" si="210"/>
        <v>-9.6000000000000002E-2</v>
      </c>
      <c r="BY143" s="13">
        <f t="shared" si="211"/>
        <v>-9.6000000000000002E-2</v>
      </c>
      <c r="BZ143" s="13">
        <f t="shared" si="212"/>
        <v>-9.6000000000000002E-2</v>
      </c>
      <c r="CA143" s="13">
        <f t="shared" si="213"/>
        <v>-9.6000000000000002E-2</v>
      </c>
      <c r="CB143" s="13">
        <f t="shared" si="214"/>
        <v>-9.6000000000000002E-2</v>
      </c>
      <c r="CC143" s="13">
        <f t="shared" si="215"/>
        <v>-9.6000000000000002E-2</v>
      </c>
      <c r="CD143" s="13">
        <f t="shared" si="216"/>
        <v>-9.6000000000000002E-2</v>
      </c>
      <c r="CE143" s="13">
        <f t="shared" si="249"/>
        <v>-0.34455000000000002</v>
      </c>
      <c r="CF143" s="13">
        <f t="shared" si="250"/>
        <v>-0.34455000000000002</v>
      </c>
      <c r="CG143" s="13">
        <f t="shared" si="251"/>
        <v>-0.34455000000000002</v>
      </c>
      <c r="CH143" s="13">
        <f t="shared" si="252"/>
        <v>-0.34455000000000002</v>
      </c>
      <c r="CI143" s="13">
        <f t="shared" si="253"/>
        <v>-0.34455000000000002</v>
      </c>
      <c r="CJ143" s="13">
        <f t="shared" si="254"/>
        <v>-0.34455000000000002</v>
      </c>
      <c r="CK143" s="13">
        <f t="shared" si="255"/>
        <v>-0.34455000000000002</v>
      </c>
      <c r="CL143" s="13">
        <f t="shared" si="256"/>
        <v>-0.34455000000000002</v>
      </c>
    </row>
    <row r="144" spans="1:95">
      <c r="B144" t="s">
        <v>277</v>
      </c>
      <c r="C144" s="17">
        <f t="shared" ref="C144:R144" si="273">CORREL($R$91:$R$129,H46:H84)</f>
        <v>0.32011867265192268</v>
      </c>
      <c r="D144" s="17">
        <f t="shared" si="273"/>
        <v>0.22734606779357452</v>
      </c>
      <c r="E144" s="17">
        <f t="shared" si="273"/>
        <v>0.21997291115811998</v>
      </c>
      <c r="F144" s="17">
        <f t="shared" si="273"/>
        <v>0.20746449504671283</v>
      </c>
      <c r="G144" s="17">
        <f t="shared" si="273"/>
        <v>-9.9742283080578184E-2</v>
      </c>
      <c r="H144" s="17">
        <f t="shared" si="273"/>
        <v>2.8067701006827542E-2</v>
      </c>
      <c r="I144" s="17">
        <f t="shared" si="273"/>
        <v>0.35212011895605677</v>
      </c>
      <c r="J144" s="17">
        <f t="shared" si="273"/>
        <v>0.27812887538871323</v>
      </c>
      <c r="K144" s="17">
        <f t="shared" si="273"/>
        <v>0.28388085674766816</v>
      </c>
      <c r="L144" s="17">
        <f t="shared" si="273"/>
        <v>0.30349883456976484</v>
      </c>
      <c r="M144" s="17">
        <f t="shared" si="273"/>
        <v>0.28157792982043928</v>
      </c>
      <c r="N144" s="17">
        <f t="shared" si="273"/>
        <v>0.24868632014699477</v>
      </c>
      <c r="O144" s="17">
        <f t="shared" si="273"/>
        <v>0.23591243506222426</v>
      </c>
      <c r="P144" s="17">
        <f t="shared" si="273"/>
        <v>0.26014194220850761</v>
      </c>
      <c r="Q144" s="17">
        <f t="shared" si="273"/>
        <v>0.30060292103625702</v>
      </c>
      <c r="R144" s="17">
        <f t="shared" si="273"/>
        <v>0.10925138693327067</v>
      </c>
      <c r="S144" s="17">
        <f t="shared" ref="S144" si="274">CORREL($R$91:$R$129,X46:X84)</f>
        <v>-0.19568959547484532</v>
      </c>
      <c r="T144" s="17">
        <f t="shared" ref="T144" si="275">CORREL($R$91:$R$129,Y46:Y84)</f>
        <v>-1.8756318428638296E-2</v>
      </c>
      <c r="U144" s="17">
        <f t="shared" ref="U144" si="276">CORREL($R$91:$R$129,Z46:Z84)</f>
        <v>0.13541762091332057</v>
      </c>
      <c r="V144" s="17">
        <f t="shared" ref="V144" si="277">CORREL($R$91:$R$129,AA46:AA84)</f>
        <v>-0.15560107523707312</v>
      </c>
      <c r="W144" s="17">
        <f t="shared" ref="W144" si="278">CORREL($R$91:$R$129,AB46:AB84)</f>
        <v>-8.0139018368047363E-2</v>
      </c>
      <c r="X144" s="17">
        <f t="shared" ref="X144" si="279">CORREL($R$91:$R$129,AC46:AC84)</f>
        <v>0.11494868333126719</v>
      </c>
      <c r="Z144" s="17">
        <f t="shared" ref="Z144:AF144" si="280">CORREL($R$91:$R$129,F91:F129)</f>
        <v>0.60635956571482663</v>
      </c>
      <c r="AA144" s="17">
        <f t="shared" si="280"/>
        <v>0.29550775228936832</v>
      </c>
      <c r="AB144" s="17">
        <f t="shared" si="280"/>
        <v>7.713199418710185E-3</v>
      </c>
      <c r="AC144" s="17">
        <f t="shared" si="280"/>
        <v>0.17225471864437039</v>
      </c>
      <c r="AD144" s="17">
        <f t="shared" si="280"/>
        <v>0.52834430410264344</v>
      </c>
      <c r="AE144" s="17">
        <f t="shared" si="280"/>
        <v>0.44697386334405903</v>
      </c>
      <c r="AF144" s="17">
        <f t="shared" si="280"/>
        <v>0.33497098207967702</v>
      </c>
      <c r="AL144">
        <v>1985</v>
      </c>
      <c r="AM144">
        <f t="shared" si="225"/>
        <v>24</v>
      </c>
      <c r="AN144">
        <f t="shared" si="226"/>
        <v>34</v>
      </c>
      <c r="AO144">
        <f t="shared" si="227"/>
        <v>32</v>
      </c>
      <c r="AP144">
        <f t="shared" si="228"/>
        <v>19</v>
      </c>
      <c r="AQ144">
        <f t="shared" si="229"/>
        <v>32</v>
      </c>
      <c r="AR144">
        <f t="shared" si="230"/>
        <v>35</v>
      </c>
      <c r="AS144">
        <f t="shared" si="231"/>
        <v>29</v>
      </c>
      <c r="AT144">
        <f t="shared" si="232"/>
        <v>35</v>
      </c>
      <c r="AU144">
        <f t="shared" si="233"/>
        <v>27</v>
      </c>
      <c r="AV144">
        <f t="shared" si="234"/>
        <v>38</v>
      </c>
      <c r="AW144">
        <f t="shared" si="235"/>
        <v>34</v>
      </c>
      <c r="AX144">
        <f t="shared" si="236"/>
        <v>22</v>
      </c>
      <c r="AY144">
        <f t="shared" si="237"/>
        <v>36</v>
      </c>
      <c r="AZ144">
        <f t="shared" si="238"/>
        <v>39</v>
      </c>
      <c r="BA144">
        <f t="shared" si="239"/>
        <v>33</v>
      </c>
      <c r="BB144">
        <f t="shared" si="240"/>
        <v>39</v>
      </c>
      <c r="BC144">
        <f t="shared" si="241"/>
        <v>22</v>
      </c>
      <c r="BD144">
        <f t="shared" si="242"/>
        <v>32</v>
      </c>
      <c r="BE144">
        <f t="shared" si="243"/>
        <v>29</v>
      </c>
      <c r="BF144">
        <f t="shared" si="244"/>
        <v>19</v>
      </c>
      <c r="BG144">
        <f t="shared" si="245"/>
        <v>31</v>
      </c>
      <c r="BH144">
        <f t="shared" si="246"/>
        <v>33</v>
      </c>
      <c r="BI144">
        <f t="shared" si="247"/>
        <v>28</v>
      </c>
      <c r="BJ144">
        <f t="shared" si="248"/>
        <v>33</v>
      </c>
      <c r="BN144">
        <v>1985</v>
      </c>
      <c r="BO144">
        <f t="shared" si="201"/>
        <v>-1.53</v>
      </c>
      <c r="BP144" s="13">
        <f t="shared" si="202"/>
        <v>-1.53</v>
      </c>
      <c r="BQ144" s="13">
        <f t="shared" si="203"/>
        <v>-1.53</v>
      </c>
      <c r="BR144" s="13">
        <f t="shared" si="204"/>
        <v>-1.53</v>
      </c>
      <c r="BS144" s="13">
        <f t="shared" si="205"/>
        <v>-1.53</v>
      </c>
      <c r="BT144" s="13">
        <f t="shared" si="206"/>
        <v>-1.53</v>
      </c>
      <c r="BU144" s="13">
        <f t="shared" si="207"/>
        <v>-1.53</v>
      </c>
      <c r="BV144" s="13">
        <f t="shared" si="208"/>
        <v>-1.53</v>
      </c>
      <c r="BW144" s="13">
        <f t="shared" si="209"/>
        <v>-0.43</v>
      </c>
      <c r="BX144" s="13">
        <f t="shared" si="210"/>
        <v>-0.43</v>
      </c>
      <c r="BY144" s="13">
        <f t="shared" si="211"/>
        <v>-0.43</v>
      </c>
      <c r="BZ144" s="13">
        <f t="shared" si="212"/>
        <v>-0.43</v>
      </c>
      <c r="CA144" s="13">
        <f t="shared" si="213"/>
        <v>-0.43</v>
      </c>
      <c r="CB144" s="13">
        <f t="shared" si="214"/>
        <v>-0.43</v>
      </c>
      <c r="CC144" s="13">
        <f t="shared" si="215"/>
        <v>-0.43</v>
      </c>
      <c r="CD144" s="13">
        <f t="shared" si="216"/>
        <v>-0.43</v>
      </c>
      <c r="CE144" s="13">
        <f t="shared" si="249"/>
        <v>-0.26622000000000001</v>
      </c>
      <c r="CF144" s="13">
        <f t="shared" si="250"/>
        <v>-0.26622000000000001</v>
      </c>
      <c r="CG144" s="13">
        <f t="shared" si="251"/>
        <v>-0.26622000000000001</v>
      </c>
      <c r="CH144" s="13">
        <f t="shared" si="252"/>
        <v>-0.26622000000000001</v>
      </c>
      <c r="CI144" s="13">
        <f t="shared" si="253"/>
        <v>-0.26622000000000001</v>
      </c>
      <c r="CJ144" s="13">
        <f t="shared" si="254"/>
        <v>-0.26622000000000001</v>
      </c>
      <c r="CK144" s="13">
        <f t="shared" si="255"/>
        <v>-0.26622000000000001</v>
      </c>
      <c r="CL144" s="13">
        <f t="shared" si="256"/>
        <v>-0.26622000000000001</v>
      </c>
    </row>
    <row r="145" spans="1:180">
      <c r="B145" t="s">
        <v>275</v>
      </c>
      <c r="C145" s="17">
        <f t="shared" ref="C145:R145" si="281">CORREL($S$91:$S$129,H46:H84)</f>
        <v>0.14038396914192083</v>
      </c>
      <c r="D145" s="17">
        <f t="shared" si="281"/>
        <v>0.24040685997517117</v>
      </c>
      <c r="E145" s="17">
        <f t="shared" si="281"/>
        <v>0.12418838776310295</v>
      </c>
      <c r="F145" s="17">
        <f t="shared" si="281"/>
        <v>7.8166891123872442E-2</v>
      </c>
      <c r="G145" s="17">
        <f t="shared" si="281"/>
        <v>-1.6609075566091317E-2</v>
      </c>
      <c r="H145" s="17">
        <f t="shared" si="281"/>
        <v>-0.1087451954655989</v>
      </c>
      <c r="I145" s="17">
        <f t="shared" si="281"/>
        <v>-0.24264950516063769</v>
      </c>
      <c r="J145" s="17">
        <f t="shared" si="281"/>
        <v>-8.8027624358107417E-2</v>
      </c>
      <c r="K145" s="17">
        <f t="shared" si="281"/>
        <v>2.4361448292933758E-2</v>
      </c>
      <c r="L145" s="17">
        <f t="shared" si="281"/>
        <v>-1.8767493639703411E-4</v>
      </c>
      <c r="M145" s="17">
        <f t="shared" si="281"/>
        <v>-2.7721783714498741E-2</v>
      </c>
      <c r="N145" s="17">
        <f t="shared" si="281"/>
        <v>-6.1649512493143252E-2</v>
      </c>
      <c r="O145" s="17">
        <f t="shared" si="281"/>
        <v>-6.0261437389793684E-2</v>
      </c>
      <c r="P145" s="17">
        <f t="shared" si="281"/>
        <v>-6.7918028756496163E-2</v>
      </c>
      <c r="Q145" s="17">
        <f t="shared" si="281"/>
        <v>-0.12837388582531187</v>
      </c>
      <c r="R145" s="17">
        <f t="shared" si="281"/>
        <v>-0.1219069231110665</v>
      </c>
      <c r="S145" s="17">
        <f t="shared" ref="S145" si="282">CORREL($S$91:$S$129,X46:X84)</f>
        <v>0.19981919143557164</v>
      </c>
      <c r="T145" s="17">
        <f t="shared" ref="T145" si="283">CORREL($S$91:$S$129,Y46:Y84)</f>
        <v>-0.19552721986201765</v>
      </c>
      <c r="U145" s="17">
        <f t="shared" ref="U145" si="284">CORREL($S$91:$S$129,Z46:Z84)</f>
        <v>-9.779086225470629E-2</v>
      </c>
      <c r="V145" s="17">
        <f t="shared" ref="V145" si="285">CORREL($S$91:$S$129,AA46:AA84)</f>
        <v>0.12386785715480818</v>
      </c>
      <c r="W145" s="17">
        <f t="shared" ref="W145" si="286">CORREL($S$91:$S$129,AB46:AB84)</f>
        <v>0.10902457477437182</v>
      </c>
      <c r="X145" s="17">
        <f t="shared" ref="X145" si="287">CORREL($S$91:$S$129,AC46:AC84)</f>
        <v>-8.6038269140251714E-2</v>
      </c>
      <c r="Z145" s="17">
        <f t="shared" ref="Z145:AF145" si="288">CORREL($S$91:$S$129,F91:F129)</f>
        <v>-0.42435163460754072</v>
      </c>
      <c r="AA145" s="17">
        <f t="shared" si="288"/>
        <v>-0.10456618609180311</v>
      </c>
      <c r="AB145" s="17">
        <f t="shared" si="288"/>
        <v>-0.17851318529082499</v>
      </c>
      <c r="AC145" s="17">
        <f t="shared" si="288"/>
        <v>-0.18437553754621983</v>
      </c>
      <c r="AD145" s="17">
        <f t="shared" si="288"/>
        <v>-0.50403169557233041</v>
      </c>
      <c r="AE145" s="17">
        <f t="shared" si="288"/>
        <v>-0.18219705542416523</v>
      </c>
      <c r="AF145" s="17">
        <f t="shared" si="288"/>
        <v>-0.65372414005101065</v>
      </c>
      <c r="AL145">
        <v>1986</v>
      </c>
      <c r="AM145">
        <f t="shared" si="225"/>
        <v>18</v>
      </c>
      <c r="AN145">
        <f t="shared" si="226"/>
        <v>22</v>
      </c>
      <c r="AO145">
        <f t="shared" si="227"/>
        <v>21</v>
      </c>
      <c r="AP145">
        <f t="shared" si="228"/>
        <v>14</v>
      </c>
      <c r="AQ145">
        <f t="shared" si="229"/>
        <v>20</v>
      </c>
      <c r="AR145">
        <f t="shared" si="230"/>
        <v>23</v>
      </c>
      <c r="AS145" t="str">
        <f t="shared" si="231"/>
        <v/>
      </c>
      <c r="AT145">
        <f t="shared" si="232"/>
        <v>23</v>
      </c>
      <c r="AU145">
        <f t="shared" si="233"/>
        <v>23</v>
      </c>
      <c r="AV145">
        <f t="shared" si="234"/>
        <v>32</v>
      </c>
      <c r="AW145">
        <f t="shared" si="235"/>
        <v>29</v>
      </c>
      <c r="AX145">
        <f t="shared" si="236"/>
        <v>21</v>
      </c>
      <c r="AY145">
        <f t="shared" si="237"/>
        <v>31</v>
      </c>
      <c r="AZ145">
        <f t="shared" si="238"/>
        <v>33</v>
      </c>
      <c r="BA145" t="str">
        <f t="shared" si="239"/>
        <v/>
      </c>
      <c r="BB145">
        <f t="shared" si="240"/>
        <v>33</v>
      </c>
      <c r="BC145">
        <f t="shared" si="241"/>
        <v>18</v>
      </c>
      <c r="BD145">
        <f t="shared" si="242"/>
        <v>28</v>
      </c>
      <c r="BE145">
        <f t="shared" si="243"/>
        <v>25</v>
      </c>
      <c r="BF145">
        <f t="shared" si="244"/>
        <v>17</v>
      </c>
      <c r="BG145">
        <f t="shared" si="245"/>
        <v>27</v>
      </c>
      <c r="BH145">
        <f t="shared" si="246"/>
        <v>29</v>
      </c>
      <c r="BI145" t="str">
        <f t="shared" si="247"/>
        <v/>
      </c>
      <c r="BJ145">
        <f t="shared" si="248"/>
        <v>29</v>
      </c>
      <c r="BN145">
        <v>1986</v>
      </c>
      <c r="BO145">
        <f t="shared" si="201"/>
        <v>-0.4</v>
      </c>
      <c r="BP145" s="13">
        <f t="shared" si="202"/>
        <v>-0.4</v>
      </c>
      <c r="BQ145" s="13">
        <f t="shared" si="203"/>
        <v>-0.4</v>
      </c>
      <c r="BR145" s="13">
        <f t="shared" si="204"/>
        <v>-0.4</v>
      </c>
      <c r="BS145" s="13">
        <f t="shared" si="205"/>
        <v>-0.4</v>
      </c>
      <c r="BT145" s="13">
        <f t="shared" si="206"/>
        <v>-0.4</v>
      </c>
      <c r="BU145" s="13" t="str">
        <f t="shared" si="207"/>
        <v/>
      </c>
      <c r="BV145" s="13">
        <f t="shared" si="208"/>
        <v>-0.4</v>
      </c>
      <c r="BW145" s="13">
        <f t="shared" si="209"/>
        <v>-0.24099999999999999</v>
      </c>
      <c r="BX145" s="13">
        <f t="shared" si="210"/>
        <v>-0.24099999999999999</v>
      </c>
      <c r="BY145" s="13">
        <f t="shared" si="211"/>
        <v>-0.24099999999999999</v>
      </c>
      <c r="BZ145" s="13">
        <f t="shared" si="212"/>
        <v>-0.24099999999999999</v>
      </c>
      <c r="CA145" s="13">
        <f t="shared" si="213"/>
        <v>-0.24099999999999999</v>
      </c>
      <c r="CB145" s="13">
        <f t="shared" si="214"/>
        <v>-0.24099999999999999</v>
      </c>
      <c r="CC145" s="13" t="str">
        <f t="shared" si="215"/>
        <v/>
      </c>
      <c r="CD145" s="13">
        <f t="shared" si="216"/>
        <v>-0.24099999999999999</v>
      </c>
      <c r="CE145" s="13">
        <f t="shared" si="249"/>
        <v>-0.10657</v>
      </c>
      <c r="CF145" s="13">
        <f t="shared" si="250"/>
        <v>-0.10657</v>
      </c>
      <c r="CG145" s="13">
        <f t="shared" si="251"/>
        <v>-0.10657</v>
      </c>
      <c r="CH145" s="13">
        <f t="shared" si="252"/>
        <v>-0.10657</v>
      </c>
      <c r="CI145" s="13">
        <f t="shared" si="253"/>
        <v>-0.10657</v>
      </c>
      <c r="CJ145" s="13">
        <f t="shared" si="254"/>
        <v>-0.10657</v>
      </c>
      <c r="CK145" s="13" t="str">
        <f t="shared" si="255"/>
        <v/>
      </c>
      <c r="CL145" s="13">
        <f t="shared" si="256"/>
        <v>-0.10657</v>
      </c>
    </row>
    <row r="146" spans="1:180">
      <c r="AL146">
        <v>1987</v>
      </c>
      <c r="AM146" t="str">
        <f t="shared" si="225"/>
        <v/>
      </c>
      <c r="AN146">
        <f t="shared" si="226"/>
        <v>9</v>
      </c>
      <c r="AO146" t="str">
        <f t="shared" si="227"/>
        <v/>
      </c>
      <c r="AP146">
        <f t="shared" si="228"/>
        <v>6</v>
      </c>
      <c r="AQ146">
        <f t="shared" si="229"/>
        <v>9</v>
      </c>
      <c r="AR146">
        <f t="shared" si="230"/>
        <v>10</v>
      </c>
      <c r="AS146">
        <f t="shared" si="231"/>
        <v>7</v>
      </c>
      <c r="AT146">
        <f t="shared" si="232"/>
        <v>10</v>
      </c>
      <c r="AU146" t="str">
        <f t="shared" si="233"/>
        <v/>
      </c>
      <c r="AV146">
        <f t="shared" si="234"/>
        <v>20</v>
      </c>
      <c r="AW146" t="str">
        <f t="shared" si="235"/>
        <v/>
      </c>
      <c r="AX146">
        <f t="shared" si="236"/>
        <v>13</v>
      </c>
      <c r="AY146">
        <f t="shared" si="237"/>
        <v>19</v>
      </c>
      <c r="AZ146">
        <f t="shared" si="238"/>
        <v>21</v>
      </c>
      <c r="BA146">
        <f t="shared" si="239"/>
        <v>17</v>
      </c>
      <c r="BB146">
        <f t="shared" si="240"/>
        <v>21</v>
      </c>
      <c r="BC146" t="str">
        <f t="shared" si="241"/>
        <v/>
      </c>
      <c r="BD146">
        <f t="shared" si="242"/>
        <v>10</v>
      </c>
      <c r="BE146" t="str">
        <f t="shared" si="243"/>
        <v/>
      </c>
      <c r="BF146">
        <f t="shared" si="244"/>
        <v>7</v>
      </c>
      <c r="BG146">
        <f t="shared" si="245"/>
        <v>11</v>
      </c>
      <c r="BH146">
        <f t="shared" si="246"/>
        <v>11</v>
      </c>
      <c r="BI146">
        <f t="shared" si="247"/>
        <v>11</v>
      </c>
      <c r="BJ146">
        <f t="shared" si="248"/>
        <v>11</v>
      </c>
      <c r="BN146">
        <v>1987</v>
      </c>
      <c r="BO146" t="str">
        <f t="shared" si="201"/>
        <v/>
      </c>
      <c r="BP146" s="13">
        <f t="shared" si="202"/>
        <v>0.98</v>
      </c>
      <c r="BQ146" s="13" t="str">
        <f t="shared" si="203"/>
        <v/>
      </c>
      <c r="BR146" s="13">
        <f t="shared" si="204"/>
        <v>0.98</v>
      </c>
      <c r="BS146" s="13">
        <f t="shared" si="205"/>
        <v>0.98</v>
      </c>
      <c r="BT146" s="13">
        <f t="shared" si="206"/>
        <v>0.98</v>
      </c>
      <c r="BU146" s="13">
        <f t="shared" si="207"/>
        <v>0.98</v>
      </c>
      <c r="BV146" s="13">
        <f t="shared" si="208"/>
        <v>0.98</v>
      </c>
      <c r="BW146" s="13" t="str">
        <f t="shared" si="209"/>
        <v/>
      </c>
      <c r="BX146" s="13">
        <f t="shared" si="210"/>
        <v>-1.9E-2</v>
      </c>
      <c r="BY146" s="13" t="str">
        <f t="shared" si="211"/>
        <v/>
      </c>
      <c r="BZ146" s="13">
        <f t="shared" si="212"/>
        <v>-1.9E-2</v>
      </c>
      <c r="CA146" s="13">
        <f t="shared" si="213"/>
        <v>-1.9E-2</v>
      </c>
      <c r="CB146" s="13">
        <f t="shared" si="214"/>
        <v>-1.9E-2</v>
      </c>
      <c r="CC146" s="13">
        <f t="shared" si="215"/>
        <v>-1.9E-2</v>
      </c>
      <c r="CD146" s="13">
        <f t="shared" si="216"/>
        <v>-1.9E-2</v>
      </c>
      <c r="CE146" s="13" t="str">
        <f t="shared" si="249"/>
        <v/>
      </c>
      <c r="CF146" s="13">
        <f t="shared" si="250"/>
        <v>0.11366999999999999</v>
      </c>
      <c r="CG146" s="13" t="str">
        <f t="shared" si="251"/>
        <v/>
      </c>
      <c r="CH146" s="13">
        <f t="shared" si="252"/>
        <v>0.11366999999999999</v>
      </c>
      <c r="CI146" s="13">
        <f t="shared" si="253"/>
        <v>0.11366999999999999</v>
      </c>
      <c r="CJ146" s="13">
        <f t="shared" si="254"/>
        <v>0.11366999999999999</v>
      </c>
      <c r="CK146" s="13">
        <f t="shared" si="255"/>
        <v>0.11366999999999999</v>
      </c>
      <c r="CL146" s="13">
        <f t="shared" si="256"/>
        <v>0.11366999999999999</v>
      </c>
    </row>
    <row r="147" spans="1:180">
      <c r="B147">
        <f t="shared" ref="B147:D147" si="289">CORREL($E$150:$E$188,B150:B188)</f>
        <v>0.12723914790053656</v>
      </c>
      <c r="C147">
        <f t="shared" si="289"/>
        <v>-0.24740775757323755</v>
      </c>
      <c r="D147">
        <f t="shared" si="289"/>
        <v>0.58717707677274888</v>
      </c>
      <c r="E147">
        <f>CORREL($E$150:$E$188,E150:E188)</f>
        <v>1</v>
      </c>
      <c r="F147">
        <f t="shared" ref="F147:J147" si="290">CORREL($E$150:$E$188,F150:F188)</f>
        <v>0.12620614421830822</v>
      </c>
      <c r="G147">
        <f t="shared" si="290"/>
        <v>0.41159994244201065</v>
      </c>
      <c r="H147">
        <f t="shared" si="290"/>
        <v>0.59348699935228522</v>
      </c>
      <c r="I147">
        <f t="shared" si="290"/>
        <v>0.30408431885891762</v>
      </c>
      <c r="J147">
        <f t="shared" si="290"/>
        <v>0.51772101751790212</v>
      </c>
      <c r="AL147">
        <v>1988</v>
      </c>
      <c r="AM147">
        <f t="shared" si="225"/>
        <v>6</v>
      </c>
      <c r="AN147">
        <f t="shared" si="226"/>
        <v>8</v>
      </c>
      <c r="AO147">
        <f t="shared" si="227"/>
        <v>9</v>
      </c>
      <c r="AP147">
        <f t="shared" si="228"/>
        <v>5</v>
      </c>
      <c r="AQ147">
        <f t="shared" si="229"/>
        <v>8</v>
      </c>
      <c r="AR147">
        <f t="shared" si="230"/>
        <v>9</v>
      </c>
      <c r="AS147">
        <f t="shared" si="231"/>
        <v>6</v>
      </c>
      <c r="AT147">
        <f t="shared" si="232"/>
        <v>9</v>
      </c>
      <c r="AU147">
        <f t="shared" si="233"/>
        <v>6</v>
      </c>
      <c r="AV147">
        <f t="shared" si="234"/>
        <v>7</v>
      </c>
      <c r="AW147">
        <f t="shared" si="235"/>
        <v>8</v>
      </c>
      <c r="AX147">
        <f t="shared" si="236"/>
        <v>5</v>
      </c>
      <c r="AY147">
        <f t="shared" si="237"/>
        <v>7</v>
      </c>
      <c r="AZ147">
        <f t="shared" si="238"/>
        <v>8</v>
      </c>
      <c r="BA147">
        <f t="shared" si="239"/>
        <v>5</v>
      </c>
      <c r="BB147">
        <f t="shared" si="240"/>
        <v>8</v>
      </c>
      <c r="BC147">
        <f t="shared" si="241"/>
        <v>4</v>
      </c>
      <c r="BD147">
        <f t="shared" si="242"/>
        <v>5</v>
      </c>
      <c r="BE147">
        <f t="shared" si="243"/>
        <v>6</v>
      </c>
      <c r="BF147">
        <f t="shared" si="244"/>
        <v>4</v>
      </c>
      <c r="BG147">
        <f t="shared" si="245"/>
        <v>6</v>
      </c>
      <c r="BH147">
        <f t="shared" si="246"/>
        <v>6</v>
      </c>
      <c r="BI147">
        <f t="shared" si="247"/>
        <v>6</v>
      </c>
      <c r="BJ147">
        <f t="shared" si="248"/>
        <v>6</v>
      </c>
      <c r="BN147">
        <v>1988</v>
      </c>
      <c r="BO147">
        <f t="shared" si="201"/>
        <v>1.05</v>
      </c>
      <c r="BP147" s="13">
        <f t="shared" si="202"/>
        <v>1.05</v>
      </c>
      <c r="BQ147" s="13">
        <f t="shared" si="203"/>
        <v>1.05</v>
      </c>
      <c r="BR147" s="13">
        <f t="shared" si="204"/>
        <v>1.05</v>
      </c>
      <c r="BS147" s="13">
        <f t="shared" si="205"/>
        <v>1.05</v>
      </c>
      <c r="BT147" s="13">
        <f t="shared" si="206"/>
        <v>1.05</v>
      </c>
      <c r="BU147" s="13">
        <f t="shared" si="207"/>
        <v>1.05</v>
      </c>
      <c r="BV147" s="13">
        <f t="shared" si="208"/>
        <v>1.05</v>
      </c>
      <c r="BW147" s="13">
        <f t="shared" si="209"/>
        <v>0.25900000000000001</v>
      </c>
      <c r="BX147" s="13">
        <f t="shared" si="210"/>
        <v>0.25900000000000001</v>
      </c>
      <c r="BY147" s="13">
        <f t="shared" si="211"/>
        <v>0.25900000000000001</v>
      </c>
      <c r="BZ147" s="13">
        <f t="shared" si="212"/>
        <v>0.25900000000000001</v>
      </c>
      <c r="CA147" s="13">
        <f t="shared" si="213"/>
        <v>0.25900000000000001</v>
      </c>
      <c r="CB147" s="13">
        <f t="shared" si="214"/>
        <v>0.25900000000000001</v>
      </c>
      <c r="CC147" s="13">
        <f t="shared" si="215"/>
        <v>0.25900000000000001</v>
      </c>
      <c r="CD147" s="13">
        <f t="shared" si="216"/>
        <v>0.25900000000000001</v>
      </c>
      <c r="CE147" s="13">
        <f t="shared" si="249"/>
        <v>0.25802999999999998</v>
      </c>
      <c r="CF147" s="13">
        <f t="shared" si="250"/>
        <v>0.25802999999999998</v>
      </c>
      <c r="CG147" s="13">
        <f t="shared" si="251"/>
        <v>0.25802999999999998</v>
      </c>
      <c r="CH147" s="13">
        <f t="shared" si="252"/>
        <v>0.25802999999999998</v>
      </c>
      <c r="CI147" s="13">
        <f t="shared" si="253"/>
        <v>0.25802999999999998</v>
      </c>
      <c r="CJ147" s="13">
        <f t="shared" si="254"/>
        <v>0.25802999999999998</v>
      </c>
      <c r="CK147" s="13">
        <f t="shared" si="255"/>
        <v>0.25802999999999998</v>
      </c>
      <c r="CL147" s="13">
        <f t="shared" si="256"/>
        <v>0.25802999999999998</v>
      </c>
    </row>
    <row r="148" spans="1:180">
      <c r="A148" s="28" t="s">
        <v>337</v>
      </c>
      <c r="AL148">
        <v>1989</v>
      </c>
      <c r="AM148">
        <f t="shared" si="225"/>
        <v>27</v>
      </c>
      <c r="AN148">
        <f t="shared" si="226"/>
        <v>38</v>
      </c>
      <c r="AO148">
        <f t="shared" si="227"/>
        <v>34</v>
      </c>
      <c r="AP148">
        <f t="shared" si="228"/>
        <v>22</v>
      </c>
      <c r="AQ148">
        <f t="shared" si="229"/>
        <v>36</v>
      </c>
      <c r="AR148">
        <f t="shared" si="230"/>
        <v>39</v>
      </c>
      <c r="AS148">
        <f t="shared" si="231"/>
        <v>33</v>
      </c>
      <c r="AT148">
        <f t="shared" si="232"/>
        <v>39</v>
      </c>
      <c r="AU148">
        <f t="shared" si="233"/>
        <v>14</v>
      </c>
      <c r="AV148">
        <f t="shared" si="234"/>
        <v>17</v>
      </c>
      <c r="AW148">
        <f t="shared" si="235"/>
        <v>18</v>
      </c>
      <c r="AX148">
        <f t="shared" si="236"/>
        <v>10</v>
      </c>
      <c r="AY148">
        <f t="shared" si="237"/>
        <v>16</v>
      </c>
      <c r="AZ148">
        <f t="shared" si="238"/>
        <v>18</v>
      </c>
      <c r="BA148">
        <f t="shared" si="239"/>
        <v>14</v>
      </c>
      <c r="BB148">
        <f t="shared" si="240"/>
        <v>18</v>
      </c>
      <c r="BC148">
        <f t="shared" si="241"/>
        <v>12</v>
      </c>
      <c r="BD148">
        <f t="shared" si="242"/>
        <v>19</v>
      </c>
      <c r="BE148">
        <f t="shared" si="243"/>
        <v>18</v>
      </c>
      <c r="BF148">
        <f t="shared" si="244"/>
        <v>11</v>
      </c>
      <c r="BG148">
        <f t="shared" si="245"/>
        <v>18</v>
      </c>
      <c r="BH148">
        <f t="shared" si="246"/>
        <v>20</v>
      </c>
      <c r="BI148">
        <f t="shared" si="247"/>
        <v>18</v>
      </c>
      <c r="BJ148">
        <f t="shared" si="248"/>
        <v>20</v>
      </c>
      <c r="BN148">
        <v>1989</v>
      </c>
      <c r="BO148">
        <f t="shared" si="201"/>
        <v>-1.98</v>
      </c>
      <c r="BP148" s="13">
        <f t="shared" si="202"/>
        <v>-1.98</v>
      </c>
      <c r="BQ148" s="13">
        <f t="shared" si="203"/>
        <v>-1.98</v>
      </c>
      <c r="BR148" s="13">
        <f t="shared" si="204"/>
        <v>-1.98</v>
      </c>
      <c r="BS148" s="13">
        <f t="shared" si="205"/>
        <v>-1.98</v>
      </c>
      <c r="BT148" s="13">
        <f t="shared" si="206"/>
        <v>-1.98</v>
      </c>
      <c r="BU148" s="13">
        <f t="shared" si="207"/>
        <v>-1.98</v>
      </c>
      <c r="BV148" s="13">
        <f t="shared" si="208"/>
        <v>-1.98</v>
      </c>
      <c r="BW148" s="13">
        <f t="shared" si="209"/>
        <v>3.0000000000000001E-3</v>
      </c>
      <c r="BX148" s="13">
        <f t="shared" si="210"/>
        <v>3.0000000000000001E-3</v>
      </c>
      <c r="BY148" s="13">
        <f t="shared" si="211"/>
        <v>3.0000000000000001E-3</v>
      </c>
      <c r="BZ148" s="13">
        <f t="shared" si="212"/>
        <v>3.0000000000000001E-3</v>
      </c>
      <c r="CA148" s="13">
        <f t="shared" si="213"/>
        <v>3.0000000000000001E-3</v>
      </c>
      <c r="CB148" s="13">
        <f t="shared" si="214"/>
        <v>3.0000000000000001E-3</v>
      </c>
      <c r="CC148" s="13">
        <f t="shared" si="215"/>
        <v>3.0000000000000001E-3</v>
      </c>
      <c r="CD148" s="13">
        <f t="shared" si="216"/>
        <v>3.0000000000000001E-3</v>
      </c>
      <c r="CE148" s="13">
        <f t="shared" si="249"/>
        <v>5.6899999999999997E-3</v>
      </c>
      <c r="CF148" s="13">
        <f t="shared" si="250"/>
        <v>5.6899999999999997E-3</v>
      </c>
      <c r="CG148" s="13">
        <f t="shared" si="251"/>
        <v>5.6899999999999997E-3</v>
      </c>
      <c r="CH148" s="13">
        <f t="shared" si="252"/>
        <v>5.6899999999999997E-3</v>
      </c>
      <c r="CI148" s="13">
        <f t="shared" si="253"/>
        <v>5.6899999999999997E-3</v>
      </c>
      <c r="CJ148" s="13">
        <f t="shared" si="254"/>
        <v>5.6899999999999997E-3</v>
      </c>
      <c r="CK148" s="13">
        <f t="shared" si="255"/>
        <v>5.6899999999999997E-3</v>
      </c>
      <c r="CL148" s="13">
        <f t="shared" si="256"/>
        <v>5.6899999999999997E-3</v>
      </c>
    </row>
    <row r="149" spans="1:180">
      <c r="A149" s="6" t="s">
        <v>92</v>
      </c>
      <c r="B149" s="5" t="s">
        <v>160</v>
      </c>
      <c r="C149" s="5" t="s">
        <v>224</v>
      </c>
      <c r="D149" s="5" t="s">
        <v>225</v>
      </c>
      <c r="E149" s="5" t="s">
        <v>226</v>
      </c>
      <c r="F149" s="5" t="s">
        <v>161</v>
      </c>
      <c r="G149" s="5" t="s">
        <v>211</v>
      </c>
      <c r="H149" s="5" t="s">
        <v>202</v>
      </c>
      <c r="I149" s="5" t="s">
        <v>203</v>
      </c>
      <c r="J149" s="5" t="s">
        <v>212</v>
      </c>
      <c r="M149" s="6" t="s">
        <v>206</v>
      </c>
      <c r="N149" s="5" t="s">
        <v>160</v>
      </c>
      <c r="O149" s="5" t="s">
        <v>224</v>
      </c>
      <c r="P149" s="5" t="s">
        <v>225</v>
      </c>
      <c r="Q149" s="5" t="s">
        <v>226</v>
      </c>
      <c r="R149" s="5" t="s">
        <v>161</v>
      </c>
      <c r="S149" s="5" t="s">
        <v>211</v>
      </c>
      <c r="T149" s="5" t="s">
        <v>202</v>
      </c>
      <c r="U149" s="5" t="s">
        <v>203</v>
      </c>
      <c r="V149" s="5" t="s">
        <v>212</v>
      </c>
      <c r="Y149" s="6" t="s">
        <v>94</v>
      </c>
      <c r="Z149" s="5" t="s">
        <v>160</v>
      </c>
      <c r="AA149" s="5" t="s">
        <v>224</v>
      </c>
      <c r="AB149" s="5" t="s">
        <v>225</v>
      </c>
      <c r="AC149" s="5" t="s">
        <v>226</v>
      </c>
      <c r="AD149" s="5" t="s">
        <v>161</v>
      </c>
      <c r="AE149" s="5" t="s">
        <v>211</v>
      </c>
      <c r="AF149" s="5" t="s">
        <v>202</v>
      </c>
      <c r="AG149" s="5" t="s">
        <v>203</v>
      </c>
      <c r="AH149" s="5" t="s">
        <v>212</v>
      </c>
      <c r="AI149" s="5" t="s">
        <v>251</v>
      </c>
      <c r="AJ149" s="5" t="s">
        <v>252</v>
      </c>
      <c r="AL149">
        <v>1990</v>
      </c>
      <c r="AM149">
        <f t="shared" si="225"/>
        <v>16</v>
      </c>
      <c r="AN149">
        <f t="shared" si="226"/>
        <v>20</v>
      </c>
      <c r="AO149">
        <f t="shared" si="227"/>
        <v>19</v>
      </c>
      <c r="AP149">
        <f t="shared" si="228"/>
        <v>12</v>
      </c>
      <c r="AQ149">
        <f t="shared" si="229"/>
        <v>18</v>
      </c>
      <c r="AR149">
        <f t="shared" si="230"/>
        <v>21</v>
      </c>
      <c r="AS149">
        <f t="shared" si="231"/>
        <v>17</v>
      </c>
      <c r="AT149">
        <f t="shared" si="232"/>
        <v>21</v>
      </c>
      <c r="AU149">
        <f t="shared" si="233"/>
        <v>16</v>
      </c>
      <c r="AV149">
        <f t="shared" si="234"/>
        <v>22</v>
      </c>
      <c r="AW149">
        <f t="shared" si="235"/>
        <v>21</v>
      </c>
      <c r="AX149">
        <f t="shared" si="236"/>
        <v>14</v>
      </c>
      <c r="AY149">
        <f t="shared" si="237"/>
        <v>21</v>
      </c>
      <c r="AZ149">
        <f t="shared" si="238"/>
        <v>23</v>
      </c>
      <c r="BA149">
        <f t="shared" si="239"/>
        <v>19</v>
      </c>
      <c r="BB149">
        <f t="shared" si="240"/>
        <v>23</v>
      </c>
      <c r="BC149">
        <f t="shared" si="241"/>
        <v>14</v>
      </c>
      <c r="BD149">
        <f t="shared" si="242"/>
        <v>21</v>
      </c>
      <c r="BE149">
        <f t="shared" si="243"/>
        <v>20</v>
      </c>
      <c r="BF149">
        <f t="shared" si="244"/>
        <v>13</v>
      </c>
      <c r="BG149">
        <f t="shared" si="245"/>
        <v>20</v>
      </c>
      <c r="BH149">
        <f t="shared" si="246"/>
        <v>22</v>
      </c>
      <c r="BI149">
        <f t="shared" si="247"/>
        <v>20</v>
      </c>
      <c r="BJ149">
        <f t="shared" si="248"/>
        <v>22</v>
      </c>
      <c r="BN149">
        <v>1990</v>
      </c>
      <c r="BO149">
        <f t="shared" si="201"/>
        <v>-0.13</v>
      </c>
      <c r="BP149" s="13">
        <f t="shared" si="202"/>
        <v>-0.13</v>
      </c>
      <c r="BQ149" s="13">
        <f t="shared" si="203"/>
        <v>-0.13</v>
      </c>
      <c r="BR149" s="13">
        <f t="shared" si="204"/>
        <v>-0.13</v>
      </c>
      <c r="BS149" s="13">
        <f t="shared" si="205"/>
        <v>-0.13</v>
      </c>
      <c r="BT149" s="13">
        <f t="shared" si="206"/>
        <v>-0.13</v>
      </c>
      <c r="BU149" s="13">
        <f t="shared" si="207"/>
        <v>-0.13</v>
      </c>
      <c r="BV149" s="13">
        <f t="shared" si="208"/>
        <v>-0.13</v>
      </c>
      <c r="BW149" s="13">
        <f t="shared" si="209"/>
        <v>-0.04</v>
      </c>
      <c r="BX149" s="13">
        <f t="shared" si="210"/>
        <v>-0.04</v>
      </c>
      <c r="BY149" s="13">
        <f t="shared" si="211"/>
        <v>-0.04</v>
      </c>
      <c r="BZ149" s="13">
        <f t="shared" si="212"/>
        <v>-0.04</v>
      </c>
      <c r="CA149" s="13">
        <f t="shared" si="213"/>
        <v>-0.04</v>
      </c>
      <c r="CB149" s="13">
        <f t="shared" si="214"/>
        <v>-0.04</v>
      </c>
      <c r="CC149" s="13">
        <f t="shared" si="215"/>
        <v>-0.04</v>
      </c>
      <c r="CD149" s="13">
        <f t="shared" si="216"/>
        <v>-0.04</v>
      </c>
      <c r="CE149" s="13">
        <f t="shared" si="249"/>
        <v>-4.2540000000000001E-2</v>
      </c>
      <c r="CF149" s="13">
        <f t="shared" si="250"/>
        <v>-4.2540000000000001E-2</v>
      </c>
      <c r="CG149" s="13">
        <f t="shared" si="251"/>
        <v>-4.2540000000000001E-2</v>
      </c>
      <c r="CH149" s="13">
        <f t="shared" si="252"/>
        <v>-4.2540000000000001E-2</v>
      </c>
      <c r="CI149" s="13">
        <f t="shared" si="253"/>
        <v>-4.2540000000000001E-2</v>
      </c>
      <c r="CJ149" s="13">
        <f t="shared" si="254"/>
        <v>-4.2540000000000001E-2</v>
      </c>
      <c r="CK149" s="13">
        <f t="shared" si="255"/>
        <v>-4.2540000000000001E-2</v>
      </c>
      <c r="CL149" s="13">
        <f t="shared" si="256"/>
        <v>-4.2540000000000001E-2</v>
      </c>
    </row>
    <row r="150" spans="1:180">
      <c r="A150" s="7">
        <v>1980</v>
      </c>
      <c r="B150">
        <v>81</v>
      </c>
      <c r="C150">
        <v>74</v>
      </c>
      <c r="D150">
        <v>59</v>
      </c>
      <c r="E150">
        <v>35</v>
      </c>
      <c r="F150">
        <v>88</v>
      </c>
      <c r="G150">
        <v>39</v>
      </c>
      <c r="H150">
        <v>1</v>
      </c>
      <c r="I150">
        <v>5</v>
      </c>
      <c r="J150">
        <v>41</v>
      </c>
      <c r="M150" s="7">
        <v>1980</v>
      </c>
      <c r="N150">
        <v>46</v>
      </c>
      <c r="O150">
        <v>17</v>
      </c>
      <c r="P150">
        <v>27</v>
      </c>
      <c r="Q150">
        <v>26</v>
      </c>
      <c r="R150">
        <v>7</v>
      </c>
      <c r="S150">
        <v>82</v>
      </c>
      <c r="T150">
        <v>55</v>
      </c>
      <c r="U150">
        <v>1</v>
      </c>
      <c r="V150">
        <v>47</v>
      </c>
      <c r="Y150" s="7">
        <v>1980</v>
      </c>
      <c r="AA150">
        <v>25</v>
      </c>
      <c r="AB150">
        <v>41</v>
      </c>
      <c r="AC150">
        <v>60</v>
      </c>
      <c r="AD150">
        <v>48</v>
      </c>
      <c r="AE150">
        <v>9</v>
      </c>
      <c r="AF150">
        <v>37</v>
      </c>
      <c r="AG150">
        <v>21</v>
      </c>
      <c r="AH150">
        <v>1</v>
      </c>
      <c r="AI150">
        <v>71</v>
      </c>
      <c r="AJ150">
        <v>2</v>
      </c>
      <c r="AL150">
        <v>1991</v>
      </c>
      <c r="AM150">
        <f t="shared" si="225"/>
        <v>11</v>
      </c>
      <c r="AN150">
        <f t="shared" si="226"/>
        <v>14</v>
      </c>
      <c r="AO150">
        <f t="shared" si="227"/>
        <v>14</v>
      </c>
      <c r="AP150">
        <f t="shared" si="228"/>
        <v>7</v>
      </c>
      <c r="AQ150">
        <f t="shared" si="229"/>
        <v>14</v>
      </c>
      <c r="AR150">
        <f t="shared" si="230"/>
        <v>15</v>
      </c>
      <c r="AS150">
        <f t="shared" si="231"/>
        <v>11</v>
      </c>
      <c r="AT150">
        <f t="shared" si="232"/>
        <v>15</v>
      </c>
      <c r="AU150">
        <f t="shared" si="233"/>
        <v>8</v>
      </c>
      <c r="AV150">
        <f t="shared" si="234"/>
        <v>9</v>
      </c>
      <c r="AW150">
        <f t="shared" si="235"/>
        <v>10</v>
      </c>
      <c r="AX150">
        <f t="shared" si="236"/>
        <v>7</v>
      </c>
      <c r="AY150">
        <f t="shared" si="237"/>
        <v>9</v>
      </c>
      <c r="AZ150">
        <f t="shared" si="238"/>
        <v>10</v>
      </c>
      <c r="BA150">
        <f t="shared" si="239"/>
        <v>7</v>
      </c>
      <c r="BB150">
        <f t="shared" si="240"/>
        <v>10</v>
      </c>
      <c r="BC150">
        <f t="shared" si="241"/>
        <v>7</v>
      </c>
      <c r="BD150">
        <f t="shared" si="242"/>
        <v>8</v>
      </c>
      <c r="BE150">
        <f t="shared" si="243"/>
        <v>9</v>
      </c>
      <c r="BF150">
        <f t="shared" si="244"/>
        <v>6</v>
      </c>
      <c r="BG150">
        <f t="shared" si="245"/>
        <v>9</v>
      </c>
      <c r="BH150">
        <f t="shared" si="246"/>
        <v>9</v>
      </c>
      <c r="BI150">
        <f t="shared" si="247"/>
        <v>9</v>
      </c>
      <c r="BJ150">
        <f t="shared" si="248"/>
        <v>9</v>
      </c>
      <c r="BN150">
        <v>1991</v>
      </c>
      <c r="BO150">
        <f t="shared" si="201"/>
        <v>0.32</v>
      </c>
      <c r="BP150" s="13">
        <f t="shared" si="202"/>
        <v>0.32</v>
      </c>
      <c r="BQ150" s="13">
        <f t="shared" si="203"/>
        <v>0.32</v>
      </c>
      <c r="BR150" s="13">
        <f t="shared" si="204"/>
        <v>0.32</v>
      </c>
      <c r="BS150" s="13">
        <f t="shared" si="205"/>
        <v>0.32</v>
      </c>
      <c r="BT150" s="13">
        <f t="shared" si="206"/>
        <v>0.32</v>
      </c>
      <c r="BU150" s="13">
        <f t="shared" si="207"/>
        <v>0.32</v>
      </c>
      <c r="BV150" s="13">
        <f t="shared" si="208"/>
        <v>0.32</v>
      </c>
      <c r="BW150" s="13">
        <f t="shared" si="209"/>
        <v>0.23300000000000001</v>
      </c>
      <c r="BX150" s="13">
        <f t="shared" si="210"/>
        <v>0.23300000000000001</v>
      </c>
      <c r="BY150" s="13">
        <f t="shared" si="211"/>
        <v>0.23300000000000001</v>
      </c>
      <c r="BZ150" s="13">
        <f t="shared" si="212"/>
        <v>0.23300000000000001</v>
      </c>
      <c r="CA150" s="13">
        <f t="shared" si="213"/>
        <v>0.23300000000000001</v>
      </c>
      <c r="CB150" s="13">
        <f t="shared" si="214"/>
        <v>0.23300000000000001</v>
      </c>
      <c r="CC150" s="13">
        <f t="shared" si="215"/>
        <v>0.23300000000000001</v>
      </c>
      <c r="CD150" s="13">
        <f t="shared" si="216"/>
        <v>0.23300000000000001</v>
      </c>
      <c r="CE150" s="13">
        <f t="shared" si="249"/>
        <v>0.15776000000000001</v>
      </c>
      <c r="CF150" s="13">
        <f t="shared" si="250"/>
        <v>0.15776000000000001</v>
      </c>
      <c r="CG150" s="13">
        <f t="shared" si="251"/>
        <v>0.15776000000000001</v>
      </c>
      <c r="CH150" s="13">
        <f t="shared" si="252"/>
        <v>0.15776000000000001</v>
      </c>
      <c r="CI150" s="13">
        <f t="shared" si="253"/>
        <v>0.15776000000000001</v>
      </c>
      <c r="CJ150" s="13">
        <f t="shared" si="254"/>
        <v>0.15776000000000001</v>
      </c>
      <c r="CK150" s="13">
        <f t="shared" si="255"/>
        <v>0.15776000000000001</v>
      </c>
      <c r="CL150" s="13">
        <f t="shared" si="256"/>
        <v>0.15776000000000001</v>
      </c>
    </row>
    <row r="151" spans="1:180">
      <c r="A151" s="7">
        <v>1981</v>
      </c>
      <c r="B151">
        <v>72</v>
      </c>
      <c r="C151">
        <v>64</v>
      </c>
      <c r="D151">
        <v>56</v>
      </c>
      <c r="E151">
        <v>23</v>
      </c>
      <c r="F151">
        <v>83</v>
      </c>
      <c r="G151">
        <v>34</v>
      </c>
      <c r="H151">
        <v>1</v>
      </c>
      <c r="M151" s="7">
        <v>1981</v>
      </c>
      <c r="N151">
        <v>27</v>
      </c>
      <c r="O151">
        <v>1</v>
      </c>
      <c r="P151">
        <v>21</v>
      </c>
      <c r="Q151">
        <v>12</v>
      </c>
      <c r="R151">
        <v>4</v>
      </c>
      <c r="S151">
        <v>77</v>
      </c>
      <c r="T151">
        <v>49</v>
      </c>
      <c r="U151">
        <v>24</v>
      </c>
      <c r="V151">
        <v>29</v>
      </c>
      <c r="Y151" s="7">
        <v>1981</v>
      </c>
      <c r="Z151">
        <v>13</v>
      </c>
      <c r="AA151">
        <v>12</v>
      </c>
      <c r="AC151">
        <v>64</v>
      </c>
      <c r="AD151">
        <v>42</v>
      </c>
      <c r="AE151">
        <v>1</v>
      </c>
      <c r="AF151">
        <v>33</v>
      </c>
      <c r="AG151">
        <v>17</v>
      </c>
      <c r="AH151">
        <v>7</v>
      </c>
      <c r="AI151">
        <v>74</v>
      </c>
      <c r="AJ151">
        <v>19</v>
      </c>
      <c r="AL151">
        <v>1992</v>
      </c>
      <c r="AM151">
        <f t="shared" si="225"/>
        <v>2</v>
      </c>
      <c r="AN151">
        <f t="shared" si="226"/>
        <v>4</v>
      </c>
      <c r="AO151">
        <f t="shared" si="227"/>
        <v>5</v>
      </c>
      <c r="AP151">
        <f t="shared" si="228"/>
        <v>3</v>
      </c>
      <c r="AQ151">
        <f t="shared" si="229"/>
        <v>5</v>
      </c>
      <c r="AR151">
        <f t="shared" si="230"/>
        <v>5</v>
      </c>
      <c r="AS151">
        <f t="shared" si="231"/>
        <v>4</v>
      </c>
      <c r="AT151">
        <f t="shared" si="232"/>
        <v>5</v>
      </c>
      <c r="AU151">
        <f t="shared" si="233"/>
        <v>15</v>
      </c>
      <c r="AV151">
        <f t="shared" si="234"/>
        <v>19</v>
      </c>
      <c r="AW151">
        <f t="shared" si="235"/>
        <v>20</v>
      </c>
      <c r="AX151">
        <f t="shared" si="236"/>
        <v>12</v>
      </c>
      <c r="AY151">
        <f t="shared" si="237"/>
        <v>18</v>
      </c>
      <c r="AZ151">
        <f t="shared" si="238"/>
        <v>20</v>
      </c>
      <c r="BA151">
        <f t="shared" si="239"/>
        <v>16</v>
      </c>
      <c r="BB151">
        <f t="shared" si="240"/>
        <v>20</v>
      </c>
      <c r="BC151">
        <f t="shared" si="241"/>
        <v>25</v>
      </c>
      <c r="BD151">
        <f t="shared" si="242"/>
        <v>36</v>
      </c>
      <c r="BE151">
        <f t="shared" si="243"/>
        <v>32</v>
      </c>
      <c r="BF151">
        <f t="shared" si="244"/>
        <v>21</v>
      </c>
      <c r="BG151">
        <f t="shared" si="245"/>
        <v>34</v>
      </c>
      <c r="BH151">
        <f t="shared" si="246"/>
        <v>37</v>
      </c>
      <c r="BI151">
        <f t="shared" si="247"/>
        <v>32</v>
      </c>
      <c r="BJ151">
        <f t="shared" si="248"/>
        <v>37</v>
      </c>
      <c r="BN151">
        <v>1992</v>
      </c>
      <c r="BO151">
        <f t="shared" si="201"/>
        <v>1.62</v>
      </c>
      <c r="BP151" s="13">
        <f t="shared" si="202"/>
        <v>1.62</v>
      </c>
      <c r="BQ151" s="13">
        <f t="shared" si="203"/>
        <v>1.62</v>
      </c>
      <c r="BR151" s="13">
        <f t="shared" si="204"/>
        <v>1.62</v>
      </c>
      <c r="BS151" s="13">
        <f t="shared" si="205"/>
        <v>1.62</v>
      </c>
      <c r="BT151" s="13">
        <f t="shared" si="206"/>
        <v>1.62</v>
      </c>
      <c r="BU151" s="13">
        <f t="shared" si="207"/>
        <v>1.62</v>
      </c>
      <c r="BV151" s="13">
        <f t="shared" si="208"/>
        <v>1.62</v>
      </c>
      <c r="BW151" s="13">
        <f t="shared" si="209"/>
        <v>-4.0000000000000001E-3</v>
      </c>
      <c r="BX151" s="13">
        <f t="shared" si="210"/>
        <v>-4.0000000000000001E-3</v>
      </c>
      <c r="BY151" s="13">
        <f t="shared" si="211"/>
        <v>-4.0000000000000001E-3</v>
      </c>
      <c r="BZ151" s="13">
        <f t="shared" si="212"/>
        <v>-4.0000000000000001E-3</v>
      </c>
      <c r="CA151" s="13">
        <f t="shared" si="213"/>
        <v>-4.0000000000000001E-3</v>
      </c>
      <c r="CB151" s="13">
        <f t="shared" si="214"/>
        <v>-4.0000000000000001E-3</v>
      </c>
      <c r="CC151" s="13">
        <f t="shared" si="215"/>
        <v>-4.0000000000000001E-3</v>
      </c>
      <c r="CD151" s="13">
        <f t="shared" si="216"/>
        <v>-4.0000000000000001E-3</v>
      </c>
      <c r="CE151" s="13">
        <f t="shared" si="249"/>
        <v>-0.37287999999999999</v>
      </c>
      <c r="CF151" s="13">
        <f t="shared" si="250"/>
        <v>-0.37287999999999999</v>
      </c>
      <c r="CG151" s="13">
        <f t="shared" si="251"/>
        <v>-0.37287999999999999</v>
      </c>
      <c r="CH151" s="13">
        <f t="shared" si="252"/>
        <v>-0.37287999999999999</v>
      </c>
      <c r="CI151" s="13">
        <f t="shared" si="253"/>
        <v>-0.37287999999999999</v>
      </c>
      <c r="CJ151" s="13">
        <f t="shared" si="254"/>
        <v>-0.37287999999999999</v>
      </c>
      <c r="CK151" s="13">
        <f t="shared" si="255"/>
        <v>-0.37287999999999999</v>
      </c>
      <c r="CL151" s="13">
        <f t="shared" si="256"/>
        <v>-0.37287999999999999</v>
      </c>
      <c r="FB151" s="28" t="s">
        <v>501</v>
      </c>
    </row>
    <row r="152" spans="1:180">
      <c r="A152" s="7">
        <v>1982</v>
      </c>
      <c r="B152">
        <v>86</v>
      </c>
      <c r="C152">
        <v>75</v>
      </c>
      <c r="D152">
        <v>61</v>
      </c>
      <c r="E152">
        <v>19</v>
      </c>
      <c r="F152">
        <v>92</v>
      </c>
      <c r="G152">
        <v>34</v>
      </c>
      <c r="H152">
        <v>7</v>
      </c>
      <c r="I152">
        <v>1</v>
      </c>
      <c r="J152">
        <v>40</v>
      </c>
      <c r="M152" s="7">
        <v>1982</v>
      </c>
      <c r="N152">
        <v>48</v>
      </c>
      <c r="O152">
        <v>3</v>
      </c>
      <c r="P152">
        <v>12</v>
      </c>
      <c r="Q152">
        <v>1</v>
      </c>
      <c r="R152">
        <v>5</v>
      </c>
      <c r="S152">
        <v>69</v>
      </c>
      <c r="T152">
        <v>59</v>
      </c>
      <c r="U152">
        <v>19</v>
      </c>
      <c r="V152">
        <v>2</v>
      </c>
      <c r="Y152" s="7">
        <v>1982</v>
      </c>
      <c r="Z152">
        <v>28</v>
      </c>
      <c r="AA152">
        <v>1</v>
      </c>
      <c r="AB152">
        <v>48</v>
      </c>
      <c r="AC152">
        <v>55</v>
      </c>
      <c r="AD152">
        <v>58</v>
      </c>
      <c r="AE152">
        <v>3</v>
      </c>
      <c r="AF152">
        <v>38</v>
      </c>
      <c r="AG152">
        <v>4</v>
      </c>
      <c r="AH152">
        <v>6</v>
      </c>
      <c r="AI152">
        <v>61</v>
      </c>
      <c r="AJ152">
        <v>32</v>
      </c>
      <c r="AL152">
        <v>1993</v>
      </c>
      <c r="AM152">
        <f t="shared" si="225"/>
        <v>14</v>
      </c>
      <c r="AN152">
        <f t="shared" si="226"/>
        <v>18</v>
      </c>
      <c r="AO152">
        <f t="shared" si="227"/>
        <v>17</v>
      </c>
      <c r="AP152">
        <f t="shared" si="228"/>
        <v>10</v>
      </c>
      <c r="AQ152">
        <f t="shared" si="229"/>
        <v>17</v>
      </c>
      <c r="AR152">
        <f t="shared" si="230"/>
        <v>19</v>
      </c>
      <c r="AS152">
        <f t="shared" si="231"/>
        <v>15</v>
      </c>
      <c r="AT152">
        <f t="shared" si="232"/>
        <v>19</v>
      </c>
      <c r="AU152">
        <f t="shared" si="233"/>
        <v>20</v>
      </c>
      <c r="AV152">
        <f t="shared" si="234"/>
        <v>29</v>
      </c>
      <c r="AW152">
        <f t="shared" si="235"/>
        <v>27</v>
      </c>
      <c r="AX152">
        <f t="shared" si="236"/>
        <v>19</v>
      </c>
      <c r="AY152">
        <f t="shared" si="237"/>
        <v>28</v>
      </c>
      <c r="AZ152">
        <f t="shared" si="238"/>
        <v>30</v>
      </c>
      <c r="BA152">
        <f t="shared" si="239"/>
        <v>26</v>
      </c>
      <c r="BB152">
        <f t="shared" si="240"/>
        <v>30</v>
      </c>
      <c r="BC152">
        <f t="shared" si="241"/>
        <v>13</v>
      </c>
      <c r="BD152">
        <f t="shared" si="242"/>
        <v>20</v>
      </c>
      <c r="BE152">
        <f t="shared" si="243"/>
        <v>19</v>
      </c>
      <c r="BF152">
        <f t="shared" si="244"/>
        <v>12</v>
      </c>
      <c r="BG152">
        <f t="shared" si="245"/>
        <v>19</v>
      </c>
      <c r="BH152">
        <f t="shared" si="246"/>
        <v>21</v>
      </c>
      <c r="BI152">
        <f t="shared" si="247"/>
        <v>19</v>
      </c>
      <c r="BJ152">
        <f t="shared" si="248"/>
        <v>21</v>
      </c>
      <c r="BN152">
        <v>1993</v>
      </c>
      <c r="BO152">
        <f t="shared" si="201"/>
        <v>0.04</v>
      </c>
      <c r="BP152" s="13">
        <f t="shared" si="202"/>
        <v>0.04</v>
      </c>
      <c r="BQ152" s="13">
        <f t="shared" si="203"/>
        <v>0.04</v>
      </c>
      <c r="BR152" s="13">
        <f t="shared" si="204"/>
        <v>0.04</v>
      </c>
      <c r="BS152" s="13">
        <f t="shared" si="205"/>
        <v>0.04</v>
      </c>
      <c r="BT152" s="13">
        <f t="shared" si="206"/>
        <v>0.04</v>
      </c>
      <c r="BU152" s="13">
        <f t="shared" si="207"/>
        <v>0.04</v>
      </c>
      <c r="BV152" s="13">
        <f t="shared" si="208"/>
        <v>0.04</v>
      </c>
      <c r="BW152" s="13">
        <f t="shared" si="209"/>
        <v>-0.16900000000000001</v>
      </c>
      <c r="BX152" s="13">
        <f t="shared" si="210"/>
        <v>-0.16900000000000001</v>
      </c>
      <c r="BY152" s="13">
        <f t="shared" si="211"/>
        <v>-0.16900000000000001</v>
      </c>
      <c r="BZ152" s="13">
        <f t="shared" si="212"/>
        <v>-0.16900000000000001</v>
      </c>
      <c r="CA152" s="13">
        <f t="shared" si="213"/>
        <v>-0.16900000000000001</v>
      </c>
      <c r="CB152" s="13">
        <f t="shared" si="214"/>
        <v>-0.16900000000000001</v>
      </c>
      <c r="CC152" s="13">
        <f t="shared" si="215"/>
        <v>-0.16900000000000001</v>
      </c>
      <c r="CD152" s="13">
        <f t="shared" si="216"/>
        <v>-0.16900000000000001</v>
      </c>
      <c r="CE152" s="13">
        <f t="shared" si="249"/>
        <v>-8.3499999999999998E-3</v>
      </c>
      <c r="CF152" s="13">
        <f t="shared" si="250"/>
        <v>-8.3499999999999998E-3</v>
      </c>
      <c r="CG152" s="13">
        <f t="shared" si="251"/>
        <v>-8.3499999999999998E-3</v>
      </c>
      <c r="CH152" s="13">
        <f t="shared" si="252"/>
        <v>-8.3499999999999998E-3</v>
      </c>
      <c r="CI152" s="13">
        <f t="shared" si="253"/>
        <v>-8.3499999999999998E-3</v>
      </c>
      <c r="CJ152" s="13">
        <f t="shared" si="254"/>
        <v>-8.3499999999999998E-3</v>
      </c>
      <c r="CK152" s="13">
        <f t="shared" si="255"/>
        <v>-8.3499999999999998E-3</v>
      </c>
      <c r="CL152" s="13">
        <f t="shared" si="256"/>
        <v>-8.3499999999999998E-3</v>
      </c>
      <c r="FC152" t="s">
        <v>429</v>
      </c>
      <c r="FD152" t="s">
        <v>144</v>
      </c>
      <c r="FE152" t="s">
        <v>445</v>
      </c>
      <c r="FF152" t="s">
        <v>446</v>
      </c>
      <c r="FG152" t="s">
        <v>447</v>
      </c>
      <c r="FH152" t="s">
        <v>448</v>
      </c>
      <c r="FI152" t="s">
        <v>449</v>
      </c>
      <c r="FJ152" t="s">
        <v>450</v>
      </c>
      <c r="FK152" t="s">
        <v>158</v>
      </c>
      <c r="FL152" t="s">
        <v>159</v>
      </c>
      <c r="FM152" t="s">
        <v>156</v>
      </c>
      <c r="FN152" t="s">
        <v>157</v>
      </c>
      <c r="FO152" t="s">
        <v>154</v>
      </c>
      <c r="FP152" t="s">
        <v>155</v>
      </c>
      <c r="FQ152" t="s">
        <v>153</v>
      </c>
      <c r="FR152" t="s">
        <v>267</v>
      </c>
      <c r="FS152" t="s">
        <v>386</v>
      </c>
      <c r="FT152" t="s">
        <v>387</v>
      </c>
      <c r="FU152" t="s">
        <v>388</v>
      </c>
      <c r="FV152" t="s">
        <v>389</v>
      </c>
      <c r="FW152" t="s">
        <v>390</v>
      </c>
      <c r="FX152" t="s">
        <v>391</v>
      </c>
    </row>
    <row r="153" spans="1:180">
      <c r="A153" s="7">
        <v>1983</v>
      </c>
      <c r="B153">
        <v>86</v>
      </c>
      <c r="C153">
        <v>60</v>
      </c>
      <c r="D153">
        <v>62</v>
      </c>
      <c r="E153">
        <v>20</v>
      </c>
      <c r="F153">
        <v>92</v>
      </c>
      <c r="G153">
        <v>56</v>
      </c>
      <c r="H153">
        <v>1</v>
      </c>
      <c r="J153">
        <v>40</v>
      </c>
      <c r="M153" s="7">
        <v>1983</v>
      </c>
      <c r="N153">
        <v>53</v>
      </c>
      <c r="O153">
        <v>1</v>
      </c>
      <c r="P153">
        <v>18</v>
      </c>
      <c r="Q153">
        <v>31</v>
      </c>
      <c r="R153">
        <v>2</v>
      </c>
      <c r="S153">
        <v>73</v>
      </c>
      <c r="T153">
        <v>63</v>
      </c>
      <c r="U153">
        <v>12</v>
      </c>
      <c r="V153">
        <v>45</v>
      </c>
      <c r="Y153" s="7">
        <v>1983</v>
      </c>
      <c r="Z153">
        <v>13</v>
      </c>
      <c r="AA153">
        <v>72</v>
      </c>
      <c r="AB153">
        <v>2</v>
      </c>
      <c r="AC153">
        <v>56</v>
      </c>
      <c r="AD153">
        <v>54</v>
      </c>
      <c r="AE153">
        <v>6</v>
      </c>
      <c r="AF153">
        <v>37</v>
      </c>
      <c r="AG153">
        <v>1</v>
      </c>
      <c r="AH153">
        <v>15</v>
      </c>
      <c r="AI153">
        <v>61</v>
      </c>
      <c r="AL153">
        <v>1994</v>
      </c>
      <c r="AM153">
        <f t="shared" si="225"/>
        <v>13</v>
      </c>
      <c r="AN153">
        <f t="shared" si="226"/>
        <v>16</v>
      </c>
      <c r="AO153">
        <f t="shared" si="227"/>
        <v>16</v>
      </c>
      <c r="AP153">
        <f t="shared" si="228"/>
        <v>9</v>
      </c>
      <c r="AQ153">
        <f t="shared" si="229"/>
        <v>16</v>
      </c>
      <c r="AR153">
        <f t="shared" si="230"/>
        <v>17</v>
      </c>
      <c r="AS153">
        <f t="shared" si="231"/>
        <v>13</v>
      </c>
      <c r="AT153">
        <f t="shared" si="232"/>
        <v>17</v>
      </c>
      <c r="AU153">
        <f t="shared" si="233"/>
        <v>19</v>
      </c>
      <c r="AV153">
        <f t="shared" si="234"/>
        <v>28</v>
      </c>
      <c r="AW153">
        <f t="shared" si="235"/>
        <v>26</v>
      </c>
      <c r="AX153">
        <f t="shared" si="236"/>
        <v>18</v>
      </c>
      <c r="AY153">
        <f t="shared" si="237"/>
        <v>27</v>
      </c>
      <c r="AZ153">
        <f t="shared" si="238"/>
        <v>29</v>
      </c>
      <c r="BA153">
        <f t="shared" si="239"/>
        <v>25</v>
      </c>
      <c r="BB153">
        <f t="shared" si="240"/>
        <v>29</v>
      </c>
      <c r="BC153">
        <f t="shared" si="241"/>
        <v>10</v>
      </c>
      <c r="BD153">
        <f t="shared" si="242"/>
        <v>17</v>
      </c>
      <c r="BE153">
        <f t="shared" si="243"/>
        <v>16</v>
      </c>
      <c r="BF153">
        <f t="shared" si="244"/>
        <v>9</v>
      </c>
      <c r="BG153">
        <f t="shared" si="245"/>
        <v>17</v>
      </c>
      <c r="BH153">
        <f t="shared" si="246"/>
        <v>18</v>
      </c>
      <c r="BI153">
        <f t="shared" si="247"/>
        <v>16</v>
      </c>
      <c r="BJ153">
        <f t="shared" si="248"/>
        <v>18</v>
      </c>
      <c r="BN153">
        <v>1994</v>
      </c>
      <c r="BO153">
        <f t="shared" si="201"/>
        <v>0.19</v>
      </c>
      <c r="BP153" s="13">
        <f t="shared" si="202"/>
        <v>0.19</v>
      </c>
      <c r="BQ153" s="13">
        <f t="shared" si="203"/>
        <v>0.19</v>
      </c>
      <c r="BR153" s="13">
        <f t="shared" si="204"/>
        <v>0.19</v>
      </c>
      <c r="BS153" s="13">
        <f t="shared" si="205"/>
        <v>0.19</v>
      </c>
      <c r="BT153" s="13">
        <f t="shared" si="206"/>
        <v>0.19</v>
      </c>
      <c r="BU153" s="13">
        <f t="shared" si="207"/>
        <v>0.19</v>
      </c>
      <c r="BV153" s="13">
        <f t="shared" si="208"/>
        <v>0.19</v>
      </c>
      <c r="BW153" s="13">
        <f t="shared" si="209"/>
        <v>-0.158</v>
      </c>
      <c r="BX153" s="13">
        <f t="shared" si="210"/>
        <v>-0.158</v>
      </c>
      <c r="BY153" s="13">
        <f t="shared" si="211"/>
        <v>-0.158</v>
      </c>
      <c r="BZ153" s="13">
        <f t="shared" si="212"/>
        <v>-0.158</v>
      </c>
      <c r="CA153" s="13">
        <f t="shared" si="213"/>
        <v>-0.158</v>
      </c>
      <c r="CB153" s="13">
        <f t="shared" si="214"/>
        <v>-0.158</v>
      </c>
      <c r="CC153" s="13">
        <f t="shared" si="215"/>
        <v>-0.158</v>
      </c>
      <c r="CD153" s="13">
        <f t="shared" si="216"/>
        <v>-0.158</v>
      </c>
      <c r="CE153" s="13">
        <f t="shared" si="249"/>
        <v>2.146E-2</v>
      </c>
      <c r="CF153" s="13">
        <f t="shared" si="250"/>
        <v>2.146E-2</v>
      </c>
      <c r="CG153" s="13">
        <f t="shared" si="251"/>
        <v>2.146E-2</v>
      </c>
      <c r="CH153" s="13">
        <f t="shared" si="252"/>
        <v>2.146E-2</v>
      </c>
      <c r="CI153" s="13">
        <f t="shared" si="253"/>
        <v>2.146E-2</v>
      </c>
      <c r="CJ153" s="13">
        <f t="shared" si="254"/>
        <v>2.146E-2</v>
      </c>
      <c r="CK153" s="13">
        <f t="shared" si="255"/>
        <v>2.146E-2</v>
      </c>
      <c r="CL153" s="13">
        <f t="shared" si="256"/>
        <v>2.146E-2</v>
      </c>
      <c r="FB153">
        <v>1980</v>
      </c>
      <c r="FC153" s="13">
        <v>1.2190377945956521</v>
      </c>
      <c r="FD153" s="13">
        <v>-0.10766666666666667</v>
      </c>
      <c r="FE153" s="13">
        <v>-0.47599999999999998</v>
      </c>
      <c r="FF153" s="13">
        <v>-0.27500000000000002</v>
      </c>
      <c r="FG153" s="13">
        <v>-1.9E-2</v>
      </c>
      <c r="FH153" s="13">
        <v>-0.159</v>
      </c>
      <c r="FI153" s="13">
        <v>-0.255</v>
      </c>
      <c r="FJ153" s="13">
        <v>-3.3000000000000002E-2</v>
      </c>
      <c r="FK153" s="13">
        <v>0.35</v>
      </c>
      <c r="FL153" s="13">
        <v>0.69</v>
      </c>
      <c r="FM153" s="13">
        <v>0.55000000000000004</v>
      </c>
      <c r="FN153" s="13">
        <v>0.33</v>
      </c>
      <c r="FO153" s="13">
        <v>0.09</v>
      </c>
      <c r="FP153" s="13">
        <v>0.2</v>
      </c>
      <c r="FQ153" s="13">
        <v>0.13</v>
      </c>
      <c r="FR153" s="13">
        <v>1.0900000000000001</v>
      </c>
      <c r="FS153" s="13">
        <v>0.64949000000000001</v>
      </c>
      <c r="FT153" s="13">
        <v>0.37719999999999998</v>
      </c>
      <c r="FU153" s="13">
        <v>-2.0580000000000001E-2</v>
      </c>
      <c r="FV153" s="13">
        <v>-0.78220000000000001</v>
      </c>
      <c r="FW153" s="13">
        <v>-0.61507999999999996</v>
      </c>
      <c r="FX153" s="13">
        <v>-0.15995999999999999</v>
      </c>
    </row>
    <row r="154" spans="1:180">
      <c r="A154" s="7">
        <v>1984</v>
      </c>
      <c r="B154">
        <v>69</v>
      </c>
      <c r="C154">
        <v>53</v>
      </c>
      <c r="E154">
        <v>33</v>
      </c>
      <c r="F154">
        <v>84</v>
      </c>
      <c r="G154">
        <v>38</v>
      </c>
      <c r="H154">
        <v>21</v>
      </c>
      <c r="I154">
        <v>1</v>
      </c>
      <c r="M154" s="7">
        <v>1984</v>
      </c>
      <c r="O154">
        <v>17</v>
      </c>
      <c r="P154">
        <v>3</v>
      </c>
      <c r="Q154">
        <v>12</v>
      </c>
      <c r="R154">
        <v>1</v>
      </c>
      <c r="S154">
        <v>68</v>
      </c>
      <c r="T154">
        <v>49</v>
      </c>
      <c r="U154">
        <v>41</v>
      </c>
      <c r="V154">
        <v>36</v>
      </c>
      <c r="Y154" s="7">
        <v>1984</v>
      </c>
      <c r="Z154">
        <v>69</v>
      </c>
      <c r="AA154">
        <v>63</v>
      </c>
      <c r="AB154">
        <v>11</v>
      </c>
      <c r="AC154">
        <v>52</v>
      </c>
      <c r="AE154">
        <v>2</v>
      </c>
      <c r="AF154">
        <v>27</v>
      </c>
      <c r="AG154">
        <v>3</v>
      </c>
      <c r="AH154">
        <v>1</v>
      </c>
      <c r="AI154">
        <v>59</v>
      </c>
      <c r="AJ154">
        <v>42</v>
      </c>
      <c r="AL154">
        <v>1995</v>
      </c>
      <c r="AM154">
        <f t="shared" si="225"/>
        <v>4</v>
      </c>
      <c r="AN154">
        <f t="shared" si="226"/>
        <v>6</v>
      </c>
      <c r="AO154">
        <f t="shared" si="227"/>
        <v>7</v>
      </c>
      <c r="AP154" t="str">
        <f t="shared" si="228"/>
        <v/>
      </c>
      <c r="AQ154">
        <f t="shared" si="229"/>
        <v>7</v>
      </c>
      <c r="AR154">
        <f t="shared" si="230"/>
        <v>7</v>
      </c>
      <c r="AS154">
        <f t="shared" si="231"/>
        <v>5</v>
      </c>
      <c r="AT154">
        <f t="shared" si="232"/>
        <v>7</v>
      </c>
      <c r="AU154">
        <f t="shared" si="233"/>
        <v>13</v>
      </c>
      <c r="AV154">
        <f t="shared" si="234"/>
        <v>16</v>
      </c>
      <c r="AW154">
        <f t="shared" si="235"/>
        <v>17</v>
      </c>
      <c r="AX154" t="str">
        <f t="shared" si="236"/>
        <v/>
      </c>
      <c r="AY154">
        <f t="shared" si="237"/>
        <v>15</v>
      </c>
      <c r="AZ154">
        <f t="shared" si="238"/>
        <v>17</v>
      </c>
      <c r="BA154">
        <f t="shared" si="239"/>
        <v>13</v>
      </c>
      <c r="BB154">
        <f t="shared" si="240"/>
        <v>17</v>
      </c>
      <c r="BC154">
        <f t="shared" si="241"/>
        <v>2</v>
      </c>
      <c r="BD154">
        <f t="shared" si="242"/>
        <v>2</v>
      </c>
      <c r="BE154">
        <f t="shared" si="243"/>
        <v>3</v>
      </c>
      <c r="BF154" t="str">
        <f t="shared" si="244"/>
        <v/>
      </c>
      <c r="BG154">
        <f t="shared" si="245"/>
        <v>3</v>
      </c>
      <c r="BH154">
        <f t="shared" si="246"/>
        <v>3</v>
      </c>
      <c r="BI154">
        <f t="shared" si="247"/>
        <v>3</v>
      </c>
      <c r="BJ154">
        <f t="shared" si="248"/>
        <v>3</v>
      </c>
      <c r="BN154">
        <v>1995</v>
      </c>
      <c r="BO154">
        <f t="shared" si="201"/>
        <v>1.21</v>
      </c>
      <c r="BP154" s="13">
        <f t="shared" si="202"/>
        <v>1.21</v>
      </c>
      <c r="BQ154" s="13">
        <f t="shared" si="203"/>
        <v>1.21</v>
      </c>
      <c r="BR154" s="13" t="str">
        <f t="shared" si="204"/>
        <v/>
      </c>
      <c r="BS154" s="13">
        <f t="shared" si="205"/>
        <v>1.21</v>
      </c>
      <c r="BT154" s="13">
        <f t="shared" si="206"/>
        <v>1.21</v>
      </c>
      <c r="BU154" s="13">
        <f t="shared" si="207"/>
        <v>1.21</v>
      </c>
      <c r="BV154" s="13">
        <f t="shared" si="208"/>
        <v>1.21</v>
      </c>
      <c r="BW154" s="13">
        <f t="shared" si="209"/>
        <v>5.5E-2</v>
      </c>
      <c r="BX154" s="13">
        <f t="shared" si="210"/>
        <v>5.5E-2</v>
      </c>
      <c r="BY154" s="13">
        <f t="shared" si="211"/>
        <v>5.5E-2</v>
      </c>
      <c r="BZ154" s="13" t="str">
        <f t="shared" si="212"/>
        <v/>
      </c>
      <c r="CA154" s="13">
        <f t="shared" si="213"/>
        <v>5.5E-2</v>
      </c>
      <c r="CB154" s="13">
        <f t="shared" si="214"/>
        <v>5.5E-2</v>
      </c>
      <c r="CC154" s="13">
        <f t="shared" si="215"/>
        <v>5.5E-2</v>
      </c>
      <c r="CD154" s="13">
        <f t="shared" si="216"/>
        <v>5.5E-2</v>
      </c>
      <c r="CE154" s="13">
        <f t="shared" si="249"/>
        <v>0.39559</v>
      </c>
      <c r="CF154" s="13">
        <f t="shared" si="250"/>
        <v>0.39559</v>
      </c>
      <c r="CG154" s="13">
        <f t="shared" si="251"/>
        <v>0.39559</v>
      </c>
      <c r="CH154" s="13" t="str">
        <f t="shared" si="252"/>
        <v/>
      </c>
      <c r="CI154" s="13">
        <f t="shared" si="253"/>
        <v>0.39559</v>
      </c>
      <c r="CJ154" s="13">
        <f t="shared" si="254"/>
        <v>0.39559</v>
      </c>
      <c r="CK154" s="13">
        <f t="shared" si="255"/>
        <v>0.39559</v>
      </c>
      <c r="CL154" s="13">
        <f t="shared" si="256"/>
        <v>0.39559</v>
      </c>
      <c r="FB154">
        <v>1981</v>
      </c>
      <c r="FC154" s="13">
        <v>1.9794274555434781</v>
      </c>
      <c r="FD154" s="13">
        <v>0.11900000000000001</v>
      </c>
      <c r="FE154" s="13">
        <v>-6.0000000000000001E-3</v>
      </c>
      <c r="FF154" s="13">
        <v>-0.254</v>
      </c>
      <c r="FG154" s="13">
        <v>-0.29399999999999998</v>
      </c>
      <c r="FH154" s="13">
        <v>-0.13200000000000001</v>
      </c>
      <c r="FI154" s="13">
        <v>-0.42199999999999999</v>
      </c>
      <c r="FJ154" s="13">
        <v>-0.35499999999999998</v>
      </c>
      <c r="FK154" s="13">
        <v>0.1</v>
      </c>
      <c r="FL154" s="13">
        <v>0.36</v>
      </c>
      <c r="FM154" s="13">
        <v>-0.45</v>
      </c>
      <c r="FN154" s="13">
        <v>-0.45</v>
      </c>
      <c r="FO154" s="13">
        <v>-0.02</v>
      </c>
      <c r="FP154" s="13">
        <v>-0.17</v>
      </c>
      <c r="FQ154" s="13">
        <v>-0.11</v>
      </c>
      <c r="FR154" s="13">
        <v>0.99</v>
      </c>
      <c r="FS154" s="13">
        <v>0.55476000000000003</v>
      </c>
      <c r="FT154" s="13">
        <v>0.48431999999999997</v>
      </c>
      <c r="FU154" s="13">
        <v>0.12113</v>
      </c>
      <c r="FV154" s="13">
        <v>-0.36876999999999999</v>
      </c>
      <c r="FW154" s="13">
        <v>-0.46776000000000001</v>
      </c>
      <c r="FX154" s="13">
        <v>-0.31864999999999999</v>
      </c>
    </row>
    <row r="155" spans="1:180">
      <c r="A155" s="7">
        <v>1985</v>
      </c>
      <c r="B155">
        <v>74</v>
      </c>
      <c r="C155">
        <v>45</v>
      </c>
      <c r="E155">
        <v>27</v>
      </c>
      <c r="F155">
        <v>83</v>
      </c>
      <c r="G155">
        <v>32</v>
      </c>
      <c r="H155">
        <v>14</v>
      </c>
      <c r="I155">
        <v>1</v>
      </c>
      <c r="M155" s="7">
        <v>1985</v>
      </c>
      <c r="N155">
        <v>30</v>
      </c>
      <c r="O155">
        <v>4</v>
      </c>
      <c r="P155">
        <v>7</v>
      </c>
      <c r="Q155">
        <v>19</v>
      </c>
      <c r="R155">
        <v>1</v>
      </c>
      <c r="S155">
        <v>65</v>
      </c>
      <c r="T155">
        <v>31</v>
      </c>
      <c r="V155">
        <v>37</v>
      </c>
      <c r="Y155" s="7">
        <v>1985</v>
      </c>
      <c r="Z155">
        <v>42</v>
      </c>
      <c r="AA155">
        <v>51</v>
      </c>
      <c r="AB155">
        <v>33</v>
      </c>
      <c r="AC155">
        <v>44</v>
      </c>
      <c r="AD155">
        <v>41</v>
      </c>
      <c r="AE155">
        <v>5</v>
      </c>
      <c r="AF155">
        <v>24</v>
      </c>
      <c r="AH155">
        <v>1</v>
      </c>
      <c r="AI155">
        <v>64</v>
      </c>
      <c r="AJ155">
        <v>19</v>
      </c>
      <c r="AL155">
        <v>1996</v>
      </c>
      <c r="AM155" t="str">
        <f t="shared" si="225"/>
        <v/>
      </c>
      <c r="AN155">
        <f t="shared" si="226"/>
        <v>26</v>
      </c>
      <c r="AO155">
        <f t="shared" si="227"/>
        <v>25</v>
      </c>
      <c r="AP155">
        <f t="shared" si="228"/>
        <v>16</v>
      </c>
      <c r="AQ155">
        <f t="shared" si="229"/>
        <v>24</v>
      </c>
      <c r="AR155">
        <f t="shared" si="230"/>
        <v>27</v>
      </c>
      <c r="AS155">
        <f t="shared" si="231"/>
        <v>21</v>
      </c>
      <c r="AT155">
        <f t="shared" si="232"/>
        <v>27</v>
      </c>
      <c r="AU155" t="str">
        <f t="shared" si="233"/>
        <v/>
      </c>
      <c r="AV155">
        <f t="shared" si="234"/>
        <v>18</v>
      </c>
      <c r="AW155">
        <f t="shared" si="235"/>
        <v>19</v>
      </c>
      <c r="AX155">
        <f t="shared" si="236"/>
        <v>11</v>
      </c>
      <c r="AY155">
        <f t="shared" si="237"/>
        <v>17</v>
      </c>
      <c r="AZ155">
        <f t="shared" si="238"/>
        <v>19</v>
      </c>
      <c r="BA155">
        <f t="shared" si="239"/>
        <v>15</v>
      </c>
      <c r="BB155">
        <f t="shared" si="240"/>
        <v>19</v>
      </c>
      <c r="BC155" t="str">
        <f t="shared" ref="BC155:BC177" si="291">IF(CE155&lt;&gt;"",RANK(CE155,CE$139:CE$177),"")</f>
        <v/>
      </c>
      <c r="BD155">
        <f t="shared" ref="BD155:BD177" si="292">IF(CF155&lt;&gt;"",RANK(CF155,CF$139:CF$177),"")</f>
        <v>16</v>
      </c>
      <c r="BE155">
        <f t="shared" ref="BE155:BE177" si="293">IF(CG155&lt;&gt;"",RANK(CG155,CG$139:CG$177),"")</f>
        <v>15</v>
      </c>
      <c r="BF155">
        <f t="shared" ref="BF155:BF177" si="294">IF(CH155&lt;&gt;"",RANK(CH155,CH$139:CH$177),"")</f>
        <v>8</v>
      </c>
      <c r="BG155">
        <f t="shared" ref="BG155:BG177" si="295">IF(CI155&lt;&gt;"",RANK(CI155,CI$139:CI$177),"")</f>
        <v>16</v>
      </c>
      <c r="BH155">
        <f t="shared" ref="BH155:BH177" si="296">IF(CJ155&lt;&gt;"",RANK(CJ155,CJ$139:CJ$177),"")</f>
        <v>17</v>
      </c>
      <c r="BI155">
        <f t="shared" ref="BI155:BI177" si="297">IF(CK155&lt;&gt;"",RANK(CK155,CK$139:CK$177),"")</f>
        <v>15</v>
      </c>
      <c r="BJ155">
        <f t="shared" ref="BJ155:BJ177" si="298">IF(CL155&lt;&gt;"",RANK(CL155,CL$139:CL$177),"")</f>
        <v>17</v>
      </c>
      <c r="BN155">
        <v>1996</v>
      </c>
      <c r="BO155" t="str">
        <f t="shared" si="201"/>
        <v/>
      </c>
      <c r="BP155" s="13">
        <f t="shared" si="202"/>
        <v>-0.72</v>
      </c>
      <c r="BQ155" s="13">
        <f t="shared" si="203"/>
        <v>-0.72</v>
      </c>
      <c r="BR155" s="13">
        <f t="shared" si="204"/>
        <v>-0.72</v>
      </c>
      <c r="BS155" s="13">
        <f t="shared" si="205"/>
        <v>-0.72</v>
      </c>
      <c r="BT155" s="13">
        <f t="shared" si="206"/>
        <v>-0.72</v>
      </c>
      <c r="BU155" s="13">
        <f t="shared" si="207"/>
        <v>-0.72</v>
      </c>
      <c r="BV155" s="13">
        <f t="shared" si="208"/>
        <v>-0.72</v>
      </c>
      <c r="BW155" s="13" t="str">
        <f t="shared" si="209"/>
        <v/>
      </c>
      <c r="BX155" s="13">
        <f t="shared" si="210"/>
        <v>-1E-3</v>
      </c>
      <c r="BY155" s="13">
        <f t="shared" si="211"/>
        <v>-1E-3</v>
      </c>
      <c r="BZ155" s="13">
        <f t="shared" si="212"/>
        <v>-1E-3</v>
      </c>
      <c r="CA155" s="13">
        <f t="shared" si="213"/>
        <v>-1E-3</v>
      </c>
      <c r="CB155" s="13">
        <f t="shared" si="214"/>
        <v>-1E-3</v>
      </c>
      <c r="CC155" s="13">
        <f t="shared" si="215"/>
        <v>-1E-3</v>
      </c>
      <c r="CD155" s="13">
        <f t="shared" si="216"/>
        <v>-1E-3</v>
      </c>
      <c r="CE155" s="13" t="str">
        <f t="shared" si="249"/>
        <v/>
      </c>
      <c r="CF155" s="13">
        <f t="shared" si="250"/>
        <v>3.005E-2</v>
      </c>
      <c r="CG155" s="13">
        <f t="shared" si="251"/>
        <v>3.005E-2</v>
      </c>
      <c r="CH155" s="13">
        <f t="shared" si="252"/>
        <v>3.005E-2</v>
      </c>
      <c r="CI155" s="13">
        <f t="shared" si="253"/>
        <v>3.005E-2</v>
      </c>
      <c r="CJ155" s="13">
        <f t="shared" si="254"/>
        <v>3.005E-2</v>
      </c>
      <c r="CK155" s="13">
        <f t="shared" si="255"/>
        <v>3.005E-2</v>
      </c>
      <c r="CL155" s="13">
        <f t="shared" si="256"/>
        <v>3.005E-2</v>
      </c>
      <c r="FB155">
        <v>1982</v>
      </c>
      <c r="FC155" s="13">
        <v>1.1264762328391305</v>
      </c>
      <c r="FD155" s="13">
        <v>0.21666666666666665</v>
      </c>
      <c r="FE155" s="13">
        <v>-0.24199999999999999</v>
      </c>
      <c r="FF155" s="13">
        <v>-0.20100000000000001</v>
      </c>
      <c r="FG155" s="13">
        <v>-9.7000000000000003E-2</v>
      </c>
      <c r="FH155" s="13">
        <v>-0.39600000000000002</v>
      </c>
      <c r="FI155" s="13">
        <v>-0.39600000000000002</v>
      </c>
      <c r="FJ155" s="13">
        <v>-0.4</v>
      </c>
      <c r="FK155" s="13">
        <v>-0.27</v>
      </c>
      <c r="FL155" s="13">
        <v>7.0000000000000007E-2</v>
      </c>
      <c r="FM155" s="13">
        <v>-0.04</v>
      </c>
      <c r="FN155" s="13">
        <v>-0.13</v>
      </c>
      <c r="FO155" s="13">
        <v>-0.02</v>
      </c>
      <c r="FP155" s="13">
        <v>0.24</v>
      </c>
      <c r="FQ155" s="13">
        <v>0.65</v>
      </c>
      <c r="FR155" s="13">
        <v>0.19</v>
      </c>
      <c r="FS155" s="13">
        <v>0.70213999999999999</v>
      </c>
      <c r="FT155" s="13">
        <v>0.74026999999999998</v>
      </c>
      <c r="FU155" s="13">
        <v>-0.31381999999999999</v>
      </c>
      <c r="FV155" s="13">
        <v>-0.36292000000000002</v>
      </c>
      <c r="FW155" s="13">
        <v>-0.34250000000000003</v>
      </c>
      <c r="FX155" s="13">
        <v>-0.30379</v>
      </c>
    </row>
    <row r="156" spans="1:180">
      <c r="A156" s="7">
        <v>1986</v>
      </c>
      <c r="B156">
        <v>72</v>
      </c>
      <c r="C156">
        <v>57</v>
      </c>
      <c r="E156">
        <v>14</v>
      </c>
      <c r="F156">
        <v>87</v>
      </c>
      <c r="G156">
        <v>30</v>
      </c>
      <c r="H156">
        <v>2</v>
      </c>
      <c r="I156">
        <v>1</v>
      </c>
      <c r="M156" s="7">
        <v>1986</v>
      </c>
      <c r="N156">
        <v>40</v>
      </c>
      <c r="O156">
        <v>3</v>
      </c>
      <c r="P156">
        <v>1</v>
      </c>
      <c r="Q156">
        <v>20</v>
      </c>
      <c r="R156">
        <v>17</v>
      </c>
      <c r="S156">
        <v>57</v>
      </c>
      <c r="T156">
        <v>49</v>
      </c>
      <c r="U156">
        <v>5</v>
      </c>
      <c r="V156">
        <v>24</v>
      </c>
      <c r="Y156" s="7">
        <v>1986</v>
      </c>
      <c r="Z156">
        <v>3</v>
      </c>
      <c r="AA156">
        <v>70</v>
      </c>
      <c r="AB156">
        <v>8</v>
      </c>
      <c r="AC156">
        <v>37</v>
      </c>
      <c r="AD156">
        <v>51</v>
      </c>
      <c r="AE156">
        <v>1</v>
      </c>
      <c r="AF156">
        <v>17</v>
      </c>
      <c r="AG156">
        <v>10</v>
      </c>
      <c r="AH156">
        <v>5</v>
      </c>
      <c r="AI156">
        <v>54</v>
      </c>
      <c r="AJ156">
        <v>4</v>
      </c>
      <c r="AL156">
        <v>1997</v>
      </c>
      <c r="AM156">
        <f t="shared" si="225"/>
        <v>19</v>
      </c>
      <c r="AN156">
        <f t="shared" si="226"/>
        <v>23</v>
      </c>
      <c r="AO156">
        <f t="shared" si="227"/>
        <v>22</v>
      </c>
      <c r="AP156" t="str">
        <f t="shared" si="228"/>
        <v/>
      </c>
      <c r="AQ156">
        <f t="shared" si="229"/>
        <v>21</v>
      </c>
      <c r="AR156">
        <f t="shared" si="230"/>
        <v>24</v>
      </c>
      <c r="AS156" t="str">
        <f t="shared" si="231"/>
        <v/>
      </c>
      <c r="AT156">
        <f t="shared" si="232"/>
        <v>24</v>
      </c>
      <c r="AU156">
        <f t="shared" si="233"/>
        <v>26</v>
      </c>
      <c r="AV156">
        <f t="shared" si="234"/>
        <v>37</v>
      </c>
      <c r="AW156">
        <f t="shared" si="235"/>
        <v>33</v>
      </c>
      <c r="AX156" t="str">
        <f t="shared" si="236"/>
        <v/>
      </c>
      <c r="AY156">
        <f t="shared" si="237"/>
        <v>35</v>
      </c>
      <c r="AZ156">
        <f t="shared" si="238"/>
        <v>38</v>
      </c>
      <c r="BA156" t="str">
        <f t="shared" si="239"/>
        <v/>
      </c>
      <c r="BB156">
        <f t="shared" si="240"/>
        <v>38</v>
      </c>
      <c r="BC156">
        <f t="shared" si="291"/>
        <v>26</v>
      </c>
      <c r="BD156">
        <f t="shared" si="292"/>
        <v>37</v>
      </c>
      <c r="BE156">
        <f t="shared" si="293"/>
        <v>33</v>
      </c>
      <c r="BF156" t="str">
        <f t="shared" si="294"/>
        <v/>
      </c>
      <c r="BG156">
        <f t="shared" si="295"/>
        <v>35</v>
      </c>
      <c r="BH156">
        <f t="shared" si="296"/>
        <v>38</v>
      </c>
      <c r="BI156" t="str">
        <f t="shared" si="297"/>
        <v/>
      </c>
      <c r="BJ156">
        <f t="shared" si="298"/>
        <v>38</v>
      </c>
      <c r="BN156">
        <v>1997</v>
      </c>
      <c r="BO156">
        <f t="shared" si="201"/>
        <v>-0.43</v>
      </c>
      <c r="BP156" s="13">
        <f t="shared" si="202"/>
        <v>-0.43</v>
      </c>
      <c r="BQ156" s="13">
        <f t="shared" si="203"/>
        <v>-0.43</v>
      </c>
      <c r="BR156" s="13" t="str">
        <f t="shared" si="204"/>
        <v/>
      </c>
      <c r="BS156" s="13">
        <f t="shared" si="205"/>
        <v>-0.43</v>
      </c>
      <c r="BT156" s="13">
        <f t="shared" si="206"/>
        <v>-0.43</v>
      </c>
      <c r="BU156" s="13" t="str">
        <f t="shared" si="207"/>
        <v/>
      </c>
      <c r="BV156" s="13">
        <f t="shared" si="208"/>
        <v>-0.43</v>
      </c>
      <c r="BW156" s="13">
        <f t="shared" si="209"/>
        <v>-0.32400000000000001</v>
      </c>
      <c r="BX156" s="13">
        <f t="shared" si="210"/>
        <v>-0.32400000000000001</v>
      </c>
      <c r="BY156" s="13">
        <f t="shared" si="211"/>
        <v>-0.32400000000000001</v>
      </c>
      <c r="BZ156" s="13" t="str">
        <f t="shared" si="212"/>
        <v/>
      </c>
      <c r="CA156" s="13">
        <f t="shared" si="213"/>
        <v>-0.32400000000000001</v>
      </c>
      <c r="CB156" s="13">
        <f t="shared" si="214"/>
        <v>-0.32400000000000001</v>
      </c>
      <c r="CC156" s="13" t="str">
        <f t="shared" si="215"/>
        <v/>
      </c>
      <c r="CD156" s="13">
        <f t="shared" si="216"/>
        <v>-0.32400000000000001</v>
      </c>
      <c r="CE156" s="13">
        <f t="shared" si="249"/>
        <v>-0.37583</v>
      </c>
      <c r="CF156" s="13">
        <f t="shared" si="250"/>
        <v>-0.37583</v>
      </c>
      <c r="CG156" s="13">
        <f t="shared" si="251"/>
        <v>-0.37583</v>
      </c>
      <c r="CH156" s="13" t="str">
        <f t="shared" si="252"/>
        <v/>
      </c>
      <c r="CI156" s="13">
        <f t="shared" si="253"/>
        <v>-0.37583</v>
      </c>
      <c r="CJ156" s="13">
        <f t="shared" si="254"/>
        <v>-0.37583</v>
      </c>
      <c r="CK156" s="13" t="str">
        <f t="shared" si="255"/>
        <v/>
      </c>
      <c r="CL156" s="13">
        <f t="shared" si="256"/>
        <v>-0.37583</v>
      </c>
      <c r="FB156">
        <v>1983</v>
      </c>
      <c r="FC156" s="13">
        <v>0.89996483978260866</v>
      </c>
      <c r="FD156" s="13">
        <v>-0.3706666666666667</v>
      </c>
      <c r="FE156" s="13">
        <v>0.159</v>
      </c>
      <c r="FF156" s="13">
        <v>0.28899999999999998</v>
      </c>
      <c r="FG156" s="13">
        <v>0.32900000000000001</v>
      </c>
      <c r="FH156" s="13">
        <v>0.81100000000000005</v>
      </c>
      <c r="FI156" s="13">
        <v>0.77</v>
      </c>
      <c r="FJ156" s="13">
        <v>0.308</v>
      </c>
      <c r="FK156" s="13">
        <v>2.0699999999999998</v>
      </c>
      <c r="FL156" s="13">
        <v>2.33</v>
      </c>
      <c r="FM156" s="13">
        <v>2.4300000000000002</v>
      </c>
      <c r="FN156" s="13">
        <v>2.2200000000000002</v>
      </c>
      <c r="FO156" s="13">
        <v>1.69</v>
      </c>
      <c r="FP156" s="13">
        <v>1.1200000000000001</v>
      </c>
      <c r="FQ156" s="13">
        <v>1.1200000000000001</v>
      </c>
      <c r="FR156" s="13">
        <v>2.11</v>
      </c>
      <c r="FS156" s="13">
        <v>0.56089</v>
      </c>
      <c r="FT156" s="13">
        <v>0.11335000000000001</v>
      </c>
      <c r="FU156" s="13">
        <v>1.2970000000000001E-2</v>
      </c>
      <c r="FV156" s="13">
        <v>0.21486</v>
      </c>
      <c r="FW156" s="13">
        <v>-6.1490000000000003E-2</v>
      </c>
      <c r="FX156" s="13">
        <v>-0.10599</v>
      </c>
    </row>
    <row r="157" spans="1:180">
      <c r="A157" s="7">
        <v>1987</v>
      </c>
      <c r="B157">
        <v>86</v>
      </c>
      <c r="C157">
        <v>80</v>
      </c>
      <c r="D157">
        <v>58</v>
      </c>
      <c r="E157">
        <v>28</v>
      </c>
      <c r="F157">
        <v>92</v>
      </c>
      <c r="H157">
        <v>11</v>
      </c>
      <c r="I157">
        <v>1</v>
      </c>
      <c r="J157">
        <v>33</v>
      </c>
      <c r="M157" s="7">
        <v>1987</v>
      </c>
      <c r="N157">
        <v>63</v>
      </c>
      <c r="O157">
        <v>22</v>
      </c>
      <c r="P157">
        <v>1</v>
      </c>
      <c r="Q157">
        <v>28</v>
      </c>
      <c r="R157">
        <v>6</v>
      </c>
      <c r="S157">
        <v>70</v>
      </c>
      <c r="T157">
        <v>60</v>
      </c>
      <c r="U157">
        <v>8</v>
      </c>
      <c r="V157">
        <v>13</v>
      </c>
      <c r="Y157" s="7">
        <v>1987</v>
      </c>
      <c r="Z157">
        <v>7</v>
      </c>
      <c r="AA157">
        <v>47</v>
      </c>
      <c r="AB157">
        <v>24</v>
      </c>
      <c r="AC157">
        <v>65</v>
      </c>
      <c r="AD157">
        <v>70</v>
      </c>
      <c r="AE157">
        <v>2</v>
      </c>
      <c r="AF157">
        <v>25</v>
      </c>
      <c r="AG157">
        <v>1</v>
      </c>
      <c r="AH157">
        <v>9</v>
      </c>
      <c r="AI157">
        <v>64</v>
      </c>
      <c r="AJ157">
        <v>8</v>
      </c>
      <c r="AL157">
        <v>1998</v>
      </c>
      <c r="AM157">
        <f t="shared" si="225"/>
        <v>1</v>
      </c>
      <c r="AN157" t="str">
        <f t="shared" si="226"/>
        <v/>
      </c>
      <c r="AO157">
        <f t="shared" si="227"/>
        <v>3</v>
      </c>
      <c r="AP157">
        <f t="shared" si="228"/>
        <v>2</v>
      </c>
      <c r="AQ157">
        <f t="shared" si="229"/>
        <v>3</v>
      </c>
      <c r="AR157">
        <f t="shared" si="230"/>
        <v>3</v>
      </c>
      <c r="AS157">
        <f t="shared" si="231"/>
        <v>2</v>
      </c>
      <c r="AT157">
        <f t="shared" si="232"/>
        <v>3</v>
      </c>
      <c r="AU157">
        <f t="shared" si="233"/>
        <v>1</v>
      </c>
      <c r="AV157" t="str">
        <f t="shared" si="234"/>
        <v/>
      </c>
      <c r="AW157">
        <f t="shared" si="235"/>
        <v>2</v>
      </c>
      <c r="AX157">
        <f t="shared" si="236"/>
        <v>2</v>
      </c>
      <c r="AY157">
        <f t="shared" si="237"/>
        <v>2</v>
      </c>
      <c r="AZ157">
        <f t="shared" si="238"/>
        <v>2</v>
      </c>
      <c r="BA157">
        <f t="shared" si="239"/>
        <v>2</v>
      </c>
      <c r="BB157">
        <f t="shared" si="240"/>
        <v>2</v>
      </c>
      <c r="BC157">
        <f t="shared" si="291"/>
        <v>1</v>
      </c>
      <c r="BD157" t="str">
        <f t="shared" si="292"/>
        <v/>
      </c>
      <c r="BE157">
        <f t="shared" si="293"/>
        <v>1</v>
      </c>
      <c r="BF157">
        <f t="shared" si="294"/>
        <v>1</v>
      </c>
      <c r="BG157">
        <f t="shared" si="295"/>
        <v>1</v>
      </c>
      <c r="BH157">
        <f t="shared" si="296"/>
        <v>1</v>
      </c>
      <c r="BI157">
        <f t="shared" si="297"/>
        <v>1</v>
      </c>
      <c r="BJ157">
        <f t="shared" si="298"/>
        <v>1</v>
      </c>
      <c r="BN157">
        <v>1998</v>
      </c>
      <c r="BO157">
        <f t="shared" si="201"/>
        <v>2.2999999999999998</v>
      </c>
      <c r="BP157" s="13" t="str">
        <f t="shared" si="202"/>
        <v/>
      </c>
      <c r="BQ157" s="13">
        <f t="shared" si="203"/>
        <v>2.2999999999999998</v>
      </c>
      <c r="BR157" s="13">
        <f t="shared" si="204"/>
        <v>2.2999999999999998</v>
      </c>
      <c r="BS157" s="13">
        <f t="shared" si="205"/>
        <v>2.2999999999999998</v>
      </c>
      <c r="BT157" s="13">
        <f t="shared" si="206"/>
        <v>2.2999999999999998</v>
      </c>
      <c r="BU157" s="13">
        <f t="shared" si="207"/>
        <v>2.2999999999999998</v>
      </c>
      <c r="BV157" s="13">
        <f t="shared" si="208"/>
        <v>2.2999999999999998</v>
      </c>
      <c r="BW157" s="13">
        <f t="shared" si="209"/>
        <v>0.57699999999999996</v>
      </c>
      <c r="BX157" s="13" t="str">
        <f t="shared" si="210"/>
        <v/>
      </c>
      <c r="BY157" s="13">
        <f t="shared" si="211"/>
        <v>0.57699999999999996</v>
      </c>
      <c r="BZ157" s="13">
        <f t="shared" si="212"/>
        <v>0.57699999999999996</v>
      </c>
      <c r="CA157" s="13">
        <f t="shared" si="213"/>
        <v>0.57699999999999996</v>
      </c>
      <c r="CB157" s="13">
        <f t="shared" si="214"/>
        <v>0.57699999999999996</v>
      </c>
      <c r="CC157" s="13">
        <f t="shared" si="215"/>
        <v>0.57699999999999996</v>
      </c>
      <c r="CD157" s="13">
        <f t="shared" si="216"/>
        <v>0.57699999999999996</v>
      </c>
      <c r="CE157" s="13">
        <f t="shared" si="249"/>
        <v>0.81813999999999998</v>
      </c>
      <c r="CF157" s="13" t="str">
        <f t="shared" si="250"/>
        <v/>
      </c>
      <c r="CG157" s="13">
        <f t="shared" si="251"/>
        <v>0.81813999999999998</v>
      </c>
      <c r="CH157" s="13">
        <f t="shared" si="252"/>
        <v>0.81813999999999998</v>
      </c>
      <c r="CI157" s="13">
        <f t="shared" si="253"/>
        <v>0.81813999999999998</v>
      </c>
      <c r="CJ157" s="13">
        <f t="shared" si="254"/>
        <v>0.81813999999999998</v>
      </c>
      <c r="CK157" s="13">
        <f t="shared" si="255"/>
        <v>0.81813999999999998</v>
      </c>
      <c r="CL157" s="13">
        <f t="shared" si="256"/>
        <v>0.81813999999999998</v>
      </c>
      <c r="FB157">
        <v>1984</v>
      </c>
      <c r="FC157" s="13">
        <v>0.89934987663043475</v>
      </c>
      <c r="FD157" s="13">
        <v>-4.0666666666666663E-2</v>
      </c>
      <c r="FE157" s="13">
        <v>-0.45400000000000001</v>
      </c>
      <c r="FF157" s="13">
        <v>-0.32300000000000001</v>
      </c>
      <c r="FG157" s="13">
        <v>-0.61099999999999999</v>
      </c>
      <c r="FH157" s="13">
        <v>-0.432</v>
      </c>
      <c r="FI157" s="13">
        <v>-0.44800000000000001</v>
      </c>
      <c r="FJ157" s="13">
        <v>-0.38600000000000001</v>
      </c>
      <c r="FK157" s="13">
        <v>-1.1299999999999999</v>
      </c>
      <c r="FL157" s="13">
        <v>-0.95</v>
      </c>
      <c r="FM157" s="13">
        <v>-0.8</v>
      </c>
      <c r="FN157" s="13">
        <v>-0.53</v>
      </c>
      <c r="FO157" s="13">
        <v>-0.48</v>
      </c>
      <c r="FP157" s="13">
        <v>-0.6</v>
      </c>
      <c r="FQ157" s="13">
        <v>-0.64</v>
      </c>
      <c r="FR157" s="13">
        <v>1.77</v>
      </c>
      <c r="FS157" s="13">
        <v>0.79930000000000001</v>
      </c>
      <c r="FT157" s="13">
        <v>0.56415000000000004</v>
      </c>
      <c r="FU157" s="13">
        <v>4.5019999999999998E-2</v>
      </c>
      <c r="FV157" s="13">
        <v>-0.23713999999999999</v>
      </c>
      <c r="FW157" s="13">
        <v>-0.16322999999999999</v>
      </c>
      <c r="FX157" s="13">
        <v>-0.34455000000000002</v>
      </c>
    </row>
    <row r="158" spans="1:180">
      <c r="A158" s="7">
        <v>1988</v>
      </c>
      <c r="B158">
        <v>70</v>
      </c>
      <c r="C158">
        <v>64</v>
      </c>
      <c r="D158">
        <v>45</v>
      </c>
      <c r="E158">
        <v>8</v>
      </c>
      <c r="F158">
        <v>76</v>
      </c>
      <c r="G158">
        <v>31</v>
      </c>
      <c r="H158">
        <v>1</v>
      </c>
      <c r="J158">
        <v>34</v>
      </c>
      <c r="M158" s="7">
        <v>1988</v>
      </c>
      <c r="N158">
        <v>22</v>
      </c>
      <c r="O158">
        <v>3</v>
      </c>
      <c r="P158">
        <v>1</v>
      </c>
      <c r="Q158">
        <v>35</v>
      </c>
      <c r="R158">
        <v>15</v>
      </c>
      <c r="S158">
        <v>58</v>
      </c>
      <c r="T158">
        <v>46</v>
      </c>
      <c r="U158">
        <v>17</v>
      </c>
      <c r="V158">
        <v>24</v>
      </c>
      <c r="Y158" s="7">
        <v>1988</v>
      </c>
      <c r="Z158">
        <v>42</v>
      </c>
      <c r="AA158">
        <v>63</v>
      </c>
      <c r="AB158">
        <v>17</v>
      </c>
      <c r="AC158">
        <v>47</v>
      </c>
      <c r="AD158">
        <v>50</v>
      </c>
      <c r="AE158">
        <v>1</v>
      </c>
      <c r="AF158">
        <v>5</v>
      </c>
      <c r="AG158">
        <v>6</v>
      </c>
      <c r="AH158">
        <v>4</v>
      </c>
      <c r="AI158">
        <v>66</v>
      </c>
      <c r="AJ158">
        <v>20</v>
      </c>
      <c r="AL158">
        <v>1999</v>
      </c>
      <c r="AM158" t="str">
        <f t="shared" si="225"/>
        <v/>
      </c>
      <c r="AN158">
        <f t="shared" si="226"/>
        <v>33</v>
      </c>
      <c r="AO158">
        <f t="shared" si="227"/>
        <v>31</v>
      </c>
      <c r="AP158" t="str">
        <f t="shared" si="228"/>
        <v/>
      </c>
      <c r="AQ158">
        <f t="shared" si="229"/>
        <v>31</v>
      </c>
      <c r="AR158">
        <f t="shared" si="230"/>
        <v>34</v>
      </c>
      <c r="AS158">
        <f t="shared" si="231"/>
        <v>28</v>
      </c>
      <c r="AT158">
        <f t="shared" si="232"/>
        <v>34</v>
      </c>
      <c r="AU158" t="str">
        <f t="shared" si="233"/>
        <v/>
      </c>
      <c r="AV158">
        <f t="shared" si="234"/>
        <v>25</v>
      </c>
      <c r="AW158">
        <f t="shared" si="235"/>
        <v>24</v>
      </c>
      <c r="AX158" t="str">
        <f t="shared" si="236"/>
        <v/>
      </c>
      <c r="AY158">
        <f t="shared" si="237"/>
        <v>24</v>
      </c>
      <c r="AZ158">
        <f t="shared" si="238"/>
        <v>26</v>
      </c>
      <c r="BA158">
        <f t="shared" si="239"/>
        <v>22</v>
      </c>
      <c r="BB158">
        <f t="shared" si="240"/>
        <v>26</v>
      </c>
      <c r="BC158" t="str">
        <f t="shared" si="291"/>
        <v/>
      </c>
      <c r="BD158">
        <f t="shared" si="292"/>
        <v>25</v>
      </c>
      <c r="BE158">
        <f t="shared" si="293"/>
        <v>23</v>
      </c>
      <c r="BF158" t="str">
        <f t="shared" si="294"/>
        <v/>
      </c>
      <c r="BG158">
        <f t="shared" si="295"/>
        <v>24</v>
      </c>
      <c r="BH158">
        <f t="shared" si="296"/>
        <v>26</v>
      </c>
      <c r="BI158">
        <f t="shared" si="297"/>
        <v>23</v>
      </c>
      <c r="BJ158">
        <f t="shared" si="298"/>
        <v>26</v>
      </c>
      <c r="BN158">
        <v>1999</v>
      </c>
      <c r="BO158" t="str">
        <f t="shared" si="201"/>
        <v/>
      </c>
      <c r="BP158" s="13">
        <f t="shared" si="202"/>
        <v>-1.51</v>
      </c>
      <c r="BQ158" s="13">
        <f t="shared" si="203"/>
        <v>-1.51</v>
      </c>
      <c r="BR158" s="13" t="str">
        <f t="shared" si="204"/>
        <v/>
      </c>
      <c r="BS158" s="13">
        <f t="shared" si="205"/>
        <v>-1.51</v>
      </c>
      <c r="BT158" s="13">
        <f t="shared" si="206"/>
        <v>-1.51</v>
      </c>
      <c r="BU158" s="13">
        <f t="shared" si="207"/>
        <v>-1.51</v>
      </c>
      <c r="BV158" s="13">
        <f t="shared" si="208"/>
        <v>-1.51</v>
      </c>
      <c r="BW158" s="13" t="str">
        <f t="shared" si="209"/>
        <v/>
      </c>
      <c r="BX158" s="13">
        <f t="shared" si="210"/>
        <v>-0.13200000000000001</v>
      </c>
      <c r="BY158" s="13">
        <f t="shared" si="211"/>
        <v>-0.13200000000000001</v>
      </c>
      <c r="BZ158" s="13" t="str">
        <f t="shared" si="212"/>
        <v/>
      </c>
      <c r="CA158" s="13">
        <f t="shared" si="213"/>
        <v>-0.13200000000000001</v>
      </c>
      <c r="CB158" s="13">
        <f t="shared" si="214"/>
        <v>-0.13200000000000001</v>
      </c>
      <c r="CC158" s="13">
        <f t="shared" si="215"/>
        <v>-0.13200000000000001</v>
      </c>
      <c r="CD158" s="13">
        <f t="shared" si="216"/>
        <v>-0.13200000000000001</v>
      </c>
      <c r="CE158" s="13" t="str">
        <f t="shared" si="249"/>
        <v/>
      </c>
      <c r="CF158" s="13">
        <f t="shared" si="250"/>
        <v>-8.2750000000000004E-2</v>
      </c>
      <c r="CG158" s="13">
        <f t="shared" si="251"/>
        <v>-8.2750000000000004E-2</v>
      </c>
      <c r="CH158" s="13" t="str">
        <f t="shared" si="252"/>
        <v/>
      </c>
      <c r="CI158" s="13">
        <f t="shared" si="253"/>
        <v>-8.2750000000000004E-2</v>
      </c>
      <c r="CJ158" s="13">
        <f t="shared" si="254"/>
        <v>-8.2750000000000004E-2</v>
      </c>
      <c r="CK158" s="13">
        <f t="shared" si="255"/>
        <v>-8.2750000000000004E-2</v>
      </c>
      <c r="CL158" s="13">
        <f t="shared" si="256"/>
        <v>-8.2750000000000004E-2</v>
      </c>
      <c r="FB158">
        <v>1985</v>
      </c>
      <c r="FC158" s="13">
        <v>1.2326223404347829</v>
      </c>
      <c r="FD158" s="13">
        <v>-0.23633333333333337</v>
      </c>
      <c r="FE158" s="13">
        <v>-0.53200000000000003</v>
      </c>
      <c r="FF158" s="13">
        <v>-0.26300000000000001</v>
      </c>
      <c r="FG158" s="13">
        <v>-0.42699999999999999</v>
      </c>
      <c r="FH158" s="13">
        <v>-9.1999999999999998E-2</v>
      </c>
      <c r="FI158" s="13">
        <v>-0.13800000000000001</v>
      </c>
      <c r="FJ158" s="13">
        <v>-0.28399999999999997</v>
      </c>
      <c r="FK158" s="13">
        <v>-1.18</v>
      </c>
      <c r="FL158" s="13">
        <v>-1.53</v>
      </c>
      <c r="FM158" s="13">
        <v>-0.89</v>
      </c>
      <c r="FN158" s="13">
        <v>-0.91</v>
      </c>
      <c r="FO158" s="13">
        <v>-0.96</v>
      </c>
      <c r="FP158" s="13">
        <v>-0.98</v>
      </c>
      <c r="FQ158" s="13">
        <v>-0.9</v>
      </c>
      <c r="FR158" s="13">
        <v>0.56999999999999995</v>
      </c>
      <c r="FS158" s="13">
        <v>0.84731999999999996</v>
      </c>
      <c r="FT158" s="13">
        <v>0.68228999999999995</v>
      </c>
      <c r="FU158" s="13">
        <v>0.34303</v>
      </c>
      <c r="FV158" s="13">
        <v>-0.17652999999999999</v>
      </c>
      <c r="FW158" s="13">
        <v>-0.34116999999999997</v>
      </c>
      <c r="FX158" s="13">
        <v>-0.26622000000000001</v>
      </c>
    </row>
    <row r="159" spans="1:180">
      <c r="A159" s="7">
        <v>1989</v>
      </c>
      <c r="B159">
        <v>75</v>
      </c>
      <c r="C159">
        <v>60</v>
      </c>
      <c r="E159">
        <v>28</v>
      </c>
      <c r="F159">
        <v>80</v>
      </c>
      <c r="G159">
        <v>40</v>
      </c>
      <c r="H159">
        <v>15</v>
      </c>
      <c r="I159">
        <v>1</v>
      </c>
      <c r="M159" s="7">
        <v>1989</v>
      </c>
      <c r="N159">
        <v>54</v>
      </c>
      <c r="O159">
        <v>7</v>
      </c>
      <c r="P159">
        <v>34</v>
      </c>
      <c r="Q159">
        <v>13</v>
      </c>
      <c r="R159">
        <v>1</v>
      </c>
      <c r="S159">
        <v>75</v>
      </c>
      <c r="T159">
        <v>49</v>
      </c>
      <c r="U159">
        <v>19</v>
      </c>
      <c r="V159">
        <v>43</v>
      </c>
      <c r="Y159" s="7">
        <v>1989</v>
      </c>
      <c r="Z159">
        <v>24</v>
      </c>
      <c r="AA159">
        <v>63</v>
      </c>
      <c r="AB159">
        <v>15</v>
      </c>
      <c r="AC159">
        <v>66</v>
      </c>
      <c r="AD159">
        <v>54</v>
      </c>
      <c r="AE159">
        <v>1</v>
      </c>
      <c r="AF159">
        <v>13</v>
      </c>
      <c r="AG159">
        <v>20</v>
      </c>
      <c r="AH159">
        <v>5</v>
      </c>
      <c r="AJ159">
        <v>18</v>
      </c>
      <c r="AL159">
        <v>2000</v>
      </c>
      <c r="AM159">
        <f t="shared" si="225"/>
        <v>25</v>
      </c>
      <c r="AN159">
        <f t="shared" si="226"/>
        <v>35</v>
      </c>
      <c r="AO159" t="str">
        <f t="shared" si="227"/>
        <v/>
      </c>
      <c r="AP159" t="str">
        <f t="shared" si="228"/>
        <v/>
      </c>
      <c r="AQ159">
        <f t="shared" si="229"/>
        <v>33</v>
      </c>
      <c r="AR159">
        <f t="shared" si="230"/>
        <v>36</v>
      </c>
      <c r="AS159">
        <f t="shared" si="231"/>
        <v>30</v>
      </c>
      <c r="AT159">
        <f t="shared" si="232"/>
        <v>36</v>
      </c>
      <c r="AU159">
        <f t="shared" si="233"/>
        <v>20</v>
      </c>
      <c r="AV159">
        <f t="shared" si="234"/>
        <v>29</v>
      </c>
      <c r="AW159" t="str">
        <f t="shared" si="235"/>
        <v/>
      </c>
      <c r="AX159" t="str">
        <f t="shared" si="236"/>
        <v/>
      </c>
      <c r="AY159">
        <f t="shared" si="237"/>
        <v>28</v>
      </c>
      <c r="AZ159">
        <f t="shared" si="238"/>
        <v>30</v>
      </c>
      <c r="BA159">
        <f t="shared" si="239"/>
        <v>26</v>
      </c>
      <c r="BB159">
        <f t="shared" si="240"/>
        <v>30</v>
      </c>
      <c r="BC159">
        <f t="shared" si="291"/>
        <v>16</v>
      </c>
      <c r="BD159">
        <f t="shared" si="292"/>
        <v>23</v>
      </c>
      <c r="BE159" t="str">
        <f t="shared" si="293"/>
        <v/>
      </c>
      <c r="BF159" t="str">
        <f t="shared" si="294"/>
        <v/>
      </c>
      <c r="BG159">
        <f t="shared" si="295"/>
        <v>22</v>
      </c>
      <c r="BH159">
        <f t="shared" si="296"/>
        <v>24</v>
      </c>
      <c r="BI159">
        <f t="shared" si="297"/>
        <v>21</v>
      </c>
      <c r="BJ159">
        <f t="shared" si="298"/>
        <v>24</v>
      </c>
      <c r="BN159">
        <v>2000</v>
      </c>
      <c r="BO159">
        <f t="shared" si="201"/>
        <v>-1.54</v>
      </c>
      <c r="BP159" s="13">
        <f t="shared" si="202"/>
        <v>-1.54</v>
      </c>
      <c r="BQ159" s="13" t="str">
        <f t="shared" si="203"/>
        <v/>
      </c>
      <c r="BR159" s="13" t="str">
        <f t="shared" si="204"/>
        <v/>
      </c>
      <c r="BS159" s="13">
        <f t="shared" si="205"/>
        <v>-1.54</v>
      </c>
      <c r="BT159" s="13">
        <f t="shared" si="206"/>
        <v>-1.54</v>
      </c>
      <c r="BU159" s="13">
        <f t="shared" si="207"/>
        <v>-1.54</v>
      </c>
      <c r="BV159" s="13">
        <f t="shared" si="208"/>
        <v>-1.54</v>
      </c>
      <c r="BW159" s="13">
        <f t="shared" si="209"/>
        <v>-0.16900000000000001</v>
      </c>
      <c r="BX159" s="13">
        <f t="shared" si="210"/>
        <v>-0.16900000000000001</v>
      </c>
      <c r="BY159" s="13" t="str">
        <f t="shared" si="211"/>
        <v/>
      </c>
      <c r="BZ159" s="13" t="str">
        <f t="shared" si="212"/>
        <v/>
      </c>
      <c r="CA159" s="13">
        <f t="shared" si="213"/>
        <v>-0.16900000000000001</v>
      </c>
      <c r="CB159" s="13">
        <f t="shared" si="214"/>
        <v>-0.16900000000000001</v>
      </c>
      <c r="CC159" s="13">
        <f t="shared" si="215"/>
        <v>-0.16900000000000001</v>
      </c>
      <c r="CD159" s="13">
        <f t="shared" si="216"/>
        <v>-0.16900000000000001</v>
      </c>
      <c r="CE159" s="13">
        <f t="shared" si="249"/>
        <v>-6.0100000000000001E-2</v>
      </c>
      <c r="CF159" s="13">
        <f t="shared" si="250"/>
        <v>-6.0100000000000001E-2</v>
      </c>
      <c r="CG159" s="13" t="str">
        <f t="shared" si="251"/>
        <v/>
      </c>
      <c r="CH159" s="13" t="str">
        <f t="shared" si="252"/>
        <v/>
      </c>
      <c r="CI159" s="13">
        <f t="shared" si="253"/>
        <v>-6.0100000000000001E-2</v>
      </c>
      <c r="CJ159" s="13">
        <f t="shared" si="254"/>
        <v>-6.0100000000000001E-2</v>
      </c>
      <c r="CK159" s="13">
        <f t="shared" si="255"/>
        <v>-6.0100000000000001E-2</v>
      </c>
      <c r="CL159" s="13">
        <f t="shared" si="256"/>
        <v>-6.0100000000000001E-2</v>
      </c>
      <c r="FB159">
        <v>1986</v>
      </c>
      <c r="FC159" s="13">
        <v>1.7073135823913046</v>
      </c>
      <c r="FD159" s="13">
        <v>-0.12833333333333333</v>
      </c>
      <c r="FE159" s="13">
        <v>-0.35399999999999998</v>
      </c>
      <c r="FF159" s="13">
        <v>-0.33400000000000002</v>
      </c>
      <c r="FG159" s="13">
        <v>-9.8000000000000004E-2</v>
      </c>
      <c r="FH159" s="13">
        <v>-0.254</v>
      </c>
      <c r="FI159" s="13">
        <v>-0.124</v>
      </c>
      <c r="FJ159" s="13">
        <v>-2.4E-2</v>
      </c>
      <c r="FK159" s="13">
        <v>-0.43</v>
      </c>
      <c r="FL159" s="13">
        <v>-0.4</v>
      </c>
      <c r="FM159" s="13">
        <v>-0.79</v>
      </c>
      <c r="FN159" s="13">
        <v>-0.64</v>
      </c>
      <c r="FO159" s="13">
        <v>-0.51</v>
      </c>
      <c r="FP159" s="13">
        <v>-0.41</v>
      </c>
      <c r="FQ159" s="13">
        <v>-0.47</v>
      </c>
      <c r="FR159" s="13">
        <v>2.1800000000000002</v>
      </c>
      <c r="FS159" s="13">
        <v>0.90885000000000005</v>
      </c>
      <c r="FT159" s="13">
        <v>0.70945000000000003</v>
      </c>
      <c r="FU159" s="13">
        <v>0.4173</v>
      </c>
      <c r="FV159" s="13">
        <v>-0.24651000000000001</v>
      </c>
      <c r="FW159" s="13">
        <v>-0.54422000000000004</v>
      </c>
      <c r="FX159" s="13">
        <v>-0.10657</v>
      </c>
    </row>
    <row r="160" spans="1:180">
      <c r="A160" s="7">
        <v>1990</v>
      </c>
      <c r="B160">
        <v>75</v>
      </c>
      <c r="C160">
        <v>69</v>
      </c>
      <c r="D160">
        <v>49</v>
      </c>
      <c r="E160">
        <v>9</v>
      </c>
      <c r="F160">
        <v>81</v>
      </c>
      <c r="H160">
        <v>1</v>
      </c>
      <c r="J160">
        <v>22</v>
      </c>
      <c r="M160" s="7">
        <v>1990</v>
      </c>
      <c r="N160">
        <v>36</v>
      </c>
      <c r="O160">
        <v>14</v>
      </c>
      <c r="P160">
        <v>7</v>
      </c>
      <c r="Q160">
        <v>19</v>
      </c>
      <c r="R160">
        <v>1</v>
      </c>
      <c r="S160">
        <v>72</v>
      </c>
      <c r="T160">
        <v>65</v>
      </c>
      <c r="U160">
        <v>3</v>
      </c>
      <c r="V160">
        <v>27</v>
      </c>
      <c r="Y160" s="7">
        <v>1990</v>
      </c>
      <c r="Z160">
        <v>21</v>
      </c>
      <c r="AA160">
        <v>75</v>
      </c>
      <c r="AB160">
        <v>31</v>
      </c>
      <c r="AC160">
        <v>67</v>
      </c>
      <c r="AD160">
        <v>79</v>
      </c>
      <c r="AE160">
        <v>19</v>
      </c>
      <c r="AF160">
        <v>6</v>
      </c>
      <c r="AG160">
        <v>11</v>
      </c>
      <c r="AH160">
        <v>1</v>
      </c>
      <c r="AI160">
        <v>30</v>
      </c>
      <c r="AJ160">
        <v>4</v>
      </c>
      <c r="AL160">
        <v>2001</v>
      </c>
      <c r="AM160">
        <f t="shared" si="225"/>
        <v>21</v>
      </c>
      <c r="AN160">
        <f t="shared" si="226"/>
        <v>30</v>
      </c>
      <c r="AO160">
        <f t="shared" si="227"/>
        <v>28</v>
      </c>
      <c r="AP160">
        <f t="shared" si="228"/>
        <v>17</v>
      </c>
      <c r="AQ160">
        <f t="shared" si="229"/>
        <v>28</v>
      </c>
      <c r="AR160">
        <f t="shared" si="230"/>
        <v>31</v>
      </c>
      <c r="AS160">
        <f t="shared" si="231"/>
        <v>25</v>
      </c>
      <c r="AT160">
        <f t="shared" si="232"/>
        <v>31</v>
      </c>
      <c r="AU160">
        <f t="shared" si="233"/>
        <v>22</v>
      </c>
      <c r="AV160">
        <f t="shared" si="234"/>
        <v>31</v>
      </c>
      <c r="AW160">
        <f t="shared" si="235"/>
        <v>28</v>
      </c>
      <c r="AX160">
        <f t="shared" si="236"/>
        <v>20</v>
      </c>
      <c r="AY160">
        <f t="shared" si="237"/>
        <v>30</v>
      </c>
      <c r="AZ160">
        <f t="shared" si="238"/>
        <v>32</v>
      </c>
      <c r="BA160">
        <f t="shared" si="239"/>
        <v>28</v>
      </c>
      <c r="BB160">
        <f t="shared" si="240"/>
        <v>32</v>
      </c>
      <c r="BC160">
        <f t="shared" si="291"/>
        <v>17</v>
      </c>
      <c r="BD160">
        <f t="shared" si="292"/>
        <v>24</v>
      </c>
      <c r="BE160">
        <f t="shared" si="293"/>
        <v>22</v>
      </c>
      <c r="BF160">
        <f t="shared" si="294"/>
        <v>15</v>
      </c>
      <c r="BG160">
        <f t="shared" si="295"/>
        <v>23</v>
      </c>
      <c r="BH160">
        <f t="shared" si="296"/>
        <v>25</v>
      </c>
      <c r="BI160">
        <f t="shared" si="297"/>
        <v>22</v>
      </c>
      <c r="BJ160">
        <f t="shared" si="298"/>
        <v>25</v>
      </c>
      <c r="BN160">
        <v>2001</v>
      </c>
      <c r="BO160">
        <f t="shared" si="201"/>
        <v>-0.92</v>
      </c>
      <c r="BP160" s="13">
        <f t="shared" si="202"/>
        <v>-0.92</v>
      </c>
      <c r="BQ160" s="13">
        <f t="shared" si="203"/>
        <v>-0.92</v>
      </c>
      <c r="BR160" s="13">
        <f t="shared" si="204"/>
        <v>-0.92</v>
      </c>
      <c r="BS160" s="13">
        <f t="shared" si="205"/>
        <v>-0.92</v>
      </c>
      <c r="BT160" s="13">
        <f t="shared" si="206"/>
        <v>-0.92</v>
      </c>
      <c r="BU160" s="13">
        <f t="shared" si="207"/>
        <v>-0.92</v>
      </c>
      <c r="BV160" s="13">
        <f t="shared" si="208"/>
        <v>-0.92</v>
      </c>
      <c r="BW160" s="13">
        <f t="shared" si="209"/>
        <v>-0.185</v>
      </c>
      <c r="BX160" s="13">
        <f t="shared" si="210"/>
        <v>-0.185</v>
      </c>
      <c r="BY160" s="13">
        <f t="shared" si="211"/>
        <v>-0.185</v>
      </c>
      <c r="BZ160" s="13">
        <f t="shared" si="212"/>
        <v>-0.185</v>
      </c>
      <c r="CA160" s="13">
        <f t="shared" si="213"/>
        <v>-0.185</v>
      </c>
      <c r="CB160" s="13">
        <f t="shared" si="214"/>
        <v>-0.185</v>
      </c>
      <c r="CC160" s="13">
        <f t="shared" si="215"/>
        <v>-0.185</v>
      </c>
      <c r="CD160" s="13">
        <f t="shared" si="216"/>
        <v>-0.185</v>
      </c>
      <c r="CE160" s="13">
        <f t="shared" si="249"/>
        <v>-6.021E-2</v>
      </c>
      <c r="CF160" s="13">
        <f t="shared" si="250"/>
        <v>-6.021E-2</v>
      </c>
      <c r="CG160" s="13">
        <f t="shared" si="251"/>
        <v>-6.021E-2</v>
      </c>
      <c r="CH160" s="13">
        <f t="shared" si="252"/>
        <v>-6.021E-2</v>
      </c>
      <c r="CI160" s="13">
        <f t="shared" si="253"/>
        <v>-6.021E-2</v>
      </c>
      <c r="CJ160" s="13">
        <f t="shared" si="254"/>
        <v>-6.021E-2</v>
      </c>
      <c r="CK160" s="13">
        <f t="shared" si="255"/>
        <v>-6.021E-2</v>
      </c>
      <c r="CL160" s="13">
        <f t="shared" si="256"/>
        <v>-6.021E-2</v>
      </c>
      <c r="FB160">
        <v>1987</v>
      </c>
      <c r="FC160" s="13">
        <v>1.4092527871739131</v>
      </c>
      <c r="FD160" s="13">
        <v>4.2000000000000003E-2</v>
      </c>
      <c r="FE160" s="13">
        <v>0.154</v>
      </c>
      <c r="FF160" s="13">
        <v>0.115</v>
      </c>
      <c r="FG160" s="13">
        <v>0.48299999999999998</v>
      </c>
      <c r="FH160" s="13">
        <v>0.192</v>
      </c>
      <c r="FI160" s="13">
        <v>0.19700000000000001</v>
      </c>
      <c r="FJ160" s="13">
        <v>0.23799999999999999</v>
      </c>
      <c r="FK160" s="13">
        <v>1.04</v>
      </c>
      <c r="FL160" s="13">
        <v>0.98</v>
      </c>
      <c r="FM160" s="13">
        <v>1.19</v>
      </c>
      <c r="FN160" s="13">
        <v>1.17</v>
      </c>
      <c r="FO160" s="13">
        <v>1.24</v>
      </c>
      <c r="FP160" s="13">
        <v>0.89</v>
      </c>
      <c r="FQ160" s="13">
        <v>0.91</v>
      </c>
      <c r="FR160" s="13">
        <v>2.1</v>
      </c>
      <c r="FS160" s="13">
        <v>0.63985999999999998</v>
      </c>
      <c r="FT160" s="13">
        <v>0.49552000000000002</v>
      </c>
      <c r="FU160" s="13">
        <v>-4.9699999999999996E-3</v>
      </c>
      <c r="FV160" s="13">
        <v>-0.1681</v>
      </c>
      <c r="FW160" s="13">
        <v>-0.15498000000000001</v>
      </c>
      <c r="FX160" s="13">
        <v>0.11366999999999999</v>
      </c>
    </row>
    <row r="161" spans="1:180">
      <c r="A161" s="7">
        <v>1991</v>
      </c>
      <c r="B161">
        <v>78</v>
      </c>
      <c r="C161">
        <v>67</v>
      </c>
      <c r="D161">
        <v>49</v>
      </c>
      <c r="E161">
        <v>19</v>
      </c>
      <c r="F161">
        <v>90</v>
      </c>
      <c r="H161">
        <v>9</v>
      </c>
      <c r="I161">
        <v>1</v>
      </c>
      <c r="J161">
        <v>34</v>
      </c>
      <c r="M161" s="7">
        <v>1991</v>
      </c>
      <c r="N161">
        <v>74</v>
      </c>
      <c r="O161">
        <v>3</v>
      </c>
      <c r="P161">
        <v>1</v>
      </c>
      <c r="Q161">
        <v>5</v>
      </c>
      <c r="R161">
        <v>16</v>
      </c>
      <c r="S161">
        <v>83</v>
      </c>
      <c r="T161">
        <v>40</v>
      </c>
      <c r="V161">
        <v>31</v>
      </c>
      <c r="Y161" s="7">
        <v>1991</v>
      </c>
      <c r="Z161">
        <v>10</v>
      </c>
      <c r="AA161">
        <v>52</v>
      </c>
      <c r="AB161">
        <v>3</v>
      </c>
      <c r="AC161">
        <v>70</v>
      </c>
      <c r="AD161">
        <v>85</v>
      </c>
      <c r="AE161">
        <v>1</v>
      </c>
      <c r="AF161">
        <v>13</v>
      </c>
      <c r="AG161">
        <v>2</v>
      </c>
      <c r="AH161">
        <v>6</v>
      </c>
      <c r="AI161">
        <v>66</v>
      </c>
      <c r="AJ161">
        <v>25</v>
      </c>
      <c r="AL161">
        <v>2002</v>
      </c>
      <c r="AM161" t="str">
        <f t="shared" si="225"/>
        <v/>
      </c>
      <c r="AN161">
        <f t="shared" si="226"/>
        <v>24</v>
      </c>
      <c r="AO161">
        <f t="shared" si="227"/>
        <v>23</v>
      </c>
      <c r="AP161" t="str">
        <f t="shared" si="228"/>
        <v/>
      </c>
      <c r="AQ161">
        <f t="shared" si="229"/>
        <v>22</v>
      </c>
      <c r="AR161">
        <f t="shared" si="230"/>
        <v>25</v>
      </c>
      <c r="AS161">
        <f t="shared" si="231"/>
        <v>19</v>
      </c>
      <c r="AT161">
        <f t="shared" si="232"/>
        <v>25</v>
      </c>
      <c r="AU161" t="str">
        <f t="shared" si="233"/>
        <v/>
      </c>
      <c r="AV161">
        <f t="shared" si="234"/>
        <v>10</v>
      </c>
      <c r="AW161">
        <f t="shared" si="235"/>
        <v>11</v>
      </c>
      <c r="AX161" t="str">
        <f t="shared" si="236"/>
        <v/>
      </c>
      <c r="AY161">
        <f t="shared" si="237"/>
        <v>10</v>
      </c>
      <c r="AZ161">
        <f t="shared" si="238"/>
        <v>11</v>
      </c>
      <c r="BA161">
        <f t="shared" si="239"/>
        <v>8</v>
      </c>
      <c r="BB161">
        <f t="shared" si="240"/>
        <v>11</v>
      </c>
      <c r="BC161" t="str">
        <f t="shared" si="291"/>
        <v/>
      </c>
      <c r="BD161">
        <f t="shared" si="292"/>
        <v>11</v>
      </c>
      <c r="BE161">
        <f t="shared" si="293"/>
        <v>11</v>
      </c>
      <c r="BF161" t="str">
        <f t="shared" si="294"/>
        <v/>
      </c>
      <c r="BG161">
        <f t="shared" si="295"/>
        <v>12</v>
      </c>
      <c r="BH161">
        <f t="shared" si="296"/>
        <v>12</v>
      </c>
      <c r="BI161">
        <f t="shared" si="297"/>
        <v>12</v>
      </c>
      <c r="BJ161">
        <f t="shared" si="298"/>
        <v>12</v>
      </c>
      <c r="BN161">
        <v>2002</v>
      </c>
      <c r="BO161" t="str">
        <f t="shared" si="201"/>
        <v/>
      </c>
      <c r="BP161" s="13">
        <f t="shared" si="202"/>
        <v>-0.46</v>
      </c>
      <c r="BQ161" s="13">
        <f t="shared" si="203"/>
        <v>-0.46</v>
      </c>
      <c r="BR161" s="13" t="str">
        <f t="shared" si="204"/>
        <v/>
      </c>
      <c r="BS161" s="13">
        <f t="shared" si="205"/>
        <v>-0.46</v>
      </c>
      <c r="BT161" s="13">
        <f t="shared" si="206"/>
        <v>-0.46</v>
      </c>
      <c r="BU161" s="13">
        <f t="shared" si="207"/>
        <v>-0.46</v>
      </c>
      <c r="BV161" s="13">
        <f t="shared" si="208"/>
        <v>-0.46</v>
      </c>
      <c r="BW161" s="13" t="str">
        <f t="shared" si="209"/>
        <v/>
      </c>
      <c r="BX161" s="13">
        <f t="shared" si="210"/>
        <v>0.23200000000000001</v>
      </c>
      <c r="BY161" s="13">
        <f t="shared" si="211"/>
        <v>0.23200000000000001</v>
      </c>
      <c r="BZ161" s="13" t="str">
        <f t="shared" si="212"/>
        <v/>
      </c>
      <c r="CA161" s="13">
        <f t="shared" si="213"/>
        <v>0.23200000000000001</v>
      </c>
      <c r="CB161" s="13">
        <f t="shared" si="214"/>
        <v>0.23200000000000001</v>
      </c>
      <c r="CC161" s="13">
        <f t="shared" si="215"/>
        <v>0.23200000000000001</v>
      </c>
      <c r="CD161" s="13">
        <f t="shared" si="216"/>
        <v>0.23200000000000001</v>
      </c>
      <c r="CE161" s="13" t="str">
        <f t="shared" si="249"/>
        <v/>
      </c>
      <c r="CF161" s="13">
        <f t="shared" si="250"/>
        <v>0.10294</v>
      </c>
      <c r="CG161" s="13">
        <f t="shared" si="251"/>
        <v>0.10294</v>
      </c>
      <c r="CH161" s="13" t="str">
        <f t="shared" si="252"/>
        <v/>
      </c>
      <c r="CI161" s="13">
        <f t="shared" si="253"/>
        <v>0.10294</v>
      </c>
      <c r="CJ161" s="13">
        <f t="shared" si="254"/>
        <v>0.10294</v>
      </c>
      <c r="CK161" s="13">
        <f t="shared" si="255"/>
        <v>0.10294</v>
      </c>
      <c r="CL161" s="13">
        <f t="shared" si="256"/>
        <v>0.10294</v>
      </c>
      <c r="FB161">
        <v>1988</v>
      </c>
      <c r="FC161" s="13">
        <v>1.9967747258695645</v>
      </c>
      <c r="FD161" s="13">
        <v>-0.23300000000000001</v>
      </c>
      <c r="FE161" s="13">
        <v>0.32</v>
      </c>
      <c r="FF161" s="13">
        <v>0.16400000000000001</v>
      </c>
      <c r="FG161" s="13">
        <v>-0.13100000000000001</v>
      </c>
      <c r="FH161" s="13">
        <v>0.53200000000000003</v>
      </c>
      <c r="FI161" s="13">
        <v>0.217</v>
      </c>
      <c r="FJ161" s="13">
        <v>0.30299999999999999</v>
      </c>
      <c r="FK161" s="13">
        <v>1.29</v>
      </c>
      <c r="FL161" s="13">
        <v>1.05</v>
      </c>
      <c r="FM161" s="13">
        <v>0.69</v>
      </c>
      <c r="FN161" s="13">
        <v>0.35</v>
      </c>
      <c r="FO161" s="13">
        <v>0.28999999999999998</v>
      </c>
      <c r="FP161" s="13">
        <v>-0.49</v>
      </c>
      <c r="FQ161" s="13">
        <v>-1.05</v>
      </c>
      <c r="FR161" s="13">
        <v>1.42</v>
      </c>
      <c r="FS161" s="13">
        <v>0.54166000000000003</v>
      </c>
      <c r="FT161" s="13">
        <v>0.57491999999999999</v>
      </c>
      <c r="FU161" s="13">
        <v>0.40856999999999999</v>
      </c>
      <c r="FV161" s="13">
        <v>0.22736000000000001</v>
      </c>
      <c r="FW161" s="13">
        <v>0.14749999999999999</v>
      </c>
      <c r="FX161" s="13">
        <v>0.25802999999999998</v>
      </c>
    </row>
    <row r="162" spans="1:180">
      <c r="A162" s="7">
        <v>1992</v>
      </c>
      <c r="B162">
        <v>77</v>
      </c>
      <c r="C162">
        <v>69</v>
      </c>
      <c r="E162">
        <v>24</v>
      </c>
      <c r="F162">
        <v>92</v>
      </c>
      <c r="G162">
        <v>38</v>
      </c>
      <c r="H162">
        <v>21</v>
      </c>
      <c r="I162">
        <v>1</v>
      </c>
      <c r="M162" s="7">
        <v>1992</v>
      </c>
      <c r="N162">
        <v>55</v>
      </c>
      <c r="O162">
        <v>10</v>
      </c>
      <c r="P162">
        <v>41</v>
      </c>
      <c r="Q162">
        <v>25</v>
      </c>
      <c r="R162">
        <v>1</v>
      </c>
      <c r="S162">
        <v>72</v>
      </c>
      <c r="T162">
        <v>49</v>
      </c>
      <c r="U162">
        <v>2</v>
      </c>
      <c r="V162">
        <v>26</v>
      </c>
      <c r="Y162" s="7">
        <v>1992</v>
      </c>
      <c r="Z162">
        <v>35</v>
      </c>
      <c r="AA162">
        <v>29</v>
      </c>
      <c r="AB162">
        <v>17</v>
      </c>
      <c r="AC162">
        <v>36</v>
      </c>
      <c r="AD162">
        <v>59</v>
      </c>
      <c r="AE162">
        <v>2</v>
      </c>
      <c r="AF162">
        <v>31</v>
      </c>
      <c r="AG162">
        <v>4</v>
      </c>
      <c r="AH162">
        <v>1</v>
      </c>
      <c r="AI162">
        <v>72</v>
      </c>
      <c r="AJ162">
        <v>30</v>
      </c>
      <c r="AL162">
        <v>2003</v>
      </c>
      <c r="AM162">
        <f t="shared" si="225"/>
        <v>3</v>
      </c>
      <c r="AN162">
        <f t="shared" si="226"/>
        <v>5</v>
      </c>
      <c r="AO162">
        <f t="shared" si="227"/>
        <v>6</v>
      </c>
      <c r="AP162">
        <f t="shared" si="228"/>
        <v>4</v>
      </c>
      <c r="AQ162">
        <f t="shared" si="229"/>
        <v>6</v>
      </c>
      <c r="AR162">
        <f t="shared" si="230"/>
        <v>6</v>
      </c>
      <c r="AS162" t="str">
        <f t="shared" si="231"/>
        <v/>
      </c>
      <c r="AT162">
        <f t="shared" si="232"/>
        <v>6</v>
      </c>
      <c r="AU162">
        <f t="shared" si="233"/>
        <v>5</v>
      </c>
      <c r="AV162">
        <f t="shared" si="234"/>
        <v>6</v>
      </c>
      <c r="AW162">
        <f t="shared" si="235"/>
        <v>7</v>
      </c>
      <c r="AX162">
        <f t="shared" si="236"/>
        <v>4</v>
      </c>
      <c r="AY162">
        <f t="shared" si="237"/>
        <v>6</v>
      </c>
      <c r="AZ162">
        <f t="shared" si="238"/>
        <v>7</v>
      </c>
      <c r="BA162" t="str">
        <f t="shared" si="239"/>
        <v/>
      </c>
      <c r="BB162">
        <f t="shared" si="240"/>
        <v>7</v>
      </c>
      <c r="BC162">
        <f t="shared" si="291"/>
        <v>15</v>
      </c>
      <c r="BD162">
        <f t="shared" si="292"/>
        <v>22</v>
      </c>
      <c r="BE162">
        <f t="shared" si="293"/>
        <v>21</v>
      </c>
      <c r="BF162">
        <f t="shared" si="294"/>
        <v>14</v>
      </c>
      <c r="BG162">
        <f t="shared" si="295"/>
        <v>21</v>
      </c>
      <c r="BH162">
        <f t="shared" si="296"/>
        <v>23</v>
      </c>
      <c r="BI162" t="str">
        <f t="shared" si="297"/>
        <v/>
      </c>
      <c r="BJ162">
        <f t="shared" si="298"/>
        <v>23</v>
      </c>
      <c r="BN162">
        <v>2003</v>
      </c>
      <c r="BO162">
        <f t="shared" si="201"/>
        <v>1.41</v>
      </c>
      <c r="BP162" s="13">
        <f t="shared" si="202"/>
        <v>1.41</v>
      </c>
      <c r="BQ162" s="13">
        <f t="shared" si="203"/>
        <v>1.41</v>
      </c>
      <c r="BR162" s="13">
        <f t="shared" si="204"/>
        <v>1.41</v>
      </c>
      <c r="BS162" s="13">
        <f t="shared" si="205"/>
        <v>1.41</v>
      </c>
      <c r="BT162" s="13">
        <f t="shared" si="206"/>
        <v>1.41</v>
      </c>
      <c r="BU162" s="13" t="str">
        <f t="shared" si="207"/>
        <v/>
      </c>
      <c r="BV162" s="13">
        <f t="shared" si="208"/>
        <v>1.41</v>
      </c>
      <c r="BW162" s="13">
        <f t="shared" si="209"/>
        <v>0.26600000000000001</v>
      </c>
      <c r="BX162" s="13">
        <f t="shared" si="210"/>
        <v>0.26600000000000001</v>
      </c>
      <c r="BY162" s="13">
        <f t="shared" si="211"/>
        <v>0.26600000000000001</v>
      </c>
      <c r="BZ162" s="13">
        <f t="shared" si="212"/>
        <v>0.26600000000000001</v>
      </c>
      <c r="CA162" s="13">
        <f t="shared" si="213"/>
        <v>0.26600000000000001</v>
      </c>
      <c r="CB162" s="13">
        <f t="shared" si="214"/>
        <v>0.26600000000000001</v>
      </c>
      <c r="CC162" s="13" t="str">
        <f t="shared" si="215"/>
        <v/>
      </c>
      <c r="CD162" s="13">
        <f t="shared" si="216"/>
        <v>0.26600000000000001</v>
      </c>
      <c r="CE162" s="13">
        <f t="shared" si="249"/>
        <v>-5.2319999999999998E-2</v>
      </c>
      <c r="CF162" s="13">
        <f t="shared" si="250"/>
        <v>-5.2319999999999998E-2</v>
      </c>
      <c r="CG162" s="13">
        <f t="shared" si="251"/>
        <v>-5.2319999999999998E-2</v>
      </c>
      <c r="CH162" s="13">
        <f t="shared" si="252"/>
        <v>-5.2319999999999998E-2</v>
      </c>
      <c r="CI162" s="13">
        <f t="shared" si="253"/>
        <v>-5.2319999999999998E-2</v>
      </c>
      <c r="CJ162" s="13">
        <f t="shared" si="254"/>
        <v>-5.2319999999999998E-2</v>
      </c>
      <c r="CK162" s="13" t="str">
        <f t="shared" si="255"/>
        <v/>
      </c>
      <c r="CL162" s="13">
        <f t="shared" si="256"/>
        <v>-5.2319999999999998E-2</v>
      </c>
      <c r="FB162">
        <v>1989</v>
      </c>
      <c r="FC162" s="13">
        <v>1.3231940492391305</v>
      </c>
      <c r="FD162" s="13">
        <v>-0.37966666666666665</v>
      </c>
      <c r="FE162" s="13">
        <v>-0.44900000000000001</v>
      </c>
      <c r="FF162" s="13">
        <v>-0.52700000000000002</v>
      </c>
      <c r="FG162" s="13">
        <v>-0.44400000000000001</v>
      </c>
      <c r="FH162" s="13">
        <v>-0.23</v>
      </c>
      <c r="FI162" s="13">
        <v>-0.123</v>
      </c>
      <c r="FJ162" s="13">
        <v>7.0000000000000007E-2</v>
      </c>
      <c r="FK162" s="13">
        <v>-2.1800000000000002</v>
      </c>
      <c r="FL162" s="13">
        <v>-1.98</v>
      </c>
      <c r="FM162" s="13">
        <v>-1.95</v>
      </c>
      <c r="FN162" s="13">
        <v>-1.37</v>
      </c>
      <c r="FO162" s="13">
        <v>-1.33</v>
      </c>
      <c r="FP162" s="13">
        <v>-1.1100000000000001</v>
      </c>
      <c r="FQ162" s="13">
        <v>-0.8</v>
      </c>
      <c r="FR162" s="13">
        <v>-0.83</v>
      </c>
      <c r="FS162" s="13">
        <v>0.72789999999999999</v>
      </c>
      <c r="FT162" s="13">
        <v>0.87773999999999996</v>
      </c>
      <c r="FU162" s="13">
        <v>-0.19361</v>
      </c>
      <c r="FV162" s="13">
        <v>5.9540000000000003E-2</v>
      </c>
      <c r="FW162" s="13">
        <v>-0.10102</v>
      </c>
      <c r="FX162" s="13">
        <v>5.6899999999999997E-3</v>
      </c>
    </row>
    <row r="163" spans="1:180">
      <c r="A163" s="7">
        <v>1993</v>
      </c>
      <c r="B163">
        <v>84</v>
      </c>
      <c r="C163">
        <v>61</v>
      </c>
      <c r="E163">
        <v>25</v>
      </c>
      <c r="F163">
        <v>92</v>
      </c>
      <c r="G163">
        <v>42</v>
      </c>
      <c r="H163">
        <v>12</v>
      </c>
      <c r="I163">
        <v>1</v>
      </c>
      <c r="M163" s="7">
        <v>1993</v>
      </c>
      <c r="N163">
        <v>57</v>
      </c>
      <c r="O163">
        <v>23</v>
      </c>
      <c r="P163">
        <v>16</v>
      </c>
      <c r="Q163">
        <v>24</v>
      </c>
      <c r="R163">
        <v>1</v>
      </c>
      <c r="S163">
        <v>67</v>
      </c>
      <c r="T163">
        <v>59</v>
      </c>
      <c r="U163">
        <v>2</v>
      </c>
      <c r="V163">
        <v>17</v>
      </c>
      <c r="Y163" s="7">
        <v>1993</v>
      </c>
      <c r="Z163">
        <v>44</v>
      </c>
      <c r="AA163">
        <v>68</v>
      </c>
      <c r="AB163">
        <v>20</v>
      </c>
      <c r="AD163">
        <v>57</v>
      </c>
      <c r="AE163">
        <v>3</v>
      </c>
      <c r="AF163">
        <v>39</v>
      </c>
      <c r="AG163">
        <v>15</v>
      </c>
      <c r="AH163">
        <v>1</v>
      </c>
      <c r="AI163">
        <v>80</v>
      </c>
      <c r="AL163">
        <v>2004</v>
      </c>
      <c r="AM163">
        <f t="shared" si="225"/>
        <v>11</v>
      </c>
      <c r="AN163">
        <f t="shared" si="226"/>
        <v>14</v>
      </c>
      <c r="AO163">
        <f t="shared" si="227"/>
        <v>14</v>
      </c>
      <c r="AP163">
        <f t="shared" si="228"/>
        <v>7</v>
      </c>
      <c r="AQ163">
        <f t="shared" si="229"/>
        <v>14</v>
      </c>
      <c r="AR163">
        <f t="shared" si="230"/>
        <v>15</v>
      </c>
      <c r="AS163">
        <f t="shared" si="231"/>
        <v>11</v>
      </c>
      <c r="AT163">
        <f t="shared" si="232"/>
        <v>15</v>
      </c>
      <c r="AU163">
        <f t="shared" si="233"/>
        <v>11</v>
      </c>
      <c r="AV163">
        <f t="shared" si="234"/>
        <v>13</v>
      </c>
      <c r="AW163">
        <f t="shared" si="235"/>
        <v>14</v>
      </c>
      <c r="AX163">
        <f t="shared" si="236"/>
        <v>9</v>
      </c>
      <c r="AY163">
        <f t="shared" si="237"/>
        <v>12</v>
      </c>
      <c r="AZ163">
        <f t="shared" si="238"/>
        <v>14</v>
      </c>
      <c r="BA163">
        <f t="shared" si="239"/>
        <v>11</v>
      </c>
      <c r="BB163">
        <f t="shared" si="240"/>
        <v>14</v>
      </c>
      <c r="BC163">
        <f t="shared" si="291"/>
        <v>27</v>
      </c>
      <c r="BD163">
        <f t="shared" si="292"/>
        <v>38</v>
      </c>
      <c r="BE163">
        <f t="shared" si="293"/>
        <v>34</v>
      </c>
      <c r="BF163">
        <f t="shared" si="294"/>
        <v>22</v>
      </c>
      <c r="BG163">
        <f t="shared" si="295"/>
        <v>36</v>
      </c>
      <c r="BH163">
        <f t="shared" si="296"/>
        <v>39</v>
      </c>
      <c r="BI163">
        <f t="shared" si="297"/>
        <v>33</v>
      </c>
      <c r="BJ163">
        <f t="shared" si="298"/>
        <v>39</v>
      </c>
      <c r="BN163">
        <v>2004</v>
      </c>
      <c r="BO163">
        <f t="shared" si="201"/>
        <v>0.32</v>
      </c>
      <c r="BP163" s="13">
        <f t="shared" si="202"/>
        <v>0.32</v>
      </c>
      <c r="BQ163" s="13">
        <f t="shared" si="203"/>
        <v>0.32</v>
      </c>
      <c r="BR163" s="13">
        <f t="shared" si="204"/>
        <v>0.32</v>
      </c>
      <c r="BS163" s="13">
        <f t="shared" si="205"/>
        <v>0.32</v>
      </c>
      <c r="BT163" s="13">
        <f t="shared" si="206"/>
        <v>0.32</v>
      </c>
      <c r="BU163" s="13">
        <f t="shared" si="207"/>
        <v>0.32</v>
      </c>
      <c r="BV163" s="13">
        <f t="shared" si="208"/>
        <v>0.32</v>
      </c>
      <c r="BW163" s="13">
        <f t="shared" si="209"/>
        <v>9.4E-2</v>
      </c>
      <c r="BX163" s="13">
        <f t="shared" si="210"/>
        <v>9.4E-2</v>
      </c>
      <c r="BY163" s="13">
        <f t="shared" si="211"/>
        <v>9.4E-2</v>
      </c>
      <c r="BZ163" s="13">
        <f t="shared" si="212"/>
        <v>9.4E-2</v>
      </c>
      <c r="CA163" s="13">
        <f t="shared" si="213"/>
        <v>9.4E-2</v>
      </c>
      <c r="CB163" s="13">
        <f t="shared" si="214"/>
        <v>9.4E-2</v>
      </c>
      <c r="CC163" s="13">
        <f t="shared" si="215"/>
        <v>9.4E-2</v>
      </c>
      <c r="CD163" s="13">
        <f t="shared" si="216"/>
        <v>9.4E-2</v>
      </c>
      <c r="CE163" s="13">
        <f t="shared" si="249"/>
        <v>-0.44884000000000002</v>
      </c>
      <c r="CF163" s="13">
        <f t="shared" si="250"/>
        <v>-0.44884000000000002</v>
      </c>
      <c r="CG163" s="13">
        <f t="shared" si="251"/>
        <v>-0.44884000000000002</v>
      </c>
      <c r="CH163" s="13">
        <f t="shared" si="252"/>
        <v>-0.44884000000000002</v>
      </c>
      <c r="CI163" s="13">
        <f t="shared" si="253"/>
        <v>-0.44884000000000002</v>
      </c>
      <c r="CJ163" s="13">
        <f t="shared" si="254"/>
        <v>-0.44884000000000002</v>
      </c>
      <c r="CK163" s="13">
        <f t="shared" si="255"/>
        <v>-0.44884000000000002</v>
      </c>
      <c r="CL163" s="13">
        <f t="shared" si="256"/>
        <v>-0.44884000000000002</v>
      </c>
      <c r="FB163">
        <v>1990</v>
      </c>
      <c r="FC163" s="13">
        <v>1.8493891993108695</v>
      </c>
      <c r="FD163" s="13">
        <v>-0.20733333333333334</v>
      </c>
      <c r="FE163" s="13">
        <v>0.126</v>
      </c>
      <c r="FF163" s="13">
        <v>-3.9E-2</v>
      </c>
      <c r="FG163" s="13">
        <v>-8.8999999999999996E-2</v>
      </c>
      <c r="FH163" s="13">
        <v>0.16800000000000001</v>
      </c>
      <c r="FI163" s="13">
        <v>0.27100000000000002</v>
      </c>
      <c r="FJ163" s="13">
        <v>0.18</v>
      </c>
      <c r="FK163" s="13">
        <v>-0.3</v>
      </c>
      <c r="FL163" s="13">
        <v>-0.13</v>
      </c>
      <c r="FM163" s="13">
        <v>0.02</v>
      </c>
      <c r="FN163" s="13">
        <v>0.36</v>
      </c>
      <c r="FO163" s="13">
        <v>0.2</v>
      </c>
      <c r="FP163" s="13">
        <v>0.26</v>
      </c>
      <c r="FQ163" s="13">
        <v>0.32</v>
      </c>
      <c r="FR163" s="13">
        <v>-0.62</v>
      </c>
      <c r="FS163" s="13">
        <v>0.96743999999999997</v>
      </c>
      <c r="FT163" s="13">
        <v>0.39389999999999997</v>
      </c>
      <c r="FU163" s="13">
        <v>-8.3970000000000003E-2</v>
      </c>
      <c r="FV163" s="13">
        <v>-0.19599</v>
      </c>
      <c r="FW163" s="13">
        <v>1.072E-2</v>
      </c>
      <c r="FX163" s="13">
        <v>-4.2540000000000001E-2</v>
      </c>
    </row>
    <row r="164" spans="1:180">
      <c r="A164" s="7">
        <v>1994</v>
      </c>
      <c r="B164">
        <v>68</v>
      </c>
      <c r="C164">
        <v>62</v>
      </c>
      <c r="D164">
        <v>52</v>
      </c>
      <c r="E164">
        <v>24</v>
      </c>
      <c r="F164">
        <v>92</v>
      </c>
      <c r="G164">
        <v>38</v>
      </c>
      <c r="H164">
        <v>13</v>
      </c>
      <c r="I164">
        <v>1</v>
      </c>
      <c r="J164">
        <v>47</v>
      </c>
      <c r="M164" s="7">
        <v>1994</v>
      </c>
      <c r="N164">
        <v>52</v>
      </c>
      <c r="O164">
        <v>13</v>
      </c>
      <c r="P164">
        <v>14</v>
      </c>
      <c r="Q164">
        <v>10</v>
      </c>
      <c r="R164">
        <v>1</v>
      </c>
      <c r="S164">
        <v>67</v>
      </c>
      <c r="T164">
        <v>33</v>
      </c>
      <c r="U164">
        <v>3</v>
      </c>
      <c r="V164">
        <v>21</v>
      </c>
      <c r="Y164" s="7">
        <v>1994</v>
      </c>
      <c r="Z164">
        <v>27</v>
      </c>
      <c r="AA164">
        <v>65</v>
      </c>
      <c r="AC164">
        <v>51</v>
      </c>
      <c r="AD164">
        <v>62</v>
      </c>
      <c r="AE164">
        <v>1</v>
      </c>
      <c r="AF164">
        <v>36</v>
      </c>
      <c r="AG164">
        <v>2</v>
      </c>
      <c r="AH164">
        <v>3</v>
      </c>
      <c r="AI164">
        <v>53</v>
      </c>
      <c r="AJ164">
        <v>26</v>
      </c>
      <c r="AL164">
        <v>2005</v>
      </c>
      <c r="AM164">
        <f t="shared" si="225"/>
        <v>8</v>
      </c>
      <c r="AN164">
        <f t="shared" si="226"/>
        <v>11</v>
      </c>
      <c r="AO164">
        <f t="shared" si="227"/>
        <v>11</v>
      </c>
      <c r="AP164" t="str">
        <f t="shared" si="228"/>
        <v/>
      </c>
      <c r="AQ164">
        <f t="shared" si="229"/>
        <v>11</v>
      </c>
      <c r="AR164">
        <f t="shared" si="230"/>
        <v>12</v>
      </c>
      <c r="AS164">
        <f t="shared" si="231"/>
        <v>8</v>
      </c>
      <c r="AT164">
        <f t="shared" si="232"/>
        <v>12</v>
      </c>
      <c r="AU164">
        <f t="shared" si="233"/>
        <v>9</v>
      </c>
      <c r="AV164">
        <f t="shared" si="234"/>
        <v>11</v>
      </c>
      <c r="AW164">
        <f t="shared" si="235"/>
        <v>12</v>
      </c>
      <c r="AX164" t="str">
        <f t="shared" si="236"/>
        <v/>
      </c>
      <c r="AY164">
        <f t="shared" si="237"/>
        <v>11</v>
      </c>
      <c r="AZ164">
        <f t="shared" si="238"/>
        <v>12</v>
      </c>
      <c r="BA164">
        <f t="shared" si="239"/>
        <v>9</v>
      </c>
      <c r="BB164">
        <f t="shared" si="240"/>
        <v>12</v>
      </c>
      <c r="BC164">
        <f t="shared" si="291"/>
        <v>6</v>
      </c>
      <c r="BD164">
        <f t="shared" si="292"/>
        <v>7</v>
      </c>
      <c r="BE164">
        <f t="shared" si="293"/>
        <v>8</v>
      </c>
      <c r="BF164" t="str">
        <f t="shared" si="294"/>
        <v/>
      </c>
      <c r="BG164">
        <f t="shared" si="295"/>
        <v>8</v>
      </c>
      <c r="BH164">
        <f t="shared" si="296"/>
        <v>8</v>
      </c>
      <c r="BI164">
        <f t="shared" si="297"/>
        <v>8</v>
      </c>
      <c r="BJ164">
        <f t="shared" si="298"/>
        <v>8</v>
      </c>
      <c r="BN164">
        <v>2005</v>
      </c>
      <c r="BO164">
        <f t="shared" si="201"/>
        <v>0.71</v>
      </c>
      <c r="BP164" s="13">
        <f t="shared" si="202"/>
        <v>0.71</v>
      </c>
      <c r="BQ164" s="13">
        <f t="shared" si="203"/>
        <v>0.71</v>
      </c>
      <c r="BR164" s="13" t="str">
        <f t="shared" si="204"/>
        <v/>
      </c>
      <c r="BS164" s="13">
        <f t="shared" si="205"/>
        <v>0.71</v>
      </c>
      <c r="BT164" s="13">
        <f t="shared" si="206"/>
        <v>0.71</v>
      </c>
      <c r="BU164" s="13">
        <f t="shared" si="207"/>
        <v>0.71</v>
      </c>
      <c r="BV164" s="13">
        <f t="shared" si="208"/>
        <v>0.71</v>
      </c>
      <c r="BW164" s="13">
        <f t="shared" si="209"/>
        <v>0.153</v>
      </c>
      <c r="BX164" s="13">
        <f t="shared" si="210"/>
        <v>0.153</v>
      </c>
      <c r="BY164" s="13">
        <f t="shared" si="211"/>
        <v>0.153</v>
      </c>
      <c r="BZ164" s="13" t="str">
        <f t="shared" si="212"/>
        <v/>
      </c>
      <c r="CA164" s="13">
        <f t="shared" si="213"/>
        <v>0.153</v>
      </c>
      <c r="CB164" s="13">
        <f t="shared" si="214"/>
        <v>0.153</v>
      </c>
      <c r="CC164" s="13">
        <f t="shared" si="215"/>
        <v>0.153</v>
      </c>
      <c r="CD164" s="13">
        <f t="shared" si="216"/>
        <v>0.153</v>
      </c>
      <c r="CE164" s="13">
        <f t="shared" si="249"/>
        <v>0.19495999999999999</v>
      </c>
      <c r="CF164" s="13">
        <f t="shared" si="250"/>
        <v>0.19495999999999999</v>
      </c>
      <c r="CG164" s="13">
        <f t="shared" si="251"/>
        <v>0.19495999999999999</v>
      </c>
      <c r="CH164" s="13" t="str">
        <f t="shared" si="252"/>
        <v/>
      </c>
      <c r="CI164" s="13">
        <f t="shared" si="253"/>
        <v>0.19495999999999999</v>
      </c>
      <c r="CJ164" s="13">
        <f t="shared" si="254"/>
        <v>0.19495999999999999</v>
      </c>
      <c r="CK164" s="13">
        <f t="shared" si="255"/>
        <v>0.19495999999999999</v>
      </c>
      <c r="CL164" s="13">
        <f t="shared" si="256"/>
        <v>0.19495999999999999</v>
      </c>
      <c r="FB164">
        <v>1991</v>
      </c>
      <c r="FC164" s="13">
        <v>1.2871572939130433</v>
      </c>
      <c r="FD164" s="13">
        <v>0.29533333333333334</v>
      </c>
      <c r="FE164" s="13">
        <v>0.10100000000000001</v>
      </c>
      <c r="FF164" s="13">
        <v>0.30499999999999999</v>
      </c>
      <c r="FG164" s="13">
        <v>0.35899999999999999</v>
      </c>
      <c r="FH164" s="13">
        <v>3.7999999999999999E-2</v>
      </c>
      <c r="FI164" s="13">
        <v>-5.8999999999999997E-2</v>
      </c>
      <c r="FJ164" s="13">
        <v>-9.9000000000000005E-2</v>
      </c>
      <c r="FK164" s="13">
        <v>0.08</v>
      </c>
      <c r="FL164" s="13">
        <v>0.32</v>
      </c>
      <c r="FM164" s="13">
        <v>0.51</v>
      </c>
      <c r="FN164" s="13">
        <v>0.32</v>
      </c>
      <c r="FO164" s="13">
        <v>0.1</v>
      </c>
      <c r="FP164" s="13">
        <v>0.21</v>
      </c>
      <c r="FQ164" s="13">
        <v>0.44</v>
      </c>
      <c r="FR164" s="13">
        <v>-0.74</v>
      </c>
      <c r="FS164" s="13">
        <v>0.68135999999999997</v>
      </c>
      <c r="FT164" s="13">
        <v>0.85021000000000002</v>
      </c>
      <c r="FU164" s="13">
        <v>7.7249999999999999E-2</v>
      </c>
      <c r="FV164" s="13">
        <v>1.984E-2</v>
      </c>
      <c r="FW164" s="13">
        <v>5.3460000000000001E-2</v>
      </c>
      <c r="FX164" s="13">
        <v>0.15776000000000001</v>
      </c>
    </row>
    <row r="165" spans="1:180">
      <c r="A165" s="7">
        <v>1995</v>
      </c>
      <c r="B165">
        <v>75</v>
      </c>
      <c r="C165">
        <v>69</v>
      </c>
      <c r="D165">
        <v>53</v>
      </c>
      <c r="E165">
        <v>16</v>
      </c>
      <c r="F165">
        <v>92</v>
      </c>
      <c r="G165">
        <v>28</v>
      </c>
      <c r="H165">
        <v>1</v>
      </c>
      <c r="J165">
        <v>30</v>
      </c>
      <c r="M165" s="7">
        <v>1995</v>
      </c>
      <c r="N165">
        <v>55</v>
      </c>
      <c r="O165">
        <v>16</v>
      </c>
      <c r="P165">
        <v>20</v>
      </c>
      <c r="Q165">
        <v>19</v>
      </c>
      <c r="R165">
        <v>6</v>
      </c>
      <c r="S165">
        <v>79</v>
      </c>
      <c r="T165">
        <v>47</v>
      </c>
      <c r="U165">
        <v>1</v>
      </c>
      <c r="V165">
        <v>27</v>
      </c>
      <c r="Y165" s="7">
        <v>1995</v>
      </c>
      <c r="Z165">
        <v>36</v>
      </c>
      <c r="AA165">
        <v>63</v>
      </c>
      <c r="AB165">
        <v>25</v>
      </c>
      <c r="AC165">
        <v>49</v>
      </c>
      <c r="AD165">
        <v>61</v>
      </c>
      <c r="AE165">
        <v>16</v>
      </c>
      <c r="AF165">
        <v>24</v>
      </c>
      <c r="AG165">
        <v>11</v>
      </c>
      <c r="AH165">
        <v>1</v>
      </c>
      <c r="AI165">
        <v>60</v>
      </c>
      <c r="AJ165">
        <v>2</v>
      </c>
      <c r="AL165">
        <v>2006</v>
      </c>
      <c r="AM165" t="str">
        <f t="shared" si="225"/>
        <v/>
      </c>
      <c r="AN165">
        <f t="shared" si="226"/>
        <v>27</v>
      </c>
      <c r="AO165">
        <f t="shared" si="227"/>
        <v>26</v>
      </c>
      <c r="AP165" t="str">
        <f t="shared" si="228"/>
        <v/>
      </c>
      <c r="AQ165">
        <f t="shared" si="229"/>
        <v>25</v>
      </c>
      <c r="AR165">
        <f t="shared" si="230"/>
        <v>28</v>
      </c>
      <c r="AS165">
        <f t="shared" si="231"/>
        <v>22</v>
      </c>
      <c r="AT165">
        <f t="shared" si="232"/>
        <v>28</v>
      </c>
      <c r="AU165" t="str">
        <f t="shared" si="233"/>
        <v/>
      </c>
      <c r="AV165">
        <f t="shared" si="234"/>
        <v>36</v>
      </c>
      <c r="AW165">
        <f t="shared" si="235"/>
        <v>32</v>
      </c>
      <c r="AX165" t="str">
        <f t="shared" si="236"/>
        <v/>
      </c>
      <c r="AY165">
        <f t="shared" si="237"/>
        <v>34</v>
      </c>
      <c r="AZ165">
        <f t="shared" si="238"/>
        <v>37</v>
      </c>
      <c r="BA165">
        <f t="shared" si="239"/>
        <v>32</v>
      </c>
      <c r="BB165">
        <f t="shared" si="240"/>
        <v>37</v>
      </c>
      <c r="BC165" t="str">
        <f t="shared" si="291"/>
        <v/>
      </c>
      <c r="BD165">
        <f t="shared" si="292"/>
        <v>12</v>
      </c>
      <c r="BE165">
        <f t="shared" si="293"/>
        <v>12</v>
      </c>
      <c r="BF165" t="str">
        <f t="shared" si="294"/>
        <v/>
      </c>
      <c r="BG165">
        <f t="shared" si="295"/>
        <v>13</v>
      </c>
      <c r="BH165">
        <f t="shared" si="296"/>
        <v>13</v>
      </c>
      <c r="BI165">
        <f t="shared" si="297"/>
        <v>13</v>
      </c>
      <c r="BJ165">
        <f t="shared" si="298"/>
        <v>13</v>
      </c>
      <c r="BN165">
        <v>2006</v>
      </c>
      <c r="BO165" t="str">
        <f t="shared" si="201"/>
        <v/>
      </c>
      <c r="BP165" s="13">
        <f t="shared" si="202"/>
        <v>-0.75</v>
      </c>
      <c r="BQ165" s="13">
        <f t="shared" si="203"/>
        <v>-0.75</v>
      </c>
      <c r="BR165" s="13" t="str">
        <f t="shared" si="204"/>
        <v/>
      </c>
      <c r="BS165" s="13">
        <f t="shared" si="205"/>
        <v>-0.75</v>
      </c>
      <c r="BT165" s="13">
        <f t="shared" si="206"/>
        <v>-0.75</v>
      </c>
      <c r="BU165" s="13">
        <f t="shared" si="207"/>
        <v>-0.75</v>
      </c>
      <c r="BV165" s="13">
        <f t="shared" si="208"/>
        <v>-0.75</v>
      </c>
      <c r="BW165" s="13" t="str">
        <f t="shared" si="209"/>
        <v/>
      </c>
      <c r="BX165" s="13">
        <f t="shared" si="210"/>
        <v>-0.28699999999999998</v>
      </c>
      <c r="BY165" s="13">
        <f t="shared" si="211"/>
        <v>-0.28699999999999998</v>
      </c>
      <c r="BZ165" s="13" t="str">
        <f t="shared" si="212"/>
        <v/>
      </c>
      <c r="CA165" s="13">
        <f t="shared" si="213"/>
        <v>-0.28699999999999998</v>
      </c>
      <c r="CB165" s="13">
        <f t="shared" si="214"/>
        <v>-0.28699999999999998</v>
      </c>
      <c r="CC165" s="13">
        <f t="shared" si="215"/>
        <v>-0.28699999999999998</v>
      </c>
      <c r="CD165" s="13">
        <f t="shared" si="216"/>
        <v>-0.28699999999999998</v>
      </c>
      <c r="CE165" s="13" t="str">
        <f t="shared" si="249"/>
        <v/>
      </c>
      <c r="CF165" s="13">
        <f t="shared" si="250"/>
        <v>8.4159999999999999E-2</v>
      </c>
      <c r="CG165" s="13">
        <f t="shared" si="251"/>
        <v>8.4159999999999999E-2</v>
      </c>
      <c r="CH165" s="13" t="str">
        <f t="shared" si="252"/>
        <v/>
      </c>
      <c r="CI165" s="13">
        <f t="shared" si="253"/>
        <v>8.4159999999999999E-2</v>
      </c>
      <c r="CJ165" s="13">
        <f t="shared" si="254"/>
        <v>8.4159999999999999E-2</v>
      </c>
      <c r="CK165" s="13">
        <f t="shared" si="255"/>
        <v>8.4159999999999999E-2</v>
      </c>
      <c r="CL165" s="13">
        <f t="shared" si="256"/>
        <v>8.4159999999999999E-2</v>
      </c>
      <c r="FB165">
        <v>1992</v>
      </c>
      <c r="FC165" s="13">
        <v>1.2577091844847823</v>
      </c>
      <c r="FD165" s="13">
        <v>-0.5063333333333333</v>
      </c>
      <c r="FE165" s="13">
        <v>-0.20599999999999999</v>
      </c>
      <c r="FF165" s="13">
        <v>-0.17699999999999999</v>
      </c>
      <c r="FG165" s="13">
        <v>-2.7E-2</v>
      </c>
      <c r="FH165" s="13">
        <v>0.36499999999999999</v>
      </c>
      <c r="FI165" s="13">
        <v>0.30099999999999999</v>
      </c>
      <c r="FJ165" s="13">
        <v>0.443</v>
      </c>
      <c r="FK165" s="13">
        <v>1.1399999999999999</v>
      </c>
      <c r="FL165" s="13">
        <v>1.62</v>
      </c>
      <c r="FM165" s="13">
        <v>1.61</v>
      </c>
      <c r="FN165" s="13">
        <v>1.62</v>
      </c>
      <c r="FO165" s="13">
        <v>1.5</v>
      </c>
      <c r="FP165" s="13">
        <v>1.41</v>
      </c>
      <c r="FQ165" s="13">
        <v>1.27</v>
      </c>
      <c r="FR165" s="13">
        <v>0.67</v>
      </c>
      <c r="FS165" s="13">
        <v>0.8206</v>
      </c>
      <c r="FT165" s="13">
        <v>0.28799000000000002</v>
      </c>
      <c r="FU165" s="13">
        <v>-6.2300000000000001E-2</v>
      </c>
      <c r="FV165" s="13">
        <v>0.16245999999999999</v>
      </c>
      <c r="FW165" s="13">
        <v>-0.13597000000000001</v>
      </c>
      <c r="FX165" s="13">
        <v>-0.37287999999999999</v>
      </c>
    </row>
    <row r="166" spans="1:180">
      <c r="A166" s="7">
        <v>1996</v>
      </c>
      <c r="B166">
        <v>67</v>
      </c>
      <c r="C166">
        <v>60</v>
      </c>
      <c r="D166">
        <v>53</v>
      </c>
      <c r="E166">
        <v>18</v>
      </c>
      <c r="F166">
        <v>88</v>
      </c>
      <c r="G166">
        <v>37</v>
      </c>
      <c r="H166">
        <v>1</v>
      </c>
      <c r="J166">
        <v>26</v>
      </c>
      <c r="M166" s="7">
        <v>1996</v>
      </c>
      <c r="N166">
        <v>35</v>
      </c>
      <c r="O166">
        <v>4</v>
      </c>
      <c r="P166">
        <v>28</v>
      </c>
      <c r="Q166">
        <v>15</v>
      </c>
      <c r="R166">
        <v>1</v>
      </c>
      <c r="S166">
        <v>70</v>
      </c>
      <c r="T166">
        <v>49</v>
      </c>
      <c r="U166">
        <v>20</v>
      </c>
      <c r="V166">
        <v>27</v>
      </c>
      <c r="Y166" s="7">
        <v>1996</v>
      </c>
      <c r="Z166">
        <v>46</v>
      </c>
      <c r="AA166">
        <v>44</v>
      </c>
      <c r="AB166">
        <v>18</v>
      </c>
      <c r="AD166">
        <v>74</v>
      </c>
      <c r="AE166">
        <v>2</v>
      </c>
      <c r="AF166">
        <v>17</v>
      </c>
      <c r="AG166">
        <v>1</v>
      </c>
      <c r="AH166">
        <v>13</v>
      </c>
      <c r="AJ166">
        <v>19</v>
      </c>
      <c r="AL166">
        <v>2007</v>
      </c>
      <c r="AM166">
        <f t="shared" si="225"/>
        <v>5</v>
      </c>
      <c r="AN166">
        <f t="shared" si="226"/>
        <v>7</v>
      </c>
      <c r="AO166">
        <f t="shared" si="227"/>
        <v>8</v>
      </c>
      <c r="AP166" t="str">
        <f t="shared" si="228"/>
        <v/>
      </c>
      <c r="AQ166" t="str">
        <f t="shared" si="229"/>
        <v/>
      </c>
      <c r="AR166">
        <f t="shared" si="230"/>
        <v>8</v>
      </c>
      <c r="AS166" t="str">
        <f t="shared" si="231"/>
        <v/>
      </c>
      <c r="AT166">
        <f t="shared" si="232"/>
        <v>8</v>
      </c>
      <c r="AU166">
        <f t="shared" si="233"/>
        <v>2</v>
      </c>
      <c r="AV166">
        <f t="shared" si="234"/>
        <v>3</v>
      </c>
      <c r="AW166">
        <f t="shared" si="235"/>
        <v>4</v>
      </c>
      <c r="AX166" t="str">
        <f t="shared" si="236"/>
        <v/>
      </c>
      <c r="AY166" t="str">
        <f t="shared" si="237"/>
        <v/>
      </c>
      <c r="AZ166">
        <f t="shared" si="238"/>
        <v>4</v>
      </c>
      <c r="BA166" t="str">
        <f t="shared" si="239"/>
        <v/>
      </c>
      <c r="BB166">
        <f t="shared" si="240"/>
        <v>4</v>
      </c>
      <c r="BC166">
        <f t="shared" si="291"/>
        <v>9</v>
      </c>
      <c r="BD166">
        <f t="shared" si="292"/>
        <v>14</v>
      </c>
      <c r="BE166">
        <f t="shared" si="293"/>
        <v>14</v>
      </c>
      <c r="BF166" t="str">
        <f t="shared" si="294"/>
        <v/>
      </c>
      <c r="BG166" t="str">
        <f t="shared" si="295"/>
        <v/>
      </c>
      <c r="BH166">
        <f t="shared" si="296"/>
        <v>15</v>
      </c>
      <c r="BI166" t="str">
        <f t="shared" si="297"/>
        <v/>
      </c>
      <c r="BJ166">
        <f t="shared" si="298"/>
        <v>15</v>
      </c>
      <c r="BN166">
        <v>2007</v>
      </c>
      <c r="BO166">
        <f t="shared" si="201"/>
        <v>1.1000000000000001</v>
      </c>
      <c r="BP166" s="13">
        <f t="shared" si="202"/>
        <v>1.1000000000000001</v>
      </c>
      <c r="BQ166" s="13">
        <f t="shared" si="203"/>
        <v>1.1000000000000001</v>
      </c>
      <c r="BR166" s="13" t="str">
        <f t="shared" si="204"/>
        <v/>
      </c>
      <c r="BS166" s="13" t="str">
        <f t="shared" si="205"/>
        <v/>
      </c>
      <c r="BT166" s="13">
        <f t="shared" si="206"/>
        <v>1.1000000000000001</v>
      </c>
      <c r="BU166" s="13" t="str">
        <f t="shared" si="207"/>
        <v/>
      </c>
      <c r="BV166" s="13">
        <f t="shared" si="208"/>
        <v>1.1000000000000001</v>
      </c>
      <c r="BW166" s="13">
        <f t="shared" si="209"/>
        <v>0.37</v>
      </c>
      <c r="BX166" s="13">
        <f t="shared" si="210"/>
        <v>0.37</v>
      </c>
      <c r="BY166" s="13">
        <f t="shared" si="211"/>
        <v>0.37</v>
      </c>
      <c r="BZ166" s="13" t="str">
        <f t="shared" si="212"/>
        <v/>
      </c>
      <c r="CA166" s="13" t="str">
        <f t="shared" si="213"/>
        <v/>
      </c>
      <c r="CB166" s="13">
        <f t="shared" si="214"/>
        <v>0.37</v>
      </c>
      <c r="CC166" s="13" t="str">
        <f t="shared" si="215"/>
        <v/>
      </c>
      <c r="CD166" s="13">
        <f t="shared" si="216"/>
        <v>0.37</v>
      </c>
      <c r="CE166" s="13">
        <f t="shared" si="249"/>
        <v>5.8749999999999997E-2</v>
      </c>
      <c r="CF166" s="13">
        <f t="shared" si="250"/>
        <v>5.8749999999999997E-2</v>
      </c>
      <c r="CG166" s="13">
        <f t="shared" si="251"/>
        <v>5.8749999999999997E-2</v>
      </c>
      <c r="CH166" s="13" t="str">
        <f t="shared" si="252"/>
        <v/>
      </c>
      <c r="CI166" s="13" t="str">
        <f t="shared" si="253"/>
        <v/>
      </c>
      <c r="CJ166" s="13">
        <f t="shared" si="254"/>
        <v>5.8749999999999997E-2</v>
      </c>
      <c r="CK166" s="13" t="str">
        <f t="shared" si="255"/>
        <v/>
      </c>
      <c r="CL166" s="13">
        <f t="shared" si="256"/>
        <v>5.8749999999999997E-2</v>
      </c>
      <c r="FB166">
        <v>1993</v>
      </c>
      <c r="FC166" s="13">
        <v>0.96266545576086959</v>
      </c>
      <c r="FD166" s="13">
        <v>-8.2666666666666666E-2</v>
      </c>
      <c r="FE166" s="13">
        <v>-0.249</v>
      </c>
      <c r="FF166" s="13">
        <v>-0.184</v>
      </c>
      <c r="FG166" s="13">
        <v>6.8000000000000005E-2</v>
      </c>
      <c r="FH166" s="13">
        <v>-5.3999999999999999E-2</v>
      </c>
      <c r="FI166" s="13">
        <v>-7.9000000000000001E-2</v>
      </c>
      <c r="FJ166" s="13">
        <v>1.4999999999999999E-2</v>
      </c>
      <c r="FK166" s="13">
        <v>-0.14000000000000001</v>
      </c>
      <c r="FL166" s="13">
        <v>0.04</v>
      </c>
      <c r="FM166" s="13">
        <v>0.28000000000000003</v>
      </c>
      <c r="FN166" s="13">
        <v>0.42</v>
      </c>
      <c r="FO166" s="13">
        <v>0.47</v>
      </c>
      <c r="FP166" s="13">
        <v>0.92</v>
      </c>
      <c r="FQ166" s="13">
        <v>0.93</v>
      </c>
      <c r="FR166" s="13">
        <v>0.76</v>
      </c>
      <c r="FS166" s="13">
        <v>0.98380000000000001</v>
      </c>
      <c r="FT166" s="13">
        <v>0.80703000000000003</v>
      </c>
      <c r="FU166" s="13">
        <v>-0.17158999999999999</v>
      </c>
      <c r="FV166" s="13">
        <v>-0.10002</v>
      </c>
      <c r="FW166" s="13">
        <v>-0.26513999999999999</v>
      </c>
      <c r="FX166" s="13">
        <v>-8.3499999999999998E-3</v>
      </c>
    </row>
    <row r="167" spans="1:180">
      <c r="A167" s="7">
        <v>1997</v>
      </c>
      <c r="B167">
        <v>74</v>
      </c>
      <c r="C167">
        <v>62</v>
      </c>
      <c r="D167">
        <v>44</v>
      </c>
      <c r="E167">
        <v>23</v>
      </c>
      <c r="F167">
        <v>92</v>
      </c>
      <c r="G167">
        <v>29</v>
      </c>
      <c r="H167">
        <v>14</v>
      </c>
      <c r="I167">
        <v>1</v>
      </c>
      <c r="M167" s="7">
        <v>1997</v>
      </c>
      <c r="N167">
        <v>36</v>
      </c>
      <c r="O167">
        <v>1</v>
      </c>
      <c r="P167">
        <v>27</v>
      </c>
      <c r="Q167">
        <v>15</v>
      </c>
      <c r="R167">
        <v>3</v>
      </c>
      <c r="S167">
        <v>67</v>
      </c>
      <c r="T167">
        <v>48</v>
      </c>
      <c r="V167">
        <v>34</v>
      </c>
      <c r="Y167" s="7">
        <v>1997</v>
      </c>
      <c r="Z167">
        <v>33</v>
      </c>
      <c r="AA167">
        <v>67</v>
      </c>
      <c r="AB167">
        <v>13</v>
      </c>
      <c r="AC167">
        <v>60</v>
      </c>
      <c r="AD167">
        <v>35</v>
      </c>
      <c r="AE167">
        <v>1</v>
      </c>
      <c r="AF167">
        <v>31</v>
      </c>
      <c r="AG167">
        <v>7</v>
      </c>
      <c r="AI167">
        <v>42</v>
      </c>
      <c r="AJ167">
        <v>29</v>
      </c>
      <c r="AL167">
        <v>2008</v>
      </c>
      <c r="AM167" t="str">
        <f t="shared" si="225"/>
        <v/>
      </c>
      <c r="AN167">
        <f t="shared" si="226"/>
        <v>36</v>
      </c>
      <c r="AO167" t="str">
        <f t="shared" si="227"/>
        <v/>
      </c>
      <c r="AP167">
        <f t="shared" si="228"/>
        <v>20</v>
      </c>
      <c r="AQ167">
        <f t="shared" si="229"/>
        <v>34</v>
      </c>
      <c r="AR167">
        <f t="shared" si="230"/>
        <v>37</v>
      </c>
      <c r="AS167">
        <f t="shared" si="231"/>
        <v>31</v>
      </c>
      <c r="AT167">
        <f t="shared" si="232"/>
        <v>37</v>
      </c>
      <c r="AU167" t="str">
        <f t="shared" si="233"/>
        <v/>
      </c>
      <c r="AV167">
        <f t="shared" si="234"/>
        <v>26</v>
      </c>
      <c r="AW167" t="str">
        <f t="shared" si="235"/>
        <v/>
      </c>
      <c r="AX167">
        <f t="shared" si="236"/>
        <v>16</v>
      </c>
      <c r="AY167">
        <f t="shared" si="237"/>
        <v>25</v>
      </c>
      <c r="AZ167">
        <f t="shared" si="238"/>
        <v>27</v>
      </c>
      <c r="BA167">
        <f t="shared" si="239"/>
        <v>23</v>
      </c>
      <c r="BB167">
        <f t="shared" si="240"/>
        <v>27</v>
      </c>
      <c r="BC167" t="str">
        <f t="shared" si="291"/>
        <v/>
      </c>
      <c r="BD167">
        <f t="shared" si="292"/>
        <v>26</v>
      </c>
      <c r="BE167" t="str">
        <f t="shared" si="293"/>
        <v/>
      </c>
      <c r="BF167">
        <f t="shared" si="294"/>
        <v>16</v>
      </c>
      <c r="BG167">
        <f t="shared" si="295"/>
        <v>25</v>
      </c>
      <c r="BH167">
        <f t="shared" si="296"/>
        <v>27</v>
      </c>
      <c r="BI167">
        <f t="shared" si="297"/>
        <v>24</v>
      </c>
      <c r="BJ167">
        <f t="shared" si="298"/>
        <v>27</v>
      </c>
      <c r="BN167">
        <v>2008</v>
      </c>
      <c r="BO167" t="str">
        <f t="shared" si="201"/>
        <v/>
      </c>
      <c r="BP167" s="13">
        <f t="shared" si="202"/>
        <v>-1.61</v>
      </c>
      <c r="BQ167" s="13" t="str">
        <f t="shared" si="203"/>
        <v/>
      </c>
      <c r="BR167" s="13">
        <f t="shared" si="204"/>
        <v>-1.61</v>
      </c>
      <c r="BS167" s="13">
        <f t="shared" si="205"/>
        <v>-1.61</v>
      </c>
      <c r="BT167" s="13">
        <f t="shared" si="206"/>
        <v>-1.61</v>
      </c>
      <c r="BU167" s="13">
        <f t="shared" si="207"/>
        <v>-1.61</v>
      </c>
      <c r="BV167" s="13">
        <f t="shared" si="208"/>
        <v>-1.61</v>
      </c>
      <c r="BW167" s="13" t="str">
        <f t="shared" si="209"/>
        <v/>
      </c>
      <c r="BX167" s="13">
        <f t="shared" si="210"/>
        <v>-0.13500000000000001</v>
      </c>
      <c r="BY167" s="13" t="str">
        <f t="shared" si="211"/>
        <v/>
      </c>
      <c r="BZ167" s="13">
        <f t="shared" si="212"/>
        <v>-0.13500000000000001</v>
      </c>
      <c r="CA167" s="13">
        <f t="shared" si="213"/>
        <v>-0.13500000000000001</v>
      </c>
      <c r="CB167" s="13">
        <f t="shared" si="214"/>
        <v>-0.13500000000000001</v>
      </c>
      <c r="CC167" s="13">
        <f t="shared" si="215"/>
        <v>-0.13500000000000001</v>
      </c>
      <c r="CD167" s="13">
        <f t="shared" si="216"/>
        <v>-0.13500000000000001</v>
      </c>
      <c r="CE167" s="13" t="str">
        <f t="shared" si="249"/>
        <v/>
      </c>
      <c r="CF167" s="13">
        <f t="shared" si="250"/>
        <v>-9.1869999999999993E-2</v>
      </c>
      <c r="CG167" s="13" t="str">
        <f t="shared" si="251"/>
        <v/>
      </c>
      <c r="CH167" s="13">
        <f t="shared" si="252"/>
        <v>-9.1869999999999993E-2</v>
      </c>
      <c r="CI167" s="13">
        <f t="shared" si="253"/>
        <v>-9.1869999999999993E-2</v>
      </c>
      <c r="CJ167" s="13">
        <f t="shared" si="254"/>
        <v>-9.1869999999999993E-2</v>
      </c>
      <c r="CK167" s="13">
        <f t="shared" si="255"/>
        <v>-9.1869999999999993E-2</v>
      </c>
      <c r="CL167" s="13">
        <f t="shared" si="256"/>
        <v>-9.1869999999999993E-2</v>
      </c>
      <c r="FB167">
        <v>1994</v>
      </c>
      <c r="FC167" s="13">
        <v>1.045881535652174</v>
      </c>
      <c r="FD167" s="13">
        <v>0.4506666666666666</v>
      </c>
      <c r="FE167" s="13">
        <v>-0.19</v>
      </c>
      <c r="FF167" s="13">
        <v>-6.5000000000000002E-2</v>
      </c>
      <c r="FG167" s="13">
        <v>7.8E-2</v>
      </c>
      <c r="FH167" s="13">
        <v>-0.49199999999999999</v>
      </c>
      <c r="FI167" s="13">
        <v>-0.49199999999999999</v>
      </c>
      <c r="FJ167" s="13">
        <v>-0.54600000000000004</v>
      </c>
      <c r="FK167" s="13">
        <v>0.28000000000000003</v>
      </c>
      <c r="FL167" s="13">
        <v>0.19</v>
      </c>
      <c r="FM167" s="13">
        <v>0.03</v>
      </c>
      <c r="FN167" s="13">
        <v>-0.16</v>
      </c>
      <c r="FO167" s="13">
        <v>-0.06</v>
      </c>
      <c r="FP167" s="13">
        <v>0.03</v>
      </c>
      <c r="FQ167" s="13">
        <v>0.14000000000000001</v>
      </c>
      <c r="FR167" s="13">
        <v>0.8</v>
      </c>
      <c r="FS167" s="13">
        <v>1.0159199999999999</v>
      </c>
      <c r="FT167" s="13">
        <v>0.76983999999999997</v>
      </c>
      <c r="FU167" s="13">
        <v>-9.8570000000000005E-2</v>
      </c>
      <c r="FV167" s="13">
        <v>-0.14077000000000001</v>
      </c>
      <c r="FW167" s="13">
        <v>2.0999999999999999E-3</v>
      </c>
      <c r="FX167" s="13">
        <v>2.146E-2</v>
      </c>
    </row>
    <row r="168" spans="1:180">
      <c r="A168" s="7">
        <v>1998</v>
      </c>
      <c r="B168">
        <v>80</v>
      </c>
      <c r="C168">
        <v>78</v>
      </c>
      <c r="D168">
        <v>50</v>
      </c>
      <c r="F168">
        <v>90</v>
      </c>
      <c r="J168">
        <v>1</v>
      </c>
      <c r="M168" s="7">
        <v>1998</v>
      </c>
      <c r="N168">
        <v>48</v>
      </c>
      <c r="O168">
        <v>10</v>
      </c>
      <c r="P168">
        <v>18</v>
      </c>
      <c r="Q168">
        <v>17</v>
      </c>
      <c r="R168">
        <v>1</v>
      </c>
      <c r="S168">
        <v>53</v>
      </c>
      <c r="T168">
        <v>50</v>
      </c>
      <c r="U168">
        <v>7</v>
      </c>
      <c r="V168">
        <v>14</v>
      </c>
      <c r="Y168" s="7">
        <v>1998</v>
      </c>
      <c r="Z168">
        <v>42</v>
      </c>
      <c r="AA168">
        <v>78</v>
      </c>
      <c r="AB168">
        <v>22</v>
      </c>
      <c r="AC168">
        <v>50</v>
      </c>
      <c r="AD168">
        <v>69</v>
      </c>
      <c r="AE168">
        <v>1</v>
      </c>
      <c r="AF168">
        <v>21</v>
      </c>
      <c r="AG168">
        <v>6</v>
      </c>
      <c r="AH168">
        <v>7</v>
      </c>
      <c r="AI168">
        <v>61</v>
      </c>
      <c r="AJ168">
        <v>36</v>
      </c>
      <c r="AL168">
        <v>2009</v>
      </c>
      <c r="AM168" t="str">
        <f t="shared" si="225"/>
        <v/>
      </c>
      <c r="AN168">
        <f t="shared" si="226"/>
        <v>29</v>
      </c>
      <c r="AO168" t="str">
        <f t="shared" si="227"/>
        <v/>
      </c>
      <c r="AP168" t="str">
        <f t="shared" si="228"/>
        <v/>
      </c>
      <c r="AQ168">
        <f t="shared" si="229"/>
        <v>27</v>
      </c>
      <c r="AR168">
        <f t="shared" si="230"/>
        <v>30</v>
      </c>
      <c r="AS168">
        <f t="shared" si="231"/>
        <v>24</v>
      </c>
      <c r="AT168">
        <f t="shared" si="232"/>
        <v>30</v>
      </c>
      <c r="AU168" t="str">
        <f t="shared" si="233"/>
        <v/>
      </c>
      <c r="AV168">
        <f t="shared" si="234"/>
        <v>21</v>
      </c>
      <c r="AW168" t="str">
        <f t="shared" si="235"/>
        <v/>
      </c>
      <c r="AX168" t="str">
        <f t="shared" si="236"/>
        <v/>
      </c>
      <c r="AY168">
        <f t="shared" si="237"/>
        <v>20</v>
      </c>
      <c r="AZ168">
        <f t="shared" si="238"/>
        <v>22</v>
      </c>
      <c r="BA168">
        <f t="shared" si="239"/>
        <v>18</v>
      </c>
      <c r="BB168">
        <f t="shared" si="240"/>
        <v>22</v>
      </c>
      <c r="BC168" t="str">
        <f t="shared" si="291"/>
        <v/>
      </c>
      <c r="BD168">
        <f t="shared" si="292"/>
        <v>15</v>
      </c>
      <c r="BE168" t="str">
        <f t="shared" si="293"/>
        <v/>
      </c>
      <c r="BF168" t="str">
        <f t="shared" si="294"/>
        <v/>
      </c>
      <c r="BG168">
        <f t="shared" si="295"/>
        <v>15</v>
      </c>
      <c r="BH168">
        <f t="shared" si="296"/>
        <v>16</v>
      </c>
      <c r="BI168">
        <f t="shared" si="297"/>
        <v>14</v>
      </c>
      <c r="BJ168">
        <f t="shared" si="298"/>
        <v>16</v>
      </c>
      <c r="BN168">
        <v>2009</v>
      </c>
      <c r="BO168" t="str">
        <f t="shared" si="201"/>
        <v/>
      </c>
      <c r="BP168" s="13">
        <f t="shared" si="202"/>
        <v>-0.9</v>
      </c>
      <c r="BQ168" s="13" t="str">
        <f t="shared" si="203"/>
        <v/>
      </c>
      <c r="BR168" s="13" t="str">
        <f t="shared" si="204"/>
        <v/>
      </c>
      <c r="BS168" s="13">
        <f t="shared" si="205"/>
        <v>-0.9</v>
      </c>
      <c r="BT168" s="13">
        <f t="shared" si="206"/>
        <v>-0.9</v>
      </c>
      <c r="BU168" s="13">
        <f t="shared" si="207"/>
        <v>-0.9</v>
      </c>
      <c r="BV168" s="13">
        <f t="shared" si="208"/>
        <v>-0.9</v>
      </c>
      <c r="BW168" s="13" t="str">
        <f t="shared" si="209"/>
        <v/>
      </c>
      <c r="BX168" s="13">
        <f t="shared" si="210"/>
        <v>-3.9E-2</v>
      </c>
      <c r="BY168" s="13" t="str">
        <f t="shared" si="211"/>
        <v/>
      </c>
      <c r="BZ168" s="13" t="str">
        <f t="shared" si="212"/>
        <v/>
      </c>
      <c r="CA168" s="13">
        <f t="shared" si="213"/>
        <v>-3.9E-2</v>
      </c>
      <c r="CB168" s="13">
        <f t="shared" si="214"/>
        <v>-3.9E-2</v>
      </c>
      <c r="CC168" s="13">
        <f t="shared" si="215"/>
        <v>-3.9E-2</v>
      </c>
      <c r="CD168" s="13">
        <f t="shared" si="216"/>
        <v>-3.9E-2</v>
      </c>
      <c r="CE168" s="13" t="str">
        <f t="shared" si="249"/>
        <v/>
      </c>
      <c r="CF168" s="13">
        <f t="shared" si="250"/>
        <v>5.8270000000000002E-2</v>
      </c>
      <c r="CG168" s="13" t="str">
        <f t="shared" si="251"/>
        <v/>
      </c>
      <c r="CH168" s="13" t="str">
        <f t="shared" si="252"/>
        <v/>
      </c>
      <c r="CI168" s="13">
        <f t="shared" si="253"/>
        <v>5.8270000000000002E-2</v>
      </c>
      <c r="CJ168" s="13">
        <f t="shared" si="254"/>
        <v>5.8270000000000002E-2</v>
      </c>
      <c r="CK168" s="13">
        <f t="shared" si="255"/>
        <v>5.8270000000000002E-2</v>
      </c>
      <c r="CL168" s="13">
        <f t="shared" si="256"/>
        <v>5.8270000000000002E-2</v>
      </c>
      <c r="FB168">
        <v>1995</v>
      </c>
      <c r="FC168" s="13">
        <v>1.4471213089130435</v>
      </c>
      <c r="FD168" s="13">
        <v>-8.933333333333332E-2</v>
      </c>
      <c r="FE168" s="13">
        <v>-6.6000000000000003E-2</v>
      </c>
      <c r="FF168" s="13">
        <v>-3.9E-2</v>
      </c>
      <c r="FG168" s="13">
        <v>6.9000000000000006E-2</v>
      </c>
      <c r="FH168" s="13">
        <v>-0.11600000000000001</v>
      </c>
      <c r="FI168" s="13">
        <v>0.107</v>
      </c>
      <c r="FJ168" s="13">
        <v>0.24</v>
      </c>
      <c r="FK168" s="13">
        <v>1.1399999999999999</v>
      </c>
      <c r="FL168" s="13">
        <v>1.21</v>
      </c>
      <c r="FM168" s="13">
        <v>1.1000000000000001</v>
      </c>
      <c r="FN168" s="13">
        <v>0.87</v>
      </c>
      <c r="FO168" s="13">
        <v>0.49</v>
      </c>
      <c r="FP168" s="13">
        <v>0.27</v>
      </c>
      <c r="FQ168" s="13">
        <v>0.03</v>
      </c>
      <c r="FR168" s="13">
        <v>0.75</v>
      </c>
      <c r="FS168" s="13">
        <v>1.29149</v>
      </c>
      <c r="FT168" s="13">
        <v>1.05026</v>
      </c>
      <c r="FU168" s="13">
        <v>0.65017999999999998</v>
      </c>
      <c r="FV168" s="13">
        <v>7.8399999999999997E-2</v>
      </c>
      <c r="FW168" s="13">
        <v>0.38965</v>
      </c>
      <c r="FX168" s="13">
        <v>0.39559</v>
      </c>
    </row>
    <row r="169" spans="1:180">
      <c r="A169" s="7">
        <v>1999</v>
      </c>
      <c r="B169">
        <v>65</v>
      </c>
      <c r="C169">
        <v>54</v>
      </c>
      <c r="D169">
        <v>53</v>
      </c>
      <c r="E169">
        <v>11</v>
      </c>
      <c r="F169">
        <v>78</v>
      </c>
      <c r="G169">
        <v>29</v>
      </c>
      <c r="H169">
        <v>1</v>
      </c>
      <c r="M169" s="7">
        <v>1999</v>
      </c>
      <c r="O169">
        <v>1</v>
      </c>
      <c r="P169">
        <v>9</v>
      </c>
      <c r="Q169">
        <v>2</v>
      </c>
      <c r="R169">
        <v>18</v>
      </c>
      <c r="S169">
        <v>75</v>
      </c>
      <c r="T169">
        <v>44</v>
      </c>
      <c r="U169">
        <v>15</v>
      </c>
      <c r="V169">
        <v>10</v>
      </c>
      <c r="Y169" s="7">
        <v>1999</v>
      </c>
      <c r="AA169">
        <v>55</v>
      </c>
      <c r="AB169">
        <v>30</v>
      </c>
      <c r="AC169">
        <v>60</v>
      </c>
      <c r="AD169">
        <v>57</v>
      </c>
      <c r="AE169">
        <v>5</v>
      </c>
      <c r="AF169">
        <v>16</v>
      </c>
      <c r="AG169">
        <v>1</v>
      </c>
      <c r="AH169">
        <v>7</v>
      </c>
      <c r="AI169">
        <v>59</v>
      </c>
      <c r="AJ169">
        <v>12</v>
      </c>
      <c r="AL169">
        <v>2010</v>
      </c>
      <c r="AM169" t="str">
        <f t="shared" si="225"/>
        <v/>
      </c>
      <c r="AN169">
        <f t="shared" si="226"/>
        <v>3</v>
      </c>
      <c r="AO169">
        <f t="shared" si="227"/>
        <v>4</v>
      </c>
      <c r="AP169" t="str">
        <f t="shared" si="228"/>
        <v/>
      </c>
      <c r="AQ169">
        <f t="shared" si="229"/>
        <v>4</v>
      </c>
      <c r="AR169">
        <f t="shared" si="230"/>
        <v>4</v>
      </c>
      <c r="AS169">
        <f t="shared" si="231"/>
        <v>3</v>
      </c>
      <c r="AT169">
        <f t="shared" si="232"/>
        <v>4</v>
      </c>
      <c r="AU169" t="str">
        <f t="shared" si="233"/>
        <v/>
      </c>
      <c r="AV169">
        <f t="shared" si="234"/>
        <v>2</v>
      </c>
      <c r="AW169">
        <f t="shared" si="235"/>
        <v>3</v>
      </c>
      <c r="AX169" t="str">
        <f t="shared" si="236"/>
        <v/>
      </c>
      <c r="AY169">
        <f t="shared" si="237"/>
        <v>3</v>
      </c>
      <c r="AZ169">
        <f t="shared" si="238"/>
        <v>3</v>
      </c>
      <c r="BA169">
        <f t="shared" si="239"/>
        <v>3</v>
      </c>
      <c r="BB169">
        <f t="shared" si="240"/>
        <v>3</v>
      </c>
      <c r="BC169" t="str">
        <f t="shared" si="291"/>
        <v/>
      </c>
      <c r="BD169">
        <f t="shared" si="292"/>
        <v>1</v>
      </c>
      <c r="BE169">
        <f t="shared" si="293"/>
        <v>2</v>
      </c>
      <c r="BF169" t="str">
        <f t="shared" si="294"/>
        <v/>
      </c>
      <c r="BG169">
        <f t="shared" si="295"/>
        <v>2</v>
      </c>
      <c r="BH169">
        <f t="shared" si="296"/>
        <v>2</v>
      </c>
      <c r="BI169">
        <f t="shared" si="297"/>
        <v>2</v>
      </c>
      <c r="BJ169">
        <f t="shared" si="298"/>
        <v>2</v>
      </c>
      <c r="BN169">
        <v>2010</v>
      </c>
      <c r="BO169" t="str">
        <f t="shared" si="201"/>
        <v/>
      </c>
      <c r="BP169" s="13">
        <f t="shared" si="202"/>
        <v>1.81</v>
      </c>
      <c r="BQ169" s="13">
        <f t="shared" si="203"/>
        <v>1.81</v>
      </c>
      <c r="BR169" s="13" t="str">
        <f t="shared" si="204"/>
        <v/>
      </c>
      <c r="BS169" s="13">
        <f t="shared" si="205"/>
        <v>1.81</v>
      </c>
      <c r="BT169" s="13">
        <f t="shared" si="206"/>
        <v>1.81</v>
      </c>
      <c r="BU169" s="13">
        <f t="shared" si="207"/>
        <v>1.81</v>
      </c>
      <c r="BV169" s="13">
        <f t="shared" si="208"/>
        <v>1.81</v>
      </c>
      <c r="BW169" s="13" t="str">
        <f t="shared" si="209"/>
        <v/>
      </c>
      <c r="BX169" s="13">
        <f t="shared" si="210"/>
        <v>0.48799999999999999</v>
      </c>
      <c r="BY169" s="13">
        <f t="shared" si="211"/>
        <v>0.48799999999999999</v>
      </c>
      <c r="BZ169" s="13" t="str">
        <f t="shared" si="212"/>
        <v/>
      </c>
      <c r="CA169" s="13">
        <f t="shared" si="213"/>
        <v>0.48799999999999999</v>
      </c>
      <c r="CB169" s="13">
        <f t="shared" si="214"/>
        <v>0.48799999999999999</v>
      </c>
      <c r="CC169" s="13">
        <f t="shared" si="215"/>
        <v>0.48799999999999999</v>
      </c>
      <c r="CD169" s="13">
        <f t="shared" si="216"/>
        <v>0.48799999999999999</v>
      </c>
      <c r="CE169" s="13" t="str">
        <f t="shared" si="249"/>
        <v/>
      </c>
      <c r="CF169" s="13">
        <f t="shared" si="250"/>
        <v>0.45878999999999998</v>
      </c>
      <c r="CG169" s="13">
        <f t="shared" si="251"/>
        <v>0.45878999999999998</v>
      </c>
      <c r="CH169" s="13" t="str">
        <f t="shared" si="252"/>
        <v/>
      </c>
      <c r="CI169" s="13">
        <f t="shared" si="253"/>
        <v>0.45878999999999998</v>
      </c>
      <c r="CJ169" s="13">
        <f t="shared" si="254"/>
        <v>0.45878999999999998</v>
      </c>
      <c r="CK169" s="13">
        <f t="shared" si="255"/>
        <v>0.45878999999999998</v>
      </c>
      <c r="CL169" s="13">
        <f t="shared" si="256"/>
        <v>0.45878999999999998</v>
      </c>
      <c r="FB169">
        <v>1996</v>
      </c>
      <c r="FC169" s="13">
        <v>1.4980646970652174</v>
      </c>
      <c r="FD169" s="13">
        <v>-0.15466666666666665</v>
      </c>
      <c r="FE169" s="13">
        <v>-3.4000000000000002E-2</v>
      </c>
      <c r="FF169" s="13">
        <v>-0.17100000000000001</v>
      </c>
      <c r="FG169" s="13">
        <v>-0.26100000000000001</v>
      </c>
      <c r="FH169" s="13">
        <v>-0.05</v>
      </c>
      <c r="FI169" s="13">
        <v>0.122</v>
      </c>
      <c r="FJ169" s="13">
        <v>-7.3999999999999996E-2</v>
      </c>
      <c r="FK169" s="13">
        <v>-0.78</v>
      </c>
      <c r="FL169" s="13">
        <v>-0.72</v>
      </c>
      <c r="FM169" s="13">
        <v>-0.65</v>
      </c>
      <c r="FN169" s="13">
        <v>-0.66</v>
      </c>
      <c r="FO169" s="13">
        <v>-0.48</v>
      </c>
      <c r="FP169" s="13">
        <v>-0.34</v>
      </c>
      <c r="FQ169" s="13">
        <v>-0.4</v>
      </c>
      <c r="FR169" s="13">
        <v>1.01</v>
      </c>
      <c r="FS169" s="13">
        <v>0.90715000000000001</v>
      </c>
      <c r="FT169" s="13">
        <v>0.80235000000000001</v>
      </c>
      <c r="FU169" s="13">
        <v>0.19939000000000001</v>
      </c>
      <c r="FV169" s="13">
        <v>0.18944</v>
      </c>
      <c r="FW169" s="13">
        <v>0.12467</v>
      </c>
      <c r="FX169" s="13">
        <v>3.005E-2</v>
      </c>
    </row>
    <row r="170" spans="1:180">
      <c r="A170" s="7">
        <v>2000</v>
      </c>
      <c r="B170">
        <v>72</v>
      </c>
      <c r="C170">
        <v>44</v>
      </c>
      <c r="E170">
        <v>28</v>
      </c>
      <c r="F170">
        <v>80</v>
      </c>
      <c r="G170">
        <v>38</v>
      </c>
      <c r="H170">
        <v>19</v>
      </c>
      <c r="I170">
        <v>1</v>
      </c>
      <c r="M170" s="7">
        <v>2000</v>
      </c>
      <c r="N170">
        <v>51</v>
      </c>
      <c r="O170">
        <v>18</v>
      </c>
      <c r="P170">
        <v>9</v>
      </c>
      <c r="Q170">
        <v>23</v>
      </c>
      <c r="R170">
        <v>4</v>
      </c>
      <c r="S170">
        <v>54</v>
      </c>
      <c r="T170">
        <v>42</v>
      </c>
      <c r="U170">
        <v>1</v>
      </c>
      <c r="V170">
        <v>37</v>
      </c>
      <c r="Y170" s="7">
        <v>2000</v>
      </c>
      <c r="Z170">
        <v>59</v>
      </c>
      <c r="AA170">
        <v>46</v>
      </c>
      <c r="AB170">
        <v>19</v>
      </c>
      <c r="AD170">
        <v>58</v>
      </c>
      <c r="AE170">
        <v>2</v>
      </c>
      <c r="AF170">
        <v>39</v>
      </c>
      <c r="AG170">
        <v>6</v>
      </c>
      <c r="AH170">
        <v>1</v>
      </c>
      <c r="AI170">
        <v>68</v>
      </c>
      <c r="AJ170">
        <v>37</v>
      </c>
      <c r="AL170">
        <v>2011</v>
      </c>
      <c r="AM170">
        <f t="shared" si="225"/>
        <v>26</v>
      </c>
      <c r="AN170">
        <f t="shared" si="226"/>
        <v>37</v>
      </c>
      <c r="AO170">
        <f t="shared" si="227"/>
        <v>33</v>
      </c>
      <c r="AP170">
        <f t="shared" si="228"/>
        <v>21</v>
      </c>
      <c r="AQ170">
        <f t="shared" si="229"/>
        <v>35</v>
      </c>
      <c r="AR170">
        <f t="shared" si="230"/>
        <v>38</v>
      </c>
      <c r="AS170">
        <f t="shared" si="231"/>
        <v>32</v>
      </c>
      <c r="AT170">
        <f t="shared" si="232"/>
        <v>38</v>
      </c>
      <c r="AU170">
        <f t="shared" si="233"/>
        <v>18</v>
      </c>
      <c r="AV170">
        <f t="shared" si="234"/>
        <v>26</v>
      </c>
      <c r="AW170">
        <f t="shared" si="235"/>
        <v>25</v>
      </c>
      <c r="AX170">
        <f t="shared" si="236"/>
        <v>16</v>
      </c>
      <c r="AY170">
        <f t="shared" si="237"/>
        <v>25</v>
      </c>
      <c r="AZ170">
        <f t="shared" si="238"/>
        <v>27</v>
      </c>
      <c r="BA170">
        <f t="shared" si="239"/>
        <v>23</v>
      </c>
      <c r="BB170">
        <f t="shared" si="240"/>
        <v>27</v>
      </c>
      <c r="BC170">
        <f t="shared" si="291"/>
        <v>5</v>
      </c>
      <c r="BD170">
        <f t="shared" si="292"/>
        <v>6</v>
      </c>
      <c r="BE170">
        <f t="shared" si="293"/>
        <v>7</v>
      </c>
      <c r="BF170">
        <f t="shared" si="294"/>
        <v>5</v>
      </c>
      <c r="BG170">
        <f t="shared" si="295"/>
        <v>7</v>
      </c>
      <c r="BH170">
        <f t="shared" si="296"/>
        <v>7</v>
      </c>
      <c r="BI170">
        <f t="shared" si="297"/>
        <v>7</v>
      </c>
      <c r="BJ170">
        <f t="shared" si="298"/>
        <v>7</v>
      </c>
      <c r="BN170">
        <v>2011</v>
      </c>
      <c r="BO170">
        <f t="shared" si="201"/>
        <v>-1.63</v>
      </c>
      <c r="BP170" s="13">
        <f t="shared" si="202"/>
        <v>-1.63</v>
      </c>
      <c r="BQ170" s="13">
        <f t="shared" si="203"/>
        <v>-1.63</v>
      </c>
      <c r="BR170" s="13">
        <f t="shared" si="204"/>
        <v>-1.63</v>
      </c>
      <c r="BS170" s="13">
        <f t="shared" si="205"/>
        <v>-1.63</v>
      </c>
      <c r="BT170" s="13">
        <f t="shared" si="206"/>
        <v>-1.63</v>
      </c>
      <c r="BU170" s="13">
        <f t="shared" si="207"/>
        <v>-1.63</v>
      </c>
      <c r="BV170" s="13">
        <f t="shared" si="208"/>
        <v>-1.63</v>
      </c>
      <c r="BW170" s="13">
        <f t="shared" si="209"/>
        <v>-0.13500000000000001</v>
      </c>
      <c r="BX170" s="13">
        <f t="shared" si="210"/>
        <v>-0.13500000000000001</v>
      </c>
      <c r="BY170" s="13">
        <f t="shared" si="211"/>
        <v>-0.13500000000000001</v>
      </c>
      <c r="BZ170" s="13">
        <f t="shared" si="212"/>
        <v>-0.13500000000000001</v>
      </c>
      <c r="CA170" s="13">
        <f t="shared" si="213"/>
        <v>-0.13500000000000001</v>
      </c>
      <c r="CB170" s="13">
        <f t="shared" si="214"/>
        <v>-0.13500000000000001</v>
      </c>
      <c r="CC170" s="13">
        <f t="shared" si="215"/>
        <v>-0.13500000000000001</v>
      </c>
      <c r="CD170" s="13">
        <f t="shared" si="216"/>
        <v>-0.13500000000000001</v>
      </c>
      <c r="CE170" s="13">
        <f t="shared" si="249"/>
        <v>0.24582000000000001</v>
      </c>
      <c r="CF170" s="13">
        <f t="shared" si="250"/>
        <v>0.24582000000000001</v>
      </c>
      <c r="CG170" s="13">
        <f t="shared" si="251"/>
        <v>0.24582000000000001</v>
      </c>
      <c r="CH170" s="13">
        <f t="shared" si="252"/>
        <v>0.24582000000000001</v>
      </c>
      <c r="CI170" s="13">
        <f t="shared" si="253"/>
        <v>0.24582000000000001</v>
      </c>
      <c r="CJ170" s="13">
        <f t="shared" si="254"/>
        <v>0.24582000000000001</v>
      </c>
      <c r="CK170" s="13">
        <f t="shared" si="255"/>
        <v>0.24582000000000001</v>
      </c>
      <c r="CL170" s="13">
        <f t="shared" si="256"/>
        <v>0.24582000000000001</v>
      </c>
      <c r="FB170">
        <v>1997</v>
      </c>
      <c r="FC170" s="13">
        <v>2.1840621984782609</v>
      </c>
      <c r="FD170" s="13">
        <v>0.12566666666666668</v>
      </c>
      <c r="FE170" s="13">
        <v>-6.8000000000000005E-2</v>
      </c>
      <c r="FF170" s="13">
        <v>-2.4E-2</v>
      </c>
      <c r="FG170" s="13">
        <v>-7.1999999999999995E-2</v>
      </c>
      <c r="FH170" s="13">
        <v>-0.21099999999999999</v>
      </c>
      <c r="FI170" s="13">
        <v>-0.153</v>
      </c>
      <c r="FJ170" s="13">
        <v>-0.17699999999999999</v>
      </c>
      <c r="FK170" s="13">
        <v>-0.3</v>
      </c>
      <c r="FL170" s="13">
        <v>-0.43</v>
      </c>
      <c r="FM170" s="13">
        <v>-0.43</v>
      </c>
      <c r="FN170" s="13">
        <v>-0.24</v>
      </c>
      <c r="FO170" s="13">
        <v>-0.06</v>
      </c>
      <c r="FP170" s="13">
        <v>0.34</v>
      </c>
      <c r="FQ170" s="13">
        <v>0.87</v>
      </c>
      <c r="FR170" s="13">
        <v>0.65</v>
      </c>
      <c r="FS170" s="13">
        <v>0.68628999999999996</v>
      </c>
      <c r="FT170" s="13">
        <v>0.22106999999999999</v>
      </c>
      <c r="FU170" s="13">
        <v>-0.52436000000000005</v>
      </c>
      <c r="FV170" s="13">
        <v>-0.32052000000000003</v>
      </c>
      <c r="FW170" s="13">
        <v>-0.38880999999999999</v>
      </c>
      <c r="FX170" s="13">
        <v>-0.37583</v>
      </c>
    </row>
    <row r="171" spans="1:180">
      <c r="A171" s="7">
        <v>2001</v>
      </c>
      <c r="B171">
        <v>76</v>
      </c>
      <c r="C171">
        <v>67</v>
      </c>
      <c r="D171">
        <v>49</v>
      </c>
      <c r="E171">
        <v>14</v>
      </c>
      <c r="F171">
        <v>88</v>
      </c>
      <c r="G171">
        <v>32</v>
      </c>
      <c r="H171">
        <v>9</v>
      </c>
      <c r="I171">
        <v>1</v>
      </c>
      <c r="J171">
        <v>22</v>
      </c>
      <c r="M171" s="7">
        <v>2001</v>
      </c>
      <c r="N171">
        <v>52</v>
      </c>
      <c r="O171">
        <v>11</v>
      </c>
      <c r="P171">
        <v>3</v>
      </c>
      <c r="Q171">
        <v>7</v>
      </c>
      <c r="R171">
        <v>1</v>
      </c>
      <c r="S171">
        <v>65</v>
      </c>
      <c r="T171">
        <v>43</v>
      </c>
      <c r="U171">
        <v>5</v>
      </c>
      <c r="V171">
        <v>14</v>
      </c>
      <c r="Y171" s="7">
        <v>2001</v>
      </c>
      <c r="Z171">
        <v>52</v>
      </c>
      <c r="AA171">
        <v>59</v>
      </c>
      <c r="AB171">
        <v>2</v>
      </c>
      <c r="AD171">
        <v>37</v>
      </c>
      <c r="AE171">
        <v>1</v>
      </c>
      <c r="AF171">
        <v>36</v>
      </c>
      <c r="AG171">
        <v>4</v>
      </c>
      <c r="AH171">
        <v>5</v>
      </c>
      <c r="AI171">
        <v>72</v>
      </c>
      <c r="AJ171">
        <v>24</v>
      </c>
      <c r="AL171">
        <v>2012</v>
      </c>
      <c r="AM171">
        <f t="shared" si="225"/>
        <v>23</v>
      </c>
      <c r="AN171">
        <f t="shared" si="226"/>
        <v>32</v>
      </c>
      <c r="AO171">
        <f t="shared" si="227"/>
        <v>30</v>
      </c>
      <c r="AP171" t="str">
        <f t="shared" si="228"/>
        <v/>
      </c>
      <c r="AQ171">
        <f t="shared" si="229"/>
        <v>30</v>
      </c>
      <c r="AR171">
        <f t="shared" si="230"/>
        <v>33</v>
      </c>
      <c r="AS171">
        <f t="shared" si="231"/>
        <v>27</v>
      </c>
      <c r="AT171">
        <f t="shared" si="232"/>
        <v>33</v>
      </c>
      <c r="AU171">
        <f t="shared" si="233"/>
        <v>12</v>
      </c>
      <c r="AV171">
        <f t="shared" si="234"/>
        <v>14</v>
      </c>
      <c r="AW171">
        <f t="shared" si="235"/>
        <v>15</v>
      </c>
      <c r="AX171" t="str">
        <f t="shared" si="236"/>
        <v/>
      </c>
      <c r="AY171">
        <f t="shared" si="237"/>
        <v>13</v>
      </c>
      <c r="AZ171">
        <f t="shared" si="238"/>
        <v>15</v>
      </c>
      <c r="BA171">
        <f t="shared" si="239"/>
        <v>12</v>
      </c>
      <c r="BB171">
        <f t="shared" si="240"/>
        <v>15</v>
      </c>
      <c r="BC171">
        <f t="shared" si="291"/>
        <v>21</v>
      </c>
      <c r="BD171">
        <f t="shared" si="292"/>
        <v>31</v>
      </c>
      <c r="BE171">
        <f t="shared" si="293"/>
        <v>28</v>
      </c>
      <c r="BF171" t="str">
        <f t="shared" si="294"/>
        <v/>
      </c>
      <c r="BG171">
        <f t="shared" si="295"/>
        <v>30</v>
      </c>
      <c r="BH171">
        <f t="shared" si="296"/>
        <v>32</v>
      </c>
      <c r="BI171">
        <f t="shared" si="297"/>
        <v>27</v>
      </c>
      <c r="BJ171">
        <f t="shared" si="298"/>
        <v>32</v>
      </c>
      <c r="BN171">
        <v>2012</v>
      </c>
      <c r="BO171">
        <f t="shared" si="201"/>
        <v>-1.05</v>
      </c>
      <c r="BP171" s="13">
        <f t="shared" si="202"/>
        <v>-1.05</v>
      </c>
      <c r="BQ171" s="13">
        <f t="shared" si="203"/>
        <v>-1.05</v>
      </c>
      <c r="BR171" s="13" t="str">
        <f t="shared" si="204"/>
        <v/>
      </c>
      <c r="BS171" s="13">
        <f t="shared" si="205"/>
        <v>-1.05</v>
      </c>
      <c r="BT171" s="13">
        <f t="shared" si="206"/>
        <v>-1.05</v>
      </c>
      <c r="BU171" s="13">
        <f t="shared" si="207"/>
        <v>-1.05</v>
      </c>
      <c r="BV171" s="13">
        <f t="shared" si="208"/>
        <v>-1.05</v>
      </c>
      <c r="BW171" s="13">
        <f t="shared" si="209"/>
        <v>9.1999999999999998E-2</v>
      </c>
      <c r="BX171" s="13">
        <f t="shared" si="210"/>
        <v>9.1999999999999998E-2</v>
      </c>
      <c r="BY171" s="13">
        <f t="shared" si="211"/>
        <v>9.1999999999999998E-2</v>
      </c>
      <c r="BZ171" s="13" t="str">
        <f t="shared" si="212"/>
        <v/>
      </c>
      <c r="CA171" s="13">
        <f t="shared" si="213"/>
        <v>9.1999999999999998E-2</v>
      </c>
      <c r="CB171" s="13">
        <f t="shared" si="214"/>
        <v>9.1999999999999998E-2</v>
      </c>
      <c r="CC171" s="13">
        <f t="shared" si="215"/>
        <v>9.1999999999999998E-2</v>
      </c>
      <c r="CD171" s="13">
        <f t="shared" si="216"/>
        <v>9.1999999999999998E-2</v>
      </c>
      <c r="CE171" s="13">
        <f t="shared" si="249"/>
        <v>-0.1638</v>
      </c>
      <c r="CF171" s="13">
        <f t="shared" si="250"/>
        <v>-0.1638</v>
      </c>
      <c r="CG171" s="13">
        <f t="shared" si="251"/>
        <v>-0.1638</v>
      </c>
      <c r="CH171" s="13" t="str">
        <f t="shared" si="252"/>
        <v/>
      </c>
      <c r="CI171" s="13">
        <f t="shared" si="253"/>
        <v>-0.1638</v>
      </c>
      <c r="CJ171" s="13">
        <f t="shared" si="254"/>
        <v>-0.1638</v>
      </c>
      <c r="CK171" s="13">
        <f t="shared" si="255"/>
        <v>-0.1638</v>
      </c>
      <c r="CL171" s="13">
        <f t="shared" si="256"/>
        <v>-0.1638</v>
      </c>
      <c r="FB171">
        <v>1998</v>
      </c>
      <c r="FC171" s="13">
        <v>1.2435571436891302</v>
      </c>
      <c r="FD171" s="13">
        <v>0.12866666666666668</v>
      </c>
      <c r="FE171" s="13">
        <v>0.754</v>
      </c>
      <c r="FF171" s="13">
        <v>0.68700000000000006</v>
      </c>
      <c r="FG171" s="13">
        <v>0.69</v>
      </c>
      <c r="FH171" s="13">
        <v>0.70899999999999996</v>
      </c>
      <c r="FI171" s="13">
        <v>0.56499999999999995</v>
      </c>
      <c r="FJ171" s="13">
        <v>0.47099999999999997</v>
      </c>
      <c r="FK171" s="13">
        <v>2.42</v>
      </c>
      <c r="FL171" s="13">
        <v>2.2999999999999998</v>
      </c>
      <c r="FM171" s="13">
        <v>2.42</v>
      </c>
      <c r="FN171" s="13">
        <v>2.08</v>
      </c>
      <c r="FO171" s="13">
        <v>1.49</v>
      </c>
      <c r="FP171" s="13">
        <v>0.9</v>
      </c>
      <c r="FQ171" s="13">
        <v>0.68</v>
      </c>
      <c r="FR171" s="13">
        <v>2.0099999999999998</v>
      </c>
      <c r="FS171" s="13">
        <v>0.65822000000000003</v>
      </c>
      <c r="FT171" s="13">
        <v>0.66208</v>
      </c>
      <c r="FU171" s="13">
        <v>0.24437</v>
      </c>
      <c r="FV171" s="13">
        <v>1.14785</v>
      </c>
      <c r="FW171" s="13">
        <v>0.82798000000000005</v>
      </c>
      <c r="FX171" s="13">
        <v>0.81813999999999998</v>
      </c>
    </row>
    <row r="172" spans="1:180">
      <c r="A172" s="7">
        <v>2002</v>
      </c>
      <c r="B172">
        <v>66</v>
      </c>
      <c r="C172">
        <v>54</v>
      </c>
      <c r="D172">
        <v>53</v>
      </c>
      <c r="E172">
        <v>20</v>
      </c>
      <c r="F172">
        <v>76</v>
      </c>
      <c r="G172">
        <v>32</v>
      </c>
      <c r="H172">
        <v>6</v>
      </c>
      <c r="I172">
        <v>1</v>
      </c>
      <c r="M172" s="7">
        <v>2002</v>
      </c>
      <c r="N172">
        <v>49</v>
      </c>
      <c r="O172">
        <v>1</v>
      </c>
      <c r="P172">
        <v>3</v>
      </c>
      <c r="Q172">
        <v>2</v>
      </c>
      <c r="R172">
        <v>5</v>
      </c>
      <c r="S172">
        <v>52</v>
      </c>
      <c r="T172">
        <v>35</v>
      </c>
      <c r="U172">
        <v>4</v>
      </c>
      <c r="V172">
        <v>24</v>
      </c>
      <c r="Y172" s="7">
        <v>2002</v>
      </c>
      <c r="Z172">
        <v>44</v>
      </c>
      <c r="AA172">
        <v>72</v>
      </c>
      <c r="AB172">
        <v>1</v>
      </c>
      <c r="AC172">
        <v>42</v>
      </c>
      <c r="AD172">
        <v>51</v>
      </c>
      <c r="AE172">
        <v>17</v>
      </c>
      <c r="AF172">
        <v>20</v>
      </c>
      <c r="AG172">
        <v>8</v>
      </c>
      <c r="AH172">
        <v>2</v>
      </c>
      <c r="AI172">
        <v>50</v>
      </c>
      <c r="AJ172">
        <v>3</v>
      </c>
      <c r="AL172">
        <v>2013</v>
      </c>
      <c r="AM172">
        <f t="shared" si="225"/>
        <v>16</v>
      </c>
      <c r="AN172">
        <f t="shared" si="226"/>
        <v>20</v>
      </c>
      <c r="AO172">
        <f t="shared" si="227"/>
        <v>19</v>
      </c>
      <c r="AP172">
        <f t="shared" si="228"/>
        <v>12</v>
      </c>
      <c r="AQ172">
        <f t="shared" si="229"/>
        <v>18</v>
      </c>
      <c r="AR172">
        <f t="shared" si="230"/>
        <v>21</v>
      </c>
      <c r="AS172">
        <f t="shared" si="231"/>
        <v>17</v>
      </c>
      <c r="AT172">
        <f t="shared" si="232"/>
        <v>21</v>
      </c>
      <c r="AU172">
        <f t="shared" si="233"/>
        <v>3</v>
      </c>
      <c r="AV172">
        <f t="shared" si="234"/>
        <v>4</v>
      </c>
      <c r="AW172">
        <f t="shared" si="235"/>
        <v>5</v>
      </c>
      <c r="AX172">
        <f t="shared" si="236"/>
        <v>3</v>
      </c>
      <c r="AY172">
        <f t="shared" si="237"/>
        <v>4</v>
      </c>
      <c r="AZ172">
        <f t="shared" si="238"/>
        <v>5</v>
      </c>
      <c r="BA172">
        <f t="shared" si="239"/>
        <v>4</v>
      </c>
      <c r="BB172">
        <f t="shared" si="240"/>
        <v>5</v>
      </c>
      <c r="BC172">
        <f t="shared" si="291"/>
        <v>19</v>
      </c>
      <c r="BD172">
        <f t="shared" si="292"/>
        <v>29</v>
      </c>
      <c r="BE172">
        <f t="shared" si="293"/>
        <v>26</v>
      </c>
      <c r="BF172">
        <f t="shared" si="294"/>
        <v>18</v>
      </c>
      <c r="BG172">
        <f t="shared" si="295"/>
        <v>28</v>
      </c>
      <c r="BH172">
        <f t="shared" si="296"/>
        <v>30</v>
      </c>
      <c r="BI172">
        <f t="shared" si="297"/>
        <v>25</v>
      </c>
      <c r="BJ172">
        <f t="shared" si="298"/>
        <v>30</v>
      </c>
      <c r="BN172">
        <v>2013</v>
      </c>
      <c r="BO172">
        <f t="shared" si="201"/>
        <v>-0.13</v>
      </c>
      <c r="BP172" s="13">
        <f t="shared" si="202"/>
        <v>-0.13</v>
      </c>
      <c r="BQ172" s="13">
        <f t="shared" si="203"/>
        <v>-0.13</v>
      </c>
      <c r="BR172" s="13">
        <f t="shared" si="204"/>
        <v>-0.13</v>
      </c>
      <c r="BS172" s="13">
        <f t="shared" si="205"/>
        <v>-0.13</v>
      </c>
      <c r="BT172" s="13">
        <f t="shared" si="206"/>
        <v>-0.13</v>
      </c>
      <c r="BU172" s="13">
        <f t="shared" si="207"/>
        <v>-0.13</v>
      </c>
      <c r="BV172" s="13">
        <f t="shared" si="208"/>
        <v>-0.13</v>
      </c>
      <c r="BW172" s="13">
        <f t="shared" si="209"/>
        <v>0.33200000000000002</v>
      </c>
      <c r="BX172" s="13">
        <f t="shared" si="210"/>
        <v>0.33200000000000002</v>
      </c>
      <c r="BY172" s="13">
        <f t="shared" si="211"/>
        <v>0.33200000000000002</v>
      </c>
      <c r="BZ172" s="13">
        <f t="shared" si="212"/>
        <v>0.33200000000000002</v>
      </c>
      <c r="CA172" s="13">
        <f t="shared" si="213"/>
        <v>0.33200000000000002</v>
      </c>
      <c r="CB172" s="13">
        <f t="shared" si="214"/>
        <v>0.33200000000000002</v>
      </c>
      <c r="CC172" s="13">
        <f t="shared" si="215"/>
        <v>0.33200000000000002</v>
      </c>
      <c r="CD172" s="13">
        <f t="shared" si="216"/>
        <v>0.33200000000000002</v>
      </c>
      <c r="CE172" s="13">
        <f t="shared" si="249"/>
        <v>-0.15168000000000001</v>
      </c>
      <c r="CF172" s="13">
        <f t="shared" si="250"/>
        <v>-0.15168000000000001</v>
      </c>
      <c r="CG172" s="13">
        <f t="shared" si="251"/>
        <v>-0.15168000000000001</v>
      </c>
      <c r="CH172" s="13">
        <f t="shared" si="252"/>
        <v>-0.15168000000000001</v>
      </c>
      <c r="CI172" s="13">
        <f t="shared" si="253"/>
        <v>-0.15168000000000001</v>
      </c>
      <c r="CJ172" s="13">
        <f t="shared" si="254"/>
        <v>-0.15168000000000001</v>
      </c>
      <c r="CK172" s="13">
        <f t="shared" si="255"/>
        <v>-0.15168000000000001</v>
      </c>
      <c r="CL172" s="13">
        <f t="shared" si="256"/>
        <v>-0.15168000000000001</v>
      </c>
      <c r="FB172">
        <v>1999</v>
      </c>
      <c r="FC172" s="13">
        <v>1.2617702584782611</v>
      </c>
      <c r="FD172" s="13">
        <v>5.6333333333333346E-2</v>
      </c>
      <c r="FE172" s="13">
        <v>5.3999999999999999E-2</v>
      </c>
      <c r="FF172" s="13">
        <v>-7.6999999999999999E-2</v>
      </c>
      <c r="FG172" s="13">
        <v>-0.28399999999999997</v>
      </c>
      <c r="FH172" s="13">
        <v>-0.14799999999999999</v>
      </c>
      <c r="FI172" s="13">
        <v>-0.15</v>
      </c>
      <c r="FJ172" s="13">
        <v>-0.17799999999999999</v>
      </c>
      <c r="FK172" s="13">
        <v>-1.23</v>
      </c>
      <c r="FL172" s="13">
        <v>-1.51</v>
      </c>
      <c r="FM172" s="13">
        <v>-1.53</v>
      </c>
      <c r="FN172" s="13">
        <v>-1.41</v>
      </c>
      <c r="FO172" s="13">
        <v>-0.92</v>
      </c>
      <c r="FP172" s="13">
        <v>-0.81</v>
      </c>
      <c r="FQ172" s="13">
        <v>-0.87</v>
      </c>
      <c r="FR172" s="13">
        <v>-0.33</v>
      </c>
      <c r="FS172" s="13">
        <v>1.41879</v>
      </c>
      <c r="FT172" s="13">
        <v>0.46056000000000002</v>
      </c>
      <c r="FU172" s="13">
        <v>0.10290000000000001</v>
      </c>
      <c r="FV172" s="13">
        <v>0.11405</v>
      </c>
      <c r="FW172" s="13">
        <v>7.356E-2</v>
      </c>
      <c r="FX172" s="13">
        <v>-8.2750000000000004E-2</v>
      </c>
    </row>
    <row r="173" spans="1:180">
      <c r="A173" s="7">
        <v>2003</v>
      </c>
      <c r="B173">
        <v>76</v>
      </c>
      <c r="C173">
        <v>60</v>
      </c>
      <c r="D173">
        <v>47</v>
      </c>
      <c r="E173">
        <v>14</v>
      </c>
      <c r="F173">
        <v>92</v>
      </c>
      <c r="H173">
        <v>1</v>
      </c>
      <c r="J173">
        <v>28</v>
      </c>
      <c r="M173" s="7">
        <v>2003</v>
      </c>
      <c r="N173">
        <v>42</v>
      </c>
      <c r="O173">
        <v>6</v>
      </c>
      <c r="P173">
        <v>1</v>
      </c>
      <c r="Q173">
        <v>28</v>
      </c>
      <c r="R173">
        <v>2</v>
      </c>
      <c r="S173">
        <v>45</v>
      </c>
      <c r="T173">
        <v>78</v>
      </c>
      <c r="U173">
        <v>11</v>
      </c>
      <c r="V173">
        <v>49</v>
      </c>
      <c r="Y173" s="7">
        <v>2003</v>
      </c>
      <c r="Z173">
        <v>45</v>
      </c>
      <c r="AA173">
        <v>43</v>
      </c>
      <c r="AB173">
        <v>21</v>
      </c>
      <c r="AC173">
        <v>57</v>
      </c>
      <c r="AD173">
        <v>51</v>
      </c>
      <c r="AE173">
        <v>1</v>
      </c>
      <c r="AF173">
        <v>27</v>
      </c>
      <c r="AG173">
        <v>5</v>
      </c>
      <c r="AH173">
        <v>13</v>
      </c>
      <c r="AI173">
        <v>60</v>
      </c>
      <c r="AJ173">
        <v>29</v>
      </c>
      <c r="AL173">
        <v>2014</v>
      </c>
      <c r="AM173">
        <f t="shared" si="225"/>
        <v>15</v>
      </c>
      <c r="AN173">
        <f t="shared" si="226"/>
        <v>19</v>
      </c>
      <c r="AO173">
        <f t="shared" si="227"/>
        <v>18</v>
      </c>
      <c r="AP173">
        <f t="shared" si="228"/>
        <v>11</v>
      </c>
      <c r="AQ173" t="str">
        <f t="shared" si="229"/>
        <v/>
      </c>
      <c r="AR173">
        <f t="shared" si="230"/>
        <v>20</v>
      </c>
      <c r="AS173">
        <f t="shared" si="231"/>
        <v>16</v>
      </c>
      <c r="AT173">
        <f t="shared" si="232"/>
        <v>20</v>
      </c>
      <c r="AU173">
        <f t="shared" si="233"/>
        <v>10</v>
      </c>
      <c r="AV173">
        <f t="shared" si="234"/>
        <v>12</v>
      </c>
      <c r="AW173">
        <f t="shared" si="235"/>
        <v>13</v>
      </c>
      <c r="AX173">
        <f t="shared" si="236"/>
        <v>8</v>
      </c>
      <c r="AY173" t="str">
        <f t="shared" si="237"/>
        <v/>
      </c>
      <c r="AZ173">
        <f t="shared" si="238"/>
        <v>13</v>
      </c>
      <c r="BA173">
        <f t="shared" si="239"/>
        <v>10</v>
      </c>
      <c r="BB173">
        <f t="shared" si="240"/>
        <v>13</v>
      </c>
      <c r="BC173">
        <f t="shared" si="291"/>
        <v>11</v>
      </c>
      <c r="BD173">
        <f t="shared" si="292"/>
        <v>18</v>
      </c>
      <c r="BE173">
        <f t="shared" si="293"/>
        <v>17</v>
      </c>
      <c r="BF173">
        <f t="shared" si="294"/>
        <v>10</v>
      </c>
      <c r="BG173" t="str">
        <f t="shared" si="295"/>
        <v/>
      </c>
      <c r="BH173">
        <f t="shared" si="296"/>
        <v>19</v>
      </c>
      <c r="BI173">
        <f t="shared" si="297"/>
        <v>17</v>
      </c>
      <c r="BJ173">
        <f t="shared" si="298"/>
        <v>19</v>
      </c>
      <c r="BN173">
        <v>2014</v>
      </c>
      <c r="BO173">
        <f t="shared" si="201"/>
        <v>-0.09</v>
      </c>
      <c r="BP173" s="13">
        <f t="shared" si="202"/>
        <v>-0.09</v>
      </c>
      <c r="BQ173" s="13">
        <f t="shared" si="203"/>
        <v>-0.09</v>
      </c>
      <c r="BR173" s="13">
        <f t="shared" si="204"/>
        <v>-0.09</v>
      </c>
      <c r="BS173" s="13" t="str">
        <f t="shared" si="205"/>
        <v/>
      </c>
      <c r="BT173" s="13">
        <f t="shared" si="206"/>
        <v>-0.09</v>
      </c>
      <c r="BU173" s="13">
        <f t="shared" si="207"/>
        <v>-0.09</v>
      </c>
      <c r="BV173" s="13">
        <f t="shared" si="208"/>
        <v>-0.09</v>
      </c>
      <c r="BW173" s="13">
        <f t="shared" si="209"/>
        <v>0.108</v>
      </c>
      <c r="BX173" s="13">
        <f t="shared" si="210"/>
        <v>0.108</v>
      </c>
      <c r="BY173" s="13">
        <f t="shared" si="211"/>
        <v>0.108</v>
      </c>
      <c r="BZ173" s="13">
        <f t="shared" si="212"/>
        <v>0.108</v>
      </c>
      <c r="CA173" s="13" t="str">
        <f t="shared" si="213"/>
        <v/>
      </c>
      <c r="CB173" s="13">
        <f t="shared" si="214"/>
        <v>0.108</v>
      </c>
      <c r="CC173" s="13">
        <f t="shared" si="215"/>
        <v>0.108</v>
      </c>
      <c r="CD173" s="13">
        <f t="shared" si="216"/>
        <v>0.108</v>
      </c>
      <c r="CE173" s="13">
        <f t="shared" si="249"/>
        <v>7.4999999999999997E-3</v>
      </c>
      <c r="CF173" s="13">
        <f t="shared" si="250"/>
        <v>7.4999999999999997E-3</v>
      </c>
      <c r="CG173" s="13">
        <f t="shared" si="251"/>
        <v>7.4999999999999997E-3</v>
      </c>
      <c r="CH173" s="13">
        <f t="shared" si="252"/>
        <v>7.4999999999999997E-3</v>
      </c>
      <c r="CI173" s="13" t="str">
        <f t="shared" si="253"/>
        <v/>
      </c>
      <c r="CJ173" s="13">
        <f t="shared" si="254"/>
        <v>7.4999999999999997E-3</v>
      </c>
      <c r="CK173" s="13">
        <f t="shared" si="255"/>
        <v>7.4999999999999997E-3</v>
      </c>
      <c r="CL173" s="13">
        <f t="shared" si="256"/>
        <v>7.4999999999999997E-3</v>
      </c>
      <c r="FB173">
        <v>2000</v>
      </c>
      <c r="FC173" s="13">
        <v>0.93943587249999982</v>
      </c>
      <c r="FD173" s="13">
        <v>0.21633333333333335</v>
      </c>
      <c r="FE173" s="13">
        <v>-0.128</v>
      </c>
      <c r="FF173" s="13">
        <v>-9.4E-2</v>
      </c>
      <c r="FG173" s="13">
        <v>-0.104</v>
      </c>
      <c r="FH173" s="13">
        <v>-0.36799999999999999</v>
      </c>
      <c r="FI173" s="13">
        <v>-0.311</v>
      </c>
      <c r="FJ173" s="13">
        <v>-0.29599999999999999</v>
      </c>
      <c r="FK173" s="13">
        <v>-1.41</v>
      </c>
      <c r="FL173" s="13">
        <v>-1.54</v>
      </c>
      <c r="FM173" s="13">
        <v>-1.79</v>
      </c>
      <c r="FN173" s="13">
        <v>-1.53</v>
      </c>
      <c r="FO173" s="13">
        <v>-1.26</v>
      </c>
      <c r="FP173" s="13">
        <v>-0.8</v>
      </c>
      <c r="FQ173" s="13">
        <v>-0.8</v>
      </c>
      <c r="FR173" s="13">
        <v>0.28999999999999998</v>
      </c>
      <c r="FS173" s="13">
        <v>1.2764200000000001</v>
      </c>
      <c r="FT173" s="13">
        <v>0.71736999999999995</v>
      </c>
      <c r="FU173" s="13">
        <v>0.26860000000000001</v>
      </c>
      <c r="FV173" s="13">
        <v>1.035E-2</v>
      </c>
      <c r="FW173" s="13">
        <v>0.12923000000000001</v>
      </c>
      <c r="FX173" s="13">
        <v>-6.0100000000000001E-2</v>
      </c>
    </row>
    <row r="174" spans="1:180">
      <c r="A174" s="7">
        <v>2004</v>
      </c>
      <c r="B174">
        <v>68</v>
      </c>
      <c r="C174">
        <v>58</v>
      </c>
      <c r="D174">
        <v>49</v>
      </c>
      <c r="E174">
        <v>19</v>
      </c>
      <c r="F174">
        <v>79</v>
      </c>
      <c r="G174">
        <v>35</v>
      </c>
      <c r="H174">
        <v>12</v>
      </c>
      <c r="I174">
        <v>1</v>
      </c>
      <c r="M174" s="7">
        <v>2004</v>
      </c>
      <c r="N174">
        <v>48</v>
      </c>
      <c r="O174">
        <v>18</v>
      </c>
      <c r="P174">
        <v>4</v>
      </c>
      <c r="Q174">
        <v>30</v>
      </c>
      <c r="R174">
        <v>1</v>
      </c>
      <c r="S174">
        <v>49</v>
      </c>
      <c r="T174">
        <v>38</v>
      </c>
      <c r="U174">
        <v>6</v>
      </c>
      <c r="V174">
        <v>39</v>
      </c>
      <c r="Y174" s="7">
        <v>2004</v>
      </c>
      <c r="Z174">
        <v>17</v>
      </c>
      <c r="AA174">
        <v>54</v>
      </c>
      <c r="AB174">
        <v>30</v>
      </c>
      <c r="AD174">
        <v>60</v>
      </c>
      <c r="AE174">
        <v>1</v>
      </c>
      <c r="AF174">
        <v>34</v>
      </c>
      <c r="AG174">
        <v>16</v>
      </c>
      <c r="AH174">
        <v>6</v>
      </c>
      <c r="AJ174">
        <v>31</v>
      </c>
      <c r="AL174">
        <v>2015</v>
      </c>
      <c r="AM174">
        <f t="shared" si="225"/>
        <v>7</v>
      </c>
      <c r="AN174">
        <f t="shared" si="226"/>
        <v>10</v>
      </c>
      <c r="AO174">
        <f t="shared" si="227"/>
        <v>10</v>
      </c>
      <c r="AP174" t="str">
        <f t="shared" si="228"/>
        <v/>
      </c>
      <c r="AQ174">
        <f t="shared" si="229"/>
        <v>10</v>
      </c>
      <c r="AR174">
        <f t="shared" si="230"/>
        <v>11</v>
      </c>
      <c r="AS174" t="str">
        <f t="shared" si="231"/>
        <v/>
      </c>
      <c r="AT174">
        <f t="shared" si="232"/>
        <v>11</v>
      </c>
      <c r="AU174">
        <f t="shared" si="233"/>
        <v>4</v>
      </c>
      <c r="AV174">
        <f t="shared" si="234"/>
        <v>5</v>
      </c>
      <c r="AW174">
        <f t="shared" si="235"/>
        <v>6</v>
      </c>
      <c r="AX174" t="str">
        <f t="shared" si="236"/>
        <v/>
      </c>
      <c r="AY174">
        <f t="shared" si="237"/>
        <v>5</v>
      </c>
      <c r="AZ174">
        <f t="shared" si="238"/>
        <v>6</v>
      </c>
      <c r="BA174" t="str">
        <f t="shared" si="239"/>
        <v/>
      </c>
      <c r="BB174">
        <f t="shared" si="240"/>
        <v>6</v>
      </c>
      <c r="BC174">
        <f t="shared" si="291"/>
        <v>8</v>
      </c>
      <c r="BD174">
        <f t="shared" si="292"/>
        <v>13</v>
      </c>
      <c r="BE174">
        <f t="shared" si="293"/>
        <v>13</v>
      </c>
      <c r="BF174" t="str">
        <f t="shared" si="294"/>
        <v/>
      </c>
      <c r="BG174">
        <f t="shared" si="295"/>
        <v>14</v>
      </c>
      <c r="BH174">
        <f t="shared" si="296"/>
        <v>14</v>
      </c>
      <c r="BI174" t="str">
        <f t="shared" si="297"/>
        <v/>
      </c>
      <c r="BJ174">
        <f t="shared" si="298"/>
        <v>14</v>
      </c>
      <c r="BN174">
        <v>2015</v>
      </c>
      <c r="BO174">
        <f t="shared" si="201"/>
        <v>0.77</v>
      </c>
      <c r="BP174" s="13">
        <f t="shared" si="202"/>
        <v>0.77</v>
      </c>
      <c r="BQ174" s="13">
        <f t="shared" si="203"/>
        <v>0.77</v>
      </c>
      <c r="BR174" s="13" t="str">
        <f t="shared" si="204"/>
        <v/>
      </c>
      <c r="BS174" s="13">
        <f t="shared" si="205"/>
        <v>0.77</v>
      </c>
      <c r="BT174" s="13">
        <f t="shared" si="206"/>
        <v>0.77</v>
      </c>
      <c r="BU174" s="13" t="str">
        <f t="shared" si="207"/>
        <v/>
      </c>
      <c r="BV174" s="13">
        <f t="shared" si="208"/>
        <v>0.77</v>
      </c>
      <c r="BW174" s="13">
        <f t="shared" si="209"/>
        <v>0.29499999999999998</v>
      </c>
      <c r="BX174" s="13">
        <f t="shared" si="210"/>
        <v>0.29499999999999998</v>
      </c>
      <c r="BY174" s="13">
        <f t="shared" si="211"/>
        <v>0.29499999999999998</v>
      </c>
      <c r="BZ174" s="13" t="str">
        <f t="shared" si="212"/>
        <v/>
      </c>
      <c r="CA174" s="13">
        <f t="shared" si="213"/>
        <v>0.29499999999999998</v>
      </c>
      <c r="CB174" s="13">
        <f t="shared" si="214"/>
        <v>0.29499999999999998</v>
      </c>
      <c r="CC174" s="13" t="str">
        <f t="shared" si="215"/>
        <v/>
      </c>
      <c r="CD174" s="13">
        <f t="shared" si="216"/>
        <v>0.29499999999999998</v>
      </c>
      <c r="CE174" s="13">
        <f t="shared" si="249"/>
        <v>6.0479999999999999E-2</v>
      </c>
      <c r="CF174" s="13">
        <f t="shared" si="250"/>
        <v>6.0479999999999999E-2</v>
      </c>
      <c r="CG174" s="13">
        <f t="shared" si="251"/>
        <v>6.0479999999999999E-2</v>
      </c>
      <c r="CH174" s="13" t="str">
        <f t="shared" si="252"/>
        <v/>
      </c>
      <c r="CI174" s="13">
        <f t="shared" si="253"/>
        <v>6.0479999999999999E-2</v>
      </c>
      <c r="CJ174" s="13">
        <f t="shared" si="254"/>
        <v>6.0479999999999999E-2</v>
      </c>
      <c r="CK174" s="13" t="str">
        <f t="shared" si="255"/>
        <v/>
      </c>
      <c r="CL174" s="13">
        <f t="shared" si="256"/>
        <v>6.0479999999999999E-2</v>
      </c>
      <c r="FB174">
        <v>2001</v>
      </c>
      <c r="FC174" s="13">
        <v>0.94634660010869553</v>
      </c>
      <c r="FD174" s="13">
        <v>0.17300000000000001</v>
      </c>
      <c r="FE174" s="13">
        <v>2.1999999999999999E-2</v>
      </c>
      <c r="FF174" s="13">
        <v>0.05</v>
      </c>
      <c r="FG174" s="13">
        <v>0.17899999999999999</v>
      </c>
      <c r="FH174" s="13">
        <v>-6.9000000000000006E-2</v>
      </c>
      <c r="FI174" s="13">
        <v>-0.16200000000000001</v>
      </c>
      <c r="FJ174" s="13">
        <v>-3.7999999999999999E-2</v>
      </c>
      <c r="FK174" s="13">
        <v>-0.75</v>
      </c>
      <c r="FL174" s="13">
        <v>-0.92</v>
      </c>
      <c r="FM174" s="13">
        <v>-0.88</v>
      </c>
      <c r="FN174" s="13">
        <v>-0.63</v>
      </c>
      <c r="FO174" s="13">
        <v>-0.48</v>
      </c>
      <c r="FP174" s="13">
        <v>-0.3</v>
      </c>
      <c r="FQ174" s="13">
        <v>-0.3</v>
      </c>
      <c r="FR174" s="13">
        <v>0.45</v>
      </c>
      <c r="FS174" s="13">
        <v>0.66656000000000004</v>
      </c>
      <c r="FT174" s="13">
        <v>0.78978999999999999</v>
      </c>
      <c r="FU174" s="13">
        <v>-6.4649999999999999E-2</v>
      </c>
      <c r="FV174" s="13">
        <v>-0.19289000000000001</v>
      </c>
      <c r="FW174" s="13">
        <v>-0.13696</v>
      </c>
      <c r="FX174" s="13">
        <v>-6.021E-2</v>
      </c>
    </row>
    <row r="175" spans="1:180">
      <c r="A175" s="7">
        <v>2005</v>
      </c>
      <c r="B175">
        <v>72</v>
      </c>
      <c r="C175">
        <v>67</v>
      </c>
      <c r="D175">
        <v>55</v>
      </c>
      <c r="E175">
        <v>17</v>
      </c>
      <c r="F175">
        <v>92</v>
      </c>
      <c r="H175">
        <v>9</v>
      </c>
      <c r="I175">
        <v>1</v>
      </c>
      <c r="J175">
        <v>35</v>
      </c>
      <c r="M175" s="7">
        <v>2005</v>
      </c>
      <c r="N175">
        <v>36</v>
      </c>
      <c r="O175">
        <v>6</v>
      </c>
      <c r="P175">
        <v>31</v>
      </c>
      <c r="Q175">
        <v>12</v>
      </c>
      <c r="R175">
        <v>2</v>
      </c>
      <c r="S175">
        <v>60</v>
      </c>
      <c r="T175">
        <v>54</v>
      </c>
      <c r="U175">
        <v>1</v>
      </c>
      <c r="V175">
        <v>33</v>
      </c>
      <c r="Y175" s="7">
        <v>2005</v>
      </c>
      <c r="Z175">
        <v>18</v>
      </c>
      <c r="AA175">
        <v>54</v>
      </c>
      <c r="AB175">
        <v>16</v>
      </c>
      <c r="AC175">
        <v>59</v>
      </c>
      <c r="AD175">
        <v>58</v>
      </c>
      <c r="AE175">
        <v>1</v>
      </c>
      <c r="AF175">
        <v>14</v>
      </c>
      <c r="AG175">
        <v>6</v>
      </c>
      <c r="AH175">
        <v>2</v>
      </c>
      <c r="AI175">
        <v>65</v>
      </c>
      <c r="AJ175">
        <v>17</v>
      </c>
      <c r="AL175">
        <v>2016</v>
      </c>
      <c r="AM175" t="str">
        <f t="shared" si="225"/>
        <v/>
      </c>
      <c r="AN175">
        <f t="shared" si="226"/>
        <v>1</v>
      </c>
      <c r="AO175">
        <f t="shared" si="227"/>
        <v>1</v>
      </c>
      <c r="AP175">
        <f t="shared" si="228"/>
        <v>1</v>
      </c>
      <c r="AQ175">
        <f t="shared" si="229"/>
        <v>1</v>
      </c>
      <c r="AR175">
        <f t="shared" si="230"/>
        <v>1</v>
      </c>
      <c r="AS175">
        <f t="shared" si="231"/>
        <v>1</v>
      </c>
      <c r="AT175">
        <f t="shared" si="232"/>
        <v>1</v>
      </c>
      <c r="AU175" t="str">
        <f t="shared" si="233"/>
        <v/>
      </c>
      <c r="AV175">
        <f t="shared" si="234"/>
        <v>1</v>
      </c>
      <c r="AW175">
        <f t="shared" si="235"/>
        <v>1</v>
      </c>
      <c r="AX175">
        <f t="shared" si="236"/>
        <v>1</v>
      </c>
      <c r="AY175">
        <f t="shared" si="237"/>
        <v>1</v>
      </c>
      <c r="AZ175">
        <f t="shared" si="238"/>
        <v>1</v>
      </c>
      <c r="BA175">
        <f t="shared" si="239"/>
        <v>1</v>
      </c>
      <c r="BB175">
        <f t="shared" si="240"/>
        <v>1</v>
      </c>
      <c r="BC175" t="str">
        <f t="shared" si="291"/>
        <v/>
      </c>
      <c r="BD175">
        <f t="shared" si="292"/>
        <v>3</v>
      </c>
      <c r="BE175">
        <f t="shared" si="293"/>
        <v>4</v>
      </c>
      <c r="BF175">
        <f t="shared" si="294"/>
        <v>2</v>
      </c>
      <c r="BG175">
        <f t="shared" si="295"/>
        <v>4</v>
      </c>
      <c r="BH175">
        <f t="shared" si="296"/>
        <v>4</v>
      </c>
      <c r="BI175">
        <f t="shared" si="297"/>
        <v>4</v>
      </c>
      <c r="BJ175">
        <f t="shared" si="298"/>
        <v>4</v>
      </c>
      <c r="BN175">
        <v>2016</v>
      </c>
      <c r="BO175" t="str">
        <f t="shared" si="201"/>
        <v/>
      </c>
      <c r="BP175" s="13">
        <f t="shared" si="202"/>
        <v>2.56</v>
      </c>
      <c r="BQ175" s="13">
        <f t="shared" si="203"/>
        <v>2.56</v>
      </c>
      <c r="BR175" s="13">
        <f t="shared" si="204"/>
        <v>2.56</v>
      </c>
      <c r="BS175" s="13">
        <f t="shared" si="205"/>
        <v>2.56</v>
      </c>
      <c r="BT175" s="13">
        <f t="shared" si="206"/>
        <v>2.56</v>
      </c>
      <c r="BU175" s="13">
        <f t="shared" si="207"/>
        <v>2.56</v>
      </c>
      <c r="BV175" s="13">
        <f t="shared" si="208"/>
        <v>2.56</v>
      </c>
      <c r="BW175" s="13" t="str">
        <f t="shared" si="209"/>
        <v/>
      </c>
      <c r="BX175" s="13">
        <f t="shared" si="210"/>
        <v>0.88700000000000001</v>
      </c>
      <c r="BY175" s="13">
        <f t="shared" si="211"/>
        <v>0.88700000000000001</v>
      </c>
      <c r="BZ175" s="13">
        <f t="shared" si="212"/>
        <v>0.88700000000000001</v>
      </c>
      <c r="CA175" s="13">
        <f t="shared" si="213"/>
        <v>0.88700000000000001</v>
      </c>
      <c r="CB175" s="13">
        <f t="shared" si="214"/>
        <v>0.88700000000000001</v>
      </c>
      <c r="CC175" s="13">
        <f t="shared" si="215"/>
        <v>0.88700000000000001</v>
      </c>
      <c r="CD175" s="13">
        <f t="shared" si="216"/>
        <v>0.88700000000000001</v>
      </c>
      <c r="CE175" s="13" t="str">
        <f t="shared" si="249"/>
        <v/>
      </c>
      <c r="CF175" s="13">
        <f t="shared" si="250"/>
        <v>0.38429000000000002</v>
      </c>
      <c r="CG175" s="13">
        <f t="shared" si="251"/>
        <v>0.38429000000000002</v>
      </c>
      <c r="CH175" s="13">
        <f t="shared" si="252"/>
        <v>0.38429000000000002</v>
      </c>
      <c r="CI175" s="13">
        <f t="shared" si="253"/>
        <v>0.38429000000000002</v>
      </c>
      <c r="CJ175" s="13">
        <f t="shared" si="254"/>
        <v>0.38429000000000002</v>
      </c>
      <c r="CK175" s="13">
        <f t="shared" si="255"/>
        <v>0.38429000000000002</v>
      </c>
      <c r="CL175" s="13">
        <f t="shared" si="256"/>
        <v>0.38429000000000002</v>
      </c>
      <c r="FB175">
        <v>2002</v>
      </c>
      <c r="FC175" s="13">
        <v>1.5410437225586957</v>
      </c>
      <c r="FD175" s="13">
        <v>-0.13933333333333334</v>
      </c>
      <c r="FE175" s="13">
        <v>0.26100000000000001</v>
      </c>
      <c r="FF175" s="13">
        <v>7.5999999999999998E-2</v>
      </c>
      <c r="FG175" s="13">
        <v>-0.126</v>
      </c>
      <c r="FH175" s="13">
        <v>0.153</v>
      </c>
      <c r="FI175" s="13">
        <v>0.35299999999999998</v>
      </c>
      <c r="FJ175" s="13">
        <v>0.124</v>
      </c>
      <c r="FK175" s="13">
        <v>-0.28000000000000003</v>
      </c>
      <c r="FL175" s="13">
        <v>-0.46</v>
      </c>
      <c r="FM175" s="13">
        <v>-0.14000000000000001</v>
      </c>
      <c r="FN175" s="13">
        <v>0</v>
      </c>
      <c r="FO175" s="13">
        <v>0.11</v>
      </c>
      <c r="FP175" s="13">
        <v>0.14000000000000001</v>
      </c>
      <c r="FQ175" s="13">
        <v>0.21</v>
      </c>
      <c r="FR175" s="13">
        <v>-0.43</v>
      </c>
      <c r="FS175" s="13">
        <v>0.98621999999999999</v>
      </c>
      <c r="FT175" s="13">
        <v>0.99151</v>
      </c>
      <c r="FU175" s="13">
        <v>0.51895000000000002</v>
      </c>
      <c r="FV175" s="13">
        <v>-0.35415999999999997</v>
      </c>
      <c r="FW175" s="13">
        <v>4.9200000000000001E-2</v>
      </c>
      <c r="FX175" s="13">
        <v>0.10294</v>
      </c>
    </row>
    <row r="176" spans="1:180">
      <c r="A176" s="7">
        <v>2006</v>
      </c>
      <c r="B176">
        <v>84</v>
      </c>
      <c r="C176">
        <v>59</v>
      </c>
      <c r="D176">
        <v>51</v>
      </c>
      <c r="E176">
        <v>19</v>
      </c>
      <c r="F176">
        <v>88</v>
      </c>
      <c r="G176">
        <v>32</v>
      </c>
      <c r="H176">
        <v>12</v>
      </c>
      <c r="I176">
        <v>1</v>
      </c>
      <c r="J176">
        <v>43</v>
      </c>
      <c r="M176" s="7">
        <v>2006</v>
      </c>
      <c r="N176">
        <v>47</v>
      </c>
      <c r="O176">
        <v>9</v>
      </c>
      <c r="P176">
        <v>14</v>
      </c>
      <c r="Q176">
        <v>8</v>
      </c>
      <c r="R176">
        <v>10</v>
      </c>
      <c r="S176">
        <v>30</v>
      </c>
      <c r="T176">
        <v>51</v>
      </c>
      <c r="U176">
        <v>1</v>
      </c>
      <c r="V176">
        <v>15</v>
      </c>
      <c r="Y176" s="7">
        <v>2006</v>
      </c>
      <c r="Z176">
        <v>18</v>
      </c>
      <c r="AA176">
        <v>75</v>
      </c>
      <c r="AB176">
        <v>2</v>
      </c>
      <c r="AC176">
        <v>54</v>
      </c>
      <c r="AD176">
        <v>34</v>
      </c>
      <c r="AE176">
        <v>10</v>
      </c>
      <c r="AF176">
        <v>48</v>
      </c>
      <c r="AG176">
        <v>17</v>
      </c>
      <c r="AH176">
        <v>3</v>
      </c>
      <c r="AI176">
        <v>51</v>
      </c>
      <c r="AJ176">
        <v>1</v>
      </c>
      <c r="AL176">
        <v>2017</v>
      </c>
      <c r="AM176">
        <f t="shared" si="225"/>
        <v>20</v>
      </c>
      <c r="AN176">
        <f t="shared" si="226"/>
        <v>25</v>
      </c>
      <c r="AO176">
        <f t="shared" si="227"/>
        <v>24</v>
      </c>
      <c r="AP176">
        <f t="shared" si="228"/>
        <v>15</v>
      </c>
      <c r="AQ176">
        <f t="shared" si="229"/>
        <v>23</v>
      </c>
      <c r="AR176">
        <f t="shared" si="230"/>
        <v>26</v>
      </c>
      <c r="AS176">
        <f t="shared" si="231"/>
        <v>20</v>
      </c>
      <c r="AT176">
        <f t="shared" si="232"/>
        <v>26</v>
      </c>
      <c r="AU176">
        <f t="shared" si="233"/>
        <v>7</v>
      </c>
      <c r="AV176">
        <f t="shared" si="234"/>
        <v>8</v>
      </c>
      <c r="AW176">
        <f t="shared" si="235"/>
        <v>9</v>
      </c>
      <c r="AX176">
        <f t="shared" si="236"/>
        <v>6</v>
      </c>
      <c r="AY176">
        <f t="shared" si="237"/>
        <v>8</v>
      </c>
      <c r="AZ176">
        <f t="shared" si="238"/>
        <v>9</v>
      </c>
      <c r="BA176">
        <f t="shared" si="239"/>
        <v>6</v>
      </c>
      <c r="BB176">
        <f t="shared" si="240"/>
        <v>9</v>
      </c>
      <c r="BC176">
        <f t="shared" si="291"/>
        <v>3</v>
      </c>
      <c r="BD176">
        <f t="shared" si="292"/>
        <v>4</v>
      </c>
      <c r="BE176">
        <f t="shared" si="293"/>
        <v>5</v>
      </c>
      <c r="BF176">
        <f t="shared" si="294"/>
        <v>3</v>
      </c>
      <c r="BG176">
        <f t="shared" si="295"/>
        <v>5</v>
      </c>
      <c r="BH176">
        <f t="shared" si="296"/>
        <v>5</v>
      </c>
      <c r="BI176">
        <f t="shared" si="297"/>
        <v>5</v>
      </c>
      <c r="BJ176">
        <f t="shared" si="298"/>
        <v>5</v>
      </c>
      <c r="BN176">
        <v>2017</v>
      </c>
      <c r="BO176">
        <f t="shared" si="201"/>
        <v>-0.51</v>
      </c>
      <c r="BP176" s="13">
        <f t="shared" si="202"/>
        <v>-0.51</v>
      </c>
      <c r="BQ176" s="13">
        <f t="shared" si="203"/>
        <v>-0.51</v>
      </c>
      <c r="BR176" s="13">
        <f t="shared" si="204"/>
        <v>-0.51</v>
      </c>
      <c r="BS176" s="13">
        <f t="shared" si="205"/>
        <v>-0.51</v>
      </c>
      <c r="BT176" s="13">
        <f t="shared" si="206"/>
        <v>-0.51</v>
      </c>
      <c r="BU176" s="13">
        <f t="shared" si="207"/>
        <v>-0.51</v>
      </c>
      <c r="BV176" s="13">
        <f t="shared" si="208"/>
        <v>-0.51</v>
      </c>
      <c r="BW176" s="13">
        <f t="shared" si="209"/>
        <v>0.23599999999999999</v>
      </c>
      <c r="BX176" s="13">
        <f t="shared" si="210"/>
        <v>0.23599999999999999</v>
      </c>
      <c r="BY176" s="13">
        <f t="shared" si="211"/>
        <v>0.23599999999999999</v>
      </c>
      <c r="BZ176" s="13">
        <f t="shared" si="212"/>
        <v>0.23599999999999999</v>
      </c>
      <c r="CA176" s="13">
        <f t="shared" si="213"/>
        <v>0.23599999999999999</v>
      </c>
      <c r="CB176" s="13">
        <f t="shared" si="214"/>
        <v>0.23599999999999999</v>
      </c>
      <c r="CC176" s="13">
        <f t="shared" si="215"/>
        <v>0.23599999999999999</v>
      </c>
      <c r="CD176" s="13">
        <f t="shared" si="216"/>
        <v>0.23599999999999999</v>
      </c>
      <c r="CE176" s="13">
        <f t="shared" si="249"/>
        <v>0.28946</v>
      </c>
      <c r="CF176" s="13">
        <f t="shared" si="250"/>
        <v>0.28946</v>
      </c>
      <c r="CG176" s="13">
        <f t="shared" si="251"/>
        <v>0.28946</v>
      </c>
      <c r="CH176" s="13">
        <f t="shared" si="252"/>
        <v>0.28946</v>
      </c>
      <c r="CI176" s="13">
        <f t="shared" si="253"/>
        <v>0.28946</v>
      </c>
      <c r="CJ176" s="13">
        <f t="shared" si="254"/>
        <v>0.28946</v>
      </c>
      <c r="CK176" s="13">
        <f t="shared" si="255"/>
        <v>0.28946</v>
      </c>
      <c r="CL176" s="13">
        <f t="shared" si="256"/>
        <v>0.28946</v>
      </c>
      <c r="FB176">
        <v>2003</v>
      </c>
      <c r="FC176" s="13">
        <v>1.6305710566304348</v>
      </c>
      <c r="FD176" s="13">
        <v>-1.5666666666666669E-2</v>
      </c>
      <c r="FE176" s="13">
        <v>0.26900000000000002</v>
      </c>
      <c r="FF176" s="13">
        <v>0.22</v>
      </c>
      <c r="FG176" s="13">
        <v>9.2999999999999999E-2</v>
      </c>
      <c r="FH176" s="13">
        <v>0.20799999999999999</v>
      </c>
      <c r="FI176" s="13">
        <v>0.24399999999999999</v>
      </c>
      <c r="FJ176" s="13">
        <v>0.17699999999999999</v>
      </c>
      <c r="FK176" s="13">
        <v>1.41</v>
      </c>
      <c r="FL176" s="13">
        <v>1.41</v>
      </c>
      <c r="FM176" s="13">
        <v>0.98</v>
      </c>
      <c r="FN176" s="13">
        <v>0.64</v>
      </c>
      <c r="FO176" s="13">
        <v>0.48</v>
      </c>
      <c r="FP176" s="13">
        <v>-0.03</v>
      </c>
      <c r="FQ176" s="13">
        <v>-0.52</v>
      </c>
      <c r="FR176" s="13">
        <v>1.51</v>
      </c>
      <c r="FS176" s="13">
        <v>1.0475300000000001</v>
      </c>
      <c r="FT176" s="13">
        <v>0.54759999999999998</v>
      </c>
      <c r="FU176" s="13">
        <v>-0.36748999999999998</v>
      </c>
      <c r="FV176" s="13">
        <v>0.30048999999999998</v>
      </c>
      <c r="FW176" s="13">
        <v>0.19708000000000001</v>
      </c>
      <c r="FX176" s="13">
        <v>-5.2319999999999998E-2</v>
      </c>
    </row>
    <row r="177" spans="1:180">
      <c r="A177" s="7">
        <v>2007</v>
      </c>
      <c r="B177">
        <v>81</v>
      </c>
      <c r="C177">
        <v>71</v>
      </c>
      <c r="D177">
        <v>45</v>
      </c>
      <c r="E177">
        <v>6</v>
      </c>
      <c r="F177">
        <v>92</v>
      </c>
      <c r="H177">
        <v>1</v>
      </c>
      <c r="J177">
        <v>26</v>
      </c>
      <c r="M177" s="7">
        <v>2007</v>
      </c>
      <c r="N177">
        <v>42</v>
      </c>
      <c r="O177">
        <v>20</v>
      </c>
      <c r="P177">
        <v>8</v>
      </c>
      <c r="Q177">
        <v>17</v>
      </c>
      <c r="R177">
        <v>2</v>
      </c>
      <c r="S177">
        <v>69</v>
      </c>
      <c r="T177">
        <v>58</v>
      </c>
      <c r="U177">
        <v>1</v>
      </c>
      <c r="V177">
        <v>38</v>
      </c>
      <c r="Y177" s="7">
        <v>2007</v>
      </c>
      <c r="Z177">
        <v>20</v>
      </c>
      <c r="AA177">
        <v>60</v>
      </c>
      <c r="AB177">
        <v>27</v>
      </c>
      <c r="AC177">
        <v>46</v>
      </c>
      <c r="AD177">
        <v>45</v>
      </c>
      <c r="AE177">
        <v>1</v>
      </c>
      <c r="AF177">
        <v>51</v>
      </c>
      <c r="AG177">
        <v>6</v>
      </c>
      <c r="AH177">
        <v>9</v>
      </c>
      <c r="AI177">
        <v>74</v>
      </c>
      <c r="AJ177">
        <v>19</v>
      </c>
      <c r="AL177">
        <v>2018</v>
      </c>
      <c r="AM177" t="str">
        <f t="shared" si="225"/>
        <v/>
      </c>
      <c r="AN177">
        <f t="shared" si="226"/>
        <v>28</v>
      </c>
      <c r="AO177">
        <f t="shared" si="227"/>
        <v>27</v>
      </c>
      <c r="AP177" t="str">
        <f t="shared" si="228"/>
        <v/>
      </c>
      <c r="AQ177">
        <f t="shared" si="229"/>
        <v>26</v>
      </c>
      <c r="AR177">
        <f t="shared" si="230"/>
        <v>29</v>
      </c>
      <c r="AS177">
        <f t="shared" si="231"/>
        <v>23</v>
      </c>
      <c r="AT177">
        <f t="shared" si="232"/>
        <v>29</v>
      </c>
      <c r="AU177" t="str">
        <f t="shared" si="233"/>
        <v/>
      </c>
      <c r="AV177">
        <f t="shared" si="234"/>
        <v>23</v>
      </c>
      <c r="AW177">
        <f t="shared" si="235"/>
        <v>22</v>
      </c>
      <c r="AX177" t="str">
        <f t="shared" si="236"/>
        <v/>
      </c>
      <c r="AY177">
        <f t="shared" si="237"/>
        <v>22</v>
      </c>
      <c r="AZ177">
        <f t="shared" si="238"/>
        <v>24</v>
      </c>
      <c r="BA177">
        <f t="shared" si="239"/>
        <v>20</v>
      </c>
      <c r="BB177">
        <f t="shared" si="240"/>
        <v>24</v>
      </c>
      <c r="BC177" t="str">
        <f t="shared" si="291"/>
        <v/>
      </c>
      <c r="BD177">
        <f t="shared" si="292"/>
        <v>9</v>
      </c>
      <c r="BE177">
        <f t="shared" si="293"/>
        <v>10</v>
      </c>
      <c r="BF177" t="str">
        <f t="shared" si="294"/>
        <v/>
      </c>
      <c r="BG177">
        <f t="shared" si="295"/>
        <v>10</v>
      </c>
      <c r="BH177">
        <f t="shared" si="296"/>
        <v>10</v>
      </c>
      <c r="BI177">
        <f t="shared" si="297"/>
        <v>10</v>
      </c>
      <c r="BJ177">
        <f t="shared" si="298"/>
        <v>10</v>
      </c>
      <c r="BN177">
        <v>2018</v>
      </c>
      <c r="BO177" t="str">
        <f t="shared" si="201"/>
        <v/>
      </c>
      <c r="BP177" s="13">
        <f t="shared" si="202"/>
        <v>-0.85</v>
      </c>
      <c r="BQ177" s="13">
        <f t="shared" si="203"/>
        <v>-0.85</v>
      </c>
      <c r="BR177" s="13" t="str">
        <f t="shared" si="204"/>
        <v/>
      </c>
      <c r="BS177" s="13">
        <f t="shared" si="205"/>
        <v>-0.85</v>
      </c>
      <c r="BT177" s="13">
        <f t="shared" si="206"/>
        <v>-0.85</v>
      </c>
      <c r="BU177" s="13">
        <f t="shared" si="207"/>
        <v>-0.85</v>
      </c>
      <c r="BV177" s="13">
        <f t="shared" si="208"/>
        <v>-0.85</v>
      </c>
      <c r="BW177" s="13" t="str">
        <f t="shared" si="209"/>
        <v/>
      </c>
      <c r="BX177" s="13">
        <f t="shared" si="210"/>
        <v>-0.06</v>
      </c>
      <c r="BY177" s="13">
        <f t="shared" si="211"/>
        <v>-0.06</v>
      </c>
      <c r="BZ177" s="13" t="str">
        <f t="shared" si="212"/>
        <v/>
      </c>
      <c r="CA177" s="13">
        <f t="shared" si="213"/>
        <v>-0.06</v>
      </c>
      <c r="CB177" s="13">
        <f t="shared" si="214"/>
        <v>-0.06</v>
      </c>
      <c r="CC177" s="13">
        <f t="shared" si="215"/>
        <v>-0.06</v>
      </c>
      <c r="CD177" s="13">
        <f t="shared" si="216"/>
        <v>-0.06</v>
      </c>
      <c r="CE177" s="13" t="str">
        <f t="shared" si="249"/>
        <v/>
      </c>
      <c r="CF177" s="13">
        <f t="shared" si="250"/>
        <v>0.14046</v>
      </c>
      <c r="CG177" s="13">
        <f t="shared" si="251"/>
        <v>0.14046</v>
      </c>
      <c r="CH177" s="13" t="str">
        <f t="shared" si="252"/>
        <v/>
      </c>
      <c r="CI177" s="13">
        <f t="shared" si="253"/>
        <v>0.14046</v>
      </c>
      <c r="CJ177" s="13">
        <f t="shared" si="254"/>
        <v>0.14046</v>
      </c>
      <c r="CK177" s="13">
        <f t="shared" si="255"/>
        <v>0.14046</v>
      </c>
      <c r="CL177" s="13">
        <f t="shared" si="256"/>
        <v>0.14046</v>
      </c>
      <c r="FB177">
        <v>2004</v>
      </c>
      <c r="FC177" s="13">
        <v>1.6103688976086958</v>
      </c>
      <c r="FD177" s="13">
        <v>-0.10433333333333333</v>
      </c>
      <c r="FE177" s="13">
        <v>1.7999999999999999E-2</v>
      </c>
      <c r="FF177" s="13">
        <v>4.2000000000000003E-2</v>
      </c>
      <c r="FG177" s="13">
        <v>-0.35699999999999998</v>
      </c>
      <c r="FH177" s="13">
        <v>-0.159</v>
      </c>
      <c r="FI177" s="13">
        <v>4.7E-2</v>
      </c>
      <c r="FJ177" s="13">
        <v>0.127</v>
      </c>
      <c r="FK177" s="13">
        <v>0.39</v>
      </c>
      <c r="FL177" s="13">
        <v>0.32</v>
      </c>
      <c r="FM177" s="13">
        <v>0.26</v>
      </c>
      <c r="FN177" s="13">
        <v>0.17</v>
      </c>
      <c r="FO177" s="13">
        <v>-0.1</v>
      </c>
      <c r="FP177" s="13">
        <v>0.06</v>
      </c>
      <c r="FQ177" s="13">
        <v>0.1</v>
      </c>
      <c r="FR177" s="13">
        <v>0.61</v>
      </c>
      <c r="FS177" s="13">
        <v>0.82372000000000001</v>
      </c>
      <c r="FT177" s="13">
        <v>-0.10725</v>
      </c>
      <c r="FU177" s="13">
        <v>-0.84255000000000002</v>
      </c>
      <c r="FV177" s="13">
        <v>0.19716</v>
      </c>
      <c r="FW177" s="13">
        <v>1.515E-2</v>
      </c>
      <c r="FX177" s="13">
        <v>-0.44884000000000002</v>
      </c>
    </row>
    <row r="178" spans="1:180">
      <c r="A178" s="7">
        <v>2008</v>
      </c>
      <c r="B178">
        <v>66</v>
      </c>
      <c r="C178">
        <v>51</v>
      </c>
      <c r="E178">
        <v>24</v>
      </c>
      <c r="F178">
        <v>84</v>
      </c>
      <c r="G178">
        <v>44</v>
      </c>
      <c r="H178">
        <v>19</v>
      </c>
      <c r="I178">
        <v>1</v>
      </c>
      <c r="M178" s="7">
        <v>2008</v>
      </c>
      <c r="N178">
        <v>19</v>
      </c>
      <c r="O178">
        <v>9</v>
      </c>
      <c r="P178">
        <v>1</v>
      </c>
      <c r="Q178">
        <v>29</v>
      </c>
      <c r="R178">
        <v>7</v>
      </c>
      <c r="S178">
        <v>66</v>
      </c>
      <c r="T178">
        <v>32</v>
      </c>
      <c r="V178">
        <v>14</v>
      </c>
      <c r="Y178" s="7">
        <v>2008</v>
      </c>
      <c r="Z178">
        <v>40</v>
      </c>
      <c r="AA178">
        <v>57</v>
      </c>
      <c r="AB178">
        <v>8</v>
      </c>
      <c r="AE178">
        <v>3</v>
      </c>
      <c r="AF178">
        <v>31</v>
      </c>
      <c r="AG178">
        <v>1</v>
      </c>
      <c r="AH178">
        <v>13</v>
      </c>
      <c r="AI178">
        <v>82</v>
      </c>
      <c r="AJ178">
        <v>27</v>
      </c>
      <c r="BO178" t="str">
        <f t="shared" si="201"/>
        <v/>
      </c>
      <c r="BX178" s="13" t="str">
        <f t="shared" si="210"/>
        <v/>
      </c>
      <c r="BY178" s="13" t="str">
        <f t="shared" si="211"/>
        <v/>
      </c>
      <c r="BZ178" s="13" t="str">
        <f t="shared" si="212"/>
        <v/>
      </c>
      <c r="CA178" s="13" t="str">
        <f t="shared" si="213"/>
        <v/>
      </c>
      <c r="CB178" s="13" t="str">
        <f t="shared" si="214"/>
        <v/>
      </c>
      <c r="CC178" s="13" t="str">
        <f t="shared" si="215"/>
        <v/>
      </c>
      <c r="CD178" s="13" t="str">
        <f t="shared" si="216"/>
        <v/>
      </c>
      <c r="FB178">
        <v>2005</v>
      </c>
      <c r="FC178" s="13">
        <v>2.0756081389130436</v>
      </c>
      <c r="FD178" s="13">
        <v>-4.2000000000000003E-2</v>
      </c>
      <c r="FE178" s="13">
        <v>0.161</v>
      </c>
      <c r="FF178" s="13">
        <v>0.247</v>
      </c>
      <c r="FG178" s="13">
        <v>0.23100000000000001</v>
      </c>
      <c r="FH178" s="13">
        <v>0.49299999999999999</v>
      </c>
      <c r="FI178" s="13">
        <v>8.6999999999999994E-2</v>
      </c>
      <c r="FJ178" s="13">
        <v>0.185</v>
      </c>
      <c r="FK178" s="13">
        <v>0.62</v>
      </c>
      <c r="FL178" s="13">
        <v>0.71</v>
      </c>
      <c r="FM178" s="13">
        <v>0.56000000000000005</v>
      </c>
      <c r="FN178" s="13">
        <v>0.26</v>
      </c>
      <c r="FO178" s="13">
        <v>0.28000000000000003</v>
      </c>
      <c r="FP178" s="13">
        <v>0.28000000000000003</v>
      </c>
      <c r="FQ178" s="13">
        <v>0.3</v>
      </c>
      <c r="FR178" s="13">
        <v>1.36</v>
      </c>
      <c r="FS178" s="13">
        <v>0.83042000000000005</v>
      </c>
      <c r="FT178" s="13">
        <v>0.60016000000000003</v>
      </c>
      <c r="FU178" s="13">
        <v>-1.45234</v>
      </c>
      <c r="FV178" s="13">
        <v>0.43118000000000001</v>
      </c>
      <c r="FW178" s="13">
        <v>0.30501</v>
      </c>
      <c r="FX178" s="13">
        <v>0.19495999999999999</v>
      </c>
    </row>
    <row r="179" spans="1:180">
      <c r="A179" s="7">
        <v>2009</v>
      </c>
      <c r="B179">
        <v>78</v>
      </c>
      <c r="C179">
        <v>55</v>
      </c>
      <c r="D179">
        <v>56</v>
      </c>
      <c r="E179">
        <v>25</v>
      </c>
      <c r="F179">
        <v>85</v>
      </c>
      <c r="G179">
        <v>46</v>
      </c>
      <c r="H179">
        <v>1</v>
      </c>
      <c r="J179">
        <v>38</v>
      </c>
      <c r="M179" s="7">
        <v>2009</v>
      </c>
      <c r="N179">
        <v>47</v>
      </c>
      <c r="O179">
        <v>1</v>
      </c>
      <c r="P179">
        <v>8</v>
      </c>
      <c r="Q179">
        <v>23</v>
      </c>
      <c r="R179">
        <v>4</v>
      </c>
      <c r="S179">
        <v>44</v>
      </c>
      <c r="T179">
        <v>45</v>
      </c>
      <c r="U179">
        <v>37</v>
      </c>
      <c r="V179">
        <v>42</v>
      </c>
      <c r="Y179" s="7">
        <v>2009</v>
      </c>
      <c r="Z179">
        <v>79</v>
      </c>
      <c r="AA179">
        <v>41</v>
      </c>
      <c r="AB179">
        <v>8</v>
      </c>
      <c r="AD179">
        <v>72</v>
      </c>
      <c r="AE179">
        <v>2</v>
      </c>
      <c r="AF179">
        <v>37</v>
      </c>
      <c r="AG179">
        <v>1</v>
      </c>
      <c r="AH179">
        <v>4</v>
      </c>
      <c r="AI179">
        <v>74</v>
      </c>
      <c r="AJ179">
        <v>31</v>
      </c>
      <c r="FB179">
        <v>2006</v>
      </c>
      <c r="FC179" s="13">
        <v>0.97706443162173906</v>
      </c>
      <c r="FD179" s="13">
        <v>-6.4666666666666664E-2</v>
      </c>
      <c r="FE179" s="13">
        <v>-0.122</v>
      </c>
      <c r="FF179" s="13">
        <v>-2.5000000000000001E-2</v>
      </c>
      <c r="FG179" s="13">
        <v>4.1000000000000002E-2</v>
      </c>
      <c r="FH179" s="13">
        <v>5.0000000000000001E-3</v>
      </c>
      <c r="FI179" s="13">
        <v>-8.5999999999999993E-2</v>
      </c>
      <c r="FJ179" s="13">
        <v>0.16900000000000001</v>
      </c>
      <c r="FK179" s="13">
        <v>-0.44</v>
      </c>
      <c r="FL179" s="13">
        <v>-0.75</v>
      </c>
      <c r="FM179" s="13">
        <v>-0.98</v>
      </c>
      <c r="FN179" s="13">
        <v>-0.71</v>
      </c>
      <c r="FO179" s="13">
        <v>-0.73</v>
      </c>
      <c r="FP179" s="13">
        <v>-0.3</v>
      </c>
      <c r="FQ179" s="13">
        <v>-0.11</v>
      </c>
      <c r="FR179" s="13">
        <v>0.05</v>
      </c>
      <c r="FS179" s="13">
        <v>0.68379000000000001</v>
      </c>
      <c r="FT179" s="13">
        <v>0.58969000000000005</v>
      </c>
      <c r="FU179" s="13">
        <v>-0.23760999999999999</v>
      </c>
      <c r="FV179" s="13">
        <v>0.12123</v>
      </c>
      <c r="FW179" s="13">
        <v>0.28159000000000001</v>
      </c>
      <c r="FX179" s="13">
        <v>8.4159999999999999E-2</v>
      </c>
    </row>
    <row r="180" spans="1:180">
      <c r="A180" s="7">
        <v>2010</v>
      </c>
      <c r="B180">
        <v>76</v>
      </c>
      <c r="C180">
        <v>69</v>
      </c>
      <c r="D180">
        <v>45</v>
      </c>
      <c r="E180">
        <v>3</v>
      </c>
      <c r="F180">
        <v>92</v>
      </c>
      <c r="H180">
        <v>1</v>
      </c>
      <c r="J180">
        <v>21</v>
      </c>
      <c r="M180" s="7">
        <v>2010</v>
      </c>
      <c r="N180">
        <v>54</v>
      </c>
      <c r="O180">
        <v>14</v>
      </c>
      <c r="P180">
        <v>20</v>
      </c>
      <c r="Q180">
        <v>1</v>
      </c>
      <c r="R180">
        <v>6</v>
      </c>
      <c r="S180">
        <v>65</v>
      </c>
      <c r="T180">
        <v>43</v>
      </c>
      <c r="U180">
        <v>5</v>
      </c>
      <c r="V180">
        <v>3</v>
      </c>
      <c r="Y180" s="7">
        <v>2010</v>
      </c>
      <c r="Z180">
        <v>3</v>
      </c>
      <c r="AA180">
        <v>51</v>
      </c>
      <c r="AB180">
        <v>34</v>
      </c>
      <c r="AC180">
        <v>45</v>
      </c>
      <c r="AD180">
        <v>54</v>
      </c>
      <c r="AE180">
        <v>9</v>
      </c>
      <c r="AF180">
        <v>26</v>
      </c>
      <c r="AG180">
        <v>4</v>
      </c>
      <c r="AH180">
        <v>2</v>
      </c>
      <c r="AI180">
        <v>57</v>
      </c>
      <c r="AJ180">
        <v>1</v>
      </c>
      <c r="FB180">
        <v>2007</v>
      </c>
      <c r="FC180" s="13">
        <v>1.1237214690010868</v>
      </c>
      <c r="FD180" s="13">
        <v>0.24666666666666667</v>
      </c>
      <c r="FE180" s="13">
        <v>0.189</v>
      </c>
      <c r="FF180" s="13">
        <v>0.17399999999999999</v>
      </c>
      <c r="FG180" s="13">
        <v>0.32800000000000001</v>
      </c>
      <c r="FH180" s="13">
        <v>-2.7E-2</v>
      </c>
      <c r="FI180" s="13">
        <v>-1E-3</v>
      </c>
      <c r="FJ180" s="13">
        <v>-2.1000000000000001E-2</v>
      </c>
      <c r="FK180" s="13">
        <v>0.98</v>
      </c>
      <c r="FL180" s="13">
        <v>1.1000000000000001</v>
      </c>
      <c r="FM180" s="13">
        <v>0.59</v>
      </c>
      <c r="FN180" s="13">
        <v>0.12</v>
      </c>
      <c r="FO180" s="13">
        <v>-0.15</v>
      </c>
      <c r="FP180" s="13">
        <v>-0.16</v>
      </c>
      <c r="FQ180" s="13">
        <v>-0.39</v>
      </c>
      <c r="FR180" s="13">
        <v>-0.36</v>
      </c>
      <c r="FS180" s="13">
        <v>0.75361999999999996</v>
      </c>
      <c r="FT180" s="13">
        <v>0.57289000000000001</v>
      </c>
      <c r="FU180" s="13">
        <v>-9.7689999999999999E-2</v>
      </c>
      <c r="FV180" s="13">
        <v>0.12762000000000001</v>
      </c>
      <c r="FW180" s="13">
        <v>1.8589999999999999E-2</v>
      </c>
      <c r="FX180" s="13">
        <v>5.8749999999999997E-2</v>
      </c>
    </row>
    <row r="181" spans="1:180">
      <c r="A181" s="7">
        <v>2011</v>
      </c>
      <c r="B181">
        <v>77</v>
      </c>
      <c r="C181">
        <v>61</v>
      </c>
      <c r="D181">
        <v>60</v>
      </c>
      <c r="E181">
        <v>24</v>
      </c>
      <c r="F181">
        <v>92</v>
      </c>
      <c r="G181">
        <v>51</v>
      </c>
      <c r="H181">
        <v>15</v>
      </c>
      <c r="I181">
        <v>1</v>
      </c>
      <c r="J181">
        <v>47</v>
      </c>
      <c r="L181" s="38"/>
      <c r="M181" s="7">
        <v>2011</v>
      </c>
      <c r="O181">
        <v>9</v>
      </c>
      <c r="P181">
        <v>11</v>
      </c>
      <c r="Q181">
        <v>36</v>
      </c>
      <c r="R181">
        <v>1</v>
      </c>
      <c r="S181">
        <v>59</v>
      </c>
      <c r="T181">
        <v>57</v>
      </c>
      <c r="U181">
        <v>6</v>
      </c>
      <c r="V181">
        <v>52</v>
      </c>
      <c r="Y181" s="7">
        <v>2011</v>
      </c>
      <c r="Z181">
        <v>57</v>
      </c>
      <c r="AA181">
        <v>61</v>
      </c>
      <c r="AB181">
        <v>34</v>
      </c>
      <c r="AC181">
        <v>64</v>
      </c>
      <c r="AD181">
        <v>58</v>
      </c>
      <c r="AE181">
        <v>1</v>
      </c>
      <c r="AF181">
        <v>47</v>
      </c>
      <c r="AG181">
        <v>3</v>
      </c>
      <c r="AH181">
        <v>5</v>
      </c>
      <c r="AI181">
        <v>65</v>
      </c>
      <c r="AJ181">
        <v>18</v>
      </c>
      <c r="FB181">
        <v>2008</v>
      </c>
      <c r="FC181" s="13">
        <v>1.4755044439130436</v>
      </c>
      <c r="FD181" s="13">
        <v>0.12566666666666668</v>
      </c>
      <c r="FE181" s="13">
        <v>-0.36099999999999999</v>
      </c>
      <c r="FF181" s="13">
        <v>-0.36699999999999999</v>
      </c>
      <c r="FG181" s="13">
        <v>-0.183</v>
      </c>
      <c r="FH181" s="13">
        <v>-0.55800000000000005</v>
      </c>
      <c r="FI181" s="13">
        <v>-0.28899999999999998</v>
      </c>
      <c r="FJ181" s="13">
        <v>-0.441</v>
      </c>
      <c r="FK181" s="13">
        <v>-1.58</v>
      </c>
      <c r="FL181" s="13">
        <v>-1.61</v>
      </c>
      <c r="FM181" s="13">
        <v>-1.79</v>
      </c>
      <c r="FN181" s="13">
        <v>-1.7</v>
      </c>
      <c r="FO181" s="13">
        <v>-1.17</v>
      </c>
      <c r="FP181" s="13">
        <v>-0.89</v>
      </c>
      <c r="FQ181" s="13">
        <v>-0.64</v>
      </c>
      <c r="FR181" s="13">
        <v>-0.71</v>
      </c>
      <c r="FS181" s="13">
        <v>0.90851999999999999</v>
      </c>
      <c r="FT181" s="13">
        <v>0.50517999999999996</v>
      </c>
      <c r="FU181" s="13">
        <v>-0.17706</v>
      </c>
      <c r="FV181" s="13">
        <v>8.1900000000000001E-2</v>
      </c>
      <c r="FW181" s="13">
        <v>-3.7100000000000002E-3</v>
      </c>
      <c r="FX181" s="13">
        <v>-9.1869999999999993E-2</v>
      </c>
    </row>
    <row r="182" spans="1:180">
      <c r="A182" s="7">
        <v>2012</v>
      </c>
      <c r="B182">
        <v>79</v>
      </c>
      <c r="C182">
        <v>59</v>
      </c>
      <c r="D182">
        <v>56</v>
      </c>
      <c r="E182">
        <v>27</v>
      </c>
      <c r="F182">
        <v>92</v>
      </c>
      <c r="G182">
        <v>52</v>
      </c>
      <c r="H182">
        <v>17</v>
      </c>
      <c r="I182">
        <v>1</v>
      </c>
      <c r="J182">
        <v>43</v>
      </c>
      <c r="M182" s="7">
        <v>2012</v>
      </c>
      <c r="N182">
        <v>43</v>
      </c>
      <c r="O182">
        <v>18</v>
      </c>
      <c r="P182">
        <v>11</v>
      </c>
      <c r="Q182">
        <v>37</v>
      </c>
      <c r="R182">
        <v>6</v>
      </c>
      <c r="S182">
        <v>73</v>
      </c>
      <c r="T182">
        <v>70</v>
      </c>
      <c r="U182">
        <v>1</v>
      </c>
      <c r="V182">
        <v>46</v>
      </c>
      <c r="Y182" s="7">
        <v>2012</v>
      </c>
      <c r="Z182">
        <v>44</v>
      </c>
      <c r="AA182">
        <v>70</v>
      </c>
      <c r="AB182">
        <v>20</v>
      </c>
      <c r="AC182">
        <v>56</v>
      </c>
      <c r="AD182">
        <v>54</v>
      </c>
      <c r="AE182">
        <v>2</v>
      </c>
      <c r="AF182">
        <v>43</v>
      </c>
      <c r="AG182">
        <v>27</v>
      </c>
      <c r="AH182">
        <v>1</v>
      </c>
      <c r="AI182">
        <v>52</v>
      </c>
      <c r="AJ182">
        <v>48</v>
      </c>
      <c r="FB182">
        <v>2009</v>
      </c>
      <c r="FC182" s="13">
        <v>1.4763724239130434</v>
      </c>
      <c r="FD182" s="13">
        <v>0.2456666666666667</v>
      </c>
      <c r="FE182" s="13">
        <v>0.155</v>
      </c>
      <c r="FF182" s="13">
        <v>7.4999999999999997E-2</v>
      </c>
      <c r="FG182" s="13">
        <v>0.221</v>
      </c>
      <c r="FH182" s="13">
        <v>-4.5999999999999999E-2</v>
      </c>
      <c r="FI182" s="13">
        <v>-0.126</v>
      </c>
      <c r="FJ182" s="13">
        <v>-0.115</v>
      </c>
      <c r="FK182" s="13">
        <v>-0.37</v>
      </c>
      <c r="FL182" s="13">
        <v>-0.9</v>
      </c>
      <c r="FM182" s="13">
        <v>-1</v>
      </c>
      <c r="FN182" s="13">
        <v>-0.71</v>
      </c>
      <c r="FO182" s="13">
        <v>-0.72</v>
      </c>
      <c r="FP182" s="13">
        <v>-0.25</v>
      </c>
      <c r="FQ182" s="13">
        <v>0.17</v>
      </c>
      <c r="FR182" s="13">
        <v>-1.59</v>
      </c>
      <c r="FS182" s="13">
        <v>1.1958599999999999</v>
      </c>
      <c r="FT182" s="13">
        <v>0.55889999999999995</v>
      </c>
      <c r="FU182" s="13">
        <v>0.20891999999999999</v>
      </c>
      <c r="FV182" s="13">
        <v>0.17349999999999999</v>
      </c>
      <c r="FW182" s="13">
        <v>0.1168</v>
      </c>
      <c r="FX182" s="13">
        <v>5.8270000000000002E-2</v>
      </c>
    </row>
    <row r="183" spans="1:180">
      <c r="A183" s="7">
        <v>2013</v>
      </c>
      <c r="B183">
        <v>69</v>
      </c>
      <c r="C183">
        <v>57</v>
      </c>
      <c r="D183">
        <v>45</v>
      </c>
      <c r="E183">
        <v>12</v>
      </c>
      <c r="F183">
        <v>75</v>
      </c>
      <c r="G183">
        <v>38</v>
      </c>
      <c r="H183">
        <v>6</v>
      </c>
      <c r="I183">
        <v>1</v>
      </c>
      <c r="J183">
        <v>26</v>
      </c>
      <c r="M183" s="7">
        <v>2013</v>
      </c>
      <c r="N183">
        <v>32</v>
      </c>
      <c r="O183">
        <v>2</v>
      </c>
      <c r="P183">
        <v>1</v>
      </c>
      <c r="Q183">
        <v>17</v>
      </c>
      <c r="S183">
        <v>52</v>
      </c>
      <c r="T183">
        <v>50</v>
      </c>
      <c r="V183">
        <v>6</v>
      </c>
      <c r="Y183" s="7">
        <v>2013</v>
      </c>
      <c r="Z183">
        <v>22</v>
      </c>
      <c r="AA183">
        <v>53</v>
      </c>
      <c r="AB183">
        <v>3</v>
      </c>
      <c r="AC183">
        <v>61</v>
      </c>
      <c r="AD183">
        <v>57</v>
      </c>
      <c r="AE183">
        <v>1</v>
      </c>
      <c r="AF183">
        <v>34</v>
      </c>
      <c r="AG183">
        <v>5</v>
      </c>
      <c r="AH183">
        <v>8</v>
      </c>
      <c r="AI183">
        <v>44</v>
      </c>
      <c r="AJ183">
        <v>19</v>
      </c>
      <c r="FB183">
        <v>2010</v>
      </c>
      <c r="FC183" s="13">
        <v>1.1656102170652174</v>
      </c>
      <c r="FD183" s="13">
        <v>0.35100000000000003</v>
      </c>
      <c r="FE183" s="13">
        <v>0.71799999999999997</v>
      </c>
      <c r="FF183" s="13">
        <v>0.72399999999999998</v>
      </c>
      <c r="FG183" s="13">
        <v>0.435</v>
      </c>
      <c r="FH183" s="13">
        <v>0.16</v>
      </c>
      <c r="FI183" s="13">
        <v>0.27900000000000003</v>
      </c>
      <c r="FJ183" s="13">
        <v>0.38500000000000001</v>
      </c>
      <c r="FK183" s="13">
        <v>1.49</v>
      </c>
      <c r="FL183" s="13">
        <v>1.81</v>
      </c>
      <c r="FM183" s="13">
        <v>1.43</v>
      </c>
      <c r="FN183" s="13">
        <v>1.18</v>
      </c>
      <c r="FO183" s="13">
        <v>1.07</v>
      </c>
      <c r="FP183" s="13">
        <v>0.56000000000000005</v>
      </c>
      <c r="FQ183" s="13">
        <v>-0.15</v>
      </c>
      <c r="FR183" s="13">
        <v>0.44</v>
      </c>
      <c r="FS183" s="13">
        <v>0.60487000000000002</v>
      </c>
      <c r="FT183" s="13">
        <v>0.23125999999999999</v>
      </c>
      <c r="FU183" s="13">
        <v>-0.84360999999999997</v>
      </c>
      <c r="FV183" s="13">
        <v>0.80213999999999996</v>
      </c>
      <c r="FW183" s="13">
        <v>0.75507000000000002</v>
      </c>
      <c r="FX183" s="13">
        <v>0.45878999999999998</v>
      </c>
    </row>
    <row r="184" spans="1:180">
      <c r="A184" s="7">
        <v>2014</v>
      </c>
      <c r="B184">
        <v>80</v>
      </c>
      <c r="C184">
        <v>63</v>
      </c>
      <c r="D184">
        <v>51</v>
      </c>
      <c r="E184">
        <v>14</v>
      </c>
      <c r="F184">
        <v>87</v>
      </c>
      <c r="G184">
        <v>36</v>
      </c>
      <c r="H184">
        <v>2</v>
      </c>
      <c r="I184">
        <v>1</v>
      </c>
      <c r="J184">
        <v>34</v>
      </c>
      <c r="M184" s="7">
        <v>2014</v>
      </c>
      <c r="N184">
        <v>35</v>
      </c>
      <c r="O184">
        <v>2</v>
      </c>
      <c r="P184">
        <v>1</v>
      </c>
      <c r="Q184">
        <v>32</v>
      </c>
      <c r="R184">
        <v>17</v>
      </c>
      <c r="S184">
        <v>63</v>
      </c>
      <c r="T184">
        <v>34</v>
      </c>
      <c r="U184">
        <v>11</v>
      </c>
      <c r="V184">
        <v>22</v>
      </c>
      <c r="Y184" s="7">
        <v>2014</v>
      </c>
      <c r="Z184">
        <v>63</v>
      </c>
      <c r="AA184">
        <v>58</v>
      </c>
      <c r="AB184">
        <v>5</v>
      </c>
      <c r="AC184">
        <v>42</v>
      </c>
      <c r="AD184">
        <v>69</v>
      </c>
      <c r="AE184">
        <v>1</v>
      </c>
      <c r="AF184">
        <v>36</v>
      </c>
      <c r="AG184">
        <v>8</v>
      </c>
      <c r="AH184">
        <v>12</v>
      </c>
      <c r="AI184">
        <v>78</v>
      </c>
      <c r="AJ184">
        <v>13</v>
      </c>
      <c r="FB184">
        <v>2011</v>
      </c>
      <c r="FC184" s="13">
        <v>1.1932692027097824</v>
      </c>
      <c r="FD184" s="13">
        <v>0.22866666666666668</v>
      </c>
      <c r="FE184" s="13">
        <v>-3.0000000000000001E-3</v>
      </c>
      <c r="FF184" s="13">
        <v>-0.184</v>
      </c>
      <c r="FG184" s="13">
        <v>-0.122</v>
      </c>
      <c r="FH184" s="13">
        <v>-0.47</v>
      </c>
      <c r="FI184" s="13">
        <v>-0.41299999999999998</v>
      </c>
      <c r="FJ184" s="13">
        <v>-0.113</v>
      </c>
      <c r="FK184" s="13">
        <v>-1.57</v>
      </c>
      <c r="FL184" s="13">
        <v>-1.63</v>
      </c>
      <c r="FM184" s="13">
        <v>-1.7</v>
      </c>
      <c r="FN184" s="13">
        <v>-1.26</v>
      </c>
      <c r="FO184" s="13">
        <v>-0.98</v>
      </c>
      <c r="FP184" s="13">
        <v>-0.74</v>
      </c>
      <c r="FQ184" s="13">
        <v>-0.53</v>
      </c>
      <c r="FR184" s="13">
        <v>-0.69</v>
      </c>
      <c r="FS184" s="13">
        <v>0.83838000000000001</v>
      </c>
      <c r="FT184" s="13">
        <v>0.80125999999999997</v>
      </c>
      <c r="FU184" s="13">
        <v>-0.79593999999999998</v>
      </c>
      <c r="FV184" s="13">
        <v>-8.2030000000000006E-2</v>
      </c>
      <c r="FW184" s="13">
        <v>2.802E-2</v>
      </c>
      <c r="FX184" s="13">
        <v>0.24582000000000001</v>
      </c>
    </row>
    <row r="185" spans="1:180">
      <c r="A185" s="7">
        <v>2015</v>
      </c>
      <c r="B185">
        <v>79</v>
      </c>
      <c r="C185">
        <v>69</v>
      </c>
      <c r="D185">
        <v>49</v>
      </c>
      <c r="E185">
        <v>19</v>
      </c>
      <c r="F185">
        <v>91</v>
      </c>
      <c r="G185">
        <v>28</v>
      </c>
      <c r="H185">
        <v>12</v>
      </c>
      <c r="I185">
        <v>1</v>
      </c>
      <c r="J185">
        <v>31</v>
      </c>
      <c r="M185" s="7">
        <v>2015</v>
      </c>
      <c r="N185">
        <v>49</v>
      </c>
      <c r="O185">
        <v>14</v>
      </c>
      <c r="P185">
        <v>27</v>
      </c>
      <c r="Q185">
        <v>26</v>
      </c>
      <c r="R185">
        <v>2</v>
      </c>
      <c r="S185">
        <v>44</v>
      </c>
      <c r="T185">
        <v>51</v>
      </c>
      <c r="U185">
        <v>1</v>
      </c>
      <c r="V185">
        <v>19</v>
      </c>
      <c r="Y185" s="7">
        <v>2015</v>
      </c>
      <c r="Z185">
        <v>22</v>
      </c>
      <c r="AA185">
        <v>76</v>
      </c>
      <c r="AB185">
        <v>15</v>
      </c>
      <c r="AC185">
        <v>24</v>
      </c>
      <c r="AD185">
        <v>57</v>
      </c>
      <c r="AE185">
        <v>1</v>
      </c>
      <c r="AF185">
        <v>26</v>
      </c>
      <c r="AG185">
        <v>3</v>
      </c>
      <c r="AH185">
        <v>4</v>
      </c>
      <c r="AI185">
        <v>64</v>
      </c>
      <c r="AJ185">
        <v>29</v>
      </c>
      <c r="FB185">
        <v>2012</v>
      </c>
      <c r="FC185" s="13">
        <v>1.3830991107445654</v>
      </c>
      <c r="FD185" s="13">
        <v>-0.12</v>
      </c>
      <c r="FE185" s="13">
        <v>-0.13300000000000001</v>
      </c>
      <c r="FF185" s="13">
        <v>-0.11600000000000001</v>
      </c>
      <c r="FG185" s="13">
        <v>6.9000000000000006E-2</v>
      </c>
      <c r="FH185" s="13">
        <v>-0.25900000000000001</v>
      </c>
      <c r="FI185" s="13">
        <v>0.08</v>
      </c>
      <c r="FJ185" s="13">
        <v>0.35899999999999999</v>
      </c>
      <c r="FK185" s="13">
        <v>-1.0900000000000001</v>
      </c>
      <c r="FL185" s="13">
        <v>-1.05</v>
      </c>
      <c r="FM185" s="13">
        <v>-0.93</v>
      </c>
      <c r="FN185" s="13">
        <v>-0.61</v>
      </c>
      <c r="FO185" s="13">
        <v>-0.48</v>
      </c>
      <c r="FP185" s="13">
        <v>-0.28999999999999998</v>
      </c>
      <c r="FQ185" s="13">
        <v>-0.18</v>
      </c>
      <c r="FR185" s="13">
        <v>-1.05</v>
      </c>
      <c r="FS185" s="13">
        <v>0.78305000000000002</v>
      </c>
      <c r="FT185" s="13">
        <v>0.55632999999999999</v>
      </c>
      <c r="FU185" s="13">
        <v>0.3337</v>
      </c>
      <c r="FV185" s="13">
        <v>-0.67103000000000002</v>
      </c>
      <c r="FW185" s="13">
        <v>-0.21460000000000001</v>
      </c>
      <c r="FX185" s="13">
        <v>-0.1638</v>
      </c>
    </row>
    <row r="186" spans="1:180">
      <c r="A186" s="7">
        <v>2016</v>
      </c>
      <c r="B186">
        <v>74</v>
      </c>
      <c r="C186">
        <v>69</v>
      </c>
      <c r="D186">
        <v>48</v>
      </c>
      <c r="E186">
        <v>4</v>
      </c>
      <c r="F186">
        <v>81</v>
      </c>
      <c r="H186">
        <v>1</v>
      </c>
      <c r="J186">
        <v>12</v>
      </c>
      <c r="M186" s="7">
        <v>2016</v>
      </c>
      <c r="N186">
        <v>44</v>
      </c>
      <c r="O186">
        <v>3</v>
      </c>
      <c r="P186">
        <v>1</v>
      </c>
      <c r="Q186">
        <v>2</v>
      </c>
      <c r="R186">
        <v>12</v>
      </c>
      <c r="S186">
        <v>67</v>
      </c>
      <c r="T186">
        <v>45</v>
      </c>
      <c r="V186">
        <v>5</v>
      </c>
      <c r="Y186" s="7">
        <v>2016</v>
      </c>
      <c r="Z186">
        <v>39</v>
      </c>
      <c r="AA186">
        <v>65</v>
      </c>
      <c r="AB186">
        <v>48</v>
      </c>
      <c r="AC186">
        <v>45</v>
      </c>
      <c r="AD186">
        <v>60</v>
      </c>
      <c r="AE186">
        <v>2</v>
      </c>
      <c r="AF186">
        <v>42</v>
      </c>
      <c r="AG186">
        <v>5</v>
      </c>
      <c r="AH186">
        <v>22</v>
      </c>
      <c r="AI186">
        <v>1</v>
      </c>
      <c r="AJ186">
        <v>8</v>
      </c>
      <c r="FB186">
        <v>2013</v>
      </c>
      <c r="FC186" s="13">
        <v>1.1072206360869568</v>
      </c>
      <c r="FD186" s="13">
        <v>-0.155</v>
      </c>
      <c r="FE186" s="13">
        <v>0.246</v>
      </c>
      <c r="FF186" s="13">
        <v>-1.2E-2</v>
      </c>
      <c r="FG186" s="13">
        <v>-0.13600000000000001</v>
      </c>
      <c r="FH186" s="13">
        <v>6.3E-2</v>
      </c>
      <c r="FI186" s="13">
        <v>0.20899999999999999</v>
      </c>
      <c r="FJ186" s="13">
        <v>0.28999999999999998</v>
      </c>
      <c r="FK186" s="13">
        <v>0.33</v>
      </c>
      <c r="FL186" s="13">
        <v>-0.13</v>
      </c>
      <c r="FM186" s="13">
        <v>-0.42</v>
      </c>
      <c r="FN186" s="13">
        <v>-0.4</v>
      </c>
      <c r="FO186" s="13">
        <v>-0.14000000000000001</v>
      </c>
      <c r="FP186" s="13">
        <v>-0.08</v>
      </c>
      <c r="FQ186" s="13">
        <v>-0.28000000000000003</v>
      </c>
      <c r="FR186" s="13">
        <v>-0.63</v>
      </c>
      <c r="FS186" s="13">
        <v>0.89336000000000004</v>
      </c>
      <c r="FT186" s="13">
        <v>0.18604000000000001</v>
      </c>
      <c r="FU186" s="13">
        <v>-0.70281000000000005</v>
      </c>
      <c r="FV186" s="13">
        <v>0.10674</v>
      </c>
      <c r="FW186" s="13">
        <v>0.31548999999999999</v>
      </c>
      <c r="FX186" s="13">
        <v>-0.15168000000000001</v>
      </c>
    </row>
    <row r="187" spans="1:180">
      <c r="A187" s="7">
        <v>2017</v>
      </c>
      <c r="B187">
        <v>79</v>
      </c>
      <c r="C187">
        <v>66</v>
      </c>
      <c r="D187">
        <v>52</v>
      </c>
      <c r="E187">
        <v>21</v>
      </c>
      <c r="F187">
        <v>87</v>
      </c>
      <c r="G187">
        <v>35</v>
      </c>
      <c r="H187">
        <v>4</v>
      </c>
      <c r="I187">
        <v>1</v>
      </c>
      <c r="J187">
        <v>36</v>
      </c>
      <c r="M187" s="7">
        <v>2017</v>
      </c>
      <c r="N187">
        <v>56</v>
      </c>
      <c r="O187">
        <v>23</v>
      </c>
      <c r="P187">
        <v>1</v>
      </c>
      <c r="Q187">
        <v>18</v>
      </c>
      <c r="R187">
        <v>11</v>
      </c>
      <c r="S187">
        <v>74</v>
      </c>
      <c r="T187">
        <v>34</v>
      </c>
      <c r="U187">
        <v>7</v>
      </c>
      <c r="V187">
        <v>35</v>
      </c>
      <c r="Y187" s="7">
        <v>2017</v>
      </c>
      <c r="Z187">
        <v>27</v>
      </c>
      <c r="AA187">
        <v>55</v>
      </c>
      <c r="AB187">
        <v>13</v>
      </c>
      <c r="AC187">
        <v>59</v>
      </c>
      <c r="AD187">
        <v>76</v>
      </c>
      <c r="AE187">
        <v>2</v>
      </c>
      <c r="AF187">
        <v>25</v>
      </c>
      <c r="AG187">
        <v>11</v>
      </c>
      <c r="AH187">
        <v>1</v>
      </c>
      <c r="AI187">
        <v>81</v>
      </c>
      <c r="AJ187">
        <v>48</v>
      </c>
      <c r="FB187">
        <v>2014</v>
      </c>
      <c r="FC187" s="13">
        <v>1.4120202197826088</v>
      </c>
      <c r="FD187" s="13">
        <v>-1.5333333333333332E-2</v>
      </c>
      <c r="FE187" s="13">
        <v>2.1000000000000001E-2</v>
      </c>
      <c r="FF187" s="13">
        <v>0.15</v>
      </c>
      <c r="FG187" s="13">
        <v>0.314</v>
      </c>
      <c r="FH187" s="13">
        <v>7.1999999999999995E-2</v>
      </c>
      <c r="FI187" s="13">
        <v>0.13300000000000001</v>
      </c>
      <c r="FJ187" s="13">
        <v>0.32600000000000001</v>
      </c>
      <c r="FK187" s="13">
        <v>-0.02</v>
      </c>
      <c r="FL187" s="13">
        <v>-0.09</v>
      </c>
      <c r="FM187" s="13">
        <v>-0.42</v>
      </c>
      <c r="FN187" s="13">
        <v>-0.45</v>
      </c>
      <c r="FO187" s="13">
        <v>-7.0000000000000007E-2</v>
      </c>
      <c r="FP187" s="13">
        <v>0.28000000000000003</v>
      </c>
      <c r="FQ187" s="13">
        <v>0.45</v>
      </c>
      <c r="FR187" s="13">
        <v>0.97</v>
      </c>
      <c r="FS187" s="13">
        <v>0.70167000000000002</v>
      </c>
      <c r="FT187" s="13">
        <v>0.44358999999999998</v>
      </c>
      <c r="FU187" s="13">
        <v>-0.32299</v>
      </c>
      <c r="FV187" s="13">
        <v>-0.17529</v>
      </c>
      <c r="FW187" s="13">
        <v>-0.15201000000000001</v>
      </c>
      <c r="FX187" s="13">
        <v>7.4999999999999997E-3</v>
      </c>
    </row>
    <row r="188" spans="1:180">
      <c r="A188" s="6">
        <v>2018</v>
      </c>
      <c r="B188" s="5">
        <v>77</v>
      </c>
      <c r="C188" s="5">
        <v>61</v>
      </c>
      <c r="D188" s="5">
        <v>44</v>
      </c>
      <c r="E188" s="5">
        <v>23</v>
      </c>
      <c r="F188" s="5">
        <v>84</v>
      </c>
      <c r="G188" s="5">
        <v>33</v>
      </c>
      <c r="H188" s="5">
        <v>1</v>
      </c>
      <c r="I188" s="5">
        <v>6</v>
      </c>
      <c r="J188" s="5">
        <v>1</v>
      </c>
      <c r="M188" s="6">
        <v>2018</v>
      </c>
      <c r="N188" s="5">
        <v>45</v>
      </c>
      <c r="O188" s="5">
        <v>25</v>
      </c>
      <c r="P188" s="5">
        <v>28</v>
      </c>
      <c r="Q188" s="5">
        <v>24</v>
      </c>
      <c r="R188" s="5">
        <v>19</v>
      </c>
      <c r="S188" s="5">
        <v>58</v>
      </c>
      <c r="T188" s="5">
        <v>37</v>
      </c>
      <c r="U188" s="5">
        <v>1</v>
      </c>
      <c r="V188" s="5">
        <v>13</v>
      </c>
      <c r="Y188" s="6">
        <v>2018</v>
      </c>
      <c r="Z188" s="5">
        <v>36</v>
      </c>
      <c r="AA188" s="5">
        <v>69</v>
      </c>
      <c r="AB188" s="5">
        <v>3</v>
      </c>
      <c r="AC188" s="5">
        <v>38</v>
      </c>
      <c r="AD188" s="5">
        <v>52</v>
      </c>
      <c r="AE188" s="5">
        <v>8</v>
      </c>
      <c r="AF188" s="5">
        <v>25</v>
      </c>
      <c r="AG188" s="5">
        <v>16</v>
      </c>
      <c r="AH188" s="5">
        <v>5</v>
      </c>
      <c r="AI188" s="5">
        <v>63</v>
      </c>
      <c r="AJ188" s="5">
        <v>1</v>
      </c>
      <c r="FB188">
        <v>2015</v>
      </c>
      <c r="FC188" s="13">
        <v>1.3766116482608697</v>
      </c>
      <c r="FD188" s="13">
        <v>8.2000000000000003E-2</v>
      </c>
      <c r="FE188" s="13">
        <v>0.105</v>
      </c>
      <c r="FF188" s="13">
        <v>0.25900000000000001</v>
      </c>
      <c r="FG188" s="13">
        <v>0.59799999999999998</v>
      </c>
      <c r="FH188" s="13">
        <v>0.246</v>
      </c>
      <c r="FI188" s="13">
        <v>0.192</v>
      </c>
      <c r="FJ188" s="13">
        <v>0.27900000000000003</v>
      </c>
      <c r="FK188" s="13">
        <v>0.89</v>
      </c>
      <c r="FL188" s="13">
        <v>0.77</v>
      </c>
      <c r="FM188" s="13">
        <v>0.59</v>
      </c>
      <c r="FN188" s="13">
        <v>0.56999999999999995</v>
      </c>
      <c r="FO188" s="13">
        <v>0.48</v>
      </c>
      <c r="FP188" s="13">
        <v>0.9</v>
      </c>
      <c r="FQ188" s="13">
        <v>1.04</v>
      </c>
      <c r="FR188" s="13">
        <v>2</v>
      </c>
      <c r="FS188" s="13">
        <v>0.63229999999999997</v>
      </c>
      <c r="FT188" s="13">
        <v>0.79837999999999998</v>
      </c>
      <c r="FU188" s="13">
        <v>0.30861</v>
      </c>
      <c r="FV188" s="13">
        <v>-0.22239</v>
      </c>
      <c r="FW188" s="13">
        <v>-0.20721000000000001</v>
      </c>
      <c r="FX188" s="13">
        <v>6.0479999999999999E-2</v>
      </c>
    </row>
    <row r="189" spans="1:180">
      <c r="A189" s="7" t="s">
        <v>95</v>
      </c>
      <c r="B189" s="14">
        <f>AVERAGE(B150:B188)</f>
        <v>75.461538461538467</v>
      </c>
      <c r="C189" s="14">
        <f t="shared" ref="C189:J189" si="299">AVERAGE(C150:C188)</f>
        <v>62.641025641025642</v>
      </c>
      <c r="D189" s="14">
        <f t="shared" si="299"/>
        <v>51.58064516129032</v>
      </c>
      <c r="E189" s="14">
        <f t="shared" si="299"/>
        <v>19.394736842105264</v>
      </c>
      <c r="F189" s="14">
        <f t="shared" si="299"/>
        <v>86.692307692307693</v>
      </c>
      <c r="G189" s="14">
        <f t="shared" si="299"/>
        <v>36.9</v>
      </c>
      <c r="H189" s="14">
        <f t="shared" si="299"/>
        <v>7.7631578947368425</v>
      </c>
      <c r="I189" s="14">
        <f t="shared" si="299"/>
        <v>1.3461538461538463</v>
      </c>
      <c r="J189" s="14">
        <f t="shared" si="299"/>
        <v>30.423076923076923</v>
      </c>
      <c r="M189" s="7" t="s">
        <v>95</v>
      </c>
      <c r="N189" s="14">
        <f>AVERAGE(N150:N188)</f>
        <v>45.055555555555557</v>
      </c>
      <c r="O189" s="14">
        <f t="shared" ref="O189" si="300">AVERAGE(O150:O188)</f>
        <v>9.7948717948717956</v>
      </c>
      <c r="P189" s="14">
        <f t="shared" ref="P189" si="301">AVERAGE(P150:P188)</f>
        <v>12.538461538461538</v>
      </c>
      <c r="Q189" s="14">
        <f t="shared" ref="Q189" si="302">AVERAGE(Q150:Q188)</f>
        <v>18.46153846153846</v>
      </c>
      <c r="R189" s="14">
        <f t="shared" ref="R189" si="303">AVERAGE(R150:R188)</f>
        <v>5.7894736842105265</v>
      </c>
      <c r="S189" s="14">
        <f t="shared" ref="S189" si="304">AVERAGE(S150:S188)</f>
        <v>63.794871794871796</v>
      </c>
      <c r="T189" s="14">
        <f t="shared" ref="T189" si="305">AVERAGE(T150:T188)</f>
        <v>48.487179487179489</v>
      </c>
      <c r="U189" s="14">
        <f t="shared" ref="U189" si="306">AVERAGE(U150:U188)</f>
        <v>9.0303030303030312</v>
      </c>
      <c r="V189" s="14">
        <f t="shared" ref="V189" si="307">AVERAGE(V150:V188)</f>
        <v>26.666666666666668</v>
      </c>
      <c r="Y189" s="7" t="s">
        <v>95</v>
      </c>
      <c r="Z189" s="14">
        <f>AVERAGE(Z150:Z188)</f>
        <v>33.513513513513516</v>
      </c>
      <c r="AA189" s="14">
        <f t="shared" ref="AA189" si="308">AVERAGE(AA150:AA188)</f>
        <v>55.948717948717949</v>
      </c>
      <c r="AB189" s="14">
        <f t="shared" ref="AB189" si="309">AVERAGE(AB150:AB188)</f>
        <v>18.567567567567568</v>
      </c>
      <c r="AC189" s="14">
        <f t="shared" ref="AC189" si="310">AVERAGE(AC150:AC188)</f>
        <v>52.53125</v>
      </c>
      <c r="AD189" s="14">
        <f t="shared" ref="AD189" si="311">AVERAGE(AD150:AD188)</f>
        <v>57</v>
      </c>
      <c r="AE189" s="14">
        <f t="shared" ref="AE189" si="312">AVERAGE(AE150:AE188)</f>
        <v>3.7948717948717947</v>
      </c>
      <c r="AF189" s="14">
        <f t="shared" ref="AF189" si="313">AVERAGE(AF150:AF188)</f>
        <v>29</v>
      </c>
      <c r="AG189" s="14">
        <f t="shared" ref="AG189" si="314">AVERAGE(AG150:AG188)</f>
        <v>7.7631578947368425</v>
      </c>
      <c r="AH189" s="14">
        <f t="shared" ref="AH189" si="315">AVERAGE(AH150:AH188)</f>
        <v>5.5789473684210522</v>
      </c>
      <c r="AI189" s="14">
        <f t="shared" ref="AI189" si="316">AVERAGE(AI150:AI188)</f>
        <v>61.055555555555557</v>
      </c>
      <c r="AJ189" s="14">
        <f t="shared" ref="AJ189" si="317">AVERAGE(AJ150:AJ188)</f>
        <v>20.297297297297298</v>
      </c>
      <c r="FB189">
        <v>2016</v>
      </c>
      <c r="FC189" s="13">
        <v>1.0472761860869568</v>
      </c>
      <c r="FD189" s="13">
        <v>9.3000000000000013E-2</v>
      </c>
      <c r="FE189" s="13">
        <v>0.96399999999999997</v>
      </c>
      <c r="FF189" s="13">
        <v>0.83599999999999997</v>
      </c>
      <c r="FG189" s="13">
        <v>0.58099999999999996</v>
      </c>
      <c r="FH189" s="13">
        <v>0.872</v>
      </c>
      <c r="FI189" s="13">
        <v>0.61399999999999999</v>
      </c>
      <c r="FJ189" s="13">
        <v>0.61399999999999999</v>
      </c>
      <c r="FK189" s="13">
        <v>2.57</v>
      </c>
      <c r="FL189" s="13">
        <v>2.56</v>
      </c>
      <c r="FM189" s="13">
        <v>2.56</v>
      </c>
      <c r="FN189" s="13">
        <v>2.11</v>
      </c>
      <c r="FO189" s="13">
        <v>1.6</v>
      </c>
      <c r="FP189" s="13">
        <v>1.05</v>
      </c>
      <c r="FQ189" s="13">
        <v>0.45</v>
      </c>
      <c r="FR189" s="13">
        <v>2.4</v>
      </c>
      <c r="FS189" s="13">
        <v>0.59909999999999997</v>
      </c>
      <c r="FT189" s="13">
        <v>0.31568000000000002</v>
      </c>
      <c r="FU189" s="13">
        <v>4.1250000000000002E-2</v>
      </c>
      <c r="FV189" s="13">
        <v>0.36213000000000001</v>
      </c>
      <c r="FW189" s="13">
        <v>0.46317999999999998</v>
      </c>
      <c r="FX189" s="13">
        <v>0.38429000000000002</v>
      </c>
    </row>
    <row r="190" spans="1:180">
      <c r="A190" s="7" t="s">
        <v>286</v>
      </c>
      <c r="B190" s="13">
        <v>-1.3461538461538538</v>
      </c>
      <c r="C190" s="13">
        <v>-2.3846153846153868</v>
      </c>
      <c r="D190" s="77">
        <v>-7.6400999999999994</v>
      </c>
      <c r="E190" s="13">
        <v>-8.1692307692307509</v>
      </c>
      <c r="F190" s="13">
        <v>-0.86923076923076792</v>
      </c>
      <c r="G190" s="13">
        <v>1.3572</v>
      </c>
      <c r="H190" s="13">
        <v>-0.99230769230769056</v>
      </c>
      <c r="I190" s="13">
        <v>0.33076923076923137</v>
      </c>
      <c r="J190" s="13">
        <v>-5.4756</v>
      </c>
      <c r="M190" s="7" t="s">
        <v>286</v>
      </c>
      <c r="N190" s="13">
        <v>-1.9811999999999999</v>
      </c>
      <c r="O190" s="13">
        <f t="shared" ref="O190:V190" si="318">TREND(O150:O188,$A$150:$A$188,$A$188)-TREND(O150:O188,$A$150:$A$188,$A$150)</f>
        <v>4.5307692307692378</v>
      </c>
      <c r="P190" s="13">
        <f t="shared" si="318"/>
        <v>-5.0307692307692378</v>
      </c>
      <c r="Q190" s="13">
        <f t="shared" si="318"/>
        <v>3.1076923076923322</v>
      </c>
      <c r="R190" s="13">
        <v>3.4384615384615245</v>
      </c>
      <c r="S190" s="76">
        <f t="shared" si="318"/>
        <v>-16.976923076923072</v>
      </c>
      <c r="T190" s="13">
        <f t="shared" si="318"/>
        <v>-7.0538461538461092</v>
      </c>
      <c r="U190" s="76">
        <v>-10.153846153846189</v>
      </c>
      <c r="V190" s="13">
        <f t="shared" si="318"/>
        <v>-7.1076923076922753</v>
      </c>
      <c r="Y190" s="7" t="s">
        <v>286</v>
      </c>
      <c r="Z190" s="13">
        <v>16.77692307692314</v>
      </c>
      <c r="AA190" s="13">
        <v>19.784615384615336</v>
      </c>
      <c r="AB190" s="13">
        <v>-3.5384615384615472</v>
      </c>
      <c r="AC190" s="13">
        <v>-9.8903999999999996</v>
      </c>
      <c r="AD190" s="13">
        <v>1.9846153846153811</v>
      </c>
      <c r="AE190" s="13">
        <v>-1.4153846153846104</v>
      </c>
      <c r="AF190" s="13">
        <v>10.807692307692378</v>
      </c>
      <c r="AG190" s="13">
        <v>0.59999999999999787</v>
      </c>
      <c r="AH190" s="13">
        <v>2.9461538461538339</v>
      </c>
      <c r="AI190" s="13">
        <v>-6.6999999999999886</v>
      </c>
      <c r="AJ190" s="13">
        <v>6.8692307692307963</v>
      </c>
      <c r="FB190">
        <v>2017</v>
      </c>
      <c r="FC190" s="13">
        <v>1.0563199723184784</v>
      </c>
      <c r="FD190" s="13">
        <v>0.54899999999999993</v>
      </c>
      <c r="FE190" s="13">
        <v>0.15</v>
      </c>
      <c r="FF190" s="13">
        <v>0.251</v>
      </c>
      <c r="FG190" s="13">
        <v>0.45500000000000002</v>
      </c>
      <c r="FH190" s="13">
        <v>-0.307</v>
      </c>
      <c r="FI190" s="13">
        <v>-0.32300000000000001</v>
      </c>
      <c r="FJ190" s="13">
        <v>-0.161</v>
      </c>
      <c r="FK190" s="13">
        <v>-0.63</v>
      </c>
      <c r="FL190" s="13">
        <v>-0.51</v>
      </c>
      <c r="FM190" s="13">
        <v>-0.34</v>
      </c>
      <c r="FN190" s="13">
        <v>-0.01</v>
      </c>
      <c r="FO190" s="13">
        <v>-0.09</v>
      </c>
      <c r="FP190" s="13">
        <v>0.22</v>
      </c>
      <c r="FQ190" s="13">
        <v>0.3</v>
      </c>
      <c r="FR190" s="13">
        <v>0.74</v>
      </c>
      <c r="FS190" s="13">
        <v>0.82425999999999999</v>
      </c>
      <c r="FT190" s="13">
        <v>0.54135999999999995</v>
      </c>
      <c r="FU190" s="13">
        <v>-0.46934999999999999</v>
      </c>
      <c r="FV190" s="13">
        <v>0.13639999999999999</v>
      </c>
      <c r="FW190" s="13">
        <v>0.30758000000000002</v>
      </c>
      <c r="FX190" s="13">
        <v>0.28946</v>
      </c>
    </row>
    <row r="191" spans="1:180">
      <c r="A191" t="s">
        <v>287</v>
      </c>
      <c r="C191" s="17">
        <f>CORREL('[1]Western IOD'!$F$114:$F$152,C150:C188)</f>
        <v>0.60749956162691399</v>
      </c>
      <c r="D191" s="17">
        <f>CORREL('[1]Western IOD'!$C$114:$C$152,D150:D188)</f>
        <v>-0.43176814702760435</v>
      </c>
      <c r="E191" s="17">
        <f>CORREL('[1]Western IOD'!$C$114:$C$152,E150:E188)</f>
        <v>-0.74475433003550517</v>
      </c>
      <c r="F191" s="17">
        <f>CORREL(F150:F188,[1]IOD!$F$114:$F$152)</f>
        <v>0.4556157424019448</v>
      </c>
      <c r="G191" s="17">
        <f>CORREL(G150:G188,[1]IOD!$F$114:$F$152)</f>
        <v>4.5327971343426801E-3</v>
      </c>
      <c r="H191" s="17">
        <f>CORREL(H150:H188,[1]IOD!$F$114:$F$152)</f>
        <v>-8.2674989197580082E-2</v>
      </c>
      <c r="I191" s="17">
        <f>CORREL(I150:I188,[1]IOD!$F$114:$F$152)</f>
        <v>8.6155032986157704E-2</v>
      </c>
      <c r="J191" s="17">
        <f>CORREL(J150:J188,'[1]Eastern IOD'!$E$114:$E$152)</f>
        <v>-0.5743090049446411</v>
      </c>
      <c r="L191" s="65" t="s">
        <v>378</v>
      </c>
      <c r="M191" s="65"/>
      <c r="N191" s="65"/>
      <c r="O191">
        <f>CORREL(O150:O188,[1]IOD!$F$114:$F$152)</f>
        <v>0.21039469160869234</v>
      </c>
      <c r="P191">
        <f>CORREL(P150:P188,[1]IOD!$D$114:$D$152)</f>
        <v>-0.38241354424761748</v>
      </c>
      <c r="Q191">
        <f>CORREL(Q150:Q188,[1]IOD!$E$114:$E$152)</f>
        <v>-0.34852511812959475</v>
      </c>
      <c r="R191">
        <f>CORREL(R150:R188,[1]IOD!$E$114:$E$152)</f>
        <v>0.15815077785624676</v>
      </c>
      <c r="S191">
        <f>CORREL(S150:S188,'[1]Western IOD'!$B$114:$B$152)</f>
        <v>-0.10508093673837342</v>
      </c>
      <c r="T191">
        <f>CORREL(T150:T188,[1]IOD!$E$114:$E$152)</f>
        <v>-0.30428218313721378</v>
      </c>
      <c r="U191">
        <f>CORREL(U150:U188,'[1]Western IOD'!$F$114:$F$152)</f>
        <v>-0.42156027640588833</v>
      </c>
      <c r="V191">
        <f>CORREL(V150:V188,'[1]Western IOD'!$D$114:$D$152)</f>
        <v>-0.34675361856022874</v>
      </c>
      <c r="AC191">
        <f>CORREL(AC150:AC188,'[1]Eastern IOD'!$F$114:$F$152)</f>
        <v>-0.272414295960826</v>
      </c>
      <c r="AH191">
        <f>CORREL(AH150:AH188,'[1]Eastern IOD'!$E$114:$E$152)</f>
        <v>0.40864794872508153</v>
      </c>
      <c r="AI191">
        <f>CORREL(AI150:AI188,'[1]Eastern IOD'!$D$114:$D$152)</f>
        <v>-0.34137424162569707</v>
      </c>
      <c r="FB191">
        <v>2018</v>
      </c>
      <c r="FC191" s="13">
        <v>1.4107369748913043</v>
      </c>
      <c r="FD191" s="34">
        <v>5.8000000000000003E-2</v>
      </c>
      <c r="FE191" s="13">
        <v>9.9000000000000005E-2</v>
      </c>
      <c r="FF191" s="13">
        <v>0.18099999999999999</v>
      </c>
      <c r="FG191" s="13">
        <v>0.20100000000000001</v>
      </c>
      <c r="FH191" s="13">
        <v>0.11899999999999999</v>
      </c>
      <c r="FI191" s="13">
        <v>0.189</v>
      </c>
      <c r="FJ191" s="13">
        <v>0</v>
      </c>
      <c r="FK191" s="13">
        <v>-0.84</v>
      </c>
      <c r="FL191" s="13">
        <v>-0.85</v>
      </c>
      <c r="FM191" s="13">
        <v>-0.86</v>
      </c>
      <c r="FN191" s="13">
        <v>-0.73</v>
      </c>
      <c r="FO191" s="13">
        <v>-0.73</v>
      </c>
      <c r="FP191" s="13">
        <v>-0.36</v>
      </c>
      <c r="FQ191" s="13">
        <v>-0.12</v>
      </c>
      <c r="FR191" s="13">
        <v>-0.05</v>
      </c>
      <c r="FS191" s="13">
        <v>0.82984999999999998</v>
      </c>
      <c r="FT191" s="13">
        <v>0.52524000000000004</v>
      </c>
      <c r="FU191" s="13">
        <v>0.29608000000000001</v>
      </c>
      <c r="FV191" s="13">
        <v>0.19164</v>
      </c>
      <c r="FW191" s="13">
        <v>0.20485999999999999</v>
      </c>
      <c r="FX191" s="13">
        <v>0.14046</v>
      </c>
    </row>
    <row r="192" spans="1:180">
      <c r="A192" s="15"/>
      <c r="L192" s="55" t="s">
        <v>291</v>
      </c>
      <c r="M192" s="55"/>
      <c r="N192" s="55"/>
      <c r="O192" s="55"/>
      <c r="P192" s="55"/>
      <c r="FB192" s="17"/>
      <c r="FC192" s="17">
        <f>CORREL(FC153:FC191,[2]Saisonal!$E$2:$E$40)</f>
        <v>1.1682751117123063E-2</v>
      </c>
      <c r="FD192" s="17">
        <f>CORREL(FD153:FD191,[2]Saisonal!$E$2:$E$40)</f>
        <v>0.15079394418655309</v>
      </c>
      <c r="FE192" s="17">
        <f>CORREL(FE153:FE191,[2]Saisonal!$E$2:$E$40)</f>
        <v>0.49587217936396871</v>
      </c>
      <c r="FF192" s="17">
        <f>CORREL(FF153:FF191,[2]Saisonal!$E$2:$E$40)</f>
        <v>0.56312941165322028</v>
      </c>
      <c r="FG192" s="17">
        <f>CORREL(FG153:FG191,[2]Saisonal!$E$2:$E$40)</f>
        <v>0.57612134772398416</v>
      </c>
      <c r="FH192" s="17">
        <f>CORREL(FH153:FH191,[2]Saisonal!$E$2:$E$40)</f>
        <v>0.45943029634938642</v>
      </c>
      <c r="FI192" s="17">
        <f>CORREL(FI153:FI191,[2]Saisonal!$E$2:$E$40)</f>
        <v>0.39103024615207826</v>
      </c>
      <c r="FJ192" s="17">
        <f>CORREL(FJ153:FJ191,[2]Saisonal!$E$2:$E$40)</f>
        <v>0.44499357388613131</v>
      </c>
      <c r="FK192" s="17">
        <f>CORREL(FK153:FK191,[2]Saisonal!$E$2:$E$40)</f>
        <v>0.52367867276426883</v>
      </c>
      <c r="FL192" s="17">
        <f>CORREL(FL153:FL191,[2]Saisonal!$E$2:$E$40)</f>
        <v>0.52151626135190432</v>
      </c>
      <c r="FM192" s="17">
        <f>CORREL(FM153:FM191,[2]Saisonal!$E$2:$E$40)</f>
        <v>0.52194879110033821</v>
      </c>
      <c r="FN192" s="17">
        <f>CORREL(FN153:FN191,[2]Saisonal!$E$2:$E$40)</f>
        <v>0.55474805713075648</v>
      </c>
      <c r="FO192" s="17">
        <f>CORREL(FO153:FO191,[2]Saisonal!$E$2:$E$40)</f>
        <v>0.57697733190508738</v>
      </c>
      <c r="FP192" s="17">
        <f>CORREL(FP153:FP191,[2]Saisonal!$E$2:$E$40)</f>
        <v>0.69797613934973113</v>
      </c>
      <c r="FQ192" s="17">
        <f>CORREL(FQ153:FQ191,[2]Saisonal!$E$2:$E$40)</f>
        <v>0.6611599757011335</v>
      </c>
      <c r="FR192" s="17">
        <f>CORREL(FR153:FR191,[2]Saisonal!$E$2:$E$40)</f>
        <v>0.3596949221082516</v>
      </c>
      <c r="FS192" s="17">
        <f>CORREL(FS153:FS191,[2]Saisonal!$E$2:$E$40)</f>
        <v>-0.35442255432410802</v>
      </c>
      <c r="FT192" s="17">
        <f>CORREL(FT153:FT191,[2]Saisonal!$E$2:$E$40)</f>
        <v>-0.35167979643446345</v>
      </c>
      <c r="FU192" s="17">
        <f>CORREL(FU153:FU191,[2]Saisonal!$E$2:$E$40)</f>
        <v>-0.35948011600699437</v>
      </c>
      <c r="FV192" s="17">
        <f>CORREL(FV153:FV191,[2]Saisonal!$E$2:$E$40)</f>
        <v>0.30020601290773763</v>
      </c>
      <c r="FW192" s="17">
        <f>CORREL(FW153:FW191,[2]Saisonal!$E$2:$E$40)</f>
        <v>0.25686995011947072</v>
      </c>
      <c r="FX192" s="17">
        <f>CORREL(FX153:FX191,[2]Saisonal!$E$2:$E$40)</f>
        <v>0.21774549469701493</v>
      </c>
    </row>
    <row r="193" spans="1:198">
      <c r="A193" s="15"/>
      <c r="FB193" s="17"/>
      <c r="FC193" s="17">
        <f>CORREL(FC153:FC191,[2]Saisonal!$D$2:$D$40)</f>
        <v>-0.14079129599769613</v>
      </c>
      <c r="FD193" s="17">
        <f>CORREL(FD153:FD191,[2]Saisonal!$D$2:$D$40)</f>
        <v>0.33225198923941651</v>
      </c>
      <c r="FE193" s="17">
        <f>CORREL(FE153:FE191,[2]Saisonal!$D$2:$D$40)</f>
        <v>0.80953176297127427</v>
      </c>
      <c r="FF193" s="17">
        <f>CORREL(FF153:FF191,[2]Saisonal!$D$2:$D$40)</f>
        <v>0.83474199795120096</v>
      </c>
      <c r="FG193" s="17">
        <f>CORREL(FG153:FG191,[2]Saisonal!$D$2:$D$40)</f>
        <v>0.74394114802315825</v>
      </c>
      <c r="FH193" s="17">
        <f>CORREL(FH153:FH191,[2]Saisonal!$D$2:$D$40)</f>
        <v>0.55574478707894348</v>
      </c>
      <c r="FI193" s="17">
        <f>CORREL(FI153:FI191,[2]Saisonal!$D$2:$D$40)</f>
        <v>0.52186197444054028</v>
      </c>
      <c r="FJ193" s="17">
        <f>CORREL(FJ153:FJ191,[2]Saisonal!$D$2:$D$40)</f>
        <v>0.57859987215110986</v>
      </c>
      <c r="FK193" s="17">
        <f>CORREL(FK153:FK191,[2]Saisonal!$D$2:$D$40)</f>
        <v>0.65208270331846263</v>
      </c>
      <c r="FL193" s="17">
        <f>CORREL(FL153:FL191,[2]Saisonal!$D$2:$D$40)</f>
        <v>0.59757717026146318</v>
      </c>
      <c r="FM193" s="17">
        <f>CORREL(FM153:FM191,[2]Saisonal!$D$2:$D$40)</f>
        <v>0.57946869559111291</v>
      </c>
      <c r="FN193" s="17">
        <f>CORREL(FN153:FN191,[2]Saisonal!$D$2:$D$40)</f>
        <v>0.56575633566591754</v>
      </c>
      <c r="FO193" s="17">
        <f>CORREL(FO153:FO191,[2]Saisonal!$D$2:$D$40)</f>
        <v>0.53579875556824907</v>
      </c>
      <c r="FP193" s="17">
        <f>CORREL(FP153:FP191,[2]Saisonal!$D$2:$D$40)</f>
        <v>0.49321610991938958</v>
      </c>
      <c r="FQ193" s="17">
        <f>CORREL(FQ153:FQ191,[2]Saisonal!$D$2:$D$40)</f>
        <v>0.29167677496939282</v>
      </c>
      <c r="FR193" s="17">
        <f>CORREL(FR153:FR191,[2]Saisonal!$D$2:$D$40)</f>
        <v>0.20070457462368801</v>
      </c>
      <c r="FS193" s="17">
        <f>CORREL(FS153:FS191,[2]Saisonal!$D$2:$D$40)</f>
        <v>-0.14324574618009828</v>
      </c>
      <c r="FT193" s="17">
        <f>CORREL(FT153:FT191,[2]Saisonal!$D$2:$D$40)</f>
        <v>-0.24292195656645113</v>
      </c>
      <c r="FU193" s="17">
        <f>CORREL(FU153:FU191,[2]Saisonal!$D$2:$D$40)</f>
        <v>-0.23542360710106475</v>
      </c>
      <c r="FV193" s="17">
        <f>CORREL(FV153:FV191,[2]Saisonal!$D$2:$D$40)</f>
        <v>0.56399301505763211</v>
      </c>
      <c r="FW193" s="17">
        <f>CORREL(FW153:FW191,[2]Saisonal!$D$2:$D$40)</f>
        <v>0.66856923365298682</v>
      </c>
      <c r="FX193" s="17">
        <f>CORREL(FX153:FX191,[2]Saisonal!$D$2:$D$40)</f>
        <v>0.60304690348133794</v>
      </c>
    </row>
    <row r="194" spans="1:198">
      <c r="A194" s="58" t="s">
        <v>278</v>
      </c>
      <c r="AW194" s="28" t="s">
        <v>341</v>
      </c>
      <c r="BC194" s="55" t="s">
        <v>347</v>
      </c>
      <c r="BJ194" s="7"/>
      <c r="BP194" s="55" t="s">
        <v>140</v>
      </c>
      <c r="BW194" s="7"/>
      <c r="CC194" s="55" t="s">
        <v>141</v>
      </c>
      <c r="CJ194" s="7"/>
      <c r="CP194" s="55" t="s">
        <v>142</v>
      </c>
      <c r="CW194" s="7"/>
      <c r="DA194" s="7"/>
      <c r="DG194" s="55" t="s">
        <v>347</v>
      </c>
      <c r="DN194" s="7"/>
      <c r="DT194" s="55" t="s">
        <v>140</v>
      </c>
      <c r="EA194" s="7"/>
      <c r="EG194" s="55" t="s">
        <v>141</v>
      </c>
      <c r="EN194" s="7"/>
      <c r="ET194" s="55" t="s">
        <v>142</v>
      </c>
      <c r="GP194" s="7"/>
    </row>
    <row r="195" spans="1:198">
      <c r="A195" s="67" t="s">
        <v>92</v>
      </c>
      <c r="B195" s="5" t="s">
        <v>145</v>
      </c>
      <c r="C195" s="5" t="s">
        <v>144</v>
      </c>
      <c r="D195" s="5" t="s">
        <v>146</v>
      </c>
      <c r="E195" s="5" t="s">
        <v>147</v>
      </c>
      <c r="F195" s="5" t="s">
        <v>148</v>
      </c>
      <c r="G195" s="5" t="s">
        <v>149</v>
      </c>
      <c r="H195" s="5" t="s">
        <v>151</v>
      </c>
      <c r="I195" s="5" t="s">
        <v>152</v>
      </c>
      <c r="J195" s="5" t="s">
        <v>158</v>
      </c>
      <c r="K195" s="5" t="s">
        <v>159</v>
      </c>
      <c r="L195" s="5" t="s">
        <v>156</v>
      </c>
      <c r="M195" s="5" t="s">
        <v>157</v>
      </c>
      <c r="N195" s="5" t="s">
        <v>154</v>
      </c>
      <c r="O195" s="5" t="s">
        <v>155</v>
      </c>
      <c r="P195" s="5" t="s">
        <v>153</v>
      </c>
      <c r="Q195" s="5" t="s">
        <v>267</v>
      </c>
      <c r="R195" s="5" t="s">
        <v>386</v>
      </c>
      <c r="S195" s="5" t="s">
        <v>387</v>
      </c>
      <c r="T195" s="5" t="s">
        <v>388</v>
      </c>
      <c r="U195" s="5" t="s">
        <v>389</v>
      </c>
      <c r="V195" s="5" t="s">
        <v>390</v>
      </c>
      <c r="W195" s="5" t="s">
        <v>391</v>
      </c>
      <c r="X195" s="50" t="s">
        <v>441</v>
      </c>
      <c r="Y195" s="50" t="s">
        <v>163</v>
      </c>
      <c r="Z195" s="28" t="s">
        <v>290</v>
      </c>
      <c r="AO195" s="17"/>
      <c r="AW195" s="67" t="s">
        <v>92</v>
      </c>
      <c r="AX195" s="5" t="s">
        <v>78</v>
      </c>
      <c r="AY195" s="5" t="s">
        <v>79</v>
      </c>
      <c r="AZ195" s="5" t="s">
        <v>80</v>
      </c>
      <c r="BA195" s="5" t="s">
        <v>342</v>
      </c>
      <c r="BB195" s="5" t="s">
        <v>82</v>
      </c>
      <c r="BC195" s="5" t="s">
        <v>83</v>
      </c>
      <c r="BD195" s="5" t="s">
        <v>84</v>
      </c>
      <c r="BE195" s="5" t="s">
        <v>343</v>
      </c>
      <c r="BF195" s="5" t="s">
        <v>344</v>
      </c>
      <c r="BG195" s="5" t="s">
        <v>87</v>
      </c>
      <c r="BH195" s="5" t="s">
        <v>88</v>
      </c>
      <c r="BI195" s="5" t="s">
        <v>345</v>
      </c>
      <c r="BJ195" s="6" t="s">
        <v>346</v>
      </c>
      <c r="BK195" s="5" t="s">
        <v>78</v>
      </c>
      <c r="BL195" s="5" t="s">
        <v>79</v>
      </c>
      <c r="BM195" s="5" t="s">
        <v>80</v>
      </c>
      <c r="BN195" s="5" t="s">
        <v>342</v>
      </c>
      <c r="BO195" s="5" t="s">
        <v>82</v>
      </c>
      <c r="BP195" s="5" t="s">
        <v>83</v>
      </c>
      <c r="BQ195" s="5" t="s">
        <v>84</v>
      </c>
      <c r="BR195" s="5" t="s">
        <v>343</v>
      </c>
      <c r="BS195" s="5" t="s">
        <v>344</v>
      </c>
      <c r="BT195" s="5" t="s">
        <v>87</v>
      </c>
      <c r="BU195" s="5" t="s">
        <v>88</v>
      </c>
      <c r="BV195" s="5" t="s">
        <v>345</v>
      </c>
      <c r="BW195" s="6" t="s">
        <v>346</v>
      </c>
      <c r="BX195" s="5" t="s">
        <v>78</v>
      </c>
      <c r="BY195" s="5" t="s">
        <v>79</v>
      </c>
      <c r="BZ195" s="5" t="s">
        <v>80</v>
      </c>
      <c r="CA195" s="5" t="s">
        <v>342</v>
      </c>
      <c r="CB195" s="5" t="s">
        <v>82</v>
      </c>
      <c r="CC195" s="5" t="s">
        <v>83</v>
      </c>
      <c r="CD195" s="5" t="s">
        <v>84</v>
      </c>
      <c r="CE195" s="5" t="s">
        <v>343</v>
      </c>
      <c r="CF195" s="5" t="s">
        <v>344</v>
      </c>
      <c r="CG195" s="5" t="s">
        <v>87</v>
      </c>
      <c r="CH195" s="5" t="s">
        <v>88</v>
      </c>
      <c r="CI195" s="5" t="s">
        <v>345</v>
      </c>
      <c r="CJ195" s="6" t="s">
        <v>346</v>
      </c>
      <c r="CK195" s="5" t="s">
        <v>78</v>
      </c>
      <c r="CL195" s="5" t="s">
        <v>79</v>
      </c>
      <c r="CM195" s="5" t="s">
        <v>80</v>
      </c>
      <c r="CN195" s="5" t="s">
        <v>342</v>
      </c>
      <c r="CO195" s="5" t="s">
        <v>82</v>
      </c>
      <c r="CP195" s="5" t="s">
        <v>83</v>
      </c>
      <c r="CQ195" s="5" t="s">
        <v>84</v>
      </c>
      <c r="CR195" s="5" t="s">
        <v>343</v>
      </c>
      <c r="CS195" s="5" t="s">
        <v>344</v>
      </c>
      <c r="CT195" s="5" t="s">
        <v>87</v>
      </c>
      <c r="CU195" s="5" t="s">
        <v>88</v>
      </c>
      <c r="CV195" s="5" t="s">
        <v>345</v>
      </c>
      <c r="CW195" s="6" t="s">
        <v>346</v>
      </c>
      <c r="DA195" s="67" t="s">
        <v>5</v>
      </c>
      <c r="DB195" s="5" t="s">
        <v>78</v>
      </c>
      <c r="DC195" s="5" t="s">
        <v>79</v>
      </c>
      <c r="DD195" s="5" t="s">
        <v>80</v>
      </c>
      <c r="DE195" s="5" t="s">
        <v>342</v>
      </c>
      <c r="DF195" s="5" t="s">
        <v>82</v>
      </c>
      <c r="DG195" s="5" t="s">
        <v>83</v>
      </c>
      <c r="DH195" s="5" t="s">
        <v>84</v>
      </c>
      <c r="DI195" s="5" t="s">
        <v>343</v>
      </c>
      <c r="DJ195" s="5" t="s">
        <v>344</v>
      </c>
      <c r="DK195" s="5" t="s">
        <v>87</v>
      </c>
      <c r="DL195" s="5" t="s">
        <v>88</v>
      </c>
      <c r="DM195" s="5" t="s">
        <v>345</v>
      </c>
      <c r="DN195" s="6" t="s">
        <v>346</v>
      </c>
      <c r="DO195" s="5" t="s">
        <v>78</v>
      </c>
      <c r="DP195" s="5" t="s">
        <v>79</v>
      </c>
      <c r="DQ195" s="5" t="s">
        <v>80</v>
      </c>
      <c r="DR195" s="5" t="s">
        <v>342</v>
      </c>
      <c r="DS195" s="5" t="s">
        <v>82</v>
      </c>
      <c r="DT195" s="5" t="s">
        <v>83</v>
      </c>
      <c r="DU195" s="5" t="s">
        <v>84</v>
      </c>
      <c r="DV195" s="5" t="s">
        <v>343</v>
      </c>
      <c r="DW195" s="5" t="s">
        <v>344</v>
      </c>
      <c r="DX195" s="5" t="s">
        <v>87</v>
      </c>
      <c r="DY195" s="5" t="s">
        <v>88</v>
      </c>
      <c r="DZ195" s="5" t="s">
        <v>345</v>
      </c>
      <c r="EA195" s="6" t="s">
        <v>346</v>
      </c>
      <c r="EB195" s="5" t="s">
        <v>78</v>
      </c>
      <c r="EC195" s="5" t="s">
        <v>79</v>
      </c>
      <c r="ED195" s="5" t="s">
        <v>80</v>
      </c>
      <c r="EE195" s="5" t="s">
        <v>342</v>
      </c>
      <c r="EF195" s="5" t="s">
        <v>82</v>
      </c>
      <c r="EG195" s="5" t="s">
        <v>83</v>
      </c>
      <c r="EH195" s="5" t="s">
        <v>84</v>
      </c>
      <c r="EI195" s="5" t="s">
        <v>343</v>
      </c>
      <c r="EJ195" s="5" t="s">
        <v>344</v>
      </c>
      <c r="EK195" s="5" t="s">
        <v>87</v>
      </c>
      <c r="EL195" s="5" t="s">
        <v>88</v>
      </c>
      <c r="EM195" s="5" t="s">
        <v>345</v>
      </c>
      <c r="EN195" s="6" t="s">
        <v>346</v>
      </c>
      <c r="EO195" s="5" t="s">
        <v>78</v>
      </c>
      <c r="EP195" s="5" t="s">
        <v>79</v>
      </c>
      <c r="EQ195" s="5" t="s">
        <v>80</v>
      </c>
      <c r="ER195" s="5" t="s">
        <v>342</v>
      </c>
      <c r="ES195" s="5" t="s">
        <v>82</v>
      </c>
      <c r="ET195" s="5" t="s">
        <v>83</v>
      </c>
      <c r="EU195" s="5" t="s">
        <v>84</v>
      </c>
      <c r="EV195" s="5" t="s">
        <v>343</v>
      </c>
      <c r="EW195" s="5" t="s">
        <v>344</v>
      </c>
      <c r="EX195" s="5" t="s">
        <v>87</v>
      </c>
      <c r="EY195" s="5" t="s">
        <v>88</v>
      </c>
      <c r="EZ195" s="5" t="s">
        <v>345</v>
      </c>
      <c r="FA195" s="6" t="s">
        <v>346</v>
      </c>
      <c r="FC195" s="28" t="s">
        <v>502</v>
      </c>
    </row>
    <row r="196" spans="1:198">
      <c r="A196" s="66" t="s">
        <v>160</v>
      </c>
      <c r="B196" s="17">
        <f>CORREL($B$150:$B$188,H46:H84)</f>
        <v>0.20505175928676922</v>
      </c>
      <c r="C196" s="17">
        <f>CORREL($B$150:$B$188,I46:I84)</f>
        <v>5.1025281016520117E-2</v>
      </c>
      <c r="D196" s="17">
        <f>CORREL($B$150:$B$188,J46:J84)</f>
        <v>0.3480923548633294</v>
      </c>
      <c r="E196" s="17">
        <f>CORREL($B$150:$B$188,K46:K84)</f>
        <v>0.28714587813192699</v>
      </c>
      <c r="F196" s="17">
        <f>CORREL($B$150:$B$188,L46:L84)</f>
        <v>0.13988458379423585</v>
      </c>
      <c r="G196" s="17">
        <f t="shared" ref="G196:O196" si="319">CORREL($B$150:$B$188,M46:M84)</f>
        <v>0.24164340900763318</v>
      </c>
      <c r="H196" s="17">
        <f t="shared" si="319"/>
        <v>0.44395644113346888</v>
      </c>
      <c r="I196" s="17">
        <f t="shared" si="319"/>
        <v>0.48638218232714925</v>
      </c>
      <c r="J196" s="17">
        <f t="shared" si="319"/>
        <v>0.28680538696244046</v>
      </c>
      <c r="K196" s="17">
        <f t="shared" si="319"/>
        <v>0.3287055591873248</v>
      </c>
      <c r="L196" s="17">
        <f t="shared" si="319"/>
        <v>0.35597685791986389</v>
      </c>
      <c r="M196" s="17">
        <f>CORREL($B$150:$B$188,S46:S84)</f>
        <v>0.40449064561204273</v>
      </c>
      <c r="N196" s="17">
        <f>CORREL($B$150:$B$188,T46:T84)</f>
        <v>0.37037921591062983</v>
      </c>
      <c r="O196" s="17">
        <f t="shared" si="319"/>
        <v>0.48304293169448742</v>
      </c>
      <c r="P196" s="17">
        <f>CORREL($B$150:$B$188,V46:V84)</f>
        <v>0.55173925225608733</v>
      </c>
      <c r="Q196" s="17">
        <f>CORREL($B$150:$B$188,W46:W84)</f>
        <v>0.1347455054735883</v>
      </c>
      <c r="R196" s="17">
        <f t="shared" ref="R196:W196" si="320">CORREL($B$150:$B$188,X46:X84)</f>
        <v>-0.4080728133661935</v>
      </c>
      <c r="S196" s="17">
        <f t="shared" si="320"/>
        <v>-3.831593699439135E-3</v>
      </c>
      <c r="T196" s="17">
        <f t="shared" si="320"/>
        <v>-2.7609994438775036E-2</v>
      </c>
      <c r="U196" s="17">
        <f t="shared" si="320"/>
        <v>-5.0009260491237842E-2</v>
      </c>
      <c r="V196" s="17">
        <f t="shared" si="320"/>
        <v>-0.10589555763053456</v>
      </c>
      <c r="W196" s="17">
        <f t="shared" si="320"/>
        <v>0.15601437967061341</v>
      </c>
      <c r="Y196" s="31">
        <f>COUNT(B$150:B$188)</f>
        <v>39</v>
      </c>
      <c r="Z196" s="17">
        <f t="shared" ref="Z196:Z204" si="321">_xlfn.T.DIST.2T((ABS(B196)*SQRT($Y196-2))/SQRT(1-B196^2),$Y196-2)</f>
        <v>0.21048186411425313</v>
      </c>
      <c r="AA196" s="17">
        <f t="shared" ref="AA196:AA204" si="322">_xlfn.T.DIST.2T((ABS(C196)*SQRT($Y196-2))/SQRT(1-C196^2),$Y196-2)</f>
        <v>0.75771234840870383</v>
      </c>
      <c r="AB196" s="17">
        <f t="shared" ref="AB196:AB204" si="323">_xlfn.T.DIST.2T((ABS(D196)*SQRT($Y196-2))/SQRT(1-D196^2),$Y196-2)</f>
        <v>2.989109906990621E-2</v>
      </c>
      <c r="AC196" s="17">
        <f t="shared" ref="AC196:AC204" si="324">_xlfn.T.DIST.2T((ABS(E196)*SQRT($Y196-2))/SQRT(1-E196^2),$Y196-2)</f>
        <v>7.6324894117720019E-2</v>
      </c>
      <c r="AD196" s="17">
        <f t="shared" ref="AD196:AD204" si="325">_xlfn.T.DIST.2T((ABS(F196)*SQRT($Y196-2))/SQRT(1-F196^2),$Y196-2)</f>
        <v>0.39568991646920748</v>
      </c>
      <c r="AE196" s="17">
        <f t="shared" ref="AE196:AE204" si="326">_xlfn.T.DIST.2T((ABS(G196)*SQRT($Y196-2))/SQRT(1-G196^2),$Y196-2)</f>
        <v>0.13833292854939935</v>
      </c>
      <c r="AF196" s="17">
        <f t="shared" ref="AF196:AF204" si="327">_xlfn.T.DIST.2T((ABS(H196)*SQRT($Y196-2))/SQRT(1-H196^2),$Y196-2)</f>
        <v>4.63837430509083E-3</v>
      </c>
      <c r="AG196" s="17">
        <f t="shared" ref="AG196:AG204" si="328">_xlfn.T.DIST.2T((ABS(I196)*SQRT($Y196-2))/SQRT(1-I196^2),$Y196-2)</f>
        <v>1.6923941711953832E-3</v>
      </c>
      <c r="AH196" s="17">
        <f t="shared" ref="AH196:AH204" si="329">_xlfn.T.DIST.2T((ABS(J196)*SQRT($Y196-2))/SQRT(1-J196^2),$Y196-2)</f>
        <v>7.6689664905018981E-2</v>
      </c>
      <c r="AI196" s="17">
        <f t="shared" ref="AI196:AI204" si="330">_xlfn.T.DIST.2T((ABS(K196)*SQRT($Y196-2))/SQRT(1-K196^2),$Y196-2)</f>
        <v>4.1038436364395262E-2</v>
      </c>
      <c r="AJ196" s="17">
        <f t="shared" ref="AJ196:AJ204" si="331">_xlfn.T.DIST.2T((ABS(L196)*SQRT($Y196-2))/SQRT(1-L196^2),$Y196-2)</f>
        <v>2.6137141644206486E-2</v>
      </c>
      <c r="AK196" s="17">
        <f t="shared" ref="AK196:AK204" si="332">_xlfn.T.DIST.2T((ABS(M196)*SQRT($Y196-2))/SQRT(1-M196^2),$Y196-2)</f>
        <v>1.0647881023504967E-2</v>
      </c>
      <c r="AL196" s="17">
        <f t="shared" ref="AL196:AL204" si="333">_xlfn.T.DIST.2T((ABS(N196)*SQRT($Y196-2))/SQRT(1-N196^2),$Y196-2)</f>
        <v>2.0287447530648529E-2</v>
      </c>
      <c r="AM196" s="17">
        <f t="shared" ref="AM196:AM204" si="334">_xlfn.T.DIST.2T((ABS(O196)*SQRT($Y196-2))/SQRT(1-O196^2),$Y196-2)</f>
        <v>1.840799382697462E-3</v>
      </c>
      <c r="AN196" s="17">
        <f t="shared" ref="AN196:AN204" si="335">_xlfn.T.DIST.2T((ABS(P196)*SQRT($Y196-2))/SQRT(1-P196^2),$Y196-2)</f>
        <v>2.7165655822362255E-4</v>
      </c>
      <c r="AO196" s="17">
        <f t="shared" ref="AO196:AO204" si="336">_xlfn.T.DIST.2T((ABS(Q196)*SQRT($Y196-2))/SQRT(1-Q196^2),$Y196-2)</f>
        <v>0.41344462330454002</v>
      </c>
      <c r="AP196" s="17">
        <f t="shared" ref="AP196:AP204" si="337">_xlfn.T.DIST.2T((ABS(R196)*SQRT($Y196-2))/SQRT(1-R196^2),$Y196-2)</f>
        <v>9.912978672857984E-3</v>
      </c>
      <c r="AQ196" s="17">
        <f t="shared" ref="AQ196:AQ204" si="338">_xlfn.T.DIST.2T((ABS(S196)*SQRT($Y196-2))/SQRT(1-S196^2),$Y196-2)</f>
        <v>0.98153075608197504</v>
      </c>
      <c r="AR196" s="17">
        <f t="shared" ref="AR196:AR204" si="339">_xlfn.T.DIST.2T((ABS(T196)*SQRT($Y196-2))/SQRT(1-T196^2),$Y196-2)</f>
        <v>0.86749113281667023</v>
      </c>
      <c r="AS196" s="17">
        <f t="shared" ref="AS196:AS204" si="340">_xlfn.T.DIST.2T((ABS(U196)*SQRT($Y196-2))/SQRT(1-U196^2),$Y196-2)</f>
        <v>0.7623960411618127</v>
      </c>
      <c r="AT196" s="17">
        <f t="shared" ref="AT196:AT204" si="341">_xlfn.T.DIST.2T((ABS(V196)*SQRT($Y196-2))/SQRT(1-V196^2),$Y196-2)</f>
        <v>0.52112695052996494</v>
      </c>
      <c r="AU196" s="17">
        <f t="shared" ref="AU196:AU204" si="342">_xlfn.T.DIST.2T((ABS(W196)*SQRT($Y196-2))/SQRT(1-W196^2),$Y196-2)</f>
        <v>0.34290816671794722</v>
      </c>
      <c r="AW196" s="66" t="s">
        <v>160</v>
      </c>
      <c r="AX196" s="17">
        <f t="shared" ref="AX196:CC196" si="343">CORREL($B$150:$B$188,DB$196:DB$234)</f>
        <v>0.17784458517341664</v>
      </c>
      <c r="AY196" s="17">
        <f t="shared" si="343"/>
        <v>0.16033787892030582</v>
      </c>
      <c r="AZ196" s="17">
        <f t="shared" si="343"/>
        <v>0.10356437057752045</v>
      </c>
      <c r="BA196" s="17">
        <f t="shared" si="343"/>
        <v>9.3934349438299578E-2</v>
      </c>
      <c r="BB196" s="17">
        <f t="shared" si="343"/>
        <v>-3.7252093357131462E-3</v>
      </c>
      <c r="BC196" s="17">
        <f t="shared" si="343"/>
        <v>0.16756919351414681</v>
      </c>
      <c r="BD196" s="17">
        <f t="shared" si="343"/>
        <v>-2.5910364506787516E-2</v>
      </c>
      <c r="BE196" s="17">
        <f t="shared" si="343"/>
        <v>7.6077383514264726E-2</v>
      </c>
      <c r="BF196" s="17">
        <f t="shared" si="343"/>
        <v>0.14158269867213757</v>
      </c>
      <c r="BG196" s="17">
        <f t="shared" si="343"/>
        <v>0.2025241231048833</v>
      </c>
      <c r="BH196" s="17">
        <f t="shared" si="343"/>
        <v>2.2828053479928789E-2</v>
      </c>
      <c r="BI196" s="17">
        <f t="shared" si="343"/>
        <v>0.3811293308628193</v>
      </c>
      <c r="BJ196" s="69">
        <f t="shared" si="343"/>
        <v>0.20131108351817095</v>
      </c>
      <c r="BK196" s="17">
        <f t="shared" si="343"/>
        <v>-0.19687709305796361</v>
      </c>
      <c r="BL196" s="17">
        <f t="shared" si="343"/>
        <v>3.3570250075275004E-2</v>
      </c>
      <c r="BM196" s="17">
        <f t="shared" si="343"/>
        <v>-5.1528853221111164E-2</v>
      </c>
      <c r="BN196" s="17">
        <f t="shared" si="343"/>
        <v>-9.8273681351718087E-2</v>
      </c>
      <c r="BO196" s="17">
        <f t="shared" si="343"/>
        <v>-0.29072125711441166</v>
      </c>
      <c r="BP196" s="17">
        <f t="shared" si="343"/>
        <v>-0.32441029274818367</v>
      </c>
      <c r="BQ196" s="17">
        <f t="shared" si="343"/>
        <v>-0.22463780492957489</v>
      </c>
      <c r="BR196" s="17">
        <f t="shared" si="343"/>
        <v>-0.2953572763086032</v>
      </c>
      <c r="BS196" s="17">
        <f t="shared" si="343"/>
        <v>-0.18090020457271141</v>
      </c>
      <c r="BT196" s="17">
        <f t="shared" si="343"/>
        <v>8.3869219159342492E-2</v>
      </c>
      <c r="BU196" s="17">
        <f t="shared" si="343"/>
        <v>-0.29007425820869531</v>
      </c>
      <c r="BV196" s="17">
        <f t="shared" si="343"/>
        <v>-0.18758077274394647</v>
      </c>
      <c r="BW196" s="69">
        <f t="shared" si="343"/>
        <v>-0.27828549080205578</v>
      </c>
      <c r="BX196" s="17">
        <f t="shared" si="343"/>
        <v>8.2405037826178279E-2</v>
      </c>
      <c r="BY196" s="17">
        <f t="shared" si="343"/>
        <v>2.2032878209879474E-2</v>
      </c>
      <c r="BZ196" s="17">
        <f t="shared" si="343"/>
        <v>5.9696199507391752E-2</v>
      </c>
      <c r="CA196" s="17">
        <f t="shared" si="343"/>
        <v>-6.0648891775386064E-2</v>
      </c>
      <c r="CB196" s="17">
        <f t="shared" si="343"/>
        <v>-8.1019023843406937E-2</v>
      </c>
      <c r="CC196" s="17">
        <f t="shared" si="343"/>
        <v>0.10995072909555878</v>
      </c>
      <c r="CD196" s="17">
        <f t="shared" ref="CD196:CW196" si="344">CORREL($B$150:$B$188,EH$196:EH$234)</f>
        <v>-0.24303512557837686</v>
      </c>
      <c r="CE196" s="17">
        <f t="shared" si="344"/>
        <v>9.9119250572062528E-2</v>
      </c>
      <c r="CF196" s="17">
        <f t="shared" si="344"/>
        <v>-2.5449616492264109E-2</v>
      </c>
      <c r="CG196" s="17">
        <f t="shared" si="344"/>
        <v>4.190334560233365E-2</v>
      </c>
      <c r="CH196" s="17">
        <f t="shared" si="344"/>
        <v>-0.1124400830186833</v>
      </c>
      <c r="CI196" s="17">
        <f t="shared" si="344"/>
        <v>-1.2511237878623221E-3</v>
      </c>
      <c r="CJ196" s="68">
        <f t="shared" si="344"/>
        <v>-3.2889726072183705E-2</v>
      </c>
      <c r="CK196" s="17">
        <f t="shared" si="344"/>
        <v>0.46180204840538008</v>
      </c>
      <c r="CL196" s="17">
        <f t="shared" si="344"/>
        <v>0.25361331288286881</v>
      </c>
      <c r="CM196" s="17">
        <f t="shared" si="344"/>
        <v>0.22666007001549951</v>
      </c>
      <c r="CN196" s="17">
        <f t="shared" si="344"/>
        <v>0.3434615222485099</v>
      </c>
      <c r="CO196" s="17">
        <f t="shared" si="344"/>
        <v>0.5144225654855854</v>
      </c>
      <c r="CP196" s="17">
        <f t="shared" si="344"/>
        <v>0.46747028167780041</v>
      </c>
      <c r="CQ196" s="17">
        <f t="shared" si="344"/>
        <v>0.3938815073806064</v>
      </c>
      <c r="CR196" s="17">
        <f t="shared" si="344"/>
        <v>0.497253770941122</v>
      </c>
      <c r="CS196" s="17">
        <f t="shared" si="344"/>
        <v>0.38146106385167039</v>
      </c>
      <c r="CT196" s="17">
        <f t="shared" si="344"/>
        <v>0.21939727539343049</v>
      </c>
      <c r="CU196" s="17">
        <f t="shared" si="344"/>
        <v>0.45976293703270049</v>
      </c>
      <c r="CV196" s="17">
        <f t="shared" si="344"/>
        <v>0.45976293703270049</v>
      </c>
      <c r="CW196" s="17">
        <f t="shared" si="344"/>
        <v>0.59535046521985147</v>
      </c>
      <c r="DA196" s="64">
        <v>1980</v>
      </c>
      <c r="DB196" s="14">
        <v>523.66543674857098</v>
      </c>
      <c r="DC196" s="14">
        <v>26.405096995125049</v>
      </c>
      <c r="DD196" s="14">
        <v>24.04963450324955</v>
      </c>
      <c r="DE196" s="14">
        <v>291.80654571460548</v>
      </c>
      <c r="DF196" s="14">
        <v>306.8278428552768</v>
      </c>
      <c r="DG196" s="14">
        <v>479.46917036187597</v>
      </c>
      <c r="DH196" s="14">
        <v>128.59120993347719</v>
      </c>
      <c r="DI196" s="14">
        <v>472.19017783195227</v>
      </c>
      <c r="DJ196" s="14">
        <v>391.45491050224314</v>
      </c>
      <c r="DK196" s="14">
        <v>137.3399208970159</v>
      </c>
      <c r="DL196" s="14">
        <v>605.613721069436</v>
      </c>
      <c r="DM196" s="14">
        <v>323.64173138487422</v>
      </c>
      <c r="DN196" s="70">
        <v>326.58031797769559</v>
      </c>
      <c r="DO196" s="14">
        <v>187.815769585575</v>
      </c>
      <c r="DP196" s="14">
        <v>8.9147141088133992</v>
      </c>
      <c r="DQ196" s="14">
        <v>9.10229135527746</v>
      </c>
      <c r="DR196" s="14">
        <v>34.973682322917497</v>
      </c>
      <c r="DS196" s="14">
        <v>36.017731315962799</v>
      </c>
      <c r="DT196" s="14">
        <v>137.892116960496</v>
      </c>
      <c r="DU196" s="14">
        <v>6.49053843827829</v>
      </c>
      <c r="DV196" s="14">
        <v>187.09009826821199</v>
      </c>
      <c r="DW196" s="14">
        <v>64.9466382841821</v>
      </c>
      <c r="DX196" s="14">
        <v>15.7449486112328</v>
      </c>
      <c r="DY196" s="14">
        <v>144.16127704355</v>
      </c>
      <c r="DZ196" s="14">
        <v>44.969083793957303</v>
      </c>
      <c r="EA196" s="70">
        <v>64.737848518208594</v>
      </c>
      <c r="EB196" s="14">
        <v>207.43913837139601</v>
      </c>
      <c r="EC196" s="14">
        <v>9.8182503667392993</v>
      </c>
      <c r="ED196" s="14">
        <v>7.48126445912688</v>
      </c>
      <c r="EE196" s="14">
        <v>107.435447344086</v>
      </c>
      <c r="EF196" s="14">
        <v>133.83867308735699</v>
      </c>
      <c r="EG196" s="14">
        <v>159.82581966350301</v>
      </c>
      <c r="EH196" s="14">
        <v>30.5437773387984</v>
      </c>
      <c r="EI196" s="14">
        <v>189.64159217638201</v>
      </c>
      <c r="EJ196" s="14">
        <v>117.33841148696401</v>
      </c>
      <c r="EK196" s="14">
        <v>20.947240147813101</v>
      </c>
      <c r="EL196" s="14">
        <v>186.59937535907099</v>
      </c>
      <c r="EM196" s="14">
        <v>95.809135799044896</v>
      </c>
      <c r="EN196" s="70">
        <v>110.21740550491199</v>
      </c>
      <c r="EO196" s="14">
        <v>128.4105287916</v>
      </c>
      <c r="EP196" s="14">
        <v>7.67213251957235</v>
      </c>
      <c r="EQ196" s="14">
        <v>7.4660786888452098</v>
      </c>
      <c r="ER196" s="14">
        <v>149.39741604760201</v>
      </c>
      <c r="ES196" s="14">
        <v>136.971438451957</v>
      </c>
      <c r="ET196" s="14">
        <v>181.75123373787699</v>
      </c>
      <c r="EU196" s="14">
        <v>91.556894156400503</v>
      </c>
      <c r="EV196" s="14">
        <v>95.458487387358304</v>
      </c>
      <c r="EW196" s="14">
        <v>209.169860731097</v>
      </c>
      <c r="EX196" s="14">
        <v>100.64773213797</v>
      </c>
      <c r="EY196" s="14">
        <v>274.85306866681498</v>
      </c>
      <c r="EZ196" s="14">
        <v>274.85306866681498</v>
      </c>
      <c r="FA196" s="14">
        <v>151.62506395457501</v>
      </c>
      <c r="FC196" s="7"/>
      <c r="FD196" s="5" t="s">
        <v>451</v>
      </c>
      <c r="FE196" s="5" t="s">
        <v>452</v>
      </c>
      <c r="FF196" s="5" t="s">
        <v>453</v>
      </c>
      <c r="FG196" s="5" t="s">
        <v>454</v>
      </c>
      <c r="FH196" s="5" t="s">
        <v>455</v>
      </c>
      <c r="FI196" s="5" t="s">
        <v>456</v>
      </c>
      <c r="FJ196" s="5" t="s">
        <v>457</v>
      </c>
      <c r="FK196" s="5" t="s">
        <v>458</v>
      </c>
      <c r="FL196" s="5" t="s">
        <v>459</v>
      </c>
      <c r="FM196" s="5" t="s">
        <v>460</v>
      </c>
      <c r="FN196" s="5" t="s">
        <v>461</v>
      </c>
      <c r="FO196" s="5" t="s">
        <v>462</v>
      </c>
      <c r="FP196" s="6" t="s">
        <v>463</v>
      </c>
      <c r="FQ196" s="5" t="s">
        <v>464</v>
      </c>
      <c r="FR196" s="5" t="s">
        <v>465</v>
      </c>
      <c r="FS196" s="5" t="s">
        <v>466</v>
      </c>
      <c r="FT196" s="5" t="s">
        <v>467</v>
      </c>
      <c r="FU196" s="5" t="s">
        <v>468</v>
      </c>
      <c r="FV196" s="5" t="s">
        <v>469</v>
      </c>
      <c r="FW196" s="5" t="s">
        <v>470</v>
      </c>
      <c r="FX196" s="5" t="s">
        <v>471</v>
      </c>
      <c r="FY196" s="5" t="s">
        <v>472</v>
      </c>
      <c r="FZ196" s="5" t="s">
        <v>473</v>
      </c>
      <c r="GA196" s="5" t="s">
        <v>474</v>
      </c>
      <c r="GB196" s="5" t="s">
        <v>475</v>
      </c>
      <c r="GC196" s="6" t="s">
        <v>476</v>
      </c>
      <c r="GD196" s="5" t="s">
        <v>477</v>
      </c>
      <c r="GE196" s="5" t="s">
        <v>478</v>
      </c>
      <c r="GF196" s="5" t="s">
        <v>479</v>
      </c>
      <c r="GG196" s="5" t="s">
        <v>480</v>
      </c>
      <c r="GH196" s="5" t="s">
        <v>481</v>
      </c>
      <c r="GI196" s="5" t="s">
        <v>482</v>
      </c>
      <c r="GJ196" s="5" t="s">
        <v>483</v>
      </c>
      <c r="GK196" s="5" t="s">
        <v>484</v>
      </c>
      <c r="GL196" s="5" t="s">
        <v>485</v>
      </c>
      <c r="GM196" s="5" t="s">
        <v>486</v>
      </c>
      <c r="GN196" s="5" t="s">
        <v>487</v>
      </c>
      <c r="GO196" s="5" t="s">
        <v>488</v>
      </c>
      <c r="GP196" s="6" t="s">
        <v>489</v>
      </c>
    </row>
    <row r="197" spans="1:198">
      <c r="A197" s="66" t="s">
        <v>224</v>
      </c>
      <c r="B197" s="17">
        <f>CORREL($C$150:$C$188,H46:H84)</f>
        <v>6.810832538680886E-2</v>
      </c>
      <c r="C197" s="17">
        <f t="shared" ref="C197:Q197" si="345">CORREL($C$150:$C$188,I46:I84)</f>
        <v>0.15146488061563734</v>
      </c>
      <c r="D197" s="17">
        <f t="shared" si="345"/>
        <v>0.41582864728182967</v>
      </c>
      <c r="E197" s="17">
        <f t="shared" si="345"/>
        <v>0.5112524479757028</v>
      </c>
      <c r="F197" s="17">
        <f t="shared" si="345"/>
        <v>0.34192007540903696</v>
      </c>
      <c r="G197" s="17">
        <f t="shared" si="345"/>
        <v>0.38364374013968361</v>
      </c>
      <c r="H197" s="17">
        <f t="shared" si="345"/>
        <v>0.46696378915194675</v>
      </c>
      <c r="I197" s="17">
        <f t="shared" si="345"/>
        <v>0.66439963812620673</v>
      </c>
      <c r="J197" s="17">
        <f t="shared" si="345"/>
        <v>0.59769536995734351</v>
      </c>
      <c r="K197" s="17">
        <f t="shared" si="345"/>
        <v>0.65239358543532355</v>
      </c>
      <c r="L197" s="17">
        <f t="shared" si="345"/>
        <v>0.64286692093389852</v>
      </c>
      <c r="M197" s="17">
        <f t="shared" si="345"/>
        <v>0.64899705331170821</v>
      </c>
      <c r="N197" s="17">
        <f>CORREL($C$150:$C$188,T46:T84)</f>
        <v>0.65329991926161579</v>
      </c>
      <c r="O197" s="17">
        <f t="shared" si="345"/>
        <v>0.65256651391804132</v>
      </c>
      <c r="P197" s="17">
        <f t="shared" si="345"/>
        <v>0.57048670197264306</v>
      </c>
      <c r="Q197" s="17">
        <f t="shared" si="345"/>
        <v>0.32333512623523475</v>
      </c>
      <c r="R197" s="17">
        <f t="shared" ref="R197" si="346">CORREL($C$150:$C$188,X46:X84)</f>
        <v>-0.49046932977940605</v>
      </c>
      <c r="S197" s="17">
        <f t="shared" ref="S197" si="347">CORREL($C$150:$C$188,Y46:Y84)</f>
        <v>-3.8042300302460245E-2</v>
      </c>
      <c r="T197" s="17">
        <f t="shared" ref="T197" si="348">CORREL($C$150:$C$188,Z46:Z84)</f>
        <v>-0.13084616529026008</v>
      </c>
      <c r="U197" s="17">
        <f t="shared" ref="U197" si="349">CORREL($C$150:$C$188,AA46:AA84)</f>
        <v>0.14209104745319401</v>
      </c>
      <c r="V197" s="17">
        <f t="shared" ref="V197" si="350">CORREL($C$150:$C$188,AB46:AB84)</f>
        <v>0.13350704778103897</v>
      </c>
      <c r="W197" s="17">
        <f t="shared" ref="W197" si="351">CORREL($C$150:$C$188,AC46:AC84)</f>
        <v>0.39063402300321315</v>
      </c>
      <c r="Y197" s="31">
        <f>COUNT(C$150:C$188)</f>
        <v>39</v>
      </c>
      <c r="Z197" s="17">
        <f t="shared" si="321"/>
        <v>0.68035641929458157</v>
      </c>
      <c r="AA197" s="17">
        <f t="shared" si="322"/>
        <v>0.35733843757060291</v>
      </c>
      <c r="AB197" s="17">
        <f t="shared" si="323"/>
        <v>8.468933152959884E-3</v>
      </c>
      <c r="AC197" s="17">
        <f t="shared" si="324"/>
        <v>8.8054397821072511E-4</v>
      </c>
      <c r="AD197" s="17">
        <f t="shared" si="325"/>
        <v>3.3130561023231482E-2</v>
      </c>
      <c r="AE197" s="17">
        <f t="shared" si="326"/>
        <v>1.5910346576675751E-2</v>
      </c>
      <c r="AF197" s="17">
        <f t="shared" si="327"/>
        <v>2.7275575900040758E-3</v>
      </c>
      <c r="AG197" s="17">
        <f t="shared" si="328"/>
        <v>3.9839306511984696E-6</v>
      </c>
      <c r="AH197" s="17">
        <f t="shared" si="329"/>
        <v>5.8765374423460211E-5</v>
      </c>
      <c r="AI197" s="17">
        <f t="shared" si="330"/>
        <v>6.7867116805135482E-6</v>
      </c>
      <c r="AJ197" s="17">
        <f t="shared" si="331"/>
        <v>1.0189436682995321E-5</v>
      </c>
      <c r="AK197" s="17">
        <f t="shared" si="332"/>
        <v>7.8574543459395701E-6</v>
      </c>
      <c r="AL197" s="17">
        <f t="shared" si="333"/>
        <v>6.5245264413222601E-6</v>
      </c>
      <c r="AM197" s="17">
        <f t="shared" si="334"/>
        <v>6.7359537886461574E-6</v>
      </c>
      <c r="AN197" s="17">
        <f t="shared" si="335"/>
        <v>1.4950251203486726E-4</v>
      </c>
      <c r="AO197" s="17">
        <f t="shared" si="336"/>
        <v>4.4661892386817822E-2</v>
      </c>
      <c r="AP197" s="17">
        <f t="shared" si="337"/>
        <v>1.5251757021149828E-3</v>
      </c>
      <c r="AQ197" s="17">
        <f t="shared" si="338"/>
        <v>0.81814801126647496</v>
      </c>
      <c r="AR197" s="17">
        <f t="shared" si="339"/>
        <v>0.42721264248149371</v>
      </c>
      <c r="AS197" s="17">
        <f t="shared" si="340"/>
        <v>0.3882046307279069</v>
      </c>
      <c r="AT197" s="17">
        <f t="shared" si="341"/>
        <v>0.41778989734522198</v>
      </c>
      <c r="AU197" s="17">
        <f t="shared" si="342"/>
        <v>1.3943763864519162E-2</v>
      </c>
      <c r="AW197" s="66" t="s">
        <v>224</v>
      </c>
      <c r="AX197" s="17">
        <f t="shared" ref="AX197:CC197" si="352">CORREL($C$150:$C$188,DB$196:DB$234)</f>
        <v>0.16212226440907318</v>
      </c>
      <c r="AY197" s="17">
        <f t="shared" si="352"/>
        <v>0.10125448298113851</v>
      </c>
      <c r="AZ197" s="17">
        <f t="shared" si="352"/>
        <v>0.15069138534556747</v>
      </c>
      <c r="BA197" s="17">
        <f t="shared" si="352"/>
        <v>0.12792546362367035</v>
      </c>
      <c r="BB197" s="17">
        <f t="shared" si="352"/>
        <v>0.20288364806062595</v>
      </c>
      <c r="BC197" s="17">
        <f t="shared" si="352"/>
        <v>0.12577306028589558</v>
      </c>
      <c r="BD197" s="17">
        <f t="shared" si="352"/>
        <v>6.0080475080195303E-2</v>
      </c>
      <c r="BE197" s="17">
        <f t="shared" si="352"/>
        <v>0.15127273255085633</v>
      </c>
      <c r="BF197" s="17">
        <f t="shared" si="352"/>
        <v>7.2105739231304936E-2</v>
      </c>
      <c r="BG197" s="17">
        <f t="shared" si="352"/>
        <v>0.1709497944940869</v>
      </c>
      <c r="BH197" s="17">
        <f t="shared" si="352"/>
        <v>0.12491579273609547</v>
      </c>
      <c r="BI197" s="17">
        <f t="shared" si="352"/>
        <v>0.2837317486411457</v>
      </c>
      <c r="BJ197" s="68">
        <f t="shared" si="352"/>
        <v>0.27898858703290597</v>
      </c>
      <c r="BK197" s="17">
        <f t="shared" si="352"/>
        <v>-2.4062844699085349E-2</v>
      </c>
      <c r="BL197" s="17">
        <f t="shared" si="352"/>
        <v>0.24918832535975136</v>
      </c>
      <c r="BM197" s="17">
        <f t="shared" si="352"/>
        <v>0.28458620668643964</v>
      </c>
      <c r="BN197" s="17">
        <f t="shared" si="352"/>
        <v>0.15280236552562168</v>
      </c>
      <c r="BO197" s="17">
        <f t="shared" si="352"/>
        <v>-8.1037888092504909E-2</v>
      </c>
      <c r="BP197" s="17">
        <f t="shared" si="352"/>
        <v>-0.11637606901264412</v>
      </c>
      <c r="BQ197" s="17">
        <f t="shared" si="352"/>
        <v>-3.5904116433225406E-3</v>
      </c>
      <c r="BR197" s="17">
        <f t="shared" si="352"/>
        <v>-0.19164228906921174</v>
      </c>
      <c r="BS197" s="17">
        <f t="shared" si="352"/>
        <v>-0.1261238755251195</v>
      </c>
      <c r="BT197" s="17">
        <f t="shared" si="352"/>
        <v>0.20695271940789223</v>
      </c>
      <c r="BU197" s="17">
        <f t="shared" si="352"/>
        <v>-5.4416537904859577E-2</v>
      </c>
      <c r="BV197" s="17">
        <f t="shared" si="352"/>
        <v>-0.14722839554967548</v>
      </c>
      <c r="BW197" s="68">
        <f t="shared" si="352"/>
        <v>-5.5788113706688416E-2</v>
      </c>
      <c r="BX197" s="17">
        <f t="shared" si="352"/>
        <v>4.1176426234941839E-2</v>
      </c>
      <c r="BY197" s="17">
        <f t="shared" si="352"/>
        <v>-2.8299924447397717E-2</v>
      </c>
      <c r="BZ197" s="17">
        <f t="shared" si="352"/>
        <v>4.1542475190470177E-2</v>
      </c>
      <c r="CA197" s="17">
        <f t="shared" si="352"/>
        <v>-0.12427006712249319</v>
      </c>
      <c r="CB197" s="17">
        <f t="shared" si="352"/>
        <v>7.6793675328043612E-2</v>
      </c>
      <c r="CC197" s="17">
        <f t="shared" si="352"/>
        <v>-4.5233284679621483E-2</v>
      </c>
      <c r="CD197" s="17">
        <f t="shared" ref="CD197:CW197" si="353">CORREL($C$150:$C$188,EH$196:EH$234)</f>
        <v>-5.4337129779330175E-2</v>
      </c>
      <c r="CE197" s="17">
        <f t="shared" si="353"/>
        <v>0.17132463381172297</v>
      </c>
      <c r="CF197" s="17">
        <f t="shared" si="353"/>
        <v>-0.2065691225183923</v>
      </c>
      <c r="CG197" s="17">
        <f t="shared" si="353"/>
        <v>-8.3106082178845603E-2</v>
      </c>
      <c r="CH197" s="17">
        <f t="shared" si="353"/>
        <v>-0.13257000989179354</v>
      </c>
      <c r="CI197" s="17">
        <f t="shared" si="353"/>
        <v>-3.6115414584003511E-2</v>
      </c>
      <c r="CJ197" s="68">
        <f t="shared" si="353"/>
        <v>2.3165568037418934E-2</v>
      </c>
      <c r="CK197" s="17">
        <f t="shared" si="353"/>
        <v>0.32605046270817412</v>
      </c>
      <c r="CL197" s="17">
        <f t="shared" si="353"/>
        <v>-6.7980768776870898E-2</v>
      </c>
      <c r="CM197" s="17">
        <f t="shared" si="353"/>
        <v>-6.6443888607477325E-2</v>
      </c>
      <c r="CN197" s="17">
        <f t="shared" si="353"/>
        <v>0.22146193015554258</v>
      </c>
      <c r="CO197" s="17">
        <f t="shared" si="353"/>
        <v>0.55463826722402076</v>
      </c>
      <c r="CP197" s="17">
        <f t="shared" si="353"/>
        <v>0.39938856334162737</v>
      </c>
      <c r="CQ197" s="17">
        <f t="shared" si="353"/>
        <v>0.1599443629923987</v>
      </c>
      <c r="CR197" s="17">
        <f t="shared" si="353"/>
        <v>0.42093481424514745</v>
      </c>
      <c r="CS197" s="17">
        <f t="shared" si="353"/>
        <v>0.36068348704258735</v>
      </c>
      <c r="CT197" s="17">
        <f t="shared" si="353"/>
        <v>0.19533204139019308</v>
      </c>
      <c r="CU197" s="17">
        <f t="shared" si="353"/>
        <v>0.43403413216244047</v>
      </c>
      <c r="CV197" s="17">
        <f t="shared" si="353"/>
        <v>0.43403413216244047</v>
      </c>
      <c r="CW197" s="17">
        <f t="shared" si="353"/>
        <v>0.50458351154806036</v>
      </c>
      <c r="DA197" s="7">
        <v>1981</v>
      </c>
      <c r="DB197" s="14">
        <v>711.826890731189</v>
      </c>
      <c r="DC197" s="14">
        <v>127.48021455465262</v>
      </c>
      <c r="DD197" s="14">
        <v>132.20990394764493</v>
      </c>
      <c r="DE197" s="14">
        <v>408.39977730663219</v>
      </c>
      <c r="DF197" s="14">
        <v>410.77079996619273</v>
      </c>
      <c r="DG197" s="14">
        <v>593.51769312821193</v>
      </c>
      <c r="DH197" s="14">
        <v>212.19876225507551</v>
      </c>
      <c r="DI197" s="14">
        <v>461.53573701443543</v>
      </c>
      <c r="DJ197" s="14">
        <v>286.2850285022605</v>
      </c>
      <c r="DK197" s="14">
        <v>83.252865795434872</v>
      </c>
      <c r="DL197" s="14">
        <v>608.56618181556598</v>
      </c>
      <c r="DM197" s="14">
        <v>266.39358357589339</v>
      </c>
      <c r="DN197" s="71">
        <v>367.20414335611702</v>
      </c>
      <c r="DO197" s="14">
        <v>296.74413915501498</v>
      </c>
      <c r="DP197" s="14">
        <v>94.359298404372097</v>
      </c>
      <c r="DQ197" s="14">
        <v>92.631791449096596</v>
      </c>
      <c r="DR197" s="14">
        <v>172.96179827814001</v>
      </c>
      <c r="DS197" s="14">
        <v>170.614617385988</v>
      </c>
      <c r="DT197" s="14">
        <v>208.39010850400899</v>
      </c>
      <c r="DU197" s="14">
        <v>83.028903880854799</v>
      </c>
      <c r="DV197" s="14">
        <v>226.925629008497</v>
      </c>
      <c r="DW197" s="14">
        <v>89.145617733454301</v>
      </c>
      <c r="DX197" s="14">
        <v>10.121954783708601</v>
      </c>
      <c r="DY197" s="14">
        <v>217.69912109422299</v>
      </c>
      <c r="DZ197" s="14">
        <v>104.03960823094801</v>
      </c>
      <c r="EA197" s="71">
        <v>150.354856905471</v>
      </c>
      <c r="EB197" s="14">
        <v>285.15688859126601</v>
      </c>
      <c r="EC197" s="14">
        <v>26.977670327091001</v>
      </c>
      <c r="ED197" s="14">
        <v>30.847444058845198</v>
      </c>
      <c r="EE197" s="14">
        <v>138.553664019688</v>
      </c>
      <c r="EF197" s="14">
        <v>147.39799490386801</v>
      </c>
      <c r="EG197" s="14">
        <v>242.00070427855201</v>
      </c>
      <c r="EH197" s="14">
        <v>81.755668162811602</v>
      </c>
      <c r="EI197" s="14">
        <v>145.30745121455701</v>
      </c>
      <c r="EJ197" s="14">
        <v>53.586256066713197</v>
      </c>
      <c r="EK197" s="14">
        <v>9.4237228293561603</v>
      </c>
      <c r="EL197" s="14">
        <v>203.607555099981</v>
      </c>
      <c r="EM197" s="14">
        <v>48.8720283199184</v>
      </c>
      <c r="EN197" s="71">
        <v>107.459705115056</v>
      </c>
      <c r="EO197" s="14">
        <v>129.92586298490801</v>
      </c>
      <c r="EP197" s="14">
        <v>6.1432458231895204</v>
      </c>
      <c r="EQ197" s="14">
        <v>8.73066843970315</v>
      </c>
      <c r="ER197" s="14">
        <v>96.884315008804194</v>
      </c>
      <c r="ES197" s="14">
        <v>92.758187676336703</v>
      </c>
      <c r="ET197" s="14">
        <v>143.12688034565099</v>
      </c>
      <c r="EU197" s="14">
        <v>47.4141902114091</v>
      </c>
      <c r="EV197" s="14">
        <v>89.302656791381395</v>
      </c>
      <c r="EW197" s="14">
        <v>143.553154702093</v>
      </c>
      <c r="EX197" s="14">
        <v>63.707188182370103</v>
      </c>
      <c r="EY197" s="14">
        <v>187.259505621362</v>
      </c>
      <c r="EZ197" s="14">
        <v>187.259505621362</v>
      </c>
      <c r="FA197" s="14">
        <v>109.38958133558999</v>
      </c>
      <c r="FC197" s="7" t="s">
        <v>429</v>
      </c>
      <c r="FD197" s="17">
        <f>CORREL($FC$153:$FC$191,DO$196:DO$234)</f>
        <v>0.27136720223757782</v>
      </c>
      <c r="FE197" s="17">
        <f t="shared" ref="FE196:GP197" si="354">CORREL($FC$153:$FC$191,DP$196:DP$234)</f>
        <v>0.20720208622898156</v>
      </c>
      <c r="FF197" s="17">
        <f t="shared" si="354"/>
        <v>0.17233712262246248</v>
      </c>
      <c r="FG197" s="17">
        <f t="shared" si="354"/>
        <v>0.31712327165596782</v>
      </c>
      <c r="FH197" s="17">
        <f t="shared" si="354"/>
        <v>0.33106632224365146</v>
      </c>
      <c r="FI197" s="17">
        <f t="shared" si="354"/>
        <v>0.33405311166233731</v>
      </c>
      <c r="FJ197" s="17">
        <f t="shared" si="354"/>
        <v>0.37578405493524819</v>
      </c>
      <c r="FK197" s="17">
        <f t="shared" si="354"/>
        <v>3.6511823730028814E-2</v>
      </c>
      <c r="FL197" s="17">
        <f t="shared" si="354"/>
        <v>0.24948890191959461</v>
      </c>
      <c r="FM197" s="17">
        <f t="shared" si="354"/>
        <v>0.10905259177245526</v>
      </c>
      <c r="FN197" s="17">
        <f t="shared" si="354"/>
        <v>0.24649575714325295</v>
      </c>
      <c r="FO197" s="17">
        <f t="shared" si="354"/>
        <v>0.21800665800981733</v>
      </c>
      <c r="FP197" s="17">
        <f t="shared" si="354"/>
        <v>0.22825382584377066</v>
      </c>
      <c r="FQ197" s="17">
        <f t="shared" si="354"/>
        <v>0.2262355762375558</v>
      </c>
      <c r="FR197" s="17">
        <f t="shared" si="354"/>
        <v>0.17296337606359888</v>
      </c>
      <c r="FS197" s="17">
        <f t="shared" si="354"/>
        <v>0.15914664372360537</v>
      </c>
      <c r="FT197" s="17">
        <f t="shared" si="354"/>
        <v>0.34298638364534634</v>
      </c>
      <c r="FU197" s="17">
        <f t="shared" si="354"/>
        <v>0.35768449862940277</v>
      </c>
      <c r="FV197" s="17">
        <f t="shared" si="354"/>
        <v>0.22782473911379933</v>
      </c>
      <c r="FW197" s="17">
        <f t="shared" si="354"/>
        <v>0.40206923503820868</v>
      </c>
      <c r="FX197" s="17">
        <f t="shared" si="354"/>
        <v>4.0163487666906146E-2</v>
      </c>
      <c r="FY197" s="17">
        <f t="shared" si="354"/>
        <v>9.2757779254932643E-2</v>
      </c>
      <c r="FZ197" s="17">
        <f t="shared" si="354"/>
        <v>0.15411405252707755</v>
      </c>
      <c r="GA197" s="17">
        <f t="shared" si="354"/>
        <v>0.17518677386389939</v>
      </c>
      <c r="GB197" s="17">
        <f t="shared" si="354"/>
        <v>6.7465989986469396E-2</v>
      </c>
      <c r="GC197" s="17">
        <f t="shared" si="354"/>
        <v>0.24658534069651142</v>
      </c>
      <c r="GD197" s="17">
        <f t="shared" si="354"/>
        <v>0.17642276743317614</v>
      </c>
      <c r="GE197" s="17">
        <f t="shared" si="354"/>
        <v>-0.35349410373699008</v>
      </c>
      <c r="GF197" s="17">
        <f t="shared" si="354"/>
        <v>-0.34373409184709025</v>
      </c>
      <c r="GG197" s="17">
        <f t="shared" si="354"/>
        <v>-0.37969301480155199</v>
      </c>
      <c r="GH197" s="17">
        <f t="shared" si="354"/>
        <v>4.1251631649628556E-2</v>
      </c>
      <c r="GI197" s="17">
        <f t="shared" si="354"/>
        <v>0.14941040505712408</v>
      </c>
      <c r="GJ197" s="17">
        <f t="shared" si="354"/>
        <v>-0.29475424782141563</v>
      </c>
      <c r="GK197" s="17">
        <f t="shared" si="354"/>
        <v>9.9016834351755456E-2</v>
      </c>
      <c r="GL197" s="17">
        <f t="shared" si="354"/>
        <v>-9.8329800951660898E-2</v>
      </c>
      <c r="GM197" s="17">
        <f t="shared" si="354"/>
        <v>-0.13602603503736335</v>
      </c>
      <c r="GN197" s="17">
        <f t="shared" si="354"/>
        <v>-2.0003362156715845E-2</v>
      </c>
      <c r="GO197" s="17">
        <f t="shared" si="354"/>
        <v>-2.0003362156715845E-2</v>
      </c>
      <c r="GP197" s="17">
        <f t="shared" si="354"/>
        <v>-0.16795913604487525</v>
      </c>
    </row>
    <row r="198" spans="1:198">
      <c r="A198" s="66" t="s">
        <v>225</v>
      </c>
      <c r="B198" s="17">
        <f>CORREL($D$150:$D$188,H46:H84)</f>
        <v>-0.11351567800098336</v>
      </c>
      <c r="C198" s="17">
        <f t="shared" ref="C198:Q198" si="355">CORREL($D$150:$D$188,I46:I84)</f>
        <v>-0.1033555426989327</v>
      </c>
      <c r="D198" s="17">
        <f t="shared" si="355"/>
        <v>-0.31966224885008826</v>
      </c>
      <c r="E198" s="17">
        <f>CORREL($D$150:$D$188,K46:K84)</f>
        <v>-0.35249007054407616</v>
      </c>
      <c r="F198" s="17">
        <f t="shared" si="355"/>
        <v>-0.15838269294598781</v>
      </c>
      <c r="G198" s="17">
        <f t="shared" si="355"/>
        <v>-0.23581855183590156</v>
      </c>
      <c r="H198" s="17">
        <f t="shared" si="355"/>
        <v>0.11742649867027405</v>
      </c>
      <c r="I198" s="17">
        <f t="shared" si="355"/>
        <v>0.11087446994979668</v>
      </c>
      <c r="J198" s="17">
        <f t="shared" si="355"/>
        <v>-0.17667198905691026</v>
      </c>
      <c r="K198" s="17">
        <f t="shared" si="355"/>
        <v>-0.1122684589785803</v>
      </c>
      <c r="L198" s="17">
        <f t="shared" si="355"/>
        <v>-6.682606093308513E-2</v>
      </c>
      <c r="M198" s="17">
        <f t="shared" si="355"/>
        <v>-2.4485212725147185E-2</v>
      </c>
      <c r="N198" s="17">
        <f>CORREL($D$150:$D$188,T46:T84)</f>
        <v>7.0807615934443758E-3</v>
      </c>
      <c r="O198" s="17">
        <f t="shared" si="355"/>
        <v>6.6289765703823056E-2</v>
      </c>
      <c r="P198" s="17">
        <f t="shared" si="355"/>
        <v>0.25948892873029689</v>
      </c>
      <c r="Q198" s="17">
        <f t="shared" si="355"/>
        <v>3.1184613273434955E-2</v>
      </c>
      <c r="R198" s="17">
        <f t="shared" ref="R198" si="356">CORREL($D$150:$D$188,X46:X84)</f>
        <v>4.1218486008737155E-2</v>
      </c>
      <c r="S198" s="17">
        <f t="shared" ref="S198" si="357">CORREL($D$150:$D$188,Y46:Y84)</f>
        <v>0.17466469559933315</v>
      </c>
      <c r="T198" s="17">
        <f t="shared" ref="T198" si="358">CORREL($D$150:$D$188,Z46:Z84)</f>
        <v>4.1808884821738793E-2</v>
      </c>
      <c r="U198" s="17">
        <f t="shared" ref="U198" si="359">CORREL($D$150:$D$188,AA46:AA84)</f>
        <v>-0.3666265310841218</v>
      </c>
      <c r="V198" s="17">
        <f t="shared" ref="V198" si="360">CORREL($D$150:$D$188,AB46:AB84)</f>
        <v>-0.39775790989622517</v>
      </c>
      <c r="W198" s="17">
        <f t="shared" ref="W198" si="361">CORREL($D$150:$D$188,AC46:AC84)</f>
        <v>-0.16535010670973824</v>
      </c>
      <c r="Y198" s="31">
        <f>COUNT(D$150:D$188)</f>
        <v>31</v>
      </c>
      <c r="Z198" s="17">
        <f t="shared" si="321"/>
        <v>0.54316998634224656</v>
      </c>
      <c r="AA198" s="17">
        <f t="shared" si="322"/>
        <v>0.58006031287671767</v>
      </c>
      <c r="AB198" s="17">
        <f t="shared" si="323"/>
        <v>7.9603749963755563E-2</v>
      </c>
      <c r="AC198" s="17">
        <f t="shared" si="324"/>
        <v>5.1790716805339261E-2</v>
      </c>
      <c r="AD198" s="17">
        <f t="shared" si="325"/>
        <v>0.39477531258509269</v>
      </c>
      <c r="AE198" s="17">
        <f t="shared" si="326"/>
        <v>0.20155696509280774</v>
      </c>
      <c r="AF198" s="17">
        <f t="shared" si="327"/>
        <v>0.5292717878068437</v>
      </c>
      <c r="AG198" s="17">
        <f t="shared" si="328"/>
        <v>0.55265255797021884</v>
      </c>
      <c r="AH198" s="17">
        <f t="shared" si="329"/>
        <v>0.34173010935499715</v>
      </c>
      <c r="AI198" s="17">
        <f t="shared" si="330"/>
        <v>0.54763822607204471</v>
      </c>
      <c r="AJ198" s="17">
        <f t="shared" si="331"/>
        <v>0.72095598893075918</v>
      </c>
      <c r="AK198" s="17">
        <f t="shared" si="332"/>
        <v>0.89597705368920566</v>
      </c>
      <c r="AL198" s="17">
        <f t="shared" si="333"/>
        <v>0.96984371226251032</v>
      </c>
      <c r="AM198" s="17">
        <f t="shared" si="334"/>
        <v>0.72310762724710242</v>
      </c>
      <c r="AN198" s="17">
        <f t="shared" si="335"/>
        <v>0.15863344032762769</v>
      </c>
      <c r="AO198" s="17">
        <f t="shared" si="336"/>
        <v>0.8677369675330886</v>
      </c>
      <c r="AP198" s="17">
        <f t="shared" si="337"/>
        <v>0.82574868988238515</v>
      </c>
      <c r="AQ198" s="17">
        <f t="shared" si="338"/>
        <v>0.34733062707413997</v>
      </c>
      <c r="AR198" s="17">
        <f t="shared" si="339"/>
        <v>0.82329155889602124</v>
      </c>
      <c r="AS198" s="17">
        <f t="shared" si="340"/>
        <v>4.24927945839483E-2</v>
      </c>
      <c r="AT198" s="17">
        <f t="shared" si="341"/>
        <v>2.6694851791430971E-2</v>
      </c>
      <c r="AU198" s="17">
        <f t="shared" si="342"/>
        <v>0.37403587349831979</v>
      </c>
      <c r="AW198" s="66" t="s">
        <v>225</v>
      </c>
      <c r="AX198" s="17">
        <f t="shared" ref="AX198:CC198" si="362">CORREL($D$150:$D$188,DB$196:DB$234)</f>
        <v>0.2220518107127899</v>
      </c>
      <c r="AY198" s="17">
        <f t="shared" si="362"/>
        <v>0.32494795930828146</v>
      </c>
      <c r="AZ198" s="17">
        <f t="shared" si="362"/>
        <v>0.26281736581893023</v>
      </c>
      <c r="BA198" s="17">
        <f t="shared" si="362"/>
        <v>-2.8231028951931768E-2</v>
      </c>
      <c r="BB198" s="17">
        <f t="shared" si="362"/>
        <v>-0.37688008802839879</v>
      </c>
      <c r="BC198" s="17">
        <f t="shared" si="362"/>
        <v>0.18569999406929549</v>
      </c>
      <c r="BD198" s="17">
        <f t="shared" si="362"/>
        <v>-0.29279324481923424</v>
      </c>
      <c r="BE198" s="17">
        <f t="shared" si="362"/>
        <v>9.6341632089227094E-2</v>
      </c>
      <c r="BF198" s="17">
        <f t="shared" si="362"/>
        <v>0.26758656829237482</v>
      </c>
      <c r="BG198" s="17">
        <f t="shared" si="362"/>
        <v>0.41161750333344371</v>
      </c>
      <c r="BH198" s="17">
        <f t="shared" si="362"/>
        <v>4.7007941083237935E-2</v>
      </c>
      <c r="BI198" s="17">
        <f t="shared" si="362"/>
        <v>0.13481546781618775</v>
      </c>
      <c r="BJ198" s="68">
        <f t="shared" si="362"/>
        <v>1.8702427256179415E-2</v>
      </c>
      <c r="BK198" s="17">
        <f t="shared" si="362"/>
        <v>8.7554746869995301E-2</v>
      </c>
      <c r="BL198" s="17">
        <f t="shared" si="362"/>
        <v>0.32995154993721881</v>
      </c>
      <c r="BM198" s="17">
        <f t="shared" si="362"/>
        <v>0.21676850977046941</v>
      </c>
      <c r="BN198" s="17">
        <f t="shared" si="362"/>
        <v>-3.1034343206157639E-3</v>
      </c>
      <c r="BO198" s="17">
        <f t="shared" si="362"/>
        <v>-0.33360101102509493</v>
      </c>
      <c r="BP198" s="17">
        <f t="shared" si="362"/>
        <v>5.109196112624443E-2</v>
      </c>
      <c r="BQ198" s="17">
        <f t="shared" si="362"/>
        <v>-0.18599336980345907</v>
      </c>
      <c r="BR198" s="17">
        <f t="shared" si="362"/>
        <v>6.7090058366413685E-2</v>
      </c>
      <c r="BS198" s="17">
        <f t="shared" si="362"/>
        <v>0.21031793040531821</v>
      </c>
      <c r="BT198" s="17">
        <f t="shared" si="362"/>
        <v>0.39785417793559702</v>
      </c>
      <c r="BU198" s="17">
        <f t="shared" si="362"/>
        <v>-4.2511012476287233E-2</v>
      </c>
      <c r="BV198" s="17">
        <f t="shared" si="362"/>
        <v>-0.25489540257562271</v>
      </c>
      <c r="BW198" s="68">
        <f t="shared" si="362"/>
        <v>-0.13404204188371865</v>
      </c>
      <c r="BX198" s="17">
        <f t="shared" si="362"/>
        <v>-5.1036357465051117E-3</v>
      </c>
      <c r="BY198" s="17">
        <f t="shared" si="362"/>
        <v>-7.7920024040568414E-2</v>
      </c>
      <c r="BZ198" s="17">
        <f t="shared" si="362"/>
        <v>-2.4938952495042448E-2</v>
      </c>
      <c r="CA198" s="17">
        <f t="shared" si="362"/>
        <v>-0.39086777525725913</v>
      </c>
      <c r="CB198" s="17">
        <f t="shared" si="362"/>
        <v>-0.45491075848981266</v>
      </c>
      <c r="CC198" s="17">
        <f t="shared" si="362"/>
        <v>-4.808908566935749E-2</v>
      </c>
      <c r="CD198" s="17">
        <f t="shared" ref="CD198:CW198" si="363">CORREL($D$150:$D$188,EH$196:EH$234)</f>
        <v>-0.60550437479637786</v>
      </c>
      <c r="CE198" s="17">
        <f t="shared" si="363"/>
        <v>-0.12534555330890043</v>
      </c>
      <c r="CF198" s="17">
        <f t="shared" si="363"/>
        <v>-3.5356101392170804E-2</v>
      </c>
      <c r="CG198" s="17">
        <f t="shared" si="363"/>
        <v>2.6662209945041575E-2</v>
      </c>
      <c r="CH198" s="17">
        <f t="shared" si="363"/>
        <v>-0.32473489007507439</v>
      </c>
      <c r="CI198" s="17">
        <f t="shared" si="363"/>
        <v>-0.19182659987774822</v>
      </c>
      <c r="CJ198" s="68">
        <f t="shared" si="363"/>
        <v>-0.39098011882629286</v>
      </c>
      <c r="CK198" s="17">
        <f t="shared" si="363"/>
        <v>0.39825161017064881</v>
      </c>
      <c r="CL198" s="17">
        <f t="shared" si="363"/>
        <v>0.26616301525213104</v>
      </c>
      <c r="CM198" s="17">
        <f t="shared" si="363"/>
        <v>0.45238852468701979</v>
      </c>
      <c r="CN198" s="17">
        <f t="shared" si="363"/>
        <v>0.30816646122164937</v>
      </c>
      <c r="CO198" s="17">
        <f t="shared" si="363"/>
        <v>0.1722621199439705</v>
      </c>
      <c r="CP198" s="17">
        <f t="shared" si="363"/>
        <v>0.37418984855751403</v>
      </c>
      <c r="CQ198" s="17">
        <f t="shared" si="363"/>
        <v>0.4158455422175581</v>
      </c>
      <c r="CR198" s="17">
        <f t="shared" si="363"/>
        <v>0.37290918650515725</v>
      </c>
      <c r="CS198" s="17">
        <f t="shared" si="363"/>
        <v>0.33446447279693714</v>
      </c>
      <c r="CT198" s="17">
        <f t="shared" si="363"/>
        <v>0.43212538124880251</v>
      </c>
      <c r="CU198" s="17">
        <f t="shared" si="363"/>
        <v>0.42069790104447574</v>
      </c>
      <c r="CV198" s="17">
        <f t="shared" si="363"/>
        <v>0.42069790104447574</v>
      </c>
      <c r="CW198" s="17">
        <f t="shared" si="363"/>
        <v>0.42548934378270659</v>
      </c>
      <c r="DA198" s="7">
        <v>1982</v>
      </c>
      <c r="DB198" s="14">
        <v>499.31155002368899</v>
      </c>
      <c r="DC198" s="14">
        <v>131.72212843287849</v>
      </c>
      <c r="DD198" s="14">
        <v>80.664815429125611</v>
      </c>
      <c r="DE198" s="14">
        <v>321.86943363279954</v>
      </c>
      <c r="DF198" s="14">
        <v>312.21471425245687</v>
      </c>
      <c r="DG198" s="14">
        <v>457.21181266527537</v>
      </c>
      <c r="DH198" s="14">
        <v>164.75278788105146</v>
      </c>
      <c r="DI198" s="14">
        <v>421.30817132290002</v>
      </c>
      <c r="DJ198" s="14">
        <v>325.30370635309407</v>
      </c>
      <c r="DK198" s="14">
        <v>102.57935809783291</v>
      </c>
      <c r="DL198" s="14">
        <v>593.75157512442092</v>
      </c>
      <c r="DM198" s="14">
        <v>381.22988810867997</v>
      </c>
      <c r="DN198" s="71">
        <v>383.50194276460394</v>
      </c>
      <c r="DO198" s="14">
        <v>139.44699720966901</v>
      </c>
      <c r="DP198" s="14">
        <v>74.382223519640405</v>
      </c>
      <c r="DQ198" s="14">
        <v>35.8697669113552</v>
      </c>
      <c r="DR198" s="14">
        <v>57.544093537317501</v>
      </c>
      <c r="DS198" s="14">
        <v>34.768050677570898</v>
      </c>
      <c r="DT198" s="14">
        <v>93.491914925560394</v>
      </c>
      <c r="DU198" s="14">
        <v>7.0707332778281602</v>
      </c>
      <c r="DV198" s="14">
        <v>150.13695481809501</v>
      </c>
      <c r="DW198" s="14">
        <v>57.487434486748697</v>
      </c>
      <c r="DX198" s="14">
        <v>16.8302630401386</v>
      </c>
      <c r="DY198" s="14">
        <v>113.038526611742</v>
      </c>
      <c r="DZ198" s="14">
        <v>66.480131705828995</v>
      </c>
      <c r="EA198" s="71">
        <v>84.436953673598893</v>
      </c>
      <c r="EB198" s="14">
        <v>212.68234726029499</v>
      </c>
      <c r="EC198" s="14">
        <v>26.892718714087199</v>
      </c>
      <c r="ED198" s="14">
        <v>19.640119797549499</v>
      </c>
      <c r="EE198" s="14">
        <v>120.32006182375601</v>
      </c>
      <c r="EF198" s="14">
        <v>155.18214020009299</v>
      </c>
      <c r="EG198" s="14">
        <v>201.930580914534</v>
      </c>
      <c r="EH198" s="14">
        <v>74.923705709312898</v>
      </c>
      <c r="EI198" s="14">
        <v>167.62397537431099</v>
      </c>
      <c r="EJ198" s="14">
        <v>89.144448281576402</v>
      </c>
      <c r="EK198" s="14">
        <v>15.7097080241287</v>
      </c>
      <c r="EL198" s="14">
        <v>221.31598330195499</v>
      </c>
      <c r="EM198" s="14">
        <v>117.36758143931699</v>
      </c>
      <c r="EN198" s="71">
        <v>135.119335164559</v>
      </c>
      <c r="EO198" s="14">
        <v>147.182205553725</v>
      </c>
      <c r="EP198" s="14">
        <v>30.447186199150899</v>
      </c>
      <c r="EQ198" s="14">
        <v>25.154928720220902</v>
      </c>
      <c r="ER198" s="14">
        <v>144.00527827172601</v>
      </c>
      <c r="ES198" s="14">
        <v>122.264523374793</v>
      </c>
      <c r="ET198" s="14">
        <v>161.789316825181</v>
      </c>
      <c r="EU198" s="14">
        <v>82.758348893910394</v>
      </c>
      <c r="EV198" s="14">
        <v>103.547241130494</v>
      </c>
      <c r="EW198" s="14">
        <v>178.67182358476899</v>
      </c>
      <c r="EX198" s="14">
        <v>70.039387033565603</v>
      </c>
      <c r="EY198" s="14">
        <v>259.39706521072401</v>
      </c>
      <c r="EZ198" s="14">
        <v>259.39706521072401</v>
      </c>
      <c r="FA198" s="14">
        <v>163.945653926446</v>
      </c>
      <c r="FC198" s="7" t="s">
        <v>144</v>
      </c>
      <c r="FD198" s="17">
        <f>CORREL($FD$153:$FD$191,DO$196:DO$234)</f>
        <v>-3.0790987026585864E-2</v>
      </c>
      <c r="FE198" s="17">
        <f t="shared" ref="FE197:GP198" si="364">CORREL($FD$153:$FD$191,DP$196:DP$234)</f>
        <v>2.1732598685223748E-2</v>
      </c>
      <c r="FF198" s="17">
        <f t="shared" si="364"/>
        <v>0.11157440648145454</v>
      </c>
      <c r="FG198" s="17">
        <f t="shared" si="364"/>
        <v>-4.7306794855269604E-2</v>
      </c>
      <c r="FH198" s="17">
        <f t="shared" si="364"/>
        <v>-7.4410960438258289E-2</v>
      </c>
      <c r="FI198" s="17">
        <f t="shared" si="364"/>
        <v>-0.12556214133022381</v>
      </c>
      <c r="FJ198" s="17">
        <f t="shared" si="364"/>
        <v>-6.7113192574308242E-2</v>
      </c>
      <c r="FK198" s="17">
        <f t="shared" si="364"/>
        <v>2.6472291036772334E-2</v>
      </c>
      <c r="FL198" s="17">
        <f t="shared" si="364"/>
        <v>-0.28203195667833797</v>
      </c>
      <c r="FM198" s="17">
        <f t="shared" si="364"/>
        <v>-0.2109001022271465</v>
      </c>
      <c r="FN198" s="17">
        <f t="shared" si="364"/>
        <v>-0.14187546212656746</v>
      </c>
      <c r="FO198" s="17">
        <f t="shared" si="364"/>
        <v>-0.15869826936226925</v>
      </c>
      <c r="FP198" s="17">
        <f t="shared" si="364"/>
        <v>-2.5667123782716204E-2</v>
      </c>
      <c r="FQ198" s="17">
        <f t="shared" si="364"/>
        <v>-0.31238775728802831</v>
      </c>
      <c r="FR198" s="17">
        <f t="shared" si="364"/>
        <v>-0.54455966876382411</v>
      </c>
      <c r="FS198" s="17">
        <f t="shared" si="364"/>
        <v>-0.40741790100629854</v>
      </c>
      <c r="FT198" s="17">
        <f t="shared" si="364"/>
        <v>-0.34351391839028023</v>
      </c>
      <c r="FU198" s="17">
        <f t="shared" si="364"/>
        <v>-0.30590379621730962</v>
      </c>
      <c r="FV198" s="17">
        <f t="shared" si="364"/>
        <v>-0.30918525837158833</v>
      </c>
      <c r="FW198" s="17">
        <f t="shared" si="364"/>
        <v>-8.7748943530423479E-2</v>
      </c>
      <c r="FX198" s="17">
        <f t="shared" si="364"/>
        <v>-0.34722837748869845</v>
      </c>
      <c r="FY198" s="17">
        <f t="shared" si="364"/>
        <v>-7.5185425887011492E-2</v>
      </c>
      <c r="FZ198" s="17">
        <f t="shared" si="364"/>
        <v>0.10810921837685478</v>
      </c>
      <c r="GA198" s="17">
        <f t="shared" si="364"/>
        <v>-0.22314126537684065</v>
      </c>
      <c r="GB198" s="17">
        <f t="shared" si="364"/>
        <v>-0.20372419492927757</v>
      </c>
      <c r="GC198" s="17">
        <f t="shared" si="364"/>
        <v>-0.30261250401507417</v>
      </c>
      <c r="GD198" s="17">
        <f t="shared" si="364"/>
        <v>-6.4269381021128294E-2</v>
      </c>
      <c r="GE198" s="17">
        <f t="shared" si="364"/>
        <v>-1.7310605785015119E-2</v>
      </c>
      <c r="GF198" s="17">
        <f t="shared" si="364"/>
        <v>-1.9294979737755649E-2</v>
      </c>
      <c r="GG198" s="17">
        <f t="shared" si="364"/>
        <v>0.17648410726547129</v>
      </c>
      <c r="GH198" s="17">
        <f t="shared" si="364"/>
        <v>4.2590103153724836E-2</v>
      </c>
      <c r="GI198" s="17">
        <f t="shared" si="364"/>
        <v>-0.10060714631993518</v>
      </c>
      <c r="GJ198" s="17">
        <f t="shared" si="364"/>
        <v>0.21708853577670686</v>
      </c>
      <c r="GK198" s="17">
        <f t="shared" si="364"/>
        <v>-9.4083161972151483E-2</v>
      </c>
      <c r="GL198" s="17">
        <f t="shared" si="364"/>
        <v>-7.3609862175498295E-2</v>
      </c>
      <c r="GM198" s="17">
        <f t="shared" si="364"/>
        <v>-2.8145871113776474E-2</v>
      </c>
      <c r="GN198" s="17">
        <f t="shared" si="364"/>
        <v>-5.9278000184101703E-2</v>
      </c>
      <c r="GO198" s="17">
        <f t="shared" si="364"/>
        <v>-5.9278000184101703E-2</v>
      </c>
      <c r="GP198" s="17">
        <f t="shared" si="364"/>
        <v>0.18457317034183957</v>
      </c>
    </row>
    <row r="199" spans="1:198">
      <c r="A199" s="66" t="s">
        <v>226</v>
      </c>
      <c r="B199" s="17">
        <f>CORREL($E$150:$E$188,H46:H84)</f>
        <v>-1.2543627811807638E-2</v>
      </c>
      <c r="C199" s="17">
        <f t="shared" ref="C199:Q199" si="365">CORREL($E$150:$E$188,I46:I84)</f>
        <v>-0.10419868862037933</v>
      </c>
      <c r="D199" s="17">
        <f t="shared" si="365"/>
        <v>-0.47111574013544261</v>
      </c>
      <c r="E199" s="17">
        <f t="shared" si="365"/>
        <v>-0.61936799045700697</v>
      </c>
      <c r="F199" s="17">
        <f t="shared" si="365"/>
        <v>-0.45947487327336273</v>
      </c>
      <c r="G199" s="17">
        <f t="shared" si="365"/>
        <v>-0.50419008771265239</v>
      </c>
      <c r="H199" s="17">
        <f t="shared" si="365"/>
        <v>8.9038812697951011E-2</v>
      </c>
      <c r="I199" s="17">
        <f t="shared" si="365"/>
        <v>-0.16903322536706247</v>
      </c>
      <c r="J199" s="17">
        <f t="shared" si="365"/>
        <v>-0.49320353847366605</v>
      </c>
      <c r="K199" s="17">
        <f t="shared" si="365"/>
        <v>-0.44420990729300203</v>
      </c>
      <c r="L199" s="17">
        <f t="shared" si="365"/>
        <v>-0.37484893143703579</v>
      </c>
      <c r="M199" s="17">
        <f t="shared" si="365"/>
        <v>-0.31912678726834603</v>
      </c>
      <c r="N199" s="17">
        <f>CORREL($E$150:$E$188,T46:T84)</f>
        <v>-0.32266610673351959</v>
      </c>
      <c r="O199" s="17">
        <f t="shared" si="365"/>
        <v>-0.18604105015984851</v>
      </c>
      <c r="P199" s="17">
        <f t="shared" si="365"/>
        <v>7.0848138420911991E-2</v>
      </c>
      <c r="Q199" s="17">
        <f t="shared" si="365"/>
        <v>-8.0005536950233741E-2</v>
      </c>
      <c r="R199" s="17">
        <f t="shared" ref="R199" si="366">CORREL($E$150:$E$188,X46:X84)</f>
        <v>6.1663884987175607E-2</v>
      </c>
      <c r="S199" s="17">
        <f t="shared" ref="S199" si="367">CORREL($E$150:$E$188,Y46:Y84)</f>
        <v>0.18015185948035756</v>
      </c>
      <c r="T199" s="17">
        <f t="shared" ref="T199" si="368">CORREL($E$150:$E$188,Z46:Z84)</f>
        <v>0.15098638141021881</v>
      </c>
      <c r="U199" s="17">
        <f t="shared" ref="U199" si="369">CORREL($E$150:$E$188,AA46:AA84)</f>
        <v>-0.54993315223306605</v>
      </c>
      <c r="V199" s="17">
        <f t="shared" ref="V199" si="370">CORREL($E$150:$E$188,AB46:AB84)</f>
        <v>-0.54132048746241912</v>
      </c>
      <c r="W199" s="17">
        <f t="shared" ref="W199" si="371">CORREL($E$150:$E$188,AC46:AC84)</f>
        <v>-0.43940942850993592</v>
      </c>
      <c r="Y199" s="31">
        <f>COUNT(E$150:E$188)</f>
        <v>38</v>
      </c>
      <c r="Z199" s="17">
        <f t="shared" si="321"/>
        <v>0.94041844628412741</v>
      </c>
      <c r="AA199" s="17">
        <f t="shared" si="322"/>
        <v>0.53357020200730765</v>
      </c>
      <c r="AB199" s="17">
        <f t="shared" si="323"/>
        <v>2.8318720441528767E-3</v>
      </c>
      <c r="AC199" s="17">
        <f t="shared" si="324"/>
        <v>3.3832026893771529E-5</v>
      </c>
      <c r="AD199" s="17">
        <f t="shared" si="325"/>
        <v>3.7079859050835867E-3</v>
      </c>
      <c r="AE199" s="17">
        <f t="shared" si="326"/>
        <v>1.2485734573669724E-3</v>
      </c>
      <c r="AF199" s="17">
        <f t="shared" si="327"/>
        <v>0.59500667839758425</v>
      </c>
      <c r="AG199" s="17">
        <f t="shared" si="328"/>
        <v>0.31034101649928286</v>
      </c>
      <c r="AH199" s="17">
        <f t="shared" si="329"/>
        <v>1.6538268973070043E-3</v>
      </c>
      <c r="AI199" s="17">
        <f t="shared" si="330"/>
        <v>5.2079893260390409E-3</v>
      </c>
      <c r="AJ199" s="17">
        <f t="shared" si="331"/>
        <v>2.0405926481980089E-2</v>
      </c>
      <c r="AK199" s="17">
        <f t="shared" si="332"/>
        <v>5.0829450733780368E-2</v>
      </c>
      <c r="AL199" s="17">
        <f t="shared" si="333"/>
        <v>4.8176680301866788E-2</v>
      </c>
      <c r="AM199" s="17">
        <f t="shared" si="334"/>
        <v>0.26342970456521264</v>
      </c>
      <c r="AN199" s="17">
        <f t="shared" si="335"/>
        <v>0.67252885283130937</v>
      </c>
      <c r="AO199" s="17">
        <f t="shared" si="336"/>
        <v>0.63302112086536222</v>
      </c>
      <c r="AP199" s="17">
        <f t="shared" si="337"/>
        <v>0.71304173597775911</v>
      </c>
      <c r="AQ199" s="17">
        <f t="shared" si="338"/>
        <v>0.27911091864028603</v>
      </c>
      <c r="AR199" s="17">
        <f t="shared" si="339"/>
        <v>0.36554293511110147</v>
      </c>
      <c r="AS199" s="17">
        <f t="shared" si="340"/>
        <v>3.4812482668226025E-4</v>
      </c>
      <c r="AT199" s="17">
        <f t="shared" si="341"/>
        <v>4.4900921591651692E-4</v>
      </c>
      <c r="AU199" s="17">
        <f t="shared" si="342"/>
        <v>5.7771220500116441E-3</v>
      </c>
      <c r="AW199" s="66" t="s">
        <v>226</v>
      </c>
      <c r="AX199" s="17">
        <f t="shared" ref="AX199:CC199" si="372">CORREL($E$150:$E$188,DB$196:DB$234)</f>
        <v>0.24746305192430201</v>
      </c>
      <c r="AY199" s="17">
        <f t="shared" si="372"/>
        <v>1.9097444232509503E-2</v>
      </c>
      <c r="AZ199" s="17">
        <f t="shared" si="372"/>
        <v>4.5430962133323274E-2</v>
      </c>
      <c r="BA199" s="17">
        <f t="shared" si="372"/>
        <v>-4.70521762787387E-2</v>
      </c>
      <c r="BB199" s="17">
        <f t="shared" si="372"/>
        <v>-0.13806978444581949</v>
      </c>
      <c r="BC199" s="17">
        <f t="shared" si="372"/>
        <v>0.24732522530889084</v>
      </c>
      <c r="BD199" s="17">
        <f t="shared" si="372"/>
        <v>-4.9500227174970629E-2</v>
      </c>
      <c r="BE199" s="17">
        <f t="shared" si="372"/>
        <v>0.14613304394437507</v>
      </c>
      <c r="BF199" s="17">
        <f t="shared" si="372"/>
        <v>0.307365932436585</v>
      </c>
      <c r="BG199" s="17">
        <f t="shared" si="372"/>
        <v>0.44777090136021075</v>
      </c>
      <c r="BH199" s="17">
        <f t="shared" si="372"/>
        <v>2.6075428838807882E-2</v>
      </c>
      <c r="BI199" s="17">
        <f t="shared" si="372"/>
        <v>0.14277894684978901</v>
      </c>
      <c r="BJ199" s="68">
        <f t="shared" si="372"/>
        <v>-5.0251223419319584E-2</v>
      </c>
      <c r="BK199" s="17">
        <f t="shared" si="372"/>
        <v>4.3296330257988021E-2</v>
      </c>
      <c r="BL199" s="17">
        <f t="shared" si="372"/>
        <v>3.9244158075429261E-2</v>
      </c>
      <c r="BM199" s="17">
        <f t="shared" si="372"/>
        <v>-1.8571742677221316E-2</v>
      </c>
      <c r="BN199" s="17">
        <f t="shared" si="372"/>
        <v>-0.13746968851970709</v>
      </c>
      <c r="BO199" s="17">
        <f t="shared" si="372"/>
        <v>-0.3012816444482323</v>
      </c>
      <c r="BP199" s="17">
        <f t="shared" si="372"/>
        <v>5.8327858336339009E-2</v>
      </c>
      <c r="BQ199" s="17">
        <f t="shared" si="372"/>
        <v>-0.18702005302078845</v>
      </c>
      <c r="BR199" s="17">
        <f t="shared" si="372"/>
        <v>-8.678325066329827E-2</v>
      </c>
      <c r="BS199" s="17">
        <f t="shared" si="372"/>
        <v>0.17275707505336618</v>
      </c>
      <c r="BT199" s="17">
        <f t="shared" si="372"/>
        <v>0.2418461185105529</v>
      </c>
      <c r="BU199" s="17">
        <f t="shared" si="372"/>
        <v>-7.9768358160084318E-2</v>
      </c>
      <c r="BV199" s="17">
        <f t="shared" si="372"/>
        <v>-0.1463182960567232</v>
      </c>
      <c r="BW199" s="68">
        <f t="shared" si="372"/>
        <v>-0.27988754101843311</v>
      </c>
      <c r="BX199" s="17">
        <f t="shared" si="372"/>
        <v>0.1774175758077968</v>
      </c>
      <c r="BY199" s="17">
        <f t="shared" si="372"/>
        <v>-0.18680942796139541</v>
      </c>
      <c r="BZ199" s="17">
        <f t="shared" si="372"/>
        <v>-8.6913473749970049E-2</v>
      </c>
      <c r="CA199" s="17">
        <f t="shared" si="372"/>
        <v>-0.11400137371886067</v>
      </c>
      <c r="CB199" s="17">
        <f t="shared" si="372"/>
        <v>-7.5988087666160678E-2</v>
      </c>
      <c r="CC199" s="17">
        <f t="shared" si="372"/>
        <v>0.13672067314219782</v>
      </c>
      <c r="CD199" s="17">
        <f t="shared" ref="CD199:CW199" si="373">CORREL($E$150:$E$188,EH$196:EH$234)</f>
        <v>-0.32745669379685854</v>
      </c>
      <c r="CE199" s="17">
        <f t="shared" si="373"/>
        <v>0.13809355723873543</v>
      </c>
      <c r="CF199" s="17">
        <f t="shared" si="373"/>
        <v>0.26678744591650821</v>
      </c>
      <c r="CG199" s="17">
        <f t="shared" si="373"/>
        <v>0.25576809517722987</v>
      </c>
      <c r="CH199" s="17">
        <f t="shared" si="373"/>
        <v>-5.0005457734439651E-2</v>
      </c>
      <c r="CI199" s="17">
        <f t="shared" si="373"/>
        <v>-5.0057003020860615E-2</v>
      </c>
      <c r="CJ199" s="68">
        <f t="shared" si="373"/>
        <v>-0.12714193538599727</v>
      </c>
      <c r="CK199" s="17">
        <f t="shared" si="373"/>
        <v>0.30820607186649357</v>
      </c>
      <c r="CL199" s="17">
        <f t="shared" si="373"/>
        <v>0.22580364965299279</v>
      </c>
      <c r="CM199" s="17">
        <f t="shared" si="373"/>
        <v>0.3173989222940945</v>
      </c>
      <c r="CN199" s="17">
        <f t="shared" si="373"/>
        <v>0.16596742811413875</v>
      </c>
      <c r="CO199" s="17">
        <f t="shared" si="373"/>
        <v>0.15889070377351566</v>
      </c>
      <c r="CP199" s="17">
        <f t="shared" si="373"/>
        <v>0.32314056875830194</v>
      </c>
      <c r="CQ199" s="17">
        <f t="shared" si="373"/>
        <v>0.43675174938034744</v>
      </c>
      <c r="CR199" s="17">
        <f t="shared" si="373"/>
        <v>0.30263998478372761</v>
      </c>
      <c r="CS199" s="17">
        <f t="shared" si="373"/>
        <v>0.20760028059316127</v>
      </c>
      <c r="CT199" s="17">
        <f t="shared" si="373"/>
        <v>0.42737977892459289</v>
      </c>
      <c r="CU199" s="17">
        <f t="shared" si="373"/>
        <v>0.18211090872417984</v>
      </c>
      <c r="CV199" s="17">
        <f t="shared" si="373"/>
        <v>0.18211090872417984</v>
      </c>
      <c r="CW199" s="17">
        <f t="shared" si="373"/>
        <v>0.24860475316617722</v>
      </c>
      <c r="DA199" s="7">
        <v>1983</v>
      </c>
      <c r="DB199" s="14">
        <v>501.02019103735796</v>
      </c>
      <c r="DC199" s="14">
        <v>113.6574550808929</v>
      </c>
      <c r="DD199" s="14">
        <v>87.378127936152708</v>
      </c>
      <c r="DE199" s="14">
        <v>294.60647157413644</v>
      </c>
      <c r="DF199" s="14">
        <v>197.74097713493541</v>
      </c>
      <c r="DG199" s="14">
        <v>405.90081608543301</v>
      </c>
      <c r="DH199" s="14">
        <v>127.04084142848802</v>
      </c>
      <c r="DI199" s="14">
        <v>370.90072093946003</v>
      </c>
      <c r="DJ199" s="14">
        <v>239.27317557393212</v>
      </c>
      <c r="DK199" s="14">
        <v>49.691878218811311</v>
      </c>
      <c r="DL199" s="14">
        <v>498.15182564082295</v>
      </c>
      <c r="DM199" s="14">
        <v>290.26562257040132</v>
      </c>
      <c r="DN199" s="71">
        <v>308.36155590317514</v>
      </c>
      <c r="DO199" s="14">
        <v>188.08813300618201</v>
      </c>
      <c r="DP199" s="14">
        <v>21.0538481156944</v>
      </c>
      <c r="DQ199" s="14">
        <v>20.610914998347202</v>
      </c>
      <c r="DR199" s="14">
        <v>41.007875903637398</v>
      </c>
      <c r="DS199" s="14">
        <v>27.4149603030775</v>
      </c>
      <c r="DT199" s="14">
        <v>134.12614600152199</v>
      </c>
      <c r="DU199" s="14">
        <v>3.9363415747601298</v>
      </c>
      <c r="DV199" s="14">
        <v>166.22740610741499</v>
      </c>
      <c r="DW199" s="14">
        <v>11.450743933151101</v>
      </c>
      <c r="DX199" s="14">
        <v>3.1416490619512301E-2</v>
      </c>
      <c r="DY199" s="14">
        <v>106.70525951139</v>
      </c>
      <c r="DZ199" s="14">
        <v>63.890601175923301</v>
      </c>
      <c r="EA199" s="71">
        <v>78.614567508802196</v>
      </c>
      <c r="EB199" s="14">
        <v>209.43190254953601</v>
      </c>
      <c r="EC199" s="14">
        <v>46.661932281501201</v>
      </c>
      <c r="ED199" s="14">
        <v>34.766291923400303</v>
      </c>
      <c r="EE199" s="14">
        <v>107.348703202039</v>
      </c>
      <c r="EF199" s="14">
        <v>90.770681165638294</v>
      </c>
      <c r="EG199" s="14">
        <v>167.36703907230299</v>
      </c>
      <c r="EH199" s="14">
        <v>51.413195062655298</v>
      </c>
      <c r="EI199" s="14">
        <v>142.117793614124</v>
      </c>
      <c r="EJ199" s="14">
        <v>85.303525678746993</v>
      </c>
      <c r="EK199" s="14">
        <v>4.7507694514708998</v>
      </c>
      <c r="EL199" s="14">
        <v>190.82704028261199</v>
      </c>
      <c r="EM199" s="14">
        <v>105.57343840922999</v>
      </c>
      <c r="EN199" s="71">
        <v>113.075903766057</v>
      </c>
      <c r="EO199" s="14">
        <v>103.50015548163999</v>
      </c>
      <c r="EP199" s="14">
        <v>45.9416746836973</v>
      </c>
      <c r="EQ199" s="14">
        <v>32.000921014405201</v>
      </c>
      <c r="ER199" s="14">
        <v>146.24989246845999</v>
      </c>
      <c r="ES199" s="14">
        <v>79.555335666219605</v>
      </c>
      <c r="ET199" s="14">
        <v>104.407631011608</v>
      </c>
      <c r="EU199" s="14">
        <v>71.691304791072596</v>
      </c>
      <c r="EV199" s="14">
        <v>62.555521217921097</v>
      </c>
      <c r="EW199" s="14">
        <v>142.51890596203401</v>
      </c>
      <c r="EX199" s="14">
        <v>44.909692276720897</v>
      </c>
      <c r="EY199" s="14">
        <v>200.61952584682101</v>
      </c>
      <c r="EZ199" s="14">
        <v>200.61952584682101</v>
      </c>
      <c r="FA199" s="14">
        <v>116.671084628316</v>
      </c>
      <c r="FC199" s="7" t="s">
        <v>445</v>
      </c>
      <c r="FD199" s="17">
        <f>CORREL($FE$153:$FE$191,DO$196:DO$234)</f>
        <v>-7.530661300745578E-2</v>
      </c>
      <c r="FE199" s="17">
        <f t="shared" ref="FE198:GP199" si="374">CORREL($FE$153:$FE$191,DP$196:DP$234)</f>
        <v>-0.13486339552528204</v>
      </c>
      <c r="FF199" s="17">
        <f t="shared" si="374"/>
        <v>1.1422873117293003E-2</v>
      </c>
      <c r="FG199" s="17">
        <f t="shared" si="374"/>
        <v>2.4618568970125272E-2</v>
      </c>
      <c r="FH199" s="17">
        <f t="shared" si="374"/>
        <v>6.7730693107159151E-2</v>
      </c>
      <c r="FI199" s="17">
        <f t="shared" si="374"/>
        <v>-0.13762876427778575</v>
      </c>
      <c r="FJ199" s="17">
        <f t="shared" si="374"/>
        <v>5.8257515039554862E-2</v>
      </c>
      <c r="FK199" s="17">
        <f t="shared" si="374"/>
        <v>-8.5825352295098523E-2</v>
      </c>
      <c r="FL199" s="17">
        <f t="shared" si="374"/>
        <v>-0.43642260734442934</v>
      </c>
      <c r="FM199" s="17">
        <f t="shared" si="374"/>
        <v>-0.35793226284524216</v>
      </c>
      <c r="FN199" s="17">
        <f t="shared" si="374"/>
        <v>-0.14900356779194365</v>
      </c>
      <c r="FO199" s="17">
        <f t="shared" si="374"/>
        <v>4.5943662262821421E-2</v>
      </c>
      <c r="FP199" s="17">
        <f t="shared" si="374"/>
        <v>6.707555421577123E-2</v>
      </c>
      <c r="FQ199" s="17">
        <f t="shared" si="374"/>
        <v>-0.1043947382988345</v>
      </c>
      <c r="FR199" s="17">
        <f t="shared" si="374"/>
        <v>6.3017958018499687E-2</v>
      </c>
      <c r="FS199" s="17">
        <f t="shared" si="374"/>
        <v>7.0426302535934474E-2</v>
      </c>
      <c r="FT199" s="17">
        <f t="shared" si="374"/>
        <v>-0.11909785026960339</v>
      </c>
      <c r="FU199" s="17">
        <f t="shared" si="374"/>
        <v>-2.8435103478770769E-2</v>
      </c>
      <c r="FV199" s="17">
        <f t="shared" si="374"/>
        <v>-0.17523535684783198</v>
      </c>
      <c r="FW199" s="17">
        <f t="shared" si="374"/>
        <v>0.16299009405649165</v>
      </c>
      <c r="FX199" s="17">
        <f t="shared" si="374"/>
        <v>5.0165799194680913E-3</v>
      </c>
      <c r="FY199" s="17">
        <f t="shared" si="374"/>
        <v>-0.35872629637846837</v>
      </c>
      <c r="FZ199" s="17">
        <f t="shared" si="374"/>
        <v>-0.37315272503333641</v>
      </c>
      <c r="GA199" s="17">
        <f t="shared" si="374"/>
        <v>-3.4460373713168971E-2</v>
      </c>
      <c r="GB199" s="17">
        <f t="shared" si="374"/>
        <v>3.3240470487797248E-2</v>
      </c>
      <c r="GC199" s="17">
        <f t="shared" si="374"/>
        <v>5.0469770005316168E-2</v>
      </c>
      <c r="GD199" s="17">
        <f t="shared" si="374"/>
        <v>-0.26073439723136349</v>
      </c>
      <c r="GE199" s="17">
        <f t="shared" si="374"/>
        <v>-0.1770571843154109</v>
      </c>
      <c r="GF199" s="17">
        <f t="shared" si="374"/>
        <v>-0.24116896920376871</v>
      </c>
      <c r="GG199" s="17">
        <f t="shared" si="374"/>
        <v>-2.2880500115501856E-2</v>
      </c>
      <c r="GH199" s="17">
        <f t="shared" si="374"/>
        <v>0.1132734601696571</v>
      </c>
      <c r="GI199" s="17">
        <f t="shared" si="374"/>
        <v>-0.20221737421632413</v>
      </c>
      <c r="GJ199" s="17">
        <f t="shared" si="374"/>
        <v>-0.27556855838400268</v>
      </c>
      <c r="GK199" s="17">
        <f t="shared" si="374"/>
        <v>-0.29393138651120021</v>
      </c>
      <c r="GL199" s="17">
        <f t="shared" si="374"/>
        <v>-0.24262378528479969</v>
      </c>
      <c r="GM199" s="17">
        <f t="shared" si="374"/>
        <v>-0.31659292357208524</v>
      </c>
      <c r="GN199" s="17">
        <f t="shared" si="374"/>
        <v>-0.20604080452720691</v>
      </c>
      <c r="GO199" s="17">
        <f t="shared" si="374"/>
        <v>-0.20604080452720691</v>
      </c>
      <c r="GP199" s="17">
        <f t="shared" si="374"/>
        <v>-9.5864592857648506E-2</v>
      </c>
    </row>
    <row r="200" spans="1:198">
      <c r="A200" s="66" t="s">
        <v>161</v>
      </c>
      <c r="B200" s="17">
        <f>CORREL($F$150:$F$188,H46:H84)</f>
        <v>0.29725021820787706</v>
      </c>
      <c r="C200" s="17">
        <f t="shared" ref="C200:Q200" si="375">CORREL($F$150:$F$188,I46:I84)</f>
        <v>0.24405173198068458</v>
      </c>
      <c r="D200" s="17">
        <f t="shared" si="375"/>
        <v>0.21301352017443956</v>
      </c>
      <c r="E200" s="17">
        <f t="shared" si="375"/>
        <v>0.19941092790684178</v>
      </c>
      <c r="F200" s="17">
        <f t="shared" si="375"/>
        <v>-8.393986897489164E-2</v>
      </c>
      <c r="G200" s="17">
        <f t="shared" si="375"/>
        <v>7.2819512530639023E-3</v>
      </c>
      <c r="H200" s="17">
        <f t="shared" si="375"/>
        <v>0.42222823268329845</v>
      </c>
      <c r="I200" s="17">
        <f t="shared" si="375"/>
        <v>0.45009931777835793</v>
      </c>
      <c r="J200" s="17">
        <f t="shared" si="375"/>
        <v>0.26988179832388232</v>
      </c>
      <c r="K200" s="17">
        <f t="shared" si="375"/>
        <v>0.33833180349139819</v>
      </c>
      <c r="L200" s="17">
        <f t="shared" si="375"/>
        <v>0.34212667887826326</v>
      </c>
      <c r="M200" s="17">
        <f t="shared" si="375"/>
        <v>0.34798009603667157</v>
      </c>
      <c r="N200" s="17">
        <f>CORREL($F$150:$F$188,T46:T84)</f>
        <v>0.35241077846345575</v>
      </c>
      <c r="O200" s="17">
        <f t="shared" si="375"/>
        <v>0.44989630994579694</v>
      </c>
      <c r="P200" s="17">
        <f t="shared" si="375"/>
        <v>0.49516298593373753</v>
      </c>
      <c r="Q200" s="17">
        <f t="shared" si="375"/>
        <v>0.22901454102199362</v>
      </c>
      <c r="R200" s="17">
        <f t="shared" ref="R200" si="376">CORREL($F$150:$F$188,X46:X84)</f>
        <v>-0.19941783749185801</v>
      </c>
      <c r="S200" s="17">
        <f t="shared" ref="S200" si="377">CORREL($F$150:$F$188,Y46:Y84)</f>
        <v>0.14272779180332329</v>
      </c>
      <c r="T200" s="17">
        <f t="shared" ref="T200" si="378">CORREL($F$150:$F$188,Z46:Z84)</f>
        <v>-0.18369483201985526</v>
      </c>
      <c r="U200" s="17">
        <f t="shared" ref="U200" si="379">CORREL($F$150:$F$188,AA46:AA84)</f>
        <v>1.6404310781013027E-2</v>
      </c>
      <c r="V200" s="17">
        <f t="shared" ref="V200" si="380">CORREL($F$150:$F$188,AB46:AB84)</f>
        <v>-7.0454628144175052E-2</v>
      </c>
      <c r="W200" s="17">
        <f t="shared" ref="W200" si="381">CORREL($F$150:$F$188,AC46:AC84)</f>
        <v>0.13669200794567621</v>
      </c>
      <c r="Y200" s="31">
        <f>COUNT(F$150:F$188)</f>
        <v>39</v>
      </c>
      <c r="Z200" s="17">
        <f t="shared" si="321"/>
        <v>6.6104291543236923E-2</v>
      </c>
      <c r="AA200" s="17">
        <f t="shared" si="322"/>
        <v>0.13432567755866859</v>
      </c>
      <c r="AB200" s="17">
        <f t="shared" si="323"/>
        <v>0.19291971777937122</v>
      </c>
      <c r="AC200" s="17">
        <f t="shared" si="324"/>
        <v>0.22357658674516076</v>
      </c>
      <c r="AD200" s="17">
        <f t="shared" si="325"/>
        <v>0.61142021937676194</v>
      </c>
      <c r="AE200" s="17">
        <f t="shared" si="326"/>
        <v>0.9649070156430839</v>
      </c>
      <c r="AF200" s="17">
        <f t="shared" si="327"/>
        <v>7.4169643711449679E-3</v>
      </c>
      <c r="AG200" s="17">
        <f t="shared" si="328"/>
        <v>4.0394840513767218E-3</v>
      </c>
      <c r="AH200" s="17">
        <f t="shared" si="329"/>
        <v>9.6599312375169957E-2</v>
      </c>
      <c r="AI200" s="17">
        <f t="shared" si="330"/>
        <v>3.5142614501790737E-2</v>
      </c>
      <c r="AJ200" s="17">
        <f t="shared" si="331"/>
        <v>3.3017651881147969E-2</v>
      </c>
      <c r="AK200" s="17">
        <f t="shared" si="332"/>
        <v>2.9947594769069198E-2</v>
      </c>
      <c r="AL200" s="17">
        <f t="shared" si="333"/>
        <v>2.7783541022319117E-2</v>
      </c>
      <c r="AM200" s="17">
        <f t="shared" si="334"/>
        <v>4.0581446576597041E-3</v>
      </c>
      <c r="AN200" s="17">
        <f t="shared" si="335"/>
        <v>1.3512754798838569E-3</v>
      </c>
      <c r="AO200" s="17">
        <f t="shared" si="336"/>
        <v>0.16080138667885138</v>
      </c>
      <c r="AP200" s="17">
        <f t="shared" si="337"/>
        <v>0.22356021266346468</v>
      </c>
      <c r="AQ200" s="17">
        <f t="shared" si="338"/>
        <v>0.38605999773784083</v>
      </c>
      <c r="AR200" s="17">
        <f t="shared" si="339"/>
        <v>0.26296601170689504</v>
      </c>
      <c r="AS200" s="17">
        <f t="shared" si="340"/>
        <v>0.92104430106580182</v>
      </c>
      <c r="AT200" s="17">
        <f t="shared" si="341"/>
        <v>0.66995913354609971</v>
      </c>
      <c r="AU200" s="17">
        <f t="shared" si="342"/>
        <v>0.40666721113640147</v>
      </c>
      <c r="AW200" s="66" t="s">
        <v>161</v>
      </c>
      <c r="AX200" s="17">
        <f t="shared" ref="AX200:CC200" si="382">CORREL($F$150:$F$188,DB$196:DB$234)</f>
        <v>3.9749414258875571E-3</v>
      </c>
      <c r="AY200" s="17">
        <f t="shared" si="382"/>
        <v>-2.6331477929723703E-2</v>
      </c>
      <c r="AZ200" s="17">
        <f t="shared" si="382"/>
        <v>-5.1824131670912606E-2</v>
      </c>
      <c r="BA200" s="17">
        <f t="shared" si="382"/>
        <v>6.7665220216709995E-2</v>
      </c>
      <c r="BB200" s="17">
        <f t="shared" si="382"/>
        <v>-0.19276169078252967</v>
      </c>
      <c r="BC200" s="17">
        <f t="shared" si="382"/>
        <v>-7.3661296844357389E-3</v>
      </c>
      <c r="BD200" s="17">
        <f t="shared" si="382"/>
        <v>-1.7396963123707927E-2</v>
      </c>
      <c r="BE200" s="17">
        <f t="shared" si="382"/>
        <v>-0.22326337738133617</v>
      </c>
      <c r="BF200" s="17">
        <f t="shared" si="382"/>
        <v>0.1463388192365479</v>
      </c>
      <c r="BG200" s="17">
        <f t="shared" si="382"/>
        <v>0.16596582141162855</v>
      </c>
      <c r="BH200" s="17">
        <f t="shared" si="382"/>
        <v>-5.003923600885473E-2</v>
      </c>
      <c r="BI200" s="17">
        <f t="shared" si="382"/>
        <v>0.27114972462929493</v>
      </c>
      <c r="BJ200" s="68">
        <f t="shared" si="382"/>
        <v>2.9973392059741755E-2</v>
      </c>
      <c r="BK200" s="17">
        <f t="shared" si="382"/>
        <v>-0.32706856462271816</v>
      </c>
      <c r="BL200" s="17">
        <f t="shared" si="382"/>
        <v>2.0007745616306045E-2</v>
      </c>
      <c r="BM200" s="17">
        <f t="shared" si="382"/>
        <v>5.2206895543071952E-2</v>
      </c>
      <c r="BN200" s="17">
        <f t="shared" si="382"/>
        <v>-0.107131207918441</v>
      </c>
      <c r="BO200" s="17">
        <f t="shared" si="382"/>
        <v>-0.34360967218300903</v>
      </c>
      <c r="BP200" s="17">
        <f t="shared" si="382"/>
        <v>-0.38571352756254523</v>
      </c>
      <c r="BQ200" s="17">
        <f t="shared" si="382"/>
        <v>-0.27290440501973917</v>
      </c>
      <c r="BR200" s="17">
        <f t="shared" si="382"/>
        <v>-0.42142850806853926</v>
      </c>
      <c r="BS200" s="17">
        <f t="shared" si="382"/>
        <v>-0.16614358698675413</v>
      </c>
      <c r="BT200" s="17">
        <f t="shared" si="382"/>
        <v>1.0187954561273678E-2</v>
      </c>
      <c r="BU200" s="17">
        <f t="shared" si="382"/>
        <v>-0.30811883017696784</v>
      </c>
      <c r="BV200" s="17">
        <f t="shared" si="382"/>
        <v>-0.29093637798753819</v>
      </c>
      <c r="BW200" s="68">
        <f t="shared" si="382"/>
        <v>-0.37724719170918747</v>
      </c>
      <c r="BX200" s="17">
        <f t="shared" si="382"/>
        <v>-0.1370871544970482</v>
      </c>
      <c r="BY200" s="17">
        <f t="shared" si="382"/>
        <v>-0.22833582624624477</v>
      </c>
      <c r="BZ200" s="17">
        <f t="shared" si="382"/>
        <v>-0.20690215154436628</v>
      </c>
      <c r="CA200" s="17">
        <f t="shared" si="382"/>
        <v>-0.13911553580696315</v>
      </c>
      <c r="CB200" s="17">
        <f t="shared" si="382"/>
        <v>-0.28244661263226906</v>
      </c>
      <c r="CC200" s="17">
        <f t="shared" si="382"/>
        <v>-0.14472041369556637</v>
      </c>
      <c r="CD200" s="17">
        <f t="shared" ref="CD200:CW200" si="383">CORREL($F$150:$F$188,EH$196:EH$234)</f>
        <v>-0.25573914978985446</v>
      </c>
      <c r="CE200" s="17">
        <f t="shared" si="383"/>
        <v>-0.24689630784100791</v>
      </c>
      <c r="CF200" s="17">
        <f t="shared" si="383"/>
        <v>3.6356400208316035E-2</v>
      </c>
      <c r="CG200" s="17">
        <f t="shared" si="383"/>
        <v>0.10885250597822406</v>
      </c>
      <c r="CH200" s="17">
        <f t="shared" si="383"/>
        <v>-0.2096079707989546</v>
      </c>
      <c r="CI200" s="17">
        <f t="shared" si="383"/>
        <v>-4.5478478462751944E-2</v>
      </c>
      <c r="CJ200" s="68">
        <f t="shared" si="383"/>
        <v>-0.21013003684934947</v>
      </c>
      <c r="CK200" s="17">
        <f t="shared" si="383"/>
        <v>0.43091445335020773</v>
      </c>
      <c r="CL200" s="17">
        <f t="shared" si="383"/>
        <v>0.20935873993375423</v>
      </c>
      <c r="CM200" s="17">
        <f t="shared" si="383"/>
        <v>0.19812713958875877</v>
      </c>
      <c r="CN200" s="17">
        <f t="shared" si="383"/>
        <v>0.384541474672632</v>
      </c>
      <c r="CO200" s="17">
        <f t="shared" si="383"/>
        <v>0.37114743172340481</v>
      </c>
      <c r="CP200" s="17">
        <f t="shared" si="383"/>
        <v>0.43167859907302691</v>
      </c>
      <c r="CQ200" s="17">
        <f t="shared" si="383"/>
        <v>0.45219404544189995</v>
      </c>
      <c r="CR200" s="17">
        <f t="shared" si="383"/>
        <v>0.45559430426746111</v>
      </c>
      <c r="CS200" s="17">
        <f t="shared" si="383"/>
        <v>0.33383188711579692</v>
      </c>
      <c r="CT200" s="17">
        <f t="shared" si="383"/>
        <v>0.16855779160038145</v>
      </c>
      <c r="CU200" s="17">
        <f t="shared" si="383"/>
        <v>0.41853212590773936</v>
      </c>
      <c r="CV200" s="17">
        <f t="shared" si="383"/>
        <v>0.41853212590773936</v>
      </c>
      <c r="CW200" s="17">
        <f t="shared" si="383"/>
        <v>0.5342969063129801</v>
      </c>
      <c r="DA200" s="7">
        <v>1984</v>
      </c>
      <c r="DB200" s="14">
        <v>390.83774774033122</v>
      </c>
      <c r="DC200" s="14">
        <v>63.186025465537</v>
      </c>
      <c r="DD200" s="14">
        <v>45.390152460773407</v>
      </c>
      <c r="DE200" s="14">
        <v>238.36251571833071</v>
      </c>
      <c r="DF200" s="14">
        <v>179.31968620079351</v>
      </c>
      <c r="DG200" s="14">
        <v>329.67252619965478</v>
      </c>
      <c r="DH200" s="14">
        <v>117.54423426896695</v>
      </c>
      <c r="DI200" s="14">
        <v>354.86597184500596</v>
      </c>
      <c r="DJ200" s="14">
        <v>255.38480508560519</v>
      </c>
      <c r="DK200" s="14">
        <v>67.107301701729739</v>
      </c>
      <c r="DL200" s="14">
        <v>484.41993247341202</v>
      </c>
      <c r="DM200" s="14">
        <v>258.1762276752267</v>
      </c>
      <c r="DN200" s="71">
        <v>249.29064782552859</v>
      </c>
      <c r="DO200" s="14">
        <v>142.29640405203699</v>
      </c>
      <c r="DP200" s="14">
        <v>4.26594408570182</v>
      </c>
      <c r="DQ200" s="14">
        <v>1.64215365885926</v>
      </c>
      <c r="DR200" s="14">
        <v>29.022983111110602</v>
      </c>
      <c r="DS200" s="14">
        <v>30.107367298158401</v>
      </c>
      <c r="DT200" s="14">
        <v>117.065457973726</v>
      </c>
      <c r="DU200" s="14">
        <v>3.7674154760746399</v>
      </c>
      <c r="DV200" s="14">
        <v>149.981450706495</v>
      </c>
      <c r="DW200" s="14">
        <v>46.786841249402002</v>
      </c>
      <c r="DX200" s="14">
        <v>1.44479694292761</v>
      </c>
      <c r="DY200" s="14">
        <v>121.627715251566</v>
      </c>
      <c r="DZ200" s="14">
        <v>76.7509776106467</v>
      </c>
      <c r="EA200" s="71">
        <v>66.623137518585594</v>
      </c>
      <c r="EB200" s="14">
        <v>219.74685255321299</v>
      </c>
      <c r="EC200" s="14">
        <v>3.3146226065968798</v>
      </c>
      <c r="ED200" s="14">
        <v>1.2792180721998501</v>
      </c>
      <c r="EE200" s="14">
        <v>69.349967599127098</v>
      </c>
      <c r="EF200" s="14">
        <v>116.27729481821299</v>
      </c>
      <c r="EG200" s="14">
        <v>161.98465515143801</v>
      </c>
      <c r="EH200" s="14">
        <v>43.590708214961701</v>
      </c>
      <c r="EI200" s="14">
        <v>174.15418427288699</v>
      </c>
      <c r="EJ200" s="14">
        <v>98.776881663062198</v>
      </c>
      <c r="EK200" s="14">
        <v>5.8548212361447298</v>
      </c>
      <c r="EL200" s="14">
        <v>226.98504287684301</v>
      </c>
      <c r="EM200" s="14">
        <v>93.729836411561493</v>
      </c>
      <c r="EN200" s="71">
        <v>99.410694175882796</v>
      </c>
      <c r="EO200" s="14">
        <v>28.794491135081199</v>
      </c>
      <c r="EP200" s="14">
        <v>55.605458773238297</v>
      </c>
      <c r="EQ200" s="14">
        <v>42.468780729714297</v>
      </c>
      <c r="ER200" s="14">
        <v>139.989565008093</v>
      </c>
      <c r="ES200" s="14">
        <v>32.935024084422103</v>
      </c>
      <c r="ET200" s="14">
        <v>50.622413074490801</v>
      </c>
      <c r="EU200" s="14">
        <v>70.186110577930606</v>
      </c>
      <c r="EV200" s="14">
        <v>30.730336865624</v>
      </c>
      <c r="EW200" s="14">
        <v>109.82108217314099</v>
      </c>
      <c r="EX200" s="14">
        <v>59.807683522657399</v>
      </c>
      <c r="EY200" s="14">
        <v>135.80717434500301</v>
      </c>
      <c r="EZ200" s="14">
        <v>135.80717434500301</v>
      </c>
      <c r="FA200" s="14">
        <v>83.256816131060205</v>
      </c>
      <c r="FC200" s="7" t="s">
        <v>446</v>
      </c>
      <c r="FD200" s="17">
        <f>CORREL($FF$153:$FF$191,DO$196:DO$234)</f>
        <v>-0.17880590294586135</v>
      </c>
      <c r="FE200" s="17">
        <f t="shared" ref="FE199:GP200" si="384">CORREL($FF$153:$FF$191,DP$196:DP$234)</f>
        <v>-0.2582557737080553</v>
      </c>
      <c r="FF200" s="17">
        <f t="shared" si="384"/>
        <v>-0.11986271815909379</v>
      </c>
      <c r="FG200" s="17">
        <f t="shared" si="384"/>
        <v>-9.6632258872393795E-2</v>
      </c>
      <c r="FH200" s="17">
        <f t="shared" si="384"/>
        <v>-3.7013438825255263E-2</v>
      </c>
      <c r="FI200" s="17">
        <f t="shared" si="384"/>
        <v>-0.22842872983962903</v>
      </c>
      <c r="FJ200" s="17">
        <f t="shared" si="384"/>
        <v>-9.7023134047442408E-2</v>
      </c>
      <c r="FK200" s="17">
        <f t="shared" si="384"/>
        <v>-0.19369111441932113</v>
      </c>
      <c r="FL200" s="17">
        <f t="shared" si="384"/>
        <v>-0.50445570891876645</v>
      </c>
      <c r="FM200" s="17">
        <f t="shared" si="384"/>
        <v>-0.39117080663991588</v>
      </c>
      <c r="FN200" s="17">
        <f t="shared" si="384"/>
        <v>-0.25599108091803841</v>
      </c>
      <c r="FO200" s="17">
        <f t="shared" si="384"/>
        <v>-2.3148145258810062E-2</v>
      </c>
      <c r="FP200" s="17">
        <f t="shared" si="384"/>
        <v>-3.8472875911095952E-2</v>
      </c>
      <c r="FQ200" s="17">
        <f t="shared" si="384"/>
        <v>-9.9285250270930131E-2</v>
      </c>
      <c r="FR200" s="17">
        <f t="shared" si="384"/>
        <v>-9.8819303525250184E-3</v>
      </c>
      <c r="FS200" s="17">
        <f t="shared" si="384"/>
        <v>2.9579439280896319E-2</v>
      </c>
      <c r="FT200" s="17">
        <f t="shared" si="384"/>
        <v>-8.6793914291462188E-2</v>
      </c>
      <c r="FU200" s="17">
        <f t="shared" si="384"/>
        <v>-5.0678953996666713E-2</v>
      </c>
      <c r="FV200" s="17">
        <f t="shared" si="384"/>
        <v>-0.15756271067710065</v>
      </c>
      <c r="FW200" s="17">
        <f t="shared" si="384"/>
        <v>0.11790148750514533</v>
      </c>
      <c r="FX200" s="17">
        <f t="shared" si="384"/>
        <v>1.6826057211115394E-2</v>
      </c>
      <c r="FY200" s="17">
        <f t="shared" si="384"/>
        <v>-0.18612195927740863</v>
      </c>
      <c r="FZ200" s="17">
        <f t="shared" si="384"/>
        <v>-0.24154209157142756</v>
      </c>
      <c r="GA200" s="17">
        <f t="shared" si="384"/>
        <v>-6.3592964175016855E-4</v>
      </c>
      <c r="GB200" s="17">
        <f t="shared" si="384"/>
        <v>4.472310118736135E-2</v>
      </c>
      <c r="GC200" s="17">
        <f t="shared" si="384"/>
        <v>7.4560525032771635E-2</v>
      </c>
      <c r="GD200" s="17">
        <f t="shared" si="384"/>
        <v>-0.16483265241724732</v>
      </c>
      <c r="GE200" s="17">
        <f t="shared" si="384"/>
        <v>-2.7325838634858889E-2</v>
      </c>
      <c r="GF200" s="17">
        <f t="shared" si="384"/>
        <v>-0.12210805050046138</v>
      </c>
      <c r="GG200" s="17">
        <f t="shared" si="384"/>
        <v>0.15937714547532075</v>
      </c>
      <c r="GH200" s="17">
        <f t="shared" si="384"/>
        <v>0.23169553491898459</v>
      </c>
      <c r="GI200" s="17">
        <f t="shared" si="384"/>
        <v>-0.12963100193587895</v>
      </c>
      <c r="GJ200" s="17">
        <f t="shared" si="384"/>
        <v>-0.12073696510743699</v>
      </c>
      <c r="GK200" s="17">
        <f t="shared" si="384"/>
        <v>-0.1917746435889604</v>
      </c>
      <c r="GL200" s="17">
        <f t="shared" si="384"/>
        <v>-9.1317145166895763E-2</v>
      </c>
      <c r="GM200" s="17">
        <f t="shared" si="384"/>
        <v>-0.21543702688455935</v>
      </c>
      <c r="GN200" s="17">
        <f t="shared" si="384"/>
        <v>-6.1241037708994681E-2</v>
      </c>
      <c r="GO200" s="17">
        <f t="shared" si="384"/>
        <v>-6.1241037708994681E-2</v>
      </c>
      <c r="GP200" s="17">
        <f t="shared" si="384"/>
        <v>8.9865100486171273E-2</v>
      </c>
    </row>
    <row r="201" spans="1:198">
      <c r="A201" s="66" t="s">
        <v>211</v>
      </c>
      <c r="B201" s="17">
        <f>CORREL($G$150:$G$188,H46:H84)</f>
        <v>-1.1631824920363158E-2</v>
      </c>
      <c r="C201" s="17">
        <f t="shared" ref="C201:Q201" si="385">CORREL($G$150:$G$188,I46:I84)</f>
        <v>-8.7945990895129666E-2</v>
      </c>
      <c r="D201" s="17">
        <f t="shared" si="385"/>
        <v>7.8339250149783532E-2</v>
      </c>
      <c r="E201" s="17">
        <f t="shared" si="385"/>
        <v>-1.6300328181834089E-2</v>
      </c>
      <c r="F201" s="17">
        <f t="shared" si="385"/>
        <v>9.7241455806913193E-2</v>
      </c>
      <c r="G201" s="17">
        <f t="shared" si="385"/>
        <v>6.4309870281855405E-2</v>
      </c>
      <c r="H201" s="17">
        <f t="shared" si="385"/>
        <v>-0.11840695291087511</v>
      </c>
      <c r="I201" s="17">
        <f t="shared" si="385"/>
        <v>7.1944976690152179E-2</v>
      </c>
      <c r="J201" s="17">
        <f t="shared" si="385"/>
        <v>-7.3236655461736966E-2</v>
      </c>
      <c r="K201" s="17">
        <f t="shared" si="385"/>
        <v>-2.1765010437865134E-2</v>
      </c>
      <c r="L201" s="17">
        <f t="shared" si="385"/>
        <v>1.3561226671035877E-2</v>
      </c>
      <c r="M201" s="17">
        <f t="shared" si="385"/>
        <v>6.9409771846623392E-2</v>
      </c>
      <c r="N201" s="17">
        <f>CORREL($G$150:$G$188,T46:T84)</f>
        <v>5.9035673455955243E-2</v>
      </c>
      <c r="O201" s="17">
        <f t="shared" si="385"/>
        <v>4.710293425285219E-2</v>
      </c>
      <c r="P201" s="17">
        <f t="shared" si="385"/>
        <v>0.10057608240568851</v>
      </c>
      <c r="Q201" s="17">
        <f t="shared" si="385"/>
        <v>-0.29490811467823042</v>
      </c>
      <c r="R201" s="17">
        <f t="shared" ref="R201" si="386">CORREL($G$150:$G$188,X46:X84)</f>
        <v>-8.2591323610325618E-2</v>
      </c>
      <c r="S201" s="17">
        <f t="shared" ref="S201" si="387">CORREL($G$150:$G$188,Y46:Y84)</f>
        <v>-0.20147498540095962</v>
      </c>
      <c r="T201" s="17">
        <f t="shared" ref="T201" si="388">CORREL($G$150:$G$188,Z46:Z84)</f>
        <v>-0.23132429600850454</v>
      </c>
      <c r="U201" s="17">
        <f t="shared" ref="U201" si="389">CORREL($G$150:$G$188,AA46:AA84)</f>
        <v>7.2958245888996866E-4</v>
      </c>
      <c r="V201" s="17">
        <f t="shared" ref="V201" si="390">CORREL($G$150:$G$188,AB46:AB84)</f>
        <v>-4.0533712476499189E-3</v>
      </c>
      <c r="W201" s="17">
        <f t="shared" ref="W201" si="391">CORREL($G$150:$G$188,AC46:AC84)</f>
        <v>-3.4219523636711095E-2</v>
      </c>
      <c r="Y201" s="31">
        <f>COUNT(G$150:G$188)</f>
        <v>30</v>
      </c>
      <c r="Z201" s="17">
        <f t="shared" si="321"/>
        <v>0.95135529754049719</v>
      </c>
      <c r="AA201" s="17">
        <f t="shared" si="322"/>
        <v>0.64398876352742096</v>
      </c>
      <c r="AB201" s="17">
        <f t="shared" si="323"/>
        <v>0.68071855935731218</v>
      </c>
      <c r="AC201" s="17">
        <f t="shared" si="324"/>
        <v>0.93186993925097261</v>
      </c>
      <c r="AD201" s="17">
        <f t="shared" si="325"/>
        <v>0.609213763620718</v>
      </c>
      <c r="AE201" s="17">
        <f t="shared" si="326"/>
        <v>0.73564789859871849</v>
      </c>
      <c r="AF201" s="17">
        <f t="shared" si="327"/>
        <v>0.53316460051177783</v>
      </c>
      <c r="AG201" s="17">
        <f t="shared" si="328"/>
        <v>0.70557552884362229</v>
      </c>
      <c r="AH201" s="17">
        <f t="shared" si="329"/>
        <v>0.70052929738356928</v>
      </c>
      <c r="AI201" s="17">
        <f t="shared" si="330"/>
        <v>0.90911122496404884</v>
      </c>
      <c r="AJ201" s="17">
        <f t="shared" si="331"/>
        <v>0.9432984102992622</v>
      </c>
      <c r="AK201" s="17">
        <f t="shared" si="332"/>
        <v>0.71551536949184524</v>
      </c>
      <c r="AL201" s="17">
        <f t="shared" si="333"/>
        <v>0.75665043016989064</v>
      </c>
      <c r="AM201" s="17">
        <f t="shared" si="334"/>
        <v>0.80477830973566233</v>
      </c>
      <c r="AN201" s="17">
        <f t="shared" si="335"/>
        <v>0.59693426371092084</v>
      </c>
      <c r="AO201" s="17">
        <f t="shared" si="336"/>
        <v>0.11363602397331184</v>
      </c>
      <c r="AP201" s="17">
        <f t="shared" si="337"/>
        <v>0.66436688905746277</v>
      </c>
      <c r="AQ201" s="17">
        <f t="shared" si="338"/>
        <v>0.28568761828412326</v>
      </c>
      <c r="AR201" s="17">
        <f t="shared" si="339"/>
        <v>0.21871814775516313</v>
      </c>
      <c r="AS201" s="17">
        <f t="shared" si="340"/>
        <v>0.99694707839009655</v>
      </c>
      <c r="AT201" s="17">
        <f t="shared" si="341"/>
        <v>0.98303992633711768</v>
      </c>
      <c r="AU201" s="17">
        <f t="shared" si="342"/>
        <v>0.85753236352768547</v>
      </c>
      <c r="AW201" s="66" t="s">
        <v>211</v>
      </c>
      <c r="AX201" s="17">
        <f t="shared" ref="AX201:CC201" si="392">CORREL($G$150:$G$188,DB$196:DB$234)</f>
        <v>-0.19257517427775103</v>
      </c>
      <c r="AY201" s="17">
        <f t="shared" si="392"/>
        <v>-0.1066776964402356</v>
      </c>
      <c r="AZ201" s="17">
        <f t="shared" si="392"/>
        <v>-0.14548854957346347</v>
      </c>
      <c r="BA201" s="17">
        <f t="shared" si="392"/>
        <v>-0.36073803645308478</v>
      </c>
      <c r="BB201" s="17">
        <f t="shared" si="392"/>
        <v>-0.49648795110591731</v>
      </c>
      <c r="BC201" s="17">
        <f t="shared" si="392"/>
        <v>-0.16963172121592926</v>
      </c>
      <c r="BD201" s="17">
        <f t="shared" si="392"/>
        <v>-0.37258100928422971</v>
      </c>
      <c r="BE201" s="17">
        <f t="shared" si="392"/>
        <v>-0.31350987315424944</v>
      </c>
      <c r="BF201" s="17">
        <f t="shared" si="392"/>
        <v>-0.25885826492636571</v>
      </c>
      <c r="BG201" s="17">
        <f t="shared" si="392"/>
        <v>-9.3682415180533399E-2</v>
      </c>
      <c r="BH201" s="17">
        <f t="shared" si="392"/>
        <v>-0.42039664966082241</v>
      </c>
      <c r="BI201" s="17">
        <f t="shared" si="392"/>
        <v>3.1417656078193565E-2</v>
      </c>
      <c r="BJ201" s="68">
        <f t="shared" si="392"/>
        <v>-0.41625742657948955</v>
      </c>
      <c r="BK201" s="17">
        <f t="shared" si="392"/>
        <v>-0.17233815006314029</v>
      </c>
      <c r="BL201" s="17">
        <f t="shared" si="392"/>
        <v>-0.19266854639083303</v>
      </c>
      <c r="BM201" s="17">
        <f t="shared" si="392"/>
        <v>-0.22600274705212089</v>
      </c>
      <c r="BN201" s="17">
        <f t="shared" si="392"/>
        <v>-0.37389221594739297</v>
      </c>
      <c r="BO201" s="17">
        <f t="shared" si="392"/>
        <v>-0.42681211653166734</v>
      </c>
      <c r="BP201" s="17">
        <f t="shared" si="392"/>
        <v>-0.20336653255192425</v>
      </c>
      <c r="BQ201" s="17">
        <f t="shared" si="392"/>
        <v>-0.32212384177155085</v>
      </c>
      <c r="BR201" s="17">
        <f t="shared" si="392"/>
        <v>-0.19354063524761431</v>
      </c>
      <c r="BS201" s="17">
        <f t="shared" si="392"/>
        <v>-0.34252414332864761</v>
      </c>
      <c r="BT201" s="17">
        <f t="shared" si="392"/>
        <v>-0.15920435565507765</v>
      </c>
      <c r="BU201" s="17">
        <f t="shared" si="392"/>
        <v>-0.40544320965335479</v>
      </c>
      <c r="BV201" s="17">
        <f t="shared" si="392"/>
        <v>-0.37716112480367803</v>
      </c>
      <c r="BW201" s="68">
        <f t="shared" si="392"/>
        <v>-0.52364509286619776</v>
      </c>
      <c r="BX201" s="17">
        <f t="shared" si="392"/>
        <v>-0.21711980541321019</v>
      </c>
      <c r="BY201" s="17">
        <f t="shared" si="392"/>
        <v>-5.9941514412931239E-2</v>
      </c>
      <c r="BZ201" s="17">
        <f t="shared" si="392"/>
        <v>-8.9020634186149791E-2</v>
      </c>
      <c r="CA201" s="17">
        <f t="shared" si="392"/>
        <v>-0.35557222669037575</v>
      </c>
      <c r="CB201" s="17">
        <f t="shared" si="392"/>
        <v>-0.50012526253899492</v>
      </c>
      <c r="CC201" s="17">
        <f t="shared" si="392"/>
        <v>-0.21209105748712362</v>
      </c>
      <c r="CD201" s="17">
        <f t="shared" ref="CD201:CW201" si="393">CORREL($G$150:$G$188,EH$196:EH$234)</f>
        <v>-0.54478299900104177</v>
      </c>
      <c r="CE201" s="17">
        <f t="shared" si="393"/>
        <v>-0.24936880012119286</v>
      </c>
      <c r="CF201" s="17">
        <f t="shared" si="393"/>
        <v>-0.19712150838104869</v>
      </c>
      <c r="CG201" s="17">
        <f t="shared" si="393"/>
        <v>-8.2479666556649511E-2</v>
      </c>
      <c r="CH201" s="17">
        <f t="shared" si="393"/>
        <v>-0.41644328659466046</v>
      </c>
      <c r="CI201" s="17">
        <f t="shared" si="393"/>
        <v>2.5637856980900773E-3</v>
      </c>
      <c r="CJ201" s="68">
        <f t="shared" si="393"/>
        <v>-0.42471130146634756</v>
      </c>
      <c r="CK201" s="17">
        <f t="shared" si="393"/>
        <v>-4.9040181045636608E-2</v>
      </c>
      <c r="CL201" s="17">
        <f t="shared" si="393"/>
        <v>0.10292941242765961</v>
      </c>
      <c r="CM201" s="17">
        <f t="shared" si="393"/>
        <v>0.123726144861407</v>
      </c>
      <c r="CN201" s="17">
        <f t="shared" si="393"/>
        <v>8.6775699944632884E-2</v>
      </c>
      <c r="CO201" s="17">
        <f t="shared" si="393"/>
        <v>-7.7329519423900539E-2</v>
      </c>
      <c r="CP201" s="17">
        <f t="shared" si="393"/>
        <v>2.6621586995572297E-2</v>
      </c>
      <c r="CQ201" s="17">
        <f t="shared" si="393"/>
        <v>0.31894303582700112</v>
      </c>
      <c r="CR201" s="17">
        <f t="shared" si="393"/>
        <v>-0.13329765770599014</v>
      </c>
      <c r="CS201" s="17">
        <f t="shared" si="393"/>
        <v>-5.8084666916128513E-2</v>
      </c>
      <c r="CT201" s="17">
        <f t="shared" si="393"/>
        <v>-5.8125701499309519E-2</v>
      </c>
      <c r="CU201" s="17">
        <f t="shared" si="393"/>
        <v>-2.3373194044312064E-2</v>
      </c>
      <c r="CV201" s="17">
        <f t="shared" si="393"/>
        <v>-2.3373194044312064E-2</v>
      </c>
      <c r="CW201" s="17">
        <f t="shared" si="393"/>
        <v>5.9154992080241955E-2</v>
      </c>
      <c r="DA201" s="7">
        <v>1985</v>
      </c>
      <c r="DB201" s="14">
        <v>654.60834546026604</v>
      </c>
      <c r="DC201" s="14">
        <v>112.11625046625161</v>
      </c>
      <c r="DD201" s="14">
        <v>136.44879187655695</v>
      </c>
      <c r="DE201" s="14">
        <v>445.94365039216348</v>
      </c>
      <c r="DF201" s="14">
        <v>391.31816216699599</v>
      </c>
      <c r="DG201" s="14">
        <v>613.09979609361494</v>
      </c>
      <c r="DH201" s="14">
        <v>184.57747671001408</v>
      </c>
      <c r="DI201" s="14">
        <v>471.68547006325252</v>
      </c>
      <c r="DJ201" s="14">
        <v>414.93372999429039</v>
      </c>
      <c r="DK201" s="14">
        <v>126.2652585708898</v>
      </c>
      <c r="DL201" s="14">
        <v>703.49426190907798</v>
      </c>
      <c r="DM201" s="14">
        <v>290.75408735420871</v>
      </c>
      <c r="DN201" s="71">
        <v>389.09289124228701</v>
      </c>
      <c r="DO201" s="14">
        <v>229.902755308699</v>
      </c>
      <c r="DP201" s="14">
        <v>5.2981372768434198</v>
      </c>
      <c r="DQ201" s="14">
        <v>4.8156869450057496</v>
      </c>
      <c r="DR201" s="14">
        <v>72.206786358810504</v>
      </c>
      <c r="DS201" s="14">
        <v>114.87975919559</v>
      </c>
      <c r="DT201" s="14">
        <v>188.18005085567799</v>
      </c>
      <c r="DU201" s="14">
        <v>29.811084941020301</v>
      </c>
      <c r="DV201" s="14">
        <v>200.12772913231601</v>
      </c>
      <c r="DW201" s="14">
        <v>96.343730657405402</v>
      </c>
      <c r="DX201" s="14">
        <v>7.7809817619650099</v>
      </c>
      <c r="DY201" s="14">
        <v>191.93751513810199</v>
      </c>
      <c r="DZ201" s="14">
        <v>82.7496402879366</v>
      </c>
      <c r="EA201" s="71">
        <v>111.13668462427999</v>
      </c>
      <c r="EB201" s="14">
        <v>291.22852288012598</v>
      </c>
      <c r="EC201" s="14">
        <v>49.870666656428398</v>
      </c>
      <c r="ED201" s="14">
        <v>78.603248988548302</v>
      </c>
      <c r="EE201" s="14">
        <v>200.319133552957</v>
      </c>
      <c r="EF201" s="14">
        <v>170.144901083289</v>
      </c>
      <c r="EG201" s="14">
        <v>298.70541633768897</v>
      </c>
      <c r="EH201" s="14">
        <v>88.227132587067203</v>
      </c>
      <c r="EI201" s="14">
        <v>191.28209540017099</v>
      </c>
      <c r="EJ201" s="14">
        <v>153.29900152296901</v>
      </c>
      <c r="EK201" s="14">
        <v>14.4551405018038</v>
      </c>
      <c r="EL201" s="14">
        <v>283.41842491014</v>
      </c>
      <c r="EM201" s="14">
        <v>109.57571426917301</v>
      </c>
      <c r="EN201" s="71">
        <v>156.27831815001301</v>
      </c>
      <c r="EO201" s="14">
        <v>133.477067271441</v>
      </c>
      <c r="EP201" s="14">
        <v>56.947446532979797</v>
      </c>
      <c r="EQ201" s="14">
        <v>53.0298559430029</v>
      </c>
      <c r="ER201" s="14">
        <v>173.41773048039599</v>
      </c>
      <c r="ES201" s="14">
        <v>106.29350188811701</v>
      </c>
      <c r="ET201" s="14">
        <v>126.21432890024801</v>
      </c>
      <c r="EU201" s="14">
        <v>66.539259181926596</v>
      </c>
      <c r="EV201" s="14">
        <v>80.275645530765502</v>
      </c>
      <c r="EW201" s="14">
        <v>165.29099781391599</v>
      </c>
      <c r="EX201" s="14">
        <v>104.02913630712099</v>
      </c>
      <c r="EY201" s="14">
        <v>228.13832186083599</v>
      </c>
      <c r="EZ201" s="14">
        <v>228.13832186083599</v>
      </c>
      <c r="FA201" s="14">
        <v>121.67788846799399</v>
      </c>
      <c r="FC201" s="7" t="s">
        <v>447</v>
      </c>
      <c r="FD201" s="17">
        <f>CORREL($FG$153:$FG$191,DO$196:DO$234)</f>
        <v>-0.20454825266273013</v>
      </c>
      <c r="FE201" s="17">
        <f t="shared" ref="FE200:GP201" si="394">CORREL($FG$153:$FG$191,DP$196:DP$234)</f>
        <v>-0.21065734012874049</v>
      </c>
      <c r="FF201" s="17">
        <f t="shared" si="394"/>
        <v>-8.4223464689113528E-2</v>
      </c>
      <c r="FG201" s="17">
        <f t="shared" si="394"/>
        <v>-0.15671474528219609</v>
      </c>
      <c r="FH201" s="17">
        <f t="shared" si="394"/>
        <v>-0.20518039414858327</v>
      </c>
      <c r="FI201" s="17">
        <f t="shared" si="394"/>
        <v>-0.30703177729148007</v>
      </c>
      <c r="FJ201" s="17">
        <f t="shared" si="394"/>
        <v>-0.22662274268906904</v>
      </c>
      <c r="FK201" s="17">
        <f t="shared" si="394"/>
        <v>-0.21899338462733228</v>
      </c>
      <c r="FL201" s="17">
        <f t="shared" si="394"/>
        <v>-0.49429923398300052</v>
      </c>
      <c r="FM201" s="17">
        <f t="shared" si="394"/>
        <v>-0.30231894608816728</v>
      </c>
      <c r="FN201" s="17">
        <f t="shared" si="394"/>
        <v>-0.31413133231409418</v>
      </c>
      <c r="FO201" s="17">
        <f t="shared" si="394"/>
        <v>-0.17371657386874248</v>
      </c>
      <c r="FP201" s="17">
        <f t="shared" si="394"/>
        <v>-0.17984096336820093</v>
      </c>
      <c r="FQ201" s="17">
        <f t="shared" si="394"/>
        <v>-0.11770188373034325</v>
      </c>
      <c r="FR201" s="17">
        <f t="shared" si="394"/>
        <v>-0.15782976125230477</v>
      </c>
      <c r="FS201" s="17">
        <f t="shared" si="394"/>
        <v>-8.1953626672159163E-2</v>
      </c>
      <c r="FT201" s="17">
        <f t="shared" si="394"/>
        <v>-0.21914543040605119</v>
      </c>
      <c r="FU201" s="17">
        <f t="shared" si="394"/>
        <v>-0.19095004547660932</v>
      </c>
      <c r="FV201" s="17">
        <f t="shared" si="394"/>
        <v>-0.15362592138811854</v>
      </c>
      <c r="FW201" s="17">
        <f t="shared" si="394"/>
        <v>-0.10451586575376975</v>
      </c>
      <c r="FX201" s="17">
        <f t="shared" si="394"/>
        <v>-3.6260857981483145E-2</v>
      </c>
      <c r="FY201" s="17">
        <f t="shared" si="394"/>
        <v>-0.19732810539514112</v>
      </c>
      <c r="FZ201" s="17">
        <f t="shared" si="394"/>
        <v>-0.11896757304303655</v>
      </c>
      <c r="GA201" s="17">
        <f t="shared" si="394"/>
        <v>-0.16517364647058003</v>
      </c>
      <c r="GB201" s="17">
        <f t="shared" si="394"/>
        <v>-2.4801226837778099E-3</v>
      </c>
      <c r="GC201" s="17">
        <f t="shared" si="394"/>
        <v>-6.3378175166281234E-2</v>
      </c>
      <c r="GD201" s="17">
        <f t="shared" si="394"/>
        <v>0.10565028449940982</v>
      </c>
      <c r="GE201" s="17">
        <f t="shared" si="394"/>
        <v>5.0358936887047741E-2</v>
      </c>
      <c r="GF201" s="17">
        <f t="shared" si="394"/>
        <v>-5.3622728986952327E-2</v>
      </c>
      <c r="GG201" s="17">
        <f t="shared" si="394"/>
        <v>0.2920885832569271</v>
      </c>
      <c r="GH201" s="17">
        <f t="shared" si="394"/>
        <v>0.43913452697352057</v>
      </c>
      <c r="GI201" s="17">
        <f t="shared" si="394"/>
        <v>0.11061622853935794</v>
      </c>
      <c r="GJ201" s="17">
        <f t="shared" si="394"/>
        <v>0.18015458362084857</v>
      </c>
      <c r="GK201" s="17">
        <f t="shared" si="394"/>
        <v>9.8756018415967955E-2</v>
      </c>
      <c r="GL201" s="17">
        <f t="shared" si="394"/>
        <v>2.322322369346411E-2</v>
      </c>
      <c r="GM201" s="17">
        <f t="shared" si="394"/>
        <v>-0.11834171041942952</v>
      </c>
      <c r="GN201" s="17">
        <f t="shared" si="394"/>
        <v>0.16530541015247174</v>
      </c>
      <c r="GO201" s="17">
        <f t="shared" si="394"/>
        <v>0.16530541015247174</v>
      </c>
      <c r="GP201" s="17">
        <f t="shared" si="394"/>
        <v>0.40213516296582519</v>
      </c>
    </row>
    <row r="202" spans="1:198">
      <c r="A202" s="66" t="s">
        <v>202</v>
      </c>
      <c r="B202" s="17">
        <f>CORREL($H$150:$H$188,H46:H84)</f>
        <v>7.6426164113216372E-2</v>
      </c>
      <c r="C202" s="17">
        <f t="shared" ref="C202:Q202" si="395">CORREL($H$150:$H$188,I46:I84)</f>
        <v>-8.4097778072906249E-2</v>
      </c>
      <c r="D202" s="17">
        <f t="shared" si="395"/>
        <v>-0.30754729761751215</v>
      </c>
      <c r="E202" s="17">
        <f t="shared" si="395"/>
        <v>-0.46960164085945699</v>
      </c>
      <c r="F202" s="17">
        <f t="shared" si="395"/>
        <v>-0.3884631994273024</v>
      </c>
      <c r="G202" s="17">
        <f t="shared" si="395"/>
        <v>-0.37833744263878943</v>
      </c>
      <c r="H202" s="17">
        <f t="shared" si="395"/>
        <v>-1.1054201883871149E-2</v>
      </c>
      <c r="I202" s="17">
        <f t="shared" si="395"/>
        <v>-0.16108374345057952</v>
      </c>
      <c r="J202" s="17">
        <f t="shared" si="395"/>
        <v>-0.44224521028022667</v>
      </c>
      <c r="K202" s="17">
        <f t="shared" si="395"/>
        <v>-0.41340577766023184</v>
      </c>
      <c r="L202" s="17">
        <f t="shared" si="395"/>
        <v>-0.35103845053042443</v>
      </c>
      <c r="M202" s="17">
        <f t="shared" si="395"/>
        <v>-0.29829590028338637</v>
      </c>
      <c r="N202" s="17">
        <f>CORREL($H$150:$H$188,T46:T84)</f>
        <v>-0.2750149472369659</v>
      </c>
      <c r="O202" s="17">
        <f t="shared" si="395"/>
        <v>-0.15827037294505159</v>
      </c>
      <c r="P202" s="17">
        <f t="shared" si="395"/>
        <v>7.9307616465371256E-3</v>
      </c>
      <c r="Q202" s="17">
        <f t="shared" si="395"/>
        <v>-0.14618730038541058</v>
      </c>
      <c r="R202" s="17">
        <f t="shared" ref="R202" si="396">CORREL($H$150:$H$188,X46:X84)</f>
        <v>1.0901285680597181E-2</v>
      </c>
      <c r="S202" s="17">
        <f t="shared" ref="S202" si="397">CORREL($H$150:$H$188,Y46:Y84)</f>
        <v>0.10352362272436547</v>
      </c>
      <c r="T202" s="17">
        <f t="shared" ref="T202" si="398">CORREL($H$150:$H$188,Z46:Z84)</f>
        <v>-0.12040631629420069</v>
      </c>
      <c r="U202" s="17">
        <f t="shared" ref="U202" si="399">CORREL($H$150:$H$188,AA46:AA84)</f>
        <v>-0.23152514292164048</v>
      </c>
      <c r="V202" s="17">
        <f t="shared" ref="V202" si="400">CORREL($H$150:$H$188,AB46:AB84)</f>
        <v>-0.24012464746587822</v>
      </c>
      <c r="W202" s="17">
        <f t="shared" ref="W202" si="401">CORREL($H$150:$H$188,AC46:AC84)</f>
        <v>-0.4011907132117512</v>
      </c>
      <c r="Y202" s="31">
        <f>COUNT(H$150:H$188)</f>
        <v>38</v>
      </c>
      <c r="Z202" s="17">
        <f t="shared" si="321"/>
        <v>0.64835211965246409</v>
      </c>
      <c r="AA202" s="17">
        <f t="shared" si="322"/>
        <v>0.61567689661718072</v>
      </c>
      <c r="AB202" s="17">
        <f t="shared" si="323"/>
        <v>6.033613623460355E-2</v>
      </c>
      <c r="AC202" s="17">
        <f t="shared" si="324"/>
        <v>2.9344684647094246E-3</v>
      </c>
      <c r="AD202" s="17">
        <f t="shared" si="325"/>
        <v>1.5945511366271994E-2</v>
      </c>
      <c r="AE202" s="17">
        <f t="shared" si="326"/>
        <v>1.9174056079544716E-2</v>
      </c>
      <c r="AF202" s="17">
        <f t="shared" si="327"/>
        <v>0.94748268593417961</v>
      </c>
      <c r="AG202" s="17">
        <f t="shared" si="328"/>
        <v>0.33397161658688601</v>
      </c>
      <c r="AH202" s="17">
        <f t="shared" si="329"/>
        <v>5.4347693322749626E-3</v>
      </c>
      <c r="AI202" s="17">
        <f t="shared" si="330"/>
        <v>9.8848985444650178E-3</v>
      </c>
      <c r="AJ202" s="17">
        <f t="shared" si="331"/>
        <v>3.0698802391065736E-2</v>
      </c>
      <c r="AK202" s="17">
        <f t="shared" si="332"/>
        <v>6.8902785810023251E-2</v>
      </c>
      <c r="AL202" s="17">
        <f t="shared" si="333"/>
        <v>9.4707587118315534E-2</v>
      </c>
      <c r="AM202" s="17">
        <f t="shared" si="334"/>
        <v>0.34259380970247033</v>
      </c>
      <c r="AN202" s="17">
        <f t="shared" si="335"/>
        <v>0.96230915338951406</v>
      </c>
      <c r="AO202" s="17">
        <f t="shared" si="336"/>
        <v>0.38115287149319554</v>
      </c>
      <c r="AP202" s="17">
        <f t="shared" si="337"/>
        <v>0.94820818936677032</v>
      </c>
      <c r="AQ202" s="17">
        <f t="shared" si="338"/>
        <v>0.53623919580064972</v>
      </c>
      <c r="AR202" s="17">
        <f t="shared" si="339"/>
        <v>0.47148431235285526</v>
      </c>
      <c r="AS202" s="17">
        <f t="shared" si="340"/>
        <v>0.16192458383149227</v>
      </c>
      <c r="AT202" s="17">
        <f t="shared" si="341"/>
        <v>0.14646709935435992</v>
      </c>
      <c r="AU202" s="17">
        <f t="shared" si="342"/>
        <v>1.2547717389153463E-2</v>
      </c>
      <c r="AW202" s="66" t="s">
        <v>202</v>
      </c>
      <c r="AX202" s="17">
        <f t="shared" ref="AX202:CC202" si="402">CORREL($H$150:$H$188,DB$196:DB$234)</f>
        <v>-0.11858563588072382</v>
      </c>
      <c r="AY202" s="17">
        <f t="shared" si="402"/>
        <v>-0.14372792426292635</v>
      </c>
      <c r="AZ202" s="17">
        <f t="shared" si="402"/>
        <v>-7.9997002062938902E-2</v>
      </c>
      <c r="BA202" s="17">
        <f t="shared" si="402"/>
        <v>-0.2113444171722311</v>
      </c>
      <c r="BB202" s="17">
        <f t="shared" si="402"/>
        <v>-0.29635439323213608</v>
      </c>
      <c r="BC202" s="17">
        <f t="shared" si="402"/>
        <v>-4.9736016602142982E-2</v>
      </c>
      <c r="BD202" s="17">
        <f t="shared" si="402"/>
        <v>-0.1895050699200104</v>
      </c>
      <c r="BE202" s="17">
        <f t="shared" si="402"/>
        <v>-0.16482805726860844</v>
      </c>
      <c r="BF202" s="17">
        <f t="shared" si="402"/>
        <v>-1.2441551060331572E-2</v>
      </c>
      <c r="BG202" s="17">
        <f t="shared" si="402"/>
        <v>6.1741481367015523E-2</v>
      </c>
      <c r="BH202" s="17">
        <f t="shared" si="402"/>
        <v>-0.21128408525062503</v>
      </c>
      <c r="BI202" s="17">
        <f t="shared" si="402"/>
        <v>-0.16678583342369097</v>
      </c>
      <c r="BJ202" s="68">
        <f t="shared" si="402"/>
        <v>-0.31567915147254977</v>
      </c>
      <c r="BK202" s="17">
        <f t="shared" si="402"/>
        <v>-0.22684964897771839</v>
      </c>
      <c r="BL202" s="17">
        <f t="shared" si="402"/>
        <v>-0.14971516671680207</v>
      </c>
      <c r="BM202" s="17">
        <f t="shared" si="402"/>
        <v>-0.21447033809106847</v>
      </c>
      <c r="BN202" s="17">
        <f t="shared" si="402"/>
        <v>-0.31528086416216311</v>
      </c>
      <c r="BO202" s="17">
        <f t="shared" si="402"/>
        <v>-0.34975205989590497</v>
      </c>
      <c r="BP202" s="17">
        <f t="shared" si="402"/>
        <v>-0.17678136158803612</v>
      </c>
      <c r="BQ202" s="17">
        <f t="shared" si="402"/>
        <v>-0.29566763841402582</v>
      </c>
      <c r="BR202" s="17">
        <f t="shared" si="402"/>
        <v>-0.28915133032440593</v>
      </c>
      <c r="BS202" s="17">
        <f t="shared" si="402"/>
        <v>-0.1032986692464082</v>
      </c>
      <c r="BT202" s="17">
        <f t="shared" si="402"/>
        <v>-0.19511679315038793</v>
      </c>
      <c r="BU202" s="17">
        <f t="shared" si="402"/>
        <v>-0.24976700729480061</v>
      </c>
      <c r="BV202" s="17">
        <f t="shared" si="402"/>
        <v>-8.5423265410165442E-2</v>
      </c>
      <c r="BW202" s="68">
        <f t="shared" si="402"/>
        <v>-0.35865439909934538</v>
      </c>
      <c r="BX202" s="17">
        <f t="shared" si="402"/>
        <v>-0.11359748171166609</v>
      </c>
      <c r="BY202" s="17">
        <f t="shared" si="402"/>
        <v>-0.1389240122032431</v>
      </c>
      <c r="BZ202" s="17">
        <f t="shared" si="402"/>
        <v>-5.5400258556636016E-2</v>
      </c>
      <c r="CA202" s="17">
        <f t="shared" si="402"/>
        <v>-0.16162267877822514</v>
      </c>
      <c r="CB202" s="17">
        <f t="shared" si="402"/>
        <v>-7.1575091822122822E-2</v>
      </c>
      <c r="CC202" s="17">
        <f t="shared" si="402"/>
        <v>-1.0296040467001305E-2</v>
      </c>
      <c r="CD202" s="17">
        <f t="shared" ref="CD202:CW202" si="403">CORREL($H$150:$H$188,EH$196:EH$234)</f>
        <v>-0.21432162356567572</v>
      </c>
      <c r="CE202" s="17">
        <f t="shared" si="403"/>
        <v>1.5478781835461542E-2</v>
      </c>
      <c r="CF202" s="17">
        <f t="shared" si="403"/>
        <v>0.10256796210988015</v>
      </c>
      <c r="CG202" s="17">
        <f t="shared" si="403"/>
        <v>0.1937099936187</v>
      </c>
      <c r="CH202" s="17">
        <f t="shared" si="403"/>
        <v>-7.7797055948192154E-2</v>
      </c>
      <c r="CI202" s="17">
        <f t="shared" si="403"/>
        <v>-9.926451014281272E-2</v>
      </c>
      <c r="CJ202" s="68">
        <f t="shared" si="403"/>
        <v>-0.178717188722718</v>
      </c>
      <c r="CK202" s="17">
        <f t="shared" si="403"/>
        <v>5.6272209274439836E-2</v>
      </c>
      <c r="CL202" s="17">
        <f t="shared" si="403"/>
        <v>7.2642428415932145E-2</v>
      </c>
      <c r="CM202" s="17">
        <f t="shared" si="403"/>
        <v>0.18555641227323935</v>
      </c>
      <c r="CN202" s="17">
        <f t="shared" si="403"/>
        <v>8.2347216558050509E-2</v>
      </c>
      <c r="CO202" s="17">
        <f t="shared" si="403"/>
        <v>-0.23602402845868634</v>
      </c>
      <c r="CP202" s="17">
        <f t="shared" si="403"/>
        <v>3.8485911813039585E-2</v>
      </c>
      <c r="CQ202" s="17">
        <f t="shared" si="403"/>
        <v>0.1553497835877676</v>
      </c>
      <c r="CR202" s="17">
        <f t="shared" si="403"/>
        <v>-2.4721147473240088E-2</v>
      </c>
      <c r="CS202" s="17">
        <f t="shared" si="403"/>
        <v>-2.6980572007614997E-2</v>
      </c>
      <c r="CT202" s="17">
        <f t="shared" si="403"/>
        <v>5.3638833215015315E-2</v>
      </c>
      <c r="CU202" s="17">
        <f t="shared" si="403"/>
        <v>-9.0907445235553885E-2</v>
      </c>
      <c r="CV202" s="17">
        <f t="shared" si="403"/>
        <v>-9.0907445235553885E-2</v>
      </c>
      <c r="CW202" s="17">
        <f t="shared" si="403"/>
        <v>-0.10117958147013376</v>
      </c>
      <c r="DA202" s="7">
        <v>1986</v>
      </c>
      <c r="DB202" s="14">
        <v>632.24803701340898</v>
      </c>
      <c r="DC202" s="14">
        <v>101.80151156239179</v>
      </c>
      <c r="DD202" s="14">
        <v>85.323607742285404</v>
      </c>
      <c r="DE202" s="14">
        <v>348.79989202194372</v>
      </c>
      <c r="DF202" s="14">
        <v>337.58713418303699</v>
      </c>
      <c r="DG202" s="14">
        <v>561.03238505696697</v>
      </c>
      <c r="DH202" s="14">
        <v>174.32289874632079</v>
      </c>
      <c r="DI202" s="14">
        <v>480.85217261320889</v>
      </c>
      <c r="DJ202" s="14">
        <v>309.8342170221141</v>
      </c>
      <c r="DK202" s="14">
        <v>23.902729921210017</v>
      </c>
      <c r="DL202" s="14">
        <v>677.94852658070306</v>
      </c>
      <c r="DM202" s="14">
        <v>364.4752608090792</v>
      </c>
      <c r="DN202" s="71">
        <v>389.51229997759498</v>
      </c>
      <c r="DO202" s="14">
        <v>208.15858050297101</v>
      </c>
      <c r="DP202" s="14">
        <v>18.827293002812301</v>
      </c>
      <c r="DQ202" s="14">
        <v>12.642660944574301</v>
      </c>
      <c r="DR202" s="14">
        <v>59.920097023501697</v>
      </c>
      <c r="DS202" s="14">
        <v>74.782244945041001</v>
      </c>
      <c r="DT202" s="14">
        <v>142.47758625981601</v>
      </c>
      <c r="DU202" s="14">
        <v>13.898774438021601</v>
      </c>
      <c r="DV202" s="14">
        <v>210.31046607384999</v>
      </c>
      <c r="DW202" s="14">
        <v>103.75381628505301</v>
      </c>
      <c r="DX202" s="14">
        <v>4.3668385857892096</v>
      </c>
      <c r="DY202" s="14">
        <v>178.41741906823501</v>
      </c>
      <c r="DZ202" s="14">
        <v>75.523062649797197</v>
      </c>
      <c r="EA202" s="71">
        <v>105.82891298462199</v>
      </c>
      <c r="EB202" s="14">
        <v>278.186111511771</v>
      </c>
      <c r="EC202" s="14">
        <v>59.600234383859799</v>
      </c>
      <c r="ED202" s="14">
        <v>62.965892203814199</v>
      </c>
      <c r="EE202" s="14">
        <v>172.16678695593399</v>
      </c>
      <c r="EF202" s="14">
        <v>161.73120796773</v>
      </c>
      <c r="EG202" s="14">
        <v>281.343967300489</v>
      </c>
      <c r="EH202" s="14">
        <v>76.925305948943802</v>
      </c>
      <c r="EI202" s="14">
        <v>184.945666762223</v>
      </c>
      <c r="EJ202" s="14">
        <v>111.81488016485</v>
      </c>
      <c r="EK202" s="14">
        <v>9.0027288968419104</v>
      </c>
      <c r="EL202" s="14">
        <v>268.34997206422503</v>
      </c>
      <c r="EM202" s="14">
        <v>158.30758715492601</v>
      </c>
      <c r="EN202" s="71">
        <v>164.24736240971899</v>
      </c>
      <c r="EO202" s="14">
        <v>145.903344998667</v>
      </c>
      <c r="EP202" s="14">
        <v>23.373984175719698</v>
      </c>
      <c r="EQ202" s="14">
        <v>9.7150545938969106</v>
      </c>
      <c r="ER202" s="14">
        <v>116.71300804250799</v>
      </c>
      <c r="ES202" s="14">
        <v>101.07368127026599</v>
      </c>
      <c r="ET202" s="14">
        <v>137.210831496662</v>
      </c>
      <c r="EU202" s="14">
        <v>83.498818359355397</v>
      </c>
      <c r="EV202" s="14">
        <v>85.5960397771359</v>
      </c>
      <c r="EW202" s="14">
        <v>94.265520572211102</v>
      </c>
      <c r="EX202" s="14">
        <v>10.5331624385789</v>
      </c>
      <c r="EY202" s="14">
        <v>231.181135448243</v>
      </c>
      <c r="EZ202" s="14">
        <v>231.181135448243</v>
      </c>
      <c r="FA202" s="14">
        <v>119.436024583254</v>
      </c>
      <c r="FC202" s="7" t="s">
        <v>448</v>
      </c>
      <c r="FD202" s="17">
        <f>CORREL($FH$153:$FH$191,DO$196:DO$234)</f>
        <v>-6.8050110780071976E-2</v>
      </c>
      <c r="FE202" s="17">
        <f t="shared" ref="FE201:GP202" si="404">CORREL($FH$153:$FH$191,DP$196:DP$234)</f>
        <v>-0.15989941131167951</v>
      </c>
      <c r="FF202" s="17">
        <f t="shared" si="404"/>
        <v>-7.597147800502016E-2</v>
      </c>
      <c r="FG202" s="17">
        <f t="shared" si="404"/>
        <v>4.1143817211509162E-3</v>
      </c>
      <c r="FH202" s="17">
        <f t="shared" si="404"/>
        <v>6.5512808077240513E-3</v>
      </c>
      <c r="FI202" s="17">
        <f t="shared" si="404"/>
        <v>-8.9740030470091672E-2</v>
      </c>
      <c r="FJ202" s="17">
        <f t="shared" si="404"/>
        <v>7.6287193379538602E-3</v>
      </c>
      <c r="FK202" s="17">
        <f t="shared" si="404"/>
        <v>-0.18411003013180677</v>
      </c>
      <c r="FL202" s="17">
        <f t="shared" si="404"/>
        <v>-0.23956657240345927</v>
      </c>
      <c r="FM202" s="17">
        <f t="shared" si="404"/>
        <v>-0.15987989790320067</v>
      </c>
      <c r="FN202" s="17">
        <f t="shared" si="404"/>
        <v>-0.10129299448349893</v>
      </c>
      <c r="FO202" s="17">
        <f t="shared" si="404"/>
        <v>0.12963108328306219</v>
      </c>
      <c r="FP202" s="17">
        <f t="shared" si="404"/>
        <v>3.2209727514305189E-2</v>
      </c>
      <c r="FQ202" s="17">
        <f t="shared" si="404"/>
        <v>0.15549694489265029</v>
      </c>
      <c r="FR202" s="17">
        <f t="shared" si="404"/>
        <v>0.35668725361834258</v>
      </c>
      <c r="FS202" s="17">
        <f t="shared" si="404"/>
        <v>0.29905191986712276</v>
      </c>
      <c r="FT202" s="17">
        <f t="shared" si="404"/>
        <v>0.1297391434235885</v>
      </c>
      <c r="FU202" s="17">
        <f t="shared" si="404"/>
        <v>0.14370091419347236</v>
      </c>
      <c r="FV202" s="17">
        <f t="shared" si="404"/>
        <v>0.10173189475952339</v>
      </c>
      <c r="FW202" s="17">
        <f t="shared" si="404"/>
        <v>0.16164261342517208</v>
      </c>
      <c r="FX202" s="17">
        <f t="shared" si="404"/>
        <v>0.22810303388223402</v>
      </c>
      <c r="FY202" s="17">
        <f t="shared" si="404"/>
        <v>-0.14424264324868527</v>
      </c>
      <c r="FZ202" s="17">
        <f t="shared" si="404"/>
        <v>-0.29679989258588041</v>
      </c>
      <c r="GA202" s="17">
        <f t="shared" si="404"/>
        <v>7.9650453995204817E-2</v>
      </c>
      <c r="GB202" s="17">
        <f t="shared" si="404"/>
        <v>0.12493455517581059</v>
      </c>
      <c r="GC202" s="17">
        <f t="shared" si="404"/>
        <v>0.247860087023489</v>
      </c>
      <c r="GD202" s="17">
        <f t="shared" si="404"/>
        <v>-5.4788317790517146E-3</v>
      </c>
      <c r="GE202" s="17">
        <f t="shared" si="404"/>
        <v>3.7554274218970316E-3</v>
      </c>
      <c r="GF202" s="17">
        <f t="shared" si="404"/>
        <v>-6.2530824245128153E-2</v>
      </c>
      <c r="GG202" s="17">
        <f t="shared" si="404"/>
        <v>8.2852313597237159E-2</v>
      </c>
      <c r="GH202" s="17">
        <f t="shared" si="404"/>
        <v>0.27588116524255329</v>
      </c>
      <c r="GI202" s="17">
        <f t="shared" si="404"/>
        <v>3.8822710381501639E-2</v>
      </c>
      <c r="GJ202" s="17">
        <f t="shared" si="404"/>
        <v>-0.19422741416606706</v>
      </c>
      <c r="GK202" s="17">
        <f t="shared" si="404"/>
        <v>-2.4241091867366522E-2</v>
      </c>
      <c r="GL202" s="17">
        <f t="shared" si="404"/>
        <v>2.1485887449336483E-2</v>
      </c>
      <c r="GM202" s="17">
        <f t="shared" si="404"/>
        <v>-9.7442122145491958E-2</v>
      </c>
      <c r="GN202" s="17">
        <f t="shared" si="404"/>
        <v>7.0206133967929171E-2</v>
      </c>
      <c r="GO202" s="17">
        <f t="shared" si="404"/>
        <v>7.0206133967929171E-2</v>
      </c>
      <c r="GP202" s="17">
        <f t="shared" si="404"/>
        <v>6.1757758437579767E-2</v>
      </c>
    </row>
    <row r="203" spans="1:198">
      <c r="A203" s="66" t="s">
        <v>203</v>
      </c>
      <c r="B203" s="17">
        <f>CORREL($I$150:$I$188,H46:H84)</f>
        <v>-4.4263707520061514E-2</v>
      </c>
      <c r="C203" s="17">
        <f t="shared" ref="C203:Q203" si="405">CORREL($I$150:$I$188,I46:I84)</f>
        <v>-4.067666010959075E-2</v>
      </c>
      <c r="D203" s="17">
        <f t="shared" si="405"/>
        <v>-1.579599583804191E-2</v>
      </c>
      <c r="E203" s="17">
        <f t="shared" si="405"/>
        <v>3.160299948750922E-2</v>
      </c>
      <c r="F203" s="17">
        <f t="shared" si="405"/>
        <v>3.7649319790705189E-2</v>
      </c>
      <c r="G203" s="17">
        <f t="shared" si="405"/>
        <v>6.8618835050808472E-2</v>
      </c>
      <c r="H203" s="17">
        <f t="shared" si="405"/>
        <v>-8.2925788763616743E-3</v>
      </c>
      <c r="I203" s="17">
        <f t="shared" si="405"/>
        <v>-5.0025444538197482E-2</v>
      </c>
      <c r="J203" s="17">
        <f t="shared" si="405"/>
        <v>1.3413036208751956E-2</v>
      </c>
      <c r="K203" s="17">
        <f t="shared" si="405"/>
        <v>5.9005320657345761E-2</v>
      </c>
      <c r="L203" s="17">
        <f t="shared" si="405"/>
        <v>4.2965937096724714E-2</v>
      </c>
      <c r="M203" s="17">
        <f t="shared" si="405"/>
        <v>6.0189880232206913E-3</v>
      </c>
      <c r="N203" s="17">
        <f>CORREL($I$150:$I$188,T46:T84)</f>
        <v>-6.7215026199044486E-2</v>
      </c>
      <c r="O203" s="17">
        <f t="shared" si="405"/>
        <v>-3.8211718131579399E-2</v>
      </c>
      <c r="P203" s="17">
        <f t="shared" si="405"/>
        <v>-3.9699743778915858E-2</v>
      </c>
      <c r="Q203" s="17">
        <f t="shared" si="405"/>
        <v>-2.9451309882152707E-3</v>
      </c>
      <c r="R203" s="17">
        <f t="shared" ref="R203" si="406">CORREL($I$150:$I$188,X46:X84)</f>
        <v>-0.12664417460338293</v>
      </c>
      <c r="S203" s="17">
        <f t="shared" ref="S203" si="407">CORREL($I$150:$I$188,Y46:Y84)</f>
        <v>-0.15256045249177477</v>
      </c>
      <c r="T203" s="17">
        <f t="shared" ref="T203" si="408">CORREL($I$150:$I$188,Z46:Z84)</f>
        <v>0.19477274518174661</v>
      </c>
      <c r="U203" s="17">
        <f t="shared" ref="U203" si="409">CORREL($I$150:$I$188,AA46:AA84)</f>
        <v>-0.14857351812024944</v>
      </c>
      <c r="V203" s="17">
        <f t="shared" ref="V203" si="410">CORREL($I$150:$I$188,AB46:AB84)</f>
        <v>-9.2028319583164042E-2</v>
      </c>
      <c r="W203" s="17">
        <f t="shared" ref="W203" si="411">CORREL($I$150:$I$188,AC46:AC84)</f>
        <v>9.203046705850694E-2</v>
      </c>
      <c r="Y203" s="31">
        <f>COUNT(I$150:I$188)</f>
        <v>26</v>
      </c>
      <c r="Z203" s="17">
        <f t="shared" si="321"/>
        <v>0.82999643386320365</v>
      </c>
      <c r="AA203" s="17">
        <f t="shared" si="322"/>
        <v>0.84359930840392972</v>
      </c>
      <c r="AB203" s="17">
        <f t="shared" si="323"/>
        <v>0.93895179688056563</v>
      </c>
      <c r="AC203" s="17">
        <f t="shared" si="324"/>
        <v>0.87819564305963826</v>
      </c>
      <c r="AD203" s="17">
        <f t="shared" si="325"/>
        <v>0.85511388900837515</v>
      </c>
      <c r="AE203" s="17">
        <f t="shared" si="326"/>
        <v>0.73907861067356739</v>
      </c>
      <c r="AF203" s="17">
        <f t="shared" si="327"/>
        <v>0.96792968671891222</v>
      </c>
      <c r="AG203" s="17">
        <f t="shared" si="328"/>
        <v>0.80824769381939277</v>
      </c>
      <c r="AH203" s="17">
        <f t="shared" si="329"/>
        <v>0.94814820986789505</v>
      </c>
      <c r="AI203" s="17">
        <f t="shared" si="330"/>
        <v>0.77463181958832861</v>
      </c>
      <c r="AJ203" s="17">
        <f t="shared" si="331"/>
        <v>0.83491257274164177</v>
      </c>
      <c r="AK203" s="17">
        <f t="shared" si="332"/>
        <v>0.9767196835670342</v>
      </c>
      <c r="AL203" s="17">
        <f t="shared" si="333"/>
        <v>0.74423972349194412</v>
      </c>
      <c r="AM203" s="17">
        <f t="shared" si="334"/>
        <v>0.85297253279974761</v>
      </c>
      <c r="AN203" s="17">
        <f t="shared" si="335"/>
        <v>0.84731173754181155</v>
      </c>
      <c r="AO203" s="17">
        <f t="shared" si="336"/>
        <v>0.98860763499771509</v>
      </c>
      <c r="AP203" s="17">
        <f t="shared" si="337"/>
        <v>0.53756970717043573</v>
      </c>
      <c r="AQ203" s="17">
        <f t="shared" si="338"/>
        <v>0.45686301435964094</v>
      </c>
      <c r="AR203" s="17">
        <f t="shared" si="339"/>
        <v>0.34034690189366068</v>
      </c>
      <c r="AS203" s="17">
        <f t="shared" si="340"/>
        <v>0.4688472460117129</v>
      </c>
      <c r="AT203" s="17">
        <f t="shared" si="341"/>
        <v>0.65478359714520318</v>
      </c>
      <c r="AU203" s="17">
        <f t="shared" si="342"/>
        <v>0.65477603197736278</v>
      </c>
      <c r="AW203" s="66" t="s">
        <v>203</v>
      </c>
      <c r="AX203" s="17">
        <f t="shared" ref="AX203:CC203" si="412">CORREL($I$150:$I$188,DB$196:DB$234)</f>
        <v>0.32288348040545622</v>
      </c>
      <c r="AY203" s="17">
        <f t="shared" si="412"/>
        <v>-0.1038262330859067</v>
      </c>
      <c r="AZ203" s="17">
        <f t="shared" si="412"/>
        <v>-0.22665885408028708</v>
      </c>
      <c r="BA203" s="17">
        <f t="shared" si="412"/>
        <v>0.17804150043911404</v>
      </c>
      <c r="BB203" s="17">
        <f t="shared" si="412"/>
        <v>0.5549133935935654</v>
      </c>
      <c r="BC203" s="17">
        <f t="shared" si="412"/>
        <v>0.30658338778057498</v>
      </c>
      <c r="BD203" s="17">
        <f t="shared" si="412"/>
        <v>0.29036322782140506</v>
      </c>
      <c r="BE203" s="17">
        <f t="shared" si="412"/>
        <v>0.52571239997645347</v>
      </c>
      <c r="BF203" s="17">
        <f t="shared" si="412"/>
        <v>0.21159016540732556</v>
      </c>
      <c r="BG203" s="17">
        <f t="shared" si="412"/>
        <v>0.1786900816559179</v>
      </c>
      <c r="BH203" s="17">
        <f t="shared" si="412"/>
        <v>0.33539401815698777</v>
      </c>
      <c r="BI203" s="17">
        <f t="shared" si="412"/>
        <v>0.45825298291630751</v>
      </c>
      <c r="BJ203" s="68">
        <f t="shared" si="412"/>
        <v>0.32908582878158765</v>
      </c>
      <c r="BK203" s="17">
        <f t="shared" si="412"/>
        <v>0.33999252242491185</v>
      </c>
      <c r="BL203" s="17">
        <f t="shared" si="412"/>
        <v>-0.19586061017128378</v>
      </c>
      <c r="BM203" s="17">
        <f t="shared" si="412"/>
        <v>-0.20003968064071498</v>
      </c>
      <c r="BN203" s="17">
        <f t="shared" si="412"/>
        <v>-2.4304558000322961E-2</v>
      </c>
      <c r="BO203" s="17">
        <f t="shared" si="412"/>
        <v>0.3955060240850195</v>
      </c>
      <c r="BP203" s="17">
        <f t="shared" si="412"/>
        <v>0.29416613969982219</v>
      </c>
      <c r="BQ203" s="17">
        <f t="shared" si="412"/>
        <v>-4.2246796797515307E-2</v>
      </c>
      <c r="BR203" s="17">
        <f t="shared" si="412"/>
        <v>0.30297396622898248</v>
      </c>
      <c r="BS203" s="17">
        <f t="shared" si="412"/>
        <v>9.374236927893502E-2</v>
      </c>
      <c r="BT203" s="17">
        <f t="shared" si="412"/>
        <v>0.30800011171356872</v>
      </c>
      <c r="BU203" s="17">
        <f t="shared" si="412"/>
        <v>0.22359041926586645</v>
      </c>
      <c r="BV203" s="17">
        <f t="shared" si="412"/>
        <v>-0.20305228980498777</v>
      </c>
      <c r="BW203" s="68">
        <f t="shared" si="412"/>
        <v>-6.3567993429442984E-2</v>
      </c>
      <c r="BX203" s="17">
        <f t="shared" si="412"/>
        <v>0.41761322059193118</v>
      </c>
      <c r="BY203" s="17">
        <f t="shared" si="412"/>
        <v>-0.10165396117137522</v>
      </c>
      <c r="BZ203" s="17">
        <f t="shared" si="412"/>
        <v>-0.11127206952678741</v>
      </c>
      <c r="CA203" s="17">
        <f t="shared" si="412"/>
        <v>0.22408471830526819</v>
      </c>
      <c r="CB203" s="17">
        <f t="shared" si="412"/>
        <v>0.40085957937900818</v>
      </c>
      <c r="CC203" s="17">
        <f t="shared" si="412"/>
        <v>0.31304073820900763</v>
      </c>
      <c r="CD203" s="17">
        <f t="shared" ref="CD203:CW203" si="413">CORREL($I$150:$I$188,EH$196:EH$234)</f>
        <v>0.15790517388722144</v>
      </c>
      <c r="CE203" s="17">
        <f t="shared" si="413"/>
        <v>0.48345821122356203</v>
      </c>
      <c r="CF203" s="17">
        <f t="shared" si="413"/>
        <v>9.9843877280677118E-2</v>
      </c>
      <c r="CG203" s="17">
        <f t="shared" si="413"/>
        <v>-1.3542831875234019E-2</v>
      </c>
      <c r="CH203" s="17">
        <f t="shared" si="413"/>
        <v>0.24299772612707748</v>
      </c>
      <c r="CI203" s="17">
        <f t="shared" si="413"/>
        <v>0.37859108696500421</v>
      </c>
      <c r="CJ203" s="68">
        <f t="shared" si="413"/>
        <v>0.34527001081776698</v>
      </c>
      <c r="CK203" s="17">
        <f t="shared" si="413"/>
        <v>8.4587003678264477E-3</v>
      </c>
      <c r="CL203" s="17">
        <f t="shared" si="413"/>
        <v>0.13502472962582893</v>
      </c>
      <c r="CM203" s="17">
        <f t="shared" si="413"/>
        <v>-0.18927323916800212</v>
      </c>
      <c r="CN203" s="17">
        <f t="shared" si="413"/>
        <v>9.5870878259033177E-2</v>
      </c>
      <c r="CO203" s="17">
        <f t="shared" si="413"/>
        <v>0.42021027317818849</v>
      </c>
      <c r="CP203" s="17">
        <f t="shared" si="413"/>
        <v>0.1013200199975386</v>
      </c>
      <c r="CQ203" s="17">
        <f t="shared" si="413"/>
        <v>0.25518365573279717</v>
      </c>
      <c r="CR203" s="17">
        <f t="shared" si="413"/>
        <v>0.16973918039084315</v>
      </c>
      <c r="CS203" s="17">
        <f t="shared" si="413"/>
        <v>0.22547686511201245</v>
      </c>
      <c r="CT203" s="17">
        <f t="shared" si="413"/>
        <v>0.16801733899942969</v>
      </c>
      <c r="CU203" s="17">
        <f t="shared" si="413"/>
        <v>0.22283874856161451</v>
      </c>
      <c r="CV203" s="17">
        <f t="shared" si="413"/>
        <v>0.22283874856161451</v>
      </c>
      <c r="CW203" s="17">
        <f t="shared" si="413"/>
        <v>0.28901894130415329</v>
      </c>
      <c r="DA203" s="7">
        <v>1987</v>
      </c>
      <c r="DB203" s="14">
        <v>626.247976498806</v>
      </c>
      <c r="DC203" s="14">
        <v>103.6073868719298</v>
      </c>
      <c r="DD203" s="14">
        <v>165.9856252751643</v>
      </c>
      <c r="DE203" s="14">
        <v>376.27280952361434</v>
      </c>
      <c r="DF203" s="14">
        <v>311.77853845211973</v>
      </c>
      <c r="DG203" s="14">
        <v>550.47690375384093</v>
      </c>
      <c r="DH203" s="14">
        <v>155.01388980982554</v>
      </c>
      <c r="DI203" s="14">
        <v>463.49073665747886</v>
      </c>
      <c r="DJ203" s="14">
        <v>322.84814233045222</v>
      </c>
      <c r="DK203" s="14">
        <v>127.55216089920407</v>
      </c>
      <c r="DL203" s="14">
        <v>677.80662737705893</v>
      </c>
      <c r="DM203" s="14">
        <v>277.10468184346632</v>
      </c>
      <c r="DN203" s="71">
        <v>357.11016030201415</v>
      </c>
      <c r="DO203" s="14">
        <v>213.62930921783399</v>
      </c>
      <c r="DP203" s="14">
        <v>27.586898060122198</v>
      </c>
      <c r="DQ203" s="14">
        <v>35.741812588920297</v>
      </c>
      <c r="DR203" s="14">
        <v>90.683127461628501</v>
      </c>
      <c r="DS203" s="14">
        <v>50.7269685015657</v>
      </c>
      <c r="DT203" s="14">
        <v>158.10209698085799</v>
      </c>
      <c r="DU203" s="14">
        <v>9.8939612463383497</v>
      </c>
      <c r="DV203" s="14">
        <v>194.00377258808601</v>
      </c>
      <c r="DW203" s="14">
        <v>48.385637174749</v>
      </c>
      <c r="DX203" s="14">
        <v>5.7472608299045103</v>
      </c>
      <c r="DY203" s="14">
        <v>198.150960165046</v>
      </c>
      <c r="DZ203" s="14">
        <v>44.452645478997901</v>
      </c>
      <c r="EA203" s="71">
        <v>89.696999006792097</v>
      </c>
      <c r="EB203" s="14">
        <v>232.66375463217801</v>
      </c>
      <c r="EC203" s="14">
        <v>33.689582353338501</v>
      </c>
      <c r="ED203" s="14">
        <v>88.976714895369696</v>
      </c>
      <c r="EE203" s="14">
        <v>98.922686342427795</v>
      </c>
      <c r="EF203" s="14">
        <v>112.739367913458</v>
      </c>
      <c r="EG203" s="14">
        <v>213.575661777097</v>
      </c>
      <c r="EH203" s="14">
        <v>21.785450577324202</v>
      </c>
      <c r="EI203" s="14">
        <v>181.40357104326901</v>
      </c>
      <c r="EJ203" s="14">
        <v>93.646113935374203</v>
      </c>
      <c r="EK203" s="14">
        <v>5.0808366461865697</v>
      </c>
      <c r="EL203" s="14">
        <v>209.13858830481499</v>
      </c>
      <c r="EM203" s="14">
        <v>58.680713294947402</v>
      </c>
      <c r="EN203" s="71">
        <v>103.22735599881</v>
      </c>
      <c r="EO203" s="14">
        <v>179.95491264879399</v>
      </c>
      <c r="EP203" s="14">
        <v>42.330906458469101</v>
      </c>
      <c r="EQ203" s="14">
        <v>41.267097790874303</v>
      </c>
      <c r="ER203" s="14">
        <v>186.666995719558</v>
      </c>
      <c r="ES203" s="14">
        <v>148.312202037096</v>
      </c>
      <c r="ET203" s="14">
        <v>178.799144995886</v>
      </c>
      <c r="EU203" s="14">
        <v>123.33447798616299</v>
      </c>
      <c r="EV203" s="14">
        <v>88.083393026123801</v>
      </c>
      <c r="EW203" s="14">
        <v>180.816391220329</v>
      </c>
      <c r="EX203" s="14">
        <v>116.72406342311299</v>
      </c>
      <c r="EY203" s="14">
        <v>270.51707890719803</v>
      </c>
      <c r="EZ203" s="14">
        <v>270.51707890719803</v>
      </c>
      <c r="FA203" s="14">
        <v>164.18580529641201</v>
      </c>
      <c r="FC203" s="7" t="s">
        <v>449</v>
      </c>
      <c r="FD203" s="17">
        <f>CORREL($FI$153:$FI$191,DO$196:DO$234)</f>
        <v>-0.10349246477087846</v>
      </c>
      <c r="FE203" s="17">
        <f t="shared" ref="FE202:GP203" si="414">CORREL($FI$153:$FI$191,DP$196:DP$234)</f>
        <v>-0.25078123704584965</v>
      </c>
      <c r="FF203" s="17">
        <f t="shared" si="414"/>
        <v>-0.16764003301700589</v>
      </c>
      <c r="FG203" s="17">
        <f t="shared" si="414"/>
        <v>-4.8100352556368027E-2</v>
      </c>
      <c r="FH203" s="17">
        <f t="shared" si="414"/>
        <v>2.9216584723115238E-2</v>
      </c>
      <c r="FI203" s="17">
        <f t="shared" si="414"/>
        <v>-9.0565081222397939E-2</v>
      </c>
      <c r="FJ203" s="17">
        <f t="shared" si="414"/>
        <v>-5.6109264778611986E-2</v>
      </c>
      <c r="FK203" s="17">
        <f t="shared" si="414"/>
        <v>-0.15324454418618177</v>
      </c>
      <c r="FL203" s="17">
        <f t="shared" si="414"/>
        <v>-0.27518343608513518</v>
      </c>
      <c r="FM203" s="17">
        <f t="shared" si="414"/>
        <v>-0.21269182711724186</v>
      </c>
      <c r="FN203" s="17">
        <f t="shared" si="414"/>
        <v>-0.11195934606256015</v>
      </c>
      <c r="FO203" s="17">
        <f t="shared" si="414"/>
        <v>6.4725683218290142E-2</v>
      </c>
      <c r="FP203" s="17">
        <f t="shared" si="414"/>
        <v>-3.1311325901022501E-2</v>
      </c>
      <c r="FQ203" s="17">
        <f t="shared" si="414"/>
        <v>0.14010754177181867</v>
      </c>
      <c r="FR203" s="17">
        <f t="shared" si="414"/>
        <v>0.39373917302142608</v>
      </c>
      <c r="FS203" s="17">
        <f t="shared" si="414"/>
        <v>0.31421278086783183</v>
      </c>
      <c r="FT203" s="17">
        <f t="shared" si="414"/>
        <v>0.13434117271609691</v>
      </c>
      <c r="FU203" s="17">
        <f t="shared" si="414"/>
        <v>0.14529326647431251</v>
      </c>
      <c r="FV203" s="17">
        <f t="shared" si="414"/>
        <v>6.6380257329816894E-2</v>
      </c>
      <c r="FW203" s="17">
        <f t="shared" si="414"/>
        <v>0.15913609189488501</v>
      </c>
      <c r="FX203" s="17">
        <f t="shared" si="414"/>
        <v>0.26961955565030865</v>
      </c>
      <c r="FY203" s="17">
        <f t="shared" si="414"/>
        <v>-0.16062060687994872</v>
      </c>
      <c r="FZ203" s="17">
        <f t="shared" si="414"/>
        <v>-0.3222021424364786</v>
      </c>
      <c r="GA203" s="17">
        <f t="shared" si="414"/>
        <v>0.1541025812150339</v>
      </c>
      <c r="GB203" s="17">
        <f t="shared" si="414"/>
        <v>0.24533084227140045</v>
      </c>
      <c r="GC203" s="17">
        <f t="shared" si="414"/>
        <v>0.29098556034965634</v>
      </c>
      <c r="GD203" s="17">
        <f t="shared" si="414"/>
        <v>-0.12066610541614828</v>
      </c>
      <c r="GE203" s="17">
        <f t="shared" si="414"/>
        <v>-6.7958055178636628E-3</v>
      </c>
      <c r="GF203" s="17">
        <f t="shared" si="414"/>
        <v>-0.11727977133079937</v>
      </c>
      <c r="GG203" s="17">
        <f t="shared" si="414"/>
        <v>-3.0188458312277292E-2</v>
      </c>
      <c r="GH203" s="17">
        <f t="shared" si="414"/>
        <v>0.19450871330396399</v>
      </c>
      <c r="GI203" s="17">
        <f t="shared" si="414"/>
        <v>-7.0729137979781892E-2</v>
      </c>
      <c r="GJ203" s="17">
        <f t="shared" si="414"/>
        <v>-0.24721432564629736</v>
      </c>
      <c r="GK203" s="17">
        <f t="shared" si="414"/>
        <v>-0.10830164472370567</v>
      </c>
      <c r="GL203" s="17">
        <f t="shared" si="414"/>
        <v>-0.11846562281228136</v>
      </c>
      <c r="GM203" s="17">
        <f t="shared" si="414"/>
        <v>-0.24587228907156167</v>
      </c>
      <c r="GN203" s="17">
        <f t="shared" si="414"/>
        <v>-6.2087592246030159E-2</v>
      </c>
      <c r="GO203" s="17">
        <f t="shared" si="414"/>
        <v>-6.2087592246030159E-2</v>
      </c>
      <c r="GP203" s="17">
        <f t="shared" si="414"/>
        <v>-6.1964404402518609E-2</v>
      </c>
    </row>
    <row r="204" spans="1:198">
      <c r="A204" s="66" t="s">
        <v>212</v>
      </c>
      <c r="B204" s="17">
        <f>CORREL($J$150:$J$188,H46:H84)</f>
        <v>0.26745236753533291</v>
      </c>
      <c r="C204" s="17">
        <f t="shared" ref="C204:Q204" si="415">CORREL($J$150:$J$188,I46:I84)</f>
        <v>2.2449784121184476E-2</v>
      </c>
      <c r="D204" s="17">
        <f t="shared" si="415"/>
        <v>-0.40427641149085175</v>
      </c>
      <c r="E204" s="17">
        <f t="shared" si="415"/>
        <v>-0.60167259524910233</v>
      </c>
      <c r="F204" s="17">
        <f t="shared" si="415"/>
        <v>-0.55271926667126647</v>
      </c>
      <c r="G204" s="17">
        <f t="shared" si="415"/>
        <v>-0.54325392787101734</v>
      </c>
      <c r="H204" s="17">
        <f t="shared" si="415"/>
        <v>6.6179004140055647E-2</v>
      </c>
      <c r="I204" s="17">
        <f t="shared" si="415"/>
        <v>-0.23286135734538471</v>
      </c>
      <c r="J204" s="17">
        <f t="shared" si="415"/>
        <v>-0.36167884323224497</v>
      </c>
      <c r="K204" s="17">
        <f t="shared" si="415"/>
        <v>-0.33999452422365634</v>
      </c>
      <c r="L204" s="17">
        <f t="shared" si="415"/>
        <v>-0.3604551037264962</v>
      </c>
      <c r="M204" s="17">
        <f t="shared" si="415"/>
        <v>-0.35980322561198291</v>
      </c>
      <c r="N204" s="17">
        <f>CORREL($J$150:$J$188,T46:T84)</f>
        <v>-0.3242643253338709</v>
      </c>
      <c r="O204" s="17">
        <f t="shared" si="415"/>
        <v>-0.25075344975159258</v>
      </c>
      <c r="P204" s="17">
        <f t="shared" si="415"/>
        <v>-1.6515441456757672E-2</v>
      </c>
      <c r="Q204" s="17">
        <f t="shared" si="415"/>
        <v>-0.22492727920699068</v>
      </c>
      <c r="R204" s="17">
        <f t="shared" ref="R204" si="416">CORREL($J$150:$J$188,X46:X84)</f>
        <v>0.10035425973058978</v>
      </c>
      <c r="S204" s="17">
        <f t="shared" ref="S204" si="417">CORREL($J$150:$J$188,Y46:Y84)</f>
        <v>0.14100361395103209</v>
      </c>
      <c r="T204" s="17">
        <f t="shared" ref="T204" si="418">CORREL($J$150:$J$188,Z46:Z84)</f>
        <v>-0.20002393191222498</v>
      </c>
      <c r="U204" s="17">
        <f t="shared" ref="U204" si="419">CORREL($J$150:$J$188,AA46:AA84)</f>
        <v>-0.57763606643839793</v>
      </c>
      <c r="V204" s="17">
        <f t="shared" ref="V204" si="420">CORREL($J$150:$J$188,AB46:AB84)</f>
        <v>-0.55204246253238098</v>
      </c>
      <c r="W204" s="17">
        <f t="shared" ref="W204" si="421">CORREL($J$150:$J$188,AC46:AC84)</f>
        <v>-0.49855605047230561</v>
      </c>
      <c r="Y204" s="31">
        <f>COUNT(J$150:J$188)</f>
        <v>26</v>
      </c>
      <c r="Z204" s="17">
        <f t="shared" si="321"/>
        <v>0.18653840637153976</v>
      </c>
      <c r="AA204" s="17">
        <f t="shared" si="322"/>
        <v>0.9133171535383019</v>
      </c>
      <c r="AB204" s="17">
        <f t="shared" si="323"/>
        <v>4.051951705962438E-2</v>
      </c>
      <c r="AC204" s="17">
        <f t="shared" si="324"/>
        <v>1.147861851975835E-3</v>
      </c>
      <c r="AD204" s="17">
        <f t="shared" si="325"/>
        <v>3.4087642856252842E-3</v>
      </c>
      <c r="AE204" s="17">
        <f t="shared" si="326"/>
        <v>4.130119603607053E-3</v>
      </c>
      <c r="AF204" s="17">
        <f t="shared" si="327"/>
        <v>0.74805558654675675</v>
      </c>
      <c r="AG204" s="17">
        <f t="shared" si="328"/>
        <v>0.25229515772419953</v>
      </c>
      <c r="AH204" s="17">
        <f t="shared" si="329"/>
        <v>6.9442304554995865E-2</v>
      </c>
      <c r="AI204" s="17">
        <f t="shared" si="330"/>
        <v>8.923838853282666E-2</v>
      </c>
      <c r="AJ204" s="17">
        <f t="shared" si="331"/>
        <v>7.0460653469493595E-2</v>
      </c>
      <c r="AK204" s="17">
        <f t="shared" si="332"/>
        <v>7.1007779065441257E-2</v>
      </c>
      <c r="AL204" s="17">
        <f t="shared" si="333"/>
        <v>0.10606695432366364</v>
      </c>
      <c r="AM204" s="17">
        <f t="shared" si="334"/>
        <v>0.21661813737428026</v>
      </c>
      <c r="AN204" s="17">
        <f t="shared" si="335"/>
        <v>0.93617672780335592</v>
      </c>
      <c r="AO204" s="17">
        <f t="shared" si="336"/>
        <v>0.26927506020074687</v>
      </c>
      <c r="AP204" s="17">
        <f t="shared" si="337"/>
        <v>0.62570822492336853</v>
      </c>
      <c r="AQ204" s="17">
        <f t="shared" si="338"/>
        <v>0.49204183848513028</v>
      </c>
      <c r="AR204" s="17">
        <f t="shared" si="339"/>
        <v>0.32722779859345597</v>
      </c>
      <c r="AS204" s="17">
        <f t="shared" si="340"/>
        <v>2.0005063831577507E-3</v>
      </c>
      <c r="AT204" s="17">
        <f t="shared" si="341"/>
        <v>3.4565132887239957E-3</v>
      </c>
      <c r="AU204" s="17">
        <f t="shared" si="342"/>
        <v>9.5321205874857196E-3</v>
      </c>
      <c r="AW204" s="66" t="s">
        <v>212</v>
      </c>
      <c r="AX204" s="17">
        <f t="shared" ref="AX204:CC204" si="422">CORREL($J$150:$J$188,DB$196:DB$234)</f>
        <v>-3.6980065915956511E-2</v>
      </c>
      <c r="AY204" s="17">
        <f t="shared" si="422"/>
        <v>-0.10224344292673705</v>
      </c>
      <c r="AZ204" s="17">
        <f t="shared" si="422"/>
        <v>-9.1468514108928867E-2</v>
      </c>
      <c r="BA204" s="17">
        <f t="shared" si="422"/>
        <v>-0.24127819600021538</v>
      </c>
      <c r="BB204" s="17">
        <f t="shared" si="422"/>
        <v>-0.50983095174611859</v>
      </c>
      <c r="BC204" s="17">
        <f t="shared" si="422"/>
        <v>1.9420873657727711E-2</v>
      </c>
      <c r="BD204" s="17">
        <f t="shared" si="422"/>
        <v>-0.23989906272308956</v>
      </c>
      <c r="BE204" s="17">
        <f t="shared" si="422"/>
        <v>-0.25670936724728516</v>
      </c>
      <c r="BF204" s="17">
        <f t="shared" si="422"/>
        <v>0.26479856465943569</v>
      </c>
      <c r="BG204" s="17">
        <f t="shared" si="422"/>
        <v>0.25014594139228213</v>
      </c>
      <c r="BH204" s="17">
        <f t="shared" si="422"/>
        <v>-4.0594414791407706E-2</v>
      </c>
      <c r="BI204" s="17">
        <f t="shared" si="422"/>
        <v>-0.14668232747127999</v>
      </c>
      <c r="BJ204" s="68">
        <f t="shared" si="422"/>
        <v>-0.3296601381359055</v>
      </c>
      <c r="BK204" s="17">
        <f t="shared" si="422"/>
        <v>-0.21519437846585288</v>
      </c>
      <c r="BL204" s="17">
        <f t="shared" si="422"/>
        <v>0.15911736442796776</v>
      </c>
      <c r="BM204" s="17">
        <f t="shared" si="422"/>
        <v>-1.0622429587988442E-2</v>
      </c>
      <c r="BN204" s="17">
        <f t="shared" si="422"/>
        <v>-0.2079734491376779</v>
      </c>
      <c r="BO204" s="17">
        <f t="shared" si="422"/>
        <v>-0.45216077973631263</v>
      </c>
      <c r="BP204" s="17">
        <f t="shared" si="422"/>
        <v>-9.5370217370229465E-2</v>
      </c>
      <c r="BQ204" s="17">
        <f t="shared" si="422"/>
        <v>-0.27441589629635532</v>
      </c>
      <c r="BR204" s="17">
        <f t="shared" si="422"/>
        <v>-6.4669033019507063E-2</v>
      </c>
      <c r="BS204" s="17">
        <f t="shared" si="422"/>
        <v>5.1889200397049612E-2</v>
      </c>
      <c r="BT204" s="17">
        <f t="shared" si="422"/>
        <v>0.1285837401686358</v>
      </c>
      <c r="BU204" s="17">
        <f t="shared" si="422"/>
        <v>-9.7845399666026234E-2</v>
      </c>
      <c r="BV204" s="17">
        <f t="shared" si="422"/>
        <v>-0.37914616053807443</v>
      </c>
      <c r="BW204" s="68">
        <f t="shared" si="422"/>
        <v>-0.34276411259850931</v>
      </c>
      <c r="BX204" s="17">
        <f t="shared" si="422"/>
        <v>-0.29932493342878802</v>
      </c>
      <c r="BY204" s="17">
        <f t="shared" si="422"/>
        <v>-0.26011390261757955</v>
      </c>
      <c r="BZ204" s="17">
        <f t="shared" si="422"/>
        <v>-0.21431752238999427</v>
      </c>
      <c r="CA204" s="17">
        <f t="shared" si="422"/>
        <v>-0.32246913103613323</v>
      </c>
      <c r="CB204" s="17">
        <f t="shared" si="422"/>
        <v>-0.40297612043906283</v>
      </c>
      <c r="CC204" s="17">
        <f t="shared" si="422"/>
        <v>-0.24804519367111605</v>
      </c>
      <c r="CD204" s="17">
        <f t="shared" ref="CD204:CW204" si="423">CORREL($J$150:$J$188,EH$196:EH$234)</f>
        <v>-0.34335004928636192</v>
      </c>
      <c r="CE204" s="17">
        <f t="shared" si="423"/>
        <v>-0.48273183086368637</v>
      </c>
      <c r="CF204" s="17">
        <f t="shared" si="423"/>
        <v>0.16407035756040692</v>
      </c>
      <c r="CG204" s="17">
        <f t="shared" si="423"/>
        <v>0.20077877658736371</v>
      </c>
      <c r="CH204" s="17">
        <f t="shared" si="423"/>
        <v>-0.36166270369971382</v>
      </c>
      <c r="CI204" s="17">
        <f t="shared" si="423"/>
        <v>-0.29177697041753137</v>
      </c>
      <c r="CJ204" s="68">
        <f t="shared" si="423"/>
        <v>-0.50725542487085418</v>
      </c>
      <c r="CK204" s="17">
        <f t="shared" si="423"/>
        <v>0.42337346899444001</v>
      </c>
      <c r="CL204" s="17">
        <f t="shared" si="423"/>
        <v>-5.9803379531832512E-2</v>
      </c>
      <c r="CM204" s="17">
        <f t="shared" si="423"/>
        <v>0.19017407336917025</v>
      </c>
      <c r="CN204" s="17">
        <f t="shared" si="423"/>
        <v>3.9791932709801255E-2</v>
      </c>
      <c r="CO204" s="17">
        <f t="shared" si="423"/>
        <v>-0.17193941349204386</v>
      </c>
      <c r="CP204" s="17">
        <f t="shared" si="423"/>
        <v>0.36052629305017325</v>
      </c>
      <c r="CQ204" s="17">
        <f t="shared" si="423"/>
        <v>0.21091624452866109</v>
      </c>
      <c r="CR204" s="17">
        <f t="shared" si="423"/>
        <v>0.25026803514798857</v>
      </c>
      <c r="CS204" s="17">
        <f t="shared" si="423"/>
        <v>0.30760601991062275</v>
      </c>
      <c r="CT204" s="17">
        <f t="shared" si="423"/>
        <v>0.23993333596363992</v>
      </c>
      <c r="CU204" s="17">
        <f t="shared" si="423"/>
        <v>0.34708363599727482</v>
      </c>
      <c r="CV204" s="17">
        <f t="shared" si="423"/>
        <v>0.34708363599727482</v>
      </c>
      <c r="CW204" s="17">
        <f t="shared" si="423"/>
        <v>0.14264294875977748</v>
      </c>
      <c r="DA204" s="7">
        <v>1988</v>
      </c>
      <c r="DB204" s="14">
        <v>455.21680453247711</v>
      </c>
      <c r="DC204" s="14">
        <v>33.625677180305075</v>
      </c>
      <c r="DD204" s="14">
        <v>31.160034127263827</v>
      </c>
      <c r="DE204" s="14">
        <v>256.2966588822174</v>
      </c>
      <c r="DF204" s="14">
        <v>341.98663843921798</v>
      </c>
      <c r="DG204" s="14">
        <v>435.94819506166368</v>
      </c>
      <c r="DH204" s="14">
        <v>154.2624025841973</v>
      </c>
      <c r="DI204" s="14">
        <v>339.24250824194689</v>
      </c>
      <c r="DJ204" s="14">
        <v>249.3455404682318</v>
      </c>
      <c r="DK204" s="14">
        <v>62.244764997071847</v>
      </c>
      <c r="DL204" s="14">
        <v>572.92783961621194</v>
      </c>
      <c r="DM204" s="14">
        <v>252.16667561976868</v>
      </c>
      <c r="DN204" s="71">
        <v>312.79080626320729</v>
      </c>
      <c r="DO204" s="14">
        <v>190.67784226745999</v>
      </c>
      <c r="DP204" s="14">
        <v>2.5449896473900502</v>
      </c>
      <c r="DQ204" s="14">
        <v>1.8901055062650101</v>
      </c>
      <c r="DR204" s="14">
        <v>23.5995767918185</v>
      </c>
      <c r="DS204" s="14">
        <v>84.682012165605599</v>
      </c>
      <c r="DT204" s="14">
        <v>158.49816338888499</v>
      </c>
      <c r="DU204" s="14">
        <v>16.315022467529499</v>
      </c>
      <c r="DV204" s="14">
        <v>185.51302949055</v>
      </c>
      <c r="DW204" s="14">
        <v>41.634453065370501</v>
      </c>
      <c r="DX204" s="14">
        <v>4.8976048922427502</v>
      </c>
      <c r="DY204" s="14">
        <v>165.13281127410099</v>
      </c>
      <c r="DZ204" s="14">
        <v>59.740690697628899</v>
      </c>
      <c r="EA204" s="71">
        <v>95.293219784204695</v>
      </c>
      <c r="EB204" s="14">
        <v>218.641297038836</v>
      </c>
      <c r="EC204" s="14">
        <v>29.521638289235</v>
      </c>
      <c r="ED204" s="14">
        <v>26.8659211764022</v>
      </c>
      <c r="EE204" s="14">
        <v>139.31627598185301</v>
      </c>
      <c r="EF204" s="14">
        <v>183.37887623725899</v>
      </c>
      <c r="EG204" s="14">
        <v>193.774285611263</v>
      </c>
      <c r="EH204" s="14">
        <v>108.51761250225501</v>
      </c>
      <c r="EI204" s="14">
        <v>123.676906835148</v>
      </c>
      <c r="EJ204" s="14">
        <v>89.828181840083303</v>
      </c>
      <c r="EK204" s="14">
        <v>4.4766855222319997</v>
      </c>
      <c r="EL204" s="14">
        <v>217.092435695793</v>
      </c>
      <c r="EM204" s="14">
        <v>119.32203529999801</v>
      </c>
      <c r="EN204" s="71">
        <v>135.457480072984</v>
      </c>
      <c r="EO204" s="14">
        <v>45.897665226181097</v>
      </c>
      <c r="EP204" s="14">
        <v>1.5590492436800201</v>
      </c>
      <c r="EQ204" s="14">
        <v>2.40400744459662</v>
      </c>
      <c r="ER204" s="14">
        <v>93.380806108545897</v>
      </c>
      <c r="ES204" s="14">
        <v>73.925750036353406</v>
      </c>
      <c r="ET204" s="14">
        <v>83.675746061515696</v>
      </c>
      <c r="EU204" s="14">
        <v>29.4297676144128</v>
      </c>
      <c r="EV204" s="14">
        <v>30.052571916248901</v>
      </c>
      <c r="EW204" s="14">
        <v>117.88290556277801</v>
      </c>
      <c r="EX204" s="14">
        <v>52.870474582597097</v>
      </c>
      <c r="EY204" s="14">
        <v>190.70259264631801</v>
      </c>
      <c r="EZ204" s="14">
        <v>190.70259264631801</v>
      </c>
      <c r="FA204" s="14">
        <v>82.040106406018594</v>
      </c>
      <c r="FC204" s="7" t="s">
        <v>450</v>
      </c>
      <c r="FD204" s="17">
        <f>CORREL($FJ$153:$FJ$191,DO$196:DO$234)</f>
        <v>-0.22942423327377767</v>
      </c>
      <c r="FE204" s="17">
        <f t="shared" ref="FE203:GP204" si="424">CORREL($FJ$153:$FJ$191,DP$196:DP$234)</f>
        <v>-0.24412453478191501</v>
      </c>
      <c r="FF204" s="17">
        <f t="shared" si="424"/>
        <v>-0.20039992165978446</v>
      </c>
      <c r="FG204" s="17">
        <f t="shared" si="424"/>
        <v>-8.4130719405426713E-2</v>
      </c>
      <c r="FH204" s="17">
        <f t="shared" si="424"/>
        <v>-4.6105851560688846E-2</v>
      </c>
      <c r="FI204" s="17">
        <f t="shared" si="424"/>
        <v>-0.22440838210618608</v>
      </c>
      <c r="FJ204" s="17">
        <f t="shared" si="424"/>
        <v>-7.0838027790920619E-2</v>
      </c>
      <c r="FK204" s="17">
        <f t="shared" si="424"/>
        <v>-0.21492332060880376</v>
      </c>
      <c r="FL204" s="17">
        <f t="shared" si="424"/>
        <v>-0.30409389902167178</v>
      </c>
      <c r="FM204" s="17">
        <f t="shared" si="424"/>
        <v>-0.22068297948753268</v>
      </c>
      <c r="FN204" s="17">
        <f t="shared" si="424"/>
        <v>-0.19782582283483463</v>
      </c>
      <c r="FO204" s="17">
        <f t="shared" si="424"/>
        <v>-8.8294211037080773E-3</v>
      </c>
      <c r="FP204" s="17">
        <f t="shared" si="424"/>
        <v>-0.10501429670432666</v>
      </c>
      <c r="FQ204" s="17">
        <f t="shared" si="424"/>
        <v>5.8076506288026984E-2</v>
      </c>
      <c r="FR204" s="17">
        <f t="shared" si="424"/>
        <v>0.33844952618779628</v>
      </c>
      <c r="FS204" s="17">
        <f t="shared" si="424"/>
        <v>0.2975910704691781</v>
      </c>
      <c r="FT204" s="17">
        <f t="shared" si="424"/>
        <v>5.4496846270088696E-2</v>
      </c>
      <c r="FU204" s="17">
        <f t="shared" si="424"/>
        <v>0.10866421150490767</v>
      </c>
      <c r="FV204" s="17">
        <f t="shared" si="424"/>
        <v>1.3443843007348284E-2</v>
      </c>
      <c r="FW204" s="17">
        <f t="shared" si="424"/>
        <v>3.7319921417634086E-2</v>
      </c>
      <c r="FX204" s="17">
        <f t="shared" si="424"/>
        <v>0.25032425284949389</v>
      </c>
      <c r="FY204" s="17">
        <f t="shared" si="424"/>
        <v>-0.29353712432643375</v>
      </c>
      <c r="FZ204" s="17">
        <f t="shared" si="424"/>
        <v>-0.3622442839204727</v>
      </c>
      <c r="GA204" s="17">
        <f t="shared" si="424"/>
        <v>5.2278651037432219E-2</v>
      </c>
      <c r="GB204" s="17">
        <f t="shared" si="424"/>
        <v>0.1558784394576051</v>
      </c>
      <c r="GC204" s="17">
        <f t="shared" si="424"/>
        <v>0.17790907256031352</v>
      </c>
      <c r="GD204" s="17">
        <f t="shared" si="424"/>
        <v>-6.4509711477422862E-2</v>
      </c>
      <c r="GE204" s="17">
        <f t="shared" si="424"/>
        <v>-0.13217053786122135</v>
      </c>
      <c r="GF204" s="17">
        <f t="shared" si="424"/>
        <v>-0.2149754406074896</v>
      </c>
      <c r="GG204" s="17">
        <f t="shared" si="424"/>
        <v>-3.2941822160951949E-2</v>
      </c>
      <c r="GH204" s="17">
        <f t="shared" si="424"/>
        <v>0.20570812330886024</v>
      </c>
      <c r="GI204" s="17">
        <f t="shared" si="424"/>
        <v>2.4649082868974083E-2</v>
      </c>
      <c r="GJ204" s="17">
        <f t="shared" si="424"/>
        <v>-0.26347717389575054</v>
      </c>
      <c r="GK204" s="17">
        <f t="shared" si="424"/>
        <v>-5.6674413954766585E-2</v>
      </c>
      <c r="GL204" s="17">
        <f t="shared" si="424"/>
        <v>-7.0680341188297871E-2</v>
      </c>
      <c r="GM204" s="17">
        <f t="shared" si="424"/>
        <v>-0.26813909639420647</v>
      </c>
      <c r="GN204" s="17">
        <f t="shared" si="424"/>
        <v>4.0975294746008516E-3</v>
      </c>
      <c r="GO204" s="17">
        <f t="shared" si="424"/>
        <v>4.0975294746008516E-3</v>
      </c>
      <c r="GP204" s="17">
        <f t="shared" si="424"/>
        <v>-2.7503509490633151E-2</v>
      </c>
    </row>
    <row r="205" spans="1:198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DA205" s="7">
        <v>1989</v>
      </c>
      <c r="DB205" s="14">
        <v>499.23551048101001</v>
      </c>
      <c r="DC205" s="14">
        <v>168.17836452711273</v>
      </c>
      <c r="DD205" s="14">
        <v>120.70008498484052</v>
      </c>
      <c r="DE205" s="14">
        <v>328.61492434968932</v>
      </c>
      <c r="DF205" s="14">
        <v>320.11745135112369</v>
      </c>
      <c r="DG205" s="14">
        <v>423.32684066778904</v>
      </c>
      <c r="DH205" s="14">
        <v>149.5568169963629</v>
      </c>
      <c r="DI205" s="14">
        <v>486.68519284891693</v>
      </c>
      <c r="DJ205" s="14">
        <v>281.65512787753482</v>
      </c>
      <c r="DK205" s="14">
        <v>77.122775672648061</v>
      </c>
      <c r="DL205" s="14">
        <v>574.64898293063993</v>
      </c>
      <c r="DM205" s="14">
        <v>268.28544836135967</v>
      </c>
      <c r="DN205" s="71">
        <v>345.20940039343299</v>
      </c>
      <c r="DO205" s="14">
        <v>199.02538568338599</v>
      </c>
      <c r="DP205" s="14">
        <v>73.381080039346799</v>
      </c>
      <c r="DQ205" s="14">
        <v>28.974144712042602</v>
      </c>
      <c r="DR205" s="14">
        <v>93.235902607581394</v>
      </c>
      <c r="DS205" s="14">
        <v>79.211734073218594</v>
      </c>
      <c r="DT205" s="14">
        <v>137.446743179777</v>
      </c>
      <c r="DU205" s="14">
        <v>19.701394099092401</v>
      </c>
      <c r="DV205" s="14">
        <v>201.58608199532799</v>
      </c>
      <c r="DW205" s="14">
        <v>80.138393161414299</v>
      </c>
      <c r="DX205" s="14">
        <v>10.295924777111701</v>
      </c>
      <c r="DY205" s="14">
        <v>186.309931975193</v>
      </c>
      <c r="DZ205" s="14">
        <v>63.272574870847102</v>
      </c>
      <c r="EA205" s="71">
        <v>105.61610573307701</v>
      </c>
      <c r="EB205" s="14">
        <v>178.167615416459</v>
      </c>
      <c r="EC205" s="14">
        <v>91.476656515849399</v>
      </c>
      <c r="ED205" s="14">
        <v>86.224283857049997</v>
      </c>
      <c r="EE205" s="14">
        <v>140.67377018799499</v>
      </c>
      <c r="EF205" s="14">
        <v>146.68674169893799</v>
      </c>
      <c r="EG205" s="14">
        <v>160.46217689191499</v>
      </c>
      <c r="EH205" s="14">
        <v>71.491201484874694</v>
      </c>
      <c r="EI205" s="14">
        <v>191.74887544958401</v>
      </c>
      <c r="EJ205" s="14">
        <v>44.243772492854497</v>
      </c>
      <c r="EK205" s="14">
        <v>3.4834140722313598</v>
      </c>
      <c r="EL205" s="14">
        <v>166.013839382442</v>
      </c>
      <c r="EM205" s="14">
        <v>97.346185775043594</v>
      </c>
      <c r="EN205" s="71">
        <v>129.31769637593499</v>
      </c>
      <c r="EO205" s="14">
        <v>122.042509381165</v>
      </c>
      <c r="EP205" s="14">
        <v>3.3206279719165499</v>
      </c>
      <c r="EQ205" s="14">
        <v>5.5016564157479202</v>
      </c>
      <c r="ER205" s="14">
        <v>94.705251554112905</v>
      </c>
      <c r="ES205" s="14">
        <v>94.218975578967104</v>
      </c>
      <c r="ET205" s="14">
        <v>125.41792059609701</v>
      </c>
      <c r="EU205" s="14">
        <v>58.3642214123958</v>
      </c>
      <c r="EV205" s="14">
        <v>93.350235404004906</v>
      </c>
      <c r="EW205" s="14">
        <v>157.27296222326601</v>
      </c>
      <c r="EX205" s="14">
        <v>63.343436823304998</v>
      </c>
      <c r="EY205" s="14">
        <v>222.32521157300499</v>
      </c>
      <c r="EZ205" s="14">
        <v>222.32521157300499</v>
      </c>
      <c r="FA205" s="14">
        <v>110.27559828442099</v>
      </c>
      <c r="FC205" s="7" t="s">
        <v>158</v>
      </c>
      <c r="FD205" s="17">
        <f>CORREL($FK$153:$FK$191,DO$196:DO$234)</f>
        <v>-0.18250101767293067</v>
      </c>
      <c r="FE205" s="17">
        <f t="shared" ref="FE204:GP205" si="425">CORREL($FK$153:$FK$191,DP$196:DP$234)</f>
        <v>-6.6389941028468527E-2</v>
      </c>
      <c r="FF205" s="17">
        <f t="shared" si="425"/>
        <v>8.7978479067977247E-2</v>
      </c>
      <c r="FG205" s="17">
        <f t="shared" si="425"/>
        <v>-6.5351948853144534E-2</v>
      </c>
      <c r="FH205" s="17">
        <f t="shared" si="425"/>
        <v>-0.15393820728028015</v>
      </c>
      <c r="FI205" s="17">
        <f t="shared" si="425"/>
        <v>-0.2165223203589452</v>
      </c>
      <c r="FJ205" s="17">
        <f t="shared" si="425"/>
        <v>1.4746280110217825E-2</v>
      </c>
      <c r="FK205" s="17">
        <f t="shared" si="425"/>
        <v>-0.33298341748050847</v>
      </c>
      <c r="FL205" s="17">
        <f t="shared" si="425"/>
        <v>-0.31431841293082952</v>
      </c>
      <c r="FM205" s="17">
        <f t="shared" si="425"/>
        <v>-0.13991671406928763</v>
      </c>
      <c r="FN205" s="17">
        <f t="shared" si="425"/>
        <v>-0.23623474523664462</v>
      </c>
      <c r="FO205" s="17">
        <f t="shared" si="425"/>
        <v>-2.0358691224390484E-2</v>
      </c>
      <c r="FP205" s="17">
        <f t="shared" si="425"/>
        <v>-7.2637277875630721E-2</v>
      </c>
      <c r="FQ205" s="17">
        <f t="shared" si="425"/>
        <v>9.188557121625382E-2</v>
      </c>
      <c r="FR205" s="17">
        <f t="shared" si="425"/>
        <v>0.17836409735215605</v>
      </c>
      <c r="FS205" s="17">
        <f t="shared" si="425"/>
        <v>0.18558422064210883</v>
      </c>
      <c r="FT205" s="17">
        <f t="shared" si="425"/>
        <v>6.4671055715049247E-2</v>
      </c>
      <c r="FU205" s="17">
        <f t="shared" si="425"/>
        <v>7.2743104951756163E-2</v>
      </c>
      <c r="FV205" s="17">
        <f t="shared" si="425"/>
        <v>-2.358106080463088E-2</v>
      </c>
      <c r="FW205" s="17">
        <f t="shared" si="425"/>
        <v>0.11476021031978668</v>
      </c>
      <c r="FX205" s="17">
        <f t="shared" si="425"/>
        <v>5.7808236047515164E-2</v>
      </c>
      <c r="FY205" s="17">
        <f t="shared" si="425"/>
        <v>-8.2170474194310603E-2</v>
      </c>
      <c r="FZ205" s="17">
        <f t="shared" si="425"/>
        <v>-0.19212722025557058</v>
      </c>
      <c r="GA205" s="17">
        <f t="shared" si="425"/>
        <v>3.4722183501668405E-2</v>
      </c>
      <c r="GB205" s="17">
        <f t="shared" si="425"/>
        <v>7.1724575803025159E-2</v>
      </c>
      <c r="GC205" s="17">
        <f t="shared" si="425"/>
        <v>0.17360626942709345</v>
      </c>
      <c r="GD205" s="17">
        <f t="shared" si="425"/>
        <v>1.3684216581455386E-2</v>
      </c>
      <c r="GE205" s="17">
        <f t="shared" si="425"/>
        <v>-8.5744743603155454E-2</v>
      </c>
      <c r="GF205" s="17">
        <f t="shared" si="425"/>
        <v>-0.1289565007363814</v>
      </c>
      <c r="GG205" s="17">
        <f t="shared" si="425"/>
        <v>0.10236079493758053</v>
      </c>
      <c r="GH205" s="17">
        <f t="shared" si="425"/>
        <v>0.36477443341596461</v>
      </c>
      <c r="GI205" s="17">
        <f t="shared" si="425"/>
        <v>0.10138798734211352</v>
      </c>
      <c r="GJ205" s="17">
        <f t="shared" si="425"/>
        <v>-8.9748948454380903E-2</v>
      </c>
      <c r="GK205" s="17">
        <f t="shared" si="425"/>
        <v>3.1593042219704527E-2</v>
      </c>
      <c r="GL205" s="17">
        <f t="shared" si="425"/>
        <v>4.6012497320410919E-2</v>
      </c>
      <c r="GM205" s="17">
        <f t="shared" si="425"/>
        <v>-8.4512206183589386E-2</v>
      </c>
      <c r="GN205" s="17">
        <f t="shared" si="425"/>
        <v>9.9925368237446147E-2</v>
      </c>
      <c r="GO205" s="17">
        <f t="shared" si="425"/>
        <v>9.9925368237446147E-2</v>
      </c>
      <c r="GP205" s="17">
        <f t="shared" si="425"/>
        <v>0.17682972147453416</v>
      </c>
    </row>
    <row r="206" spans="1:198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AW206" s="7"/>
      <c r="AX206" s="17"/>
      <c r="BC206" s="55" t="s">
        <v>347</v>
      </c>
      <c r="BJ206" s="7"/>
      <c r="BP206" s="55" t="s">
        <v>140</v>
      </c>
      <c r="BW206" s="7"/>
      <c r="CC206" s="55" t="s">
        <v>141</v>
      </c>
      <c r="CJ206" s="7"/>
      <c r="CP206" s="55" t="s">
        <v>142</v>
      </c>
      <c r="CW206" s="7"/>
      <c r="DA206" s="7">
        <v>1990</v>
      </c>
      <c r="DB206" s="14">
        <v>577.93447230114759</v>
      </c>
      <c r="DC206" s="14">
        <v>63.279073698062206</v>
      </c>
      <c r="DD206" s="14">
        <v>67.939338922920371</v>
      </c>
      <c r="DE206" s="14">
        <v>281.33964892890111</v>
      </c>
      <c r="DF206" s="14">
        <v>380.27089855432394</v>
      </c>
      <c r="DG206" s="14">
        <v>488.28378750694577</v>
      </c>
      <c r="DH206" s="14">
        <v>153.7309427722881</v>
      </c>
      <c r="DI206" s="14">
        <v>492.62600985423961</v>
      </c>
      <c r="DJ206" s="14">
        <v>215.79075954916919</v>
      </c>
      <c r="DK206" s="14">
        <v>22.976303441906566</v>
      </c>
      <c r="DL206" s="14">
        <v>616.36600871997405</v>
      </c>
      <c r="DM206" s="14">
        <v>258.37060108633398</v>
      </c>
      <c r="DN206" s="71">
        <v>298.43558351924656</v>
      </c>
      <c r="DO206" s="14">
        <v>281.51326396815102</v>
      </c>
      <c r="DP206" s="14">
        <v>15.0153134971192</v>
      </c>
      <c r="DQ206" s="14">
        <v>13.874449497909399</v>
      </c>
      <c r="DR206" s="14">
        <v>80.163280098706394</v>
      </c>
      <c r="DS206" s="14">
        <v>146.80292022263299</v>
      </c>
      <c r="DT206" s="14">
        <v>215.96054631819899</v>
      </c>
      <c r="DU206" s="14">
        <v>26.880456415326702</v>
      </c>
      <c r="DV206" s="14">
        <v>241.87648796149901</v>
      </c>
      <c r="DW206" s="14">
        <v>35.3763550331103</v>
      </c>
      <c r="DX206" s="14">
        <v>1.9041073022406499E-2</v>
      </c>
      <c r="DY206" s="14">
        <v>211.57986137767401</v>
      </c>
      <c r="DZ206" s="14">
        <v>70.027599489430798</v>
      </c>
      <c r="EA206" s="71">
        <v>100.32100786981199</v>
      </c>
      <c r="EB206" s="14">
        <v>207.90191402408399</v>
      </c>
      <c r="EC206" s="14">
        <v>47.190736570319203</v>
      </c>
      <c r="ED206" s="14">
        <v>51.925626802929003</v>
      </c>
      <c r="EE206" s="14">
        <v>125.204869434223</v>
      </c>
      <c r="EF206" s="14">
        <v>162.29703564315901</v>
      </c>
      <c r="EG206" s="14">
        <v>178.37754660310901</v>
      </c>
      <c r="EH206" s="14">
        <v>108.8598558722</v>
      </c>
      <c r="EI206" s="14">
        <v>186.64527383255401</v>
      </c>
      <c r="EJ206" s="14">
        <v>50.526424965279901</v>
      </c>
      <c r="EK206" s="14">
        <v>2.0955745997453601</v>
      </c>
      <c r="EL206" s="14">
        <v>206.53013968014301</v>
      </c>
      <c r="EM206" s="14">
        <v>123.060437144665</v>
      </c>
      <c r="EN206" s="71">
        <v>128.493935226471</v>
      </c>
      <c r="EO206" s="14">
        <v>88.519294308912507</v>
      </c>
      <c r="EP206" s="14">
        <v>1.0730236306237999</v>
      </c>
      <c r="EQ206" s="14">
        <v>2.1392626220819699</v>
      </c>
      <c r="ER206" s="14">
        <v>75.971499395971705</v>
      </c>
      <c r="ES206" s="14">
        <v>71.170942688531895</v>
      </c>
      <c r="ET206" s="14">
        <v>93.945694585637796</v>
      </c>
      <c r="EU206" s="14">
        <v>17.9906304847614</v>
      </c>
      <c r="EV206" s="14">
        <v>64.104248060186606</v>
      </c>
      <c r="EW206" s="14">
        <v>129.88797955077899</v>
      </c>
      <c r="EX206" s="14">
        <v>20.861687769138801</v>
      </c>
      <c r="EY206" s="14">
        <v>198.256007662157</v>
      </c>
      <c r="EZ206" s="14">
        <v>198.256007662157</v>
      </c>
      <c r="FA206" s="14">
        <v>69.620640422963604</v>
      </c>
      <c r="FC206" s="7" t="s">
        <v>159</v>
      </c>
      <c r="FD206" s="17">
        <f>CORREL($FL$153:$FL$191,DO$196:DO$234)</f>
        <v>-0.16649396041799994</v>
      </c>
      <c r="FE206" s="17">
        <f t="shared" ref="FE205:GP206" si="426">CORREL($FL$153:$FL$191,DP$196:DP$234)</f>
        <v>-6.0935949381356568E-3</v>
      </c>
      <c r="FF206" s="17">
        <f t="shared" si="426"/>
        <v>0.1105161367695023</v>
      </c>
      <c r="FG206" s="17">
        <f t="shared" si="426"/>
        <v>-4.4272877116476463E-2</v>
      </c>
      <c r="FH206" s="17">
        <f t="shared" si="426"/>
        <v>-0.1528705592581158</v>
      </c>
      <c r="FI206" s="17">
        <f t="shared" si="426"/>
        <v>-0.21402129143458001</v>
      </c>
      <c r="FJ206" s="17">
        <f t="shared" si="426"/>
        <v>1.5666498004938665E-2</v>
      </c>
      <c r="FK206" s="17">
        <f t="shared" si="426"/>
        <v>-0.34218307776684614</v>
      </c>
      <c r="FL206" s="17">
        <f t="shared" si="426"/>
        <v>-0.27664851201180118</v>
      </c>
      <c r="FM206" s="17">
        <f t="shared" si="426"/>
        <v>-7.6411957422938326E-2</v>
      </c>
      <c r="FN206" s="17">
        <f t="shared" si="426"/>
        <v>-0.2312414785289289</v>
      </c>
      <c r="FO206" s="17">
        <f t="shared" si="426"/>
        <v>-5.2032378434633778E-2</v>
      </c>
      <c r="FP206" s="17">
        <f t="shared" si="426"/>
        <v>-8.4282481799608566E-2</v>
      </c>
      <c r="FQ206" s="17">
        <f t="shared" si="426"/>
        <v>0.10016232992794004</v>
      </c>
      <c r="FR206" s="17">
        <f t="shared" si="426"/>
        <v>0.19671587403789803</v>
      </c>
      <c r="FS206" s="17">
        <f t="shared" si="426"/>
        <v>0.17899453864654719</v>
      </c>
      <c r="FT206" s="17">
        <f t="shared" si="426"/>
        <v>6.5337915868550117E-2</v>
      </c>
      <c r="FU206" s="17">
        <f t="shared" si="426"/>
        <v>5.3832251952247501E-2</v>
      </c>
      <c r="FV206" s="17">
        <f t="shared" si="426"/>
        <v>-2.6878406718793171E-2</v>
      </c>
      <c r="FW206" s="17">
        <f t="shared" si="426"/>
        <v>6.6994721939581822E-2</v>
      </c>
      <c r="FX206" s="17">
        <f t="shared" si="426"/>
        <v>6.1826229750033837E-2</v>
      </c>
      <c r="FY206" s="17">
        <f t="shared" si="426"/>
        <v>-9.2978859441388603E-2</v>
      </c>
      <c r="FZ206" s="17">
        <f t="shared" si="426"/>
        <v>-0.15561526014994592</v>
      </c>
      <c r="GA206" s="17">
        <f t="shared" si="426"/>
        <v>-4.0230118964264825E-3</v>
      </c>
      <c r="GB206" s="17">
        <f t="shared" si="426"/>
        <v>6.8311285322052578E-2</v>
      </c>
      <c r="GC206" s="17">
        <f t="shared" si="426"/>
        <v>0.15562893056763089</v>
      </c>
      <c r="GD206" s="17">
        <f t="shared" si="426"/>
        <v>5.6188548101325113E-2</v>
      </c>
      <c r="GE206" s="17">
        <f t="shared" si="426"/>
        <v>-6.0241010925447737E-2</v>
      </c>
      <c r="GF206" s="17">
        <f t="shared" si="426"/>
        <v>-0.10592040878218487</v>
      </c>
      <c r="GG206" s="17">
        <f t="shared" si="426"/>
        <v>0.13617440423826749</v>
      </c>
      <c r="GH206" s="17">
        <f t="shared" si="426"/>
        <v>0.39703989985786098</v>
      </c>
      <c r="GI206" s="17">
        <f t="shared" si="426"/>
        <v>0.14744285589141537</v>
      </c>
      <c r="GJ206" s="17">
        <f t="shared" si="426"/>
        <v>-2.3058906231133859E-2</v>
      </c>
      <c r="GK206" s="17">
        <f t="shared" si="426"/>
        <v>0.11246161744444896</v>
      </c>
      <c r="GL206" s="17">
        <f t="shared" si="426"/>
        <v>0.11364112989511804</v>
      </c>
      <c r="GM206" s="17">
        <f t="shared" si="426"/>
        <v>-4.2820042347102703E-2</v>
      </c>
      <c r="GN206" s="17">
        <f t="shared" si="426"/>
        <v>0.1642064317749404</v>
      </c>
      <c r="GO206" s="17">
        <f t="shared" si="426"/>
        <v>0.1642064317749404</v>
      </c>
      <c r="GP206" s="17">
        <f t="shared" si="426"/>
        <v>0.23829119972434903</v>
      </c>
    </row>
    <row r="207" spans="1:198">
      <c r="A207" s="67" t="s">
        <v>206</v>
      </c>
      <c r="B207" s="35" t="s">
        <v>145</v>
      </c>
      <c r="C207" s="35" t="s">
        <v>144</v>
      </c>
      <c r="D207" s="35" t="s">
        <v>146</v>
      </c>
      <c r="E207" s="35" t="s">
        <v>147</v>
      </c>
      <c r="F207" s="35" t="s">
        <v>148</v>
      </c>
      <c r="G207" s="35" t="s">
        <v>149</v>
      </c>
      <c r="H207" s="35" t="s">
        <v>151</v>
      </c>
      <c r="I207" s="35" t="s">
        <v>152</v>
      </c>
      <c r="J207" s="35" t="s">
        <v>158</v>
      </c>
      <c r="K207" s="35" t="s">
        <v>159</v>
      </c>
      <c r="L207" s="35" t="s">
        <v>156</v>
      </c>
      <c r="M207" s="35" t="s">
        <v>157</v>
      </c>
      <c r="N207" s="35" t="s">
        <v>154</v>
      </c>
      <c r="O207" s="35" t="s">
        <v>155</v>
      </c>
      <c r="P207" s="35" t="s">
        <v>153</v>
      </c>
      <c r="Q207" s="35" t="s">
        <v>267</v>
      </c>
      <c r="R207" s="5" t="s">
        <v>386</v>
      </c>
      <c r="S207" s="5" t="s">
        <v>387</v>
      </c>
      <c r="T207" s="5" t="s">
        <v>388</v>
      </c>
      <c r="U207" s="5" t="s">
        <v>389</v>
      </c>
      <c r="V207" s="5" t="s">
        <v>390</v>
      </c>
      <c r="W207" s="5" t="s">
        <v>391</v>
      </c>
      <c r="AW207" s="67" t="s">
        <v>206</v>
      </c>
      <c r="AX207" s="5" t="s">
        <v>78</v>
      </c>
      <c r="AY207" s="5" t="s">
        <v>79</v>
      </c>
      <c r="AZ207" s="5" t="s">
        <v>80</v>
      </c>
      <c r="BA207" s="5" t="s">
        <v>342</v>
      </c>
      <c r="BB207" s="5" t="s">
        <v>82</v>
      </c>
      <c r="BC207" s="5" t="s">
        <v>83</v>
      </c>
      <c r="BD207" s="5" t="s">
        <v>84</v>
      </c>
      <c r="BE207" s="5" t="s">
        <v>343</v>
      </c>
      <c r="BF207" s="5" t="s">
        <v>344</v>
      </c>
      <c r="BG207" s="5" t="s">
        <v>87</v>
      </c>
      <c r="BH207" s="5" t="s">
        <v>88</v>
      </c>
      <c r="BI207" s="5" t="s">
        <v>345</v>
      </c>
      <c r="BJ207" s="6" t="s">
        <v>346</v>
      </c>
      <c r="BK207" s="5" t="s">
        <v>78</v>
      </c>
      <c r="BL207" s="5" t="s">
        <v>79</v>
      </c>
      <c r="BM207" s="5" t="s">
        <v>80</v>
      </c>
      <c r="BN207" s="5" t="s">
        <v>342</v>
      </c>
      <c r="BO207" s="5" t="s">
        <v>82</v>
      </c>
      <c r="BP207" s="5" t="s">
        <v>83</v>
      </c>
      <c r="BQ207" s="5" t="s">
        <v>84</v>
      </c>
      <c r="BR207" s="5" t="s">
        <v>343</v>
      </c>
      <c r="BS207" s="5" t="s">
        <v>344</v>
      </c>
      <c r="BT207" s="5" t="s">
        <v>87</v>
      </c>
      <c r="BU207" s="5" t="s">
        <v>88</v>
      </c>
      <c r="BV207" s="5" t="s">
        <v>345</v>
      </c>
      <c r="BW207" s="6" t="s">
        <v>346</v>
      </c>
      <c r="BX207" s="5" t="s">
        <v>78</v>
      </c>
      <c r="BY207" s="5" t="s">
        <v>79</v>
      </c>
      <c r="BZ207" s="5" t="s">
        <v>80</v>
      </c>
      <c r="CA207" s="5" t="s">
        <v>342</v>
      </c>
      <c r="CB207" s="5" t="s">
        <v>82</v>
      </c>
      <c r="CC207" s="5" t="s">
        <v>83</v>
      </c>
      <c r="CD207" s="5" t="s">
        <v>84</v>
      </c>
      <c r="CE207" s="5" t="s">
        <v>343</v>
      </c>
      <c r="CF207" s="5" t="s">
        <v>344</v>
      </c>
      <c r="CG207" s="5" t="s">
        <v>87</v>
      </c>
      <c r="CH207" s="5" t="s">
        <v>88</v>
      </c>
      <c r="CI207" s="5" t="s">
        <v>345</v>
      </c>
      <c r="CJ207" s="6" t="s">
        <v>346</v>
      </c>
      <c r="CK207" s="5" t="s">
        <v>78</v>
      </c>
      <c r="CL207" s="5" t="s">
        <v>79</v>
      </c>
      <c r="CM207" s="5" t="s">
        <v>80</v>
      </c>
      <c r="CN207" s="5" t="s">
        <v>342</v>
      </c>
      <c r="CO207" s="5" t="s">
        <v>82</v>
      </c>
      <c r="CP207" s="5" t="s">
        <v>83</v>
      </c>
      <c r="CQ207" s="5" t="s">
        <v>84</v>
      </c>
      <c r="CR207" s="5" t="s">
        <v>343</v>
      </c>
      <c r="CS207" s="5" t="s">
        <v>344</v>
      </c>
      <c r="CT207" s="5" t="s">
        <v>87</v>
      </c>
      <c r="CU207" s="5" t="s">
        <v>88</v>
      </c>
      <c r="CV207" s="5" t="s">
        <v>345</v>
      </c>
      <c r="CW207" s="6" t="s">
        <v>346</v>
      </c>
      <c r="DA207" s="7">
        <v>1991</v>
      </c>
      <c r="DB207" s="14">
        <v>562.63936268310204</v>
      </c>
      <c r="DC207" s="14">
        <v>46.403823383613272</v>
      </c>
      <c r="DD207" s="14">
        <v>50.53155834618066</v>
      </c>
      <c r="DE207" s="14">
        <v>309.21127814259131</v>
      </c>
      <c r="DF207" s="14">
        <v>266.83147033656053</v>
      </c>
      <c r="DG207" s="14">
        <v>521.74841662463905</v>
      </c>
      <c r="DH207" s="14">
        <v>174.96925675255932</v>
      </c>
      <c r="DI207" s="14">
        <v>451.21251285987296</v>
      </c>
      <c r="DJ207" s="14">
        <v>361.17111212907633</v>
      </c>
      <c r="DK207" s="14">
        <v>90.712518991009091</v>
      </c>
      <c r="DL207" s="14">
        <v>673.26025353260002</v>
      </c>
      <c r="DM207" s="14">
        <v>295.27984295729038</v>
      </c>
      <c r="DN207" s="71">
        <v>316.62074745092798</v>
      </c>
      <c r="DO207" s="14">
        <v>180.63863189613201</v>
      </c>
      <c r="DP207" s="14">
        <v>29.941812980381801</v>
      </c>
      <c r="DQ207" s="14">
        <v>30.324836051473198</v>
      </c>
      <c r="DR207" s="14">
        <v>83.721623207581302</v>
      </c>
      <c r="DS207" s="14">
        <v>72.388235042604904</v>
      </c>
      <c r="DT207" s="14">
        <v>142.89442922625901</v>
      </c>
      <c r="DU207" s="14">
        <v>20.637556519055799</v>
      </c>
      <c r="DV207" s="14">
        <v>191.806388288481</v>
      </c>
      <c r="DW207" s="14">
        <v>23.471873449546301</v>
      </c>
      <c r="DX207" s="14">
        <v>0.478103966217786</v>
      </c>
      <c r="DY207" s="14">
        <v>157.82470772680099</v>
      </c>
      <c r="DZ207" s="14">
        <v>67.076884026078403</v>
      </c>
      <c r="EA207" s="71">
        <v>83.901065298798699</v>
      </c>
      <c r="EB207" s="14">
        <v>196.048595243487</v>
      </c>
      <c r="EC207" s="14">
        <v>9.0764959216976902</v>
      </c>
      <c r="ED207" s="14">
        <v>8.0688462055347596</v>
      </c>
      <c r="EE207" s="14">
        <v>107.98694355192301</v>
      </c>
      <c r="EF207" s="14">
        <v>94.053731921446598</v>
      </c>
      <c r="EG207" s="14">
        <v>179.639609408138</v>
      </c>
      <c r="EH207" s="14">
        <v>56.570689692343201</v>
      </c>
      <c r="EI207" s="14">
        <v>161.712477286096</v>
      </c>
      <c r="EJ207" s="14">
        <v>141.86944558197001</v>
      </c>
      <c r="EK207" s="14">
        <v>22.888485600730199</v>
      </c>
      <c r="EL207" s="14">
        <v>241.546714195915</v>
      </c>
      <c r="EM207" s="14">
        <v>70.890679348963999</v>
      </c>
      <c r="EN207" s="71">
        <v>99.794007451490302</v>
      </c>
      <c r="EO207" s="14">
        <v>185.952135543483</v>
      </c>
      <c r="EP207" s="14">
        <v>7.3855144815337797</v>
      </c>
      <c r="EQ207" s="14">
        <v>12.1378760891727</v>
      </c>
      <c r="ER207" s="14">
        <v>117.502711383087</v>
      </c>
      <c r="ES207" s="14">
        <v>100.389503372509</v>
      </c>
      <c r="ET207" s="14">
        <v>199.21437799024201</v>
      </c>
      <c r="EU207" s="14">
        <v>97.761010541160303</v>
      </c>
      <c r="EV207" s="14">
        <v>97.693647285295896</v>
      </c>
      <c r="EW207" s="14">
        <v>195.82979309756001</v>
      </c>
      <c r="EX207" s="14">
        <v>67.345929424061097</v>
      </c>
      <c r="EY207" s="14">
        <v>273.88883160988399</v>
      </c>
      <c r="EZ207" s="14">
        <v>273.88883160988399</v>
      </c>
      <c r="FA207" s="14">
        <v>132.92567470063901</v>
      </c>
      <c r="FC207" s="7" t="s">
        <v>156</v>
      </c>
      <c r="FD207" s="17">
        <f>CORREL($FM$153:$FM$191,DO$196:DO$234)</f>
        <v>-0.16731052424688894</v>
      </c>
      <c r="FE207" s="17">
        <f t="shared" ref="FE206:GP207" si="427">CORREL($FM$153:$FM$191,DP$196:DP$234)</f>
        <v>-6.3252680655877649E-2</v>
      </c>
      <c r="FF207" s="17">
        <f t="shared" si="427"/>
        <v>5.2465515296639155E-2</v>
      </c>
      <c r="FG207" s="17">
        <f t="shared" si="427"/>
        <v>-8.4923735913666712E-2</v>
      </c>
      <c r="FH207" s="17">
        <f t="shared" si="427"/>
        <v>-0.20300478931105437</v>
      </c>
      <c r="FI207" s="17">
        <f t="shared" si="427"/>
        <v>-0.20723575132345973</v>
      </c>
      <c r="FJ207" s="17">
        <f t="shared" si="427"/>
        <v>-6.3906915751121202E-2</v>
      </c>
      <c r="FK207" s="17">
        <f t="shared" si="427"/>
        <v>-0.35609652344487674</v>
      </c>
      <c r="FL207" s="17">
        <f t="shared" si="427"/>
        <v>-0.28532137752023556</v>
      </c>
      <c r="FM207" s="17">
        <f t="shared" si="427"/>
        <v>-8.6087847807870835E-2</v>
      </c>
      <c r="FN207" s="17">
        <f t="shared" si="427"/>
        <v>-0.24268745567160155</v>
      </c>
      <c r="FO207" s="17">
        <f t="shared" si="427"/>
        <v>-8.5913114486148828E-2</v>
      </c>
      <c r="FP207" s="17">
        <f t="shared" si="427"/>
        <v>-0.13153204130540333</v>
      </c>
      <c r="FQ207" s="17">
        <f t="shared" si="427"/>
        <v>0.1443352400659963</v>
      </c>
      <c r="FR207" s="17">
        <f t="shared" si="427"/>
        <v>0.22515498539072754</v>
      </c>
      <c r="FS207" s="17">
        <f t="shared" si="427"/>
        <v>0.22762560384330341</v>
      </c>
      <c r="FT207" s="17">
        <f t="shared" si="427"/>
        <v>7.8595785695106973E-2</v>
      </c>
      <c r="FU207" s="17">
        <f t="shared" si="427"/>
        <v>5.3370113087678722E-2</v>
      </c>
      <c r="FV207" s="17">
        <f t="shared" si="427"/>
        <v>7.9127103855865816E-3</v>
      </c>
      <c r="FW207" s="17">
        <f t="shared" si="427"/>
        <v>4.299401580309356E-2</v>
      </c>
      <c r="FX207" s="17">
        <f t="shared" si="427"/>
        <v>0.13595795315586615</v>
      </c>
      <c r="FY207" s="17">
        <f t="shared" si="427"/>
        <v>-2.1187997740436323E-2</v>
      </c>
      <c r="FZ207" s="17">
        <f t="shared" si="427"/>
        <v>-0.14916536755557802</v>
      </c>
      <c r="GA207" s="17">
        <f t="shared" si="427"/>
        <v>4.8228252248404622E-2</v>
      </c>
      <c r="GB207" s="17">
        <f t="shared" si="427"/>
        <v>0.10859203305665874</v>
      </c>
      <c r="GC207" s="17">
        <f t="shared" si="427"/>
        <v>0.19606875809670216</v>
      </c>
      <c r="GD207" s="17">
        <f t="shared" si="427"/>
        <v>0.10387840622425089</v>
      </c>
      <c r="GE207" s="17">
        <f t="shared" si="427"/>
        <v>1.5911123409143493E-2</v>
      </c>
      <c r="GF207" s="17">
        <f t="shared" si="427"/>
        <v>4.9071995223254339E-3</v>
      </c>
      <c r="GG207" s="17">
        <f t="shared" si="427"/>
        <v>0.19938942071105328</v>
      </c>
      <c r="GH207" s="17">
        <f t="shared" si="427"/>
        <v>0.43147416608929678</v>
      </c>
      <c r="GI207" s="17">
        <f t="shared" si="427"/>
        <v>0.18623853152913</v>
      </c>
      <c r="GJ207" s="17">
        <f t="shared" si="427"/>
        <v>2.0332866696490056E-3</v>
      </c>
      <c r="GK207" s="17">
        <f t="shared" si="427"/>
        <v>0.14102263598321718</v>
      </c>
      <c r="GL207" s="17">
        <f t="shared" si="427"/>
        <v>0.14591656053846996</v>
      </c>
      <c r="GM207" s="17">
        <f t="shared" si="427"/>
        <v>3.0365990654447995E-2</v>
      </c>
      <c r="GN207" s="17">
        <f t="shared" si="427"/>
        <v>0.20193396596438673</v>
      </c>
      <c r="GO207" s="17">
        <f t="shared" si="427"/>
        <v>0.20193396596438673</v>
      </c>
      <c r="GP207" s="17">
        <f t="shared" si="427"/>
        <v>0.25667887186033267</v>
      </c>
    </row>
    <row r="208" spans="1:198">
      <c r="A208" s="66" t="s">
        <v>160</v>
      </c>
      <c r="B208" s="17">
        <f>CORREL($N$150:$N$188,H46:H84)</f>
        <v>0.21058190012430916</v>
      </c>
      <c r="C208" s="17">
        <f t="shared" ref="C208:Q208" si="428">CORREL($N$150:$N$188,I46:I84)</f>
        <v>0.21856930286758067</v>
      </c>
      <c r="D208" s="17">
        <f t="shared" si="428"/>
        <v>0.25137959476386118</v>
      </c>
      <c r="E208" s="17">
        <f t="shared" si="428"/>
        <v>0.26663623831093825</v>
      </c>
      <c r="F208" s="17">
        <f t="shared" si="428"/>
        <v>2.7885144418409752E-2</v>
      </c>
      <c r="G208" s="17">
        <f t="shared" si="428"/>
        <v>8.7066949418953044E-2</v>
      </c>
      <c r="H208" s="17">
        <f t="shared" si="428"/>
        <v>0.41643138229969368</v>
      </c>
      <c r="I208" s="17">
        <f t="shared" si="428"/>
        <v>0.41976577591728426</v>
      </c>
      <c r="J208" s="17">
        <f t="shared" si="428"/>
        <v>0.15447345135916729</v>
      </c>
      <c r="K208" s="17">
        <f t="shared" si="428"/>
        <v>0.20787963792252409</v>
      </c>
      <c r="L208" s="17">
        <f t="shared" si="428"/>
        <v>0.29320907264780011</v>
      </c>
      <c r="M208" s="17">
        <f t="shared" si="428"/>
        <v>0.36065772980091981</v>
      </c>
      <c r="N208" s="17">
        <f t="shared" si="428"/>
        <v>0.30741434938999512</v>
      </c>
      <c r="O208" s="17">
        <f t="shared" si="428"/>
        <v>0.43461911620027344</v>
      </c>
      <c r="P208" s="17">
        <f t="shared" si="428"/>
        <v>0.46849837882126755</v>
      </c>
      <c r="Q208" s="17">
        <f t="shared" si="428"/>
        <v>9.612260967190079E-3</v>
      </c>
      <c r="R208" s="17">
        <f t="shared" ref="R208" si="429">CORREL($N$150:$N$188,X46:X84)</f>
        <v>5.2789713196404575E-2</v>
      </c>
      <c r="S208" s="17">
        <f t="shared" ref="S208" si="430">CORREL($N$150:$N$188,Y46:Y84)</f>
        <v>0.21903424748382705</v>
      </c>
      <c r="T208" s="17">
        <f t="shared" ref="T208" si="431">CORREL($N$150:$N$188,Z46:Z84)</f>
        <v>4.727377285713253E-2</v>
      </c>
      <c r="U208" s="17">
        <f t="shared" ref="U208" si="432">CORREL($N$150:$N$188,AA46:AA84)</f>
        <v>6.9743989120290964E-2</v>
      </c>
      <c r="V208" s="17">
        <f t="shared" ref="V208" si="433">CORREL($N$150:$N$188,AB46:AB84)</f>
        <v>0.13158235310040417</v>
      </c>
      <c r="W208" s="17">
        <f t="shared" ref="W208" si="434">CORREL($N$150:$N$188,AC46:AC84)</f>
        <v>0.2341043621836259</v>
      </c>
      <c r="Y208" s="31">
        <f>COUNT(N$150:N$188)</f>
        <v>36</v>
      </c>
      <c r="Z208" s="17">
        <f t="shared" ref="Z208:Z216" si="435">_xlfn.T.DIST.2T((ABS(B208)*SQRT($Y208-2))/SQRT(1-B208^2),$Y208-2)</f>
        <v>0.21765748284999767</v>
      </c>
      <c r="AA208" s="17">
        <f t="shared" ref="AA208:AA216" si="436">_xlfn.T.DIST.2T((ABS(C208)*SQRT($Y208-2))/SQRT(1-C208^2),$Y208-2)</f>
        <v>0.20030456070147612</v>
      </c>
      <c r="AB208" s="17">
        <f t="shared" ref="AB208:AB216" si="437">_xlfn.T.DIST.2T((ABS(D208)*SQRT($Y208-2))/SQRT(1-D208^2),$Y208-2)</f>
        <v>0.13916324446361908</v>
      </c>
      <c r="AC208" s="17">
        <f t="shared" ref="AC208:AC216" si="438">_xlfn.T.DIST.2T((ABS(E208)*SQRT($Y208-2))/SQRT(1-E208^2),$Y208-2)</f>
        <v>0.11595805074853158</v>
      </c>
      <c r="AD208" s="17">
        <f t="shared" ref="AD208:AD216" si="439">_xlfn.T.DIST.2T((ABS(F208)*SQRT($Y208-2))/SQRT(1-F208^2),$Y208-2)</f>
        <v>0.87174891718845093</v>
      </c>
      <c r="AE208" s="17">
        <f t="shared" ref="AE208:AE216" si="440">_xlfn.T.DIST.2T((ABS(G208)*SQRT($Y208-2))/SQRT(1-G208^2),$Y208-2)</f>
        <v>0.61361089725396667</v>
      </c>
      <c r="AF208" s="17">
        <f t="shared" ref="AF208:AF216" si="441">_xlfn.T.DIST.2T((ABS(H208)*SQRT($Y208-2))/SQRT(1-H208^2),$Y208-2)</f>
        <v>1.1525854228920912E-2</v>
      </c>
      <c r="AG208" s="17">
        <f t="shared" ref="AG208:AG216" si="442">_xlfn.T.DIST.2T((ABS(I208)*SQRT($Y208-2))/SQRT(1-I208^2),$Y208-2)</f>
        <v>1.0813921900072302E-2</v>
      </c>
      <c r="AH208" s="17">
        <f t="shared" ref="AH208:AH216" si="443">_xlfn.T.DIST.2T((ABS(J208)*SQRT($Y208-2))/SQRT(1-J208^2),$Y208-2)</f>
        <v>0.36836136290617216</v>
      </c>
      <c r="AI208" s="17">
        <f t="shared" ref="AI208:AI216" si="444">_xlfn.T.DIST.2T((ABS(K208)*SQRT($Y208-2))/SQRT(1-K208^2),$Y208-2)</f>
        <v>0.2237550838781629</v>
      </c>
      <c r="AJ208" s="17">
        <f t="shared" ref="AJ208:AJ216" si="445">_xlfn.T.DIST.2T((ABS(L208)*SQRT($Y208-2))/SQRT(1-L208^2),$Y208-2)</f>
        <v>8.2644794848369646E-2</v>
      </c>
      <c r="AK208" s="17">
        <f t="shared" ref="AK208:AK216" si="446">_xlfn.T.DIST.2T((ABS(M208)*SQRT($Y208-2))/SQRT(1-M208^2),$Y208-2)</f>
        <v>3.0703636358768514E-2</v>
      </c>
      <c r="AL208" s="17">
        <f t="shared" ref="AL208:AL216" si="447">_xlfn.T.DIST.2T((ABS(N208)*SQRT($Y208-2))/SQRT(1-N208^2),$Y208-2)</f>
        <v>6.8176313264365296E-2</v>
      </c>
      <c r="AM208" s="17">
        <f t="shared" ref="AM208:AM216" si="448">_xlfn.T.DIST.2T((ABS(O208)*SQRT($Y208-2))/SQRT(1-O208^2),$Y208-2)</f>
        <v>8.0782717469890502E-3</v>
      </c>
      <c r="AN208" s="17">
        <f t="shared" ref="AN208:AN216" si="449">_xlfn.T.DIST.2T((ABS(P208)*SQRT($Y208-2))/SQRT(1-P208^2),$Y208-2)</f>
        <v>3.9534564491234157E-3</v>
      </c>
      <c r="AO208" s="17">
        <f t="shared" ref="AO208:AO216" si="450">_xlfn.T.DIST.2T((ABS(Q208)*SQRT($Y208-2))/SQRT(1-Q208^2),$Y208-2)</f>
        <v>0.95562910207935747</v>
      </c>
      <c r="AP208" s="17">
        <f t="shared" ref="AP208:AP216" si="451">_xlfn.T.DIST.2T((ABS(R208)*SQRT($Y208-2))/SQRT(1-R208^2),$Y208-2)</f>
        <v>0.7597772631737767</v>
      </c>
      <c r="AQ208" s="17">
        <f t="shared" ref="AQ208:AQ216" si="452">_xlfn.T.DIST.2T((ABS(S208)*SQRT($Y208-2))/SQRT(1-S208^2),$Y208-2)</f>
        <v>0.19932507716280415</v>
      </c>
      <c r="AR208" s="17">
        <f t="shared" ref="AR208:AR216" si="453">_xlfn.T.DIST.2T((ABS(T208)*SQRT($Y208-2))/SQRT(1-T208^2),$Y208-2)</f>
        <v>0.7842495309400439</v>
      </c>
      <c r="AS208" s="17">
        <f t="shared" ref="AS208:AS216" si="454">_xlfn.T.DIST.2T((ABS(U208)*SQRT($Y208-2))/SQRT(1-U208^2),$Y208-2)</f>
        <v>0.68607416167490087</v>
      </c>
      <c r="AT208" s="17">
        <f t="shared" ref="AT208:AT216" si="455">_xlfn.T.DIST.2T((ABS(V208)*SQRT($Y208-2))/SQRT(1-V208^2),$Y208-2)</f>
        <v>0.44429142831860802</v>
      </c>
      <c r="AU208" s="17">
        <f t="shared" ref="AU208:AU216" si="456">_xlfn.T.DIST.2T((ABS(W208)*SQRT($Y208-2))/SQRT(1-W208^2),$Y208-2)</f>
        <v>0.16936758276499689</v>
      </c>
      <c r="AW208" s="66" t="s">
        <v>160</v>
      </c>
      <c r="AX208" s="17">
        <f t="shared" ref="AX208:CC208" si="457">CORREL($N$150:$N$188,DB$196:DB$234)</f>
        <v>3.8934333069091773E-3</v>
      </c>
      <c r="AY208" s="17">
        <f t="shared" si="457"/>
        <v>8.742809940507526E-2</v>
      </c>
      <c r="AZ208" s="17">
        <f t="shared" si="457"/>
        <v>8.3926093333983806E-2</v>
      </c>
      <c r="BA208" s="17">
        <f t="shared" si="457"/>
        <v>-7.5142499530087961E-2</v>
      </c>
      <c r="BB208" s="17">
        <f t="shared" si="457"/>
        <v>-0.22893722773800926</v>
      </c>
      <c r="BC208" s="17">
        <f t="shared" si="457"/>
        <v>-4.8469677543643966E-2</v>
      </c>
      <c r="BD208" s="17">
        <f t="shared" si="457"/>
        <v>-0.11735537054738786</v>
      </c>
      <c r="BE208" s="17">
        <f t="shared" si="457"/>
        <v>7.750011800750034E-2</v>
      </c>
      <c r="BF208" s="17">
        <f t="shared" si="457"/>
        <v>5.1078318815499804E-2</v>
      </c>
      <c r="BG208" s="17">
        <f t="shared" si="457"/>
        <v>5.8743805643923883E-2</v>
      </c>
      <c r="BH208" s="17">
        <f t="shared" si="457"/>
        <v>5.1899142709080394E-2</v>
      </c>
      <c r="BI208" s="17">
        <f t="shared" si="457"/>
        <v>-4.9596895433304221E-3</v>
      </c>
      <c r="BJ208" s="69">
        <f t="shared" si="457"/>
        <v>2.5282532720928383E-2</v>
      </c>
      <c r="BK208" s="17">
        <f t="shared" si="457"/>
        <v>-0.22043274135502053</v>
      </c>
      <c r="BL208" s="17">
        <f t="shared" si="457"/>
        <v>6.9843526234865144E-2</v>
      </c>
      <c r="BM208" s="17">
        <f t="shared" si="457"/>
        <v>5.5593833364376843E-2</v>
      </c>
      <c r="BN208" s="17">
        <f t="shared" si="457"/>
        <v>-5.9409960242057372E-2</v>
      </c>
      <c r="BO208" s="17">
        <f t="shared" si="457"/>
        <v>-0.36398327773738848</v>
      </c>
      <c r="BP208" s="17">
        <f t="shared" si="457"/>
        <v>-0.28833496490422345</v>
      </c>
      <c r="BQ208" s="17">
        <f t="shared" si="457"/>
        <v>-0.34440536150665724</v>
      </c>
      <c r="BR208" s="17">
        <f t="shared" si="457"/>
        <v>-0.12820185630560441</v>
      </c>
      <c r="BS208" s="17">
        <f t="shared" si="457"/>
        <v>-0.27611867404558965</v>
      </c>
      <c r="BT208" s="17">
        <f t="shared" si="457"/>
        <v>-0.16380334382182321</v>
      </c>
      <c r="BU208" s="17">
        <f t="shared" si="457"/>
        <v>-0.17812168157522518</v>
      </c>
      <c r="BV208" s="17">
        <f t="shared" si="457"/>
        <v>-0.38966733076610677</v>
      </c>
      <c r="BW208" s="69">
        <f t="shared" si="457"/>
        <v>-0.21113451039354558</v>
      </c>
      <c r="BX208" s="17">
        <f t="shared" si="457"/>
        <v>-0.12882025387443335</v>
      </c>
      <c r="BY208" s="17">
        <f t="shared" si="457"/>
        <v>2.2673807689908499E-2</v>
      </c>
      <c r="BZ208" s="17">
        <f t="shared" si="457"/>
        <v>2.0154893542423152E-2</v>
      </c>
      <c r="CA208" s="17">
        <f t="shared" si="457"/>
        <v>-0.26910524817519615</v>
      </c>
      <c r="CB208" s="17">
        <f t="shared" si="457"/>
        <v>-0.25782417443160488</v>
      </c>
      <c r="CC208" s="17">
        <f t="shared" si="457"/>
        <v>-0.16618800768457814</v>
      </c>
      <c r="CD208" s="17">
        <f t="shared" ref="CD208:CW208" si="458">CORREL($N$150:$N$188,EH$196:EH$234)</f>
        <v>-0.28241064450762537</v>
      </c>
      <c r="CE208" s="17">
        <f t="shared" si="458"/>
        <v>2.94092784266663E-2</v>
      </c>
      <c r="CF208" s="17">
        <f t="shared" si="458"/>
        <v>1.7390397298527187E-2</v>
      </c>
      <c r="CG208" s="17">
        <f t="shared" si="458"/>
        <v>-0.12858321165776801</v>
      </c>
      <c r="CH208" s="17">
        <f t="shared" si="458"/>
        <v>-7.927063556483209E-2</v>
      </c>
      <c r="CI208" s="17">
        <f t="shared" si="458"/>
        <v>-0.11570289734252683</v>
      </c>
      <c r="CJ208" s="69">
        <f t="shared" si="458"/>
        <v>-0.14797853235437342</v>
      </c>
      <c r="CK208" s="17">
        <f t="shared" si="458"/>
        <v>0.33559454308886433</v>
      </c>
      <c r="CL208" s="17">
        <f t="shared" si="458"/>
        <v>6.8391088590121524E-2</v>
      </c>
      <c r="CM208" s="17">
        <f t="shared" si="458"/>
        <v>0.11634181653489239</v>
      </c>
      <c r="CN208" s="17">
        <f t="shared" si="458"/>
        <v>0.17565613593614376</v>
      </c>
      <c r="CO208" s="17">
        <f t="shared" si="458"/>
        <v>0.30297383231928759</v>
      </c>
      <c r="CP208" s="17">
        <f t="shared" si="458"/>
        <v>0.30551199637701576</v>
      </c>
      <c r="CQ208" s="17">
        <f t="shared" si="458"/>
        <v>0.37993168622074108</v>
      </c>
      <c r="CR208" s="17">
        <f t="shared" si="458"/>
        <v>0.35016846119474593</v>
      </c>
      <c r="CS208" s="17">
        <f t="shared" si="458"/>
        <v>0.25910981017952639</v>
      </c>
      <c r="CT208" s="17">
        <f t="shared" si="458"/>
        <v>0.13793939266315691</v>
      </c>
      <c r="CU208" s="17">
        <f t="shared" si="458"/>
        <v>0.37391307706448529</v>
      </c>
      <c r="CV208" s="17">
        <f t="shared" si="458"/>
        <v>0.37391307706448529</v>
      </c>
      <c r="CW208" s="17">
        <f t="shared" si="458"/>
        <v>0.33087578765131287</v>
      </c>
      <c r="DA208" s="7">
        <v>1992</v>
      </c>
      <c r="DB208" s="14">
        <v>451.41696389065743</v>
      </c>
      <c r="DC208" s="14">
        <v>55.064995263141419</v>
      </c>
      <c r="DD208" s="14">
        <v>39.324743761406125</v>
      </c>
      <c r="DE208" s="14">
        <v>232.5077895783094</v>
      </c>
      <c r="DF208" s="14">
        <v>237.52310783985848</v>
      </c>
      <c r="DG208" s="14">
        <v>393.41626421140012</v>
      </c>
      <c r="DH208" s="14">
        <v>79.025795811496451</v>
      </c>
      <c r="DI208" s="14">
        <v>392.6805644543922</v>
      </c>
      <c r="DJ208" s="14">
        <v>218.79829434400531</v>
      </c>
      <c r="DK208" s="14">
        <v>32.831408672800634</v>
      </c>
      <c r="DL208" s="14">
        <v>465.96533896419953</v>
      </c>
      <c r="DM208" s="14">
        <v>247.00074929559221</v>
      </c>
      <c r="DN208" s="71">
        <v>247.0406228009206</v>
      </c>
      <c r="DO208" s="14">
        <v>132.053545236514</v>
      </c>
      <c r="DP208" s="14">
        <v>13.657916882258499</v>
      </c>
      <c r="DQ208" s="14">
        <v>9.00156864426026</v>
      </c>
      <c r="DR208" s="14">
        <v>28.947172494131799</v>
      </c>
      <c r="DS208" s="14">
        <v>27.4248746226348</v>
      </c>
      <c r="DT208" s="14">
        <v>95.830362359214107</v>
      </c>
      <c r="DU208" s="14">
        <v>3.8687079042742498</v>
      </c>
      <c r="DV208" s="14">
        <v>119.119176445523</v>
      </c>
      <c r="DW208" s="14">
        <v>22.406370479083801</v>
      </c>
      <c r="DX208" s="14">
        <v>1.05677676937452</v>
      </c>
      <c r="DY208" s="14">
        <v>87.363477365786494</v>
      </c>
      <c r="DZ208" s="14">
        <v>60.796434730861499</v>
      </c>
      <c r="EA208" s="71">
        <v>53.115735043703502</v>
      </c>
      <c r="EB208" s="14">
        <v>219.92463080695501</v>
      </c>
      <c r="EC208" s="14">
        <v>33.674217806583499</v>
      </c>
      <c r="ED208" s="14">
        <v>24.992221595038899</v>
      </c>
      <c r="EE208" s="14">
        <v>105.22206121290399</v>
      </c>
      <c r="EF208" s="14">
        <v>131.544050031632</v>
      </c>
      <c r="EG208" s="14">
        <v>174.67750558639</v>
      </c>
      <c r="EH208" s="14">
        <v>39.037122744625997</v>
      </c>
      <c r="EI208" s="14">
        <v>191.039308110191</v>
      </c>
      <c r="EJ208" s="14">
        <v>78.366783549458503</v>
      </c>
      <c r="EK208" s="14">
        <v>7.8742033986057098</v>
      </c>
      <c r="EL208" s="14">
        <v>189.452948203847</v>
      </c>
      <c r="EM208" s="14">
        <v>110.84013981814201</v>
      </c>
      <c r="EN208" s="71">
        <v>112.688714561803</v>
      </c>
      <c r="EO208" s="14">
        <v>99.438787847188394</v>
      </c>
      <c r="EP208" s="14">
        <v>7.7328605742994201</v>
      </c>
      <c r="EQ208" s="14">
        <v>5.3309535221069702</v>
      </c>
      <c r="ER208" s="14">
        <v>98.338555871273599</v>
      </c>
      <c r="ES208" s="14">
        <v>78.554183185591697</v>
      </c>
      <c r="ET208" s="14">
        <v>122.908396265796</v>
      </c>
      <c r="EU208" s="14">
        <v>36.119965162596202</v>
      </c>
      <c r="EV208" s="14">
        <v>82.5220798986782</v>
      </c>
      <c r="EW208" s="14">
        <v>118.02514031546301</v>
      </c>
      <c r="EX208" s="14">
        <v>23.9004285048204</v>
      </c>
      <c r="EY208" s="14">
        <v>189.14891339456599</v>
      </c>
      <c r="EZ208" s="14">
        <v>189.14891339456599</v>
      </c>
      <c r="FA208" s="14">
        <v>81.236173195414096</v>
      </c>
      <c r="FC208" s="7" t="s">
        <v>157</v>
      </c>
      <c r="FD208" s="17">
        <f>CORREL($FN$153:$FN$191,DO$196:DO$234)</f>
        <v>-0.1496645398736306</v>
      </c>
      <c r="FE208" s="17">
        <f t="shared" ref="FE207:GP208" si="459">CORREL($FN$153:$FN$191,DP$196:DP$234)</f>
        <v>-6.2305179182531853E-2</v>
      </c>
      <c r="FF208" s="17">
        <f t="shared" si="459"/>
        <v>3.9680287068912821E-2</v>
      </c>
      <c r="FG208" s="17">
        <f t="shared" si="459"/>
        <v>-8.4474306589879714E-2</v>
      </c>
      <c r="FH208" s="17">
        <f t="shared" si="459"/>
        <v>-0.225301825056127</v>
      </c>
      <c r="FI208" s="17">
        <f t="shared" si="459"/>
        <v>-0.20231809610677218</v>
      </c>
      <c r="FJ208" s="17">
        <f t="shared" si="459"/>
        <v>-8.513847729126324E-2</v>
      </c>
      <c r="FK208" s="17">
        <f t="shared" si="459"/>
        <v>-0.36421698447439704</v>
      </c>
      <c r="FL208" s="17">
        <f t="shared" si="459"/>
        <v>-0.29452106387794258</v>
      </c>
      <c r="FM208" s="17">
        <f t="shared" si="459"/>
        <v>-0.11828472737446087</v>
      </c>
      <c r="FN208" s="17">
        <f t="shared" si="459"/>
        <v>-0.25391295810833298</v>
      </c>
      <c r="FO208" s="17">
        <f t="shared" si="459"/>
        <v>-8.6946571211313647E-2</v>
      </c>
      <c r="FP208" s="17">
        <f t="shared" si="459"/>
        <v>-0.15554406061180992</v>
      </c>
      <c r="FQ208" s="17">
        <f t="shared" si="459"/>
        <v>0.16933423522281599</v>
      </c>
      <c r="FR208" s="17">
        <f t="shared" si="459"/>
        <v>0.24810292889780805</v>
      </c>
      <c r="FS208" s="17">
        <f t="shared" si="459"/>
        <v>0.24897416394538349</v>
      </c>
      <c r="FT208" s="17">
        <f t="shared" si="459"/>
        <v>5.6501828950142857E-2</v>
      </c>
      <c r="FU208" s="17">
        <f t="shared" si="459"/>
        <v>6.0547027960877582E-2</v>
      </c>
      <c r="FV208" s="17">
        <f t="shared" si="459"/>
        <v>2.2150369178560055E-2</v>
      </c>
      <c r="FW208" s="17">
        <f t="shared" si="459"/>
        <v>2.8026713625753659E-2</v>
      </c>
      <c r="FX208" s="17">
        <f t="shared" si="459"/>
        <v>0.18574999361948491</v>
      </c>
      <c r="FY208" s="17">
        <f t="shared" si="459"/>
        <v>-5.579404220273463E-2</v>
      </c>
      <c r="FZ208" s="17">
        <f t="shared" si="459"/>
        <v>-0.18529079027954123</v>
      </c>
      <c r="GA208" s="17">
        <f t="shared" si="459"/>
        <v>4.8069168244340967E-2</v>
      </c>
      <c r="GB208" s="17">
        <f t="shared" si="459"/>
        <v>0.13609095256522924</v>
      </c>
      <c r="GC208" s="17">
        <f t="shared" si="459"/>
        <v>0.20204706169866973</v>
      </c>
      <c r="GD208" s="17">
        <f t="shared" si="459"/>
        <v>0.13886106572438556</v>
      </c>
      <c r="GE208" s="17">
        <f t="shared" si="459"/>
        <v>2.9352011424420628E-2</v>
      </c>
      <c r="GF208" s="17">
        <f t="shared" si="459"/>
        <v>2.9939855098870448E-2</v>
      </c>
      <c r="GG208" s="17">
        <f t="shared" si="459"/>
        <v>0.18708962772094367</v>
      </c>
      <c r="GH208" s="17">
        <f t="shared" si="459"/>
        <v>0.42246237347566185</v>
      </c>
      <c r="GI208" s="17">
        <f t="shared" si="459"/>
        <v>0.21031918574988961</v>
      </c>
      <c r="GJ208" s="17">
        <f t="shared" si="459"/>
        <v>-1.1322028323025543E-2</v>
      </c>
      <c r="GK208" s="17">
        <f t="shared" si="459"/>
        <v>0.17224458229493861</v>
      </c>
      <c r="GL208" s="17">
        <f t="shared" si="459"/>
        <v>0.12868473133173738</v>
      </c>
      <c r="GM208" s="17">
        <f t="shared" si="459"/>
        <v>1.2420395915191127E-2</v>
      </c>
      <c r="GN208" s="17">
        <f t="shared" si="459"/>
        <v>0.19861649093431505</v>
      </c>
      <c r="GO208" s="17">
        <f t="shared" si="459"/>
        <v>0.19861649093431505</v>
      </c>
      <c r="GP208" s="17">
        <f t="shared" si="459"/>
        <v>0.23292479747223838</v>
      </c>
    </row>
    <row r="209" spans="1:198">
      <c r="A209" s="66" t="s">
        <v>224</v>
      </c>
      <c r="B209" s="17">
        <f>CORREL($O$150:$O$188,H46:H84)</f>
        <v>0.18941393025462788</v>
      </c>
      <c r="C209" s="17">
        <f t="shared" ref="C209:Q209" si="460">CORREL($O$150:$O$188,I46:I84)</f>
        <v>0.21034171284481695</v>
      </c>
      <c r="D209" s="17">
        <f t="shared" si="460"/>
        <v>8.5022719684056655E-2</v>
      </c>
      <c r="E209" s="17">
        <f t="shared" si="460"/>
        <v>2.8073104577158642E-2</v>
      </c>
      <c r="F209" s="17">
        <f t="shared" si="460"/>
        <v>-0.10327590661119851</v>
      </c>
      <c r="G209" s="17">
        <f t="shared" si="460"/>
        <v>-0.13437335666252093</v>
      </c>
      <c r="H209" s="17">
        <f t="shared" si="460"/>
        <v>5.3983848918461716E-3</v>
      </c>
      <c r="I209" s="17">
        <f t="shared" si="460"/>
        <v>6.4836018882195381E-2</v>
      </c>
      <c r="J209" s="17">
        <f t="shared" si="460"/>
        <v>-5.6399829357632318E-2</v>
      </c>
      <c r="K209" s="17">
        <f t="shared" si="460"/>
        <v>-5.8685820384474334E-3</v>
      </c>
      <c r="L209" s="17">
        <f t="shared" si="460"/>
        <v>2.5460903104561578E-2</v>
      </c>
      <c r="M209" s="17">
        <f t="shared" si="460"/>
        <v>5.8556077240421466E-2</v>
      </c>
      <c r="N209" s="17">
        <f>CORREL($O$150:$O$188,T46:T84)</f>
        <v>1.02474664266358E-2</v>
      </c>
      <c r="O209" s="17">
        <f t="shared" si="460"/>
        <v>0.10660199723233338</v>
      </c>
      <c r="P209" s="17">
        <f t="shared" si="460"/>
        <v>8.1377409524450758E-2</v>
      </c>
      <c r="Q209" s="17">
        <f t="shared" si="460"/>
        <v>2.613663059925107E-2</v>
      </c>
      <c r="R209" s="17">
        <f t="shared" ref="R209" si="461">CORREL($O$150:$O$188,X46:X84)</f>
        <v>5.3060760006612612E-2</v>
      </c>
      <c r="S209" s="17">
        <f t="shared" ref="S209" si="462">CORREL($O$150:$O$188,Y46:Y84)</f>
        <v>2.5052542434404437E-2</v>
      </c>
      <c r="T209" s="17">
        <f t="shared" ref="T209" si="463">CORREL($O$150:$O$188,Z46:Z84)</f>
        <v>-5.1287726146950745E-3</v>
      </c>
      <c r="U209" s="17">
        <f t="shared" ref="U209" si="464">CORREL($O$150:$O$188,AA46:AA84)</f>
        <v>-4.6249505410932451E-2</v>
      </c>
      <c r="V209" s="17">
        <f t="shared" ref="V209" si="465">CORREL($O$150:$O$188,AB46:AB84)</f>
        <v>6.8499027421057637E-2</v>
      </c>
      <c r="W209" s="17">
        <f t="shared" ref="W209" si="466">CORREL($O$150:$O$188,AC46:AC84)</f>
        <v>0.11776648871502733</v>
      </c>
      <c r="Y209" s="31">
        <f>COUNT(O$150:O$188)</f>
        <v>39</v>
      </c>
      <c r="Z209" s="17">
        <f t="shared" si="435"/>
        <v>0.24813326797786439</v>
      </c>
      <c r="AA209" s="17">
        <f t="shared" si="436"/>
        <v>0.19869410754562705</v>
      </c>
      <c r="AB209" s="17">
        <f t="shared" si="437"/>
        <v>0.60681513696746447</v>
      </c>
      <c r="AC209" s="17">
        <f t="shared" si="438"/>
        <v>0.86528872643518728</v>
      </c>
      <c r="AD209" s="17">
        <f t="shared" si="439"/>
        <v>0.53154431115139422</v>
      </c>
      <c r="AE209" s="17">
        <f t="shared" si="440"/>
        <v>0.41474764667929931</v>
      </c>
      <c r="AF209" s="17">
        <f t="shared" si="441"/>
        <v>0.97398062389364726</v>
      </c>
      <c r="AG209" s="17">
        <f t="shared" si="442"/>
        <v>0.69495460734531278</v>
      </c>
      <c r="AH209" s="17">
        <f t="shared" si="443"/>
        <v>0.7330818154303067</v>
      </c>
      <c r="AI209" s="17">
        <f t="shared" si="444"/>
        <v>0.97171522072128602</v>
      </c>
      <c r="AJ209" s="17">
        <f t="shared" si="445"/>
        <v>0.87772419211485575</v>
      </c>
      <c r="AK209" s="17">
        <f t="shared" si="446"/>
        <v>0.72327218595835807</v>
      </c>
      <c r="AL209" s="17">
        <f t="shared" si="447"/>
        <v>0.95063065252860879</v>
      </c>
      <c r="AM209" s="17">
        <f t="shared" si="448"/>
        <v>0.51833506815435948</v>
      </c>
      <c r="AN209" s="17">
        <f t="shared" si="449"/>
        <v>0.62237628793475586</v>
      </c>
      <c r="AO209" s="17">
        <f t="shared" si="450"/>
        <v>0.87450447290406286</v>
      </c>
      <c r="AP209" s="17">
        <f t="shared" si="451"/>
        <v>0.74835488092468661</v>
      </c>
      <c r="AQ209" s="17">
        <f t="shared" si="452"/>
        <v>0.87967090078124499</v>
      </c>
      <c r="AR209" s="17">
        <f t="shared" si="453"/>
        <v>0.97527970393245744</v>
      </c>
      <c r="AS209" s="17">
        <f t="shared" si="454"/>
        <v>0.77979937392892751</v>
      </c>
      <c r="AT209" s="17">
        <f t="shared" si="455"/>
        <v>0.67862097058904192</v>
      </c>
      <c r="AU209" s="17">
        <f t="shared" si="456"/>
        <v>0.4752186924886409</v>
      </c>
      <c r="AW209" s="66" t="s">
        <v>224</v>
      </c>
      <c r="AX209" s="17">
        <f t="shared" ref="AX209:CC209" si="467">CORREL($O$150:$O$188,DB$196:DB$234)</f>
        <v>-9.0947289842700951E-2</v>
      </c>
      <c r="AY209" s="17">
        <f t="shared" si="467"/>
        <v>-0.20604493511779193</v>
      </c>
      <c r="AZ209" s="17">
        <f t="shared" si="467"/>
        <v>-0.12235935311363783</v>
      </c>
      <c r="BA209" s="17">
        <f t="shared" si="467"/>
        <v>-0.13624569274247003</v>
      </c>
      <c r="BB209" s="17">
        <f t="shared" si="467"/>
        <v>-4.9579631285336941E-2</v>
      </c>
      <c r="BC209" s="17">
        <f t="shared" si="467"/>
        <v>-0.11335597620720263</v>
      </c>
      <c r="BD209" s="17">
        <f t="shared" si="467"/>
        <v>-0.10321317325620427</v>
      </c>
      <c r="BE209" s="17">
        <f t="shared" si="467"/>
        <v>-5.3141134548669589E-2</v>
      </c>
      <c r="BF209" s="17">
        <f t="shared" si="467"/>
        <v>-0.1763581956094262</v>
      </c>
      <c r="BG209" s="17">
        <f t="shared" si="467"/>
        <v>2.8557972471249506E-2</v>
      </c>
      <c r="BH209" s="17">
        <f t="shared" si="467"/>
        <v>-0.14232109940805462</v>
      </c>
      <c r="BI209" s="17">
        <f t="shared" si="467"/>
        <v>-2.6860238246479776E-2</v>
      </c>
      <c r="BJ209" s="68">
        <f t="shared" si="467"/>
        <v>-0.10008899833056727</v>
      </c>
      <c r="BK209" s="17">
        <f t="shared" si="467"/>
        <v>-2.4920765373846448E-2</v>
      </c>
      <c r="BL209" s="17">
        <f t="shared" si="467"/>
        <v>-0.319788549762685</v>
      </c>
      <c r="BM209" s="17">
        <f t="shared" si="467"/>
        <v>-0.26317783421811275</v>
      </c>
      <c r="BN209" s="17">
        <f t="shared" si="467"/>
        <v>-0.32306896861071266</v>
      </c>
      <c r="BO209" s="17">
        <f t="shared" si="467"/>
        <v>-0.15190565471039286</v>
      </c>
      <c r="BP209" s="17">
        <f t="shared" si="467"/>
        <v>-0.10269198287683262</v>
      </c>
      <c r="BQ209" s="17">
        <f t="shared" si="467"/>
        <v>-0.33318948651392238</v>
      </c>
      <c r="BR209" s="17">
        <f t="shared" si="467"/>
        <v>-4.3640470689813735E-2</v>
      </c>
      <c r="BS209" s="17">
        <f t="shared" si="467"/>
        <v>-0.2897434179108791</v>
      </c>
      <c r="BT209" s="17">
        <f t="shared" si="467"/>
        <v>-0.16694057351916983</v>
      </c>
      <c r="BU209" s="17">
        <f t="shared" si="467"/>
        <v>-0.17271086528955842</v>
      </c>
      <c r="BV209" s="17">
        <f t="shared" si="467"/>
        <v>-0.55769651857407965</v>
      </c>
      <c r="BW209" s="68">
        <f t="shared" si="467"/>
        <v>-0.31277787622913716</v>
      </c>
      <c r="BX209" s="17">
        <f t="shared" si="467"/>
        <v>-7.5823604492005661E-2</v>
      </c>
      <c r="BY209" s="17">
        <f t="shared" si="467"/>
        <v>-0.17841927478601882</v>
      </c>
      <c r="BZ209" s="17">
        <f t="shared" si="467"/>
        <v>-4.3796810714052663E-2</v>
      </c>
      <c r="CA209" s="17">
        <f t="shared" si="467"/>
        <v>-0.14909701339157932</v>
      </c>
      <c r="CB209" s="17">
        <f t="shared" si="467"/>
        <v>-9.2228541407850431E-2</v>
      </c>
      <c r="CC209" s="17">
        <f t="shared" si="467"/>
        <v>-8.7347941972648141E-2</v>
      </c>
      <c r="CD209" s="17">
        <f t="shared" ref="CD209:CW209" si="468">CORREL($O$150:$O$188,EH$196:EH$234)</f>
        <v>-0.20875376914526408</v>
      </c>
      <c r="CE209" s="17">
        <f t="shared" si="468"/>
        <v>-3.8300096780969815E-2</v>
      </c>
      <c r="CF209" s="17">
        <f t="shared" si="468"/>
        <v>-0.18150404238568876</v>
      </c>
      <c r="CG209" s="17">
        <f t="shared" si="468"/>
        <v>-0.16238522159850455</v>
      </c>
      <c r="CH209" s="17">
        <f t="shared" si="468"/>
        <v>-0.15914230426397402</v>
      </c>
      <c r="CI209" s="17">
        <f t="shared" si="468"/>
        <v>-2.415051930258796E-2</v>
      </c>
      <c r="CJ209" s="68">
        <f t="shared" si="468"/>
        <v>-0.13564011548612565</v>
      </c>
      <c r="CK209" s="17">
        <f t="shared" si="468"/>
        <v>-9.4209911001921998E-2</v>
      </c>
      <c r="CL209" s="17">
        <f t="shared" si="468"/>
        <v>0.20400686874229604</v>
      </c>
      <c r="CM209" s="17">
        <f t="shared" si="468"/>
        <v>0.11699765797234139</v>
      </c>
      <c r="CN209" s="17">
        <f t="shared" si="468"/>
        <v>0.22237297218645116</v>
      </c>
      <c r="CO209" s="17">
        <f t="shared" si="468"/>
        <v>0.21293915984878195</v>
      </c>
      <c r="CP209" s="17">
        <f t="shared" si="468"/>
        <v>-6.3288944027033819E-2</v>
      </c>
      <c r="CQ209" s="17">
        <f t="shared" si="468"/>
        <v>0.30135621995746181</v>
      </c>
      <c r="CR209" s="17">
        <f t="shared" si="468"/>
        <v>-1.2918669844717534E-2</v>
      </c>
      <c r="CS209" s="17">
        <f t="shared" si="468"/>
        <v>2.8002711335606067E-2</v>
      </c>
      <c r="CT209" s="17">
        <f t="shared" si="468"/>
        <v>0.1120792894796958</v>
      </c>
      <c r="CU209" s="17">
        <f t="shared" si="468"/>
        <v>3.8975551238739574E-2</v>
      </c>
      <c r="CV209" s="17">
        <f t="shared" si="468"/>
        <v>3.8975551238739574E-2</v>
      </c>
      <c r="CW209" s="17">
        <f t="shared" si="468"/>
        <v>0.19347921606995586</v>
      </c>
      <c r="DA209" s="7">
        <v>1993</v>
      </c>
      <c r="DB209" s="14">
        <v>462.22170170231698</v>
      </c>
      <c r="DC209" s="14">
        <v>80.285374968984272</v>
      </c>
      <c r="DD209" s="14">
        <v>65.259935948076063</v>
      </c>
      <c r="DE209" s="14">
        <v>317.10380728051393</v>
      </c>
      <c r="DF209" s="14">
        <v>195.9354219971832</v>
      </c>
      <c r="DG209" s="14">
        <v>365.29590356222866</v>
      </c>
      <c r="DH209" s="14">
        <v>125.42408523934705</v>
      </c>
      <c r="DI209" s="14">
        <v>347.37039719398587</v>
      </c>
      <c r="DJ209" s="14">
        <v>258.99510784158679</v>
      </c>
      <c r="DK209" s="14">
        <v>84.527127124631591</v>
      </c>
      <c r="DL209" s="14">
        <v>511.24307609924801</v>
      </c>
      <c r="DM209" s="14">
        <v>230.180833338935</v>
      </c>
      <c r="DN209" s="71">
        <v>295.74814887181083</v>
      </c>
      <c r="DO209" s="14">
        <v>155.43894380844699</v>
      </c>
      <c r="DP209" s="14">
        <v>4.7852951430375699</v>
      </c>
      <c r="DQ209" s="14">
        <v>1.67060606696997</v>
      </c>
      <c r="DR209" s="14">
        <v>19.8876840247949</v>
      </c>
      <c r="DS209" s="14">
        <v>24.580910533973299</v>
      </c>
      <c r="DT209" s="14">
        <v>75.290708507428704</v>
      </c>
      <c r="DU209" s="14">
        <v>3.7971745167743598</v>
      </c>
      <c r="DV209" s="14">
        <v>173.76749454415099</v>
      </c>
      <c r="DW209" s="14">
        <v>30.8631825630994</v>
      </c>
      <c r="DX209" s="14">
        <v>0.42137320501519299</v>
      </c>
      <c r="DY209" s="14">
        <v>114.585516142503</v>
      </c>
      <c r="DZ209" s="14">
        <v>47.499451578134597</v>
      </c>
      <c r="EA209" s="71">
        <v>74.797387514078807</v>
      </c>
      <c r="EB209" s="14">
        <v>183.05511066188799</v>
      </c>
      <c r="EC209" s="14">
        <v>45.077252134193401</v>
      </c>
      <c r="ED209" s="14">
        <v>33.0117615581837</v>
      </c>
      <c r="EE209" s="14">
        <v>135.916513039259</v>
      </c>
      <c r="EF209" s="14">
        <v>63.078577119212902</v>
      </c>
      <c r="EG209" s="14">
        <v>149.613290377049</v>
      </c>
      <c r="EH209" s="14">
        <v>34.744000615536301</v>
      </c>
      <c r="EI209" s="14">
        <v>106.781545950986</v>
      </c>
      <c r="EJ209" s="14">
        <v>89.123491827787404</v>
      </c>
      <c r="EK209" s="14">
        <v>17.551672470656499</v>
      </c>
      <c r="EL209" s="14">
        <v>178.756114581145</v>
      </c>
      <c r="EM209" s="14">
        <v>91.672397476791303</v>
      </c>
      <c r="EN209" s="71">
        <v>105.311108804348</v>
      </c>
      <c r="EO209" s="14">
        <v>123.727647231982</v>
      </c>
      <c r="EP209" s="14">
        <v>30.422827691753302</v>
      </c>
      <c r="EQ209" s="14">
        <v>30.577568322922399</v>
      </c>
      <c r="ER209" s="14">
        <v>161.29961021646</v>
      </c>
      <c r="ES209" s="14">
        <v>108.27593434399699</v>
      </c>
      <c r="ET209" s="14">
        <v>140.391904677751</v>
      </c>
      <c r="EU209" s="14">
        <v>86.882910107036395</v>
      </c>
      <c r="EV209" s="14">
        <v>66.821356698848902</v>
      </c>
      <c r="EW209" s="14">
        <v>139.00843345070001</v>
      </c>
      <c r="EX209" s="14">
        <v>66.554081448959906</v>
      </c>
      <c r="EY209" s="14">
        <v>217.90144537559999</v>
      </c>
      <c r="EZ209" s="14">
        <v>217.90144537559999</v>
      </c>
      <c r="FA209" s="14">
        <v>115.639652553384</v>
      </c>
      <c r="FC209" s="7" t="s">
        <v>154</v>
      </c>
      <c r="FD209" s="17">
        <f>CORREL($FO$153:$FO$191,DO$196:DO$234)</f>
        <v>-0.12440770176211623</v>
      </c>
      <c r="FE209" s="17">
        <f t="shared" ref="FE208:GP209" si="469">CORREL($FO$153:$FO$191,DP$196:DP$234)</f>
        <v>-1.8294918166855821E-2</v>
      </c>
      <c r="FF209" s="17">
        <f t="shared" si="469"/>
        <v>0.10267852520601672</v>
      </c>
      <c r="FG209" s="17">
        <f t="shared" si="469"/>
        <v>-2.1346052256628115E-2</v>
      </c>
      <c r="FH209" s="17">
        <f t="shared" si="469"/>
        <v>-0.18265314453919193</v>
      </c>
      <c r="FI209" s="17">
        <f t="shared" si="469"/>
        <v>-0.17352677200451852</v>
      </c>
      <c r="FJ209" s="17">
        <f t="shared" si="469"/>
        <v>-2.0821542089854594E-2</v>
      </c>
      <c r="FK209" s="17">
        <f t="shared" si="469"/>
        <v>-0.3258516691171261</v>
      </c>
      <c r="FL209" s="17">
        <f t="shared" si="469"/>
        <v>-0.26964518577701813</v>
      </c>
      <c r="FM209" s="17">
        <f t="shared" si="469"/>
        <v>-0.11197936325589024</v>
      </c>
      <c r="FN209" s="17">
        <f t="shared" si="469"/>
        <v>-0.19807775201908329</v>
      </c>
      <c r="FO209" s="17">
        <f t="shared" si="469"/>
        <v>-2.7547176192418563E-2</v>
      </c>
      <c r="FP209" s="17">
        <f t="shared" si="469"/>
        <v>-9.0881771283862961E-2</v>
      </c>
      <c r="FQ209" s="17">
        <f t="shared" si="469"/>
        <v>0.15761737960458552</v>
      </c>
      <c r="FR209" s="17">
        <f t="shared" si="469"/>
        <v>0.19514049920582785</v>
      </c>
      <c r="FS209" s="17">
        <f t="shared" si="469"/>
        <v>0.20828917314011128</v>
      </c>
      <c r="FT209" s="17">
        <f t="shared" si="469"/>
        <v>1.7765159726245785E-2</v>
      </c>
      <c r="FU209" s="17">
        <f t="shared" si="469"/>
        <v>3.7606299478424698E-2</v>
      </c>
      <c r="FV209" s="17">
        <f t="shared" si="469"/>
        <v>5.5391828291766407E-3</v>
      </c>
      <c r="FW209" s="17">
        <f t="shared" si="469"/>
        <v>2.9757261212379664E-3</v>
      </c>
      <c r="FX209" s="17">
        <f t="shared" si="469"/>
        <v>0.14502477461676813</v>
      </c>
      <c r="FY209" s="17">
        <f t="shared" si="469"/>
        <v>-7.823704309633496E-2</v>
      </c>
      <c r="FZ209" s="17">
        <f t="shared" si="469"/>
        <v>-0.14429616579173454</v>
      </c>
      <c r="GA209" s="17">
        <f t="shared" si="469"/>
        <v>1.4246622210490592E-2</v>
      </c>
      <c r="GB209" s="17">
        <f t="shared" si="469"/>
        <v>9.4026095246466698E-2</v>
      </c>
      <c r="GC209" s="17">
        <f t="shared" si="469"/>
        <v>0.15661393918907127</v>
      </c>
      <c r="GD209" s="17">
        <f t="shared" si="469"/>
        <v>0.14650502193598394</v>
      </c>
      <c r="GE209" s="17">
        <f t="shared" si="469"/>
        <v>3.2823725752409522E-2</v>
      </c>
      <c r="GF209" s="17">
        <f t="shared" si="469"/>
        <v>3.9788549432352285E-2</v>
      </c>
      <c r="GG209" s="17">
        <f t="shared" si="469"/>
        <v>0.21134833108086257</v>
      </c>
      <c r="GH209" s="17">
        <f t="shared" si="469"/>
        <v>0.40651014951897574</v>
      </c>
      <c r="GI209" s="17">
        <f t="shared" si="469"/>
        <v>0.21194705332128649</v>
      </c>
      <c r="GJ209" s="17">
        <f t="shared" si="469"/>
        <v>3.9099568758659302E-3</v>
      </c>
      <c r="GK209" s="17">
        <f t="shared" si="469"/>
        <v>0.16234119831154226</v>
      </c>
      <c r="GL209" s="17">
        <f t="shared" si="469"/>
        <v>0.12038088684411015</v>
      </c>
      <c r="GM209" s="17">
        <f t="shared" si="469"/>
        <v>1.3207762777540337E-2</v>
      </c>
      <c r="GN209" s="17">
        <f t="shared" si="469"/>
        <v>0.18707896368748769</v>
      </c>
      <c r="GO209" s="17">
        <f t="shared" si="469"/>
        <v>0.18707896368748769</v>
      </c>
      <c r="GP209" s="17">
        <f t="shared" si="469"/>
        <v>0.23505722643634194</v>
      </c>
    </row>
    <row r="210" spans="1:198">
      <c r="A210" s="66" t="s">
        <v>225</v>
      </c>
      <c r="B210" s="17">
        <f>CORREL($P$150:$P$188,H46:H84)</f>
        <v>-0.22803304064866248</v>
      </c>
      <c r="C210" s="17">
        <f t="shared" ref="C210:Q210" si="470">CORREL($P$150:$P$188,I46:I84)</f>
        <v>-0.29155339549681314</v>
      </c>
      <c r="D210" s="17">
        <f t="shared" si="470"/>
        <v>-0.13107654947348027</v>
      </c>
      <c r="E210" s="17">
        <f t="shared" si="470"/>
        <v>-0.1175619055656346</v>
      </c>
      <c r="F210" s="17">
        <f t="shared" si="470"/>
        <v>9.6300182543100271E-2</v>
      </c>
      <c r="G210" s="17">
        <f t="shared" si="470"/>
        <v>0.10955386197930084</v>
      </c>
      <c r="H210" s="17">
        <f t="shared" si="470"/>
        <v>0.16085384442510828</v>
      </c>
      <c r="I210" s="17">
        <f t="shared" si="470"/>
        <v>0.22521001298601134</v>
      </c>
      <c r="J210" s="17">
        <f t="shared" si="470"/>
        <v>3.9958367999016982E-2</v>
      </c>
      <c r="K210" s="17">
        <f t="shared" si="470"/>
        <v>0.11554698347641108</v>
      </c>
      <c r="L210" s="17">
        <f t="shared" si="470"/>
        <v>0.11035112376801266</v>
      </c>
      <c r="M210" s="17">
        <f t="shared" si="470"/>
        <v>0.1364240826751919</v>
      </c>
      <c r="N210" s="17">
        <f>CORREL($P$150:$P$188,T46:T84)</f>
        <v>0.13104591311741587</v>
      </c>
      <c r="O210" s="17">
        <f>CORREL($P$150:$P$188,U46:U84)</f>
        <v>0.23020571027218922</v>
      </c>
      <c r="P210" s="17">
        <f t="shared" si="470"/>
        <v>0.30115361692733184</v>
      </c>
      <c r="Q210" s="17">
        <f t="shared" si="470"/>
        <v>4.9959420975792652E-2</v>
      </c>
      <c r="R210" s="17">
        <f t="shared" ref="R210" si="471">CORREL($P$150:$P$188,X46:X84)</f>
        <v>-0.1125493841276845</v>
      </c>
      <c r="S210" s="17">
        <f t="shared" ref="S210" si="472">CORREL($P$150:$P$188,Y46:Y84)</f>
        <v>2.5382097477876186E-2</v>
      </c>
      <c r="T210" s="17">
        <f t="shared" ref="T210" si="473">CORREL($P$150:$P$188,Z46:Z84)</f>
        <v>-8.591292353090349E-2</v>
      </c>
      <c r="U210" s="17">
        <f t="shared" ref="U210" si="474">CORREL($P$150:$P$188,AA46:AA84)</f>
        <v>7.4259357057599742E-2</v>
      </c>
      <c r="V210" s="17">
        <f t="shared" ref="V210" si="475">CORREL($P$150:$P$188,AB46:AB84)</f>
        <v>-6.4494315806288144E-2</v>
      </c>
      <c r="W210" s="17">
        <f t="shared" ref="W210" si="476">CORREL($P$150:$P$188,AC46:AC84)</f>
        <v>-3.9515873536553343E-2</v>
      </c>
      <c r="Y210" s="31">
        <f>COUNT(P$150:P$188)</f>
        <v>39</v>
      </c>
      <c r="Z210" s="17">
        <f t="shared" si="435"/>
        <v>0.16265216652370537</v>
      </c>
      <c r="AA210" s="17">
        <f t="shared" si="436"/>
        <v>7.1724501158369591E-2</v>
      </c>
      <c r="AB210" s="17">
        <f t="shared" si="437"/>
        <v>0.42639214083687471</v>
      </c>
      <c r="AC210" s="17">
        <f t="shared" si="438"/>
        <v>0.47599140585597244</v>
      </c>
      <c r="AD210" s="17">
        <f t="shared" si="439"/>
        <v>0.55976816674875685</v>
      </c>
      <c r="AE210" s="17">
        <f t="shared" si="440"/>
        <v>0.50674993110652689</v>
      </c>
      <c r="AF210" s="17">
        <f t="shared" si="441"/>
        <v>0.32795640144931948</v>
      </c>
      <c r="AG210" s="17">
        <f t="shared" si="442"/>
        <v>0.1680612384231395</v>
      </c>
      <c r="AH210" s="17">
        <f t="shared" si="443"/>
        <v>0.80915414006828701</v>
      </c>
      <c r="AI210" s="17">
        <f t="shared" si="444"/>
        <v>0.48363694918322575</v>
      </c>
      <c r="AJ210" s="17">
        <f t="shared" si="445"/>
        <v>0.50364347516319419</v>
      </c>
      <c r="AK210" s="17">
        <f t="shared" si="446"/>
        <v>0.40759629294076638</v>
      </c>
      <c r="AL210" s="17">
        <f t="shared" si="447"/>
        <v>0.42650119984795876</v>
      </c>
      <c r="AM210" s="17">
        <f t="shared" si="448"/>
        <v>0.15857579202030295</v>
      </c>
      <c r="AN210" s="17">
        <f t="shared" si="449"/>
        <v>6.245850847597606E-2</v>
      </c>
      <c r="AO210" s="17">
        <f t="shared" si="450"/>
        <v>0.762626009699509</v>
      </c>
      <c r="AP210" s="17">
        <f t="shared" si="451"/>
        <v>0.49512836516064229</v>
      </c>
      <c r="AQ210" s="17">
        <f t="shared" si="452"/>
        <v>0.87809981398808679</v>
      </c>
      <c r="AR210" s="17">
        <f t="shared" si="453"/>
        <v>0.60304050190285952</v>
      </c>
      <c r="AS210" s="17">
        <f t="shared" si="454"/>
        <v>0.65322791513818057</v>
      </c>
      <c r="AT210" s="17">
        <f t="shared" si="455"/>
        <v>0.69648537180647829</v>
      </c>
      <c r="AU210" s="17">
        <f t="shared" si="456"/>
        <v>0.81122907345537443</v>
      </c>
      <c r="AW210" s="66" t="s">
        <v>225</v>
      </c>
      <c r="AX210" s="17">
        <f t="shared" ref="AX210:CC210" si="477">CORREL($P$150:$P$188,DB$196:DB$234)</f>
        <v>0.18214315906061093</v>
      </c>
      <c r="AY210" s="17">
        <f t="shared" si="477"/>
        <v>0.24397043872251634</v>
      </c>
      <c r="AZ210" s="17">
        <f t="shared" si="477"/>
        <v>-1.0702426059960253E-2</v>
      </c>
      <c r="BA210" s="17">
        <f t="shared" si="477"/>
        <v>0.23055717650591556</v>
      </c>
      <c r="BB210" s="17">
        <f t="shared" si="477"/>
        <v>0.21237810212439232</v>
      </c>
      <c r="BC210" s="17">
        <f t="shared" si="477"/>
        <v>0.12399140612604413</v>
      </c>
      <c r="BD210" s="17">
        <f t="shared" si="477"/>
        <v>0.17057822236794912</v>
      </c>
      <c r="BE210" s="17">
        <f t="shared" si="477"/>
        <v>0.19580117331837182</v>
      </c>
      <c r="BF210" s="17">
        <f t="shared" si="477"/>
        <v>0.19123058883090088</v>
      </c>
      <c r="BG210" s="17">
        <f t="shared" si="477"/>
        <v>0.16413691428464414</v>
      </c>
      <c r="BH210" s="17">
        <f t="shared" si="477"/>
        <v>0.10042105914266476</v>
      </c>
      <c r="BI210" s="17">
        <f t="shared" si="477"/>
        <v>0.13234492397023487</v>
      </c>
      <c r="BJ210" s="68">
        <f t="shared" si="477"/>
        <v>0.14591473295063911</v>
      </c>
      <c r="BK210" s="17">
        <f t="shared" si="477"/>
        <v>3.9045282385850213E-2</v>
      </c>
      <c r="BL210" s="17">
        <f t="shared" si="477"/>
        <v>0.2937592229102105</v>
      </c>
      <c r="BM210" s="17">
        <f t="shared" si="477"/>
        <v>0.17256458496647045</v>
      </c>
      <c r="BN210" s="17">
        <f t="shared" si="477"/>
        <v>0.17929290404319409</v>
      </c>
      <c r="BO210" s="17">
        <f t="shared" si="477"/>
        <v>6.8394518568016413E-2</v>
      </c>
      <c r="BP210" s="17">
        <f t="shared" si="477"/>
        <v>-2.1641592534076208E-2</v>
      </c>
      <c r="BQ210" s="17">
        <f t="shared" si="477"/>
        <v>0.10777050461982521</v>
      </c>
      <c r="BR210" s="17">
        <f t="shared" si="477"/>
        <v>-0.10862864001900721</v>
      </c>
      <c r="BS210" s="17">
        <f t="shared" si="477"/>
        <v>0.14787836147411448</v>
      </c>
      <c r="BT210" s="17">
        <f t="shared" si="477"/>
        <v>0.31204670371037202</v>
      </c>
      <c r="BU210" s="17">
        <f t="shared" si="477"/>
        <v>9.8544368485775635E-3</v>
      </c>
      <c r="BV210" s="17">
        <f t="shared" si="477"/>
        <v>3.8200457273538787E-3</v>
      </c>
      <c r="BW210" s="68">
        <f t="shared" si="477"/>
        <v>-1.7999477884103107E-2</v>
      </c>
      <c r="BX210" s="17">
        <f t="shared" si="477"/>
        <v>9.0200823569261873E-2</v>
      </c>
      <c r="BY210" s="17">
        <f t="shared" si="477"/>
        <v>9.4594291549990717E-2</v>
      </c>
      <c r="BZ210" s="17">
        <f t="shared" si="477"/>
        <v>-9.6116085220682781E-2</v>
      </c>
      <c r="CA210" s="17">
        <f t="shared" si="477"/>
        <v>0.13340741724381336</v>
      </c>
      <c r="CB210" s="17">
        <f t="shared" si="477"/>
        <v>0.17261862955358406</v>
      </c>
      <c r="CC210" s="17">
        <f t="shared" si="477"/>
        <v>1.2786199224584714E-2</v>
      </c>
      <c r="CD210" s="17">
        <f t="shared" ref="CD210:CW210" si="478">CORREL($P$150:$P$188,EH$196:EH$234)</f>
        <v>0.1295643810764488</v>
      </c>
      <c r="CE210" s="17">
        <f t="shared" si="478"/>
        <v>0.14335505255656267</v>
      </c>
      <c r="CF210" s="17">
        <f t="shared" si="478"/>
        <v>-0.17845922261734445</v>
      </c>
      <c r="CG210" s="17">
        <f t="shared" si="478"/>
        <v>-6.5421759043519975E-2</v>
      </c>
      <c r="CH210" s="17">
        <f t="shared" si="478"/>
        <v>-0.10320631377154764</v>
      </c>
      <c r="CI210" s="17">
        <f t="shared" si="478"/>
        <v>2.1490891623385439E-2</v>
      </c>
      <c r="CJ210" s="68">
        <f t="shared" si="478"/>
        <v>6.2022709815530361E-2</v>
      </c>
      <c r="CK210" s="17">
        <f t="shared" si="478"/>
        <v>0.2636507179023348</v>
      </c>
      <c r="CL210" s="17">
        <f t="shared" si="478"/>
        <v>9.805978878389951E-3</v>
      </c>
      <c r="CM210" s="17">
        <f t="shared" si="478"/>
        <v>-7.2657032854883619E-2</v>
      </c>
      <c r="CN210" s="17">
        <f t="shared" si="478"/>
        <v>0.12058708068552328</v>
      </c>
      <c r="CO210" s="17">
        <f t="shared" si="478"/>
        <v>0.22942877195534028</v>
      </c>
      <c r="CP210" s="17">
        <f t="shared" si="478"/>
        <v>0.2607749008945584</v>
      </c>
      <c r="CQ210" s="17">
        <f t="shared" si="478"/>
        <v>3.726060762038632E-2</v>
      </c>
      <c r="CR210" s="17">
        <f t="shared" si="478"/>
        <v>0.45962920371189048</v>
      </c>
      <c r="CS210" s="17">
        <f t="shared" si="478"/>
        <v>0.35943963813716873</v>
      </c>
      <c r="CT210" s="17">
        <f t="shared" si="478"/>
        <v>0.16303120904258248</v>
      </c>
      <c r="CU210" s="17">
        <f t="shared" si="478"/>
        <v>0.2884083467985431</v>
      </c>
      <c r="CV210" s="17">
        <f t="shared" si="478"/>
        <v>0.2884083467985431</v>
      </c>
      <c r="CW210" s="17">
        <f t="shared" si="478"/>
        <v>0.21104222894657729</v>
      </c>
      <c r="DA210" s="7">
        <v>1994</v>
      </c>
      <c r="DB210" s="14">
        <v>481.411093197149</v>
      </c>
      <c r="DC210" s="14">
        <v>40.36423742274097</v>
      </c>
      <c r="DD210" s="14">
        <v>56.762107161647272</v>
      </c>
      <c r="DE210" s="14">
        <v>288.60178294870821</v>
      </c>
      <c r="DF210" s="14">
        <v>266.28841656217901</v>
      </c>
      <c r="DG210" s="14">
        <v>389.82119162344901</v>
      </c>
      <c r="DH210" s="14">
        <v>176.29160377214021</v>
      </c>
      <c r="DI210" s="14">
        <v>387.4639862765581</v>
      </c>
      <c r="DJ210" s="14">
        <v>272.79228591226433</v>
      </c>
      <c r="DK210" s="14">
        <v>72.651595251118991</v>
      </c>
      <c r="DL210" s="14">
        <v>591.30155511806197</v>
      </c>
      <c r="DM210" s="14">
        <v>297.86903284510009</v>
      </c>
      <c r="DN210" s="71">
        <v>335.70393733760068</v>
      </c>
      <c r="DO210" s="14">
        <v>194.75440054449899</v>
      </c>
      <c r="DP210" s="14">
        <v>24.8049084454914</v>
      </c>
      <c r="DQ210" s="14">
        <v>36.167807194022899</v>
      </c>
      <c r="DR210" s="14">
        <v>39.696676821540201</v>
      </c>
      <c r="DS210" s="14">
        <v>50.096548887639003</v>
      </c>
      <c r="DT210" s="14">
        <v>145.73117839162899</v>
      </c>
      <c r="DU210" s="14">
        <v>3.0681403023963201</v>
      </c>
      <c r="DV210" s="14">
        <v>212.84101890615199</v>
      </c>
      <c r="DW210" s="14">
        <v>22.526203248505599</v>
      </c>
      <c r="DX210" s="14">
        <v>8.4658210365592501E-4</v>
      </c>
      <c r="DY210" s="14">
        <v>167.106370038422</v>
      </c>
      <c r="DZ210" s="14">
        <v>46.1004896625141</v>
      </c>
      <c r="EA210" s="71">
        <v>88.092511132168696</v>
      </c>
      <c r="EB210" s="14">
        <v>173.363133819854</v>
      </c>
      <c r="EC210" s="14">
        <v>7.8327425380306304</v>
      </c>
      <c r="ED210" s="14">
        <v>14.315675784894299</v>
      </c>
      <c r="EE210" s="14">
        <v>111.950552470029</v>
      </c>
      <c r="EF210" s="14">
        <v>104.08564463760899</v>
      </c>
      <c r="EG210" s="14">
        <v>122.147315799338</v>
      </c>
      <c r="EH210" s="14">
        <v>92.784282610911006</v>
      </c>
      <c r="EI210" s="14">
        <v>106.974418936509</v>
      </c>
      <c r="EJ210" s="14">
        <v>80.381155263231705</v>
      </c>
      <c r="EK210" s="14">
        <v>3.7018790508035302</v>
      </c>
      <c r="EL210" s="14">
        <v>173.62206783022501</v>
      </c>
      <c r="EM210" s="14">
        <v>124.74471657862399</v>
      </c>
      <c r="EN210" s="71">
        <v>119.947367750731</v>
      </c>
      <c r="EO210" s="14">
        <v>113.29355883279599</v>
      </c>
      <c r="EP210" s="14">
        <v>7.7265864392189396</v>
      </c>
      <c r="EQ210" s="14">
        <v>6.2786241827300797</v>
      </c>
      <c r="ER210" s="14">
        <v>136.954553657139</v>
      </c>
      <c r="ES210" s="14">
        <v>112.106223036931</v>
      </c>
      <c r="ET210" s="14">
        <v>121.94269743248201</v>
      </c>
      <c r="EU210" s="14">
        <v>80.439180858832898</v>
      </c>
      <c r="EV210" s="14">
        <v>67.648548433897105</v>
      </c>
      <c r="EW210" s="14">
        <v>169.884927400527</v>
      </c>
      <c r="EX210" s="14">
        <v>68.948869618211802</v>
      </c>
      <c r="EY210" s="14">
        <v>250.57311724941499</v>
      </c>
      <c r="EZ210" s="14">
        <v>250.57311724941499</v>
      </c>
      <c r="FA210" s="14">
        <v>127.66405845470101</v>
      </c>
      <c r="FC210" s="7" t="s">
        <v>155</v>
      </c>
      <c r="FD210" s="17">
        <f>CORREL($FP$153:$FP$191,DO$196:DO$234)</f>
        <v>-0.2040964572886512</v>
      </c>
      <c r="FE210" s="17">
        <f t="shared" ref="FE209:GP210" si="479">CORREL($FP$153:$FP$191,DP$196:DP$234)</f>
        <v>-4.04554326101179E-2</v>
      </c>
      <c r="FF210" s="17">
        <f t="shared" si="479"/>
        <v>4.2258659541321568E-2</v>
      </c>
      <c r="FG210" s="17">
        <f t="shared" si="479"/>
        <v>-7.2722831056070664E-2</v>
      </c>
      <c r="FH210" s="17">
        <f t="shared" si="479"/>
        <v>-0.27612915820982881</v>
      </c>
      <c r="FI210" s="17">
        <f t="shared" si="479"/>
        <v>-0.28949526159904937</v>
      </c>
      <c r="FJ210" s="17">
        <f t="shared" si="479"/>
        <v>-0.10153315827381106</v>
      </c>
      <c r="FK210" s="17">
        <f t="shared" si="479"/>
        <v>-0.37633400383852023</v>
      </c>
      <c r="FL210" s="17">
        <f t="shared" si="479"/>
        <v>-0.3490310426401329</v>
      </c>
      <c r="FM210" s="17">
        <f t="shared" si="479"/>
        <v>-0.13146920207720666</v>
      </c>
      <c r="FN210" s="17">
        <f t="shared" si="479"/>
        <v>-0.30185085781621579</v>
      </c>
      <c r="FO210" s="17">
        <f t="shared" si="479"/>
        <v>-4.181081216152846E-2</v>
      </c>
      <c r="FP210" s="17">
        <f t="shared" si="479"/>
        <v>-0.19214437155147904</v>
      </c>
      <c r="FQ210" s="17">
        <f t="shared" si="479"/>
        <v>0.12136802855629295</v>
      </c>
      <c r="FR210" s="17">
        <f t="shared" si="479"/>
        <v>9.2511503582658486E-2</v>
      </c>
      <c r="FS210" s="17">
        <f t="shared" si="479"/>
        <v>9.5298361353627251E-2</v>
      </c>
      <c r="FT210" s="17">
        <f t="shared" si="479"/>
        <v>-2.6830630311109646E-2</v>
      </c>
      <c r="FU210" s="17">
        <f t="shared" si="479"/>
        <v>-7.8210125821458077E-3</v>
      </c>
      <c r="FV210" s="17">
        <f t="shared" si="479"/>
        <v>-3.2870124081039447E-2</v>
      </c>
      <c r="FW210" s="17">
        <f t="shared" si="479"/>
        <v>-3.9403484530638591E-2</v>
      </c>
      <c r="FX210" s="17">
        <f t="shared" si="479"/>
        <v>0.16819529299048266</v>
      </c>
      <c r="FY210" s="17">
        <f t="shared" si="479"/>
        <v>-5.1123098960036452E-2</v>
      </c>
      <c r="FZ210" s="17">
        <f t="shared" si="479"/>
        <v>-1.1850835096605743E-2</v>
      </c>
      <c r="GA210" s="17">
        <f t="shared" si="479"/>
        <v>-1.8886733743559928E-2</v>
      </c>
      <c r="GB210" s="17">
        <f t="shared" si="479"/>
        <v>3.4138861597780921E-2</v>
      </c>
      <c r="GC210" s="17">
        <f t="shared" si="479"/>
        <v>8.6806825827249454E-2</v>
      </c>
      <c r="GD210" s="17">
        <f t="shared" si="479"/>
        <v>0.22239092978538896</v>
      </c>
      <c r="GE210" s="17">
        <f t="shared" si="479"/>
        <v>6.0857067242223228E-2</v>
      </c>
      <c r="GF210" s="17">
        <f t="shared" si="479"/>
        <v>5.2544484527258774E-2</v>
      </c>
      <c r="GG210" s="17">
        <f t="shared" si="479"/>
        <v>0.23832239254365944</v>
      </c>
      <c r="GH210" s="17">
        <f t="shared" si="479"/>
        <v>0.40205086105513055</v>
      </c>
      <c r="GI210" s="17">
        <f t="shared" si="479"/>
        <v>0.2449141180733784</v>
      </c>
      <c r="GJ210" s="17">
        <f t="shared" si="479"/>
        <v>4.4889456868945438E-2</v>
      </c>
      <c r="GK210" s="17">
        <f t="shared" si="479"/>
        <v>0.2375880611807234</v>
      </c>
      <c r="GL210" s="17">
        <f t="shared" si="479"/>
        <v>0.13086668380881211</v>
      </c>
      <c r="GM210" s="17">
        <f t="shared" si="479"/>
        <v>-2.221421454785388E-2</v>
      </c>
      <c r="GN210" s="17">
        <f t="shared" si="479"/>
        <v>0.20432932414961835</v>
      </c>
      <c r="GO210" s="17">
        <f t="shared" si="479"/>
        <v>0.20432932414961835</v>
      </c>
      <c r="GP210" s="17">
        <f t="shared" si="479"/>
        <v>0.26220130111630946</v>
      </c>
    </row>
    <row r="211" spans="1:198">
      <c r="A211" s="66" t="s">
        <v>226</v>
      </c>
      <c r="B211" s="17">
        <f>CORREL($Q$150:$Q$188,H46:H84)</f>
        <v>-9.6699038322430927E-3</v>
      </c>
      <c r="C211" s="17">
        <f t="shared" ref="C211:Q211" si="480">CORREL($Q$150:$Q$188,I46:I84)</f>
        <v>-0.29879109089762018</v>
      </c>
      <c r="D211" s="17">
        <f t="shared" si="480"/>
        <v>9.7481137016747044E-2</v>
      </c>
      <c r="E211" s="17">
        <f t="shared" si="480"/>
        <v>-0.13858315598907922</v>
      </c>
      <c r="F211" s="17">
        <f t="shared" si="480"/>
        <v>0.10543370908870901</v>
      </c>
      <c r="G211" s="17">
        <f t="shared" si="480"/>
        <v>9.4558138185349444E-2</v>
      </c>
      <c r="H211" s="17">
        <f t="shared" si="480"/>
        <v>-1.2129945623653776E-2</v>
      </c>
      <c r="I211" s="17">
        <f t="shared" si="480"/>
        <v>-6.0603144390863964E-3</v>
      </c>
      <c r="J211" s="17">
        <f t="shared" si="480"/>
        <v>-6.5482049737971178E-3</v>
      </c>
      <c r="K211" s="17">
        <f t="shared" si="480"/>
        <v>-1.8285977569221852E-2</v>
      </c>
      <c r="L211" s="17">
        <f t="shared" si="480"/>
        <v>-3.1310772624741988E-2</v>
      </c>
      <c r="M211" s="17">
        <f t="shared" si="480"/>
        <v>-1.4008398009743205E-2</v>
      </c>
      <c r="N211" s="17">
        <f>CORREL($Q$150:$Q$188,T46:T84)</f>
        <v>-1.7860852707500929E-2</v>
      </c>
      <c r="O211" s="17">
        <f t="shared" si="480"/>
        <v>-1.1043184007065757E-2</v>
      </c>
      <c r="P211" s="17">
        <f t="shared" si="480"/>
        <v>1.5344597309803412E-2</v>
      </c>
      <c r="Q211" s="17">
        <f t="shared" si="480"/>
        <v>6.1494823456999144E-2</v>
      </c>
      <c r="R211" s="17">
        <f t="shared" ref="R211" si="481">CORREL($Q$150:$Q$188,X46:X84)</f>
        <v>-3.5658174837731794E-2</v>
      </c>
      <c r="S211" s="17">
        <f t="shared" ref="S211" si="482">CORREL($Q$150:$Q$188,Y46:Y84)</f>
        <v>-0.19788910156129946</v>
      </c>
      <c r="T211" s="17">
        <f t="shared" ref="T211" si="483">CORREL($Q$150:$Q$188,Z46:Z84)</f>
        <v>5.4334615096335817E-2</v>
      </c>
      <c r="U211" s="17">
        <f t="shared" ref="U211" si="484">CORREL($Q$150:$Q$188,AA46:AA84)</f>
        <v>-0.14380101466756429</v>
      </c>
      <c r="V211" s="17">
        <f t="shared" ref="V211" si="485">CORREL($Q$150:$Q$188,AB46:AB84)</f>
        <v>-0.22582463250936108</v>
      </c>
      <c r="W211" s="17">
        <f t="shared" ref="W211" si="486">CORREL($Q$150:$Q$188,AC46:AC84)</f>
        <v>-0.12587071550732482</v>
      </c>
      <c r="Y211" s="31">
        <f>COUNT(Q$150:Q$188)</f>
        <v>39</v>
      </c>
      <c r="Z211" s="17">
        <f t="shared" si="435"/>
        <v>0.95341005807952284</v>
      </c>
      <c r="AA211" s="17">
        <f t="shared" si="436"/>
        <v>6.4645540520557654E-2</v>
      </c>
      <c r="AB211" s="17">
        <f t="shared" si="437"/>
        <v>0.55494142940520075</v>
      </c>
      <c r="AC211" s="17">
        <f t="shared" si="438"/>
        <v>0.40014383813996712</v>
      </c>
      <c r="AD211" s="17">
        <f t="shared" si="439"/>
        <v>0.52295620135750709</v>
      </c>
      <c r="AE211" s="17">
        <f t="shared" si="440"/>
        <v>0.56692358682977806</v>
      </c>
      <c r="AF211" s="17">
        <f t="shared" si="441"/>
        <v>0.9415757598477168</v>
      </c>
      <c r="AG211" s="17">
        <f t="shared" si="442"/>
        <v>0.97079151854365286</v>
      </c>
      <c r="AH211" s="17">
        <f t="shared" si="443"/>
        <v>0.96844119832699072</v>
      </c>
      <c r="AI211" s="17">
        <f t="shared" si="444"/>
        <v>0.91202110329782127</v>
      </c>
      <c r="AJ211" s="17">
        <f t="shared" si="445"/>
        <v>0.84992030043455968</v>
      </c>
      <c r="AK211" s="17">
        <f t="shared" si="446"/>
        <v>0.93254744730323802</v>
      </c>
      <c r="AL211" s="17">
        <f t="shared" si="447"/>
        <v>0.91405880339268941</v>
      </c>
      <c r="AM211" s="17">
        <f t="shared" si="448"/>
        <v>0.94680236902925419</v>
      </c>
      <c r="AN211" s="17">
        <f t="shared" si="449"/>
        <v>0.92613033368176012</v>
      </c>
      <c r="AO211" s="17">
        <f t="shared" si="450"/>
        <v>0.70997282152133789</v>
      </c>
      <c r="AP211" s="17">
        <f t="shared" si="451"/>
        <v>0.82937090770765576</v>
      </c>
      <c r="AQ211" s="17">
        <f t="shared" si="452"/>
        <v>0.22720301003907484</v>
      </c>
      <c r="AR211" s="17">
        <f t="shared" si="453"/>
        <v>0.74251667111871145</v>
      </c>
      <c r="AS211" s="17">
        <f t="shared" si="454"/>
        <v>0.38246099083863472</v>
      </c>
      <c r="AT211" s="17">
        <f t="shared" si="455"/>
        <v>0.16687271224318767</v>
      </c>
      <c r="AU211" s="17">
        <f t="shared" si="456"/>
        <v>0.44514633704762896</v>
      </c>
      <c r="AW211" s="66" t="s">
        <v>226</v>
      </c>
      <c r="AX211" s="17">
        <f t="shared" ref="AX211:CC211" si="487">CORREL($Q$150:$Q$188,DB$196:DB$234)</f>
        <v>-8.2076324014834209E-2</v>
      </c>
      <c r="AY211" s="17">
        <f t="shared" si="487"/>
        <v>-0.2854354287707439</v>
      </c>
      <c r="AZ211" s="17">
        <f t="shared" si="487"/>
        <v>-0.18692468952572044</v>
      </c>
      <c r="BA211" s="17">
        <f t="shared" si="487"/>
        <v>-0.30563938697375648</v>
      </c>
      <c r="BB211" s="17">
        <f t="shared" si="487"/>
        <v>-0.18152497461753875</v>
      </c>
      <c r="BC211" s="17">
        <f t="shared" si="487"/>
        <v>-3.2271128780454877E-2</v>
      </c>
      <c r="BD211" s="17">
        <f t="shared" si="487"/>
        <v>-0.23050269713081128</v>
      </c>
      <c r="BE211" s="17">
        <f t="shared" si="487"/>
        <v>-0.20998357393358758</v>
      </c>
      <c r="BF211" s="17">
        <f t="shared" si="487"/>
        <v>-0.19247958945661287</v>
      </c>
      <c r="BG211" s="17">
        <f t="shared" si="487"/>
        <v>-5.598723378664329E-2</v>
      </c>
      <c r="BH211" s="17">
        <f t="shared" si="487"/>
        <v>-0.27037837570964052</v>
      </c>
      <c r="BI211" s="17">
        <f t="shared" si="487"/>
        <v>-1.9806832120272596E-5</v>
      </c>
      <c r="BJ211" s="68">
        <f t="shared" si="487"/>
        <v>-0.27322035599027511</v>
      </c>
      <c r="BK211" s="17">
        <f t="shared" si="487"/>
        <v>-8.3077802265070846E-2</v>
      </c>
      <c r="BL211" s="17">
        <f t="shared" si="487"/>
        <v>-0.41085167138909362</v>
      </c>
      <c r="BM211" s="17">
        <f t="shared" si="487"/>
        <v>-0.37105042203885552</v>
      </c>
      <c r="BN211" s="17">
        <f t="shared" si="487"/>
        <v>-0.43336726543000587</v>
      </c>
      <c r="BO211" s="17">
        <f t="shared" si="487"/>
        <v>-0.22620723004872229</v>
      </c>
      <c r="BP211" s="17">
        <f t="shared" si="487"/>
        <v>-1.8558116761402586E-2</v>
      </c>
      <c r="BQ211" s="17">
        <f t="shared" si="487"/>
        <v>-0.23316250915642911</v>
      </c>
      <c r="BR211" s="17">
        <f t="shared" si="487"/>
        <v>-0.19141470724233015</v>
      </c>
      <c r="BS211" s="17">
        <f t="shared" si="487"/>
        <v>-0.24333053466956353</v>
      </c>
      <c r="BT211" s="17">
        <f t="shared" si="487"/>
        <v>-9.1046999027383849E-2</v>
      </c>
      <c r="BU211" s="17">
        <f t="shared" si="487"/>
        <v>-0.27390956442321596</v>
      </c>
      <c r="BV211" s="17">
        <f t="shared" si="487"/>
        <v>-0.28933655955059923</v>
      </c>
      <c r="BW211" s="68">
        <f t="shared" si="487"/>
        <v>-0.40057953321241108</v>
      </c>
      <c r="BX211" s="17">
        <f t="shared" si="487"/>
        <v>2.95785055285822E-2</v>
      </c>
      <c r="BY211" s="17">
        <f t="shared" si="487"/>
        <v>-0.14832593879522729</v>
      </c>
      <c r="BZ211" s="17">
        <f t="shared" si="487"/>
        <v>-7.9312028621552188E-3</v>
      </c>
      <c r="CA211" s="17">
        <f t="shared" si="487"/>
        <v>-8.4773740392417238E-2</v>
      </c>
      <c r="CB211" s="17">
        <f t="shared" si="487"/>
        <v>-0.11468924354844827</v>
      </c>
      <c r="CC211" s="17">
        <f t="shared" si="487"/>
        <v>2.6869061600933351E-2</v>
      </c>
      <c r="CD211" s="17">
        <f t="shared" ref="CD211:CW211" si="488">CORREL($Q$150:$Q$188,EH$196:EH$234)</f>
        <v>-0.30278031343809492</v>
      </c>
      <c r="CE211" s="17">
        <f t="shared" si="488"/>
        <v>-5.9350325846885182E-2</v>
      </c>
      <c r="CF211" s="17">
        <f t="shared" si="488"/>
        <v>5.7567129549693015E-2</v>
      </c>
      <c r="CG211" s="17">
        <f t="shared" si="488"/>
        <v>7.0861163979661024E-2</v>
      </c>
      <c r="CH211" s="17">
        <f t="shared" si="488"/>
        <v>-0.13457231277338252</v>
      </c>
      <c r="CI211" s="17">
        <f t="shared" si="488"/>
        <v>1.2853400840593577E-2</v>
      </c>
      <c r="CJ211" s="68">
        <f t="shared" si="488"/>
        <v>-0.14257187361585405</v>
      </c>
      <c r="CK211" s="17">
        <f t="shared" si="488"/>
        <v>-0.13849352218272309</v>
      </c>
      <c r="CL211" s="17">
        <f t="shared" si="488"/>
        <v>0.11870488678434814</v>
      </c>
      <c r="CM211" s="17">
        <f t="shared" si="488"/>
        <v>2.124491761239955E-2</v>
      </c>
      <c r="CN211" s="17">
        <f t="shared" si="488"/>
        <v>-5.8628524570762397E-2</v>
      </c>
      <c r="CO211" s="17">
        <f t="shared" si="488"/>
        <v>-1.3310293578681185E-2</v>
      </c>
      <c r="CP211" s="17">
        <f t="shared" si="488"/>
        <v>-8.3672862697339659E-2</v>
      </c>
      <c r="CQ211" s="17">
        <f t="shared" si="488"/>
        <v>0.15854030414293371</v>
      </c>
      <c r="CR211" s="17">
        <f t="shared" si="488"/>
        <v>-0.17422218776120596</v>
      </c>
      <c r="CS211" s="17">
        <f t="shared" si="488"/>
        <v>-0.20794623128388495</v>
      </c>
      <c r="CT211" s="17">
        <f t="shared" si="488"/>
        <v>-7.2529383416058066E-2</v>
      </c>
      <c r="CU211" s="17">
        <f t="shared" si="488"/>
        <v>-0.13651958148151616</v>
      </c>
      <c r="CV211" s="17">
        <f t="shared" si="488"/>
        <v>-0.13651958148151616</v>
      </c>
      <c r="CW211" s="17">
        <f t="shared" si="488"/>
        <v>-2.980562312844284E-2</v>
      </c>
      <c r="DA211" s="7">
        <v>1995</v>
      </c>
      <c r="DB211" s="14">
        <v>493.23747288257732</v>
      </c>
      <c r="DC211" s="14">
        <v>86.857409540387138</v>
      </c>
      <c r="DD211" s="14">
        <v>80.207903927822557</v>
      </c>
      <c r="DE211" s="14">
        <v>303.398971901827</v>
      </c>
      <c r="DF211" s="14">
        <v>275.10223830081861</v>
      </c>
      <c r="DG211" s="14">
        <v>406.733438389112</v>
      </c>
      <c r="DH211" s="14">
        <v>143.83283152794849</v>
      </c>
      <c r="DI211" s="14">
        <v>398.33343713668791</v>
      </c>
      <c r="DJ211" s="14">
        <v>237.15956641183899</v>
      </c>
      <c r="DK211" s="14">
        <v>57.149397025944218</v>
      </c>
      <c r="DL211" s="14">
        <v>577.47843213249996</v>
      </c>
      <c r="DM211" s="14">
        <v>250.07324686318259</v>
      </c>
      <c r="DN211" s="71">
        <v>311.98515569625613</v>
      </c>
      <c r="DO211" s="14">
        <v>177.80706156067299</v>
      </c>
      <c r="DP211" s="14">
        <v>48.6220758748577</v>
      </c>
      <c r="DQ211" s="14">
        <v>50.617123906440298</v>
      </c>
      <c r="DR211" s="14">
        <v>66.421659500071002</v>
      </c>
      <c r="DS211" s="14">
        <v>78.7226320524464</v>
      </c>
      <c r="DT211" s="14">
        <v>137.51681524008501</v>
      </c>
      <c r="DU211" s="14">
        <v>22.382271125246898</v>
      </c>
      <c r="DV211" s="14">
        <v>200.837689011902</v>
      </c>
      <c r="DW211" s="14">
        <v>36.250964163696899</v>
      </c>
      <c r="DX211" s="14">
        <v>3.7443543848978198</v>
      </c>
      <c r="DY211" s="14">
        <v>149.23765727140801</v>
      </c>
      <c r="DZ211" s="14">
        <v>53.649052126188003</v>
      </c>
      <c r="EA211" s="71">
        <v>93.120426445899099</v>
      </c>
      <c r="EB211" s="14">
        <v>218.279326794095</v>
      </c>
      <c r="EC211" s="14">
        <v>30.045812943249199</v>
      </c>
      <c r="ED211" s="14">
        <v>22.354300332447298</v>
      </c>
      <c r="EE211" s="14">
        <v>130.22109018925801</v>
      </c>
      <c r="EF211" s="14">
        <v>116.173457456767</v>
      </c>
      <c r="EG211" s="14">
        <v>149.00205026026501</v>
      </c>
      <c r="EH211" s="14">
        <v>78.000657098512093</v>
      </c>
      <c r="EI211" s="14">
        <v>126.47390557163</v>
      </c>
      <c r="EJ211" s="14">
        <v>74.5235975574561</v>
      </c>
      <c r="EK211" s="14">
        <v>5.3895911809986004</v>
      </c>
      <c r="EL211" s="14">
        <v>235.32183881796701</v>
      </c>
      <c r="EM211" s="14">
        <v>93.566074817342596</v>
      </c>
      <c r="EN211" s="71">
        <v>116.89340256310901</v>
      </c>
      <c r="EO211" s="14">
        <v>97.151084527809303</v>
      </c>
      <c r="EP211" s="14">
        <v>8.1895207222802302</v>
      </c>
      <c r="EQ211" s="14">
        <v>7.2364796889349599</v>
      </c>
      <c r="ER211" s="14">
        <v>106.756222212498</v>
      </c>
      <c r="ES211" s="14">
        <v>80.206148791605202</v>
      </c>
      <c r="ET211" s="14">
        <v>120.21457288876201</v>
      </c>
      <c r="EU211" s="14">
        <v>43.449903304189498</v>
      </c>
      <c r="EV211" s="14">
        <v>71.021842553155906</v>
      </c>
      <c r="EW211" s="14">
        <v>126.385004690686</v>
      </c>
      <c r="EX211" s="14">
        <v>48.0154514600478</v>
      </c>
      <c r="EY211" s="14">
        <v>192.918936043125</v>
      </c>
      <c r="EZ211" s="14">
        <v>192.918936043125</v>
      </c>
      <c r="FA211" s="14">
        <v>101.97132668724799</v>
      </c>
      <c r="FC211" s="7" t="s">
        <v>153</v>
      </c>
      <c r="FD211" s="17">
        <f>CORREL($FQ$153:$FQ$191,DO$196:DO$234)</f>
        <v>-0.16659949709639282</v>
      </c>
      <c r="FE211" s="17">
        <f t="shared" ref="FE210:GP211" si="489">CORREL($FQ$153:$FQ$191,DP$196:DP$234)</f>
        <v>5.8763722663092391E-2</v>
      </c>
      <c r="FF211" s="17">
        <f t="shared" si="489"/>
        <v>7.4197932680098971E-2</v>
      </c>
      <c r="FG211" s="17">
        <f t="shared" si="489"/>
        <v>-4.412536109687519E-2</v>
      </c>
      <c r="FH211" s="17">
        <f t="shared" si="489"/>
        <v>-0.31822388908931271</v>
      </c>
      <c r="FI211" s="17">
        <f t="shared" si="489"/>
        <v>-0.26224628087859847</v>
      </c>
      <c r="FJ211" s="17">
        <f t="shared" si="489"/>
        <v>-0.14066416365604656</v>
      </c>
      <c r="FK211" s="17">
        <f t="shared" si="489"/>
        <v>-0.36552662500271293</v>
      </c>
      <c r="FL211" s="17">
        <f t="shared" si="489"/>
        <v>-0.318866466576333</v>
      </c>
      <c r="FM211" s="17">
        <f t="shared" si="489"/>
        <v>-8.2322355108557399E-2</v>
      </c>
      <c r="FN211" s="17">
        <f t="shared" si="489"/>
        <v>-0.30903682217171807</v>
      </c>
      <c r="FO211" s="17">
        <f t="shared" si="489"/>
        <v>-2.6834107126163988E-3</v>
      </c>
      <c r="FP211" s="17">
        <f t="shared" si="489"/>
        <v>-0.24021754701739173</v>
      </c>
      <c r="FQ211" s="17">
        <f t="shared" si="489"/>
        <v>0.16381271382153226</v>
      </c>
      <c r="FR211" s="17">
        <f t="shared" si="489"/>
        <v>6.2161604342531925E-3</v>
      </c>
      <c r="FS211" s="17">
        <f t="shared" si="489"/>
        <v>1.7760719174596561E-2</v>
      </c>
      <c r="FT211" s="17">
        <f t="shared" si="489"/>
        <v>-5.1864320195832356E-2</v>
      </c>
      <c r="FU211" s="17">
        <f t="shared" si="489"/>
        <v>4.049042675305598E-3</v>
      </c>
      <c r="FV211" s="17">
        <f t="shared" si="489"/>
        <v>2.2814025691713726E-2</v>
      </c>
      <c r="FW211" s="17">
        <f t="shared" si="489"/>
        <v>-5.7054194360703026E-2</v>
      </c>
      <c r="FX211" s="17">
        <f t="shared" si="489"/>
        <v>0.23480416714841193</v>
      </c>
      <c r="FY211" s="17">
        <f t="shared" si="489"/>
        <v>4.3784206155728714E-2</v>
      </c>
      <c r="FZ211" s="17">
        <f t="shared" si="489"/>
        <v>0.15806722954291982</v>
      </c>
      <c r="GA211" s="17">
        <f t="shared" si="489"/>
        <v>-5.5347550250334446E-3</v>
      </c>
      <c r="GB211" s="17">
        <f t="shared" si="489"/>
        <v>8.336168654391728E-3</v>
      </c>
      <c r="GC211" s="17">
        <f t="shared" si="489"/>
        <v>5.8807208993339778E-2</v>
      </c>
      <c r="GD211" s="17">
        <f t="shared" si="489"/>
        <v>0.38266756038286442</v>
      </c>
      <c r="GE211" s="17">
        <f t="shared" si="489"/>
        <v>9.672201907536844E-2</v>
      </c>
      <c r="GF211" s="17">
        <f t="shared" si="489"/>
        <v>9.7986976608633827E-2</v>
      </c>
      <c r="GG211" s="17">
        <f t="shared" si="489"/>
        <v>0.21057852282832593</v>
      </c>
      <c r="GH211" s="17">
        <f t="shared" si="489"/>
        <v>0.38199464874401018</v>
      </c>
      <c r="GI211" s="17">
        <f t="shared" si="489"/>
        <v>0.34513109893598154</v>
      </c>
      <c r="GJ211" s="17">
        <f t="shared" si="489"/>
        <v>0.10879868162298886</v>
      </c>
      <c r="GK211" s="17">
        <f t="shared" si="489"/>
        <v>0.36566858530168794</v>
      </c>
      <c r="GL211" s="17">
        <f t="shared" si="489"/>
        <v>0.17978877288710085</v>
      </c>
      <c r="GM211" s="17">
        <f t="shared" si="489"/>
        <v>2.2329873152024397E-2</v>
      </c>
      <c r="GN211" s="17">
        <f t="shared" si="489"/>
        <v>0.24960482884266319</v>
      </c>
      <c r="GO211" s="17">
        <f t="shared" si="489"/>
        <v>0.24960482884266319</v>
      </c>
      <c r="GP211" s="17">
        <f t="shared" si="489"/>
        <v>0.30323989439481647</v>
      </c>
    </row>
    <row r="212" spans="1:198">
      <c r="A212" s="66" t="s">
        <v>161</v>
      </c>
      <c r="B212" s="17">
        <f>CORREL($R$150:$R$188,H46:H84)</f>
        <v>0.17188487983566147</v>
      </c>
      <c r="C212" s="17">
        <f t="shared" ref="C212:Q212" si="490">CORREL($R$150:$R$188,I46:I84)</f>
        <v>0.13267580709893034</v>
      </c>
      <c r="D212" s="17">
        <f t="shared" si="490"/>
        <v>0.18394326727468624</v>
      </c>
      <c r="E212" s="17">
        <f t="shared" si="490"/>
        <v>0.17796316338560955</v>
      </c>
      <c r="F212" s="17">
        <f t="shared" si="490"/>
        <v>1.1317326044120089E-2</v>
      </c>
      <c r="G212" s="17">
        <f t="shared" si="490"/>
        <v>7.3298585455611645E-2</v>
      </c>
      <c r="H212" s="17">
        <f t="shared" si="490"/>
        <v>-8.9183074747132926E-2</v>
      </c>
      <c r="I212" s="17">
        <f t="shared" si="490"/>
        <v>-0.13992999289208996</v>
      </c>
      <c r="J212" s="17">
        <f t="shared" si="490"/>
        <v>-3.5761757040879916E-2</v>
      </c>
      <c r="K212" s="17">
        <f t="shared" si="490"/>
        <v>-5.8852940042938763E-2</v>
      </c>
      <c r="L212" s="17">
        <f t="shared" si="490"/>
        <v>-9.7944686498425609E-2</v>
      </c>
      <c r="M212" s="17">
        <f t="shared" si="490"/>
        <v>-0.13388354959802526</v>
      </c>
      <c r="N212" s="17">
        <f>CORREL($R$150:$R$188,T46:T84)</f>
        <v>-0.11224848300573402</v>
      </c>
      <c r="O212" s="17">
        <f t="shared" si="490"/>
        <v>-0.12938728561750887</v>
      </c>
      <c r="P212" s="17">
        <f t="shared" si="490"/>
        <v>-0.16126127595657055</v>
      </c>
      <c r="Q212" s="17">
        <f t="shared" si="490"/>
        <v>-5.9328165901747672E-3</v>
      </c>
      <c r="R212" s="17">
        <f t="shared" ref="R212" si="491">CORREL($R$150:$R$188,X46:X84)</f>
        <v>9.8543923336324238E-3</v>
      </c>
      <c r="S212" s="17">
        <f t="shared" ref="S212" si="492">CORREL($R$150:$R$188,Y46:Y84)</f>
        <v>-3.7887480728813649E-2</v>
      </c>
      <c r="T212" s="17">
        <f t="shared" ref="T212" si="493">CORREL($R$150:$R$188,Z46:Z84)</f>
        <v>0.22964010715576155</v>
      </c>
      <c r="U212" s="17">
        <f t="shared" ref="U212" si="494">CORREL($R$150:$R$188,AA46:AA84)</f>
        <v>-4.4690882652618077E-3</v>
      </c>
      <c r="V212" s="17">
        <f t="shared" ref="V212" si="495">CORREL($R$150:$R$188,AB46:AB84)</f>
        <v>6.317422630092874E-2</v>
      </c>
      <c r="W212" s="17">
        <f t="shared" ref="W212" si="496">CORREL($R$150:$R$188,AC46:AC84)</f>
        <v>0.20116060732864141</v>
      </c>
      <c r="Y212" s="31">
        <f>COUNT(R$150:R$188)</f>
        <v>38</v>
      </c>
      <c r="Z212" s="17">
        <f t="shared" si="435"/>
        <v>0.30212859268581771</v>
      </c>
      <c r="AA212" s="17">
        <f t="shared" si="436"/>
        <v>0.42715622173003964</v>
      </c>
      <c r="AB212" s="17">
        <f t="shared" si="437"/>
        <v>0.26894730391650912</v>
      </c>
      <c r="AC212" s="17">
        <f t="shared" si="438"/>
        <v>0.28509052645242616</v>
      </c>
      <c r="AD212" s="17">
        <f t="shared" si="439"/>
        <v>0.94623440418475258</v>
      </c>
      <c r="AE212" s="17">
        <f t="shared" si="440"/>
        <v>0.66186616984744495</v>
      </c>
      <c r="AF212" s="17">
        <f t="shared" si="441"/>
        <v>0.59440776068053414</v>
      </c>
      <c r="AG212" s="17">
        <f t="shared" si="442"/>
        <v>0.40208380291623547</v>
      </c>
      <c r="AH212" s="17">
        <f t="shared" si="443"/>
        <v>0.83120672366578574</v>
      </c>
      <c r="AI212" s="17">
        <f t="shared" si="444"/>
        <v>0.72560396615481815</v>
      </c>
      <c r="AJ212" s="17">
        <f t="shared" si="445"/>
        <v>0.55853963242407278</v>
      </c>
      <c r="AK212" s="17">
        <f t="shared" si="446"/>
        <v>0.42292249229837708</v>
      </c>
      <c r="AL212" s="17">
        <f t="shared" si="447"/>
        <v>0.50224796197271782</v>
      </c>
      <c r="AM212" s="17">
        <f t="shared" si="448"/>
        <v>0.43880316209321979</v>
      </c>
      <c r="AN212" s="17">
        <f t="shared" si="449"/>
        <v>0.33343206440572559</v>
      </c>
      <c r="AO212" s="17">
        <f t="shared" si="450"/>
        <v>0.97179993749670512</v>
      </c>
      <c r="AP212" s="17">
        <f t="shared" si="451"/>
        <v>0.95317619802499831</v>
      </c>
      <c r="AQ212" s="17">
        <f t="shared" si="452"/>
        <v>0.82133117176310999</v>
      </c>
      <c r="AR212" s="17">
        <f t="shared" si="453"/>
        <v>0.16546483650274821</v>
      </c>
      <c r="AS212" s="17">
        <f t="shared" si="454"/>
        <v>0.97875554733519043</v>
      </c>
      <c r="AT212" s="17">
        <f t="shared" si="455"/>
        <v>0.70632237090253225</v>
      </c>
      <c r="AU212" s="17">
        <f t="shared" si="456"/>
        <v>0.22587996795486356</v>
      </c>
      <c r="AW212" s="66" t="s">
        <v>161</v>
      </c>
      <c r="AX212" s="17">
        <f t="shared" ref="AX212:CC212" si="497">CORREL($R$150:$R$188,DB$196:DB$234)</f>
        <v>0.18756556850083805</v>
      </c>
      <c r="AY212" s="17">
        <f t="shared" si="497"/>
        <v>-0.12501355207142689</v>
      </c>
      <c r="AZ212" s="17">
        <f t="shared" si="497"/>
        <v>-0.15911239077716743</v>
      </c>
      <c r="BA212" s="17">
        <f t="shared" si="497"/>
        <v>0.10236430484799405</v>
      </c>
      <c r="BB212" s="17">
        <f t="shared" si="497"/>
        <v>0.27913699880066978</v>
      </c>
      <c r="BC212" s="17">
        <f t="shared" si="497"/>
        <v>0.18360897801683088</v>
      </c>
      <c r="BD212" s="17">
        <f t="shared" si="497"/>
        <v>9.9363484713656372E-2</v>
      </c>
      <c r="BE212" s="17">
        <f t="shared" si="497"/>
        <v>0.38163659003689276</v>
      </c>
      <c r="BF212" s="17">
        <f t="shared" si="497"/>
        <v>0.13968458511206444</v>
      </c>
      <c r="BG212" s="17">
        <f t="shared" si="497"/>
        <v>-7.1212415540434582E-3</v>
      </c>
      <c r="BH212" s="17">
        <f t="shared" si="497"/>
        <v>0.30746912752966987</v>
      </c>
      <c r="BI212" s="17">
        <f t="shared" si="497"/>
        <v>0.29703445307141807</v>
      </c>
      <c r="BJ212" s="68">
        <f t="shared" si="497"/>
        <v>0.30138598562197511</v>
      </c>
      <c r="BK212" s="17">
        <f t="shared" si="497"/>
        <v>0.11541752513971532</v>
      </c>
      <c r="BL212" s="17">
        <f t="shared" si="497"/>
        <v>-8.0474560737992057E-2</v>
      </c>
      <c r="BM212" s="17">
        <f t="shared" si="497"/>
        <v>-9.7613392126083276E-2</v>
      </c>
      <c r="BN212" s="17">
        <f t="shared" si="497"/>
        <v>3.3667900877880318E-2</v>
      </c>
      <c r="BO212" s="17">
        <f t="shared" si="497"/>
        <v>0.29230971994978411</v>
      </c>
      <c r="BP212" s="17">
        <f t="shared" si="497"/>
        <v>0.12390651170597718</v>
      </c>
      <c r="BQ212" s="17">
        <f t="shared" si="497"/>
        <v>3.1108742416663844E-2</v>
      </c>
      <c r="BR212" s="17">
        <f t="shared" si="497"/>
        <v>0.41632804848019123</v>
      </c>
      <c r="BS212" s="17">
        <f t="shared" si="497"/>
        <v>2.228734549358577E-2</v>
      </c>
      <c r="BT212" s="17">
        <f t="shared" si="497"/>
        <v>-4.7778657779894401E-2</v>
      </c>
      <c r="BU212" s="17">
        <f t="shared" si="497"/>
        <v>0.2111741593045591</v>
      </c>
      <c r="BV212" s="17">
        <f t="shared" si="497"/>
        <v>6.2220785917545061E-2</v>
      </c>
      <c r="BW212" s="68">
        <f t="shared" si="497"/>
        <v>0.2172198061291917</v>
      </c>
      <c r="BX212" s="17">
        <f t="shared" si="497"/>
        <v>0.2592093468861742</v>
      </c>
      <c r="BY212" s="17">
        <f t="shared" si="497"/>
        <v>-0.10517775729189953</v>
      </c>
      <c r="BZ212" s="17">
        <f t="shared" si="497"/>
        <v>-4.7231531692514345E-2</v>
      </c>
      <c r="CA212" s="17">
        <f t="shared" si="497"/>
        <v>0.13887223018122563</v>
      </c>
      <c r="CB212" s="17">
        <f t="shared" si="497"/>
        <v>0.1682701952252727</v>
      </c>
      <c r="CC212" s="17">
        <f t="shared" si="497"/>
        <v>0.25051579636570004</v>
      </c>
      <c r="CD212" s="17">
        <f t="shared" ref="CD212:CW212" si="498">CORREL($R$150:$R$188,EH$196:EH$234)</f>
        <v>5.6854206754065793E-2</v>
      </c>
      <c r="CE212" s="17">
        <f t="shared" si="498"/>
        <v>0.23397335935357236</v>
      </c>
      <c r="CF212" s="17">
        <f t="shared" si="498"/>
        <v>0.17922740780451488</v>
      </c>
      <c r="CG212" s="17">
        <f t="shared" si="498"/>
        <v>0.14740396228681155</v>
      </c>
      <c r="CH212" s="17">
        <f t="shared" si="498"/>
        <v>0.30075793085181196</v>
      </c>
      <c r="CI212" s="17">
        <f t="shared" si="498"/>
        <v>0.231383321288786</v>
      </c>
      <c r="CJ212" s="68">
        <f t="shared" si="498"/>
        <v>0.25339865279397539</v>
      </c>
      <c r="CK212" s="17">
        <f t="shared" si="498"/>
        <v>3.0497092805524987E-2</v>
      </c>
      <c r="CL212" s="17">
        <f t="shared" si="498"/>
        <v>-2.0477709964806291E-2</v>
      </c>
      <c r="CM212" s="17">
        <f t="shared" si="498"/>
        <v>-0.1990376314738625</v>
      </c>
      <c r="CN212" s="17">
        <f t="shared" si="498"/>
        <v>1.6857567272734859E-2</v>
      </c>
      <c r="CO212" s="17">
        <f t="shared" si="498"/>
        <v>0.10928836515991527</v>
      </c>
      <c r="CP212" s="17">
        <f t="shared" si="498"/>
        <v>1.2356725232753604E-2</v>
      </c>
      <c r="CQ212" s="17">
        <f t="shared" si="498"/>
        <v>6.3229773536185099E-2</v>
      </c>
      <c r="CR212" s="17">
        <f t="shared" si="498"/>
        <v>7.6402313980512906E-3</v>
      </c>
      <c r="CS212" s="17">
        <f t="shared" si="498"/>
        <v>8.8719564233821033E-2</v>
      </c>
      <c r="CT212" s="17">
        <f t="shared" si="498"/>
        <v>-4.3090142261191726E-2</v>
      </c>
      <c r="CU212" s="17">
        <f t="shared" si="498"/>
        <v>0.13544036755365621</v>
      </c>
      <c r="CV212" s="17">
        <f t="shared" si="498"/>
        <v>0.13544036755365621</v>
      </c>
      <c r="CW212" s="17">
        <f t="shared" si="498"/>
        <v>0.12869567636601373</v>
      </c>
      <c r="DA212" s="7">
        <v>1996</v>
      </c>
      <c r="DB212" s="14">
        <v>384.2415340435951</v>
      </c>
      <c r="DC212" s="14">
        <v>83.975054323141904</v>
      </c>
      <c r="DD212" s="14">
        <v>80.968737247898602</v>
      </c>
      <c r="DE212" s="14">
        <v>380.52289233374898</v>
      </c>
      <c r="DF212" s="14">
        <v>213.05760159713128</v>
      </c>
      <c r="DG212" s="14">
        <v>302.8125598317863</v>
      </c>
      <c r="DH212" s="14">
        <v>138.45040451327202</v>
      </c>
      <c r="DI212" s="14">
        <v>368.18193801233684</v>
      </c>
      <c r="DJ212" s="14">
        <v>332.95589271025881</v>
      </c>
      <c r="DK212" s="14">
        <v>130.05975830514743</v>
      </c>
      <c r="DL212" s="14">
        <v>560.62180193248901</v>
      </c>
      <c r="DM212" s="14">
        <v>221.61835960298032</v>
      </c>
      <c r="DN212" s="71">
        <v>277.29710602132639</v>
      </c>
      <c r="DO212" s="14">
        <v>180.768344835927</v>
      </c>
      <c r="DP212" s="14">
        <v>21.335276245037001</v>
      </c>
      <c r="DQ212" s="14">
        <v>25.042338163016399</v>
      </c>
      <c r="DR212" s="14">
        <v>91.949629183973002</v>
      </c>
      <c r="DS212" s="14">
        <v>82.751059200538506</v>
      </c>
      <c r="DT212" s="14">
        <v>135.41258495839</v>
      </c>
      <c r="DU212" s="14">
        <v>18.831691424917501</v>
      </c>
      <c r="DV212" s="14">
        <v>180.07288608958001</v>
      </c>
      <c r="DW212" s="14">
        <v>79.6297028816211</v>
      </c>
      <c r="DX212" s="14">
        <v>19.028873531434801</v>
      </c>
      <c r="DY212" s="14">
        <v>168.77828244842999</v>
      </c>
      <c r="DZ212" s="14">
        <v>70.228808041388106</v>
      </c>
      <c r="EA212" s="71">
        <v>89.931311977723396</v>
      </c>
      <c r="EB212" s="14">
        <v>161.10770109009201</v>
      </c>
      <c r="EC212" s="14">
        <v>17.442757121894001</v>
      </c>
      <c r="ED212" s="14">
        <v>13.8337119878917</v>
      </c>
      <c r="EE212" s="14">
        <v>122.84651125055299</v>
      </c>
      <c r="EF212" s="14">
        <v>63.437759428231203</v>
      </c>
      <c r="EG212" s="14">
        <v>102.474582058865</v>
      </c>
      <c r="EH212" s="14">
        <v>49.836650472465102</v>
      </c>
      <c r="EI212" s="14">
        <v>132.05517729344001</v>
      </c>
      <c r="EJ212" s="14">
        <v>89.137679437880706</v>
      </c>
      <c r="EK212" s="14">
        <v>5.1501550121456203</v>
      </c>
      <c r="EL212" s="14">
        <v>192.55512984611201</v>
      </c>
      <c r="EM212" s="14">
        <v>64.537258046179403</v>
      </c>
      <c r="EN212" s="71">
        <v>86.528991423167</v>
      </c>
      <c r="EO212" s="14">
        <v>42.365488117576099</v>
      </c>
      <c r="EP212" s="14">
        <v>45.197020956210899</v>
      </c>
      <c r="EQ212" s="14">
        <v>42.092687096990502</v>
      </c>
      <c r="ER212" s="14">
        <v>165.72675189922299</v>
      </c>
      <c r="ES212" s="14">
        <v>66.8687829683616</v>
      </c>
      <c r="ET212" s="14">
        <v>64.925392814531307</v>
      </c>
      <c r="EU212" s="14">
        <v>69.782062615889402</v>
      </c>
      <c r="EV212" s="14">
        <v>56.053874629316802</v>
      </c>
      <c r="EW212" s="14">
        <v>164.18851039075699</v>
      </c>
      <c r="EX212" s="14">
        <v>105.880729761567</v>
      </c>
      <c r="EY212" s="14">
        <v>199.28838963794701</v>
      </c>
      <c r="EZ212" s="14">
        <v>199.28838963794701</v>
      </c>
      <c r="FA212" s="14">
        <v>100.836802620436</v>
      </c>
      <c r="FC212" s="7" t="s">
        <v>267</v>
      </c>
      <c r="FD212" s="17">
        <f>CORREL($FR$153:$FR$191,DO$196:DO$234)</f>
        <v>-6.1836123225782844E-2</v>
      </c>
      <c r="FE212" s="17">
        <f t="shared" ref="FE211:GP212" si="499">CORREL($FR$153:$FR$191,DP$196:DP$234)</f>
        <v>-5.9109575578026735E-2</v>
      </c>
      <c r="FF212" s="17">
        <f t="shared" si="499"/>
        <v>4.1484240555224421E-2</v>
      </c>
      <c r="FG212" s="17">
        <f t="shared" si="499"/>
        <v>-3.6669274744769179E-2</v>
      </c>
      <c r="FH212" s="17">
        <f t="shared" si="499"/>
        <v>-0.17043172232401868</v>
      </c>
      <c r="FI212" s="17">
        <f t="shared" si="499"/>
        <v>-0.10945311635443206</v>
      </c>
      <c r="FJ212" s="17">
        <f t="shared" si="499"/>
        <v>-4.7846819336949564E-2</v>
      </c>
      <c r="FK212" s="17">
        <f t="shared" si="499"/>
        <v>-0.25195689490200429</v>
      </c>
      <c r="FL212" s="17">
        <f t="shared" si="499"/>
        <v>0.10854237703910879</v>
      </c>
      <c r="FM212" s="17">
        <f t="shared" si="499"/>
        <v>0.15231684593507713</v>
      </c>
      <c r="FN212" s="17">
        <f t="shared" si="499"/>
        <v>-8.1521789947622103E-2</v>
      </c>
      <c r="FO212" s="17">
        <f t="shared" si="499"/>
        <v>0.1296810168184753</v>
      </c>
      <c r="FP212" s="17">
        <f t="shared" si="499"/>
        <v>8.9337099227305886E-2</v>
      </c>
      <c r="FQ212" s="17">
        <f t="shared" si="499"/>
        <v>0.22628599609446137</v>
      </c>
      <c r="FR212" s="17">
        <f t="shared" si="499"/>
        <v>0.14003612347975256</v>
      </c>
      <c r="FS212" s="17">
        <f t="shared" si="499"/>
        <v>0.26856158480462006</v>
      </c>
      <c r="FT212" s="17">
        <f t="shared" si="499"/>
        <v>0.17549418479238008</v>
      </c>
      <c r="FU212" s="17">
        <f t="shared" si="499"/>
        <v>8.9211360161604164E-2</v>
      </c>
      <c r="FV212" s="17">
        <f t="shared" si="499"/>
        <v>0.13787509201317508</v>
      </c>
      <c r="FW212" s="17">
        <f t="shared" si="499"/>
        <v>-1.3709465471498225E-2</v>
      </c>
      <c r="FX212" s="17">
        <f t="shared" si="499"/>
        <v>0.14427983299261918</v>
      </c>
      <c r="FY212" s="17">
        <f t="shared" si="499"/>
        <v>0.1364703640363128</v>
      </c>
      <c r="FZ212" s="17">
        <f t="shared" si="499"/>
        <v>-3.0460064350349574E-2</v>
      </c>
      <c r="GA212" s="17">
        <f t="shared" si="499"/>
        <v>9.1640109929825561E-2</v>
      </c>
      <c r="GB212" s="17">
        <f t="shared" si="499"/>
        <v>2.2971283262894948E-3</v>
      </c>
      <c r="GC212" s="17">
        <f t="shared" si="499"/>
        <v>0.23016936001012164</v>
      </c>
      <c r="GD212" s="17">
        <f t="shared" si="499"/>
        <v>4.9736490606816404E-2</v>
      </c>
      <c r="GE212" s="17">
        <f t="shared" si="499"/>
        <v>0.39052345891471274</v>
      </c>
      <c r="GF212" s="17">
        <f t="shared" si="499"/>
        <v>0.35853746388303687</v>
      </c>
      <c r="GG212" s="17">
        <f t="shared" si="499"/>
        <v>0.48594056224410442</v>
      </c>
      <c r="GH212" s="17">
        <f t="shared" si="499"/>
        <v>0.31931833866402987</v>
      </c>
      <c r="GI212" s="17">
        <f t="shared" si="499"/>
        <v>5.1248984061344018E-2</v>
      </c>
      <c r="GJ212" s="17">
        <f t="shared" si="499"/>
        <v>0.25475433347902393</v>
      </c>
      <c r="GK212" s="17">
        <f t="shared" si="499"/>
        <v>9.0635253009025377E-2</v>
      </c>
      <c r="GL212" s="17">
        <f t="shared" si="499"/>
        <v>0.15629605442026764</v>
      </c>
      <c r="GM212" s="17">
        <f t="shared" si="499"/>
        <v>0.28061932623941171</v>
      </c>
      <c r="GN212" s="17">
        <f t="shared" si="499"/>
        <v>0.17783816296559629</v>
      </c>
      <c r="GO212" s="17">
        <f t="shared" si="499"/>
        <v>0.17783816296559629</v>
      </c>
      <c r="GP212" s="17">
        <f t="shared" si="499"/>
        <v>0.33607979266240484</v>
      </c>
    </row>
    <row r="213" spans="1:198">
      <c r="A213" s="66" t="s">
        <v>211</v>
      </c>
      <c r="B213" s="17">
        <f>CORREL($S$150:$S$188,H46:H84)</f>
        <v>-0.18943558936550239</v>
      </c>
      <c r="C213" s="17">
        <f t="shared" ref="C213:Q213" si="500">CORREL($S$150:$S$188,I46:I84)</f>
        <v>-1.9780403761462617E-2</v>
      </c>
      <c r="D213" s="17">
        <f t="shared" si="500"/>
        <v>-0.33715689545910582</v>
      </c>
      <c r="E213" s="17">
        <f t="shared" si="500"/>
        <v>-0.18458670301535221</v>
      </c>
      <c r="F213" s="17">
        <f t="shared" si="500"/>
        <v>-0.14454400888590818</v>
      </c>
      <c r="G213" s="17">
        <f t="shared" si="500"/>
        <v>-0.16536248853107255</v>
      </c>
      <c r="H213" s="17">
        <f t="shared" si="500"/>
        <v>-0.1096814789360165</v>
      </c>
      <c r="I213" s="17">
        <f t="shared" si="500"/>
        <v>0.10349892135256054</v>
      </c>
      <c r="J213" s="17">
        <f t="shared" si="500"/>
        <v>-6.5922774098474995E-2</v>
      </c>
      <c r="K213" s="17">
        <f t="shared" si="500"/>
        <v>5.5409197212211027E-2</v>
      </c>
      <c r="L213" s="17">
        <f t="shared" si="500"/>
        <v>9.9758292137255095E-2</v>
      </c>
      <c r="M213" s="17">
        <f t="shared" si="500"/>
        <v>0.10182684372398194</v>
      </c>
      <c r="N213" s="17">
        <f>CORREL($S$150:$S$188,T46:T84)</f>
        <v>0.12264002908599878</v>
      </c>
      <c r="O213" s="17">
        <f t="shared" si="500"/>
        <v>7.9915862158044887E-2</v>
      </c>
      <c r="P213" s="17">
        <f t="shared" si="500"/>
        <v>8.3906259378366016E-2</v>
      </c>
      <c r="Q213" s="17">
        <f t="shared" si="500"/>
        <v>-1.9832590146644603E-2</v>
      </c>
      <c r="R213" s="17">
        <f t="shared" ref="R213" si="501">CORREL($S$150:$S$188,X46:X84)</f>
        <v>-8.4201468632078946E-2</v>
      </c>
      <c r="S213" s="17">
        <f t="shared" ref="S213" si="502">CORREL($S$150:$S$188,Y46:Y84)</f>
        <v>3.5246612702191024E-2</v>
      </c>
      <c r="T213" s="17">
        <f t="shared" ref="T213" si="503">CORREL($S$150:$S$188,Z46:Z84)</f>
        <v>0.11168808035499547</v>
      </c>
      <c r="U213" s="17">
        <f t="shared" ref="U213" si="504">CORREL($S$150:$S$188,AA46:AA84)</f>
        <v>-0.28456588132908783</v>
      </c>
      <c r="V213" s="17">
        <f t="shared" ref="V213" si="505">CORREL($S$150:$S$188,AB46:AB84)</f>
        <v>-0.28852251130408746</v>
      </c>
      <c r="W213" s="17">
        <f t="shared" ref="W213" si="506">CORREL($S$150:$S$188,AC46:AC84)</f>
        <v>-0.10990098468860952</v>
      </c>
      <c r="Y213" s="31">
        <f>COUNT(S$150:S$188)</f>
        <v>39</v>
      </c>
      <c r="Z213" s="17">
        <f t="shared" si="435"/>
        <v>0.2480781836720205</v>
      </c>
      <c r="AA213" s="17">
        <f t="shared" si="436"/>
        <v>0.90486253483738732</v>
      </c>
      <c r="AB213" s="17">
        <f t="shared" si="437"/>
        <v>3.5822746014313192E-2</v>
      </c>
      <c r="AC213" s="17">
        <f t="shared" si="438"/>
        <v>0.26061511319289871</v>
      </c>
      <c r="AD213" s="17">
        <f t="shared" si="439"/>
        <v>0.37998098526108393</v>
      </c>
      <c r="AE213" s="17">
        <f t="shared" si="440"/>
        <v>0.31439774586051689</v>
      </c>
      <c r="AF213" s="17">
        <f t="shared" si="441"/>
        <v>0.50625203534799812</v>
      </c>
      <c r="AG213" s="17">
        <f t="shared" si="442"/>
        <v>0.53065354152370148</v>
      </c>
      <c r="AH213" s="17">
        <f t="shared" si="443"/>
        <v>0.69009409866052818</v>
      </c>
      <c r="AI213" s="17">
        <f t="shared" si="444"/>
        <v>0.73760275446037149</v>
      </c>
      <c r="AJ213" s="17">
        <f t="shared" si="445"/>
        <v>0.54568981572513364</v>
      </c>
      <c r="AK213" s="17">
        <f t="shared" si="446"/>
        <v>0.53734982645066209</v>
      </c>
      <c r="AL213" s="17">
        <f t="shared" si="447"/>
        <v>0.45700788471183185</v>
      </c>
      <c r="AM213" s="17">
        <f t="shared" si="448"/>
        <v>0.62866159869548977</v>
      </c>
      <c r="AN213" s="17">
        <f t="shared" si="449"/>
        <v>0.6115633894575816</v>
      </c>
      <c r="AO213" s="17">
        <f t="shared" si="450"/>
        <v>0.90461268333388556</v>
      </c>
      <c r="AP213" s="17">
        <f t="shared" si="451"/>
        <v>0.61030634474930712</v>
      </c>
      <c r="AQ213" s="17">
        <f t="shared" si="452"/>
        <v>0.83131172090863437</v>
      </c>
      <c r="AR213" s="17">
        <f t="shared" si="453"/>
        <v>0.49845587077500608</v>
      </c>
      <c r="AS213" s="17">
        <f t="shared" si="454"/>
        <v>7.9122926365362639E-2</v>
      </c>
      <c r="AT213" s="17">
        <f t="shared" si="455"/>
        <v>7.4863906964431168E-2</v>
      </c>
      <c r="AU213" s="17">
        <f t="shared" si="456"/>
        <v>0.50539621424621783</v>
      </c>
      <c r="AW213" s="66" t="s">
        <v>211</v>
      </c>
      <c r="AX213" s="17">
        <f t="shared" ref="AX213:CC213" si="507">CORREL($S$150:$S$188,DB$196:DB$234)</f>
        <v>0.29586023584890042</v>
      </c>
      <c r="AY213" s="17">
        <f t="shared" si="507"/>
        <v>0.24958319153013805</v>
      </c>
      <c r="AZ213" s="17">
        <f t="shared" si="507"/>
        <v>0.24554937150674988</v>
      </c>
      <c r="BA213" s="17">
        <f t="shared" si="507"/>
        <v>0.25165552702589639</v>
      </c>
      <c r="BB213" s="17">
        <f t="shared" si="507"/>
        <v>3.4027403016282792E-2</v>
      </c>
      <c r="BC213" s="17">
        <f t="shared" si="507"/>
        <v>0.2338066110558894</v>
      </c>
      <c r="BD213" s="17">
        <f t="shared" si="507"/>
        <v>7.5905736472515237E-2</v>
      </c>
      <c r="BE213" s="17">
        <f t="shared" si="507"/>
        <v>0.24985080177035862</v>
      </c>
      <c r="BF213" s="17">
        <f t="shared" si="507"/>
        <v>0.38604355439743848</v>
      </c>
      <c r="BG213" s="17">
        <f t="shared" si="507"/>
        <v>0.47239391749541793</v>
      </c>
      <c r="BH213" s="17">
        <f t="shared" si="507"/>
        <v>0.21525873605855339</v>
      </c>
      <c r="BI213" s="17">
        <f t="shared" si="507"/>
        <v>7.1118373646826494E-2</v>
      </c>
      <c r="BJ213" s="68">
        <f t="shared" si="507"/>
        <v>0.17380967950638579</v>
      </c>
      <c r="BK213" s="17">
        <f t="shared" si="507"/>
        <v>0.25541246516177263</v>
      </c>
      <c r="BL213" s="17">
        <f t="shared" si="507"/>
        <v>0.39786603168781087</v>
      </c>
      <c r="BM213" s="17">
        <f t="shared" si="507"/>
        <v>0.37958621799223713</v>
      </c>
      <c r="BN213" s="17">
        <f t="shared" si="507"/>
        <v>0.23524983489854107</v>
      </c>
      <c r="BO213" s="17">
        <f t="shared" si="507"/>
        <v>8.0036839855959357E-2</v>
      </c>
      <c r="BP213" s="17">
        <f t="shared" si="507"/>
        <v>0.23557365322203336</v>
      </c>
      <c r="BQ213" s="17">
        <f t="shared" si="507"/>
        <v>0.18386158879698686</v>
      </c>
      <c r="BR213" s="17">
        <f t="shared" si="507"/>
        <v>0.1538454902787037</v>
      </c>
      <c r="BS213" s="17">
        <f t="shared" si="507"/>
        <v>0.16792669327336504</v>
      </c>
      <c r="BT213" s="17">
        <f t="shared" si="507"/>
        <v>0.32564445170631962</v>
      </c>
      <c r="BU213" s="17">
        <f t="shared" si="507"/>
        <v>0.15173207538004022</v>
      </c>
      <c r="BV213" s="17">
        <f t="shared" si="507"/>
        <v>-7.5203654339963968E-2</v>
      </c>
      <c r="BW213" s="68">
        <f t="shared" si="507"/>
        <v>0.11093696553532836</v>
      </c>
      <c r="BX213" s="17">
        <f t="shared" si="507"/>
        <v>0.1614427527625302</v>
      </c>
      <c r="BY213" s="17">
        <f t="shared" si="507"/>
        <v>-6.4223802980340736E-2</v>
      </c>
      <c r="BZ213" s="17">
        <f t="shared" si="507"/>
        <v>-3.4889933766343889E-2</v>
      </c>
      <c r="CA213" s="17">
        <f t="shared" si="507"/>
        <v>2.7106414868980366E-2</v>
      </c>
      <c r="CB213" s="17">
        <f t="shared" si="507"/>
        <v>-0.1048287190540365</v>
      </c>
      <c r="CC213" s="17">
        <f t="shared" si="507"/>
        <v>5.4958402535410629E-2</v>
      </c>
      <c r="CD213" s="17">
        <f t="shared" ref="CD213:CW213" si="508">CORREL($S$150:$S$188,EH$196:EH$234)</f>
        <v>-0.24215960878285747</v>
      </c>
      <c r="CE213" s="17">
        <f t="shared" si="508"/>
        <v>5.6950911977790418E-2</v>
      </c>
      <c r="CF213" s="17">
        <f t="shared" si="508"/>
        <v>0.21280873565944125</v>
      </c>
      <c r="CG213" s="17">
        <f t="shared" si="508"/>
        <v>0.30036271443911111</v>
      </c>
      <c r="CH213" s="17">
        <f t="shared" si="508"/>
        <v>-3.7322694395068814E-2</v>
      </c>
      <c r="CI213" s="17">
        <f t="shared" si="508"/>
        <v>-0.16343217047391945</v>
      </c>
      <c r="CJ213" s="68">
        <f t="shared" si="508"/>
        <v>-9.8112842568956762E-2</v>
      </c>
      <c r="CK213" s="17">
        <f t="shared" si="508"/>
        <v>0.25029653457650397</v>
      </c>
      <c r="CL213" s="17">
        <f t="shared" si="508"/>
        <v>9.2341556368615657E-2</v>
      </c>
      <c r="CM213" s="17">
        <f t="shared" si="508"/>
        <v>0.2064458159256147</v>
      </c>
      <c r="CN213" s="17">
        <f t="shared" si="508"/>
        <v>0.21621574562322166</v>
      </c>
      <c r="CO213" s="17">
        <f t="shared" si="508"/>
        <v>0.14074495714724558</v>
      </c>
      <c r="CP213" s="17">
        <f t="shared" si="508"/>
        <v>0.25271177766663927</v>
      </c>
      <c r="CQ213" s="17">
        <f t="shared" si="508"/>
        <v>0.29550087279989457</v>
      </c>
      <c r="CR213" s="17">
        <f t="shared" si="508"/>
        <v>0.34399908042606558</v>
      </c>
      <c r="CS213" s="17">
        <f t="shared" si="508"/>
        <v>0.38790464813894909</v>
      </c>
      <c r="CT213" s="17">
        <f t="shared" si="508"/>
        <v>0.42933861516834043</v>
      </c>
      <c r="CU213" s="17">
        <f t="shared" si="508"/>
        <v>0.3110843820090628</v>
      </c>
      <c r="CV213" s="17">
        <f t="shared" si="508"/>
        <v>0.3110843820090628</v>
      </c>
      <c r="CW213" s="17">
        <f t="shared" si="508"/>
        <v>0.29896776153322124</v>
      </c>
      <c r="DA213" s="7">
        <v>1997</v>
      </c>
      <c r="DB213" s="14">
        <v>545.40084885176293</v>
      </c>
      <c r="DC213" s="14">
        <v>51.180851326038052</v>
      </c>
      <c r="DD213" s="14">
        <v>46.361714310934104</v>
      </c>
      <c r="DE213" s="14">
        <v>340.42913966353876</v>
      </c>
      <c r="DF213" s="14">
        <v>330.95109912630448</v>
      </c>
      <c r="DG213" s="14">
        <v>456.31451869849695</v>
      </c>
      <c r="DH213" s="14">
        <v>196.30400839416191</v>
      </c>
      <c r="DI213" s="14">
        <v>378.73933512307502</v>
      </c>
      <c r="DJ213" s="14">
        <v>302.8167811394859</v>
      </c>
      <c r="DK213" s="14">
        <v>69.414637146300237</v>
      </c>
      <c r="DL213" s="14">
        <v>515.81045701781375</v>
      </c>
      <c r="DM213" s="14">
        <v>259.99372760512927</v>
      </c>
      <c r="DN213" s="71">
        <v>294.82744248120582</v>
      </c>
      <c r="DO213" s="14">
        <v>148.422992486102</v>
      </c>
      <c r="DP213" s="14">
        <v>31.7639808582488</v>
      </c>
      <c r="DQ213" s="14">
        <v>25.533452852799901</v>
      </c>
      <c r="DR213" s="14">
        <v>65.696301689229799</v>
      </c>
      <c r="DS213" s="14">
        <v>44.429761509490902</v>
      </c>
      <c r="DT213" s="14">
        <v>100.49688531560599</v>
      </c>
      <c r="DU213" s="14">
        <v>23.3220688153488</v>
      </c>
      <c r="DV213" s="14">
        <v>108.857759293409</v>
      </c>
      <c r="DW213" s="14">
        <v>34.967587329666898</v>
      </c>
      <c r="DX213" s="14">
        <v>0.48079131091794503</v>
      </c>
      <c r="DY213" s="14">
        <v>93.587383219556699</v>
      </c>
      <c r="DZ213" s="14">
        <v>92.488970171067294</v>
      </c>
      <c r="EA213" s="71">
        <v>72.934456191413901</v>
      </c>
      <c r="EB213" s="14">
        <v>244.80100930603999</v>
      </c>
      <c r="EC213" s="14">
        <v>16.8655352495669</v>
      </c>
      <c r="ED213" s="14">
        <v>13.729876739143901</v>
      </c>
      <c r="EE213" s="14">
        <v>171.28040989011899</v>
      </c>
      <c r="EF213" s="14">
        <v>217.27305107023301</v>
      </c>
      <c r="EG213" s="14">
        <v>205.55943237779499</v>
      </c>
      <c r="EH213" s="14">
        <v>139.69638701727899</v>
      </c>
      <c r="EI213" s="14">
        <v>191.15749280133701</v>
      </c>
      <c r="EJ213" s="14">
        <v>149.408982097212</v>
      </c>
      <c r="EK213" s="14">
        <v>31.343040746994099</v>
      </c>
      <c r="EL213" s="14">
        <v>267.56443047259302</v>
      </c>
      <c r="EM213" s="14">
        <v>103.860741578581</v>
      </c>
      <c r="EN213" s="71">
        <v>147.02222618948099</v>
      </c>
      <c r="EO213" s="14">
        <v>152.176847059621</v>
      </c>
      <c r="EP213" s="14">
        <v>2.5513352182223499</v>
      </c>
      <c r="EQ213" s="14">
        <v>7.0983847189903004</v>
      </c>
      <c r="ER213" s="14">
        <v>103.45242808419</v>
      </c>
      <c r="ES213" s="14">
        <v>69.248286546580601</v>
      </c>
      <c r="ET213" s="14">
        <v>150.258201005096</v>
      </c>
      <c r="EU213" s="14">
        <v>33.285552561534097</v>
      </c>
      <c r="EV213" s="14">
        <v>78.724083028329005</v>
      </c>
      <c r="EW213" s="14">
        <v>118.440211712607</v>
      </c>
      <c r="EX213" s="14">
        <v>37.590805088388201</v>
      </c>
      <c r="EY213" s="14">
        <v>154.658643325664</v>
      </c>
      <c r="EZ213" s="14">
        <v>154.658643325664</v>
      </c>
      <c r="FA213" s="14">
        <v>74.870760100310903</v>
      </c>
      <c r="FC213" s="7" t="s">
        <v>386</v>
      </c>
      <c r="FD213" s="17">
        <f>CORREL($FS$153:$FS$191,DO$196:DO$234)</f>
        <v>-4.7214886356025929E-2</v>
      </c>
      <c r="FE213" s="17">
        <f t="shared" ref="FE212:GP213" si="509">CORREL($FS$153:$FS$191,DP$196:DP$234)</f>
        <v>-7.79050840027255E-2</v>
      </c>
      <c r="FF213" s="17">
        <f t="shared" si="509"/>
        <v>-5.5539020808751345E-2</v>
      </c>
      <c r="FG213" s="17">
        <f t="shared" si="509"/>
        <v>-0.1872576015077162</v>
      </c>
      <c r="FH213" s="17">
        <f t="shared" si="509"/>
        <v>-5.4970878192722269E-2</v>
      </c>
      <c r="FI213" s="17">
        <f t="shared" si="509"/>
        <v>-4.8636300448262467E-3</v>
      </c>
      <c r="FJ213" s="17">
        <f t="shared" si="509"/>
        <v>-0.15278878080377931</v>
      </c>
      <c r="FK213" s="17">
        <f t="shared" si="509"/>
        <v>0.28346985495789351</v>
      </c>
      <c r="FL213" s="17">
        <f t="shared" si="509"/>
        <v>-0.12911125411223134</v>
      </c>
      <c r="FM213" s="17">
        <f t="shared" si="509"/>
        <v>-0.2220186823856706</v>
      </c>
      <c r="FN213" s="17">
        <f t="shared" si="509"/>
        <v>1.7896734449493371E-2</v>
      </c>
      <c r="FO213" s="17">
        <f t="shared" si="509"/>
        <v>-0.22597948356412856</v>
      </c>
      <c r="FP213" s="17">
        <f t="shared" si="509"/>
        <v>-3.8086839030383506E-2</v>
      </c>
      <c r="FQ213" s="17">
        <f t="shared" si="509"/>
        <v>-0.27334265296952581</v>
      </c>
      <c r="FR213" s="17">
        <f t="shared" si="509"/>
        <v>-9.3758972587247649E-2</v>
      </c>
      <c r="FS213" s="17">
        <f t="shared" si="509"/>
        <v>-0.1680187783228114</v>
      </c>
      <c r="FT213" s="17">
        <f t="shared" si="509"/>
        <v>-0.17017450232254089</v>
      </c>
      <c r="FU213" s="17">
        <f t="shared" si="509"/>
        <v>-0.30782203804114594</v>
      </c>
      <c r="FV213" s="17">
        <f t="shared" si="509"/>
        <v>-0.28611308370356742</v>
      </c>
      <c r="FW213" s="17">
        <f t="shared" si="509"/>
        <v>-9.0341664517467252E-2</v>
      </c>
      <c r="FX213" s="17">
        <f t="shared" si="509"/>
        <v>-0.32204919225604894</v>
      </c>
      <c r="FY213" s="17">
        <f t="shared" si="509"/>
        <v>-2.0863075465586505E-2</v>
      </c>
      <c r="FZ213" s="17">
        <f t="shared" si="509"/>
        <v>-8.256808359374268E-2</v>
      </c>
      <c r="GA213" s="17">
        <f t="shared" si="509"/>
        <v>-9.0613346626084473E-2</v>
      </c>
      <c r="GB213" s="17">
        <f t="shared" si="509"/>
        <v>-1.9162040167929759E-2</v>
      </c>
      <c r="GC213" s="17">
        <f t="shared" si="509"/>
        <v>-0.19220845370639131</v>
      </c>
      <c r="GD213" s="17">
        <f t="shared" si="509"/>
        <v>-0.23171442253246877</v>
      </c>
      <c r="GE213" s="17">
        <f t="shared" si="509"/>
        <v>-0.20052506603974321</v>
      </c>
      <c r="GF213" s="17">
        <f t="shared" si="509"/>
        <v>-0.17634817381552681</v>
      </c>
      <c r="GG213" s="17">
        <f t="shared" si="509"/>
        <v>-0.29591846467661526</v>
      </c>
      <c r="GH213" s="17">
        <f t="shared" si="509"/>
        <v>-0.30961156818047264</v>
      </c>
      <c r="GI213" s="17">
        <f t="shared" si="509"/>
        <v>-0.26153528902957379</v>
      </c>
      <c r="GJ213" s="17">
        <f t="shared" si="509"/>
        <v>-0.14478702073938307</v>
      </c>
      <c r="GK213" s="17">
        <f t="shared" si="509"/>
        <v>-0.24312593451378881</v>
      </c>
      <c r="GL213" s="17">
        <f t="shared" si="509"/>
        <v>-0.3167244990607524</v>
      </c>
      <c r="GM213" s="17">
        <f t="shared" si="509"/>
        <v>-0.21327162424781029</v>
      </c>
      <c r="GN213" s="17">
        <f t="shared" si="509"/>
        <v>-0.28020420585315114</v>
      </c>
      <c r="GO213" s="17">
        <f t="shared" si="509"/>
        <v>-0.28020420585315114</v>
      </c>
      <c r="GP213" s="17">
        <f t="shared" si="509"/>
        <v>-0.34503632536708972</v>
      </c>
    </row>
    <row r="214" spans="1:198">
      <c r="A214" s="66" t="s">
        <v>202</v>
      </c>
      <c r="B214" s="17">
        <f>CORREL($T$150:$T$188,H46:H84)</f>
        <v>-7.4682176689607652E-2</v>
      </c>
      <c r="C214" s="17">
        <f t="shared" ref="C214:Q214" si="510">CORREL($T$150:$T$188,I46:I84)</f>
        <v>-0.27514324224815434</v>
      </c>
      <c r="D214" s="17">
        <f t="shared" si="510"/>
        <v>9.7860287324626816E-2</v>
      </c>
      <c r="E214" s="17">
        <f t="shared" si="510"/>
        <v>5.2522045020986292E-2</v>
      </c>
      <c r="F214" s="17">
        <f t="shared" si="510"/>
        <v>0.17000752550327461</v>
      </c>
      <c r="G214" s="17">
        <f t="shared" si="510"/>
        <v>0.26316552753014616</v>
      </c>
      <c r="H214" s="17">
        <f t="shared" si="510"/>
        <v>0.19639686804341733</v>
      </c>
      <c r="I214" s="17">
        <f t="shared" si="510"/>
        <v>0.2591626727784842</v>
      </c>
      <c r="J214" s="17">
        <f t="shared" si="510"/>
        <v>0.24950714927409035</v>
      </c>
      <c r="K214" s="17">
        <f t="shared" si="510"/>
        <v>0.29194623561701327</v>
      </c>
      <c r="L214" s="17">
        <f t="shared" si="510"/>
        <v>0.2669543762833177</v>
      </c>
      <c r="M214" s="17">
        <f t="shared" si="510"/>
        <v>0.29776873957893435</v>
      </c>
      <c r="N214" s="17">
        <f>CORREL($T$150:$T$188,T46:T84)</f>
        <v>0.29447477811632683</v>
      </c>
      <c r="O214" s="17">
        <f t="shared" si="510"/>
        <v>0.24671529936984787</v>
      </c>
      <c r="P214" s="17">
        <f t="shared" si="510"/>
        <v>0.17920203779081439</v>
      </c>
      <c r="Q214" s="17">
        <f t="shared" si="510"/>
        <v>0.11980459477659787</v>
      </c>
      <c r="R214" s="17">
        <f t="shared" ref="R214" si="511">CORREL($T$150:$T$188,X46:X84)</f>
        <v>-9.6579978499185676E-2</v>
      </c>
      <c r="S214" s="17">
        <f t="shared" ref="S214" si="512">CORREL($T$150:$T$188,Y46:Y84)</f>
        <v>-7.4997441798704545E-2</v>
      </c>
      <c r="T214" s="17">
        <f t="shared" ref="T214" si="513">CORREL($T$150:$T$188,Z46:Z84)</f>
        <v>-0.10412768634535118</v>
      </c>
      <c r="U214" s="17">
        <f t="shared" ref="U214" si="514">CORREL($T$150:$T$188,AA46:AA84)</f>
        <v>-0.10431186483670157</v>
      </c>
      <c r="V214" s="17">
        <f t="shared" ref="V214" si="515">CORREL($T$150:$T$188,AB46:AB84)</f>
        <v>-0.12315280936470413</v>
      </c>
      <c r="W214" s="17">
        <f t="shared" ref="W214" si="516">CORREL($T$150:$T$188,AC46:AC84)</f>
        <v>-7.6037800882209419E-2</v>
      </c>
      <c r="Y214" s="31">
        <f>COUNT(T$150:T$188)</f>
        <v>39</v>
      </c>
      <c r="Z214" s="17">
        <f t="shared" si="435"/>
        <v>0.65137866805342814</v>
      </c>
      <c r="AA214" s="17">
        <f t="shared" si="436"/>
        <v>9.0026128513144468E-2</v>
      </c>
      <c r="AB214" s="17">
        <f t="shared" si="437"/>
        <v>0.55339593302209078</v>
      </c>
      <c r="AC214" s="17">
        <f t="shared" si="438"/>
        <v>0.75082805716334167</v>
      </c>
      <c r="AD214" s="17">
        <f t="shared" si="439"/>
        <v>0.30080427754710271</v>
      </c>
      <c r="AE214" s="17">
        <f t="shared" si="440"/>
        <v>0.10551739879426414</v>
      </c>
      <c r="AF214" s="17">
        <f t="shared" si="441"/>
        <v>0.23079775587778328</v>
      </c>
      <c r="AG214" s="17">
        <f t="shared" si="442"/>
        <v>0.11112251884753217</v>
      </c>
      <c r="AH214" s="17">
        <f t="shared" si="443"/>
        <v>0.12556749129569023</v>
      </c>
      <c r="AI214" s="17">
        <f t="shared" si="444"/>
        <v>7.1325281201467458E-2</v>
      </c>
      <c r="AJ214" s="17">
        <f t="shared" si="445"/>
        <v>0.10041256508881605</v>
      </c>
      <c r="AK214" s="17">
        <f t="shared" si="446"/>
        <v>6.5610530789228794E-2</v>
      </c>
      <c r="AL214" s="17">
        <f t="shared" si="447"/>
        <v>6.8797297039966884E-2</v>
      </c>
      <c r="AM214" s="17">
        <f t="shared" si="448"/>
        <v>0.1299946555429432</v>
      </c>
      <c r="AN214" s="17">
        <f t="shared" si="449"/>
        <v>0.27502162400383562</v>
      </c>
      <c r="AO214" s="17">
        <f t="shared" si="450"/>
        <v>0.46755690204290967</v>
      </c>
      <c r="AP214" s="17">
        <f t="shared" si="451"/>
        <v>0.55862283625755316</v>
      </c>
      <c r="AQ214" s="17">
        <f t="shared" si="452"/>
        <v>0.65000115850072515</v>
      </c>
      <c r="AR214" s="17">
        <f t="shared" si="453"/>
        <v>0.52814603488118395</v>
      </c>
      <c r="AS214" s="17">
        <f t="shared" si="454"/>
        <v>0.52741263117085369</v>
      </c>
      <c r="AT214" s="17">
        <f t="shared" si="455"/>
        <v>0.455113914015147</v>
      </c>
      <c r="AU214" s="17">
        <f t="shared" si="456"/>
        <v>0.64546359724871993</v>
      </c>
      <c r="AW214" s="66" t="s">
        <v>202</v>
      </c>
      <c r="AX214" s="17">
        <f t="shared" ref="AX214:CC214" si="517">CORREL($T$150:$T$188,DB$196:DB$234)</f>
        <v>3.4477380563437382E-4</v>
      </c>
      <c r="AY214" s="17">
        <f t="shared" si="517"/>
        <v>0.1269472861695588</v>
      </c>
      <c r="AZ214" s="17">
        <f t="shared" si="517"/>
        <v>0.10136550496657236</v>
      </c>
      <c r="BA214" s="17">
        <f t="shared" si="517"/>
        <v>-0.1052389502500259</v>
      </c>
      <c r="BB214" s="17">
        <f t="shared" si="517"/>
        <v>-6.4664750327610127E-2</v>
      </c>
      <c r="BC214" s="17">
        <f t="shared" si="517"/>
        <v>9.1075228750518211E-2</v>
      </c>
      <c r="BD214" s="17">
        <f t="shared" si="517"/>
        <v>1.6039149193721981E-3</v>
      </c>
      <c r="BE214" s="17">
        <f t="shared" si="517"/>
        <v>-0.12626259500130274</v>
      </c>
      <c r="BF214" s="17">
        <f t="shared" si="517"/>
        <v>-6.4822303143684507E-2</v>
      </c>
      <c r="BG214" s="17">
        <f t="shared" si="517"/>
        <v>-9.1796752478158175E-2</v>
      </c>
      <c r="BH214" s="17">
        <f t="shared" si="517"/>
        <v>-6.5312661787873191E-2</v>
      </c>
      <c r="BI214" s="17">
        <f t="shared" si="517"/>
        <v>0.13871586419735457</v>
      </c>
      <c r="BJ214" s="68">
        <f t="shared" si="517"/>
        <v>-6.5894488813022109E-2</v>
      </c>
      <c r="BK214" s="17">
        <f t="shared" si="517"/>
        <v>-0.24716505521278909</v>
      </c>
      <c r="BL214" s="17">
        <f t="shared" si="517"/>
        <v>7.9297357320302284E-2</v>
      </c>
      <c r="BM214" s="17">
        <f t="shared" si="517"/>
        <v>2.8344200662275037E-2</v>
      </c>
      <c r="BN214" s="17">
        <f t="shared" si="517"/>
        <v>-4.2102112335686878E-2</v>
      </c>
      <c r="BO214" s="17">
        <f t="shared" si="517"/>
        <v>-0.25909609023237795</v>
      </c>
      <c r="BP214" s="17">
        <f t="shared" si="517"/>
        <v>-0.25902488428603865</v>
      </c>
      <c r="BQ214" s="17">
        <f t="shared" si="517"/>
        <v>-5.7402452221844674E-2</v>
      </c>
      <c r="BR214" s="17">
        <f t="shared" si="517"/>
        <v>-0.31752167159913591</v>
      </c>
      <c r="BS214" s="17">
        <f t="shared" si="517"/>
        <v>-0.12028465625155564</v>
      </c>
      <c r="BT214" s="17">
        <f t="shared" si="517"/>
        <v>6.960032630421481E-2</v>
      </c>
      <c r="BU214" s="17">
        <f t="shared" si="517"/>
        <v>-0.20786612828268769</v>
      </c>
      <c r="BV214" s="17">
        <f t="shared" si="517"/>
        <v>-0.18653528656186236</v>
      </c>
      <c r="BW214" s="68">
        <f t="shared" si="517"/>
        <v>-0.30118723761884436</v>
      </c>
      <c r="BX214" s="17">
        <f t="shared" si="517"/>
        <v>-4.9248897211464686E-2</v>
      </c>
      <c r="BY214" s="17">
        <f t="shared" si="517"/>
        <v>0.17035930350332579</v>
      </c>
      <c r="BZ214" s="17">
        <f t="shared" si="517"/>
        <v>0.12531308197216581</v>
      </c>
      <c r="CA214" s="17">
        <f t="shared" si="517"/>
        <v>-7.5418553790422949E-2</v>
      </c>
      <c r="CB214" s="17">
        <f t="shared" si="517"/>
        <v>-2.3171001311177199E-2</v>
      </c>
      <c r="CC214" s="17">
        <f t="shared" si="517"/>
        <v>1.8978403598871336E-2</v>
      </c>
      <c r="CD214" s="17">
        <f t="shared" ref="CD214:CW214" si="518">CORREL($T$150:$T$188,EH$196:EH$234)</f>
        <v>-6.483280200650525E-2</v>
      </c>
      <c r="CE214" s="17">
        <f t="shared" si="518"/>
        <v>-7.7437848776573573E-2</v>
      </c>
      <c r="CF214" s="17">
        <f t="shared" si="518"/>
        <v>-0.20982109565284959</v>
      </c>
      <c r="CG214" s="17">
        <f t="shared" si="518"/>
        <v>-0.29488715250903275</v>
      </c>
      <c r="CH214" s="17">
        <f t="shared" si="518"/>
        <v>-0.11378544054424701</v>
      </c>
      <c r="CI214" s="17">
        <f t="shared" si="518"/>
        <v>1.9005820695076774E-2</v>
      </c>
      <c r="CJ214" s="68">
        <f t="shared" si="518"/>
        <v>-7.3328744696830664E-2</v>
      </c>
      <c r="CK214" s="17">
        <f t="shared" si="518"/>
        <v>0.26189896785694372</v>
      </c>
      <c r="CL214" s="17">
        <f t="shared" si="518"/>
        <v>-5.6450607731986895E-2</v>
      </c>
      <c r="CM214" s="17">
        <f t="shared" si="518"/>
        <v>-1.5617611082925059E-2</v>
      </c>
      <c r="CN214" s="17">
        <f t="shared" si="518"/>
        <v>-7.9987561072166313E-2</v>
      </c>
      <c r="CO214" s="17">
        <f t="shared" si="518"/>
        <v>0.21581047700446682</v>
      </c>
      <c r="CP214" s="17">
        <f t="shared" si="518"/>
        <v>0.36081786893470452</v>
      </c>
      <c r="CQ214" s="17">
        <f t="shared" si="518"/>
        <v>0.11653762021874131</v>
      </c>
      <c r="CR214" s="17">
        <f t="shared" si="518"/>
        <v>0.27678387170934304</v>
      </c>
      <c r="CS214" s="17">
        <f t="shared" si="518"/>
        <v>0.125701959888458</v>
      </c>
      <c r="CT214" s="17">
        <f t="shared" si="518"/>
        <v>-3.8273241283775156E-2</v>
      </c>
      <c r="CU214" s="17">
        <f t="shared" si="518"/>
        <v>0.1927793678462692</v>
      </c>
      <c r="CV214" s="17">
        <f t="shared" si="518"/>
        <v>0.1927793678462692</v>
      </c>
      <c r="CW214" s="17">
        <f t="shared" si="518"/>
        <v>0.18830833722663182</v>
      </c>
      <c r="DA214" s="7">
        <v>1998</v>
      </c>
      <c r="DB214" s="14">
        <v>463.03332759450257</v>
      </c>
      <c r="DC214" s="14">
        <v>36.756783938577733</v>
      </c>
      <c r="DD214" s="14">
        <v>45.983239337434718</v>
      </c>
      <c r="DE214" s="14">
        <v>234.11272845541521</v>
      </c>
      <c r="DF214" s="14">
        <v>294.45958078242393</v>
      </c>
      <c r="DG214" s="14">
        <v>384.30924513268803</v>
      </c>
      <c r="DH214" s="14">
        <v>99.660562484756355</v>
      </c>
      <c r="DI214" s="14">
        <v>426.75818922180417</v>
      </c>
      <c r="DJ214" s="14">
        <v>173.19295604280219</v>
      </c>
      <c r="DK214" s="14">
        <v>50.15222580877878</v>
      </c>
      <c r="DL214" s="14">
        <v>438.88258239394042</v>
      </c>
      <c r="DM214" s="14">
        <v>340.79847582223192</v>
      </c>
      <c r="DN214" s="71">
        <v>340.1057327365624</v>
      </c>
      <c r="DO214" s="14">
        <v>197.70920479644201</v>
      </c>
      <c r="DP214" s="14">
        <v>18.719885774816301</v>
      </c>
      <c r="DQ214" s="14">
        <v>30.875381560883302</v>
      </c>
      <c r="DR214" s="14">
        <v>36.505905416157297</v>
      </c>
      <c r="DS214" s="14">
        <v>45.741218977250902</v>
      </c>
      <c r="DT214" s="14">
        <v>120.241141505306</v>
      </c>
      <c r="DU214" s="14">
        <v>6.5739518132772501</v>
      </c>
      <c r="DV214" s="14">
        <v>164.252753222271</v>
      </c>
      <c r="DW214" s="14">
        <v>13.757616774200899</v>
      </c>
      <c r="DX214" s="14">
        <v>0.48767229537027301</v>
      </c>
      <c r="DY214" s="14">
        <v>91.732057652915401</v>
      </c>
      <c r="DZ214" s="14">
        <v>81.512363446845896</v>
      </c>
      <c r="EA214" s="71">
        <v>87.117872165537406</v>
      </c>
      <c r="EB214" s="14">
        <v>185.252699663546</v>
      </c>
      <c r="EC214" s="14">
        <v>14.878013037593901</v>
      </c>
      <c r="ED214" s="14">
        <v>11.963012618264401</v>
      </c>
      <c r="EE214" s="14">
        <v>66.467788826123893</v>
      </c>
      <c r="EF214" s="14">
        <v>107.47008768437099</v>
      </c>
      <c r="EG214" s="14">
        <v>132.84988352299001</v>
      </c>
      <c r="EH214" s="14">
        <v>47.256073553095</v>
      </c>
      <c r="EI214" s="14">
        <v>194.99800777295101</v>
      </c>
      <c r="EJ214" s="14">
        <v>45.553213554524298</v>
      </c>
      <c r="EK214" s="14">
        <v>5.3074200188129099</v>
      </c>
      <c r="EL214" s="14">
        <v>173.208535556698</v>
      </c>
      <c r="EM214" s="14">
        <v>130.99729605991601</v>
      </c>
      <c r="EN214" s="71">
        <v>126.71674570500799</v>
      </c>
      <c r="EO214" s="14">
        <v>80.071423134514603</v>
      </c>
      <c r="EP214" s="14">
        <v>3.1588851261675299</v>
      </c>
      <c r="EQ214" s="14">
        <v>3.14484515828702</v>
      </c>
      <c r="ER214" s="14">
        <v>131.13903421313401</v>
      </c>
      <c r="ES214" s="14">
        <v>141.24827412080199</v>
      </c>
      <c r="ET214" s="14">
        <v>131.218220104392</v>
      </c>
      <c r="EU214" s="14">
        <v>45.8305371183841</v>
      </c>
      <c r="EV214" s="14">
        <v>67.507428226582206</v>
      </c>
      <c r="EW214" s="14">
        <v>113.88212571407701</v>
      </c>
      <c r="EX214" s="14">
        <v>44.357133494595601</v>
      </c>
      <c r="EY214" s="14">
        <v>173.94198918432701</v>
      </c>
      <c r="EZ214" s="14">
        <v>173.94198918432701</v>
      </c>
      <c r="FA214" s="14">
        <v>126.271114866017</v>
      </c>
      <c r="FC214" s="7" t="s">
        <v>387</v>
      </c>
      <c r="FD214" s="17">
        <f>CORREL($FT$153:$FT$191,DO$196:DO$234)</f>
        <v>-3.8355154053093159E-3</v>
      </c>
      <c r="FE214" s="17">
        <f t="shared" ref="FE213:GP214" si="519">CORREL($FT$153:$FT$191,DP$196:DP$234)</f>
        <v>0.16319449847144685</v>
      </c>
      <c r="FF214" s="17">
        <f t="shared" si="519"/>
        <v>0.1275664716428207</v>
      </c>
      <c r="FG214" s="17">
        <f t="shared" si="519"/>
        <v>5.9890798536213083E-2</v>
      </c>
      <c r="FH214" s="17">
        <f t="shared" si="519"/>
        <v>-1.4885215454994077E-2</v>
      </c>
      <c r="FI214" s="17">
        <f t="shared" si="519"/>
        <v>-8.4697664098923701E-3</v>
      </c>
      <c r="FJ214" s="17">
        <f t="shared" si="519"/>
        <v>-9.0831550638220529E-2</v>
      </c>
      <c r="FK214" s="17">
        <f t="shared" si="519"/>
        <v>0.20081586340439048</v>
      </c>
      <c r="FL214" s="17">
        <f t="shared" si="519"/>
        <v>0.28688523354849915</v>
      </c>
      <c r="FM214" s="17">
        <f t="shared" si="519"/>
        <v>0.21123178875662171</v>
      </c>
      <c r="FN214" s="17">
        <f t="shared" si="519"/>
        <v>0.1962058221063408</v>
      </c>
      <c r="FO214" s="17">
        <f t="shared" si="519"/>
        <v>-7.0542432197387039E-2</v>
      </c>
      <c r="FP214" s="17">
        <f t="shared" si="519"/>
        <v>0.13467413195741029</v>
      </c>
      <c r="FQ214" s="17">
        <f t="shared" si="519"/>
        <v>-8.0455909227611311E-2</v>
      </c>
      <c r="FR214" s="17">
        <f t="shared" si="519"/>
        <v>-4.7015743102934958E-2</v>
      </c>
      <c r="FS214" s="17">
        <f t="shared" si="519"/>
        <v>-0.18536745440543997</v>
      </c>
      <c r="FT214" s="17">
        <f t="shared" si="519"/>
        <v>-0.11865597615953423</v>
      </c>
      <c r="FU214" s="17">
        <f t="shared" si="519"/>
        <v>-0.20804021182678251</v>
      </c>
      <c r="FV214" s="17">
        <f t="shared" si="519"/>
        <v>-6.5887520233677735E-2</v>
      </c>
      <c r="FW214" s="17">
        <f t="shared" si="519"/>
        <v>-4.9138684770055188E-2</v>
      </c>
      <c r="FX214" s="17">
        <f t="shared" si="519"/>
        <v>-0.24948054972990977</v>
      </c>
      <c r="FY214" s="17">
        <f t="shared" si="519"/>
        <v>-9.3150713124818665E-2</v>
      </c>
      <c r="FZ214" s="17">
        <f t="shared" si="519"/>
        <v>-8.7498487154718391E-2</v>
      </c>
      <c r="GA214" s="17">
        <f t="shared" si="519"/>
        <v>-0.11407322842594729</v>
      </c>
      <c r="GB214" s="17">
        <f t="shared" si="519"/>
        <v>-6.6365680483278225E-5</v>
      </c>
      <c r="GC214" s="17">
        <f t="shared" si="519"/>
        <v>-8.974937071000938E-2</v>
      </c>
      <c r="GD214" s="17">
        <f t="shared" si="519"/>
        <v>0.19813276554792383</v>
      </c>
      <c r="GE214" s="17">
        <f t="shared" si="519"/>
        <v>8.0974951028915484E-2</v>
      </c>
      <c r="GF214" s="17">
        <f t="shared" si="519"/>
        <v>0.14016109890148221</v>
      </c>
      <c r="GG214" s="17">
        <f t="shared" si="519"/>
        <v>9.3407544298023601E-2</v>
      </c>
      <c r="GH214" s="17">
        <f t="shared" si="519"/>
        <v>0.11152168800816591</v>
      </c>
      <c r="GI214" s="17">
        <f t="shared" si="519"/>
        <v>0.18964213824150605</v>
      </c>
      <c r="GJ214" s="17">
        <f t="shared" si="519"/>
        <v>0.28103773452849556</v>
      </c>
      <c r="GK214" s="17">
        <f t="shared" si="519"/>
        <v>0.22676464390468595</v>
      </c>
      <c r="GL214" s="17">
        <f t="shared" si="519"/>
        <v>7.0943733269699827E-2</v>
      </c>
      <c r="GM214" s="17">
        <f t="shared" si="519"/>
        <v>0.1952353638667628</v>
      </c>
      <c r="GN214" s="17">
        <f t="shared" si="519"/>
        <v>0.24789076754735745</v>
      </c>
      <c r="GO214" s="17">
        <f t="shared" si="519"/>
        <v>0.24789076754735745</v>
      </c>
      <c r="GP214" s="17">
        <f t="shared" si="519"/>
        <v>0.24755902246775841</v>
      </c>
    </row>
    <row r="215" spans="1:198">
      <c r="A215" s="66" t="s">
        <v>203</v>
      </c>
      <c r="B215" s="17">
        <f>CORREL($U$150:$U$188,H46:H84)</f>
        <v>-0.20865347949406179</v>
      </c>
      <c r="C215" s="17">
        <f t="shared" ref="C215:Q215" si="520">CORREL($U$150:$U$188,I46:I84)</f>
        <v>-1.4288624300995948E-3</v>
      </c>
      <c r="D215" s="17">
        <f t="shared" si="520"/>
        <v>-0.34501561934708647</v>
      </c>
      <c r="E215" s="17">
        <f t="shared" si="520"/>
        <v>-0.295716258098358</v>
      </c>
      <c r="F215" s="17">
        <f t="shared" si="520"/>
        <v>-0.14548127638995001</v>
      </c>
      <c r="G215" s="17">
        <f t="shared" si="520"/>
        <v>-0.2754810780837616</v>
      </c>
      <c r="H215" s="17">
        <f t="shared" si="520"/>
        <v>-0.22260612434002</v>
      </c>
      <c r="I215" s="17">
        <f t="shared" si="520"/>
        <v>-0.2703151541729894</v>
      </c>
      <c r="J215" s="17">
        <f t="shared" si="520"/>
        <v>-0.21207338768815692</v>
      </c>
      <c r="K215" s="17">
        <f t="shared" si="520"/>
        <v>-0.22125287318957662</v>
      </c>
      <c r="L215" s="17">
        <f t="shared" si="520"/>
        <v>-0.23456076735858858</v>
      </c>
      <c r="M215" s="17">
        <f t="shared" si="520"/>
        <v>-0.22851101760647735</v>
      </c>
      <c r="N215" s="17">
        <f>CORREL($U$150:$U$188,T46:T84)</f>
        <v>-0.20697915677868167</v>
      </c>
      <c r="O215" s="17">
        <f t="shared" si="520"/>
        <v>-0.32163437174014581</v>
      </c>
      <c r="P215" s="17">
        <f t="shared" si="520"/>
        <v>-0.25179868293131802</v>
      </c>
      <c r="Q215" s="17">
        <f t="shared" si="520"/>
        <v>-2.9196032951400788E-2</v>
      </c>
      <c r="R215" s="17">
        <f t="shared" ref="R215" si="521">CORREL($U$150:$U$188,X46:X84)</f>
        <v>3.2448029627082753E-3</v>
      </c>
      <c r="S215" s="17">
        <f t="shared" ref="S215" si="522">CORREL($U$150:$U$188,Y46:Y84)</f>
        <v>-3.4943375645577666E-2</v>
      </c>
      <c r="T215" s="17">
        <f t="shared" ref="T215" si="523">CORREL($U$150:$U$188,Z46:Z84)</f>
        <v>0.1102241030611134</v>
      </c>
      <c r="U215" s="17">
        <f t="shared" ref="U215" si="524">CORREL($U$150:$U$188,AA46:AA84)</f>
        <v>-7.8661663180989386E-3</v>
      </c>
      <c r="V215" s="17">
        <f t="shared" ref="V215" si="525">CORREL($U$150:$U$188,AB46:AB84)</f>
        <v>-0.12688649110942926</v>
      </c>
      <c r="W215" s="17">
        <f t="shared" ref="W215" si="526">CORREL($U$150:$U$188,AC46:AC84)</f>
        <v>-0.24925501120569407</v>
      </c>
      <c r="Y215" s="31">
        <f>COUNT(U$150:U$188)</f>
        <v>33</v>
      </c>
      <c r="Z215" s="17">
        <f t="shared" si="435"/>
        <v>0.24390289276128294</v>
      </c>
      <c r="AA215" s="17">
        <f t="shared" si="436"/>
        <v>0.99370341207991297</v>
      </c>
      <c r="AB215" s="17">
        <f t="shared" si="437"/>
        <v>4.9253130468737548E-2</v>
      </c>
      <c r="AC215" s="17">
        <f t="shared" si="438"/>
        <v>9.4748432970361299E-2</v>
      </c>
      <c r="AD215" s="17">
        <f t="shared" si="439"/>
        <v>0.41919807926638319</v>
      </c>
      <c r="AE215" s="17">
        <f t="shared" si="440"/>
        <v>0.12073471444279173</v>
      </c>
      <c r="AF215" s="17">
        <f t="shared" si="441"/>
        <v>0.21307209853526887</v>
      </c>
      <c r="AG215" s="17">
        <f t="shared" si="442"/>
        <v>0.12814652199431467</v>
      </c>
      <c r="AH215" s="17">
        <f t="shared" si="443"/>
        <v>0.23608464619774377</v>
      </c>
      <c r="AI215" s="17">
        <f t="shared" si="444"/>
        <v>0.2159391922783265</v>
      </c>
      <c r="AJ215" s="17">
        <f t="shared" si="445"/>
        <v>0.18887564076215144</v>
      </c>
      <c r="AK215" s="17">
        <f t="shared" si="446"/>
        <v>0.20086764808970481</v>
      </c>
      <c r="AL215" s="17">
        <f t="shared" si="447"/>
        <v>0.24779286971207434</v>
      </c>
      <c r="AM215" s="17">
        <f t="shared" si="448"/>
        <v>6.7963395899634946E-2</v>
      </c>
      <c r="AN215" s="17">
        <f t="shared" si="449"/>
        <v>0.15748095522178832</v>
      </c>
      <c r="AO215" s="17">
        <f t="shared" si="450"/>
        <v>0.87186841621274391</v>
      </c>
      <c r="AP215" s="17">
        <f t="shared" si="451"/>
        <v>0.98570166823982275</v>
      </c>
      <c r="AQ215" s="17">
        <f t="shared" si="452"/>
        <v>0.84691732730803937</v>
      </c>
      <c r="AR215" s="17">
        <f t="shared" si="453"/>
        <v>0.54143807278428269</v>
      </c>
      <c r="AS215" s="17">
        <f t="shared" si="454"/>
        <v>0.96534607800240524</v>
      </c>
      <c r="AT215" s="17">
        <f t="shared" si="455"/>
        <v>0.48164825985731563</v>
      </c>
      <c r="AU215" s="17">
        <f t="shared" si="456"/>
        <v>0.16186015830125314</v>
      </c>
      <c r="AW215" s="66" t="s">
        <v>203</v>
      </c>
      <c r="AX215" s="17">
        <f t="shared" ref="AX215:CC215" si="527">CORREL($U$150:$U$188,DB$196:DB$234)</f>
        <v>-1.4308552566452276E-2</v>
      </c>
      <c r="AY215" s="17">
        <f t="shared" si="527"/>
        <v>0.23465711208485898</v>
      </c>
      <c r="AZ215" s="17">
        <f t="shared" si="527"/>
        <v>0.16483419397592763</v>
      </c>
      <c r="BA215" s="17">
        <f t="shared" si="527"/>
        <v>-5.1876025302061812E-2</v>
      </c>
      <c r="BB215" s="17">
        <f t="shared" si="527"/>
        <v>-0.17022951462308669</v>
      </c>
      <c r="BC215" s="17">
        <f t="shared" si="527"/>
        <v>-6.3166813093006771E-2</v>
      </c>
      <c r="BD215" s="17">
        <f t="shared" si="527"/>
        <v>-6.612562057302282E-2</v>
      </c>
      <c r="BE215" s="17">
        <f t="shared" si="527"/>
        <v>-8.7099138062154247E-2</v>
      </c>
      <c r="BF215" s="17">
        <f t="shared" si="527"/>
        <v>0.14686280956150105</v>
      </c>
      <c r="BG215" s="17">
        <f t="shared" si="527"/>
        <v>0.17468598497362833</v>
      </c>
      <c r="BH215" s="17">
        <f t="shared" si="527"/>
        <v>-5.2524556629053386E-2</v>
      </c>
      <c r="BI215" s="17">
        <f t="shared" si="527"/>
        <v>-7.5323644347675786E-2</v>
      </c>
      <c r="BJ215" s="68">
        <f t="shared" si="527"/>
        <v>-0.14346053950287757</v>
      </c>
      <c r="BK215" s="17">
        <f t="shared" si="527"/>
        <v>1.3976125277322374E-2</v>
      </c>
      <c r="BL215" s="17">
        <f t="shared" si="527"/>
        <v>0.29904078327190675</v>
      </c>
      <c r="BM215" s="17">
        <f t="shared" si="527"/>
        <v>0.18117081079561781</v>
      </c>
      <c r="BN215" s="17">
        <f t="shared" si="527"/>
        <v>0.18726891924313649</v>
      </c>
      <c r="BO215" s="17">
        <f t="shared" si="527"/>
        <v>-2.0754011559815197E-2</v>
      </c>
      <c r="BP215" s="17">
        <f t="shared" si="527"/>
        <v>8.0895426721847394E-2</v>
      </c>
      <c r="BQ215" s="17">
        <f t="shared" si="527"/>
        <v>0.20688129991389553</v>
      </c>
      <c r="BR215" s="17">
        <f t="shared" si="527"/>
        <v>-9.1777558693593025E-2</v>
      </c>
      <c r="BS215" s="17">
        <f t="shared" si="527"/>
        <v>0.2693310555981952</v>
      </c>
      <c r="BT215" s="17">
        <f t="shared" si="527"/>
        <v>0.27965232112743699</v>
      </c>
      <c r="BU215" s="17">
        <f t="shared" si="527"/>
        <v>3.8996231701732643E-2</v>
      </c>
      <c r="BV215" s="17">
        <f t="shared" si="527"/>
        <v>0.31491102169189927</v>
      </c>
      <c r="BW215" s="68">
        <f t="shared" si="527"/>
        <v>7.0375096681518853E-2</v>
      </c>
      <c r="BX215" s="17">
        <f t="shared" si="527"/>
        <v>0.10547071721024466</v>
      </c>
      <c r="BY215" s="17">
        <f t="shared" si="527"/>
        <v>-7.671655691188424E-2</v>
      </c>
      <c r="BZ215" s="17">
        <f t="shared" si="527"/>
        <v>-5.724447149096111E-2</v>
      </c>
      <c r="CA215" s="17">
        <f t="shared" si="527"/>
        <v>-0.15995829163794553</v>
      </c>
      <c r="CB215" s="17">
        <f t="shared" si="527"/>
        <v>-8.6175506700096535E-2</v>
      </c>
      <c r="CC215" s="17">
        <f t="shared" si="527"/>
        <v>-3.2397087701263598E-3</v>
      </c>
      <c r="CD215" s="17">
        <f t="shared" ref="CD215:CW215" si="528">CORREL($U$150:$U$188,EH$196:EH$234)</f>
        <v>-0.13600317986860813</v>
      </c>
      <c r="CE215" s="17">
        <f t="shared" si="528"/>
        <v>2.238131777445709E-2</v>
      </c>
      <c r="CF215" s="17">
        <f t="shared" si="528"/>
        <v>0.23422048443299773</v>
      </c>
      <c r="CG215" s="17">
        <f t="shared" si="528"/>
        <v>2.3076431650251587E-2</v>
      </c>
      <c r="CH215" s="17">
        <f t="shared" si="528"/>
        <v>8.9985237801850068E-2</v>
      </c>
      <c r="CI215" s="17">
        <f t="shared" si="528"/>
        <v>-0.15730584453363033</v>
      </c>
      <c r="CJ215" s="68">
        <f t="shared" si="528"/>
        <v>-0.15361841278769797</v>
      </c>
      <c r="CK215" s="17">
        <f t="shared" si="528"/>
        <v>-0.16417874471851787</v>
      </c>
      <c r="CL215" s="17">
        <f t="shared" si="528"/>
        <v>0.18611568918207652</v>
      </c>
      <c r="CM215" s="17">
        <f t="shared" si="528"/>
        <v>0.27741057363298616</v>
      </c>
      <c r="CN215" s="17">
        <f t="shared" si="528"/>
        <v>-0.13764342567904836</v>
      </c>
      <c r="CO215" s="17">
        <f t="shared" si="528"/>
        <v>-0.31711823658993782</v>
      </c>
      <c r="CP215" s="17">
        <f t="shared" si="528"/>
        <v>-0.18961224374084795</v>
      </c>
      <c r="CQ215" s="17">
        <f t="shared" si="528"/>
        <v>-6.6326897373603338E-2</v>
      </c>
      <c r="CR215" s="17">
        <f t="shared" si="528"/>
        <v>-0.14849196093569197</v>
      </c>
      <c r="CS215" s="17">
        <f t="shared" si="528"/>
        <v>-9.3032772021058668E-2</v>
      </c>
      <c r="CT215" s="17">
        <f t="shared" si="528"/>
        <v>0.15380326447026396</v>
      </c>
      <c r="CU215" s="17">
        <f t="shared" si="528"/>
        <v>-0.23602144968883579</v>
      </c>
      <c r="CV215" s="17">
        <f t="shared" si="528"/>
        <v>-0.23602144968883579</v>
      </c>
      <c r="CW215" s="17">
        <f t="shared" si="528"/>
        <v>-0.17308474281234873</v>
      </c>
      <c r="DA215" s="7">
        <v>1999</v>
      </c>
      <c r="DB215" s="14">
        <v>393.51502028717147</v>
      </c>
      <c r="DC215" s="14">
        <v>43.006571000071808</v>
      </c>
      <c r="DD215" s="14">
        <v>36.810388302485144</v>
      </c>
      <c r="DE215" s="14">
        <v>240.08675694830129</v>
      </c>
      <c r="DF215" s="14">
        <v>233.88459332802552</v>
      </c>
      <c r="DG215" s="14">
        <v>318.07870182217238</v>
      </c>
      <c r="DH215" s="14">
        <v>83.557746890923596</v>
      </c>
      <c r="DI215" s="14">
        <v>456.2687577411898</v>
      </c>
      <c r="DJ215" s="14">
        <v>246.3969837584072</v>
      </c>
      <c r="DK215" s="14">
        <v>48.050414366491566</v>
      </c>
      <c r="DL215" s="14">
        <v>553.40174174219601</v>
      </c>
      <c r="DM215" s="14">
        <v>192.38370907028471</v>
      </c>
      <c r="DN215" s="71">
        <v>290.09717654890244</v>
      </c>
      <c r="DO215" s="14">
        <v>198.648461713259</v>
      </c>
      <c r="DP215" s="14">
        <v>34.749482928274098</v>
      </c>
      <c r="DQ215" s="14">
        <v>31.615820624837699</v>
      </c>
      <c r="DR215" s="14">
        <v>70.987441532072296</v>
      </c>
      <c r="DS215" s="14">
        <v>97.544579889722399</v>
      </c>
      <c r="DT215" s="14">
        <v>144.43998237756799</v>
      </c>
      <c r="DU215" s="14">
        <v>16.783763198345898</v>
      </c>
      <c r="DV215" s="14">
        <v>266.18774611303002</v>
      </c>
      <c r="DW215" s="14">
        <v>25.893937366795601</v>
      </c>
      <c r="DX215" s="14">
        <v>1.9343890119227099E-3</v>
      </c>
      <c r="DY215" s="14">
        <v>186.018732581683</v>
      </c>
      <c r="DZ215" s="14">
        <v>61.134787272019899</v>
      </c>
      <c r="EA215" s="71">
        <v>115.869004774752</v>
      </c>
      <c r="EB215" s="14">
        <v>140.406109693464</v>
      </c>
      <c r="EC215" s="14">
        <v>5.37590453875998</v>
      </c>
      <c r="ED215" s="14">
        <v>2.1073421046624801</v>
      </c>
      <c r="EE215" s="14">
        <v>67.127674434427007</v>
      </c>
      <c r="EF215" s="14">
        <v>91.535201120869203</v>
      </c>
      <c r="EG215" s="14">
        <v>116.28664427944599</v>
      </c>
      <c r="EH215" s="14">
        <v>43.263971186060999</v>
      </c>
      <c r="EI215" s="14">
        <v>143.75315080539499</v>
      </c>
      <c r="EJ215" s="14">
        <v>82.2816246340156</v>
      </c>
      <c r="EK215" s="14">
        <v>5.7088364278477401</v>
      </c>
      <c r="EL215" s="14">
        <v>203.71482257388999</v>
      </c>
      <c r="EM215" s="14">
        <v>69.086907325984896</v>
      </c>
      <c r="EN215" s="71">
        <v>98.106969199640204</v>
      </c>
      <c r="EO215" s="14">
        <v>54.460448880448503</v>
      </c>
      <c r="EP215" s="14">
        <v>2.88118353303773</v>
      </c>
      <c r="EQ215" s="14">
        <v>3.08722557298496</v>
      </c>
      <c r="ER215" s="14">
        <v>101.971640981802</v>
      </c>
      <c r="ES215" s="14">
        <v>44.8048123174339</v>
      </c>
      <c r="ET215" s="14">
        <v>57.352075165158404</v>
      </c>
      <c r="EU215" s="14">
        <v>23.510012506516698</v>
      </c>
      <c r="EV215" s="14">
        <v>46.327860822764798</v>
      </c>
      <c r="EW215" s="14">
        <v>138.221421757596</v>
      </c>
      <c r="EX215" s="14">
        <v>42.339643549631901</v>
      </c>
      <c r="EY215" s="14">
        <v>163.66818658662299</v>
      </c>
      <c r="EZ215" s="14">
        <v>163.66818658662299</v>
      </c>
      <c r="FA215" s="14">
        <v>76.121202574510207</v>
      </c>
      <c r="FC215" s="7" t="s">
        <v>388</v>
      </c>
      <c r="FD215" s="17">
        <f>CORREL($FU$153:$FU$191,DO$196:DO$234)</f>
        <v>0.14482135331343127</v>
      </c>
      <c r="FE215" s="17">
        <f t="shared" ref="FE214:GP215" si="529">CORREL($FU$153:$FU$191,DP$196:DP$234)</f>
        <v>-4.0204536499436581E-2</v>
      </c>
      <c r="FF215" s="17">
        <f t="shared" si="529"/>
        <v>6.7797212240506027E-2</v>
      </c>
      <c r="FG215" s="17">
        <f t="shared" si="529"/>
        <v>-2.915574887671657E-2</v>
      </c>
      <c r="FH215" s="17">
        <f t="shared" si="529"/>
        <v>7.0956129529151937E-2</v>
      </c>
      <c r="FI215" s="17">
        <f t="shared" si="529"/>
        <v>0.15863862753904703</v>
      </c>
      <c r="FJ215" s="17">
        <f t="shared" si="529"/>
        <v>2.4716244432858685E-2</v>
      </c>
      <c r="FK215" s="17">
        <f t="shared" si="529"/>
        <v>0.13784755003260132</v>
      </c>
      <c r="FL215" s="17">
        <f t="shared" si="529"/>
        <v>0.21920257262414741</v>
      </c>
      <c r="FM215" s="17">
        <f t="shared" si="529"/>
        <v>0.18437258667244213</v>
      </c>
      <c r="FN215" s="17">
        <f t="shared" si="529"/>
        <v>7.2734108426889904E-2</v>
      </c>
      <c r="FO215" s="17">
        <f t="shared" si="529"/>
        <v>7.9880767406768388E-2</v>
      </c>
      <c r="FP215" s="17">
        <f t="shared" si="529"/>
        <v>9.7538158372202546E-2</v>
      </c>
      <c r="FQ215" s="17">
        <f t="shared" si="529"/>
        <v>0.45549807546643506</v>
      </c>
      <c r="FR215" s="17">
        <f t="shared" si="529"/>
        <v>-1.8382284714183841E-3</v>
      </c>
      <c r="FS215" s="17">
        <f t="shared" si="529"/>
        <v>-1.7705519939141507E-2</v>
      </c>
      <c r="FT215" s="17">
        <f t="shared" si="529"/>
        <v>0.13453326516957456</v>
      </c>
      <c r="FU215" s="17">
        <f t="shared" si="529"/>
        <v>0.17509308109051008</v>
      </c>
      <c r="FV215" s="17">
        <f t="shared" si="529"/>
        <v>0.36623779727574596</v>
      </c>
      <c r="FW215" s="17">
        <f t="shared" si="529"/>
        <v>6.5783268542295131E-2</v>
      </c>
      <c r="FX215" s="17">
        <f t="shared" si="529"/>
        <v>0.23754438112158438</v>
      </c>
      <c r="FY215" s="17">
        <f t="shared" si="529"/>
        <v>0.26612946104269697</v>
      </c>
      <c r="FZ215" s="17">
        <f t="shared" si="529"/>
        <v>-8.1211902678442457E-2</v>
      </c>
      <c r="GA215" s="17">
        <f t="shared" si="529"/>
        <v>0.40494417967903923</v>
      </c>
      <c r="GB215" s="17">
        <f t="shared" si="529"/>
        <v>0.20432753678542329</v>
      </c>
      <c r="GC215" s="17">
        <f t="shared" si="529"/>
        <v>0.27882768341266106</v>
      </c>
      <c r="GD215" s="17">
        <f t="shared" si="529"/>
        <v>-1.4815292481915767E-2</v>
      </c>
      <c r="GE215" s="17">
        <f t="shared" si="529"/>
        <v>8.5087729215539767E-2</v>
      </c>
      <c r="GF215" s="17">
        <f t="shared" si="529"/>
        <v>3.3720568122820455E-2</v>
      </c>
      <c r="GG215" s="17">
        <f t="shared" si="529"/>
        <v>-0.14012414471019741</v>
      </c>
      <c r="GH215" s="17">
        <f t="shared" si="529"/>
        <v>4.3795898561023283E-2</v>
      </c>
      <c r="GI215" s="17">
        <f t="shared" si="529"/>
        <v>-6.4643590643721485E-3</v>
      </c>
      <c r="GJ215" s="17">
        <f t="shared" si="529"/>
        <v>3.3950131621883574E-2</v>
      </c>
      <c r="GK215" s="17">
        <f t="shared" si="529"/>
        <v>0.10624564495695273</v>
      </c>
      <c r="GL215" s="17">
        <f t="shared" si="529"/>
        <v>-5.3693962316071382E-2</v>
      </c>
      <c r="GM215" s="17">
        <f t="shared" si="529"/>
        <v>8.3983813337390092E-2</v>
      </c>
      <c r="GN215" s="17">
        <f t="shared" si="529"/>
        <v>2.4816113446735032E-2</v>
      </c>
      <c r="GO215" s="17">
        <f t="shared" si="529"/>
        <v>2.4816113446735032E-2</v>
      </c>
      <c r="GP215" s="17">
        <f t="shared" si="529"/>
        <v>1.7884578559773462E-2</v>
      </c>
    </row>
    <row r="216" spans="1:198">
      <c r="A216" s="66" t="s">
        <v>212</v>
      </c>
      <c r="B216" s="17">
        <f>CORREL($V$150:$V$188,H46:H84)</f>
        <v>-0.1087901124211805</v>
      </c>
      <c r="C216" s="17">
        <f t="shared" ref="C216:Q216" si="530">CORREL($V$150:$V$188,I46:I84)</f>
        <v>-0.17806385611372166</v>
      </c>
      <c r="D216" s="17">
        <f t="shared" si="530"/>
        <v>-0.23617812759265275</v>
      </c>
      <c r="E216" s="17">
        <f t="shared" si="530"/>
        <v>-0.33013988878585471</v>
      </c>
      <c r="F216" s="17">
        <f t="shared" si="530"/>
        <v>-0.12500273107266149</v>
      </c>
      <c r="G216" s="17">
        <f t="shared" si="530"/>
        <v>-0.18586871686560397</v>
      </c>
      <c r="H216" s="17">
        <f t="shared" si="530"/>
        <v>-0.15856264075675039</v>
      </c>
      <c r="I216" s="17">
        <f t="shared" si="530"/>
        <v>-0.23845788420104266</v>
      </c>
      <c r="J216" s="17">
        <f t="shared" si="530"/>
        <v>-0.21779339758398741</v>
      </c>
      <c r="K216" s="17">
        <f t="shared" si="530"/>
        <v>-0.18542351227407955</v>
      </c>
      <c r="L216" s="17">
        <f t="shared" si="530"/>
        <v>-0.17627895485492853</v>
      </c>
      <c r="M216" s="17">
        <f t="shared" si="530"/>
        <v>-0.15743400060400711</v>
      </c>
      <c r="N216" s="17">
        <f>CORREL($V$150:$V$188,T46:T84)</f>
        <v>-0.23887652167293902</v>
      </c>
      <c r="O216" s="17">
        <f t="shared" si="530"/>
        <v>-0.25910742557306382</v>
      </c>
      <c r="P216" s="17">
        <f t="shared" si="530"/>
        <v>-0.17383565995460484</v>
      </c>
      <c r="Q216" s="17">
        <f t="shared" si="530"/>
        <v>-0.1374220628693619</v>
      </c>
      <c r="R216" s="17">
        <f t="shared" ref="R216" si="531">CORREL($V$150:$V$188,X46:X84)</f>
        <v>9.6590112732169817E-2</v>
      </c>
      <c r="S216" s="17">
        <f t="shared" ref="S216" si="532">CORREL($V$150:$V$188,Y46:Y84)</f>
        <v>1.5724157984671264E-2</v>
      </c>
      <c r="T216" s="17">
        <f t="shared" ref="T216" si="533">CORREL($V$150:$V$188,Z46:Z84)</f>
        <v>-2.9851181810299762E-2</v>
      </c>
      <c r="U216" s="17">
        <f t="shared" ref="U216" si="534">CORREL($V$150:$V$188,AA46:AA84)</f>
        <v>-0.26234720938531608</v>
      </c>
      <c r="V216" s="17">
        <f t="shared" ref="V216" si="535">CORREL($V$150:$V$188,AB46:AB84)</f>
        <v>-0.3015681259170791</v>
      </c>
      <c r="W216" s="17">
        <f t="shared" ref="W216" si="536">CORREL($V$150:$V$188,AC46:AC84)</f>
        <v>-0.25381910279117736</v>
      </c>
      <c r="Y216" s="31">
        <f>COUNT(V$150:V$188)</f>
        <v>39</v>
      </c>
      <c r="Z216" s="17">
        <f t="shared" si="435"/>
        <v>0.50973483855735102</v>
      </c>
      <c r="AA216" s="17">
        <f t="shared" si="436"/>
        <v>0.27813223705722706</v>
      </c>
      <c r="AB216" s="17">
        <f t="shared" si="437"/>
        <v>0.14775317987564826</v>
      </c>
      <c r="AC216" s="17">
        <f t="shared" si="438"/>
        <v>4.0112206012940896E-2</v>
      </c>
      <c r="AD216" s="17">
        <f t="shared" si="439"/>
        <v>0.44831651875258216</v>
      </c>
      <c r="AE216" s="17">
        <f t="shared" si="440"/>
        <v>0.25726032131470555</v>
      </c>
      <c r="AF216" s="17">
        <f t="shared" si="441"/>
        <v>0.33498388631036125</v>
      </c>
      <c r="AG216" s="17">
        <f t="shared" si="442"/>
        <v>0.14376813528902704</v>
      </c>
      <c r="AH216" s="17">
        <f t="shared" si="443"/>
        <v>0.18288620964984165</v>
      </c>
      <c r="AI216" s="17">
        <f t="shared" si="444"/>
        <v>0.25842206677184487</v>
      </c>
      <c r="AJ216" s="17">
        <f t="shared" si="445"/>
        <v>0.28305637369789366</v>
      </c>
      <c r="AK216" s="17">
        <f t="shared" si="446"/>
        <v>0.3384795347891969</v>
      </c>
      <c r="AL216" s="17">
        <f t="shared" si="447"/>
        <v>0.14304502310075679</v>
      </c>
      <c r="AM216" s="17">
        <f t="shared" si="448"/>
        <v>0.11120142593631073</v>
      </c>
      <c r="AN216" s="17">
        <f t="shared" si="449"/>
        <v>0.28988813048035467</v>
      </c>
      <c r="AO216" s="17">
        <f t="shared" si="450"/>
        <v>0.40414176417537284</v>
      </c>
      <c r="AP216" s="17">
        <f t="shared" si="451"/>
        <v>0.55858137278779574</v>
      </c>
      <c r="AQ216" s="17">
        <f t="shared" si="452"/>
        <v>0.92430831128478719</v>
      </c>
      <c r="AR216" s="17">
        <f t="shared" si="453"/>
        <v>0.85684220665500932</v>
      </c>
      <c r="AS216" s="17">
        <f t="shared" si="454"/>
        <v>0.1066454145074623</v>
      </c>
      <c r="AT216" s="17">
        <f t="shared" si="455"/>
        <v>6.208091241023081E-2</v>
      </c>
      <c r="AU216" s="17">
        <f t="shared" si="456"/>
        <v>0.11895253513459207</v>
      </c>
      <c r="AW216" s="66" t="s">
        <v>212</v>
      </c>
      <c r="AX216" s="17">
        <f t="shared" ref="AX216:CC216" si="537">CORREL($V$150:$V$188,DB$196:DB$234)</f>
        <v>-7.3073296070797059E-2</v>
      </c>
      <c r="AY216" s="17">
        <f t="shared" si="537"/>
        <v>-7.0613687946793388E-2</v>
      </c>
      <c r="AZ216" s="17">
        <f t="shared" si="537"/>
        <v>-9.5252668162493601E-2</v>
      </c>
      <c r="BA216" s="17">
        <f t="shared" si="537"/>
        <v>-0.27907555190375777</v>
      </c>
      <c r="BB216" s="17">
        <f t="shared" si="537"/>
        <v>-0.34595252759630069</v>
      </c>
      <c r="BC216" s="17">
        <f t="shared" si="537"/>
        <v>-3.9761677197833876E-2</v>
      </c>
      <c r="BD216" s="17">
        <f t="shared" si="537"/>
        <v>-0.20141238629187971</v>
      </c>
      <c r="BE216" s="17">
        <f t="shared" si="537"/>
        <v>-0.25003686828139865</v>
      </c>
      <c r="BF216" s="17">
        <f t="shared" si="537"/>
        <v>-1.1687815564662364E-2</v>
      </c>
      <c r="BG216" s="17">
        <f t="shared" si="537"/>
        <v>2.6466924266783817E-2</v>
      </c>
      <c r="BH216" s="17">
        <f t="shared" si="537"/>
        <v>-0.28736639641501555</v>
      </c>
      <c r="BI216" s="17">
        <f t="shared" si="537"/>
        <v>-0.16922298268215524</v>
      </c>
      <c r="BJ216" s="68">
        <f t="shared" si="537"/>
        <v>-0.35777602801855102</v>
      </c>
      <c r="BK216" s="17">
        <f t="shared" si="537"/>
        <v>-0.1409958225638287</v>
      </c>
      <c r="BL216" s="17">
        <f t="shared" si="537"/>
        <v>-0.11352357365863668</v>
      </c>
      <c r="BM216" s="17">
        <f t="shared" si="537"/>
        <v>-0.19699495185496263</v>
      </c>
      <c r="BN216" s="17">
        <f t="shared" si="537"/>
        <v>-0.22744882082726572</v>
      </c>
      <c r="BO216" s="17">
        <f t="shared" si="537"/>
        <v>-0.34608143211897413</v>
      </c>
      <c r="BP216" s="17">
        <f t="shared" si="537"/>
        <v>-7.8760769318564267E-2</v>
      </c>
      <c r="BQ216" s="17">
        <f t="shared" si="537"/>
        <v>-0.16937259261538382</v>
      </c>
      <c r="BR216" s="17">
        <f t="shared" si="537"/>
        <v>-0.27283947370305284</v>
      </c>
      <c r="BS216" s="17">
        <f t="shared" si="537"/>
        <v>-6.3478104454715106E-2</v>
      </c>
      <c r="BT216" s="17">
        <f t="shared" si="537"/>
        <v>-1.5566547360845722E-5</v>
      </c>
      <c r="BU216" s="17">
        <f t="shared" si="537"/>
        <v>-0.2951181205593969</v>
      </c>
      <c r="BV216" s="17">
        <f t="shared" si="537"/>
        <v>-0.24073826663702982</v>
      </c>
      <c r="BW216" s="68">
        <f t="shared" si="537"/>
        <v>-0.37979813773441196</v>
      </c>
      <c r="BX216" s="17">
        <f t="shared" si="537"/>
        <v>-8.7299016360399426E-2</v>
      </c>
      <c r="BY216" s="17">
        <f t="shared" si="537"/>
        <v>3.4096143027146718E-2</v>
      </c>
      <c r="BZ216" s="17">
        <f t="shared" si="537"/>
        <v>-7.192463986489395E-3</v>
      </c>
      <c r="CA216" s="17">
        <f t="shared" si="537"/>
        <v>-7.9927792663187891E-2</v>
      </c>
      <c r="CB216" s="17">
        <f t="shared" si="537"/>
        <v>-0.23250854551928216</v>
      </c>
      <c r="CC216" s="17">
        <f t="shared" si="537"/>
        <v>-9.5184350718159519E-2</v>
      </c>
      <c r="CD216" s="17">
        <f t="shared" ref="CD216:CW216" si="538">CORREL($V$150:$V$188,EH$196:EH$234)</f>
        <v>-0.23084073682848252</v>
      </c>
      <c r="CE216" s="17">
        <f t="shared" si="538"/>
        <v>-0.1797087829899596</v>
      </c>
      <c r="CF216" s="17">
        <f t="shared" si="538"/>
        <v>0.14370264891512291</v>
      </c>
      <c r="CG216" s="17">
        <f t="shared" si="538"/>
        <v>4.1290890656924595E-2</v>
      </c>
      <c r="CH216" s="17">
        <f t="shared" si="538"/>
        <v>-0.22299383276870477</v>
      </c>
      <c r="CI216" s="17">
        <f t="shared" si="538"/>
        <v>-0.14662940565001112</v>
      </c>
      <c r="CJ216" s="68">
        <f t="shared" si="538"/>
        <v>-0.24287358575996379</v>
      </c>
      <c r="CK216" s="17">
        <f t="shared" si="538"/>
        <v>5.4551163977803567E-2</v>
      </c>
      <c r="CL216" s="17">
        <f t="shared" si="538"/>
        <v>-4.4965349468385242E-2</v>
      </c>
      <c r="CM216" s="17">
        <f t="shared" si="538"/>
        <v>2.768579780705822E-2</v>
      </c>
      <c r="CN216" s="17">
        <f t="shared" si="538"/>
        <v>-0.22117238472703016</v>
      </c>
      <c r="CO216" s="17">
        <f t="shared" si="538"/>
        <v>-0.12211524899100439</v>
      </c>
      <c r="CP216" s="17">
        <f t="shared" si="538"/>
        <v>8.1488263209524667E-2</v>
      </c>
      <c r="CQ216" s="17">
        <f t="shared" si="538"/>
        <v>7.639373417337543E-2</v>
      </c>
      <c r="CR216" s="17">
        <f t="shared" si="538"/>
        <v>4.2552388992545195E-2</v>
      </c>
      <c r="CS216" s="17">
        <f t="shared" si="538"/>
        <v>-8.403210435839914E-2</v>
      </c>
      <c r="CT216" s="17">
        <f t="shared" si="538"/>
        <v>2.0194259051807516E-2</v>
      </c>
      <c r="CU216" s="17">
        <f t="shared" si="538"/>
        <v>-6.8137035849927918E-2</v>
      </c>
      <c r="CV216" s="17">
        <f t="shared" si="538"/>
        <v>-6.8137035849927918E-2</v>
      </c>
      <c r="CW216" s="17">
        <f t="shared" si="538"/>
        <v>-0.10343629391579257</v>
      </c>
      <c r="DA216" s="7">
        <v>2000</v>
      </c>
      <c r="DB216" s="14">
        <v>290.22362840807511</v>
      </c>
      <c r="DC216" s="14">
        <v>31.638797799539411</v>
      </c>
      <c r="DD216" s="14">
        <v>21.151581597797332</v>
      </c>
      <c r="DE216" s="14">
        <v>228.92654280899112</v>
      </c>
      <c r="DF216" s="14">
        <v>140.267491457125</v>
      </c>
      <c r="DG216" s="14">
        <v>253.5824005143412</v>
      </c>
      <c r="DH216" s="14">
        <v>135.83623433001242</v>
      </c>
      <c r="DI216" s="14">
        <v>306.13905232612586</v>
      </c>
      <c r="DJ216" s="14">
        <v>180.03828388869499</v>
      </c>
      <c r="DK216" s="14">
        <v>51.929500400964692</v>
      </c>
      <c r="DL216" s="14">
        <v>379.22862058060838</v>
      </c>
      <c r="DM216" s="14">
        <v>197.3113681353463</v>
      </c>
      <c r="DN216" s="71">
        <v>254.10218140899718</v>
      </c>
      <c r="DO216" s="14">
        <v>166.36849871644301</v>
      </c>
      <c r="DP216" s="14">
        <v>6.2814114992308099</v>
      </c>
      <c r="DQ216" s="14">
        <v>6.1773952156534202</v>
      </c>
      <c r="DR216" s="14">
        <v>10.4236076695673</v>
      </c>
      <c r="DS216" s="14">
        <v>32.263976921512203</v>
      </c>
      <c r="DT216" s="14">
        <v>112.51256147644</v>
      </c>
      <c r="DU216" s="14">
        <v>3.4304803969168098</v>
      </c>
      <c r="DV216" s="14">
        <v>186.12351130854799</v>
      </c>
      <c r="DW216" s="14">
        <v>12.036804011556701</v>
      </c>
      <c r="DX216" s="14">
        <v>3.83707421269886E-2</v>
      </c>
      <c r="DY216" s="14">
        <v>84.000897647523402</v>
      </c>
      <c r="DZ216" s="14">
        <v>65.439145486559298</v>
      </c>
      <c r="EA216" s="71">
        <v>85.138780456546897</v>
      </c>
      <c r="EB216" s="14">
        <v>112.30247730309</v>
      </c>
      <c r="EC216" s="14">
        <v>11.0155374746834</v>
      </c>
      <c r="ED216" s="14">
        <v>4.0010082263693096</v>
      </c>
      <c r="EE216" s="14">
        <v>87.238011709374803</v>
      </c>
      <c r="EF216" s="14">
        <v>59.2829352887372</v>
      </c>
      <c r="EG216" s="14">
        <v>112.44814395787</v>
      </c>
      <c r="EH216" s="14">
        <v>43.565235199726203</v>
      </c>
      <c r="EI216" s="14">
        <v>92.258648637472504</v>
      </c>
      <c r="EJ216" s="14">
        <v>76.490834807878599</v>
      </c>
      <c r="EK216" s="14">
        <v>13.259231049611101</v>
      </c>
      <c r="EL216" s="14">
        <v>153.29449533634099</v>
      </c>
      <c r="EM216" s="14">
        <v>49.309821966869301</v>
      </c>
      <c r="EN216" s="71">
        <v>76.783593389489099</v>
      </c>
      <c r="EO216" s="14">
        <v>11.5526523885421</v>
      </c>
      <c r="EP216" s="14">
        <v>14.341848825625201</v>
      </c>
      <c r="EQ216" s="14">
        <v>10.973178155774599</v>
      </c>
      <c r="ER216" s="14">
        <v>131.26492343004901</v>
      </c>
      <c r="ES216" s="14">
        <v>48.720579246875602</v>
      </c>
      <c r="ET216" s="14">
        <v>28.621695080031198</v>
      </c>
      <c r="EU216" s="14">
        <v>88.840518733369393</v>
      </c>
      <c r="EV216" s="14">
        <v>27.756892380105398</v>
      </c>
      <c r="EW216" s="14">
        <v>91.510645069259695</v>
      </c>
      <c r="EX216" s="14">
        <v>38.631898609226603</v>
      </c>
      <c r="EY216" s="14">
        <v>141.93322759674399</v>
      </c>
      <c r="EZ216" s="14">
        <v>141.93322759674399</v>
      </c>
      <c r="FA216" s="14">
        <v>92.179807562961201</v>
      </c>
      <c r="FC216" s="7" t="s">
        <v>389</v>
      </c>
      <c r="FD216" s="17">
        <f>CORREL($FV$153:$FV$191,DO$196:DO$234)</f>
        <v>-3.2846126688076217E-2</v>
      </c>
      <c r="FE216" s="17">
        <f t="shared" ref="FE215:GP216" si="539">CORREL($FV$153:$FV$191,DP$196:DP$234)</f>
        <v>-0.11876600410778308</v>
      </c>
      <c r="FF216" s="17">
        <f t="shared" si="539"/>
        <v>-7.139078328951598E-2</v>
      </c>
      <c r="FG216" s="17">
        <f t="shared" si="539"/>
        <v>-7.6620084840219219E-2</v>
      </c>
      <c r="FH216" s="17">
        <f t="shared" si="539"/>
        <v>6.3193653275391629E-2</v>
      </c>
      <c r="FI216" s="17">
        <f t="shared" si="539"/>
        <v>-0.10930108910992437</v>
      </c>
      <c r="FJ216" s="17">
        <f t="shared" si="539"/>
        <v>-7.8761552133491605E-2</v>
      </c>
      <c r="FK216" s="17">
        <f t="shared" si="539"/>
        <v>-4.4677265135383573E-2</v>
      </c>
      <c r="FL216" s="17">
        <f t="shared" si="539"/>
        <v>-0.30734853397689615</v>
      </c>
      <c r="FM216" s="17">
        <f t="shared" si="539"/>
        <v>-0.32547290697188114</v>
      </c>
      <c r="FN216" s="17">
        <f t="shared" si="539"/>
        <v>-9.5734379180855714E-2</v>
      </c>
      <c r="FO216" s="17">
        <f t="shared" si="539"/>
        <v>-4.2254338332906011E-2</v>
      </c>
      <c r="FP216" s="17">
        <f t="shared" si="539"/>
        <v>3.1076720135343443E-2</v>
      </c>
      <c r="FQ216" s="17">
        <f t="shared" si="539"/>
        <v>-0.29996795228447015</v>
      </c>
      <c r="FR216" s="17">
        <f t="shared" si="539"/>
        <v>0.13959117194551726</v>
      </c>
      <c r="FS216" s="17">
        <f t="shared" si="539"/>
        <v>7.673293323405371E-2</v>
      </c>
      <c r="FT216" s="17">
        <f t="shared" si="539"/>
        <v>-0.10614481496098457</v>
      </c>
      <c r="FU216" s="17">
        <f t="shared" si="539"/>
        <v>-0.17690879557909098</v>
      </c>
      <c r="FV216" s="17">
        <f t="shared" si="539"/>
        <v>-0.32530385468581802</v>
      </c>
      <c r="FW216" s="17">
        <f t="shared" si="539"/>
        <v>1.3732381936162089E-2</v>
      </c>
      <c r="FX216" s="17">
        <f t="shared" si="539"/>
        <v>-0.12141570455272113</v>
      </c>
      <c r="FY216" s="17">
        <f t="shared" si="539"/>
        <v>-0.36542522745901201</v>
      </c>
      <c r="FZ216" s="17">
        <f t="shared" si="539"/>
        <v>-0.30259594881376684</v>
      </c>
      <c r="GA216" s="17">
        <f t="shared" si="539"/>
        <v>-0.2127871503194535</v>
      </c>
      <c r="GB216" s="17">
        <f t="shared" si="539"/>
        <v>7.5882187863548028E-2</v>
      </c>
      <c r="GC216" s="17">
        <f t="shared" si="539"/>
        <v>-3.0685959129538049E-2</v>
      </c>
      <c r="GD216" s="17">
        <f t="shared" si="539"/>
        <v>-0.30144651087042307</v>
      </c>
      <c r="GE216" s="17">
        <f t="shared" si="539"/>
        <v>-8.8659420633523028E-2</v>
      </c>
      <c r="GF216" s="17">
        <f t="shared" si="539"/>
        <v>-0.14886560665798734</v>
      </c>
      <c r="GG216" s="17">
        <f t="shared" si="539"/>
        <v>5.4439575703375535E-2</v>
      </c>
      <c r="GH216" s="17">
        <f t="shared" si="539"/>
        <v>3.1754843494596618E-2</v>
      </c>
      <c r="GI216" s="17">
        <f t="shared" si="539"/>
        <v>-0.26514264786188341</v>
      </c>
      <c r="GJ216" s="17">
        <f t="shared" si="539"/>
        <v>-0.21318791328666983</v>
      </c>
      <c r="GK216" s="17">
        <f t="shared" si="539"/>
        <v>-0.26501781317087808</v>
      </c>
      <c r="GL216" s="17">
        <f t="shared" si="539"/>
        <v>-0.15788251893938382</v>
      </c>
      <c r="GM216" s="17">
        <f t="shared" si="539"/>
        <v>-0.19229728890809672</v>
      </c>
      <c r="GN216" s="17">
        <f t="shared" si="539"/>
        <v>-0.19803572761900715</v>
      </c>
      <c r="GO216" s="17">
        <f t="shared" si="539"/>
        <v>-0.19803572761900715</v>
      </c>
      <c r="GP216" s="17">
        <f t="shared" si="539"/>
        <v>-0.11930435148558664</v>
      </c>
    </row>
    <row r="217" spans="1:198">
      <c r="A217" s="15"/>
      <c r="AW217" s="15"/>
      <c r="DA217" s="7">
        <v>2001</v>
      </c>
      <c r="DB217" s="14">
        <v>328.54775948735818</v>
      </c>
      <c r="DC217" s="14">
        <v>32.6697688377254</v>
      </c>
      <c r="DD217" s="14">
        <v>51.559422558418106</v>
      </c>
      <c r="DE217" s="14">
        <v>268.94896723288042</v>
      </c>
      <c r="DF217" s="14">
        <v>228.80870165436647</v>
      </c>
      <c r="DG217" s="14">
        <v>313.3601623195778</v>
      </c>
      <c r="DH217" s="14">
        <v>112.01238132180848</v>
      </c>
      <c r="DI217" s="14">
        <v>302.89864526107601</v>
      </c>
      <c r="DJ217" s="14">
        <v>205.98000594949031</v>
      </c>
      <c r="DK217" s="14">
        <v>34.420945544950222</v>
      </c>
      <c r="DL217" s="14">
        <v>501.92140021548801</v>
      </c>
      <c r="DM217" s="14">
        <v>218.76765798026628</v>
      </c>
      <c r="DN217" s="71">
        <v>274.52608376872928</v>
      </c>
      <c r="DO217" s="14">
        <v>160.489801962223</v>
      </c>
      <c r="DP217" s="14">
        <v>16.7441533619103</v>
      </c>
      <c r="DQ217" s="14">
        <v>35.505662223973601</v>
      </c>
      <c r="DR217" s="14">
        <v>77.129389726338303</v>
      </c>
      <c r="DS217" s="14">
        <v>70.802038950795193</v>
      </c>
      <c r="DT217" s="14">
        <v>116.42328114419701</v>
      </c>
      <c r="DU217" s="14">
        <v>7.38579610065218</v>
      </c>
      <c r="DV217" s="14">
        <v>155.36099476410899</v>
      </c>
      <c r="DW217" s="14">
        <v>35.840408060699197</v>
      </c>
      <c r="DX217" s="14">
        <v>0.23047836877165101</v>
      </c>
      <c r="DY217" s="14">
        <v>146.46716442849899</v>
      </c>
      <c r="DZ217" s="14">
        <v>73.874236422950503</v>
      </c>
      <c r="EA217" s="71">
        <v>99.574641864901693</v>
      </c>
      <c r="EB217" s="14">
        <v>118.812064666393</v>
      </c>
      <c r="EC217" s="14">
        <v>4.5960285195605</v>
      </c>
      <c r="ED217" s="14">
        <v>2.6372452332076999</v>
      </c>
      <c r="EE217" s="14">
        <v>87.334148491817103</v>
      </c>
      <c r="EF217" s="14">
        <v>115.284560894506</v>
      </c>
      <c r="EG217" s="14">
        <v>133.565326782836</v>
      </c>
      <c r="EH217" s="14">
        <v>60.978097939628697</v>
      </c>
      <c r="EI217" s="14">
        <v>114.66632480865999</v>
      </c>
      <c r="EJ217" s="14">
        <v>85.012640506272902</v>
      </c>
      <c r="EK217" s="14">
        <v>7.4549851379997696</v>
      </c>
      <c r="EL217" s="14">
        <v>197.23330859133401</v>
      </c>
      <c r="EM217" s="14">
        <v>62.145195185590197</v>
      </c>
      <c r="EN217" s="71">
        <v>93.548060308919204</v>
      </c>
      <c r="EO217" s="14">
        <v>49.245892858742202</v>
      </c>
      <c r="EP217" s="14">
        <v>11.3295869562546</v>
      </c>
      <c r="EQ217" s="14">
        <v>13.416515101236801</v>
      </c>
      <c r="ER217" s="14">
        <v>104.485429014725</v>
      </c>
      <c r="ES217" s="14">
        <v>42.7221018090653</v>
      </c>
      <c r="ET217" s="14">
        <v>63.371554392544802</v>
      </c>
      <c r="EU217" s="14">
        <v>43.648487281527601</v>
      </c>
      <c r="EV217" s="14">
        <v>32.871325688307003</v>
      </c>
      <c r="EW217" s="14">
        <v>85.126957382518199</v>
      </c>
      <c r="EX217" s="14">
        <v>26.735482038178802</v>
      </c>
      <c r="EY217" s="14">
        <v>158.22092719565501</v>
      </c>
      <c r="EZ217" s="14">
        <v>158.22092719565501</v>
      </c>
      <c r="FA217" s="14">
        <v>81.403381594908396</v>
      </c>
      <c r="FC217" s="7" t="s">
        <v>390</v>
      </c>
      <c r="FD217" s="17">
        <f>CORREL($FW$153:$FW$191,DO$196:DO$234)</f>
        <v>-6.6370689215942219E-2</v>
      </c>
      <c r="FE217" s="17">
        <f t="shared" ref="FE216:GP217" si="540">CORREL($FW$153:$FW$191,DP$196:DP$234)</f>
        <v>-0.18736959601235242</v>
      </c>
      <c r="FF217" s="17">
        <f t="shared" si="540"/>
        <v>-8.6527427386313888E-2</v>
      </c>
      <c r="FG217" s="17">
        <f t="shared" si="540"/>
        <v>-0.1027500931944903</v>
      </c>
      <c r="FH217" s="17">
        <f t="shared" si="540"/>
        <v>8.7003319332245324E-2</v>
      </c>
      <c r="FI217" s="17">
        <f t="shared" si="540"/>
        <v>-8.5398752827043553E-2</v>
      </c>
      <c r="FJ217" s="17">
        <f t="shared" si="540"/>
        <v>-0.10091857315198449</v>
      </c>
      <c r="FK217" s="17">
        <f t="shared" si="540"/>
        <v>7.5770866470137158E-2</v>
      </c>
      <c r="FL217" s="17">
        <f t="shared" si="540"/>
        <v>-0.43970896615141947</v>
      </c>
      <c r="FM217" s="17">
        <f t="shared" si="540"/>
        <v>-0.41032759510087757</v>
      </c>
      <c r="FN217" s="17">
        <f t="shared" si="540"/>
        <v>-7.868168939679028E-2</v>
      </c>
      <c r="FO217" s="17">
        <f t="shared" si="540"/>
        <v>-0.11910154565474017</v>
      </c>
      <c r="FP217" s="17">
        <f t="shared" si="540"/>
        <v>-7.4337487197405619E-3</v>
      </c>
      <c r="FQ217" s="17">
        <f t="shared" si="540"/>
        <v>-0.34368320344323289</v>
      </c>
      <c r="FR217" s="17">
        <f t="shared" si="540"/>
        <v>7.4259643288316225E-4</v>
      </c>
      <c r="FS217" s="17">
        <f t="shared" si="540"/>
        <v>-4.9415416115773797E-2</v>
      </c>
      <c r="FT217" s="17">
        <f t="shared" si="540"/>
        <v>-0.22880368219940064</v>
      </c>
      <c r="FU217" s="17">
        <f t="shared" si="540"/>
        <v>-0.19660883635731327</v>
      </c>
      <c r="FV217" s="17">
        <f t="shared" si="540"/>
        <v>-0.40867119267437307</v>
      </c>
      <c r="FW217" s="17">
        <f t="shared" si="540"/>
        <v>7.9284799754259422E-2</v>
      </c>
      <c r="FX217" s="17">
        <f t="shared" si="540"/>
        <v>-0.16328363658285208</v>
      </c>
      <c r="FY217" s="17">
        <f t="shared" si="540"/>
        <v>-0.51268583363445563</v>
      </c>
      <c r="FZ217" s="17">
        <f t="shared" si="540"/>
        <v>-0.4478652045413023</v>
      </c>
      <c r="GA217" s="17">
        <f t="shared" si="540"/>
        <v>-0.20642068548160122</v>
      </c>
      <c r="GB217" s="17">
        <f t="shared" si="540"/>
        <v>0.10809126751671905</v>
      </c>
      <c r="GC217" s="17">
        <f t="shared" si="540"/>
        <v>-9.3093892439529341E-2</v>
      </c>
      <c r="GD217" s="17">
        <f t="shared" si="540"/>
        <v>-0.35866181554512577</v>
      </c>
      <c r="GE217" s="17">
        <f t="shared" si="540"/>
        <v>-0.18016486669662435</v>
      </c>
      <c r="GF217" s="17">
        <f t="shared" si="540"/>
        <v>-0.21848898867594851</v>
      </c>
      <c r="GG217" s="17">
        <f t="shared" si="540"/>
        <v>3.5797095378224723E-3</v>
      </c>
      <c r="GH217" s="17">
        <f t="shared" si="540"/>
        <v>-1.0539849158391526E-2</v>
      </c>
      <c r="GI217" s="17">
        <f t="shared" si="540"/>
        <v>-0.2750635071403672</v>
      </c>
      <c r="GJ217" s="17">
        <f t="shared" si="540"/>
        <v>-0.28735630988289518</v>
      </c>
      <c r="GK217" s="17">
        <f t="shared" si="540"/>
        <v>-0.35247250234750716</v>
      </c>
      <c r="GL217" s="17">
        <f t="shared" si="540"/>
        <v>-0.19247962745290276</v>
      </c>
      <c r="GM217" s="17">
        <f t="shared" si="540"/>
        <v>-0.23841244421871993</v>
      </c>
      <c r="GN217" s="17">
        <f t="shared" si="540"/>
        <v>-0.24267760831681925</v>
      </c>
      <c r="GO217" s="17">
        <f t="shared" si="540"/>
        <v>-0.24267760831681925</v>
      </c>
      <c r="GP217" s="17">
        <f t="shared" si="540"/>
        <v>-0.17213222319869459</v>
      </c>
    </row>
    <row r="218" spans="1:198">
      <c r="A218" s="15"/>
      <c r="AW218" s="66"/>
      <c r="BC218" s="55" t="s">
        <v>347</v>
      </c>
      <c r="BJ218" s="7"/>
      <c r="BP218" s="55" t="s">
        <v>140</v>
      </c>
      <c r="BW218" s="7"/>
      <c r="CC218" s="55" t="s">
        <v>141</v>
      </c>
      <c r="CJ218" s="7"/>
      <c r="CP218" s="55" t="s">
        <v>142</v>
      </c>
      <c r="CW218" s="7"/>
      <c r="DA218" s="7">
        <v>2002</v>
      </c>
      <c r="DB218" s="14">
        <v>470.0033463999219</v>
      </c>
      <c r="DC218" s="14">
        <v>69.844371129749973</v>
      </c>
      <c r="DD218" s="14">
        <v>39.233246602433205</v>
      </c>
      <c r="DE218" s="14">
        <v>240.89792461858579</v>
      </c>
      <c r="DF218" s="14">
        <v>289.0385234294647</v>
      </c>
      <c r="DG218" s="14">
        <v>391.29111077635321</v>
      </c>
      <c r="DH218" s="14">
        <v>125.43905122768442</v>
      </c>
      <c r="DI218" s="14">
        <v>416.90890600091046</v>
      </c>
      <c r="DJ218" s="14">
        <v>177.3657690579908</v>
      </c>
      <c r="DK218" s="14">
        <v>13.752083439031072</v>
      </c>
      <c r="DL218" s="14">
        <v>544.97544075680901</v>
      </c>
      <c r="DM218" s="14">
        <v>254.55842560280729</v>
      </c>
      <c r="DN218" s="71">
        <v>306.5027542160953</v>
      </c>
      <c r="DO218" s="14">
        <v>183.504045246506</v>
      </c>
      <c r="DP218" s="14">
        <v>11.0421639132918</v>
      </c>
      <c r="DQ218" s="14">
        <v>9.4505325741360604</v>
      </c>
      <c r="DR218" s="14">
        <v>65.180593413198295</v>
      </c>
      <c r="DS218" s="14">
        <v>75.573291933626393</v>
      </c>
      <c r="DT218" s="14">
        <v>141.15981733895299</v>
      </c>
      <c r="DU218" s="14">
        <v>9.9575371654697094</v>
      </c>
      <c r="DV218" s="14">
        <v>217.64324992354199</v>
      </c>
      <c r="DW218" s="14">
        <v>58.675281924290402</v>
      </c>
      <c r="DX218" s="14">
        <v>0.72482476971277299</v>
      </c>
      <c r="DY218" s="14">
        <v>188.42203911003199</v>
      </c>
      <c r="DZ218" s="14">
        <v>72.6475834794756</v>
      </c>
      <c r="EA218" s="71">
        <v>105.42528131336501</v>
      </c>
      <c r="EB218" s="14">
        <v>216.87913991075499</v>
      </c>
      <c r="EC218" s="14">
        <v>56.9099511621191</v>
      </c>
      <c r="ED218" s="14">
        <v>26.609045059184801</v>
      </c>
      <c r="EE218" s="14">
        <v>101.071239669834</v>
      </c>
      <c r="EF218" s="14">
        <v>135.301529587034</v>
      </c>
      <c r="EG218" s="14">
        <v>159.95323439781501</v>
      </c>
      <c r="EH218" s="14">
        <v>95.375148652827704</v>
      </c>
      <c r="EI218" s="14">
        <v>157.41462301942701</v>
      </c>
      <c r="EJ218" s="14">
        <v>63.1372549582711</v>
      </c>
      <c r="EK218" s="14">
        <v>3.65782350748231</v>
      </c>
      <c r="EL218" s="14">
        <v>212.59883431290399</v>
      </c>
      <c r="EM218" s="14">
        <v>132.134885928237</v>
      </c>
      <c r="EN218" s="71">
        <v>135.90651237328001</v>
      </c>
      <c r="EO218" s="14">
        <v>69.620161242660899</v>
      </c>
      <c r="EP218" s="14">
        <v>1.8922560543390701</v>
      </c>
      <c r="EQ218" s="14">
        <v>3.1736689691123399</v>
      </c>
      <c r="ER218" s="14">
        <v>74.646091535553495</v>
      </c>
      <c r="ES218" s="14">
        <v>78.163701908804299</v>
      </c>
      <c r="ET218" s="14">
        <v>90.178059039585193</v>
      </c>
      <c r="EU218" s="14">
        <v>20.106365409386999</v>
      </c>
      <c r="EV218" s="14">
        <v>41.8510330579415</v>
      </c>
      <c r="EW218" s="14">
        <v>55.553232175429301</v>
      </c>
      <c r="EX218" s="14">
        <v>9.3694351618359892</v>
      </c>
      <c r="EY218" s="14">
        <v>143.954567333873</v>
      </c>
      <c r="EZ218" s="14">
        <v>143.954567333873</v>
      </c>
      <c r="FA218" s="14">
        <v>65.170960529450298</v>
      </c>
      <c r="FC218" s="7" t="s">
        <v>391</v>
      </c>
      <c r="FD218" s="17">
        <f>CORREL($FX$153:$FX$191,DO$196:DO$234)</f>
        <v>6.4165405631794334E-2</v>
      </c>
      <c r="FE218" s="17">
        <f t="shared" ref="FE217:GP218" si="541">CORREL($FX$153:$FX$191,DP$196:DP$234)</f>
        <v>-0.14384527567675659</v>
      </c>
      <c r="FF218" s="17">
        <f t="shared" si="541"/>
        <v>-4.3415889602476825E-2</v>
      </c>
      <c r="FG218" s="17">
        <f t="shared" si="541"/>
        <v>-7.6767733758841508E-2</v>
      </c>
      <c r="FH218" s="17">
        <f t="shared" si="541"/>
        <v>5.8232512699336172E-2</v>
      </c>
      <c r="FI218" s="17">
        <f t="shared" si="541"/>
        <v>-3.3939222738223758E-2</v>
      </c>
      <c r="FJ218" s="17">
        <f t="shared" si="541"/>
        <v>-0.14133325427752497</v>
      </c>
      <c r="FK218" s="17">
        <f t="shared" si="541"/>
        <v>0.18538546003783637</v>
      </c>
      <c r="FL218" s="17">
        <f t="shared" si="541"/>
        <v>-0.22072226198674802</v>
      </c>
      <c r="FM218" s="17">
        <f t="shared" si="541"/>
        <v>-0.2027124018594956</v>
      </c>
      <c r="FN218" s="17">
        <f t="shared" si="541"/>
        <v>2.5886367884435553E-2</v>
      </c>
      <c r="FO218" s="17">
        <f t="shared" si="541"/>
        <v>-0.19006254564709424</v>
      </c>
      <c r="FP218" s="17">
        <f t="shared" si="541"/>
        <v>6.1878466360973119E-2</v>
      </c>
      <c r="FQ218" s="17">
        <f t="shared" si="541"/>
        <v>-0.18971404310514053</v>
      </c>
      <c r="FR218" s="17">
        <f t="shared" si="541"/>
        <v>-2.1724943303475228E-2</v>
      </c>
      <c r="FS218" s="17">
        <f t="shared" si="541"/>
        <v>-5.7322757193756652E-2</v>
      </c>
      <c r="FT218" s="17">
        <f t="shared" si="541"/>
        <v>-0.22603752930593399</v>
      </c>
      <c r="FU218" s="17">
        <f t="shared" si="541"/>
        <v>-0.24117414136518828</v>
      </c>
      <c r="FV218" s="17">
        <f t="shared" si="541"/>
        <v>-0.27387874893006986</v>
      </c>
      <c r="FW218" s="17">
        <f t="shared" si="541"/>
        <v>-5.403097048636183E-2</v>
      </c>
      <c r="FX218" s="17">
        <f t="shared" si="541"/>
        <v>-0.12309023204014069</v>
      </c>
      <c r="FY218" s="17">
        <f t="shared" si="541"/>
        <v>-0.43674812829104004</v>
      </c>
      <c r="FZ218" s="17">
        <f t="shared" si="541"/>
        <v>-0.33672231842563083</v>
      </c>
      <c r="GA218" s="17">
        <f t="shared" si="541"/>
        <v>-0.24055951403014264</v>
      </c>
      <c r="GB218" s="17">
        <f t="shared" si="541"/>
        <v>0.14006850221548311</v>
      </c>
      <c r="GC218" s="17">
        <f t="shared" si="541"/>
        <v>-4.6322641144940245E-2</v>
      </c>
      <c r="GD218" s="17">
        <f t="shared" si="541"/>
        <v>-7.1358739737922006E-2</v>
      </c>
      <c r="GE218" s="17">
        <f t="shared" si="541"/>
        <v>-5.663911559278248E-2</v>
      </c>
      <c r="GF218" s="17">
        <f t="shared" si="541"/>
        <v>-0.10594555199150005</v>
      </c>
      <c r="GG218" s="17">
        <f t="shared" si="541"/>
        <v>0.24032872533120472</v>
      </c>
      <c r="GH218" s="17">
        <f t="shared" si="541"/>
        <v>0.29933998003902756</v>
      </c>
      <c r="GI218" s="17">
        <f t="shared" si="541"/>
        <v>-2.8775544232706009E-3</v>
      </c>
      <c r="GJ218" s="17">
        <f t="shared" si="541"/>
        <v>5.0370324669319344E-2</v>
      </c>
      <c r="GK218" s="17">
        <f t="shared" si="541"/>
        <v>-6.6546164152965243E-2</v>
      </c>
      <c r="GL218" s="17">
        <f t="shared" si="541"/>
        <v>-8.2356681650241643E-3</v>
      </c>
      <c r="GM218" s="17">
        <f t="shared" si="541"/>
        <v>-1.7101484998750555E-2</v>
      </c>
      <c r="GN218" s="17">
        <f t="shared" si="541"/>
        <v>0.10506422033009453</v>
      </c>
      <c r="GO218" s="17">
        <f t="shared" si="541"/>
        <v>0.10506422033009453</v>
      </c>
      <c r="GP218" s="17">
        <f t="shared" si="541"/>
        <v>0.21321838759953396</v>
      </c>
    </row>
    <row r="219" spans="1:198">
      <c r="A219" s="67" t="s">
        <v>94</v>
      </c>
      <c r="B219" s="5" t="s">
        <v>145</v>
      </c>
      <c r="C219" s="5" t="s">
        <v>144</v>
      </c>
      <c r="D219" s="5" t="s">
        <v>146</v>
      </c>
      <c r="E219" s="5" t="s">
        <v>147</v>
      </c>
      <c r="F219" s="5" t="s">
        <v>148</v>
      </c>
      <c r="G219" s="5" t="s">
        <v>149</v>
      </c>
      <c r="H219" s="5" t="s">
        <v>151</v>
      </c>
      <c r="I219" s="5" t="s">
        <v>152</v>
      </c>
      <c r="J219" s="5" t="s">
        <v>158</v>
      </c>
      <c r="K219" s="5" t="s">
        <v>159</v>
      </c>
      <c r="L219" s="5" t="s">
        <v>156</v>
      </c>
      <c r="M219" s="5" t="s">
        <v>157</v>
      </c>
      <c r="N219" s="5" t="s">
        <v>154</v>
      </c>
      <c r="O219" s="5" t="s">
        <v>155</v>
      </c>
      <c r="P219" s="5" t="s">
        <v>153</v>
      </c>
      <c r="Q219" s="5" t="s">
        <v>267</v>
      </c>
      <c r="R219" s="5" t="s">
        <v>386</v>
      </c>
      <c r="S219" s="5" t="s">
        <v>387</v>
      </c>
      <c r="T219" s="5" t="s">
        <v>388</v>
      </c>
      <c r="U219" s="5" t="s">
        <v>389</v>
      </c>
      <c r="V219" s="5" t="s">
        <v>390</v>
      </c>
      <c r="W219" s="5" t="s">
        <v>391</v>
      </c>
      <c r="AW219" s="67" t="s">
        <v>94</v>
      </c>
      <c r="AX219" s="5" t="s">
        <v>78</v>
      </c>
      <c r="AY219" s="5" t="s">
        <v>79</v>
      </c>
      <c r="AZ219" s="5" t="s">
        <v>80</v>
      </c>
      <c r="BA219" s="5" t="s">
        <v>342</v>
      </c>
      <c r="BB219" s="5" t="s">
        <v>82</v>
      </c>
      <c r="BC219" s="5" t="s">
        <v>83</v>
      </c>
      <c r="BD219" s="5" t="s">
        <v>84</v>
      </c>
      <c r="BE219" s="5" t="s">
        <v>343</v>
      </c>
      <c r="BF219" s="5" t="s">
        <v>344</v>
      </c>
      <c r="BG219" s="5" t="s">
        <v>87</v>
      </c>
      <c r="BH219" s="5" t="s">
        <v>88</v>
      </c>
      <c r="BI219" s="5" t="s">
        <v>345</v>
      </c>
      <c r="BJ219" s="6" t="s">
        <v>346</v>
      </c>
      <c r="BK219" s="5" t="s">
        <v>78</v>
      </c>
      <c r="BL219" s="5" t="s">
        <v>79</v>
      </c>
      <c r="BM219" s="5" t="s">
        <v>80</v>
      </c>
      <c r="BN219" s="5" t="s">
        <v>342</v>
      </c>
      <c r="BO219" s="5" t="s">
        <v>82</v>
      </c>
      <c r="BP219" s="5" t="s">
        <v>83</v>
      </c>
      <c r="BQ219" s="5" t="s">
        <v>84</v>
      </c>
      <c r="BR219" s="5" t="s">
        <v>343</v>
      </c>
      <c r="BS219" s="5" t="s">
        <v>344</v>
      </c>
      <c r="BT219" s="5" t="s">
        <v>87</v>
      </c>
      <c r="BU219" s="5" t="s">
        <v>88</v>
      </c>
      <c r="BV219" s="5" t="s">
        <v>345</v>
      </c>
      <c r="BW219" s="6" t="s">
        <v>346</v>
      </c>
      <c r="BX219" s="5" t="s">
        <v>78</v>
      </c>
      <c r="BY219" s="5" t="s">
        <v>79</v>
      </c>
      <c r="BZ219" s="5" t="s">
        <v>80</v>
      </c>
      <c r="CA219" s="5" t="s">
        <v>342</v>
      </c>
      <c r="CB219" s="5" t="s">
        <v>82</v>
      </c>
      <c r="CC219" s="5" t="s">
        <v>83</v>
      </c>
      <c r="CD219" s="5" t="s">
        <v>84</v>
      </c>
      <c r="CE219" s="5" t="s">
        <v>343</v>
      </c>
      <c r="CF219" s="5" t="s">
        <v>344</v>
      </c>
      <c r="CG219" s="5" t="s">
        <v>87</v>
      </c>
      <c r="CH219" s="5" t="s">
        <v>88</v>
      </c>
      <c r="CI219" s="5" t="s">
        <v>345</v>
      </c>
      <c r="CJ219" s="6" t="s">
        <v>346</v>
      </c>
      <c r="CK219" s="5" t="s">
        <v>78</v>
      </c>
      <c r="CL219" s="5" t="s">
        <v>79</v>
      </c>
      <c r="CM219" s="5" t="s">
        <v>80</v>
      </c>
      <c r="CN219" s="5" t="s">
        <v>342</v>
      </c>
      <c r="CO219" s="5" t="s">
        <v>82</v>
      </c>
      <c r="CP219" s="5" t="s">
        <v>83</v>
      </c>
      <c r="CQ219" s="5" t="s">
        <v>84</v>
      </c>
      <c r="CR219" s="5" t="s">
        <v>343</v>
      </c>
      <c r="CS219" s="5" t="s">
        <v>344</v>
      </c>
      <c r="CT219" s="5" t="s">
        <v>87</v>
      </c>
      <c r="CU219" s="5" t="s">
        <v>88</v>
      </c>
      <c r="CV219" s="5" t="s">
        <v>345</v>
      </c>
      <c r="CW219" s="6" t="s">
        <v>346</v>
      </c>
      <c r="DA219" s="7">
        <v>2003</v>
      </c>
      <c r="DB219" s="14">
        <v>312.64104172121449</v>
      </c>
      <c r="DC219" s="14">
        <v>55.157752222911242</v>
      </c>
      <c r="DD219" s="14">
        <v>58.143792281544961</v>
      </c>
      <c r="DE219" s="14">
        <v>237.97337767073532</v>
      </c>
      <c r="DF219" s="14">
        <v>259.80310502529869</v>
      </c>
      <c r="DG219" s="14">
        <v>318.73985698483932</v>
      </c>
      <c r="DH219" s="14">
        <v>143.7029631869857</v>
      </c>
      <c r="DI219" s="14">
        <v>284.72666686593038</v>
      </c>
      <c r="DJ219" s="14">
        <v>189.2616938824807</v>
      </c>
      <c r="DK219" s="14">
        <v>21.651766431773751</v>
      </c>
      <c r="DL219" s="14">
        <v>462.18857132993401</v>
      </c>
      <c r="DM219" s="14">
        <v>268.29029986503059</v>
      </c>
      <c r="DN219" s="71">
        <v>285.55799857734496</v>
      </c>
      <c r="DO219" s="14">
        <v>104.72873077717099</v>
      </c>
      <c r="DP219" s="14">
        <v>8.1723305462733205</v>
      </c>
      <c r="DQ219" s="14">
        <v>6.32709616529778</v>
      </c>
      <c r="DR219" s="14">
        <v>41.669847335492697</v>
      </c>
      <c r="DS219" s="14">
        <v>43.514221273898698</v>
      </c>
      <c r="DT219" s="14">
        <v>84.240356448661302</v>
      </c>
      <c r="DU219" s="14">
        <v>8.9676776657496102</v>
      </c>
      <c r="DV219" s="14">
        <v>125.772445104097</v>
      </c>
      <c r="DW219" s="14">
        <v>22.118563137388399</v>
      </c>
      <c r="DX219" s="14">
        <v>5.5146876382260297E-2</v>
      </c>
      <c r="DY219" s="14">
        <v>114.97197858693001</v>
      </c>
      <c r="DZ219" s="14">
        <v>53.577225527881602</v>
      </c>
      <c r="EA219" s="71">
        <v>67.908202664278207</v>
      </c>
      <c r="EB219" s="14">
        <v>137.316623174461</v>
      </c>
      <c r="EC219" s="14">
        <v>45.3192151206269</v>
      </c>
      <c r="ED219" s="14">
        <v>50.314398081371699</v>
      </c>
      <c r="EE219" s="14">
        <v>123.510674018115</v>
      </c>
      <c r="EF219" s="14">
        <v>109.841323853299</v>
      </c>
      <c r="EG219" s="14">
        <v>119.839064528892</v>
      </c>
      <c r="EH219" s="14">
        <v>80.110390714683902</v>
      </c>
      <c r="EI219" s="14">
        <v>99.7210360700075</v>
      </c>
      <c r="EJ219" s="14">
        <v>79.101209227846397</v>
      </c>
      <c r="EK219" s="14">
        <v>2.47520150473669</v>
      </c>
      <c r="EL219" s="14">
        <v>185.79132238723599</v>
      </c>
      <c r="EM219" s="14">
        <v>114.14793258586199</v>
      </c>
      <c r="EN219" s="71">
        <v>121.75630661202101</v>
      </c>
      <c r="EO219" s="14">
        <v>70.595687769582497</v>
      </c>
      <c r="EP219" s="14">
        <v>1.66620655601102</v>
      </c>
      <c r="EQ219" s="14">
        <v>1.50229803487548</v>
      </c>
      <c r="ER219" s="14">
        <v>72.792856317127601</v>
      </c>
      <c r="ES219" s="14">
        <v>106.44755989810101</v>
      </c>
      <c r="ET219" s="14">
        <v>114.66043600728599</v>
      </c>
      <c r="EU219" s="14">
        <v>54.624894806552199</v>
      </c>
      <c r="EV219" s="14">
        <v>59.233185691825902</v>
      </c>
      <c r="EW219" s="14">
        <v>88.041921517245896</v>
      </c>
      <c r="EX219" s="14">
        <v>19.1214180506548</v>
      </c>
      <c r="EY219" s="14">
        <v>161.42527035576799</v>
      </c>
      <c r="EZ219" s="14">
        <v>161.42527035576799</v>
      </c>
      <c r="FA219" s="14">
        <v>95.893489301045705</v>
      </c>
      <c r="FD219" s="17"/>
    </row>
    <row r="220" spans="1:198">
      <c r="A220" s="66" t="s">
        <v>160</v>
      </c>
      <c r="B220" s="17">
        <f>CORREL($Z$150:$Z$188,H46:H84)</f>
        <v>-6.6028636916773797E-2</v>
      </c>
      <c r="C220" s="17">
        <f t="shared" ref="C220:W220" si="542">CORREL($Z$150:$Z$188,I46:I84)</f>
        <v>3.2144550047734782E-2</v>
      </c>
      <c r="D220" s="17">
        <f t="shared" si="542"/>
        <v>-0.11840537093773608</v>
      </c>
      <c r="E220" s="17">
        <f t="shared" si="542"/>
        <v>-0.17121219361571877</v>
      </c>
      <c r="F220" s="17">
        <f t="shared" si="542"/>
        <v>-4.9857582068355437E-2</v>
      </c>
      <c r="G220" s="17">
        <f t="shared" si="542"/>
        <v>-0.19122792290798193</v>
      </c>
      <c r="H220" s="17">
        <f t="shared" si="542"/>
        <v>-0.28283392725967377</v>
      </c>
      <c r="I220" s="17">
        <f t="shared" si="542"/>
        <v>-0.3119866143065213</v>
      </c>
      <c r="J220" s="17">
        <f t="shared" si="542"/>
        <v>-0.31637866210624233</v>
      </c>
      <c r="K220" s="17">
        <f t="shared" si="542"/>
        <v>-0.37140690154704376</v>
      </c>
      <c r="L220" s="17">
        <f t="shared" si="542"/>
        <v>-0.33517175051715631</v>
      </c>
      <c r="M220" s="17">
        <f t="shared" si="542"/>
        <v>-0.32467115575967087</v>
      </c>
      <c r="N220" s="17">
        <f t="shared" si="542"/>
        <v>-0.32768600145287152</v>
      </c>
      <c r="O220" s="17">
        <f t="shared" si="542"/>
        <v>-0.29931726625811444</v>
      </c>
      <c r="P220" s="17">
        <f t="shared" si="542"/>
        <v>-0.2449825712725846</v>
      </c>
      <c r="Q220" s="17">
        <f t="shared" si="542"/>
        <v>-0.19474392274167021</v>
      </c>
      <c r="R220" s="17">
        <f t="shared" si="542"/>
        <v>0.40728744036189518</v>
      </c>
      <c r="S220" s="17">
        <f t="shared" si="542"/>
        <v>0.2481187336441685</v>
      </c>
      <c r="T220" s="17">
        <f t="shared" si="542"/>
        <v>0.2279617546775253</v>
      </c>
      <c r="U220" s="17">
        <f t="shared" si="542"/>
        <v>-9.6317371812867078E-2</v>
      </c>
      <c r="V220" s="17">
        <f t="shared" si="542"/>
        <v>1.1296906365284116E-2</v>
      </c>
      <c r="W220" s="17">
        <f t="shared" si="542"/>
        <v>-1.7960154786932615E-2</v>
      </c>
      <c r="Y220" s="31">
        <f>COUNT(Z$150:Z$188)</f>
        <v>37</v>
      </c>
      <c r="Z220" s="17">
        <f t="shared" ref="Z220:Z230" si="543">_xlfn.T.DIST.2T((ABS(B220)*SQRT($Y220-2))/SQRT(1-B220^2),$Y220-2)</f>
        <v>0.69781213339578585</v>
      </c>
      <c r="AA220" s="17">
        <f t="shared" ref="AA220:AA230" si="544">_xlfn.T.DIST.2T((ABS(C220)*SQRT($Y220-2))/SQRT(1-C220^2),$Y220-2)</f>
        <v>0.85019838250736313</v>
      </c>
      <c r="AB220" s="17">
        <f t="shared" ref="AB220:AB230" si="545">_xlfn.T.DIST.2T((ABS(D220)*SQRT($Y220-2))/SQRT(1-D220^2),$Y220-2)</f>
        <v>0.48519410720022427</v>
      </c>
      <c r="AC220" s="17">
        <f t="shared" ref="AC220:AC230" si="546">_xlfn.T.DIST.2T((ABS(E220)*SQRT($Y220-2))/SQRT(1-E220^2),$Y220-2)</f>
        <v>0.3109625171562127</v>
      </c>
      <c r="AD220" s="17">
        <f t="shared" ref="AD220:AD230" si="547">_xlfn.T.DIST.2T((ABS(F220)*SQRT($Y220-2))/SQRT(1-F220^2),$Y220-2)</f>
        <v>0.76948772488059403</v>
      </c>
      <c r="AE220" s="17">
        <f t="shared" ref="AE220:AE230" si="548">_xlfn.T.DIST.2T((ABS(G220)*SQRT($Y220-2))/SQRT(1-G220^2),$Y220-2)</f>
        <v>0.25689033563525354</v>
      </c>
      <c r="AF220" s="17">
        <f t="shared" ref="AF220:AF230" si="549">_xlfn.T.DIST.2T((ABS(H220)*SQRT($Y220-2))/SQRT(1-H220^2),$Y220-2)</f>
        <v>8.9849341990371825E-2</v>
      </c>
      <c r="AG220" s="17">
        <f t="shared" ref="AG220:AG230" si="550">_xlfn.T.DIST.2T((ABS(I220)*SQRT($Y220-2))/SQRT(1-I220^2),$Y220-2)</f>
        <v>6.013118314015093E-2</v>
      </c>
      <c r="AH220" s="17">
        <f t="shared" ref="AH220:AH230" si="551">_xlfn.T.DIST.2T((ABS(J220)*SQRT($Y220-2))/SQRT(1-J220^2),$Y220-2)</f>
        <v>5.642583190705612E-2</v>
      </c>
      <c r="AI220" s="17">
        <f t="shared" ref="AI220:AI230" si="552">_xlfn.T.DIST.2T((ABS(K220)*SQRT($Y220-2))/SQRT(1-K220^2),$Y220-2)</f>
        <v>2.361855703994746E-2</v>
      </c>
      <c r="AJ220" s="17">
        <f t="shared" ref="AJ220:AJ230" si="553">_xlfn.T.DIST.2T((ABS(L220)*SQRT($Y220-2))/SQRT(1-L220^2),$Y220-2)</f>
        <v>4.2573163541341587E-2</v>
      </c>
      <c r="AK220" s="17">
        <f t="shared" ref="AK220:AK230" si="554">_xlfn.T.DIST.2T((ABS(M220)*SQRT($Y220-2))/SQRT(1-M220^2),$Y220-2)</f>
        <v>4.9926683063207536E-2</v>
      </c>
      <c r="AL220" s="17">
        <f t="shared" ref="AL220:AL230" si="555">_xlfn.T.DIST.2T((ABS(N220)*SQRT($Y220-2))/SQRT(1-N220^2),$Y220-2)</f>
        <v>4.771828987701799E-2</v>
      </c>
      <c r="AM220" s="17">
        <f t="shared" ref="AM220:AM230" si="556">_xlfn.T.DIST.2T((ABS(O220)*SQRT($Y220-2))/SQRT(1-O220^2),$Y220-2)</f>
        <v>7.1908198028492992E-2</v>
      </c>
      <c r="AN220" s="17">
        <f t="shared" ref="AN220:AN230" si="557">_xlfn.T.DIST.2T((ABS(P220)*SQRT($Y220-2))/SQRT(1-P220^2),$Y220-2)</f>
        <v>0.14390576861209067</v>
      </c>
      <c r="AO220" s="17">
        <f t="shared" ref="AO220:AO230" si="558">_xlfn.T.DIST.2T((ABS(Q220)*SQRT($Y220-2))/SQRT(1-Q220^2),$Y220-2)</f>
        <v>0.24808098571167198</v>
      </c>
      <c r="AP220" s="17">
        <f t="shared" ref="AP220:AP230" si="559">_xlfn.T.DIST.2T((ABS(R220)*SQRT($Y220-2))/SQRT(1-R220^2),$Y220-2)</f>
        <v>1.2351553784102827E-2</v>
      </c>
      <c r="AQ220" s="17">
        <f t="shared" ref="AQ220:AQ230" si="560">_xlfn.T.DIST.2T((ABS(S220)*SQRT($Y220-2))/SQRT(1-S220^2),$Y220-2)</f>
        <v>0.13868321274600995</v>
      </c>
      <c r="AR220" s="17">
        <f t="shared" ref="AR220:AR230" si="561">_xlfn.T.DIST.2T((ABS(T220)*SQRT($Y220-2))/SQRT(1-T220^2),$Y220-2)</f>
        <v>0.17478439719616706</v>
      </c>
      <c r="AS220" s="17">
        <f t="shared" ref="AS220:AS230" si="562">_xlfn.T.DIST.2T((ABS(U220)*SQRT($Y220-2))/SQRT(1-U220^2),$Y220-2)</f>
        <v>0.57065430103855175</v>
      </c>
      <c r="AT220" s="17">
        <f t="shared" ref="AT220:AT230" si="563">_xlfn.T.DIST.2T((ABS(V220)*SQRT($Y220-2))/SQRT(1-V220^2),$Y220-2)</f>
        <v>0.94709129046771423</v>
      </c>
      <c r="AU220" s="17">
        <f t="shared" ref="AU220:AU230" si="564">_xlfn.T.DIST.2T((ABS(W220)*SQRT($Y220-2))/SQRT(1-W220^2),$Y220-2)</f>
        <v>0.91597423811576406</v>
      </c>
      <c r="AW220" s="66" t="s">
        <v>160</v>
      </c>
      <c r="AX220" s="17">
        <f t="shared" ref="AX220:CC220" si="565">CORREL($Z$150:$Z$188,DB$196:DB$234)</f>
        <v>-0.46149633755641106</v>
      </c>
      <c r="AY220" s="17">
        <f t="shared" si="565"/>
        <v>-0.40810889508337916</v>
      </c>
      <c r="AZ220" s="17">
        <f t="shared" si="565"/>
        <v>-0.4287143319442589</v>
      </c>
      <c r="BA220" s="17">
        <f t="shared" si="565"/>
        <v>-0.47050056580521676</v>
      </c>
      <c r="BB220" s="17">
        <f t="shared" si="565"/>
        <v>-0.46681550034711661</v>
      </c>
      <c r="BC220" s="17">
        <f t="shared" si="565"/>
        <v>-0.45217687323763867</v>
      </c>
      <c r="BD220" s="17">
        <f t="shared" si="565"/>
        <v>-0.44866547647840915</v>
      </c>
      <c r="BE220" s="17">
        <f t="shared" si="565"/>
        <v>-0.41499874166047412</v>
      </c>
      <c r="BF220" s="17">
        <f t="shared" si="565"/>
        <v>-0.29053297394692168</v>
      </c>
      <c r="BG220" s="17">
        <f t="shared" si="565"/>
        <v>-5.8912584812931636E-2</v>
      </c>
      <c r="BH220" s="17">
        <f t="shared" si="565"/>
        <v>-0.47399031240274414</v>
      </c>
      <c r="BI220" s="17">
        <f t="shared" si="565"/>
        <v>-0.21422223184391492</v>
      </c>
      <c r="BJ220" s="69">
        <f t="shared" si="565"/>
        <v>-0.49569469699146984</v>
      </c>
      <c r="BK220" s="17">
        <f t="shared" si="565"/>
        <v>-0.37869411647692536</v>
      </c>
      <c r="BL220" s="17">
        <f t="shared" si="565"/>
        <v>-0.36679743762039907</v>
      </c>
      <c r="BM220" s="17">
        <f t="shared" si="565"/>
        <v>-0.35112762047260704</v>
      </c>
      <c r="BN220" s="17">
        <f t="shared" si="565"/>
        <v>-0.45201695711884587</v>
      </c>
      <c r="BO220" s="17">
        <f t="shared" si="565"/>
        <v>-0.30136019951356136</v>
      </c>
      <c r="BP220" s="17">
        <f t="shared" si="565"/>
        <v>-0.30685776335351816</v>
      </c>
      <c r="BQ220" s="17">
        <f t="shared" si="565"/>
        <v>-0.35008456522732834</v>
      </c>
      <c r="BR220" s="17">
        <f t="shared" si="565"/>
        <v>-0.24943409347188153</v>
      </c>
      <c r="BS220" s="17">
        <f t="shared" si="565"/>
        <v>-0.20544070456465072</v>
      </c>
      <c r="BT220" s="17">
        <f t="shared" si="565"/>
        <v>-6.5154562292503035E-2</v>
      </c>
      <c r="BU220" s="17">
        <f t="shared" si="565"/>
        <v>-0.36582832496873557</v>
      </c>
      <c r="BV220" s="17">
        <f t="shared" si="565"/>
        <v>2.8515148301103467E-3</v>
      </c>
      <c r="BW220" s="69">
        <f t="shared" si="565"/>
        <v>-0.36585189501056509</v>
      </c>
      <c r="BX220" s="17">
        <f t="shared" si="565"/>
        <v>-0.17791937892203533</v>
      </c>
      <c r="BY220" s="17">
        <f t="shared" si="565"/>
        <v>-0.35421213258806278</v>
      </c>
      <c r="BZ220" s="17">
        <f t="shared" si="565"/>
        <v>-0.3759347508266328</v>
      </c>
      <c r="CA220" s="17">
        <f t="shared" si="565"/>
        <v>-0.32137036884914033</v>
      </c>
      <c r="CB220" s="17">
        <f t="shared" si="565"/>
        <v>-0.31553609315749909</v>
      </c>
      <c r="CC220" s="17">
        <f t="shared" si="565"/>
        <v>-0.27153726842852044</v>
      </c>
      <c r="CD220" s="17">
        <f t="shared" ref="CD220:CW220" si="566">CORREL($Z$150:$Z$188,EH$196:EH$234)</f>
        <v>-0.30867650574640837</v>
      </c>
      <c r="CE220" s="17">
        <f t="shared" si="566"/>
        <v>-0.14781472757906486</v>
      </c>
      <c r="CF220" s="17">
        <f t="shared" si="566"/>
        <v>0.11417376367141127</v>
      </c>
      <c r="CG220" s="17">
        <f t="shared" si="566"/>
        <v>0.12364739858789207</v>
      </c>
      <c r="CH220" s="17">
        <f t="shared" si="566"/>
        <v>-0.13127738982360584</v>
      </c>
      <c r="CI220" s="17">
        <f t="shared" si="566"/>
        <v>-6.1881852167892819E-2</v>
      </c>
      <c r="CJ220" s="69">
        <f t="shared" si="566"/>
        <v>-0.28261388186367381</v>
      </c>
      <c r="CK220" s="17">
        <f t="shared" si="566"/>
        <v>-0.48762859384933088</v>
      </c>
      <c r="CL220" s="17">
        <f t="shared" si="566"/>
        <v>8.1591832560757874E-2</v>
      </c>
      <c r="CM220" s="17">
        <f t="shared" si="566"/>
        <v>7.7422930988894717E-2</v>
      </c>
      <c r="CN220" s="17">
        <f t="shared" si="566"/>
        <v>-0.11387786634023997</v>
      </c>
      <c r="CO220" s="17">
        <f t="shared" si="566"/>
        <v>-0.42412597669825786</v>
      </c>
      <c r="CP220" s="17">
        <f t="shared" si="566"/>
        <v>-0.42391837124204723</v>
      </c>
      <c r="CQ220" s="17">
        <f t="shared" si="566"/>
        <v>-9.1663713829410631E-2</v>
      </c>
      <c r="CR220" s="17">
        <f t="shared" si="566"/>
        <v>-0.50501575549689082</v>
      </c>
      <c r="CS220" s="17">
        <f t="shared" si="566"/>
        <v>-0.43694179426380764</v>
      </c>
      <c r="CT220" s="17">
        <f t="shared" si="566"/>
        <v>-9.5506389848762738E-2</v>
      </c>
      <c r="CU220" s="17">
        <f t="shared" si="566"/>
        <v>-0.48200824535616055</v>
      </c>
      <c r="CV220" s="17">
        <f t="shared" si="566"/>
        <v>-0.48200824535616055</v>
      </c>
      <c r="CW220" s="17">
        <f t="shared" si="566"/>
        <v>-0.34787110885248679</v>
      </c>
      <c r="DA220" s="7">
        <v>2004</v>
      </c>
      <c r="DB220" s="14">
        <v>347.23613428293157</v>
      </c>
      <c r="DC220" s="14">
        <v>57.933088662617969</v>
      </c>
      <c r="DD220" s="14">
        <v>80.549846013631822</v>
      </c>
      <c r="DE220" s="14">
        <v>241.10505880153903</v>
      </c>
      <c r="DF220" s="14">
        <v>224.53411483251168</v>
      </c>
      <c r="DG220" s="14">
        <v>291.13417323517234</v>
      </c>
      <c r="DH220" s="14">
        <v>78.827457158979101</v>
      </c>
      <c r="DI220" s="14">
        <v>337.39161933084301</v>
      </c>
      <c r="DJ220" s="14">
        <v>200.73073527345201</v>
      </c>
      <c r="DK220" s="14">
        <v>32.022870189170945</v>
      </c>
      <c r="DL220" s="14">
        <v>441.6945164149115</v>
      </c>
      <c r="DM220" s="14">
        <v>145.46838426688899</v>
      </c>
      <c r="DN220" s="71">
        <v>242.1223281518561</v>
      </c>
      <c r="DO220" s="14">
        <v>162.859817053678</v>
      </c>
      <c r="DP220" s="14">
        <v>7.0682828485930704</v>
      </c>
      <c r="DQ220" s="14">
        <v>4.1377657593452097</v>
      </c>
      <c r="DR220" s="14">
        <v>28.987625758136399</v>
      </c>
      <c r="DS220" s="14">
        <v>36.771576426849897</v>
      </c>
      <c r="DT220" s="14">
        <v>115.55445509944801</v>
      </c>
      <c r="DU220" s="14">
        <v>2.4448197306158002</v>
      </c>
      <c r="DV220" s="14">
        <v>140.00544841939401</v>
      </c>
      <c r="DW220" s="14">
        <v>6.4178351068093002</v>
      </c>
      <c r="DX220" s="14">
        <v>1.14421796030423E-2</v>
      </c>
      <c r="DY220" s="14">
        <v>79.821863578251495</v>
      </c>
      <c r="DZ220" s="14">
        <v>45.499386718489198</v>
      </c>
      <c r="EA220" s="71">
        <v>71.017905965977505</v>
      </c>
      <c r="EB220" s="14">
        <v>173.78384630136799</v>
      </c>
      <c r="EC220" s="14">
        <v>49.942121002023796</v>
      </c>
      <c r="ED220" s="14">
        <v>75.127131693085403</v>
      </c>
      <c r="EE220" s="14">
        <v>139.29384593309601</v>
      </c>
      <c r="EF220" s="14">
        <v>137.64316902373699</v>
      </c>
      <c r="EG220" s="14">
        <v>150.49964335733901</v>
      </c>
      <c r="EH220" s="14">
        <v>58.984302559960099</v>
      </c>
      <c r="EI220" s="14">
        <v>180.17300852756901</v>
      </c>
      <c r="EJ220" s="14">
        <v>104.111560958485</v>
      </c>
      <c r="EK220" s="14">
        <v>10.716417578148899</v>
      </c>
      <c r="EL220" s="14">
        <v>233.500362431491</v>
      </c>
      <c r="EM220" s="14">
        <v>68.582482064440995</v>
      </c>
      <c r="EN220" s="71">
        <v>119.64129913452</v>
      </c>
      <c r="EO220" s="14">
        <v>10.5924709278856</v>
      </c>
      <c r="EP220" s="14">
        <v>0.92268481200109798</v>
      </c>
      <c r="EQ220" s="14">
        <v>1.2849485612012099</v>
      </c>
      <c r="ER220" s="14">
        <v>72.823587110306605</v>
      </c>
      <c r="ES220" s="14">
        <v>50.119369381924798</v>
      </c>
      <c r="ET220" s="14">
        <v>25.080074778385299</v>
      </c>
      <c r="EU220" s="14">
        <v>17.3983348684032</v>
      </c>
      <c r="EV220" s="14">
        <v>17.21316238388</v>
      </c>
      <c r="EW220" s="14">
        <v>90.201339208157705</v>
      </c>
      <c r="EX220" s="14">
        <v>21.295010431419001</v>
      </c>
      <c r="EY220" s="14">
        <v>128.372290405169</v>
      </c>
      <c r="EZ220" s="14">
        <v>128.372290405169</v>
      </c>
      <c r="FA220" s="14">
        <v>51.4631230513586</v>
      </c>
      <c r="FD220" s="17"/>
    </row>
    <row r="221" spans="1:198">
      <c r="A221" s="66" t="s">
        <v>224</v>
      </c>
      <c r="B221" s="17">
        <f>CORREL($AA$150:$AA$188,H$46:H$84)</f>
        <v>0.17899362262752305</v>
      </c>
      <c r="C221" s="17">
        <f t="shared" ref="C221:W221" si="567">CORREL($AA$150:$AA$188,I$46:I$84)</f>
        <v>-0.10147911583985696</v>
      </c>
      <c r="D221" s="17">
        <f t="shared" si="567"/>
        <v>0.393189747857215</v>
      </c>
      <c r="E221" s="17">
        <f t="shared" si="567"/>
        <v>0.25460365512523941</v>
      </c>
      <c r="F221" s="17">
        <f t="shared" si="567"/>
        <v>0.21009882385667011</v>
      </c>
      <c r="G221" s="17">
        <f t="shared" si="567"/>
        <v>0.32718984727801537</v>
      </c>
      <c r="H221" s="17">
        <f t="shared" si="567"/>
        <v>-2.7205133803633874E-2</v>
      </c>
      <c r="I221" s="17">
        <f t="shared" si="567"/>
        <v>1.4304933902518222E-2</v>
      </c>
      <c r="J221" s="17">
        <f t="shared" si="567"/>
        <v>3.753494847787911E-2</v>
      </c>
      <c r="K221" s="17">
        <f t="shared" si="567"/>
        <v>-2.7823895617260203E-2</v>
      </c>
      <c r="L221" s="17">
        <f t="shared" si="567"/>
        <v>3.6623013124408375E-2</v>
      </c>
      <c r="M221" s="17">
        <f t="shared" si="567"/>
        <v>8.0739347691365662E-2</v>
      </c>
      <c r="N221" s="17">
        <f t="shared" si="567"/>
        <v>2.2945652662874821E-2</v>
      </c>
      <c r="O221" s="17">
        <f t="shared" si="567"/>
        <v>1.9614346696302715E-2</v>
      </c>
      <c r="P221" s="17">
        <f t="shared" si="567"/>
        <v>-4.8369748439959217E-3</v>
      </c>
      <c r="Q221" s="17">
        <f t="shared" si="567"/>
        <v>6.224007394662625E-2</v>
      </c>
      <c r="R221" s="17">
        <f t="shared" si="567"/>
        <v>2.8290399612128894E-2</v>
      </c>
      <c r="S221" s="17">
        <f t="shared" si="567"/>
        <v>0.10946429888442114</v>
      </c>
      <c r="T221" s="17">
        <f t="shared" si="567"/>
        <v>0.14757816679276833</v>
      </c>
      <c r="U221" s="17">
        <f t="shared" si="567"/>
        <v>0.21363034329257422</v>
      </c>
      <c r="V221" s="17">
        <f t="shared" si="567"/>
        <v>0.30893452597556204</v>
      </c>
      <c r="W221" s="17">
        <f t="shared" si="567"/>
        <v>0.39348006629918442</v>
      </c>
      <c r="Y221" s="31">
        <f>COUNT(AA$150:AA$188)</f>
        <v>39</v>
      </c>
      <c r="Z221" s="17">
        <f t="shared" si="543"/>
        <v>0.27558950579003472</v>
      </c>
      <c r="AA221" s="17">
        <f t="shared" si="544"/>
        <v>0.53874749072557337</v>
      </c>
      <c r="AB221" s="17">
        <f t="shared" si="545"/>
        <v>1.3278084868404236E-2</v>
      </c>
      <c r="AC221" s="17">
        <f t="shared" si="546"/>
        <v>0.11777765685416122</v>
      </c>
      <c r="AD221" s="17">
        <f t="shared" si="547"/>
        <v>0.19922498809376324</v>
      </c>
      <c r="AE221" s="17">
        <f t="shared" si="548"/>
        <v>4.2036019516670443E-2</v>
      </c>
      <c r="AF221" s="17">
        <f t="shared" si="549"/>
        <v>0.86941733167777491</v>
      </c>
      <c r="AG221" s="17">
        <f t="shared" si="550"/>
        <v>0.93112295285007129</v>
      </c>
      <c r="AH221" s="17">
        <f t="shared" si="551"/>
        <v>0.82053337880565169</v>
      </c>
      <c r="AI221" s="17">
        <f t="shared" si="552"/>
        <v>0.8664737624002028</v>
      </c>
      <c r="AJ221" s="17">
        <f t="shared" si="553"/>
        <v>0.82482492844874589</v>
      </c>
      <c r="AK221" s="17">
        <f t="shared" si="554"/>
        <v>0.6251170298250428</v>
      </c>
      <c r="AL221" s="17">
        <f t="shared" si="555"/>
        <v>0.88972555855437896</v>
      </c>
      <c r="AM221" s="17">
        <f t="shared" si="556"/>
        <v>0.90565762223405943</v>
      </c>
      <c r="AN221" s="17">
        <f t="shared" si="557"/>
        <v>0.97668575167421356</v>
      </c>
      <c r="AO221" s="17">
        <f t="shared" si="558"/>
        <v>0.70661341314708825</v>
      </c>
      <c r="AP221" s="17">
        <f t="shared" si="559"/>
        <v>0.86425568412933851</v>
      </c>
      <c r="AQ221" s="17">
        <f t="shared" si="560"/>
        <v>0.50709950756730882</v>
      </c>
      <c r="AR221" s="17">
        <f t="shared" si="561"/>
        <v>0.36995219937816126</v>
      </c>
      <c r="AS221" s="17">
        <f t="shared" si="562"/>
        <v>0.19160359401740523</v>
      </c>
      <c r="AT221" s="17">
        <f t="shared" si="563"/>
        <v>5.5667554556505724E-2</v>
      </c>
      <c r="AU221" s="17">
        <f t="shared" si="564"/>
        <v>1.3204199069182918E-2</v>
      </c>
      <c r="AW221" s="66" t="s">
        <v>224</v>
      </c>
      <c r="AX221" s="17">
        <f t="shared" ref="AX221:CC221" si="568">CORREL($AA$150:$AA$188,DB$196:DB$234)</f>
        <v>-8.0095830663694467E-2</v>
      </c>
      <c r="AY221" s="17">
        <f t="shared" si="568"/>
        <v>-0.21664314883915384</v>
      </c>
      <c r="AZ221" s="17">
        <f t="shared" si="568"/>
        <v>-0.18501756880124728</v>
      </c>
      <c r="BA221" s="17">
        <f t="shared" si="568"/>
        <v>-0.16664121604486457</v>
      </c>
      <c r="BB221" s="17">
        <f t="shared" si="568"/>
        <v>-1.9584351661574847E-2</v>
      </c>
      <c r="BC221" s="17">
        <f t="shared" si="568"/>
        <v>-0.12148647294723448</v>
      </c>
      <c r="BD221" s="17">
        <f t="shared" si="568"/>
        <v>-8.2037946288252006E-2</v>
      </c>
      <c r="BE221" s="17">
        <f t="shared" si="568"/>
        <v>7.8068119596595275E-3</v>
      </c>
      <c r="BF221" s="17">
        <f t="shared" si="568"/>
        <v>-0.32122082316328671</v>
      </c>
      <c r="BG221" s="17">
        <f t="shared" si="568"/>
        <v>-0.40965303996448676</v>
      </c>
      <c r="BH221" s="17">
        <f t="shared" si="568"/>
        <v>-7.3820644973100757E-2</v>
      </c>
      <c r="BI221" s="17">
        <f t="shared" si="568"/>
        <v>-5.1178567683597853E-2</v>
      </c>
      <c r="BJ221" s="68">
        <f t="shared" si="568"/>
        <v>-9.1752074197808897E-2</v>
      </c>
      <c r="BK221" s="17">
        <f t="shared" si="568"/>
        <v>-2.1285651146735189E-2</v>
      </c>
      <c r="BL221" s="17">
        <f t="shared" si="568"/>
        <v>-0.4899430008774992</v>
      </c>
      <c r="BM221" s="17">
        <f t="shared" si="568"/>
        <v>-0.38329542606957684</v>
      </c>
      <c r="BN221" s="17">
        <f t="shared" si="568"/>
        <v>-0.28108028972007365</v>
      </c>
      <c r="BO221" s="17">
        <f t="shared" si="568"/>
        <v>-1.4916702259386889E-2</v>
      </c>
      <c r="BP221" s="17">
        <f t="shared" si="568"/>
        <v>-4.3420743901261501E-2</v>
      </c>
      <c r="BQ221" s="17">
        <f t="shared" si="568"/>
        <v>-0.28658595128902653</v>
      </c>
      <c r="BR221" s="17">
        <f t="shared" si="568"/>
        <v>9.212402122745679E-2</v>
      </c>
      <c r="BS221" s="17">
        <f t="shared" si="568"/>
        <v>-0.28426954940856036</v>
      </c>
      <c r="BT221" s="17">
        <f t="shared" si="568"/>
        <v>-0.58212860222384066</v>
      </c>
      <c r="BU221" s="17">
        <f t="shared" si="568"/>
        <v>-4.4675814068130384E-2</v>
      </c>
      <c r="BV221" s="17">
        <f t="shared" si="568"/>
        <v>-4.4814735392892678E-2</v>
      </c>
      <c r="BW221" s="68">
        <f t="shared" si="568"/>
        <v>-8.8233968619599451E-2</v>
      </c>
      <c r="BX221" s="17">
        <f t="shared" si="568"/>
        <v>-5.5313039496565006E-3</v>
      </c>
      <c r="BY221" s="17">
        <f t="shared" si="568"/>
        <v>0.11753661009151001</v>
      </c>
      <c r="BZ221" s="17">
        <f t="shared" si="568"/>
        <v>5.9943397734476614E-2</v>
      </c>
      <c r="CA221" s="17">
        <f t="shared" si="568"/>
        <v>1.3306190913420545E-2</v>
      </c>
      <c r="CB221" s="17">
        <f t="shared" si="568"/>
        <v>7.2220189061425688E-2</v>
      </c>
      <c r="CC221" s="17">
        <f t="shared" si="568"/>
        <v>-1.975704129551489E-2</v>
      </c>
      <c r="CD221" s="17">
        <f t="shared" ref="CD221:CW221" si="569">CORREL($AA$150:$AA$188,EH$196:EH$234)</f>
        <v>0.21514635291037784</v>
      </c>
      <c r="CE221" s="17">
        <f t="shared" si="569"/>
        <v>9.8817212860643155E-2</v>
      </c>
      <c r="CF221" s="17">
        <f t="shared" si="569"/>
        <v>-0.14166594254063333</v>
      </c>
      <c r="CG221" s="17">
        <f t="shared" si="569"/>
        <v>-0.25262361739998174</v>
      </c>
      <c r="CH221" s="17">
        <f t="shared" si="569"/>
        <v>0.11060852987148342</v>
      </c>
      <c r="CI221" s="17">
        <f t="shared" si="569"/>
        <v>0.31570720568637239</v>
      </c>
      <c r="CJ221" s="68">
        <f t="shared" si="569"/>
        <v>0.2024932537293852</v>
      </c>
      <c r="CK221" s="17">
        <f t="shared" si="569"/>
        <v>-0.14889640580870483</v>
      </c>
      <c r="CL221" s="17">
        <f t="shared" si="569"/>
        <v>2.0509121694970562E-2</v>
      </c>
      <c r="CM221" s="17">
        <f t="shared" si="569"/>
        <v>-9.0302448566202634E-2</v>
      </c>
      <c r="CN221" s="17">
        <f t="shared" si="569"/>
        <v>-4.9221251381383106E-2</v>
      </c>
      <c r="CO221" s="17">
        <f t="shared" si="569"/>
        <v>-0.14205012315090873</v>
      </c>
      <c r="CP221" s="17">
        <f t="shared" si="569"/>
        <v>-0.19959901724518192</v>
      </c>
      <c r="CQ221" s="17">
        <f t="shared" si="569"/>
        <v>-0.20852436963397522</v>
      </c>
      <c r="CR221" s="17">
        <f t="shared" si="569"/>
        <v>-0.28480211565741687</v>
      </c>
      <c r="CS221" s="17">
        <f t="shared" si="569"/>
        <v>-0.25223365144712134</v>
      </c>
      <c r="CT221" s="17">
        <f t="shared" si="569"/>
        <v>-0.32085654402034303</v>
      </c>
      <c r="CU221" s="17">
        <f t="shared" si="569"/>
        <v>-0.20346090959433313</v>
      </c>
      <c r="CV221" s="17">
        <f t="shared" si="569"/>
        <v>-0.20346090959433313</v>
      </c>
      <c r="CW221" s="17">
        <f t="shared" si="569"/>
        <v>-0.26749226702504764</v>
      </c>
      <c r="DA221" s="7">
        <v>2005</v>
      </c>
      <c r="DB221" s="14">
        <v>427.93486410820299</v>
      </c>
      <c r="DC221" s="14">
        <v>80.880989326512605</v>
      </c>
      <c r="DD221" s="14">
        <v>59.9939580564279</v>
      </c>
      <c r="DE221" s="14">
        <v>326.08169938883293</v>
      </c>
      <c r="DF221" s="14">
        <v>245.22415942810198</v>
      </c>
      <c r="DG221" s="14">
        <v>397.63871560750499</v>
      </c>
      <c r="DH221" s="14">
        <v>139.34159677563008</v>
      </c>
      <c r="DI221" s="14">
        <v>329.34579932968097</v>
      </c>
      <c r="DJ221" s="14">
        <v>224.209619374748</v>
      </c>
      <c r="DK221" s="14">
        <v>55.406282562314182</v>
      </c>
      <c r="DL221" s="14">
        <v>516.3625586269859</v>
      </c>
      <c r="DM221" s="14">
        <v>278.00341416747767</v>
      </c>
      <c r="DN221" s="71">
        <v>313.36375123011732</v>
      </c>
      <c r="DO221" s="14">
        <v>163.44131732017101</v>
      </c>
      <c r="DP221" s="14">
        <v>25.6830129583158</v>
      </c>
      <c r="DQ221" s="14">
        <v>14.802606948542</v>
      </c>
      <c r="DR221" s="14">
        <v>61.067123142691898</v>
      </c>
      <c r="DS221" s="14">
        <v>54.044672108904798</v>
      </c>
      <c r="DT221" s="14">
        <v>122.939907950753</v>
      </c>
      <c r="DU221" s="14">
        <v>7.8293740219957897</v>
      </c>
      <c r="DV221" s="14">
        <v>175.03951842012199</v>
      </c>
      <c r="DW221" s="14">
        <v>29.500530975453199</v>
      </c>
      <c r="DX221" s="14">
        <v>0.59317879744734003</v>
      </c>
      <c r="DY221" s="14">
        <v>144.557086741143</v>
      </c>
      <c r="DZ221" s="14">
        <v>59.406720846272798</v>
      </c>
      <c r="EA221" s="71">
        <v>87.188142352785604</v>
      </c>
      <c r="EB221" s="14">
        <v>121.476489066124</v>
      </c>
      <c r="EC221" s="14">
        <v>40.276225133365699</v>
      </c>
      <c r="ED221" s="14">
        <v>31.663254973951599</v>
      </c>
      <c r="EE221" s="14">
        <v>106.59811785411</v>
      </c>
      <c r="EF221" s="14">
        <v>80.3995954297922</v>
      </c>
      <c r="EG221" s="14">
        <v>125.351900485839</v>
      </c>
      <c r="EH221" s="14">
        <v>67.313137966422104</v>
      </c>
      <c r="EI221" s="14">
        <v>88.222852830352593</v>
      </c>
      <c r="EJ221" s="14">
        <v>42.870722258993801</v>
      </c>
      <c r="EK221" s="14">
        <v>5.4247436668330398</v>
      </c>
      <c r="EL221" s="14">
        <v>134.023245451218</v>
      </c>
      <c r="EM221" s="14">
        <v>74.159002996711905</v>
      </c>
      <c r="EN221" s="71">
        <v>91.034908851470703</v>
      </c>
      <c r="EO221" s="14">
        <v>143.017057721908</v>
      </c>
      <c r="EP221" s="14">
        <v>14.921751234831101</v>
      </c>
      <c r="EQ221" s="14">
        <v>13.5280961339343</v>
      </c>
      <c r="ER221" s="14">
        <v>158.41645839203099</v>
      </c>
      <c r="ES221" s="14">
        <v>110.77989188940499</v>
      </c>
      <c r="ET221" s="14">
        <v>149.346907170913</v>
      </c>
      <c r="EU221" s="14">
        <v>64.1990847872122</v>
      </c>
      <c r="EV221" s="14">
        <v>66.083428079206399</v>
      </c>
      <c r="EW221" s="14">
        <v>151.83836614030099</v>
      </c>
      <c r="EX221" s="14">
        <v>49.3883600980338</v>
      </c>
      <c r="EY221" s="14">
        <v>237.78222643462499</v>
      </c>
      <c r="EZ221" s="14">
        <v>237.78222643462499</v>
      </c>
      <c r="FA221" s="14">
        <v>135.14070002586101</v>
      </c>
      <c r="FD221" s="17"/>
    </row>
    <row r="222" spans="1:198">
      <c r="A222" s="66" t="s">
        <v>225</v>
      </c>
      <c r="B222" s="17">
        <f>CORREL($AB$150:$AB$188,H$46:H$84)</f>
        <v>-0.12235062601609338</v>
      </c>
      <c r="C222" s="17">
        <f t="shared" ref="C222:W222" si="570">CORREL($AB$150:$AB$188,I$46:I$84)</f>
        <v>0.1116710415845935</v>
      </c>
      <c r="D222" s="17">
        <f t="shared" si="570"/>
        <v>-8.7545200721485403E-2</v>
      </c>
      <c r="E222" s="17">
        <f t="shared" si="570"/>
        <v>6.812669356518615E-2</v>
      </c>
      <c r="F222" s="17">
        <f t="shared" si="570"/>
        <v>3.3133327031213175E-2</v>
      </c>
      <c r="G222" s="17">
        <f t="shared" si="570"/>
        <v>-1.664366172645362E-2</v>
      </c>
      <c r="H222" s="17">
        <f t="shared" si="570"/>
        <v>-4.8165747413889237E-2</v>
      </c>
      <c r="I222" s="17">
        <f t="shared" si="570"/>
        <v>0.11214912330787927</v>
      </c>
      <c r="J222" s="17">
        <f t="shared" si="570"/>
        <v>0.20300709571205824</v>
      </c>
      <c r="K222" s="17">
        <f t="shared" si="570"/>
        <v>0.24580232761377943</v>
      </c>
      <c r="L222" s="17">
        <f t="shared" si="570"/>
        <v>0.25391836615307517</v>
      </c>
      <c r="M222" s="17">
        <f t="shared" si="570"/>
        <v>0.22003211499289979</v>
      </c>
      <c r="N222" s="17">
        <f t="shared" si="570"/>
        <v>0.19410769536190006</v>
      </c>
      <c r="O222" s="17">
        <f t="shared" si="570"/>
        <v>0.11508636288872356</v>
      </c>
      <c r="P222" s="17">
        <f t="shared" si="570"/>
        <v>-1.7113704198520659E-2</v>
      </c>
      <c r="Q222" s="17">
        <f t="shared" si="570"/>
        <v>0.13448517996043155</v>
      </c>
      <c r="R222" s="17">
        <f t="shared" si="570"/>
        <v>-8.3862767959691845E-3</v>
      </c>
      <c r="S222" s="17">
        <f t="shared" si="570"/>
        <v>-0.12603226456561958</v>
      </c>
      <c r="T222" s="17">
        <f t="shared" si="570"/>
        <v>-0.12794651369730706</v>
      </c>
      <c r="U222" s="17">
        <f t="shared" si="570"/>
        <v>-5.4220890855223797E-3</v>
      </c>
      <c r="V222" s="17">
        <f t="shared" si="570"/>
        <v>-4.6340091766935049E-4</v>
      </c>
      <c r="W222" s="17">
        <f t="shared" si="570"/>
        <v>5.3518021473844921E-2</v>
      </c>
      <c r="Y222" s="31">
        <f>COUNT(AB$150:AB$188)</f>
        <v>37</v>
      </c>
      <c r="Z222" s="17">
        <f t="shared" si="543"/>
        <v>0.47066151221508257</v>
      </c>
      <c r="AA222" s="17">
        <f t="shared" si="544"/>
        <v>0.51052708098384803</v>
      </c>
      <c r="AB222" s="17">
        <f t="shared" si="545"/>
        <v>0.60639201517718733</v>
      </c>
      <c r="AC222" s="17">
        <f t="shared" si="546"/>
        <v>0.68868420073261805</v>
      </c>
      <c r="AD222" s="17">
        <f t="shared" si="547"/>
        <v>0.84564501898107813</v>
      </c>
      <c r="AE222" s="17">
        <f t="shared" si="548"/>
        <v>0.92211390044223762</v>
      </c>
      <c r="AF222" s="17">
        <f t="shared" si="549"/>
        <v>0.77710842031748295</v>
      </c>
      <c r="AG222" s="17">
        <f t="shared" si="550"/>
        <v>0.50870711408648472</v>
      </c>
      <c r="AH222" s="17">
        <f t="shared" si="551"/>
        <v>0.22818096242391089</v>
      </c>
      <c r="AI222" s="17">
        <f t="shared" si="552"/>
        <v>0.14252694316018943</v>
      </c>
      <c r="AJ222" s="17">
        <f t="shared" si="553"/>
        <v>0.12939524902449254</v>
      </c>
      <c r="AK222" s="17">
        <f t="shared" si="554"/>
        <v>0.19067986121056091</v>
      </c>
      <c r="AL222" s="17">
        <f t="shared" si="555"/>
        <v>0.24965987885244931</v>
      </c>
      <c r="AM222" s="17">
        <f t="shared" si="556"/>
        <v>0.49759741227501375</v>
      </c>
      <c r="AN222" s="17">
        <f t="shared" si="557"/>
        <v>0.9199212590885143</v>
      </c>
      <c r="AO222" s="17">
        <f t="shared" si="558"/>
        <v>0.42744052117190612</v>
      </c>
      <c r="AP222" s="17">
        <f t="shared" si="559"/>
        <v>0.96071076017374057</v>
      </c>
      <c r="AQ222" s="17">
        <f t="shared" si="560"/>
        <v>0.45731015556442567</v>
      </c>
      <c r="AR222" s="17">
        <f t="shared" si="561"/>
        <v>0.45044944605071946</v>
      </c>
      <c r="AS222" s="17">
        <f t="shared" si="562"/>
        <v>0.97459209649079903</v>
      </c>
      <c r="AT222" s="17">
        <f t="shared" si="563"/>
        <v>0.99782815524468527</v>
      </c>
      <c r="AU222" s="17">
        <f t="shared" si="564"/>
        <v>0.75307320694489888</v>
      </c>
      <c r="AW222" s="66" t="s">
        <v>225</v>
      </c>
      <c r="AX222" s="17">
        <f t="shared" ref="AX222:CC222" si="571">CORREL($AB$150:$AB$188,DB$196:DB$234)</f>
        <v>6.3163010192516973E-3</v>
      </c>
      <c r="AY222" s="17">
        <f t="shared" si="571"/>
        <v>0.18591267203985876</v>
      </c>
      <c r="AZ222" s="17">
        <f t="shared" si="571"/>
        <v>0.259382999003895</v>
      </c>
      <c r="BA222" s="17">
        <f t="shared" si="571"/>
        <v>0.16826221427154178</v>
      </c>
      <c r="BB222" s="17">
        <f t="shared" si="571"/>
        <v>3.8514592834291893E-2</v>
      </c>
      <c r="BC222" s="17">
        <f t="shared" si="571"/>
        <v>5.7068048608728775E-3</v>
      </c>
      <c r="BD222" s="17">
        <f t="shared" si="571"/>
        <v>-4.3531145981540786E-2</v>
      </c>
      <c r="BE222" s="17">
        <f t="shared" si="571"/>
        <v>6.3617446087369384E-2</v>
      </c>
      <c r="BF222" s="17">
        <f t="shared" si="571"/>
        <v>0.20334878770385981</v>
      </c>
      <c r="BG222" s="17">
        <f t="shared" si="571"/>
        <v>0.2746147985491294</v>
      </c>
      <c r="BH222" s="17">
        <f t="shared" si="571"/>
        <v>5.6353456392752813E-2</v>
      </c>
      <c r="BI222" s="17">
        <f t="shared" si="571"/>
        <v>-7.5923562148102627E-2</v>
      </c>
      <c r="BJ222" s="68">
        <f t="shared" si="571"/>
        <v>0.13852382910924568</v>
      </c>
      <c r="BK222" s="17">
        <f t="shared" si="571"/>
        <v>-2.9075443973621884E-2</v>
      </c>
      <c r="BL222" s="17">
        <f t="shared" si="571"/>
        <v>0.15171240043003523</v>
      </c>
      <c r="BM222" s="17">
        <f t="shared" si="571"/>
        <v>7.4000335123135122E-3</v>
      </c>
      <c r="BN222" s="17">
        <f t="shared" si="571"/>
        <v>-0.12045899514056388</v>
      </c>
      <c r="BO222" s="17">
        <f t="shared" si="571"/>
        <v>-0.10635751152628586</v>
      </c>
      <c r="BP222" s="17">
        <f t="shared" si="571"/>
        <v>-0.10803934470484079</v>
      </c>
      <c r="BQ222" s="17">
        <f t="shared" si="571"/>
        <v>-4.4735908475406073E-2</v>
      </c>
      <c r="BR222" s="17">
        <f t="shared" si="571"/>
        <v>-0.1049142456507936</v>
      </c>
      <c r="BS222" s="17">
        <f t="shared" si="571"/>
        <v>5.5716753392055243E-2</v>
      </c>
      <c r="BT222" s="17">
        <f t="shared" si="571"/>
        <v>0.35477167501894985</v>
      </c>
      <c r="BU222" s="17">
        <f t="shared" si="571"/>
        <v>-0.14198846499499113</v>
      </c>
      <c r="BV222" s="17">
        <f t="shared" si="571"/>
        <v>-0.33486659905634492</v>
      </c>
      <c r="BW222" s="68">
        <f t="shared" si="571"/>
        <v>-0.10469652650948266</v>
      </c>
      <c r="BX222" s="17">
        <f t="shared" si="571"/>
        <v>4.2643196940571879E-2</v>
      </c>
      <c r="BY222" s="17">
        <f t="shared" si="571"/>
        <v>0.14454368545056367</v>
      </c>
      <c r="BZ222" s="17">
        <f t="shared" si="571"/>
        <v>0.27630358225506441</v>
      </c>
      <c r="CA222" s="17">
        <f t="shared" si="571"/>
        <v>0.1335019381334866</v>
      </c>
      <c r="CB222" s="17">
        <f t="shared" si="571"/>
        <v>1.2234866630648216E-2</v>
      </c>
      <c r="CC222" s="17">
        <f t="shared" si="571"/>
        <v>3.8939357529096497E-2</v>
      </c>
      <c r="CD222" s="17">
        <f t="shared" ref="CD222:CW222" si="572">CORREL($AB$150:$AB$188,EH$196:EH$234)</f>
        <v>-0.12072614303537153</v>
      </c>
      <c r="CE222" s="17">
        <f t="shared" si="572"/>
        <v>0.12283309867582932</v>
      </c>
      <c r="CF222" s="17">
        <f t="shared" si="572"/>
        <v>3.5715020916912719E-2</v>
      </c>
      <c r="CG222" s="17">
        <f t="shared" si="572"/>
        <v>-1.9005785855542887E-2</v>
      </c>
      <c r="CH222" s="17">
        <f t="shared" si="572"/>
        <v>2.6091993282435843E-2</v>
      </c>
      <c r="CI222" s="17">
        <f t="shared" si="572"/>
        <v>-8.0719435127774491E-2</v>
      </c>
      <c r="CJ222" s="68">
        <f t="shared" si="572"/>
        <v>7.918490212331307E-2</v>
      </c>
      <c r="CK222" s="17">
        <f t="shared" si="572"/>
        <v>-9.7786921572515888E-3</v>
      </c>
      <c r="CL222" s="17">
        <f t="shared" si="572"/>
        <v>2.3721380066416855E-2</v>
      </c>
      <c r="CM222" s="17">
        <f t="shared" si="572"/>
        <v>0.10105363832777094</v>
      </c>
      <c r="CN222" s="17">
        <f t="shared" si="572"/>
        <v>0.26509833717092335</v>
      </c>
      <c r="CO222" s="17">
        <f t="shared" si="572"/>
        <v>0.21842980251498151</v>
      </c>
      <c r="CP222" s="17">
        <f t="shared" si="572"/>
        <v>4.3368622179291751E-2</v>
      </c>
      <c r="CQ222" s="17">
        <f t="shared" si="572"/>
        <v>0.10187266685025008</v>
      </c>
      <c r="CR222" s="17">
        <f t="shared" si="572"/>
        <v>0.12918418942633622</v>
      </c>
      <c r="CS222" s="17">
        <f t="shared" si="572"/>
        <v>0.28878242342438332</v>
      </c>
      <c r="CT222" s="17">
        <f t="shared" si="572"/>
        <v>0.2790250224329836</v>
      </c>
      <c r="CU222" s="17">
        <f t="shared" si="572"/>
        <v>0.24112507529475499</v>
      </c>
      <c r="CV222" s="17">
        <f t="shared" si="572"/>
        <v>0.24112507529475499</v>
      </c>
      <c r="CW222" s="17">
        <f t="shared" si="572"/>
        <v>0.23462138798960452</v>
      </c>
      <c r="DA222" s="7">
        <v>2006</v>
      </c>
      <c r="DB222" s="14">
        <v>488.43511498681994</v>
      </c>
      <c r="DC222" s="14">
        <v>51.295358443048521</v>
      </c>
      <c r="DD222" s="14">
        <v>51.580584999295482</v>
      </c>
      <c r="DE222" s="14">
        <v>313.24630937013461</v>
      </c>
      <c r="DF222" s="14">
        <v>299.00057053620731</v>
      </c>
      <c r="DG222" s="14">
        <v>436.90268770212094</v>
      </c>
      <c r="DH222" s="14">
        <v>120.24876771302451</v>
      </c>
      <c r="DI222" s="14">
        <v>437.68258578776062</v>
      </c>
      <c r="DJ222" s="14">
        <v>287.64080802285844</v>
      </c>
      <c r="DK222" s="14">
        <v>58.292388283662525</v>
      </c>
      <c r="DL222" s="14">
        <v>595.61260048767599</v>
      </c>
      <c r="DM222" s="14">
        <v>262.30075838687964</v>
      </c>
      <c r="DN222" s="71">
        <v>291.94064947321897</v>
      </c>
      <c r="DO222" s="14">
        <v>166.217068385913</v>
      </c>
      <c r="DP222" s="14">
        <v>8.4018461286411394</v>
      </c>
      <c r="DQ222" s="14">
        <v>7.5602303877094101</v>
      </c>
      <c r="DR222" s="14">
        <v>61.498569457414597</v>
      </c>
      <c r="DS222" s="14">
        <v>77.662794452111598</v>
      </c>
      <c r="DT222" s="14">
        <v>106.425835449926</v>
      </c>
      <c r="DU222" s="14">
        <v>5.9719889371899004</v>
      </c>
      <c r="DV222" s="14">
        <v>196.12035164192301</v>
      </c>
      <c r="DW222" s="14">
        <v>40.481116094929703</v>
      </c>
      <c r="DX222" s="14">
        <v>0.37798959013901601</v>
      </c>
      <c r="DY222" s="14">
        <v>155.26729916898901</v>
      </c>
      <c r="DZ222" s="14">
        <v>66.420918995907698</v>
      </c>
      <c r="EA222" s="71">
        <v>79.813576965747302</v>
      </c>
      <c r="EB222" s="14">
        <v>179.53918321275501</v>
      </c>
      <c r="EC222" s="14">
        <v>38.261653604048099</v>
      </c>
      <c r="ED222" s="14">
        <v>36.607409433030803</v>
      </c>
      <c r="EE222" s="14">
        <v>127.079069245112</v>
      </c>
      <c r="EF222" s="14">
        <v>141.69139378056499</v>
      </c>
      <c r="EG222" s="14">
        <v>170.95197755120799</v>
      </c>
      <c r="EH222" s="14">
        <v>87.748962770361601</v>
      </c>
      <c r="EI222" s="14">
        <v>160.98694608822299</v>
      </c>
      <c r="EJ222" s="14">
        <v>51.0856135310597</v>
      </c>
      <c r="EK222" s="14">
        <v>0.85909927097250804</v>
      </c>
      <c r="EL222" s="14">
        <v>208.18372404549601</v>
      </c>
      <c r="EM222" s="14">
        <v>109.36307319767</v>
      </c>
      <c r="EN222" s="71">
        <v>116.215298122899</v>
      </c>
      <c r="EO222" s="14">
        <v>142.678863388152</v>
      </c>
      <c r="EP222" s="14">
        <v>4.6318587103592801</v>
      </c>
      <c r="EQ222" s="14">
        <v>7.4129451785552698</v>
      </c>
      <c r="ER222" s="14">
        <v>124.668670667608</v>
      </c>
      <c r="ES222" s="14">
        <v>79.6463823035307</v>
      </c>
      <c r="ET222" s="14">
        <v>159.524874700987</v>
      </c>
      <c r="EU222" s="14">
        <v>26.527816005472999</v>
      </c>
      <c r="EV222" s="14">
        <v>80.5752880576146</v>
      </c>
      <c r="EW222" s="14">
        <v>196.074078396869</v>
      </c>
      <c r="EX222" s="14">
        <v>57.055299422551002</v>
      </c>
      <c r="EY222" s="14">
        <v>232.161577273191</v>
      </c>
      <c r="EZ222" s="14">
        <v>232.161577273191</v>
      </c>
      <c r="FA222" s="14">
        <v>95.911774384572695</v>
      </c>
      <c r="FD222" s="17"/>
    </row>
    <row r="223" spans="1:198">
      <c r="A223" s="66" t="s">
        <v>226</v>
      </c>
      <c r="B223" s="17">
        <f>CORREL($AC$150:$AC$188,H$46:H$84)</f>
        <v>6.9103814035445993E-2</v>
      </c>
      <c r="C223" s="17">
        <f t="shared" ref="C223:W223" si="573">CORREL($AC$150:$AC$188,I$46:I$84)</f>
        <v>0.11781338894390633</v>
      </c>
      <c r="D223" s="17">
        <f t="shared" si="573"/>
        <v>-0.23113620501015106</v>
      </c>
      <c r="E223" s="17">
        <f t="shared" si="573"/>
        <v>-0.18927550521315242</v>
      </c>
      <c r="F223" s="17">
        <f t="shared" si="573"/>
        <v>-0.28953071717212553</v>
      </c>
      <c r="G223" s="17">
        <f t="shared" si="573"/>
        <v>-0.28111851580741892</v>
      </c>
      <c r="H223" s="17">
        <f t="shared" si="573"/>
        <v>-0.1812711786458317</v>
      </c>
      <c r="I223" s="17">
        <f t="shared" si="573"/>
        <v>-0.19386921689166436</v>
      </c>
      <c r="J223" s="17">
        <f t="shared" si="573"/>
        <v>-0.26018121248526799</v>
      </c>
      <c r="K223" s="17">
        <f t="shared" si="573"/>
        <v>-0.22883795815157565</v>
      </c>
      <c r="L223" s="17">
        <f t="shared" si="573"/>
        <v>-0.21703234495381446</v>
      </c>
      <c r="M223" s="17">
        <f t="shared" si="573"/>
        <v>-0.19329173484398468</v>
      </c>
      <c r="N223" s="17">
        <f t="shared" si="573"/>
        <v>-0.18577817778196198</v>
      </c>
      <c r="O223" s="17">
        <f t="shared" si="573"/>
        <v>-0.23428579515843417</v>
      </c>
      <c r="P223" s="17">
        <f t="shared" si="573"/>
        <v>-0.1264999140544143</v>
      </c>
      <c r="Q223" s="17">
        <f t="shared" si="573"/>
        <v>-0.35736230728590057</v>
      </c>
      <c r="R223" s="17">
        <f t="shared" si="573"/>
        <v>3.9251609036161574E-2</v>
      </c>
      <c r="S223" s="17">
        <f t="shared" si="573"/>
        <v>-9.7081296782007553E-2</v>
      </c>
      <c r="T223" s="17">
        <f t="shared" si="573"/>
        <v>-0.37393226254924616</v>
      </c>
      <c r="U223" s="17">
        <f t="shared" si="573"/>
        <v>-0.1161783172115769</v>
      </c>
      <c r="V223" s="17">
        <f t="shared" si="573"/>
        <v>-3.5119368681473528E-2</v>
      </c>
      <c r="W223" s="17">
        <f t="shared" si="573"/>
        <v>-9.0480206813200473E-2</v>
      </c>
      <c r="Y223" s="31">
        <f>COUNT(AC$150:AC$188)</f>
        <v>32</v>
      </c>
      <c r="Z223" s="17">
        <f t="shared" si="543"/>
        <v>0.70706018646863744</v>
      </c>
      <c r="AA223" s="17">
        <f t="shared" si="544"/>
        <v>0.52075619919647775</v>
      </c>
      <c r="AB223" s="17">
        <f t="shared" si="545"/>
        <v>0.20308833319116595</v>
      </c>
      <c r="AC223" s="17">
        <f t="shared" si="546"/>
        <v>0.29949323565165703</v>
      </c>
      <c r="AD223" s="17">
        <f t="shared" si="547"/>
        <v>0.10798605375737431</v>
      </c>
      <c r="AE223" s="17">
        <f t="shared" si="548"/>
        <v>0.11909175223134941</v>
      </c>
      <c r="AF223" s="17">
        <f t="shared" si="549"/>
        <v>0.32076633150803574</v>
      </c>
      <c r="AG223" s="17">
        <f t="shared" si="550"/>
        <v>0.28769796522261354</v>
      </c>
      <c r="AH223" s="17">
        <f t="shared" si="551"/>
        <v>0.15039021910435885</v>
      </c>
      <c r="AI223" s="17">
        <f t="shared" si="552"/>
        <v>0.20774269403621898</v>
      </c>
      <c r="AJ223" s="17">
        <f t="shared" si="553"/>
        <v>0.2328065102536</v>
      </c>
      <c r="AK223" s="17">
        <f t="shared" si="554"/>
        <v>0.28916418504988761</v>
      </c>
      <c r="AL223" s="17">
        <f t="shared" si="555"/>
        <v>0.30867555921169509</v>
      </c>
      <c r="AM223" s="17">
        <f t="shared" si="556"/>
        <v>0.19682764194997895</v>
      </c>
      <c r="AN223" s="17">
        <f t="shared" si="557"/>
        <v>0.49025675366463561</v>
      </c>
      <c r="AO223" s="17">
        <f t="shared" si="558"/>
        <v>4.4645898375357471E-2</v>
      </c>
      <c r="AP223" s="17">
        <f t="shared" si="559"/>
        <v>0.83110192038148145</v>
      </c>
      <c r="AQ223" s="17">
        <f t="shared" si="560"/>
        <v>0.59709916458778844</v>
      </c>
      <c r="AR223" s="17">
        <f t="shared" si="561"/>
        <v>3.5006324029789912E-2</v>
      </c>
      <c r="AS223" s="17">
        <f t="shared" si="562"/>
        <v>0.52659896428388198</v>
      </c>
      <c r="AT223" s="17">
        <f t="shared" si="563"/>
        <v>0.84866684491696431</v>
      </c>
      <c r="AU223" s="17">
        <f t="shared" si="564"/>
        <v>0.62237878672633362</v>
      </c>
      <c r="AW223" s="66" t="s">
        <v>226</v>
      </c>
      <c r="AX223" s="17">
        <f t="shared" ref="AX223:CC223" si="574">CORREL($AC$150:$AC$188,DB$196:DB$234)</f>
        <v>0.18376933582203997</v>
      </c>
      <c r="AY223" s="17">
        <f t="shared" si="574"/>
        <v>0.10882357830648216</v>
      </c>
      <c r="AZ223" s="17">
        <f t="shared" si="574"/>
        <v>0.28175697652803472</v>
      </c>
      <c r="BA223" s="17">
        <f t="shared" si="574"/>
        <v>4.3162663086469225E-2</v>
      </c>
      <c r="BB223" s="17">
        <f t="shared" si="574"/>
        <v>-0.10871430243817896</v>
      </c>
      <c r="BC223" s="17">
        <f t="shared" si="574"/>
        <v>0.20840851340926264</v>
      </c>
      <c r="BD223" s="17">
        <f t="shared" si="574"/>
        <v>2.6290769891172974E-2</v>
      </c>
      <c r="BE223" s="17">
        <f t="shared" si="574"/>
        <v>0.11689616037295067</v>
      </c>
      <c r="BF223" s="17">
        <f t="shared" si="574"/>
        <v>0.17142100703663424</v>
      </c>
      <c r="BG223" s="17">
        <f t="shared" si="574"/>
        <v>0.34723565157467734</v>
      </c>
      <c r="BH223" s="17">
        <f t="shared" si="574"/>
        <v>8.9451479104023207E-2</v>
      </c>
      <c r="BI223" s="17">
        <f t="shared" si="574"/>
        <v>-0.16866773036955049</v>
      </c>
      <c r="BJ223" s="68">
        <f t="shared" si="574"/>
        <v>-0.13466695376042179</v>
      </c>
      <c r="BK223" s="17">
        <f t="shared" si="574"/>
        <v>0.27097192548876814</v>
      </c>
      <c r="BL223" s="17">
        <f t="shared" si="574"/>
        <v>0.42018667278770799</v>
      </c>
      <c r="BM223" s="17">
        <f t="shared" si="574"/>
        <v>0.42433443779153035</v>
      </c>
      <c r="BN223" s="17">
        <f t="shared" si="574"/>
        <v>0.34222055614022923</v>
      </c>
      <c r="BO223" s="17">
        <f t="shared" si="574"/>
        <v>1.5829850051343988E-2</v>
      </c>
      <c r="BP223" s="17">
        <f t="shared" si="574"/>
        <v>0.25856186268802522</v>
      </c>
      <c r="BQ223" s="17">
        <f t="shared" si="574"/>
        <v>0.19995329132364784</v>
      </c>
      <c r="BR223" s="17">
        <f t="shared" si="574"/>
        <v>0.20399668066539478</v>
      </c>
      <c r="BS223" s="17">
        <f t="shared" si="574"/>
        <v>-7.2939552510098583E-3</v>
      </c>
      <c r="BT223" s="17">
        <f t="shared" si="574"/>
        <v>9.3721105640477517E-2</v>
      </c>
      <c r="BU223" s="17">
        <f t="shared" si="574"/>
        <v>0.20731056565736006</v>
      </c>
      <c r="BV223" s="17">
        <f t="shared" si="574"/>
        <v>-7.2781839717026828E-2</v>
      </c>
      <c r="BW223" s="68">
        <f t="shared" si="574"/>
        <v>4.6953415182571387E-2</v>
      </c>
      <c r="BX223" s="17">
        <f t="shared" si="574"/>
        <v>-0.22314733181802887</v>
      </c>
      <c r="BY223" s="17">
        <f t="shared" si="574"/>
        <v>-1.8675941404176343E-2</v>
      </c>
      <c r="BZ223" s="17">
        <f t="shared" si="574"/>
        <v>8.0105946440854559E-2</v>
      </c>
      <c r="CA223" s="17">
        <f t="shared" si="574"/>
        <v>-0.16428379765386972</v>
      </c>
      <c r="CB223" s="17">
        <f t="shared" si="574"/>
        <v>-0.22692139715437715</v>
      </c>
      <c r="CC223" s="17">
        <f t="shared" si="574"/>
        <v>-0.17180956673073908</v>
      </c>
      <c r="CD223" s="17">
        <f t="shared" ref="CD223:CW223" si="575">CORREL($AC$150:$AC$188,EH$196:EH$234)</f>
        <v>-0.16813503791250797</v>
      </c>
      <c r="CE223" s="17">
        <f t="shared" si="575"/>
        <v>-0.15305322555077025</v>
      </c>
      <c r="CF223" s="17">
        <f t="shared" si="575"/>
        <v>-4.3909812876808223E-2</v>
      </c>
      <c r="CG223" s="17">
        <f t="shared" si="575"/>
        <v>0.13078360931758023</v>
      </c>
      <c r="CH223" s="17">
        <f t="shared" si="575"/>
        <v>-0.25782714208230556</v>
      </c>
      <c r="CI223" s="17">
        <f t="shared" si="575"/>
        <v>-0.31223267640491764</v>
      </c>
      <c r="CJ223" s="68">
        <f t="shared" si="575"/>
        <v>-0.35714960491395825</v>
      </c>
      <c r="CK223" s="17">
        <f t="shared" si="575"/>
        <v>0.39879746425629825</v>
      </c>
      <c r="CL223" s="17">
        <f t="shared" si="575"/>
        <v>-0.30030885787251793</v>
      </c>
      <c r="CM223" s="17">
        <f t="shared" si="575"/>
        <v>1.2186598338461151E-2</v>
      </c>
      <c r="CN223" s="17">
        <f t="shared" si="575"/>
        <v>-8.453231476195916E-2</v>
      </c>
      <c r="CO223" s="17">
        <f t="shared" si="575"/>
        <v>2.5232861590681565E-2</v>
      </c>
      <c r="CP223" s="17">
        <f t="shared" si="575"/>
        <v>0.46369229380235072</v>
      </c>
      <c r="CQ223" s="17">
        <f t="shared" si="575"/>
        <v>0.11931708801624361</v>
      </c>
      <c r="CR223" s="17">
        <f t="shared" si="575"/>
        <v>0.23718392439958047</v>
      </c>
      <c r="CS223" s="17">
        <f t="shared" si="575"/>
        <v>0.35479098261107839</v>
      </c>
      <c r="CT223" s="17">
        <f t="shared" si="575"/>
        <v>0.37628612540038869</v>
      </c>
      <c r="CU223" s="17">
        <f t="shared" si="575"/>
        <v>0.20964479537880137</v>
      </c>
      <c r="CV223" s="17">
        <f t="shared" si="575"/>
        <v>0.20964479537880137</v>
      </c>
      <c r="CW223" s="17">
        <f t="shared" si="575"/>
        <v>5.9404644156926534E-2</v>
      </c>
      <c r="DA223" s="7">
        <v>2007</v>
      </c>
      <c r="DB223" s="14">
        <v>298.59203859073426</v>
      </c>
      <c r="DC223" s="14">
        <v>53.171895927169288</v>
      </c>
      <c r="DD223" s="14">
        <v>24.302509064156929</v>
      </c>
      <c r="DE223" s="14">
        <v>228.265346771439</v>
      </c>
      <c r="DF223" s="14">
        <v>195.78277898654051</v>
      </c>
      <c r="DG223" s="14">
        <v>242.0569651256456</v>
      </c>
      <c r="DH223" s="14">
        <v>117.2826266580589</v>
      </c>
      <c r="DI223" s="14">
        <v>290.88520509133411</v>
      </c>
      <c r="DJ223" s="14">
        <v>166.65725523721221</v>
      </c>
      <c r="DK223" s="14">
        <v>24.757978894787961</v>
      </c>
      <c r="DL223" s="14">
        <v>373.57260746661149</v>
      </c>
      <c r="DM223" s="14">
        <v>234.72993056440089</v>
      </c>
      <c r="DN223" s="71">
        <v>252.61501796003671</v>
      </c>
      <c r="DO223" s="14">
        <v>123.762637863772</v>
      </c>
      <c r="DP223" s="14">
        <v>9.5452566372212893</v>
      </c>
      <c r="DQ223" s="14">
        <v>7.9413122378298002</v>
      </c>
      <c r="DR223" s="14">
        <v>29.224417013070699</v>
      </c>
      <c r="DS223" s="14">
        <v>32.474003917027098</v>
      </c>
      <c r="DT223" s="14">
        <v>66.167971195483304</v>
      </c>
      <c r="DU223" s="14">
        <v>7.4008319626022097</v>
      </c>
      <c r="DV223" s="14">
        <v>140.45523331861901</v>
      </c>
      <c r="DW223" s="14">
        <v>9.8224941010109301</v>
      </c>
      <c r="DX223" s="14">
        <v>0.25745930387756699</v>
      </c>
      <c r="DY223" s="14">
        <v>74.169216451756498</v>
      </c>
      <c r="DZ223" s="14">
        <v>50.748112411533299</v>
      </c>
      <c r="EA223" s="71">
        <v>64.626681558929704</v>
      </c>
      <c r="EB223" s="14">
        <v>140.06221834705099</v>
      </c>
      <c r="EC223" s="14">
        <v>28.125386677718598</v>
      </c>
      <c r="ED223" s="14">
        <v>11.404702878547001</v>
      </c>
      <c r="EE223" s="14">
        <v>93.293987701289296</v>
      </c>
      <c r="EF223" s="14">
        <v>88.288153998683399</v>
      </c>
      <c r="EG223" s="14">
        <v>125.87779502527999</v>
      </c>
      <c r="EH223" s="14">
        <v>58.248376308037898</v>
      </c>
      <c r="EI223" s="14">
        <v>106.19983106196</v>
      </c>
      <c r="EJ223" s="14">
        <v>62.917328169863602</v>
      </c>
      <c r="EK223" s="14">
        <v>6.1896766483708898</v>
      </c>
      <c r="EL223" s="14">
        <v>155.10685009084</v>
      </c>
      <c r="EM223" s="14">
        <v>61.238344504878597</v>
      </c>
      <c r="EN223" s="71">
        <v>87.706400507606006</v>
      </c>
      <c r="EO223" s="14">
        <v>34.767182379911297</v>
      </c>
      <c r="EP223" s="14">
        <v>15.501252612229401</v>
      </c>
      <c r="EQ223" s="14">
        <v>4.95649394778013</v>
      </c>
      <c r="ER223" s="14">
        <v>105.746942057079</v>
      </c>
      <c r="ES223" s="14">
        <v>75.020621070830003</v>
      </c>
      <c r="ET223" s="14">
        <v>50.011198904882299</v>
      </c>
      <c r="EU223" s="14">
        <v>51.6334183874188</v>
      </c>
      <c r="EV223" s="14">
        <v>44.230140710755101</v>
      </c>
      <c r="EW223" s="14">
        <v>93.917432966337699</v>
      </c>
      <c r="EX223" s="14">
        <v>18.310842942539502</v>
      </c>
      <c r="EY223" s="14">
        <v>144.29654092401501</v>
      </c>
      <c r="EZ223" s="14">
        <v>144.29654092401501</v>
      </c>
      <c r="FA223" s="14">
        <v>100.281935893501</v>
      </c>
      <c r="FD223" s="17"/>
    </row>
    <row r="224" spans="1:198">
      <c r="A224" s="66" t="s">
        <v>161</v>
      </c>
      <c r="B224" s="17">
        <f>CORREL($AD$150:$AD$188,H$46:H$84)</f>
        <v>7.5732823745601812E-3</v>
      </c>
      <c r="C224" s="17">
        <f t="shared" ref="C224:W224" si="576">CORREL($AD$150:$AD$188,I$46:I$84)</f>
        <v>0.18869375270926275</v>
      </c>
      <c r="D224" s="17">
        <f t="shared" si="576"/>
        <v>0.25675936258992116</v>
      </c>
      <c r="E224" s="17">
        <f t="shared" si="576"/>
        <v>0.28816311014665441</v>
      </c>
      <c r="F224" s="17">
        <f t="shared" si="576"/>
        <v>0.23362738005568179</v>
      </c>
      <c r="G224" s="17">
        <f t="shared" si="576"/>
        <v>0.12788274227741017</v>
      </c>
      <c r="H224" s="17">
        <f t="shared" si="576"/>
        <v>0.16035526111603612</v>
      </c>
      <c r="I224" s="17">
        <f t="shared" si="576"/>
        <v>0.26171779149023178</v>
      </c>
      <c r="J224" s="17">
        <f t="shared" si="576"/>
        <v>9.7031613621433074E-2</v>
      </c>
      <c r="K224" s="17">
        <f t="shared" si="576"/>
        <v>0.12006805864417816</v>
      </c>
      <c r="L224" s="17">
        <f t="shared" si="576"/>
        <v>0.18317011954606513</v>
      </c>
      <c r="M224" s="17">
        <f t="shared" si="576"/>
        <v>0.21368840069802203</v>
      </c>
      <c r="N224" s="17">
        <f t="shared" si="576"/>
        <v>0.20777887159936703</v>
      </c>
      <c r="O224" s="17">
        <f t="shared" si="576"/>
        <v>0.26345618759645878</v>
      </c>
      <c r="P224" s="17">
        <f t="shared" si="576"/>
        <v>0.27966788971370249</v>
      </c>
      <c r="Q224" s="17">
        <f t="shared" si="576"/>
        <v>-7.1081686449570955E-2</v>
      </c>
      <c r="R224" s="17">
        <f t="shared" si="576"/>
        <v>0.2106633293284349</v>
      </c>
      <c r="S224" s="17">
        <f t="shared" si="576"/>
        <v>7.9007105743099521E-2</v>
      </c>
      <c r="T224" s="17">
        <f t="shared" si="576"/>
        <v>4.5900548143878754E-3</v>
      </c>
      <c r="U224" s="17">
        <f t="shared" si="576"/>
        <v>0.23633436604135724</v>
      </c>
      <c r="V224" s="17">
        <f t="shared" si="576"/>
        <v>0.3068693637721</v>
      </c>
      <c r="W224" s="17">
        <f t="shared" si="576"/>
        <v>0.34128975987475219</v>
      </c>
      <c r="Y224" s="31">
        <f>COUNT(AD$150:AD$188)</f>
        <v>37</v>
      </c>
      <c r="Z224" s="17">
        <f t="shared" si="543"/>
        <v>0.96451706231615308</v>
      </c>
      <c r="AA224" s="17">
        <f t="shared" si="544"/>
        <v>0.26336693623351393</v>
      </c>
      <c r="AB224" s="17">
        <f t="shared" si="545"/>
        <v>0.1250177755977335</v>
      </c>
      <c r="AC224" s="17">
        <f t="shared" si="546"/>
        <v>8.3707507102419046E-2</v>
      </c>
      <c r="AD224" s="17">
        <f t="shared" si="547"/>
        <v>0.16402232516599774</v>
      </c>
      <c r="AE224" s="17">
        <f t="shared" si="548"/>
        <v>0.45067710241636694</v>
      </c>
      <c r="AF224" s="17">
        <f t="shared" si="549"/>
        <v>0.34308915124658168</v>
      </c>
      <c r="AG224" s="17">
        <f t="shared" si="550"/>
        <v>0.11764363985062029</v>
      </c>
      <c r="AH224" s="17">
        <f t="shared" si="551"/>
        <v>0.5677872810718767</v>
      </c>
      <c r="AI224" s="17">
        <f t="shared" si="552"/>
        <v>0.47904133056638853</v>
      </c>
      <c r="AJ224" s="17">
        <f t="shared" si="553"/>
        <v>0.27785422976227853</v>
      </c>
      <c r="AK224" s="17">
        <f t="shared" si="554"/>
        <v>0.20410902284346091</v>
      </c>
      <c r="AL224" s="17">
        <f t="shared" si="555"/>
        <v>0.21719861875965718</v>
      </c>
      <c r="AM224" s="17">
        <f t="shared" si="556"/>
        <v>0.11513716474552622</v>
      </c>
      <c r="AN224" s="17">
        <f t="shared" si="557"/>
        <v>9.3659025864196763E-2</v>
      </c>
      <c r="AO224" s="17">
        <f t="shared" si="558"/>
        <v>0.67590148073297551</v>
      </c>
      <c r="AP224" s="17">
        <f t="shared" si="559"/>
        <v>0.21073922467009981</v>
      </c>
      <c r="AQ224" s="17">
        <f t="shared" si="560"/>
        <v>0.64206432909284161</v>
      </c>
      <c r="AR224" s="17">
        <f t="shared" si="561"/>
        <v>0.97849002275757413</v>
      </c>
      <c r="AS224" s="17">
        <f t="shared" si="562"/>
        <v>0.15905241166419509</v>
      </c>
      <c r="AT224" s="17">
        <f t="shared" si="563"/>
        <v>6.4688857760697271E-2</v>
      </c>
      <c r="AU224" s="17">
        <f t="shared" si="564"/>
        <v>3.8709684719983241E-2</v>
      </c>
      <c r="AW224" s="66" t="s">
        <v>161</v>
      </c>
      <c r="AX224" s="17">
        <f t="shared" ref="AX224:CC224" si="577">CORREL($AD$150:$AD$188,DB$196:DB$234)</f>
        <v>-7.0763943039975852E-2</v>
      </c>
      <c r="AY224" s="17">
        <f t="shared" si="577"/>
        <v>-9.3712433333083447E-2</v>
      </c>
      <c r="AZ224" s="17">
        <f t="shared" si="577"/>
        <v>-1.3172248653439416E-2</v>
      </c>
      <c r="BA224" s="17">
        <f t="shared" si="577"/>
        <v>-0.18967731015603898</v>
      </c>
      <c r="BB224" s="17">
        <f t="shared" si="577"/>
        <v>-0.26981441560973385</v>
      </c>
      <c r="BC224" s="17">
        <f t="shared" si="577"/>
        <v>-0.15530932331923525</v>
      </c>
      <c r="BD224" s="17">
        <f t="shared" si="577"/>
        <v>-0.22920420156590279</v>
      </c>
      <c r="BE224" s="17">
        <f t="shared" si="577"/>
        <v>6.5060327748779526E-2</v>
      </c>
      <c r="BF224" s="17">
        <f t="shared" si="577"/>
        <v>-0.12261144552668526</v>
      </c>
      <c r="BG224" s="17">
        <f t="shared" si="577"/>
        <v>7.735802973882959E-2</v>
      </c>
      <c r="BH224" s="17">
        <f t="shared" si="577"/>
        <v>-7.6290887861343151E-2</v>
      </c>
      <c r="BI224" s="17">
        <f t="shared" si="577"/>
        <v>-3.4883945014865317E-3</v>
      </c>
      <c r="BJ224" s="68">
        <f t="shared" si="577"/>
        <v>-0.13722384312548017</v>
      </c>
      <c r="BK224" s="17">
        <f t="shared" si="577"/>
        <v>8.6832866616645299E-2</v>
      </c>
      <c r="BL224" s="17">
        <f t="shared" si="577"/>
        <v>-3.6801128678862927E-2</v>
      </c>
      <c r="BM224" s="17">
        <f t="shared" si="577"/>
        <v>-4.0558820636354416E-2</v>
      </c>
      <c r="BN224" s="17">
        <f t="shared" si="577"/>
        <v>-8.7694405875178599E-2</v>
      </c>
      <c r="BO224" s="17">
        <f t="shared" si="577"/>
        <v>-0.11594292675530649</v>
      </c>
      <c r="BP224" s="17">
        <f t="shared" si="577"/>
        <v>0.10368379243066232</v>
      </c>
      <c r="BQ224" s="17">
        <f t="shared" si="577"/>
        <v>-0.16309282314972506</v>
      </c>
      <c r="BR224" s="17">
        <f t="shared" si="577"/>
        <v>0.1354511815043665</v>
      </c>
      <c r="BS224" s="17">
        <f t="shared" si="577"/>
        <v>-0.28410362840071746</v>
      </c>
      <c r="BT224" s="17">
        <f t="shared" si="577"/>
        <v>-2.0727953801658924E-2</v>
      </c>
      <c r="BU224" s="17">
        <f t="shared" si="577"/>
        <v>-4.7602708032547326E-2</v>
      </c>
      <c r="BV224" s="17">
        <f t="shared" si="577"/>
        <v>-0.2156583294263314</v>
      </c>
      <c r="BW224" s="68">
        <f t="shared" si="577"/>
        <v>-0.13200136198777593</v>
      </c>
      <c r="BX224" s="17">
        <f t="shared" si="577"/>
        <v>-0.17485797652198179</v>
      </c>
      <c r="BY224" s="17">
        <f t="shared" si="577"/>
        <v>-0.17908632703859523</v>
      </c>
      <c r="BZ224" s="17">
        <f t="shared" si="577"/>
        <v>-5.5020659247369652E-2</v>
      </c>
      <c r="CA224" s="17">
        <f t="shared" si="577"/>
        <v>-0.3721262270292045</v>
      </c>
      <c r="CB224" s="17">
        <f t="shared" si="577"/>
        <v>-0.44761752082065021</v>
      </c>
      <c r="CC224" s="17">
        <f t="shared" si="577"/>
        <v>-0.31684997470239645</v>
      </c>
      <c r="CD224" s="17">
        <f t="shared" ref="CD224:CW224" si="578">CORREL($AD$150:$AD$188,EH$196:EH$234)</f>
        <v>-0.37685007240241053</v>
      </c>
      <c r="CE224" s="17">
        <f t="shared" si="578"/>
        <v>-1.2744147993048271E-2</v>
      </c>
      <c r="CF224" s="17">
        <f t="shared" si="578"/>
        <v>-8.3080189606698246E-2</v>
      </c>
      <c r="CG224" s="17">
        <f t="shared" si="578"/>
        <v>-2.5715532835620974E-2</v>
      </c>
      <c r="CH224" s="17">
        <f t="shared" si="578"/>
        <v>-0.23103619854770824</v>
      </c>
      <c r="CI224" s="17">
        <f t="shared" si="578"/>
        <v>-0.10665432404962838</v>
      </c>
      <c r="CJ224" s="68">
        <f t="shared" si="578"/>
        <v>-0.29969063323886169</v>
      </c>
      <c r="CK224" s="17">
        <f t="shared" si="578"/>
        <v>-4.1245146930240298E-2</v>
      </c>
      <c r="CL224" s="17">
        <f t="shared" si="578"/>
        <v>8.5984138315315178E-2</v>
      </c>
      <c r="CM224" s="17">
        <f t="shared" si="578"/>
        <v>0.13363405526947317</v>
      </c>
      <c r="CN224" s="17">
        <f t="shared" si="578"/>
        <v>0.11346038362156856</v>
      </c>
      <c r="CO224" s="17">
        <f t="shared" si="578"/>
        <v>0.11713702111080748</v>
      </c>
      <c r="CP224" s="17">
        <f t="shared" si="578"/>
        <v>-4.6835158383228569E-2</v>
      </c>
      <c r="CQ224" s="17">
        <f t="shared" si="578"/>
        <v>0.20342706759204565</v>
      </c>
      <c r="CR224" s="17">
        <f t="shared" si="578"/>
        <v>-1.3809122040152855E-2</v>
      </c>
      <c r="CS224" s="17">
        <f t="shared" si="578"/>
        <v>4.5438806146018182E-2</v>
      </c>
      <c r="CT224" s="17">
        <f t="shared" si="578"/>
        <v>0.10609836973749394</v>
      </c>
      <c r="CU224" s="17">
        <f t="shared" si="578"/>
        <v>0.11354370340145452</v>
      </c>
      <c r="CV224" s="17">
        <f t="shared" si="578"/>
        <v>0.11354370340145452</v>
      </c>
      <c r="CW224" s="17">
        <f t="shared" si="578"/>
        <v>0.14232736579021077</v>
      </c>
      <c r="DA224" s="7">
        <v>2008</v>
      </c>
      <c r="DB224" s="14">
        <v>353.70695901313655</v>
      </c>
      <c r="DC224" s="14">
        <v>12.50199609584552</v>
      </c>
      <c r="DD224" s="14">
        <v>11.209718795982706</v>
      </c>
      <c r="DE224" s="14">
        <v>212.5237386325264</v>
      </c>
      <c r="DF224" s="14">
        <v>194.71504852356981</v>
      </c>
      <c r="DG224" s="14">
        <v>307.1175572248352</v>
      </c>
      <c r="DH224" s="14">
        <v>86.007111889183648</v>
      </c>
      <c r="DI224" s="14">
        <v>332.39466809779441</v>
      </c>
      <c r="DJ224" s="14">
        <v>193.144151894385</v>
      </c>
      <c r="DK224" s="14">
        <v>48.842852053433106</v>
      </c>
      <c r="DL224" s="14">
        <v>439.29390410509694</v>
      </c>
      <c r="DM224" s="14">
        <v>245.72278713849698</v>
      </c>
      <c r="DN224" s="71">
        <v>229.16660387432788</v>
      </c>
      <c r="DO224" s="14">
        <v>206.08004977763599</v>
      </c>
      <c r="DP224" s="14">
        <v>0.53879054571035101</v>
      </c>
      <c r="DQ224" s="14">
        <v>1.3307262049150001E-3</v>
      </c>
      <c r="DR224" s="14">
        <v>14.840072954264601</v>
      </c>
      <c r="DS224" s="14">
        <v>81.272585333651506</v>
      </c>
      <c r="DT224" s="14">
        <v>155.903338277129</v>
      </c>
      <c r="DU224" s="14">
        <v>3.4474292016211399</v>
      </c>
      <c r="DV224" s="14">
        <v>199.78807436203101</v>
      </c>
      <c r="DW224" s="14">
        <v>37.193822397645803</v>
      </c>
      <c r="DX224" s="14">
        <v>0.16369802158400901</v>
      </c>
      <c r="DY224" s="14">
        <v>152.84723292056199</v>
      </c>
      <c r="DZ224" s="14">
        <v>50.672333746453901</v>
      </c>
      <c r="EA224" s="71">
        <v>66.644383643697296</v>
      </c>
      <c r="EB224" s="14">
        <v>134.40436027107299</v>
      </c>
      <c r="EC224" s="14">
        <v>4.70750874939423</v>
      </c>
      <c r="ED224" s="14">
        <v>5.6251565814673201</v>
      </c>
      <c r="EE224" s="14">
        <v>88.861698019493801</v>
      </c>
      <c r="EF224" s="14">
        <v>78.226297784489901</v>
      </c>
      <c r="EG224" s="14">
        <v>118.778797746381</v>
      </c>
      <c r="EH224" s="14">
        <v>28.814432865834402</v>
      </c>
      <c r="EI224" s="14">
        <v>112.570865664412</v>
      </c>
      <c r="EJ224" s="14">
        <v>83.325377720913295</v>
      </c>
      <c r="EK224" s="14">
        <v>27.416310488009501</v>
      </c>
      <c r="EL224" s="14">
        <v>172.20091310902899</v>
      </c>
      <c r="EM224" s="14">
        <v>101.30600848046799</v>
      </c>
      <c r="EN224" s="71">
        <v>89.908524825429495</v>
      </c>
      <c r="EO224" s="14">
        <v>13.222548964427601</v>
      </c>
      <c r="EP224" s="14">
        <v>7.2556968007409397</v>
      </c>
      <c r="EQ224" s="14">
        <v>5.5832314883104699</v>
      </c>
      <c r="ER224" s="14">
        <v>108.821967658768</v>
      </c>
      <c r="ES224" s="14">
        <v>35.216165405428399</v>
      </c>
      <c r="ET224" s="14">
        <v>32.435421201325198</v>
      </c>
      <c r="EU224" s="14">
        <v>53.745249821728102</v>
      </c>
      <c r="EV224" s="14">
        <v>20.0357280713514</v>
      </c>
      <c r="EW224" s="14">
        <v>72.624951775825906</v>
      </c>
      <c r="EX224" s="14">
        <v>21.262843543839601</v>
      </c>
      <c r="EY224" s="14">
        <v>114.245758075506</v>
      </c>
      <c r="EZ224" s="14">
        <v>114.245758075506</v>
      </c>
      <c r="FA224" s="14">
        <v>72.613695405201099</v>
      </c>
      <c r="FD224" s="17"/>
    </row>
    <row r="225" spans="1:160">
      <c r="A225" s="66" t="s">
        <v>211</v>
      </c>
      <c r="B225" s="17">
        <f>CORREL($AE$150:$AE$188,H$46:H$84)</f>
        <v>-0.1093148363941059</v>
      </c>
      <c r="C225" s="17">
        <f t="shared" ref="C225:W225" si="579">CORREL($AE$150:$AE$188,I$46:I$84)</f>
        <v>-0.22356419171043024</v>
      </c>
      <c r="D225" s="17">
        <f t="shared" si="579"/>
        <v>-1.1872422954462864E-3</v>
      </c>
      <c r="E225" s="17">
        <f t="shared" si="579"/>
        <v>-8.6531643008936118E-3</v>
      </c>
      <c r="F225" s="17">
        <f t="shared" si="579"/>
        <v>0.10687789658188727</v>
      </c>
      <c r="G225" s="17">
        <f t="shared" si="579"/>
        <v>0.16369024226355075</v>
      </c>
      <c r="H225" s="17">
        <f t="shared" si="579"/>
        <v>4.5319904633884717E-2</v>
      </c>
      <c r="I225" s="17">
        <f t="shared" si="579"/>
        <v>7.600793754893885E-2</v>
      </c>
      <c r="J225" s="17">
        <f t="shared" si="579"/>
        <v>1.7292080621509109E-2</v>
      </c>
      <c r="K225" s="17">
        <f t="shared" si="579"/>
        <v>3.2105159621010571E-2</v>
      </c>
      <c r="L225" s="17">
        <f t="shared" si="579"/>
        <v>8.4418729930469963E-2</v>
      </c>
      <c r="M225" s="17">
        <f t="shared" si="579"/>
        <v>0.12070870764608774</v>
      </c>
      <c r="N225" s="17">
        <f t="shared" si="579"/>
        <v>8.2109386091931011E-2</v>
      </c>
      <c r="O225" s="17">
        <f t="shared" si="579"/>
        <v>7.9529341572524684E-2</v>
      </c>
      <c r="P225" s="17">
        <f t="shared" si="579"/>
        <v>5.0793029012742907E-2</v>
      </c>
      <c r="Q225" s="17">
        <f t="shared" si="579"/>
        <v>-0.20337071274495314</v>
      </c>
      <c r="R225" s="17">
        <f t="shared" si="579"/>
        <v>0.2495279127069927</v>
      </c>
      <c r="S225" s="17">
        <f t="shared" si="579"/>
        <v>0.11208934585032815</v>
      </c>
      <c r="T225" s="17">
        <f t="shared" si="579"/>
        <v>0.25595042850321942</v>
      </c>
      <c r="U225" s="17">
        <f t="shared" si="579"/>
        <v>-0.10729989049966664</v>
      </c>
      <c r="V225" s="17">
        <f t="shared" si="579"/>
        <v>0.14965211950036572</v>
      </c>
      <c r="W225" s="17">
        <f t="shared" si="579"/>
        <v>0.15538139633146014</v>
      </c>
      <c r="Y225" s="31">
        <f>COUNT(AE$150:AE$188)</f>
        <v>39</v>
      </c>
      <c r="Z225" s="17">
        <f t="shared" si="543"/>
        <v>0.50768314956743843</v>
      </c>
      <c r="AA225" s="17">
        <f t="shared" si="544"/>
        <v>0.17127383973581714</v>
      </c>
      <c r="AB225" s="17">
        <f t="shared" si="545"/>
        <v>0.99427675091782386</v>
      </c>
      <c r="AC225" s="17">
        <f t="shared" si="546"/>
        <v>0.95830421600317939</v>
      </c>
      <c r="AD225" s="17">
        <f t="shared" si="547"/>
        <v>0.51724671779229259</v>
      </c>
      <c r="AE225" s="17">
        <f t="shared" si="548"/>
        <v>0.31938479048209201</v>
      </c>
      <c r="AF225" s="17">
        <f t="shared" si="549"/>
        <v>0.78411908166807276</v>
      </c>
      <c r="AG225" s="17">
        <f t="shared" si="550"/>
        <v>0.64559367194090411</v>
      </c>
      <c r="AH225" s="17">
        <f t="shared" si="551"/>
        <v>0.91678587558399571</v>
      </c>
      <c r="AI225" s="17">
        <f t="shared" si="552"/>
        <v>0.84615765238726914</v>
      </c>
      <c r="AJ225" s="17">
        <f t="shared" si="553"/>
        <v>0.60938191709122269</v>
      </c>
      <c r="AK225" s="17">
        <f t="shared" si="554"/>
        <v>0.46417924232784824</v>
      </c>
      <c r="AL225" s="17">
        <f t="shared" si="555"/>
        <v>0.61923831462534062</v>
      </c>
      <c r="AM225" s="17">
        <f t="shared" si="556"/>
        <v>0.63032815891483618</v>
      </c>
      <c r="AN225" s="17">
        <f t="shared" si="557"/>
        <v>0.75878224816705109</v>
      </c>
      <c r="AO225" s="17">
        <f t="shared" si="558"/>
        <v>0.2143273017776165</v>
      </c>
      <c r="AP225" s="17">
        <f t="shared" si="559"/>
        <v>0.12553499327854753</v>
      </c>
      <c r="AQ225" s="17">
        <f t="shared" si="560"/>
        <v>0.49690423044096377</v>
      </c>
      <c r="AR225" s="17">
        <f t="shared" si="561"/>
        <v>0.11578122851870758</v>
      </c>
      <c r="AS225" s="17">
        <f t="shared" si="562"/>
        <v>0.51558426026272364</v>
      </c>
      <c r="AT225" s="17">
        <f t="shared" si="563"/>
        <v>0.36318883119785561</v>
      </c>
      <c r="AU225" s="17">
        <f t="shared" si="564"/>
        <v>0.34489420450687713</v>
      </c>
      <c r="AW225" s="66" t="s">
        <v>211</v>
      </c>
      <c r="AX225" s="17">
        <f t="shared" ref="AX225:CC225" si="580">CORREL($AE$150:$AE$188,DB$196:DB$234)</f>
        <v>0.24056850666182311</v>
      </c>
      <c r="AY225" s="17">
        <f t="shared" si="580"/>
        <v>5.3840339180101414E-2</v>
      </c>
      <c r="AZ225" s="17">
        <f t="shared" si="580"/>
        <v>-2.8123489129727335E-2</v>
      </c>
      <c r="BA225" s="17">
        <f t="shared" si="580"/>
        <v>6.3459134131235162E-2</v>
      </c>
      <c r="BB225" s="17">
        <f t="shared" si="580"/>
        <v>0.30976303124564541</v>
      </c>
      <c r="BC225" s="17">
        <f t="shared" si="580"/>
        <v>0.18730149449481351</v>
      </c>
      <c r="BD225" s="17">
        <f t="shared" si="580"/>
        <v>6.5800011445731915E-2</v>
      </c>
      <c r="BE225" s="17">
        <f t="shared" si="580"/>
        <v>0.36094441065912963</v>
      </c>
      <c r="BF225" s="17">
        <f t="shared" si="580"/>
        <v>3.3734994424260978E-2</v>
      </c>
      <c r="BG225" s="17">
        <f t="shared" si="580"/>
        <v>-0.10738684643315578</v>
      </c>
      <c r="BH225" s="17">
        <f t="shared" si="580"/>
        <v>0.32282419419156416</v>
      </c>
      <c r="BI225" s="17">
        <f t="shared" si="580"/>
        <v>3.4907521000829715E-2</v>
      </c>
      <c r="BJ225" s="68">
        <f t="shared" si="580"/>
        <v>0.12114501011211658</v>
      </c>
      <c r="BK225" s="17">
        <f t="shared" si="580"/>
        <v>0.35549066076465458</v>
      </c>
      <c r="BL225" s="17">
        <f t="shared" si="580"/>
        <v>-3.9240687189798944E-2</v>
      </c>
      <c r="BM225" s="17">
        <f t="shared" si="580"/>
        <v>-9.6839355385073874E-3</v>
      </c>
      <c r="BN225" s="17">
        <f t="shared" si="580"/>
        <v>0.15543222061330497</v>
      </c>
      <c r="BO225" s="17">
        <f t="shared" si="580"/>
        <v>0.38487715414362045</v>
      </c>
      <c r="BP225" s="17">
        <f t="shared" si="580"/>
        <v>0.37418924413917959</v>
      </c>
      <c r="BQ225" s="17">
        <f t="shared" si="580"/>
        <v>7.7833055335045462E-2</v>
      </c>
      <c r="BR225" s="17">
        <f t="shared" si="580"/>
        <v>0.4407038215595781</v>
      </c>
      <c r="BS225" s="17">
        <f t="shared" si="580"/>
        <v>0.14111170000209927</v>
      </c>
      <c r="BT225" s="17">
        <f t="shared" si="580"/>
        <v>-2.0574491373940157E-2</v>
      </c>
      <c r="BU225" s="17">
        <f t="shared" si="580"/>
        <v>0.38423587281239657</v>
      </c>
      <c r="BV225" s="17">
        <f t="shared" si="580"/>
        <v>-6.4078915795807101E-2</v>
      </c>
      <c r="BW225" s="68">
        <f t="shared" si="580"/>
        <v>0.19189106064491329</v>
      </c>
      <c r="BX225" s="17">
        <f t="shared" si="580"/>
        <v>0.1686326188260345</v>
      </c>
      <c r="BY225" s="17">
        <f t="shared" si="580"/>
        <v>0.22914316872320753</v>
      </c>
      <c r="BZ225" s="17">
        <f t="shared" si="580"/>
        <v>5.2700574211100165E-2</v>
      </c>
      <c r="CA225" s="17">
        <f t="shared" si="580"/>
        <v>0.11950809155176788</v>
      </c>
      <c r="CB225" s="17">
        <f t="shared" si="580"/>
        <v>0.20061670569923754</v>
      </c>
      <c r="CC225" s="17">
        <f t="shared" si="580"/>
        <v>5.8152838308460221E-2</v>
      </c>
      <c r="CD225" s="17">
        <f t="shared" ref="CD225:CW225" si="581">CORREL($AE$150:$AE$188,EH$196:EH$234)</f>
        <v>0.27803795723808261</v>
      </c>
      <c r="CE225" s="17">
        <f t="shared" si="581"/>
        <v>0.12836422420137222</v>
      </c>
      <c r="CF225" s="17">
        <f t="shared" si="581"/>
        <v>-0.16480393964281845</v>
      </c>
      <c r="CG225" s="17">
        <f t="shared" si="581"/>
        <v>-0.18345699933728626</v>
      </c>
      <c r="CH225" s="17">
        <f t="shared" si="581"/>
        <v>0.17056354937860957</v>
      </c>
      <c r="CI225" s="17">
        <f t="shared" si="581"/>
        <v>0.32319037883840834</v>
      </c>
      <c r="CJ225" s="68">
        <f t="shared" si="581"/>
        <v>0.23375787053073094</v>
      </c>
      <c r="CK225" s="17">
        <f t="shared" si="581"/>
        <v>3.8901127313554391E-2</v>
      </c>
      <c r="CL225" s="17">
        <f t="shared" si="581"/>
        <v>-0.13128352931655604</v>
      </c>
      <c r="CM225" s="17">
        <f t="shared" si="581"/>
        <v>-0.16475725179074949</v>
      </c>
      <c r="CN225" s="17">
        <f t="shared" si="581"/>
        <v>-0.1612368464730024</v>
      </c>
      <c r="CO225" s="17">
        <f t="shared" si="581"/>
        <v>1.6891453270746055E-2</v>
      </c>
      <c r="CP225" s="17">
        <f t="shared" si="581"/>
        <v>4.9384733419122251E-2</v>
      </c>
      <c r="CQ225" s="17">
        <f t="shared" si="581"/>
        <v>-0.28430251467148915</v>
      </c>
      <c r="CR225" s="17">
        <f t="shared" si="581"/>
        <v>8.3486923972934807E-2</v>
      </c>
      <c r="CS225" s="17">
        <f t="shared" si="581"/>
        <v>8.5286112322073657E-2</v>
      </c>
      <c r="CT225" s="17">
        <f t="shared" si="581"/>
        <v>-7.3591096679531273E-2</v>
      </c>
      <c r="CU225" s="17">
        <f t="shared" si="581"/>
        <v>9.2705494090760773E-2</v>
      </c>
      <c r="CV225" s="17">
        <f t="shared" si="581"/>
        <v>9.2705494090760773E-2</v>
      </c>
      <c r="CW225" s="17">
        <f t="shared" si="581"/>
        <v>-0.1485821151433441</v>
      </c>
      <c r="DA225" s="7">
        <v>2009</v>
      </c>
      <c r="DB225" s="14">
        <v>400.61682481005113</v>
      </c>
      <c r="DC225" s="14">
        <v>27.88940747049605</v>
      </c>
      <c r="DD225" s="14">
        <v>17.554493146515391</v>
      </c>
      <c r="DE225" s="14">
        <v>175.16858994018492</v>
      </c>
      <c r="DF225" s="14">
        <v>143.8553884919487</v>
      </c>
      <c r="DG225" s="14">
        <v>322.21857450437841</v>
      </c>
      <c r="DH225" s="14">
        <v>82.545906710794199</v>
      </c>
      <c r="DI225" s="14">
        <v>313.87256151270844</v>
      </c>
      <c r="DJ225" s="14">
        <v>178.02602767565028</v>
      </c>
      <c r="DK225" s="14">
        <v>12.86994680390279</v>
      </c>
      <c r="DL225" s="14">
        <v>431.3615563940138</v>
      </c>
      <c r="DM225" s="14">
        <v>251.84976106017973</v>
      </c>
      <c r="DN225" s="71">
        <v>216.23925627191559</v>
      </c>
      <c r="DO225" s="14">
        <v>148.75055252522</v>
      </c>
      <c r="DP225" s="14">
        <v>10.58929065123</v>
      </c>
      <c r="DQ225" s="14">
        <v>4.5812361005963798</v>
      </c>
      <c r="DR225" s="14">
        <v>29.3806847886752</v>
      </c>
      <c r="DS225" s="14">
        <v>16.823549110358002</v>
      </c>
      <c r="DT225" s="14">
        <v>104.552908526626</v>
      </c>
      <c r="DU225" s="14">
        <v>3.2472993496945</v>
      </c>
      <c r="DV225" s="14">
        <v>147.58595548228601</v>
      </c>
      <c r="DW225" s="14">
        <v>18.758736416955699</v>
      </c>
      <c r="DX225" s="14">
        <v>5.2627969788050302E-2</v>
      </c>
      <c r="DY225" s="14">
        <v>77.095972801182796</v>
      </c>
      <c r="DZ225" s="14">
        <v>52.417742517607003</v>
      </c>
      <c r="EA225" s="71">
        <v>53.0726943910947</v>
      </c>
      <c r="EB225" s="14">
        <v>176.74029528257401</v>
      </c>
      <c r="EC225" s="14">
        <v>14.0835247811193</v>
      </c>
      <c r="ED225" s="14">
        <v>10.3006375021646</v>
      </c>
      <c r="EE225" s="14">
        <v>81.666069520518604</v>
      </c>
      <c r="EF225" s="14">
        <v>68.030028001111205</v>
      </c>
      <c r="EG225" s="14">
        <v>141.348357145996</v>
      </c>
      <c r="EH225" s="14">
        <v>44.317747841764302</v>
      </c>
      <c r="EI225" s="14">
        <v>123.412400120542</v>
      </c>
      <c r="EJ225" s="14">
        <v>96.171133607964293</v>
      </c>
      <c r="EK225" s="14">
        <v>4.9532798184163003</v>
      </c>
      <c r="EL225" s="14">
        <v>202.47684909801899</v>
      </c>
      <c r="EM225" s="14">
        <v>89.355437078355706</v>
      </c>
      <c r="EN225" s="71">
        <v>87.978574923403301</v>
      </c>
      <c r="EO225" s="14">
        <v>75.125977002257102</v>
      </c>
      <c r="EP225" s="14">
        <v>3.2165920381467501</v>
      </c>
      <c r="EQ225" s="14">
        <v>2.67261954375441</v>
      </c>
      <c r="ER225" s="14">
        <v>64.1218356309911</v>
      </c>
      <c r="ES225" s="14">
        <v>59.001811380479502</v>
      </c>
      <c r="ET225" s="14">
        <v>76.317308831756407</v>
      </c>
      <c r="EU225" s="14">
        <v>34.980859519335397</v>
      </c>
      <c r="EV225" s="14">
        <v>42.874205909880402</v>
      </c>
      <c r="EW225" s="14">
        <v>63.096157650730298</v>
      </c>
      <c r="EX225" s="14">
        <v>7.8640390156984399</v>
      </c>
      <c r="EY225" s="14">
        <v>151.78873449481199</v>
      </c>
      <c r="EZ225" s="14">
        <v>151.78873449481199</v>
      </c>
      <c r="FA225" s="14">
        <v>75.187986957417607</v>
      </c>
      <c r="FD225" s="17"/>
    </row>
    <row r="226" spans="1:160">
      <c r="A226" s="66" t="s">
        <v>202</v>
      </c>
      <c r="B226" s="17">
        <f>CORREL($AF$150:$AF$188,H$46:H$84)</f>
        <v>0.3105150178695491</v>
      </c>
      <c r="C226" s="17">
        <f t="shared" ref="C226:W226" si="582">CORREL($AF$150:$AF$188,I$46:I$84)</f>
        <v>0.26301686560853199</v>
      </c>
      <c r="D226" s="17">
        <f t="shared" si="582"/>
        <v>0.10320526410830178</v>
      </c>
      <c r="E226" s="17">
        <f t="shared" si="582"/>
        <v>2.5255891020240177E-2</v>
      </c>
      <c r="F226" s="17">
        <f t="shared" si="582"/>
        <v>-0.20524288206733027</v>
      </c>
      <c r="G226" s="17">
        <f t="shared" si="582"/>
        <v>-0.17792944506299066</v>
      </c>
      <c r="H226" s="17">
        <f t="shared" si="582"/>
        <v>9.8871411921188826E-2</v>
      </c>
      <c r="I226" s="17">
        <f t="shared" si="582"/>
        <v>5.907323621353653E-2</v>
      </c>
      <c r="J226" s="17">
        <f t="shared" si="582"/>
        <v>1.8093867982774826E-2</v>
      </c>
      <c r="K226" s="17">
        <f t="shared" si="582"/>
        <v>8.935614880626306E-3</v>
      </c>
      <c r="L226" s="17">
        <f t="shared" si="582"/>
        <v>-3.8187040631034105E-2</v>
      </c>
      <c r="M226" s="17">
        <f t="shared" si="582"/>
        <v>-4.2602848113081709E-2</v>
      </c>
      <c r="N226" s="17">
        <f t="shared" si="582"/>
        <v>-4.2621391416312361E-2</v>
      </c>
      <c r="O226" s="17">
        <f t="shared" si="582"/>
        <v>9.1959982095031353E-2</v>
      </c>
      <c r="P226" s="17">
        <f t="shared" si="582"/>
        <v>0.14656818377336112</v>
      </c>
      <c r="Q226" s="17">
        <f t="shared" si="582"/>
        <v>-0.11432645015745739</v>
      </c>
      <c r="R226" s="17">
        <f t="shared" si="582"/>
        <v>-8.9085272997516812E-2</v>
      </c>
      <c r="S226" s="17">
        <f t="shared" si="582"/>
        <v>-0.18383248306966357</v>
      </c>
      <c r="T226" s="17">
        <f t="shared" si="582"/>
        <v>-0.1613256979906425</v>
      </c>
      <c r="U226" s="17">
        <f t="shared" si="582"/>
        <v>-0.19774434536519248</v>
      </c>
      <c r="V226" s="17">
        <f t="shared" si="582"/>
        <v>-0.12669450196176668</v>
      </c>
      <c r="W226" s="17">
        <f t="shared" si="582"/>
        <v>-0.19194436771018489</v>
      </c>
      <c r="Y226" s="31">
        <f>COUNT(AF$150:AF$188)</f>
        <v>39</v>
      </c>
      <c r="Z226" s="17">
        <f t="shared" si="543"/>
        <v>5.4363053960460851E-2</v>
      </c>
      <c r="AA226" s="17">
        <f t="shared" si="544"/>
        <v>0.10572164526020635</v>
      </c>
      <c r="AB226" s="17">
        <f t="shared" si="545"/>
        <v>0.53182662422749383</v>
      </c>
      <c r="AC226" s="17">
        <f t="shared" si="546"/>
        <v>0.87870142361016323</v>
      </c>
      <c r="AD226" s="17">
        <f t="shared" si="547"/>
        <v>0.21004771590842575</v>
      </c>
      <c r="AE226" s="17">
        <f t="shared" si="548"/>
        <v>0.27850108773342053</v>
      </c>
      <c r="AF226" s="17">
        <f t="shared" si="549"/>
        <v>0.54928429250631428</v>
      </c>
      <c r="AG226" s="17">
        <f t="shared" si="550"/>
        <v>0.72092582393905791</v>
      </c>
      <c r="AH226" s="17">
        <f t="shared" si="551"/>
        <v>0.91294185126429472</v>
      </c>
      <c r="AI226" s="17">
        <f t="shared" si="552"/>
        <v>0.95694445854380228</v>
      </c>
      <c r="AJ226" s="17">
        <f t="shared" si="553"/>
        <v>0.81746779436960704</v>
      </c>
      <c r="AK226" s="17">
        <f t="shared" si="554"/>
        <v>0.79678098104722794</v>
      </c>
      <c r="AL226" s="17">
        <f t="shared" si="555"/>
        <v>0.79669438838132833</v>
      </c>
      <c r="AM226" s="17">
        <f t="shared" si="556"/>
        <v>0.57767286884876112</v>
      </c>
      <c r="AN226" s="17">
        <f t="shared" si="557"/>
        <v>0.37327283673795619</v>
      </c>
      <c r="AO226" s="17">
        <f t="shared" si="558"/>
        <v>0.48829909070588406</v>
      </c>
      <c r="AP226" s="17">
        <f t="shared" si="559"/>
        <v>0.58967233895635751</v>
      </c>
      <c r="AQ226" s="17">
        <f t="shared" si="560"/>
        <v>0.26260226198712167</v>
      </c>
      <c r="AR226" s="17">
        <f t="shared" si="561"/>
        <v>0.32652062562336037</v>
      </c>
      <c r="AS226" s="17">
        <f t="shared" si="562"/>
        <v>0.22755003731112142</v>
      </c>
      <c r="AT226" s="17">
        <f t="shared" si="563"/>
        <v>0.44214895173351643</v>
      </c>
      <c r="AU226" s="17">
        <f t="shared" si="564"/>
        <v>0.24175321388971055</v>
      </c>
      <c r="AW226" s="66" t="s">
        <v>202</v>
      </c>
      <c r="AX226" s="17">
        <f t="shared" ref="AX226:CC226" si="583">CORREL($AF$150:$AF$188,DB$196:DB$234)</f>
        <v>-0.29888895010527256</v>
      </c>
      <c r="AY226" s="17">
        <f t="shared" si="583"/>
        <v>-0.20164169646484517</v>
      </c>
      <c r="AZ226" s="17">
        <f t="shared" si="583"/>
        <v>-0.17633804363556727</v>
      </c>
      <c r="BA226" s="17">
        <f t="shared" si="583"/>
        <v>-0.20161533532258769</v>
      </c>
      <c r="BB226" s="17">
        <f t="shared" si="583"/>
        <v>-0.38677795923205838</v>
      </c>
      <c r="BC226" s="17">
        <f t="shared" si="583"/>
        <v>-0.2963496158484033</v>
      </c>
      <c r="BD226" s="17">
        <f t="shared" si="583"/>
        <v>-0.25618344984095093</v>
      </c>
      <c r="BE226" s="17">
        <f t="shared" si="583"/>
        <v>-0.35140391186733588</v>
      </c>
      <c r="BF226" s="17">
        <f t="shared" si="583"/>
        <v>-0.20785436275440838</v>
      </c>
      <c r="BG226" s="17">
        <f t="shared" si="583"/>
        <v>-9.3707889653277421E-2</v>
      </c>
      <c r="BH226" s="17">
        <f t="shared" si="583"/>
        <v>-0.43289856352377348</v>
      </c>
      <c r="BI226" s="17">
        <f t="shared" si="583"/>
        <v>-7.5664303015031936E-2</v>
      </c>
      <c r="BJ226" s="68">
        <f t="shared" si="583"/>
        <v>-0.33124741570999694</v>
      </c>
      <c r="BK226" s="17">
        <f t="shared" si="583"/>
        <v>-0.45055859446427232</v>
      </c>
      <c r="BL226" s="17">
        <f t="shared" si="583"/>
        <v>-0.16808652728289813</v>
      </c>
      <c r="BM226" s="17">
        <f t="shared" si="583"/>
        <v>-0.11725475457861731</v>
      </c>
      <c r="BN226" s="17">
        <f t="shared" si="583"/>
        <v>-0.33545929232812127</v>
      </c>
      <c r="BO226" s="17">
        <f t="shared" si="583"/>
        <v>-0.41914282342409803</v>
      </c>
      <c r="BP226" s="17">
        <f t="shared" si="583"/>
        <v>-0.55651885768468368</v>
      </c>
      <c r="BQ226" s="17">
        <f t="shared" si="583"/>
        <v>-0.2472283958091028</v>
      </c>
      <c r="BR226" s="17">
        <f t="shared" si="583"/>
        <v>-0.3830913003403365</v>
      </c>
      <c r="BS226" s="17">
        <f t="shared" si="583"/>
        <v>-0.35077708661857959</v>
      </c>
      <c r="BT226" s="17">
        <f t="shared" si="583"/>
        <v>-0.1437228689135277</v>
      </c>
      <c r="BU226" s="17">
        <f t="shared" si="583"/>
        <v>-0.54229124744165957</v>
      </c>
      <c r="BV226" s="17">
        <f t="shared" si="583"/>
        <v>-0.16297182768751511</v>
      </c>
      <c r="BW226" s="68">
        <f t="shared" si="583"/>
        <v>-0.44201360889443009</v>
      </c>
      <c r="BX226" s="17">
        <f t="shared" si="583"/>
        <v>-0.12432144625726688</v>
      </c>
      <c r="BY226" s="17">
        <f t="shared" si="583"/>
        <v>-0.21822910874631676</v>
      </c>
      <c r="BZ226" s="17">
        <f t="shared" si="583"/>
        <v>-0.17396927734879844</v>
      </c>
      <c r="CA226" s="17">
        <f t="shared" si="583"/>
        <v>-0.1630492523718976</v>
      </c>
      <c r="CB226" s="17">
        <f t="shared" si="583"/>
        <v>-0.24534093603777313</v>
      </c>
      <c r="CC226" s="17">
        <f t="shared" si="583"/>
        <v>-0.1046920842580978</v>
      </c>
      <c r="CD226" s="17">
        <f t="shared" ref="CD226:CW226" si="584">CORREL($AF$150:$AF$188,EH$196:EH$234)</f>
        <v>-0.29315956401861903</v>
      </c>
      <c r="CE226" s="17">
        <f t="shared" si="584"/>
        <v>-0.12381322725258355</v>
      </c>
      <c r="CF226" s="17">
        <f t="shared" si="584"/>
        <v>-3.8578159518926632E-2</v>
      </c>
      <c r="CG226" s="17">
        <f t="shared" si="584"/>
        <v>8.6956637608741491E-2</v>
      </c>
      <c r="CH226" s="17">
        <f t="shared" si="584"/>
        <v>-0.14425944675381192</v>
      </c>
      <c r="CI226" s="17">
        <f t="shared" si="584"/>
        <v>-0.18438196575867405</v>
      </c>
      <c r="CJ226" s="68">
        <f t="shared" si="584"/>
        <v>-0.27615892892184768</v>
      </c>
      <c r="CK226" s="17">
        <f t="shared" si="584"/>
        <v>-0.13175980597265802</v>
      </c>
      <c r="CL226" s="17">
        <f t="shared" si="584"/>
        <v>7.5801166821511168E-2</v>
      </c>
      <c r="CM226" s="17">
        <f t="shared" si="584"/>
        <v>3.2492336249290703E-2</v>
      </c>
      <c r="CN226" s="17">
        <f t="shared" si="584"/>
        <v>0.12416885416577959</v>
      </c>
      <c r="CO226" s="17">
        <f t="shared" si="584"/>
        <v>-0.11391689729340745</v>
      </c>
      <c r="CP226" s="17">
        <f t="shared" si="584"/>
        <v>-9.0277339694971162E-2</v>
      </c>
      <c r="CQ226" s="17">
        <f t="shared" si="584"/>
        <v>0.11631643439337166</v>
      </c>
      <c r="CR226" s="17">
        <f t="shared" si="584"/>
        <v>-0.15412406279498519</v>
      </c>
      <c r="CS226" s="17">
        <f t="shared" si="584"/>
        <v>-9.0866553121680405E-2</v>
      </c>
      <c r="CT226" s="17">
        <f t="shared" si="584"/>
        <v>-0.11371888623810024</v>
      </c>
      <c r="CU226" s="17">
        <f t="shared" si="584"/>
        <v>-0.17208899058490931</v>
      </c>
      <c r="CV226" s="17">
        <f t="shared" si="584"/>
        <v>-0.17208899058490931</v>
      </c>
      <c r="CW226" s="17">
        <f t="shared" si="584"/>
        <v>2.0693622278388443E-2</v>
      </c>
      <c r="DA226" s="7">
        <v>2010</v>
      </c>
      <c r="DB226" s="14">
        <v>398.66238327089718</v>
      </c>
      <c r="DC226" s="14">
        <v>64.251974979850303</v>
      </c>
      <c r="DD226" s="14">
        <v>40.063759661488731</v>
      </c>
      <c r="DE226" s="14">
        <v>364.07136235102649</v>
      </c>
      <c r="DF226" s="14">
        <v>352.48659990114658</v>
      </c>
      <c r="DG226" s="14">
        <v>332.80620455832263</v>
      </c>
      <c r="DH226" s="14">
        <v>168.49686951080929</v>
      </c>
      <c r="DI226" s="14">
        <v>365.74343321480058</v>
      </c>
      <c r="DJ226" s="14">
        <v>244.20987227106039</v>
      </c>
      <c r="DK226" s="14">
        <v>26.377318014333056</v>
      </c>
      <c r="DL226" s="14">
        <v>596.34099514397496</v>
      </c>
      <c r="DM226" s="14">
        <v>273.32635926629172</v>
      </c>
      <c r="DN226" s="71">
        <v>337.27548542547601</v>
      </c>
      <c r="DO226" s="14">
        <v>205.61591812161299</v>
      </c>
      <c r="DP226" s="14">
        <v>17.386666626102802</v>
      </c>
      <c r="DQ226" s="14">
        <v>14.8947365880418</v>
      </c>
      <c r="DR226" s="14">
        <v>94.622290592075501</v>
      </c>
      <c r="DS226" s="14">
        <v>149.101538435442</v>
      </c>
      <c r="DT226" s="14">
        <v>149.32384586580201</v>
      </c>
      <c r="DU226" s="14">
        <v>31.606973913077201</v>
      </c>
      <c r="DV226" s="14">
        <v>206.77288895780799</v>
      </c>
      <c r="DW226" s="14">
        <v>51.609042302824598</v>
      </c>
      <c r="DX226" s="14">
        <v>0.154468155176994</v>
      </c>
      <c r="DY226" s="14">
        <v>192.74575334010399</v>
      </c>
      <c r="DZ226" s="14">
        <v>60.2851783887807</v>
      </c>
      <c r="EA226" s="71">
        <v>115.07541234473</v>
      </c>
      <c r="EB226" s="14">
        <v>135.224946138603</v>
      </c>
      <c r="EC226" s="14">
        <v>29.243804004664799</v>
      </c>
      <c r="ED226" s="14">
        <v>17.864455073147099</v>
      </c>
      <c r="EE226" s="14">
        <v>114.901693782221</v>
      </c>
      <c r="EF226" s="14">
        <v>111.99805809265</v>
      </c>
      <c r="EG226" s="14">
        <v>110.409664653966</v>
      </c>
      <c r="EH226" s="14">
        <v>80.342775133433506</v>
      </c>
      <c r="EI226" s="14">
        <v>104.24350771274</v>
      </c>
      <c r="EJ226" s="14">
        <v>45.035724986969797</v>
      </c>
      <c r="EK226" s="14">
        <v>1.5748900090404601</v>
      </c>
      <c r="EL226" s="14">
        <v>191.705862489634</v>
      </c>
      <c r="EM226" s="14">
        <v>106.895003973765</v>
      </c>
      <c r="EN226" s="71">
        <v>109.949303570003</v>
      </c>
      <c r="EO226" s="14">
        <v>57.8215190106812</v>
      </c>
      <c r="EP226" s="14">
        <v>17.621504349082699</v>
      </c>
      <c r="EQ226" s="14">
        <v>7.3045680002998301</v>
      </c>
      <c r="ER226" s="14">
        <v>154.54737797672999</v>
      </c>
      <c r="ES226" s="14">
        <v>91.387003373054597</v>
      </c>
      <c r="ET226" s="14">
        <v>73.072694038554602</v>
      </c>
      <c r="EU226" s="14">
        <v>56.547120464298601</v>
      </c>
      <c r="EV226" s="14">
        <v>54.727036544252599</v>
      </c>
      <c r="EW226" s="14">
        <v>147.56510498126599</v>
      </c>
      <c r="EX226" s="14">
        <v>24.647959850115601</v>
      </c>
      <c r="EY226" s="14">
        <v>211.889379314237</v>
      </c>
      <c r="EZ226" s="14">
        <v>211.889379314237</v>
      </c>
      <c r="FA226" s="14">
        <v>112.250769510743</v>
      </c>
      <c r="FD226" s="17"/>
    </row>
    <row r="227" spans="1:160">
      <c r="A227" s="66" t="s">
        <v>203</v>
      </c>
      <c r="B227" s="17">
        <f>CORREL($AG$150:$AG$188,H$46:H$84)</f>
        <v>-0.13075465006055428</v>
      </c>
      <c r="C227" s="17">
        <f t="shared" ref="C227:W227" si="585">CORREL($AG$150:$AG$188,I$46:I$84)</f>
        <v>-0.27362219521698722</v>
      </c>
      <c r="D227" s="17">
        <f t="shared" si="585"/>
        <v>-0.20838826777794625</v>
      </c>
      <c r="E227" s="17">
        <f t="shared" si="585"/>
        <v>-0.28402575186801216</v>
      </c>
      <c r="F227" s="17">
        <f t="shared" si="585"/>
        <v>-6.8145268400232037E-2</v>
      </c>
      <c r="G227" s="17">
        <f t="shared" si="585"/>
        <v>-6.2087156941432332E-2</v>
      </c>
      <c r="H227" s="17">
        <f t="shared" si="585"/>
        <v>-4.8077511690420696E-2</v>
      </c>
      <c r="I227" s="17">
        <f t="shared" si="585"/>
        <v>-0.16748384650054812</v>
      </c>
      <c r="J227" s="17">
        <f t="shared" si="585"/>
        <v>-0.23082254508245165</v>
      </c>
      <c r="K227" s="17">
        <f t="shared" si="585"/>
        <v>-0.18515904023433996</v>
      </c>
      <c r="L227" s="17">
        <f t="shared" si="585"/>
        <v>-0.19438614682676084</v>
      </c>
      <c r="M227" s="17">
        <f t="shared" si="585"/>
        <v>-0.15829999847014525</v>
      </c>
      <c r="N227" s="17">
        <f t="shared" si="585"/>
        <v>-0.21496864131572221</v>
      </c>
      <c r="O227" s="17">
        <f t="shared" si="585"/>
        <v>-0.14901602071685835</v>
      </c>
      <c r="P227" s="17">
        <f t="shared" si="585"/>
        <v>-9.1980809531839652E-2</v>
      </c>
      <c r="Q227" s="17">
        <f t="shared" si="585"/>
        <v>-0.1796105602962238</v>
      </c>
      <c r="R227" s="17">
        <f t="shared" si="585"/>
        <v>-0.13010748868109392</v>
      </c>
      <c r="S227" s="17">
        <f t="shared" si="585"/>
        <v>-2.987253725904309E-2</v>
      </c>
      <c r="T227" s="17">
        <f t="shared" si="585"/>
        <v>6.9996269723932691E-2</v>
      </c>
      <c r="U227" s="17">
        <f t="shared" si="585"/>
        <v>-0.35715877508118138</v>
      </c>
      <c r="V227" s="17">
        <f t="shared" si="585"/>
        <v>-0.25234839369087719</v>
      </c>
      <c r="W227" s="17">
        <f t="shared" si="585"/>
        <v>-0.15778593983503494</v>
      </c>
      <c r="Y227" s="31">
        <f>COUNT(AG$150:AG$188)</f>
        <v>38</v>
      </c>
      <c r="Z227" s="17">
        <f t="shared" si="543"/>
        <v>0.43393929447281032</v>
      </c>
      <c r="AA227" s="17">
        <f t="shared" si="544"/>
        <v>9.6458884890034527E-2</v>
      </c>
      <c r="AB227" s="17">
        <f t="shared" si="545"/>
        <v>0.2092909667722522</v>
      </c>
      <c r="AC227" s="17">
        <f t="shared" si="546"/>
        <v>8.3960180737063461E-2</v>
      </c>
      <c r="AD227" s="17">
        <f t="shared" si="547"/>
        <v>0.684363418924129</v>
      </c>
      <c r="AE227" s="17">
        <f t="shared" si="548"/>
        <v>0.71115646195873072</v>
      </c>
      <c r="AF227" s="17">
        <f t="shared" si="549"/>
        <v>0.77439168068543152</v>
      </c>
      <c r="AG227" s="17">
        <f t="shared" si="550"/>
        <v>0.31486163286194696</v>
      </c>
      <c r="AH227" s="17">
        <f t="shared" si="551"/>
        <v>0.16323766281417795</v>
      </c>
      <c r="AI227" s="17">
        <f t="shared" si="552"/>
        <v>0.2657403878645806</v>
      </c>
      <c r="AJ227" s="17">
        <f t="shared" si="553"/>
        <v>0.24222473435157635</v>
      </c>
      <c r="AK227" s="17">
        <f t="shared" si="554"/>
        <v>0.34250231206973181</v>
      </c>
      <c r="AL227" s="17">
        <f t="shared" si="555"/>
        <v>0.19493992002226129</v>
      </c>
      <c r="AM227" s="17">
        <f t="shared" si="556"/>
        <v>0.37190507418886409</v>
      </c>
      <c r="AN227" s="17">
        <f t="shared" si="557"/>
        <v>0.58284529044225275</v>
      </c>
      <c r="AO227" s="17">
        <f t="shared" si="558"/>
        <v>0.28058210928034572</v>
      </c>
      <c r="AP227" s="17">
        <f t="shared" si="559"/>
        <v>0.43623759032420939</v>
      </c>
      <c r="AQ227" s="17">
        <f t="shared" si="560"/>
        <v>0.85869562473412686</v>
      </c>
      <c r="AR227" s="17">
        <f t="shared" si="561"/>
        <v>0.67625056267154249</v>
      </c>
      <c r="AS227" s="17">
        <f t="shared" si="562"/>
        <v>2.771461963749889E-2</v>
      </c>
      <c r="AT227" s="17">
        <f t="shared" si="563"/>
        <v>0.12639517862169147</v>
      </c>
      <c r="AU227" s="17">
        <f t="shared" si="564"/>
        <v>0.34409209060748991</v>
      </c>
      <c r="AW227" s="66" t="s">
        <v>203</v>
      </c>
      <c r="AX227" s="17">
        <f t="shared" ref="AX227:CC227" si="586">CORREL($AG$150:$AG$188,DB$196:DB$234)</f>
        <v>0.32806127940781438</v>
      </c>
      <c r="AY227" s="17">
        <f t="shared" si="586"/>
        <v>0.12010204133138665</v>
      </c>
      <c r="AZ227" s="17">
        <f t="shared" si="586"/>
        <v>7.1213613925411062E-2</v>
      </c>
      <c r="BA227" s="17">
        <f t="shared" si="586"/>
        <v>0.13582336053515751</v>
      </c>
      <c r="BB227" s="17">
        <f t="shared" si="586"/>
        <v>0.34041415686322873</v>
      </c>
      <c r="BC227" s="17">
        <f t="shared" si="586"/>
        <v>0.3636166828910129</v>
      </c>
      <c r="BD227" s="17">
        <f t="shared" si="586"/>
        <v>6.6786616388849127E-2</v>
      </c>
      <c r="BE227" s="17">
        <f t="shared" si="586"/>
        <v>0.32646675870913233</v>
      </c>
      <c r="BF227" s="17">
        <f t="shared" si="586"/>
        <v>0.12756427431439635</v>
      </c>
      <c r="BG227" s="17">
        <f t="shared" si="586"/>
        <v>6.1755218946998161E-2</v>
      </c>
      <c r="BH227" s="17">
        <f t="shared" si="586"/>
        <v>0.13552096616683063</v>
      </c>
      <c r="BI227" s="17">
        <f t="shared" si="586"/>
        <v>0.20508295813592919</v>
      </c>
      <c r="BJ227" s="68">
        <f t="shared" si="586"/>
        <v>0.21212932409516183</v>
      </c>
      <c r="BK227" s="17">
        <f t="shared" si="586"/>
        <v>0.14233879270413477</v>
      </c>
      <c r="BL227" s="17">
        <f t="shared" si="586"/>
        <v>0.10505640973921597</v>
      </c>
      <c r="BM227" s="17">
        <f t="shared" si="586"/>
        <v>-1.0860239418972923E-2</v>
      </c>
      <c r="BN227" s="17">
        <f t="shared" si="586"/>
        <v>6.0828342872881025E-2</v>
      </c>
      <c r="BO227" s="17">
        <f t="shared" si="586"/>
        <v>0.13193727934193089</v>
      </c>
      <c r="BP227" s="17">
        <f t="shared" si="586"/>
        <v>5.8101227295418285E-2</v>
      </c>
      <c r="BQ227" s="17">
        <f t="shared" si="586"/>
        <v>0.12002186097412147</v>
      </c>
      <c r="BR227" s="17">
        <f t="shared" si="586"/>
        <v>8.2147385578627594E-2</v>
      </c>
      <c r="BS227" s="17">
        <f t="shared" si="586"/>
        <v>0.16653511314306868</v>
      </c>
      <c r="BT227" s="17">
        <f t="shared" si="586"/>
        <v>0.16067670436224335</v>
      </c>
      <c r="BU227" s="17">
        <f t="shared" si="586"/>
        <v>-9.0379761974896302E-3</v>
      </c>
      <c r="BV227" s="17">
        <f t="shared" si="586"/>
        <v>-7.8163185840231492E-2</v>
      </c>
      <c r="BW227" s="68">
        <f t="shared" si="586"/>
        <v>1.2009413383468909E-2</v>
      </c>
      <c r="BX227" s="17">
        <f t="shared" si="586"/>
        <v>0.32678997875311255</v>
      </c>
      <c r="BY227" s="17">
        <f t="shared" si="586"/>
        <v>0.28024930025271583</v>
      </c>
      <c r="BZ227" s="17">
        <f t="shared" si="586"/>
        <v>0.23706790017732199</v>
      </c>
      <c r="CA227" s="17">
        <f t="shared" si="586"/>
        <v>0.38721101678185238</v>
      </c>
      <c r="CB227" s="17">
        <f t="shared" si="586"/>
        <v>0.3008252638873572</v>
      </c>
      <c r="CC227" s="17">
        <f t="shared" si="586"/>
        <v>0.35399331517236032</v>
      </c>
      <c r="CD227" s="17">
        <f t="shared" ref="CD227:CW227" si="587">CORREL($AG$150:$AG$188,EH$196:EH$234)</f>
        <v>0.10695492165372454</v>
      </c>
      <c r="CE227" s="17">
        <f t="shared" si="587"/>
        <v>0.26696304561368883</v>
      </c>
      <c r="CF227" s="17">
        <f t="shared" si="587"/>
        <v>-0.12706338270767153</v>
      </c>
      <c r="CG227" s="17">
        <f t="shared" si="587"/>
        <v>-2.765646612417056E-2</v>
      </c>
      <c r="CH227" s="17">
        <f t="shared" si="587"/>
        <v>0.12230721578456138</v>
      </c>
      <c r="CI227" s="17">
        <f t="shared" si="587"/>
        <v>0.21873517831544262</v>
      </c>
      <c r="CJ227" s="68">
        <f t="shared" si="587"/>
        <v>0.29222842398016924</v>
      </c>
      <c r="CK227" s="17">
        <f t="shared" si="587"/>
        <v>0.22667724926046931</v>
      </c>
      <c r="CL227" s="17">
        <f t="shared" si="587"/>
        <v>-0.25937917366858504</v>
      </c>
      <c r="CM227" s="17">
        <f t="shared" si="587"/>
        <v>-0.28384345269961808</v>
      </c>
      <c r="CN227" s="17">
        <f t="shared" si="587"/>
        <v>-0.2000557512229458</v>
      </c>
      <c r="CO227" s="17">
        <f t="shared" si="587"/>
        <v>0.28516103541699994</v>
      </c>
      <c r="CP227" s="17">
        <f t="shared" si="587"/>
        <v>0.30873870265561359</v>
      </c>
      <c r="CQ227" s="17">
        <f t="shared" si="587"/>
        <v>-0.10197058848335872</v>
      </c>
      <c r="CR227" s="17">
        <f t="shared" si="587"/>
        <v>0.30521801736225196</v>
      </c>
      <c r="CS227" s="17">
        <f t="shared" si="587"/>
        <v>0.18063824162633235</v>
      </c>
      <c r="CT227" s="17">
        <f t="shared" si="587"/>
        <v>5.3693049357833492E-2</v>
      </c>
      <c r="CU227" s="17">
        <f t="shared" si="587"/>
        <v>0.16881595333356109</v>
      </c>
      <c r="CV227" s="17">
        <f t="shared" si="587"/>
        <v>0.16881595333356109</v>
      </c>
      <c r="CW227" s="17">
        <f t="shared" si="587"/>
        <v>9.3205997341612778E-2</v>
      </c>
      <c r="DA227" s="7">
        <v>2011</v>
      </c>
      <c r="DB227" s="14">
        <v>409.20089825397457</v>
      </c>
      <c r="DC227" s="14">
        <v>41.069372268204567</v>
      </c>
      <c r="DD227" s="14">
        <v>32.127690764055849</v>
      </c>
      <c r="DE227" s="14">
        <v>231.24866182469751</v>
      </c>
      <c r="DF227" s="14">
        <v>151.40235409886242</v>
      </c>
      <c r="DG227" s="14">
        <v>347.17591099090828</v>
      </c>
      <c r="DH227" s="14">
        <v>105.46300490834044</v>
      </c>
      <c r="DI227" s="14">
        <v>374.22915283795408</v>
      </c>
      <c r="DJ227" s="14">
        <v>176.84033244643891</v>
      </c>
      <c r="DK227" s="14">
        <v>40.295219324432985</v>
      </c>
      <c r="DL227" s="14">
        <v>471.37482347885299</v>
      </c>
      <c r="DM227" s="14">
        <v>232.07366055849758</v>
      </c>
      <c r="DN227" s="71">
        <v>232.8678281540985</v>
      </c>
      <c r="DO227" s="14">
        <v>179.373688668667</v>
      </c>
      <c r="DP227" s="14">
        <v>6.6287315288400999</v>
      </c>
      <c r="DQ227" s="14">
        <v>5.7768332149660804</v>
      </c>
      <c r="DR227" s="14">
        <v>29.891556168523501</v>
      </c>
      <c r="DS227" s="14">
        <v>45.054610475248303</v>
      </c>
      <c r="DT227" s="14">
        <v>124.43335928335</v>
      </c>
      <c r="DU227" s="14">
        <v>1.95982546053784</v>
      </c>
      <c r="DV227" s="14">
        <v>199.48592691925501</v>
      </c>
      <c r="DW227" s="14">
        <v>27.1379865763409</v>
      </c>
      <c r="DX227" s="14">
        <v>0.10374085532125001</v>
      </c>
      <c r="DY227" s="14">
        <v>132.79653712809099</v>
      </c>
      <c r="DZ227" s="14">
        <v>46.140188755421299</v>
      </c>
      <c r="EA227" s="71">
        <v>63.4149267914093</v>
      </c>
      <c r="EB227" s="14">
        <v>151.842688070528</v>
      </c>
      <c r="EC227" s="14">
        <v>2.7977489869559702</v>
      </c>
      <c r="ED227" s="14">
        <v>3.30563423932557</v>
      </c>
      <c r="EE227" s="14">
        <v>54.942316924387001</v>
      </c>
      <c r="EF227" s="14">
        <v>54.998673866474498</v>
      </c>
      <c r="EG227" s="14">
        <v>124.52022471118001</v>
      </c>
      <c r="EH227" s="14">
        <v>17.047764658760201</v>
      </c>
      <c r="EI227" s="14">
        <v>132.11724426128899</v>
      </c>
      <c r="EJ227" s="14">
        <v>45.153355718523997</v>
      </c>
      <c r="EK227" s="14">
        <v>2.3187242842690399</v>
      </c>
      <c r="EL227" s="14">
        <v>153.857960321641</v>
      </c>
      <c r="EM227" s="14">
        <v>85.462847615081301</v>
      </c>
      <c r="EN227" s="71">
        <v>75.117088576568094</v>
      </c>
      <c r="EO227" s="14">
        <v>77.984521514779601</v>
      </c>
      <c r="EP227" s="14">
        <v>31.642891752408499</v>
      </c>
      <c r="EQ227" s="14">
        <v>23.0452233097642</v>
      </c>
      <c r="ER227" s="14">
        <v>146.41478873178701</v>
      </c>
      <c r="ES227" s="14">
        <v>51.349069757139603</v>
      </c>
      <c r="ET227" s="14">
        <v>98.2223269963783</v>
      </c>
      <c r="EU227" s="14">
        <v>86.455414789042393</v>
      </c>
      <c r="EV227" s="14">
        <v>42.625981657410101</v>
      </c>
      <c r="EW227" s="14">
        <v>104.548990151574</v>
      </c>
      <c r="EX227" s="14">
        <v>37.872754184842698</v>
      </c>
      <c r="EY227" s="14">
        <v>184.720326029121</v>
      </c>
      <c r="EZ227" s="14">
        <v>184.720326029121</v>
      </c>
      <c r="FA227" s="14">
        <v>94.335812786121096</v>
      </c>
      <c r="FD227" s="17"/>
    </row>
    <row r="228" spans="1:160">
      <c r="A228" s="66" t="s">
        <v>212</v>
      </c>
      <c r="B228" s="17">
        <f>CORREL($AH$150:$AH$188,H$46:H$84)</f>
        <v>-1.6535690796129644E-2</v>
      </c>
      <c r="C228" s="17">
        <f t="shared" ref="C228:W228" si="588">CORREL($AH$150:$AH$188,I$46:I$84)</f>
        <v>-1.0113190995309331E-3</v>
      </c>
      <c r="D228" s="17">
        <f t="shared" si="588"/>
        <v>0.30812028468527536</v>
      </c>
      <c r="E228" s="17">
        <f t="shared" si="588"/>
        <v>0.36824847087977347</v>
      </c>
      <c r="F228" s="17">
        <f t="shared" si="588"/>
        <v>0.33290598254516385</v>
      </c>
      <c r="G228" s="17">
        <f t="shared" si="588"/>
        <v>0.3627991640043714</v>
      </c>
      <c r="H228" s="17">
        <f t="shared" si="588"/>
        <v>9.3815819676065976E-2</v>
      </c>
      <c r="I228" s="17">
        <f t="shared" si="588"/>
        <v>0.18717755074463602</v>
      </c>
      <c r="J228" s="17">
        <f t="shared" si="588"/>
        <v>0.35537921573627446</v>
      </c>
      <c r="K228" s="17">
        <f t="shared" si="588"/>
        <v>0.32784893170746587</v>
      </c>
      <c r="L228" s="17">
        <f t="shared" si="588"/>
        <v>0.2913336425201673</v>
      </c>
      <c r="M228" s="17">
        <f t="shared" si="588"/>
        <v>0.24103348263621052</v>
      </c>
      <c r="N228" s="17">
        <f t="shared" si="588"/>
        <v>0.26738959663436179</v>
      </c>
      <c r="O228" s="17">
        <f t="shared" si="588"/>
        <v>0.16361982152726229</v>
      </c>
      <c r="P228" s="17">
        <f t="shared" si="588"/>
        <v>7.3295558000215769E-2</v>
      </c>
      <c r="Q228" s="17">
        <f t="shared" si="588"/>
        <v>0.28829391392569226</v>
      </c>
      <c r="R228" s="17">
        <f t="shared" si="588"/>
        <v>-0.23511644554278455</v>
      </c>
      <c r="S228" s="17">
        <f t="shared" si="588"/>
        <v>-0.29263990286857394</v>
      </c>
      <c r="T228" s="17">
        <f t="shared" si="588"/>
        <v>-4.5489272502897637E-2</v>
      </c>
      <c r="U228" s="17">
        <f t="shared" si="588"/>
        <v>0.27566265184363936</v>
      </c>
      <c r="V228" s="17">
        <f t="shared" si="588"/>
        <v>0.15933509213600847</v>
      </c>
      <c r="W228" s="17">
        <f t="shared" si="588"/>
        <v>0.10442390124532151</v>
      </c>
      <c r="Y228" s="31">
        <f>COUNT(AH$150:AH$188)</f>
        <v>38</v>
      </c>
      <c r="Z228" s="17">
        <f t="shared" si="543"/>
        <v>0.92150797011758101</v>
      </c>
      <c r="AA228" s="17">
        <f t="shared" si="544"/>
        <v>0.99519203322632133</v>
      </c>
      <c r="AB228" s="17">
        <f t="shared" si="545"/>
        <v>5.9834728278046416E-2</v>
      </c>
      <c r="AC228" s="17">
        <f t="shared" si="546"/>
        <v>2.2917737166917078E-2</v>
      </c>
      <c r="AD228" s="17">
        <f t="shared" si="547"/>
        <v>4.1123546280513505E-2</v>
      </c>
      <c r="AE228" s="17">
        <f t="shared" si="548"/>
        <v>2.5180548016837615E-2</v>
      </c>
      <c r="AF228" s="17">
        <f t="shared" si="549"/>
        <v>0.57531658789705187</v>
      </c>
      <c r="AG228" s="17">
        <f t="shared" si="550"/>
        <v>0.26047193925988876</v>
      </c>
      <c r="AH228" s="17">
        <f t="shared" si="551"/>
        <v>2.855650086185349E-2</v>
      </c>
      <c r="AI228" s="17">
        <f t="shared" si="552"/>
        <v>4.4494157782599478E-2</v>
      </c>
      <c r="AJ228" s="17">
        <f t="shared" si="553"/>
        <v>7.5959087873742268E-2</v>
      </c>
      <c r="AK228" s="17">
        <f t="shared" si="554"/>
        <v>0.14489897450414432</v>
      </c>
      <c r="AL228" s="17">
        <f t="shared" si="555"/>
        <v>0.10460139459761519</v>
      </c>
      <c r="AM228" s="17">
        <f t="shared" si="556"/>
        <v>0.32631520679081216</v>
      </c>
      <c r="AN228" s="17">
        <f t="shared" si="557"/>
        <v>0.66187930338365253</v>
      </c>
      <c r="AO228" s="17">
        <f t="shared" si="558"/>
        <v>7.9211532418534403E-2</v>
      </c>
      <c r="AP228" s="17">
        <f t="shared" si="559"/>
        <v>0.15533192827517872</v>
      </c>
      <c r="AQ228" s="17">
        <f t="shared" si="560"/>
        <v>7.459388169928996E-2</v>
      </c>
      <c r="AR228" s="17">
        <f t="shared" si="561"/>
        <v>0.786246625677537</v>
      </c>
      <c r="AS228" s="17">
        <f t="shared" si="562"/>
        <v>9.390149794010387E-2</v>
      </c>
      <c r="AT228" s="17">
        <f t="shared" si="563"/>
        <v>0.33931485127528926</v>
      </c>
      <c r="AU228" s="17">
        <f t="shared" si="564"/>
        <v>0.53268121609576358</v>
      </c>
      <c r="AW228" s="66" t="s">
        <v>212</v>
      </c>
      <c r="AX228" s="17">
        <f t="shared" ref="AX228:CC228" si="589">CORREL($AH$150:$AH$188,DB$196:DB$234)</f>
        <v>-0.1963183967773994</v>
      </c>
      <c r="AY228" s="17">
        <f t="shared" si="589"/>
        <v>0.16315857172716622</v>
      </c>
      <c r="AZ228" s="17">
        <f t="shared" si="589"/>
        <v>0.23640413178303124</v>
      </c>
      <c r="BA228" s="17">
        <f t="shared" si="589"/>
        <v>0.11188563735975861</v>
      </c>
      <c r="BB228" s="17">
        <f t="shared" si="589"/>
        <v>-0.11758203127777959</v>
      </c>
      <c r="BC228" s="17">
        <f t="shared" si="589"/>
        <v>-0.23091804961278195</v>
      </c>
      <c r="BD228" s="17">
        <f t="shared" si="589"/>
        <v>-7.1519271074503205E-2</v>
      </c>
      <c r="BE228" s="17">
        <f t="shared" si="589"/>
        <v>-0.11493314852842799</v>
      </c>
      <c r="BF228" s="17">
        <f t="shared" si="589"/>
        <v>-8.2277799249693376E-2</v>
      </c>
      <c r="BG228" s="17">
        <f t="shared" si="589"/>
        <v>7.0765357531194879E-3</v>
      </c>
      <c r="BH228" s="17">
        <f t="shared" si="589"/>
        <v>-0.14769716196084062</v>
      </c>
      <c r="BI228" s="17">
        <f t="shared" si="589"/>
        <v>-6.8565157527646886E-2</v>
      </c>
      <c r="BJ228" s="68">
        <f t="shared" si="589"/>
        <v>-2.2890430534599462E-2</v>
      </c>
      <c r="BK228" s="17">
        <f t="shared" si="589"/>
        <v>-0.17226952852658411</v>
      </c>
      <c r="BL228" s="17">
        <f t="shared" si="589"/>
        <v>1.1795548035209942E-2</v>
      </c>
      <c r="BM228" s="17">
        <f t="shared" si="589"/>
        <v>4.8469172027325994E-2</v>
      </c>
      <c r="BN228" s="17">
        <f t="shared" si="589"/>
        <v>2.4037792764098471E-2</v>
      </c>
      <c r="BO228" s="17">
        <f t="shared" si="589"/>
        <v>-5.9098297735685923E-2</v>
      </c>
      <c r="BP228" s="17">
        <f t="shared" si="589"/>
        <v>-0.2164757910145477</v>
      </c>
      <c r="BQ228" s="17">
        <f t="shared" si="589"/>
        <v>-4.2633990145772927E-3</v>
      </c>
      <c r="BR228" s="17">
        <f t="shared" si="589"/>
        <v>-0.18087931560376311</v>
      </c>
      <c r="BS228" s="17">
        <f t="shared" si="589"/>
        <v>-0.13726447307725997</v>
      </c>
      <c r="BT228" s="17">
        <f t="shared" si="589"/>
        <v>6.7855291034699422E-2</v>
      </c>
      <c r="BU228" s="17">
        <f t="shared" si="589"/>
        <v>-0.14190069428110541</v>
      </c>
      <c r="BV228" s="17">
        <f t="shared" si="589"/>
        <v>0.12793545613829413</v>
      </c>
      <c r="BW228" s="68">
        <f t="shared" si="589"/>
        <v>-3.6601385278613667E-2</v>
      </c>
      <c r="BX228" s="17">
        <f t="shared" si="589"/>
        <v>-6.7655084782684933E-3</v>
      </c>
      <c r="BY228" s="17">
        <f t="shared" si="589"/>
        <v>0.1573449702666789</v>
      </c>
      <c r="BZ228" s="17">
        <f t="shared" si="589"/>
        <v>0.25677422179517412</v>
      </c>
      <c r="CA228" s="17">
        <f t="shared" si="589"/>
        <v>8.1768680784084544E-2</v>
      </c>
      <c r="CB228" s="17">
        <f t="shared" si="589"/>
        <v>-0.12200951035206486</v>
      </c>
      <c r="CC228" s="17">
        <f t="shared" si="589"/>
        <v>-5.1779081417129613E-2</v>
      </c>
      <c r="CD228" s="17">
        <f t="shared" ref="CD228:CW228" si="590">CORREL($AH$150:$AH$188,EH$196:EH$234)</f>
        <v>-0.12178108783810174</v>
      </c>
      <c r="CE228" s="17">
        <f t="shared" si="590"/>
        <v>0.12916924083873677</v>
      </c>
      <c r="CF228" s="17">
        <f t="shared" si="590"/>
        <v>7.3029712815248324E-2</v>
      </c>
      <c r="CG228" s="17">
        <f t="shared" si="590"/>
        <v>9.5633804595582322E-2</v>
      </c>
      <c r="CH228" s="17">
        <f t="shared" si="590"/>
        <v>4.7542516876753441E-2</v>
      </c>
      <c r="CI228" s="17">
        <f t="shared" si="590"/>
        <v>-0.12712100880909893</v>
      </c>
      <c r="CJ228" s="68">
        <f t="shared" si="590"/>
        <v>1.5708589270406591E-2</v>
      </c>
      <c r="CK228" s="17">
        <f t="shared" si="590"/>
        <v>-0.27504647250274933</v>
      </c>
      <c r="CL228" s="17">
        <f t="shared" si="590"/>
        <v>0.11733876546129973</v>
      </c>
      <c r="CM228" s="17">
        <f t="shared" si="590"/>
        <v>5.8155618442184601E-2</v>
      </c>
      <c r="CN228" s="17">
        <f t="shared" si="590"/>
        <v>0.10653562705236841</v>
      </c>
      <c r="CO228" s="17">
        <f t="shared" si="590"/>
        <v>-6.8790661382805735E-2</v>
      </c>
      <c r="CP228" s="17">
        <f t="shared" si="590"/>
        <v>-0.26768413906311761</v>
      </c>
      <c r="CQ228" s="17">
        <f t="shared" si="590"/>
        <v>3.2132821565337137E-2</v>
      </c>
      <c r="CR228" s="17">
        <f t="shared" si="590"/>
        <v>-0.26069145558481011</v>
      </c>
      <c r="CS228" s="17">
        <f t="shared" si="590"/>
        <v>-9.6427369407525804E-2</v>
      </c>
      <c r="CT228" s="17">
        <f t="shared" si="590"/>
        <v>-2.8242911925831962E-2</v>
      </c>
      <c r="CU228" s="17">
        <f t="shared" si="590"/>
        <v>-0.19508582237030889</v>
      </c>
      <c r="CV228" s="17">
        <f t="shared" si="590"/>
        <v>-0.19508582237030889</v>
      </c>
      <c r="CW228" s="17">
        <f t="shared" si="590"/>
        <v>-2.4687707486364056E-2</v>
      </c>
      <c r="DA228" s="7">
        <v>2012</v>
      </c>
      <c r="DB228" s="14">
        <v>467.75408721695499</v>
      </c>
      <c r="DC228" s="14">
        <v>16.384374142799381</v>
      </c>
      <c r="DD228" s="14">
        <v>24.32098335460811</v>
      </c>
      <c r="DE228" s="14">
        <v>217.42391093640168</v>
      </c>
      <c r="DF228" s="14">
        <v>236.75950439720867</v>
      </c>
      <c r="DG228" s="14">
        <v>473.32182602734451</v>
      </c>
      <c r="DH228" s="14">
        <v>100.33034954663844</v>
      </c>
      <c r="DI228" s="14">
        <v>361.05144591130801</v>
      </c>
      <c r="DJ228" s="14">
        <v>200.89336072999677</v>
      </c>
      <c r="DK228" s="14">
        <v>26.158037455882376</v>
      </c>
      <c r="DL228" s="14">
        <v>474.02543235508841</v>
      </c>
      <c r="DM228" s="14">
        <v>338.20328463268368</v>
      </c>
      <c r="DN228" s="71">
        <v>273.87149807838193</v>
      </c>
      <c r="DO228" s="14">
        <v>124.76599235152599</v>
      </c>
      <c r="DP228" s="14">
        <v>2.3010197285545799</v>
      </c>
      <c r="DQ228" s="14">
        <v>3.03425229067276</v>
      </c>
      <c r="DR228" s="14">
        <v>15.9084893950915</v>
      </c>
      <c r="DS228" s="14">
        <v>23.2513248100481</v>
      </c>
      <c r="DT228" s="14">
        <v>97.540027612441506</v>
      </c>
      <c r="DU228" s="14">
        <v>1.16321075622054</v>
      </c>
      <c r="DV228" s="14">
        <v>139.82898770964599</v>
      </c>
      <c r="DW228" s="14">
        <v>4.8757538266002696</v>
      </c>
      <c r="DX228" s="14">
        <v>4.3431388610156697E-2</v>
      </c>
      <c r="DY228" s="14">
        <v>49.041453845547402</v>
      </c>
      <c r="DZ228" s="14">
        <v>46.158672710694702</v>
      </c>
      <c r="EA228" s="71">
        <v>45.6473954813859</v>
      </c>
      <c r="EB228" s="14">
        <v>224.75216290051</v>
      </c>
      <c r="EC228" s="14">
        <v>9.0040010909629302</v>
      </c>
      <c r="ED228" s="14">
        <v>15.6321717507776</v>
      </c>
      <c r="EE228" s="14">
        <v>106.20322424731999</v>
      </c>
      <c r="EF228" s="14">
        <v>114.43084818805499</v>
      </c>
      <c r="EG228" s="14">
        <v>218.48881240143601</v>
      </c>
      <c r="EH228" s="14">
        <v>43.724118419506802</v>
      </c>
      <c r="EI228" s="14">
        <v>150.42595349704101</v>
      </c>
      <c r="EJ228" s="14">
        <v>73.531996832515503</v>
      </c>
      <c r="EK228" s="14">
        <v>0.883168820247619</v>
      </c>
      <c r="EL228" s="14">
        <v>228.38358768821101</v>
      </c>
      <c r="EM228" s="14">
        <v>124.148169779109</v>
      </c>
      <c r="EN228" s="71">
        <v>111.901746882816</v>
      </c>
      <c r="EO228" s="14">
        <v>118.235931964919</v>
      </c>
      <c r="EP228" s="14">
        <v>5.0793533232818699</v>
      </c>
      <c r="EQ228" s="14">
        <v>5.6545593131577503</v>
      </c>
      <c r="ER228" s="14">
        <v>95.312197293990195</v>
      </c>
      <c r="ES228" s="14">
        <v>99.077331399105603</v>
      </c>
      <c r="ET228" s="14">
        <v>157.29298601346699</v>
      </c>
      <c r="EU228" s="14">
        <v>55.4430203709111</v>
      </c>
      <c r="EV228" s="14">
        <v>70.796504704621</v>
      </c>
      <c r="EW228" s="14">
        <v>122.48561007088099</v>
      </c>
      <c r="EX228" s="14">
        <v>25.231437247024601</v>
      </c>
      <c r="EY228" s="14">
        <v>196.60039082133</v>
      </c>
      <c r="EZ228" s="14">
        <v>196.60039082133</v>
      </c>
      <c r="FA228" s="14">
        <v>116.32235571418001</v>
      </c>
      <c r="FD228" s="17"/>
    </row>
    <row r="229" spans="1:160">
      <c r="A229" s="66" t="s">
        <v>251</v>
      </c>
      <c r="B229" s="17">
        <f>CORREL($AI$150:$AI$188,H$46:H$84)</f>
        <v>2.6451538476756905E-2</v>
      </c>
      <c r="C229" s="17">
        <f t="shared" ref="C229:W229" si="591">CORREL($AI$150:$AI$188,I$46:I$84)</f>
        <v>0.14895246800989317</v>
      </c>
      <c r="D229" s="17">
        <f t="shared" si="591"/>
        <v>-0.21657234482327373</v>
      </c>
      <c r="E229" s="17">
        <f t="shared" si="591"/>
        <v>-0.2980758519573149</v>
      </c>
      <c r="F229" s="17">
        <f t="shared" si="591"/>
        <v>-0.22831855842916426</v>
      </c>
      <c r="G229" s="17">
        <f t="shared" si="591"/>
        <v>-0.38431206132129925</v>
      </c>
      <c r="H229" s="17">
        <f t="shared" si="591"/>
        <v>-0.19662150938734488</v>
      </c>
      <c r="I229" s="17">
        <f t="shared" si="591"/>
        <v>-0.19508294956417746</v>
      </c>
      <c r="J229" s="17">
        <f t="shared" si="591"/>
        <v>-0.28466993207494384</v>
      </c>
      <c r="K229" s="17">
        <f t="shared" si="591"/>
        <v>-0.24067033161285331</v>
      </c>
      <c r="L229" s="17">
        <f t="shared" si="591"/>
        <v>-0.27489262467854425</v>
      </c>
      <c r="M229" s="17">
        <f t="shared" si="591"/>
        <v>-0.29335850209995307</v>
      </c>
      <c r="N229" s="17">
        <f t="shared" si="591"/>
        <v>-0.26878625848515864</v>
      </c>
      <c r="O229" s="17">
        <f t="shared" si="591"/>
        <v>-0.18799710721427601</v>
      </c>
      <c r="P229" s="17">
        <f t="shared" si="591"/>
        <v>-7.0183361949119602E-2</v>
      </c>
      <c r="Q229" s="17">
        <f t="shared" si="591"/>
        <v>-0.14195204824569219</v>
      </c>
      <c r="R229" s="17">
        <f t="shared" si="591"/>
        <v>6.09721417039246E-2</v>
      </c>
      <c r="S229" s="17">
        <f t="shared" si="591"/>
        <v>0.24343348475647944</v>
      </c>
      <c r="T229" s="17">
        <f t="shared" si="591"/>
        <v>-2.659780325781351E-2</v>
      </c>
      <c r="U229" s="17">
        <f t="shared" si="591"/>
        <v>-5.8130542751747782E-2</v>
      </c>
      <c r="V229" s="17">
        <f t="shared" si="591"/>
        <v>-0.23479407412950001</v>
      </c>
      <c r="W229" s="17">
        <f t="shared" si="591"/>
        <v>-0.11005733833514715</v>
      </c>
      <c r="Y229" s="31">
        <f>COUNT(AI$150:AI$188)</f>
        <v>36</v>
      </c>
      <c r="Z229" s="17">
        <f t="shared" si="543"/>
        <v>0.87829202983846089</v>
      </c>
      <c r="AA229" s="17">
        <f t="shared" si="544"/>
        <v>0.38592810204955053</v>
      </c>
      <c r="AB229" s="17">
        <f t="shared" si="545"/>
        <v>0.20454963286009409</v>
      </c>
      <c r="AC229" s="17">
        <f t="shared" si="546"/>
        <v>7.7442321402474965E-2</v>
      </c>
      <c r="AD229" s="17">
        <f t="shared" si="547"/>
        <v>0.18046181762524122</v>
      </c>
      <c r="AE229" s="17">
        <f t="shared" si="548"/>
        <v>2.0658762456841829E-2</v>
      </c>
      <c r="AF229" s="17">
        <f t="shared" si="549"/>
        <v>0.25040882125555297</v>
      </c>
      <c r="AG229" s="17">
        <f t="shared" si="550"/>
        <v>0.25420909938123354</v>
      </c>
      <c r="AH229" s="17">
        <f t="shared" si="551"/>
        <v>9.2421803303116959E-2</v>
      </c>
      <c r="AI229" s="17">
        <f t="shared" si="552"/>
        <v>0.15737918146879112</v>
      </c>
      <c r="AJ229" s="17">
        <f t="shared" si="553"/>
        <v>0.10467928863406542</v>
      </c>
      <c r="AK229" s="17">
        <f t="shared" si="554"/>
        <v>8.2481133896591938E-2</v>
      </c>
      <c r="AL229" s="17">
        <f t="shared" si="555"/>
        <v>0.11293687298234818</v>
      </c>
      <c r="AM229" s="17">
        <f t="shared" si="556"/>
        <v>0.27220431114632332</v>
      </c>
      <c r="AN229" s="17">
        <f t="shared" si="557"/>
        <v>0.68419820475719995</v>
      </c>
      <c r="AO229" s="17">
        <f t="shared" si="558"/>
        <v>0.40889031315213376</v>
      </c>
      <c r="AP229" s="17">
        <f t="shared" si="559"/>
        <v>0.72390034224911015</v>
      </c>
      <c r="AQ229" s="17">
        <f t="shared" si="560"/>
        <v>0.15252223820099037</v>
      </c>
      <c r="AR229" s="17">
        <f t="shared" si="561"/>
        <v>0.87762409230580618</v>
      </c>
      <c r="AS229" s="17">
        <f t="shared" si="562"/>
        <v>0.73629854635393155</v>
      </c>
      <c r="AT229" s="17">
        <f t="shared" si="563"/>
        <v>0.16807841233189247</v>
      </c>
      <c r="AU229" s="17">
        <f t="shared" si="564"/>
        <v>0.52283268513424286</v>
      </c>
      <c r="AW229" s="66" t="s">
        <v>251</v>
      </c>
      <c r="AX229" s="17">
        <f t="shared" ref="AX229:CC229" si="592">CORREL($AI$150:$AI$188,DB$196:DB$234)</f>
        <v>-0.16561739425719574</v>
      </c>
      <c r="AY229" s="17">
        <f t="shared" si="592"/>
        <v>-0.19772942119783693</v>
      </c>
      <c r="AZ229" s="17">
        <f t="shared" si="592"/>
        <v>-0.2833005340330168</v>
      </c>
      <c r="BA229" s="17">
        <f t="shared" si="592"/>
        <v>-0.22122534986710646</v>
      </c>
      <c r="BB229" s="17">
        <f t="shared" si="592"/>
        <v>-0.2813589938847435</v>
      </c>
      <c r="BC229" s="17">
        <f t="shared" si="592"/>
        <v>-0.17085652291429845</v>
      </c>
      <c r="BD229" s="17">
        <f t="shared" si="592"/>
        <v>-0.25166117811067168</v>
      </c>
      <c r="BE229" s="17">
        <f t="shared" si="592"/>
        <v>-0.27790289221974779</v>
      </c>
      <c r="BF229" s="17">
        <f t="shared" si="592"/>
        <v>6.5930186484920699E-3</v>
      </c>
      <c r="BG229" s="17">
        <f t="shared" si="592"/>
        <v>0.23687226312668033</v>
      </c>
      <c r="BH229" s="17">
        <f t="shared" si="592"/>
        <v>-0.22913838145342991</v>
      </c>
      <c r="BI229" s="17">
        <f t="shared" si="592"/>
        <v>-6.0254932929838086E-2</v>
      </c>
      <c r="BJ229" s="68">
        <f t="shared" si="592"/>
        <v>-0.1712501974549403</v>
      </c>
      <c r="BK229" s="17">
        <f t="shared" si="592"/>
        <v>3.139040370753246E-2</v>
      </c>
      <c r="BL229" s="17">
        <f t="shared" si="592"/>
        <v>3.776086095133066E-2</v>
      </c>
      <c r="BM229" s="17">
        <f t="shared" si="592"/>
        <v>2.5721293217032586E-2</v>
      </c>
      <c r="BN229" s="17">
        <f t="shared" si="592"/>
        <v>-6.0827338137771636E-2</v>
      </c>
      <c r="BO229" s="17">
        <f t="shared" si="592"/>
        <v>-7.1373254260535451E-2</v>
      </c>
      <c r="BP229" s="17">
        <f t="shared" si="592"/>
        <v>2.0307637103431787E-2</v>
      </c>
      <c r="BQ229" s="17">
        <f t="shared" si="592"/>
        <v>-6.8518249233538581E-2</v>
      </c>
      <c r="BR229" s="17">
        <f t="shared" si="592"/>
        <v>2.760998660503242E-2</v>
      </c>
      <c r="BS229" s="17">
        <f t="shared" si="592"/>
        <v>4.6563512337162695E-2</v>
      </c>
      <c r="BT229" s="17">
        <f t="shared" si="592"/>
        <v>0.15014095783433851</v>
      </c>
      <c r="BU229" s="17">
        <f t="shared" si="592"/>
        <v>-2.3930248216940783E-3</v>
      </c>
      <c r="BV229" s="17">
        <f t="shared" si="592"/>
        <v>-0.17782755393788896</v>
      </c>
      <c r="BW229" s="68">
        <f t="shared" si="592"/>
        <v>-1.2889927124990163E-2</v>
      </c>
      <c r="BX229" s="17">
        <f t="shared" si="592"/>
        <v>-0.33749288127550153</v>
      </c>
      <c r="BY229" s="17">
        <f t="shared" si="592"/>
        <v>-0.4766099123650227</v>
      </c>
      <c r="BZ229" s="17">
        <f t="shared" si="592"/>
        <v>-0.50165161338025832</v>
      </c>
      <c r="CA229" s="17">
        <f t="shared" si="592"/>
        <v>-0.39631462177593557</v>
      </c>
      <c r="CB229" s="17">
        <f t="shared" si="592"/>
        <v>-0.44929723099511804</v>
      </c>
      <c r="CC229" s="17">
        <f t="shared" si="592"/>
        <v>-0.31303949863749697</v>
      </c>
      <c r="CD229" s="17">
        <f t="shared" ref="CD229:CW229" si="593">CORREL($AI$150:$AI$188,EH$196:EH$234)</f>
        <v>-0.49819592788900741</v>
      </c>
      <c r="CE229" s="17">
        <f t="shared" si="593"/>
        <v>-0.49427769607547517</v>
      </c>
      <c r="CF229" s="17">
        <f t="shared" si="593"/>
        <v>-2.403235593217876E-3</v>
      </c>
      <c r="CG229" s="17">
        <f t="shared" si="593"/>
        <v>0.30711558444353665</v>
      </c>
      <c r="CH229" s="17">
        <f t="shared" si="593"/>
        <v>-0.49791685090462046</v>
      </c>
      <c r="CI229" s="17">
        <f t="shared" si="593"/>
        <v>-0.35789572885953652</v>
      </c>
      <c r="CJ229" s="68">
        <f t="shared" si="593"/>
        <v>-0.52492614660525394</v>
      </c>
      <c r="CK229" s="17">
        <f t="shared" si="593"/>
        <v>-1.8241099418468784E-2</v>
      </c>
      <c r="CL229" s="17">
        <f t="shared" si="593"/>
        <v>0.12958324459959944</v>
      </c>
      <c r="CM229" s="17">
        <f t="shared" si="593"/>
        <v>0.13078065031072933</v>
      </c>
      <c r="CN229" s="17">
        <f t="shared" si="593"/>
        <v>6.7122465292356825E-2</v>
      </c>
      <c r="CO229" s="17">
        <f t="shared" si="593"/>
        <v>-6.4497093919110293E-3</v>
      </c>
      <c r="CP229" s="17">
        <f t="shared" si="593"/>
        <v>-1.9815853571187602E-2</v>
      </c>
      <c r="CQ229" s="17">
        <f t="shared" si="593"/>
        <v>0.28148788107540962</v>
      </c>
      <c r="CR229" s="17">
        <f t="shared" si="593"/>
        <v>4.033925211436979E-2</v>
      </c>
      <c r="CS229" s="17">
        <f t="shared" si="593"/>
        <v>-1.6020593157819143E-2</v>
      </c>
      <c r="CT229" s="17">
        <f t="shared" si="593"/>
        <v>0.16949537287489649</v>
      </c>
      <c r="CU229" s="17">
        <f t="shared" si="593"/>
        <v>-1.46653253913046E-2</v>
      </c>
      <c r="CV229" s="17">
        <f t="shared" si="593"/>
        <v>-1.46653253913046E-2</v>
      </c>
      <c r="CW229" s="17">
        <f t="shared" si="593"/>
        <v>0.18934953116318742</v>
      </c>
      <c r="DA229" s="7">
        <v>2013</v>
      </c>
      <c r="DB229" s="14">
        <v>447.33397137103543</v>
      </c>
      <c r="DC229" s="14">
        <v>57.493327741224803</v>
      </c>
      <c r="DD229" s="14">
        <v>65.654845403600461</v>
      </c>
      <c r="DE229" s="14">
        <v>297.98332227088787</v>
      </c>
      <c r="DF229" s="14">
        <v>344.86635058695725</v>
      </c>
      <c r="DG229" s="14">
        <v>437.14982817046001</v>
      </c>
      <c r="DH229" s="14">
        <v>195.96577953054341</v>
      </c>
      <c r="DI229" s="14">
        <v>429.28315818250007</v>
      </c>
      <c r="DJ229" s="14">
        <v>163.64735694516659</v>
      </c>
      <c r="DK229" s="14">
        <v>14.936791115266811</v>
      </c>
      <c r="DL229" s="14">
        <v>541.23930114699704</v>
      </c>
      <c r="DM229" s="14">
        <v>302.5713121874665</v>
      </c>
      <c r="DN229" s="71">
        <v>303.65453118755602</v>
      </c>
      <c r="DO229" s="14">
        <v>182.93185287414201</v>
      </c>
      <c r="DP229" s="14">
        <v>27.539450586612599</v>
      </c>
      <c r="DQ229" s="14">
        <v>36.033165774180503</v>
      </c>
      <c r="DR229" s="14">
        <v>86.487751539506903</v>
      </c>
      <c r="DS229" s="14">
        <v>97.351809991934601</v>
      </c>
      <c r="DT229" s="14">
        <v>154.365453353481</v>
      </c>
      <c r="DU229" s="14">
        <v>49.117746410898498</v>
      </c>
      <c r="DV229" s="14">
        <v>215.62340202641701</v>
      </c>
      <c r="DW229" s="14">
        <v>28.951419902370699</v>
      </c>
      <c r="DX229" s="14">
        <v>4.3225514561177202E-2</v>
      </c>
      <c r="DY229" s="14">
        <v>179.316471390419</v>
      </c>
      <c r="DZ229" s="14">
        <v>97.677420244847497</v>
      </c>
      <c r="EA229" s="71">
        <v>105.173302321273</v>
      </c>
      <c r="EB229" s="14">
        <v>196.15746748113699</v>
      </c>
      <c r="EC229" s="14">
        <v>18.978484924951999</v>
      </c>
      <c r="ED229" s="14">
        <v>19.969042982608201</v>
      </c>
      <c r="EE229" s="14">
        <v>109.81665039913</v>
      </c>
      <c r="EF229" s="14">
        <v>172.13903733903399</v>
      </c>
      <c r="EG229" s="14">
        <v>179.309529282304</v>
      </c>
      <c r="EH229" s="14">
        <v>111.648033876501</v>
      </c>
      <c r="EI229" s="14">
        <v>174.86093960457299</v>
      </c>
      <c r="EJ229" s="14">
        <v>51.486430020240697</v>
      </c>
      <c r="EK229" s="14">
        <v>0.20951253419013399</v>
      </c>
      <c r="EL229" s="14">
        <v>226.69831576287399</v>
      </c>
      <c r="EM229" s="14">
        <v>104.62016977036799</v>
      </c>
      <c r="EN229" s="71">
        <v>119.265525279771</v>
      </c>
      <c r="EO229" s="14">
        <v>68.244651015756403</v>
      </c>
      <c r="EP229" s="14">
        <v>10.9753922296602</v>
      </c>
      <c r="EQ229" s="14">
        <v>9.6526366468117608</v>
      </c>
      <c r="ER229" s="14">
        <v>101.678920332251</v>
      </c>
      <c r="ES229" s="14">
        <v>75.375503255988704</v>
      </c>
      <c r="ET229" s="14">
        <v>103.474845534675</v>
      </c>
      <c r="EU229" s="14">
        <v>35.1999992431439</v>
      </c>
      <c r="EV229" s="14">
        <v>38.7988165515101</v>
      </c>
      <c r="EW229" s="14">
        <v>83.209507022555201</v>
      </c>
      <c r="EX229" s="14">
        <v>14.684053066515499</v>
      </c>
      <c r="EY229" s="14">
        <v>135.22451399370399</v>
      </c>
      <c r="EZ229" s="14">
        <v>135.22451399370399</v>
      </c>
      <c r="FA229" s="14">
        <v>79.215703586512006</v>
      </c>
      <c r="FD229" s="17"/>
    </row>
    <row r="230" spans="1:160">
      <c r="A230" s="66" t="s">
        <v>252</v>
      </c>
      <c r="B230" s="17">
        <f>CORREL($AJ$150:$AJ$188,H$46:H$84)</f>
        <v>0.21377326482616019</v>
      </c>
      <c r="C230" s="17">
        <f t="shared" ref="C230:W230" si="594">CORREL($AJ$150:$AJ$188,I$46:I$84)</f>
        <v>0.24973833719788202</v>
      </c>
      <c r="D230" s="17">
        <f t="shared" si="594"/>
        <v>-7.4440219331782997E-3</v>
      </c>
      <c r="E230" s="17">
        <f t="shared" si="594"/>
        <v>-9.0918546733987624E-2</v>
      </c>
      <c r="F230" s="17">
        <f t="shared" si="594"/>
        <v>-0.22220010383479463</v>
      </c>
      <c r="G230" s="17">
        <f t="shared" si="594"/>
        <v>-0.28943152069076772</v>
      </c>
      <c r="H230" s="17">
        <f t="shared" si="594"/>
        <v>-1.4033715961918687E-2</v>
      </c>
      <c r="I230" s="17">
        <f t="shared" si="594"/>
        <v>-4.6627401163072763E-2</v>
      </c>
      <c r="J230" s="17">
        <f t="shared" si="594"/>
        <v>-0.15924267721885613</v>
      </c>
      <c r="K230" s="17">
        <f t="shared" si="594"/>
        <v>-0.15231137599001487</v>
      </c>
      <c r="L230" s="17">
        <f t="shared" si="594"/>
        <v>-0.12769526141288112</v>
      </c>
      <c r="M230" s="17">
        <f t="shared" si="594"/>
        <v>-0.10564319399572629</v>
      </c>
      <c r="N230" s="17">
        <f t="shared" si="594"/>
        <v>-0.11001767917761</v>
      </c>
      <c r="O230" s="17">
        <f t="shared" si="594"/>
        <v>-5.3508705333110508E-2</v>
      </c>
      <c r="P230" s="17">
        <f t="shared" si="594"/>
        <v>5.2234412012593323E-2</v>
      </c>
      <c r="Q230" s="17">
        <f t="shared" si="594"/>
        <v>-5.0241585035074372E-2</v>
      </c>
      <c r="R230" s="17">
        <f t="shared" si="594"/>
        <v>1.6665799660649877E-2</v>
      </c>
      <c r="S230" s="17">
        <f t="shared" si="594"/>
        <v>-3.6435433262253264E-2</v>
      </c>
      <c r="T230" s="17">
        <f t="shared" si="594"/>
        <v>-6.9553868257505078E-2</v>
      </c>
      <c r="U230" s="17">
        <f t="shared" si="594"/>
        <v>-1.214644517376281E-2</v>
      </c>
      <c r="V230" s="17">
        <f t="shared" si="594"/>
        <v>-6.0248478682167393E-2</v>
      </c>
      <c r="W230" s="17">
        <f t="shared" si="594"/>
        <v>-0.23332880270649364</v>
      </c>
      <c r="Y230" s="31">
        <f>COUNT(AJ$150:AJ$188)</f>
        <v>37</v>
      </c>
      <c r="Z230" s="17">
        <f t="shared" si="543"/>
        <v>0.20392513989636249</v>
      </c>
      <c r="AA230" s="17">
        <f t="shared" si="544"/>
        <v>0.13604144941485083</v>
      </c>
      <c r="AB230" s="17">
        <f t="shared" si="545"/>
        <v>0.96512231121079495</v>
      </c>
      <c r="AC230" s="17">
        <f t="shared" si="546"/>
        <v>0.59253585592047242</v>
      </c>
      <c r="AD230" s="17">
        <f t="shared" si="547"/>
        <v>0.1862364045095464</v>
      </c>
      <c r="AE230" s="17">
        <f t="shared" si="548"/>
        <v>8.2294737571013826E-2</v>
      </c>
      <c r="AF230" s="17">
        <f t="shared" si="549"/>
        <v>0.93429856835038905</v>
      </c>
      <c r="AG230" s="17">
        <f t="shared" si="550"/>
        <v>0.78405561445578065</v>
      </c>
      <c r="AH230" s="17">
        <f t="shared" si="551"/>
        <v>0.34649200158561289</v>
      </c>
      <c r="AI230" s="17">
        <f t="shared" si="552"/>
        <v>0.36815136238063739</v>
      </c>
      <c r="AJ230" s="17">
        <f t="shared" si="553"/>
        <v>0.45134674746878811</v>
      </c>
      <c r="AK230" s="17">
        <f t="shared" si="554"/>
        <v>0.53374988577329363</v>
      </c>
      <c r="AL230" s="17">
        <f t="shared" si="555"/>
        <v>0.51684611912875678</v>
      </c>
      <c r="AM230" s="17">
        <f t="shared" si="556"/>
        <v>0.75311485150475643</v>
      </c>
      <c r="AN230" s="17">
        <f t="shared" si="557"/>
        <v>0.75881756319853844</v>
      </c>
      <c r="AO230" s="17">
        <f t="shared" si="558"/>
        <v>0.76776095611516038</v>
      </c>
      <c r="AP230" s="17">
        <f t="shared" si="559"/>
        <v>0.92201061917649485</v>
      </c>
      <c r="AQ230" s="17">
        <f t="shared" si="560"/>
        <v>0.83047515924059634</v>
      </c>
      <c r="AR230" s="17">
        <f t="shared" si="561"/>
        <v>0.68249963965785621</v>
      </c>
      <c r="AS230" s="17">
        <f t="shared" si="562"/>
        <v>0.94311872964193544</v>
      </c>
      <c r="AT230" s="17">
        <f t="shared" si="563"/>
        <v>0.72317340102704786</v>
      </c>
      <c r="AU230" s="17">
        <f t="shared" si="564"/>
        <v>0.16457727472293956</v>
      </c>
      <c r="AW230" s="66" t="s">
        <v>252</v>
      </c>
      <c r="AX230" s="17">
        <f t="shared" ref="AX230:CC230" si="595">CORREL($AJ$150:$AJ$188,DB$196:DB$234)</f>
        <v>-0.33871558728166101</v>
      </c>
      <c r="AY230" s="17">
        <f t="shared" si="595"/>
        <v>-0.28692143991564129</v>
      </c>
      <c r="AZ230" s="17">
        <f t="shared" si="595"/>
        <v>-0.22718034517152691</v>
      </c>
      <c r="BA230" s="17">
        <f t="shared" si="595"/>
        <v>-0.46678570259616481</v>
      </c>
      <c r="BB230" s="17">
        <f t="shared" si="595"/>
        <v>-0.50084624825140289</v>
      </c>
      <c r="BC230" s="17">
        <f t="shared" si="595"/>
        <v>-0.29055152883838808</v>
      </c>
      <c r="BD230" s="17">
        <f t="shared" si="595"/>
        <v>-0.30664633200184371</v>
      </c>
      <c r="BE230" s="17">
        <f t="shared" si="595"/>
        <v>-0.50459287819326837</v>
      </c>
      <c r="BF230" s="17">
        <f t="shared" si="595"/>
        <v>-0.29501715984644195</v>
      </c>
      <c r="BG230" s="17">
        <f t="shared" si="595"/>
        <v>-5.9463300087039934E-2</v>
      </c>
      <c r="BH230" s="17">
        <f t="shared" si="595"/>
        <v>-0.60122623298190836</v>
      </c>
      <c r="BI230" s="17">
        <f t="shared" si="595"/>
        <v>-9.3722393858961181E-2</v>
      </c>
      <c r="BJ230" s="68">
        <f t="shared" si="595"/>
        <v>-0.40649621982164164</v>
      </c>
      <c r="BK230" s="17">
        <f t="shared" si="595"/>
        <v>-0.38797057915505917</v>
      </c>
      <c r="BL230" s="17">
        <f t="shared" si="595"/>
        <v>-5.856097237551032E-2</v>
      </c>
      <c r="BM230" s="17">
        <f t="shared" si="595"/>
        <v>-0.10931179723380867</v>
      </c>
      <c r="BN230" s="17">
        <f t="shared" si="595"/>
        <v>-0.41260820071596993</v>
      </c>
      <c r="BO230" s="17">
        <f t="shared" si="595"/>
        <v>-0.56828933688117422</v>
      </c>
      <c r="BP230" s="17">
        <f t="shared" si="595"/>
        <v>-0.35378826534531804</v>
      </c>
      <c r="BQ230" s="17">
        <f t="shared" si="595"/>
        <v>-0.25248094057450993</v>
      </c>
      <c r="BR230" s="17">
        <f t="shared" si="595"/>
        <v>-0.55338608063847583</v>
      </c>
      <c r="BS230" s="17">
        <f t="shared" si="595"/>
        <v>-0.41021918612285108</v>
      </c>
      <c r="BT230" s="17">
        <f t="shared" si="595"/>
        <v>-0.15657474396120591</v>
      </c>
      <c r="BU230" s="17">
        <f t="shared" si="595"/>
        <v>-0.63136712207934997</v>
      </c>
      <c r="BV230" s="17">
        <f t="shared" si="595"/>
        <v>-5.1599620505059028E-2</v>
      </c>
      <c r="BW230" s="68">
        <f t="shared" si="595"/>
        <v>-0.44018522112987668</v>
      </c>
      <c r="BX230" s="17">
        <f t="shared" si="595"/>
        <v>-0.2397072845307241</v>
      </c>
      <c r="BY230" s="17">
        <f t="shared" si="595"/>
        <v>-0.41566848034663839</v>
      </c>
      <c r="BZ230" s="17">
        <f t="shared" si="595"/>
        <v>-0.31120742720298494</v>
      </c>
      <c r="CA230" s="17">
        <f t="shared" si="595"/>
        <v>-0.36235259369866807</v>
      </c>
      <c r="CB230" s="17">
        <f t="shared" si="595"/>
        <v>-0.27568078824284808</v>
      </c>
      <c r="CC230" s="17">
        <f t="shared" si="595"/>
        <v>-0.21657558099586938</v>
      </c>
      <c r="CD230" s="17">
        <f t="shared" ref="CD230:CW230" si="596">CORREL($AJ$150:$AJ$188,EH$196:EH$234)</f>
        <v>-0.26259605799685748</v>
      </c>
      <c r="CE230" s="17">
        <f t="shared" si="596"/>
        <v>-0.22707069117878981</v>
      </c>
      <c r="CF230" s="17">
        <f t="shared" si="596"/>
        <v>7.1147827037100653E-2</v>
      </c>
      <c r="CG230" s="17">
        <f t="shared" si="596"/>
        <v>0.1199100675496024</v>
      </c>
      <c r="CH230" s="17">
        <f t="shared" si="596"/>
        <v>-0.22983503805122979</v>
      </c>
      <c r="CI230" s="17">
        <f t="shared" si="596"/>
        <v>-0.17453281182446184</v>
      </c>
      <c r="CJ230" s="68">
        <f t="shared" si="596"/>
        <v>-0.30754317501936923</v>
      </c>
      <c r="CK230" s="17">
        <f t="shared" si="596"/>
        <v>-0.14940624743987851</v>
      </c>
      <c r="CL230" s="17">
        <f t="shared" si="596"/>
        <v>2.4620925330255027E-2</v>
      </c>
      <c r="CM230" s="17">
        <f t="shared" si="596"/>
        <v>0.16676932715321865</v>
      </c>
      <c r="CN230" s="17">
        <f t="shared" si="596"/>
        <v>-0.10816607071151275</v>
      </c>
      <c r="CO230" s="17">
        <f t="shared" si="596"/>
        <v>-0.17713597169442646</v>
      </c>
      <c r="CP230" s="17">
        <f t="shared" si="596"/>
        <v>-0.11267101506583542</v>
      </c>
      <c r="CQ230" s="17">
        <f t="shared" si="596"/>
        <v>-1.0957831856061846E-3</v>
      </c>
      <c r="CR230" s="17">
        <f t="shared" si="596"/>
        <v>-0.13155431555581526</v>
      </c>
      <c r="CS230" s="17">
        <f t="shared" si="596"/>
        <v>-0.28598928156453807</v>
      </c>
      <c r="CT230" s="17">
        <f t="shared" si="596"/>
        <v>-7.8778369914627125E-2</v>
      </c>
      <c r="CU230" s="17">
        <f t="shared" si="596"/>
        <v>-0.34986793346165779</v>
      </c>
      <c r="CV230" s="17">
        <f t="shared" si="596"/>
        <v>-0.34986793346165779</v>
      </c>
      <c r="CW230" s="17">
        <f t="shared" si="596"/>
        <v>-8.5362908237818252E-2</v>
      </c>
      <c r="DA230" s="7">
        <v>2014</v>
      </c>
      <c r="DB230" s="14">
        <v>341.68445079106067</v>
      </c>
      <c r="DC230" s="14">
        <v>45.631196478803098</v>
      </c>
      <c r="DD230" s="14">
        <v>23.267393872607578</v>
      </c>
      <c r="DE230" s="14">
        <v>291.70910141334758</v>
      </c>
      <c r="DF230" s="14">
        <v>225.52802792064688</v>
      </c>
      <c r="DG230" s="14">
        <v>254.38915482557229</v>
      </c>
      <c r="DH230" s="14">
        <v>91.5190166183163</v>
      </c>
      <c r="DI230" s="14">
        <v>382.23500686848701</v>
      </c>
      <c r="DJ230" s="14">
        <v>241.20562545949909</v>
      </c>
      <c r="DK230" s="14">
        <v>74.649598090530802</v>
      </c>
      <c r="DL230" s="14">
        <v>459.59135276177102</v>
      </c>
      <c r="DM230" s="14">
        <v>292.97294726376595</v>
      </c>
      <c r="DN230" s="71">
        <v>312.81717979305597</v>
      </c>
      <c r="DO230" s="14">
        <v>149.00726443413799</v>
      </c>
      <c r="DP230" s="14">
        <v>9.7311253185495001</v>
      </c>
      <c r="DQ230" s="14">
        <v>6.0948627158505904</v>
      </c>
      <c r="DR230" s="14">
        <v>57.1364630249059</v>
      </c>
      <c r="DS230" s="14">
        <v>92.573019023727994</v>
      </c>
      <c r="DT230" s="14">
        <v>109.563211438373</v>
      </c>
      <c r="DU230" s="14">
        <v>13.321682469858599</v>
      </c>
      <c r="DV230" s="14">
        <v>198.545229548929</v>
      </c>
      <c r="DW230" s="14">
        <v>24.422232479575801</v>
      </c>
      <c r="DX230" s="14">
        <v>3.7825350294912998</v>
      </c>
      <c r="DY230" s="14">
        <v>132.60192422451701</v>
      </c>
      <c r="DZ230" s="14">
        <v>94.652444131077303</v>
      </c>
      <c r="EA230" s="71">
        <v>106.017219161266</v>
      </c>
      <c r="EB230" s="14">
        <v>160.469149474918</v>
      </c>
      <c r="EC230" s="14">
        <v>5.5833154678485002</v>
      </c>
      <c r="ED230" s="14">
        <v>4.2667082903291904</v>
      </c>
      <c r="EE230" s="14">
        <v>88.556528597924697</v>
      </c>
      <c r="EF230" s="14">
        <v>55.4054016541374</v>
      </c>
      <c r="EG230" s="14">
        <v>100.01023562463899</v>
      </c>
      <c r="EH230" s="14">
        <v>15.355590455341201</v>
      </c>
      <c r="EI230" s="14">
        <v>148.236771400588</v>
      </c>
      <c r="EJ230" s="14">
        <v>87.558961957970297</v>
      </c>
      <c r="EK230" s="14">
        <v>27.884728188609401</v>
      </c>
      <c r="EL230" s="14">
        <v>154.29363196080601</v>
      </c>
      <c r="EM230" s="14">
        <v>68.999065004001693</v>
      </c>
      <c r="EN230" s="71">
        <v>90.090654771516</v>
      </c>
      <c r="EO230" s="14">
        <v>32.208036882004698</v>
      </c>
      <c r="EP230" s="14">
        <v>30.316755692405099</v>
      </c>
      <c r="EQ230" s="14">
        <v>12.905822866427799</v>
      </c>
      <c r="ER230" s="14">
        <v>146.01610979051699</v>
      </c>
      <c r="ES230" s="14">
        <v>77.549607242781505</v>
      </c>
      <c r="ET230" s="14">
        <v>44.815707762560301</v>
      </c>
      <c r="EU230" s="14">
        <v>62.841743693116499</v>
      </c>
      <c r="EV230" s="14">
        <v>35.45300591897</v>
      </c>
      <c r="EW230" s="14">
        <v>129.224431021953</v>
      </c>
      <c r="EX230" s="14">
        <v>42.982334872430101</v>
      </c>
      <c r="EY230" s="14">
        <v>172.695796576448</v>
      </c>
      <c r="EZ230" s="14">
        <v>172.695796576448</v>
      </c>
      <c r="FA230" s="14">
        <v>116.709305860274</v>
      </c>
      <c r="FD230" s="17"/>
    </row>
    <row r="231" spans="1:160">
      <c r="B231" s="17">
        <f>(SUMIF(B196:B230,"&gt;0")-SUMIF(B196:B230,"&lt;0"))/(9+9+11)</f>
        <v>0.12892357468423205</v>
      </c>
      <c r="C231" s="17">
        <f t="shared" ref="C231" si="597">(SUMIF(C196:C230,"&gt;0")-SUMIF(C196:C230,"&lt;0"))/(9+9+11)</f>
        <v>0.14576969785719912</v>
      </c>
      <c r="D231" s="17">
        <f t="shared" ref="D231" si="598">(SUMIF(D196:D230,"&gt;0")-SUMIF(D196:D230,"&lt;0"))/(9+9+11)</f>
        <v>0.21623237851991561</v>
      </c>
      <c r="E231" s="17">
        <f t="shared" ref="E231" si="599">(SUMIF(E196:E230,"&gt;0")-SUMIF(E196:E230,"&lt;0"))/(9+9+11)</f>
        <v>0.23197193710236555</v>
      </c>
      <c r="F231" s="17">
        <f t="shared" ref="F231" si="600">(SUMIF(F196:F230,"&gt;0")-SUMIF(F196:F230,"&lt;0"))/(9+9+11)</f>
        <v>0.17823660926529836</v>
      </c>
      <c r="G231" s="17">
        <f t="shared" ref="G231" si="601">(SUMIF(G196:G230,"&gt;0")-SUMIF(G196:G230,"&lt;0"))/(9+9+11)</f>
        <v>0.21379788961329024</v>
      </c>
      <c r="H231" s="17">
        <f t="shared" ref="H231" si="602">(SUMIF(H196:H230,"&gt;0")-SUMIF(H196:H230,"&lt;0"))/(9+9+11)</f>
        <v>0.14866763371453895</v>
      </c>
      <c r="I231" s="17">
        <f t="shared" ref="I231" si="603">(SUMIF(I196:I230,"&gt;0")-SUMIF(I196:I230,"&lt;0"))/(9+9+11)</f>
        <v>0.19825592085615018</v>
      </c>
      <c r="J231" s="17">
        <f t="shared" ref="J231" si="604">(SUMIF(J196:J230,"&gt;0")-SUMIF(J196:J230,"&lt;0"))/(9+9+11)</f>
        <v>0.19768634477421021</v>
      </c>
      <c r="K231" s="17">
        <f t="shared" ref="K231" si="605">(SUMIF(K196:K230,"&gt;0")-SUMIF(K196:K230,"&lt;0"))/(9+9+11)</f>
        <v>0.20039708559749309</v>
      </c>
      <c r="L231" s="17">
        <f t="shared" ref="L231" si="606">(SUMIF(L196:L230,"&gt;0")-SUMIF(L196:L230,"&lt;0"))/(9+9+11)</f>
        <v>0.20425255716202884</v>
      </c>
      <c r="M231" s="17">
        <f t="shared" ref="M231" si="607">(SUMIF(M196:M230,"&gt;0")-SUMIF(M196:M230,"&lt;0"))/(9+9+11)</f>
        <v>0.20557750367255101</v>
      </c>
      <c r="N231" s="17">
        <f t="shared" ref="N231" si="608">(SUMIF(N196:N230,"&gt;0")-SUMIF(N196:N230,"&lt;0"))/(9+9+11)</f>
        <v>0.19990840194723453</v>
      </c>
      <c r="O231" s="17">
        <f t="shared" ref="O231" si="609">(SUMIF(O196:O230,"&gt;0")-SUMIF(O196:O230,"&lt;0"))/(9+9+11)</f>
        <v>0.20030331847347044</v>
      </c>
      <c r="P231" s="17">
        <f t="shared" ref="P231" si="610">(SUMIF(P196:P230,"&gt;0")-SUMIF(P196:P230,"&lt;0"))/(9+9+11)</f>
        <v>0.17196490908824807</v>
      </c>
      <c r="Q231" s="17">
        <f t="shared" ref="Q231" si="611">(SUMIF(Q196:Q230,"&gt;0")-SUMIF(Q196:Q230,"&lt;0"))/(9+9+11)</f>
        <v>0.12842595939089788</v>
      </c>
      <c r="R231" s="17">
        <f t="shared" ref="R231" si="612">(SUMIF(R196:R230,"&gt;0")-SUMIF(R196:R230,"&lt;0"))/(9+9+11)</f>
        <v>0.12211090686255265</v>
      </c>
      <c r="S231" s="17">
        <f t="shared" ref="S231" si="613">(SUMIF(S196:S230,"&gt;0")-SUMIF(S196:S230,"&lt;0"))/(9+9+11)</f>
        <v>0.11593602965365753</v>
      </c>
      <c r="T231" s="17">
        <f t="shared" ref="T231" si="614">(SUMIF(T196:T230,"&gt;0")-SUMIF(T196:T230,"&lt;0"))/(9+9+11)</f>
        <v>0.12312334079211582</v>
      </c>
      <c r="U231" s="17">
        <f t="shared" ref="U231" si="615">(SUMIF(U196:U230,"&gt;0")-SUMIF(U196:U230,"&lt;0"))/(9+9+11)</f>
        <v>0.16404026988040527</v>
      </c>
      <c r="V231" s="17">
        <f t="shared" ref="V231" si="616">(SUMIF(V196:V230,"&gt;0")-SUMIF(V196:V230,"&lt;0"))/(9+9+11)</f>
        <v>0.17850500518584761</v>
      </c>
      <c r="W231" s="17">
        <f t="shared" ref="W231" si="617">(SUMIF(W196:W230,"&gt;0")-SUMIF(W196:W230,"&lt;0"))/(9+9+11)</f>
        <v>0.1921095724989266</v>
      </c>
      <c r="DA231" s="7">
        <v>2015</v>
      </c>
      <c r="DB231" s="14">
        <v>413.38436555070916</v>
      </c>
      <c r="DC231" s="14">
        <v>49.15559832239051</v>
      </c>
      <c r="DD231" s="14">
        <v>25.437037466267938</v>
      </c>
      <c r="DE231" s="14">
        <v>269.8220178510656</v>
      </c>
      <c r="DF231" s="14">
        <v>289.9526348277609</v>
      </c>
      <c r="DG231" s="14">
        <v>346.21312325567476</v>
      </c>
      <c r="DH231" s="14">
        <v>169.87987569783348</v>
      </c>
      <c r="DI231" s="14">
        <v>384.68301978916037</v>
      </c>
      <c r="DJ231" s="14">
        <v>203.81976458385191</v>
      </c>
      <c r="DK231" s="14">
        <v>23.263033001526139</v>
      </c>
      <c r="DL231" s="14">
        <v>515.22469285431293</v>
      </c>
      <c r="DM231" s="14">
        <v>276.26869006465245</v>
      </c>
      <c r="DN231" s="71">
        <v>319.20763306449282</v>
      </c>
      <c r="DO231" s="14">
        <v>147.82192154945699</v>
      </c>
      <c r="DP231" s="14">
        <v>6.9999475356765801</v>
      </c>
      <c r="DQ231" s="14">
        <v>2.9544337605763902</v>
      </c>
      <c r="DR231" s="14">
        <v>44.597466685127799</v>
      </c>
      <c r="DS231" s="14">
        <v>50.236547434607203</v>
      </c>
      <c r="DT231" s="14">
        <v>111.560346308961</v>
      </c>
      <c r="DU231" s="14">
        <v>17.512257571768401</v>
      </c>
      <c r="DV231" s="14">
        <v>146.32807878006699</v>
      </c>
      <c r="DW231" s="14">
        <v>23.416945562198499</v>
      </c>
      <c r="DX231" s="14">
        <v>3.0894907206487701</v>
      </c>
      <c r="DY231" s="14">
        <v>108.461388440071</v>
      </c>
      <c r="DZ231" s="14">
        <v>69.759310077325097</v>
      </c>
      <c r="EA231" s="71">
        <v>84.833203120900805</v>
      </c>
      <c r="EB231" s="14">
        <v>188.40396169443699</v>
      </c>
      <c r="EC231" s="14">
        <v>0.80172837837772704</v>
      </c>
      <c r="ED231" s="14">
        <v>0.66947489323234599</v>
      </c>
      <c r="EE231" s="14">
        <v>86.563578047726807</v>
      </c>
      <c r="EF231" s="14">
        <v>156.086616380755</v>
      </c>
      <c r="EG231" s="14">
        <v>167.02405591009301</v>
      </c>
      <c r="EH231" s="14">
        <v>93.254585624174595</v>
      </c>
      <c r="EI231" s="14">
        <v>168.14346090497401</v>
      </c>
      <c r="EJ231" s="14">
        <v>64.953771362508405</v>
      </c>
      <c r="EK231" s="14">
        <v>0.87457559603026802</v>
      </c>
      <c r="EL231" s="14">
        <v>220.592507958586</v>
      </c>
      <c r="EM231" s="14">
        <v>65.884144397681396</v>
      </c>
      <c r="EN231" s="71">
        <v>113.598363173679</v>
      </c>
      <c r="EO231" s="14">
        <v>77.158482306815202</v>
      </c>
      <c r="EP231" s="14">
        <v>41.353922408336203</v>
      </c>
      <c r="EQ231" s="14">
        <v>21.813128812459201</v>
      </c>
      <c r="ER231" s="14">
        <v>138.66097311821099</v>
      </c>
      <c r="ES231" s="14">
        <v>83.629471012398696</v>
      </c>
      <c r="ET231" s="14">
        <v>67.628721036620703</v>
      </c>
      <c r="EU231" s="14">
        <v>59.113032501890501</v>
      </c>
      <c r="EV231" s="14">
        <v>70.211480104119403</v>
      </c>
      <c r="EW231" s="14">
        <v>115.44904765914499</v>
      </c>
      <c r="EX231" s="14">
        <v>19.298966684847102</v>
      </c>
      <c r="EY231" s="14">
        <v>186.17079645565599</v>
      </c>
      <c r="EZ231" s="14">
        <v>186.17079645565599</v>
      </c>
      <c r="FA231" s="14">
        <v>120.776066769913</v>
      </c>
      <c r="FD231" s="17"/>
    </row>
    <row r="232" spans="1:160">
      <c r="DA232" s="7">
        <v>2016</v>
      </c>
      <c r="DB232" s="14">
        <v>428.10089008575028</v>
      </c>
      <c r="DC232" s="14">
        <v>94.529520466070153</v>
      </c>
      <c r="DD232" s="14">
        <v>114.79128517400426</v>
      </c>
      <c r="DE232" s="14">
        <v>350.19325972408978</v>
      </c>
      <c r="DF232" s="14">
        <v>255.6488060696791</v>
      </c>
      <c r="DG232" s="14">
        <v>342.67849567172595</v>
      </c>
      <c r="DH232" s="14">
        <v>125.46627046731774</v>
      </c>
      <c r="DI232" s="14">
        <v>402.55106012850348</v>
      </c>
      <c r="DJ232" s="14">
        <v>216.0344965971214</v>
      </c>
      <c r="DK232" s="14">
        <v>45.087165958923698</v>
      </c>
      <c r="DL232" s="14">
        <v>501.13274021506004</v>
      </c>
      <c r="DM232" s="14">
        <v>239.92092871537059</v>
      </c>
      <c r="DN232" s="71">
        <v>314.19372840323229</v>
      </c>
      <c r="DO232" s="14">
        <v>125.34396923167201</v>
      </c>
      <c r="DP232" s="14">
        <v>3.8939210183484501</v>
      </c>
      <c r="DQ232" s="14">
        <v>0.92182851311416103</v>
      </c>
      <c r="DR232" s="14">
        <v>22.321616146801802</v>
      </c>
      <c r="DS232" s="14">
        <v>26.360892519837201</v>
      </c>
      <c r="DT232" s="14">
        <v>65.404183541279295</v>
      </c>
      <c r="DU232" s="14">
        <v>3.92272594425225</v>
      </c>
      <c r="DV232" s="14">
        <v>134.08893856855499</v>
      </c>
      <c r="DW232" s="14">
        <v>12.3804299122261</v>
      </c>
      <c r="DX232" s="14">
        <v>1.14647363682746</v>
      </c>
      <c r="DY232" s="14">
        <v>61.727526418239002</v>
      </c>
      <c r="DZ232" s="14">
        <v>62.772961901043601</v>
      </c>
      <c r="EA232" s="71">
        <v>66.859510253271395</v>
      </c>
      <c r="EB232" s="14">
        <v>265.91397585863098</v>
      </c>
      <c r="EC232" s="14">
        <v>68.302155019512696</v>
      </c>
      <c r="ED232" s="14">
        <v>96.438308820258797</v>
      </c>
      <c r="EE232" s="14">
        <v>169.60025671171201</v>
      </c>
      <c r="EF232" s="14">
        <v>141.41475717236401</v>
      </c>
      <c r="EG232" s="14">
        <v>220.66376427205199</v>
      </c>
      <c r="EH232" s="14">
        <v>73.964139568125802</v>
      </c>
      <c r="EI232" s="14">
        <v>234.75023708334101</v>
      </c>
      <c r="EJ232" s="14">
        <v>90.347394104222303</v>
      </c>
      <c r="EK232" s="14">
        <v>3.9383385054420401</v>
      </c>
      <c r="EL232" s="14">
        <v>264.73016851382403</v>
      </c>
      <c r="EM232" s="14">
        <v>105.56722051716</v>
      </c>
      <c r="EN232" s="71">
        <v>150.24117900501</v>
      </c>
      <c r="EO232" s="14">
        <v>36.842944995447297</v>
      </c>
      <c r="EP232" s="14">
        <v>22.333444428208999</v>
      </c>
      <c r="EQ232" s="14">
        <v>17.431147840631301</v>
      </c>
      <c r="ER232" s="14">
        <v>158.27138686557601</v>
      </c>
      <c r="ES232" s="14">
        <v>87.873156377477898</v>
      </c>
      <c r="ET232" s="14">
        <v>56.610547858394703</v>
      </c>
      <c r="EU232" s="14">
        <v>47.579404954939697</v>
      </c>
      <c r="EV232" s="14">
        <v>33.711884476607501</v>
      </c>
      <c r="EW232" s="14">
        <v>113.30667258067299</v>
      </c>
      <c r="EX232" s="14">
        <v>40.0023538166542</v>
      </c>
      <c r="EY232" s="14">
        <v>174.67504528299699</v>
      </c>
      <c r="EZ232" s="14">
        <v>174.67504528299699</v>
      </c>
      <c r="FA232" s="14">
        <v>97.093039144950893</v>
      </c>
      <c r="FD232" s="17"/>
    </row>
    <row r="233" spans="1:160">
      <c r="N233">
        <f t="shared" ref="N233:AF233" si="618">CORREL(N236:N274,$DB$34:$DB$72)</f>
        <v>0.50295939706582615</v>
      </c>
      <c r="AF233">
        <f t="shared" si="618"/>
        <v>0.39283293560124938</v>
      </c>
      <c r="DA233" s="7">
        <v>2017</v>
      </c>
      <c r="DB233" s="14">
        <v>449.0527205063018</v>
      </c>
      <c r="DC233" s="14">
        <v>49.951245177039624</v>
      </c>
      <c r="DD233" s="14">
        <v>52.712235122050451</v>
      </c>
      <c r="DE233" s="14">
        <v>258.4166671649657</v>
      </c>
      <c r="DF233" s="14">
        <v>197.5628598843989</v>
      </c>
      <c r="DG233" s="14">
        <v>335.18342163979457</v>
      </c>
      <c r="DH233" s="14">
        <v>97.894332480636521</v>
      </c>
      <c r="DI233" s="14">
        <v>379.65078507955462</v>
      </c>
      <c r="DJ233" s="14">
        <v>160.8152808044737</v>
      </c>
      <c r="DK233" s="14">
        <v>67.145215332627956</v>
      </c>
      <c r="DL233" s="14">
        <v>396.02523167749217</v>
      </c>
      <c r="DM233" s="14">
        <v>266.5264024974046</v>
      </c>
      <c r="DN233" s="71">
        <v>290.5514211026362</v>
      </c>
      <c r="DO233" s="14">
        <v>195.05594946312701</v>
      </c>
      <c r="DP233" s="14">
        <v>16.3153733073921</v>
      </c>
      <c r="DQ233" s="14">
        <v>6.9854620753179502</v>
      </c>
      <c r="DR233" s="14">
        <v>31.352219252554399</v>
      </c>
      <c r="DS233" s="14">
        <v>24.597186914897801</v>
      </c>
      <c r="DT233" s="14">
        <v>129.659683284648</v>
      </c>
      <c r="DU233" s="14">
        <v>3.77248591256562</v>
      </c>
      <c r="DV233" s="14">
        <v>185.877955311634</v>
      </c>
      <c r="DW233" s="14">
        <v>12.8208254686187</v>
      </c>
      <c r="DX233" s="14">
        <v>0.15320157248460201</v>
      </c>
      <c r="DY233" s="14">
        <v>98.574231305759199</v>
      </c>
      <c r="DZ233" s="14">
        <v>48.087269582188597</v>
      </c>
      <c r="EA233" s="71">
        <v>77.584396175807001</v>
      </c>
      <c r="EB233" s="14">
        <v>162.50452490511199</v>
      </c>
      <c r="EC233" s="14">
        <v>1.95599380384913</v>
      </c>
      <c r="ED233" s="14">
        <v>11.0695483270602</v>
      </c>
      <c r="EE233" s="14">
        <v>75.6395856955223</v>
      </c>
      <c r="EF233" s="14">
        <v>67.564619672664094</v>
      </c>
      <c r="EG233" s="14">
        <v>107.13592273111701</v>
      </c>
      <c r="EH233" s="14">
        <v>41.376556381251199</v>
      </c>
      <c r="EI233" s="14">
        <v>124.154759358503</v>
      </c>
      <c r="EJ233" s="14">
        <v>50.559540772362801</v>
      </c>
      <c r="EK233" s="14">
        <v>6.2663177973856499</v>
      </c>
      <c r="EL233" s="14">
        <v>136.35331784150699</v>
      </c>
      <c r="EM233" s="14">
        <v>98.268156225454007</v>
      </c>
      <c r="EN233" s="71">
        <v>97.634318489599195</v>
      </c>
      <c r="EO233" s="14">
        <v>91.492246138062796</v>
      </c>
      <c r="EP233" s="14">
        <v>31.679878065798398</v>
      </c>
      <c r="EQ233" s="14">
        <v>34.6572247196723</v>
      </c>
      <c r="ER233" s="14">
        <v>151.42486221688901</v>
      </c>
      <c r="ES233" s="14">
        <v>105.40105329683701</v>
      </c>
      <c r="ET233" s="14">
        <v>98.387815624029599</v>
      </c>
      <c r="EU233" s="14">
        <v>52.745290186819702</v>
      </c>
      <c r="EV233" s="14">
        <v>69.618070409417598</v>
      </c>
      <c r="EW233" s="14">
        <v>97.4349145634922</v>
      </c>
      <c r="EX233" s="14">
        <v>60.725695962757698</v>
      </c>
      <c r="EY233" s="14">
        <v>161.097682530226</v>
      </c>
      <c r="EZ233" s="14">
        <v>161.097682530226</v>
      </c>
      <c r="FA233" s="14">
        <v>115.33270643723</v>
      </c>
      <c r="FD233" s="17"/>
    </row>
    <row r="234" spans="1:160">
      <c r="A234" s="28" t="s">
        <v>338</v>
      </c>
      <c r="DA234" s="7">
        <v>2018</v>
      </c>
      <c r="DB234" s="14">
        <v>619.25216964914932</v>
      </c>
      <c r="DC234" s="14">
        <v>69.88447693156597</v>
      </c>
      <c r="DD234" s="14">
        <v>32.14595603897142</v>
      </c>
      <c r="DE234" s="14">
        <v>353.42649888568985</v>
      </c>
      <c r="DF234" s="14">
        <v>518.00065779772103</v>
      </c>
      <c r="DG234" s="14">
        <v>536.82730458653896</v>
      </c>
      <c r="DH234" s="14">
        <v>217.37036242269969</v>
      </c>
      <c r="DI234" s="14">
        <v>543.47585174562505</v>
      </c>
      <c r="DJ234" s="14">
        <v>233.42867037423258</v>
      </c>
      <c r="DK234" s="14">
        <v>38.624795092275718</v>
      </c>
      <c r="DL234" s="14">
        <v>675.64805776102799</v>
      </c>
      <c r="DM234" s="14">
        <v>393.44047686820039</v>
      </c>
      <c r="DN234" s="71">
        <v>389.42663070315319</v>
      </c>
      <c r="DO234" s="14">
        <v>224.35574772178299</v>
      </c>
      <c r="DP234" s="14">
        <v>2.17213717354077</v>
      </c>
      <c r="DQ234" s="14">
        <v>2.0836493440408699</v>
      </c>
      <c r="DR234" s="14">
        <v>59.653630115517799</v>
      </c>
      <c r="DS234" s="14">
        <v>157.51257557256301</v>
      </c>
      <c r="DT234" s="14">
        <v>165.09005828612601</v>
      </c>
      <c r="DU234" s="14">
        <v>11.6882177156783</v>
      </c>
      <c r="DV234" s="14">
        <v>235.212175714029</v>
      </c>
      <c r="DW234" s="14">
        <v>32.333862222015199</v>
      </c>
      <c r="DX234" s="14">
        <v>1.6225081110925901</v>
      </c>
      <c r="DY234" s="14">
        <v>190.08454074024399</v>
      </c>
      <c r="DZ234" s="14">
        <v>58.937850751312403</v>
      </c>
      <c r="EA234" s="71">
        <v>91.579203353824198</v>
      </c>
      <c r="EB234" s="14">
        <v>318.97685210987902</v>
      </c>
      <c r="EC234" s="14">
        <v>22.971481364860701</v>
      </c>
      <c r="ED234" s="14">
        <v>23.4072745090334</v>
      </c>
      <c r="EE234" s="14">
        <v>167.40478778911901</v>
      </c>
      <c r="EF234" s="14">
        <v>231.198080438689</v>
      </c>
      <c r="EG234" s="14">
        <v>284.78018269749901</v>
      </c>
      <c r="EH234" s="14">
        <v>122.686686235792</v>
      </c>
      <c r="EI234" s="14">
        <v>243.422216272073</v>
      </c>
      <c r="EJ234" s="14">
        <v>77.859363558296394</v>
      </c>
      <c r="EK234" s="14">
        <v>0.87857082999682601</v>
      </c>
      <c r="EL234" s="14">
        <v>284.59243714197203</v>
      </c>
      <c r="EM234" s="14">
        <v>167.75682292519301</v>
      </c>
      <c r="EN234" s="71">
        <v>172.119873175321</v>
      </c>
      <c r="EO234" s="14">
        <v>75.9195698174873</v>
      </c>
      <c r="EP234" s="14">
        <v>44.740858393164501</v>
      </c>
      <c r="EQ234" s="14">
        <v>6.6550321858971504</v>
      </c>
      <c r="ER234" s="14">
        <v>126.368080981053</v>
      </c>
      <c r="ES234" s="14">
        <v>129.29000178646899</v>
      </c>
      <c r="ET234" s="14">
        <v>86.957063602913905</v>
      </c>
      <c r="EU234" s="14">
        <v>82.995458471229398</v>
      </c>
      <c r="EV234" s="14">
        <v>64.841459759523104</v>
      </c>
      <c r="EW234" s="14">
        <v>123.235444593921</v>
      </c>
      <c r="EX234" s="14">
        <v>36.123716151186301</v>
      </c>
      <c r="EY234" s="14">
        <v>200.97107987881199</v>
      </c>
      <c r="EZ234" s="14">
        <v>200.97107987881199</v>
      </c>
      <c r="FA234" s="14">
        <v>125.72755417400801</v>
      </c>
      <c r="FD234" s="17"/>
    </row>
    <row r="235" spans="1:160">
      <c r="A235" s="6" t="s">
        <v>92</v>
      </c>
      <c r="B235" s="5" t="s">
        <v>160</v>
      </c>
      <c r="C235" s="5" t="s">
        <v>224</v>
      </c>
      <c r="D235" s="5" t="s">
        <v>225</v>
      </c>
      <c r="E235" s="5" t="s">
        <v>226</v>
      </c>
      <c r="F235" s="5" t="s">
        <v>161</v>
      </c>
      <c r="G235" s="5" t="s">
        <v>211</v>
      </c>
      <c r="H235" s="5" t="s">
        <v>202</v>
      </c>
      <c r="I235" s="5" t="s">
        <v>203</v>
      </c>
      <c r="J235" s="5" t="s">
        <v>212</v>
      </c>
      <c r="M235" s="6" t="s">
        <v>206</v>
      </c>
      <c r="N235" s="5" t="s">
        <v>160</v>
      </c>
      <c r="O235" s="5" t="s">
        <v>224</v>
      </c>
      <c r="P235" s="5" t="s">
        <v>225</v>
      </c>
      <c r="Q235" s="5" t="s">
        <v>226</v>
      </c>
      <c r="R235" s="5" t="s">
        <v>161</v>
      </c>
      <c r="S235" s="5" t="s">
        <v>211</v>
      </c>
      <c r="T235" s="5" t="s">
        <v>202</v>
      </c>
      <c r="U235" s="5" t="s">
        <v>203</v>
      </c>
      <c r="V235" s="5" t="s">
        <v>212</v>
      </c>
      <c r="Y235" s="6" t="s">
        <v>94</v>
      </c>
      <c r="Z235" s="5" t="s">
        <v>160</v>
      </c>
      <c r="AA235" s="5" t="s">
        <v>224</v>
      </c>
      <c r="AB235" s="5" t="s">
        <v>225</v>
      </c>
      <c r="AC235" s="5" t="s">
        <v>226</v>
      </c>
      <c r="AD235" s="5" t="s">
        <v>161</v>
      </c>
      <c r="AE235" s="5" t="s">
        <v>211</v>
      </c>
      <c r="AF235" s="5" t="s">
        <v>202</v>
      </c>
      <c r="AG235" s="5" t="s">
        <v>203</v>
      </c>
      <c r="AH235" s="5" t="s">
        <v>212</v>
      </c>
      <c r="AI235" s="5" t="s">
        <v>251</v>
      </c>
      <c r="AJ235" s="5" t="s">
        <v>252</v>
      </c>
      <c r="AM235" s="28" t="s">
        <v>340</v>
      </c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FD235" s="17"/>
    </row>
    <row r="236" spans="1:160">
      <c r="A236" s="7">
        <v>1980</v>
      </c>
      <c r="B236">
        <v>86</v>
      </c>
      <c r="C236">
        <v>79</v>
      </c>
      <c r="D236">
        <v>72</v>
      </c>
      <c r="E236">
        <v>37</v>
      </c>
      <c r="F236">
        <v>91</v>
      </c>
      <c r="G236">
        <v>57</v>
      </c>
      <c r="H236">
        <v>33</v>
      </c>
      <c r="I236">
        <v>11</v>
      </c>
      <c r="J236">
        <v>45</v>
      </c>
      <c r="M236" s="7">
        <v>1980</v>
      </c>
      <c r="N236">
        <v>80</v>
      </c>
      <c r="O236">
        <v>34</v>
      </c>
      <c r="P236">
        <v>52</v>
      </c>
      <c r="Q236">
        <v>44</v>
      </c>
      <c r="R236">
        <v>22</v>
      </c>
      <c r="S236">
        <v>91</v>
      </c>
      <c r="T236">
        <v>79</v>
      </c>
      <c r="U236">
        <v>49</v>
      </c>
      <c r="V236">
        <v>53</v>
      </c>
      <c r="Y236" s="7">
        <v>1980</v>
      </c>
      <c r="Z236" s="50"/>
      <c r="AA236">
        <v>91</v>
      </c>
      <c r="AB236">
        <v>60</v>
      </c>
      <c r="AC236">
        <v>63</v>
      </c>
      <c r="AD236">
        <v>73</v>
      </c>
      <c r="AE236">
        <v>57</v>
      </c>
      <c r="AF236">
        <v>68</v>
      </c>
      <c r="AG236">
        <v>35</v>
      </c>
      <c r="AH236">
        <v>41</v>
      </c>
      <c r="AI236">
        <v>83</v>
      </c>
      <c r="AJ236">
        <v>50</v>
      </c>
      <c r="AM236" s="67" t="s">
        <v>92</v>
      </c>
      <c r="AN236" s="5" t="s">
        <v>145</v>
      </c>
      <c r="AO236" s="5" t="s">
        <v>144</v>
      </c>
      <c r="AP236" s="5" t="s">
        <v>146</v>
      </c>
      <c r="AQ236" s="5" t="s">
        <v>147</v>
      </c>
      <c r="AR236" s="5" t="s">
        <v>148</v>
      </c>
      <c r="AS236" s="5" t="s">
        <v>149</v>
      </c>
      <c r="AT236" s="5" t="s">
        <v>151</v>
      </c>
      <c r="AU236" s="5" t="s">
        <v>152</v>
      </c>
      <c r="AV236" s="5" t="s">
        <v>158</v>
      </c>
      <c r="AW236" s="5" t="s">
        <v>159</v>
      </c>
      <c r="AX236" s="5" t="s">
        <v>156</v>
      </c>
      <c r="AY236" s="5" t="s">
        <v>157</v>
      </c>
      <c r="AZ236" s="5" t="s">
        <v>154</v>
      </c>
      <c r="BA236" s="5" t="s">
        <v>155</v>
      </c>
      <c r="BB236" s="5" t="s">
        <v>153</v>
      </c>
      <c r="BC236" s="5" t="s">
        <v>267</v>
      </c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FD236" s="17"/>
    </row>
    <row r="237" spans="1:160">
      <c r="A237" s="7">
        <v>1981</v>
      </c>
      <c r="B237">
        <v>81</v>
      </c>
      <c r="C237">
        <v>70</v>
      </c>
      <c r="D237">
        <v>62</v>
      </c>
      <c r="E237">
        <v>32</v>
      </c>
      <c r="F237">
        <v>91</v>
      </c>
      <c r="G237">
        <v>54</v>
      </c>
      <c r="H237">
        <v>28</v>
      </c>
      <c r="M237" s="7">
        <v>1981</v>
      </c>
      <c r="N237">
        <v>90</v>
      </c>
      <c r="O237">
        <v>10</v>
      </c>
      <c r="P237">
        <v>40</v>
      </c>
      <c r="Q237">
        <v>61</v>
      </c>
      <c r="R237">
        <v>6</v>
      </c>
      <c r="S237">
        <v>89</v>
      </c>
      <c r="T237">
        <v>91</v>
      </c>
      <c r="U237">
        <v>25</v>
      </c>
      <c r="V237">
        <v>64</v>
      </c>
      <c r="Y237" s="7">
        <v>1981</v>
      </c>
      <c r="Z237">
        <v>54</v>
      </c>
      <c r="AA237">
        <v>91</v>
      </c>
      <c r="AC237">
        <v>66</v>
      </c>
      <c r="AD237">
        <v>76</v>
      </c>
      <c r="AE237">
        <v>89</v>
      </c>
      <c r="AF237">
        <v>72</v>
      </c>
      <c r="AG237">
        <v>16</v>
      </c>
      <c r="AH237">
        <v>38</v>
      </c>
      <c r="AI237">
        <v>78</v>
      </c>
      <c r="AJ237">
        <v>42</v>
      </c>
      <c r="AM237" s="66" t="s">
        <v>160</v>
      </c>
      <c r="AN237" s="17">
        <f t="shared" ref="AN237:AN245" si="619">ABS(B196)-ABS(B282)</f>
        <v>-7.2315046510768199E-2</v>
      </c>
      <c r="AO237" s="17">
        <f t="shared" ref="AO237:AO245" si="620">ABS(C196)-ABS(C282)</f>
        <v>-0.16584198349705195</v>
      </c>
      <c r="AP237" s="17">
        <f t="shared" ref="AP237:AP245" si="621">ABS(D196)-ABS(D282)</f>
        <v>0.1685950321960972</v>
      </c>
      <c r="AQ237" s="17">
        <f t="shared" ref="AQ237:AQ245" si="622">ABS(E196)-ABS(E282)</f>
        <v>0.12929499950490381</v>
      </c>
      <c r="AR237" s="17">
        <f t="shared" ref="AR237:AR245" si="623">ABS(F196)-ABS(F282)</f>
        <v>4.2621312009611015E-2</v>
      </c>
      <c r="AS237" s="17">
        <f t="shared" ref="AS237:AS245" si="624">ABS(G196)-ABS(G282)</f>
        <v>0.22915949228405647</v>
      </c>
      <c r="AT237" s="17">
        <f t="shared" ref="AT237:AT245" si="625">ABS(H196)-ABS(H282)</f>
        <v>4.3602806597434762E-2</v>
      </c>
      <c r="AU237" s="17">
        <f t="shared" ref="AU237:AU245" si="626">ABS(I196)-ABS(I282)</f>
        <v>6.9600136558770731E-2</v>
      </c>
      <c r="AV237" s="17">
        <f t="shared" ref="AV237:AV245" si="627">ABS(J196)-ABS(J282)</f>
        <v>3.3364389708126885E-2</v>
      </c>
      <c r="AW237" s="17">
        <f t="shared" ref="AW237:AW245" si="628">ABS(K196)-ABS(K282)</f>
        <v>4.9322182035996254E-3</v>
      </c>
      <c r="AX237" s="17">
        <f t="shared" ref="AX237:AX245" si="629">ABS(L196)-ABS(L282)</f>
        <v>3.7989014351415717E-2</v>
      </c>
      <c r="AY237" s="17">
        <f t="shared" ref="AY237:AY245" si="630">ABS(M196)-ABS(M282)</f>
        <v>8.3020175756337133E-2</v>
      </c>
      <c r="AZ237" s="17">
        <f t="shared" ref="AZ237:AZ245" si="631">ABS(N196)-ABS(N282)</f>
        <v>3.9982043858983518E-2</v>
      </c>
      <c r="BA237" s="17">
        <f t="shared" ref="BA237:BA245" si="632">ABS(O196)-ABS(O282)</f>
        <v>6.6222808011048351E-2</v>
      </c>
      <c r="BB237" s="17">
        <f t="shared" ref="BB237:BB245" si="633">ABS(P196)-ABS(P282)</f>
        <v>9.8724658960988254E-2</v>
      </c>
      <c r="BC237" s="17">
        <f t="shared" ref="BC237:BC245" si="634">ABS(Q196)-ABS(Q282)</f>
        <v>-0.11565187621301579</v>
      </c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FD237" s="17"/>
    </row>
    <row r="238" spans="1:160">
      <c r="A238" s="7">
        <v>1982</v>
      </c>
      <c r="B238">
        <v>91</v>
      </c>
      <c r="C238">
        <v>84</v>
      </c>
      <c r="D238">
        <v>73</v>
      </c>
      <c r="E238">
        <v>32</v>
      </c>
      <c r="G238">
        <v>59</v>
      </c>
      <c r="H238">
        <v>23</v>
      </c>
      <c r="I238">
        <v>5</v>
      </c>
      <c r="J238">
        <v>53</v>
      </c>
      <c r="M238" s="7">
        <v>1982</v>
      </c>
      <c r="N238">
        <v>88</v>
      </c>
      <c r="O238">
        <v>39</v>
      </c>
      <c r="P238">
        <v>13</v>
      </c>
      <c r="Q238">
        <v>70</v>
      </c>
      <c r="R238">
        <v>33</v>
      </c>
      <c r="S238">
        <v>91</v>
      </c>
      <c r="T238">
        <v>86</v>
      </c>
      <c r="U238">
        <v>19</v>
      </c>
      <c r="V238">
        <v>54</v>
      </c>
      <c r="Y238" s="7">
        <v>1982</v>
      </c>
      <c r="Z238">
        <v>75</v>
      </c>
      <c r="AA238">
        <v>90</v>
      </c>
      <c r="AB238">
        <v>47</v>
      </c>
      <c r="AC238">
        <v>83</v>
      </c>
      <c r="AD238">
        <v>91</v>
      </c>
      <c r="AE238">
        <v>62</v>
      </c>
      <c r="AF238">
        <v>63</v>
      </c>
      <c r="AG238">
        <v>45</v>
      </c>
      <c r="AH238">
        <v>33</v>
      </c>
      <c r="AI238">
        <v>82</v>
      </c>
      <c r="AJ238">
        <v>50</v>
      </c>
      <c r="AM238" s="66" t="s">
        <v>224</v>
      </c>
      <c r="AN238" s="17">
        <f t="shared" si="619"/>
        <v>-0.19621436523354449</v>
      </c>
      <c r="AO238" s="17">
        <f t="shared" si="620"/>
        <v>8.0050047522015569E-2</v>
      </c>
      <c r="AP238" s="17">
        <f t="shared" si="621"/>
        <v>0.11991927255233026</v>
      </c>
      <c r="AQ238" s="17">
        <f t="shared" si="622"/>
        <v>0.29816283718305309</v>
      </c>
      <c r="AR238" s="17">
        <f t="shared" si="623"/>
        <v>0.31190564169180202</v>
      </c>
      <c r="AS238" s="17">
        <f t="shared" si="624"/>
        <v>0.23021057987164875</v>
      </c>
      <c r="AT238" s="17">
        <f t="shared" si="625"/>
        <v>1.1306188431467079E-2</v>
      </c>
      <c r="AU238" s="17">
        <f t="shared" si="626"/>
        <v>0.23712224637684171</v>
      </c>
      <c r="AV238" s="17">
        <f t="shared" si="627"/>
        <v>0.35917352910266398</v>
      </c>
      <c r="AW238" s="17">
        <f t="shared" si="628"/>
        <v>0.3715347865067567</v>
      </c>
      <c r="AX238" s="17">
        <f t="shared" si="629"/>
        <v>0.34610237907782448</v>
      </c>
      <c r="AY238" s="17">
        <f t="shared" si="630"/>
        <v>0.3058177658328306</v>
      </c>
      <c r="AZ238" s="17">
        <f t="shared" si="631"/>
        <v>0.33962101097368469</v>
      </c>
      <c r="BA238" s="17">
        <f t="shared" si="632"/>
        <v>0.22738349604747188</v>
      </c>
      <c r="BB238" s="17">
        <f t="shared" si="633"/>
        <v>7.15249528246657E-2</v>
      </c>
      <c r="BC238" s="17">
        <f t="shared" si="634"/>
        <v>0.16199393280096885</v>
      </c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</row>
    <row r="239" spans="1:160">
      <c r="A239" s="7">
        <v>1983</v>
      </c>
      <c r="B239">
        <v>91</v>
      </c>
      <c r="C239">
        <v>84</v>
      </c>
      <c r="D239">
        <v>64</v>
      </c>
      <c r="E239">
        <v>38</v>
      </c>
      <c r="G239">
        <v>58</v>
      </c>
      <c r="H239">
        <v>18</v>
      </c>
      <c r="J239">
        <v>54</v>
      </c>
      <c r="M239" s="7">
        <v>1983</v>
      </c>
      <c r="N239">
        <v>68</v>
      </c>
      <c r="O239">
        <v>43</v>
      </c>
      <c r="P239">
        <v>50</v>
      </c>
      <c r="Q239">
        <v>42</v>
      </c>
      <c r="R239">
        <v>29</v>
      </c>
      <c r="S239">
        <v>88</v>
      </c>
      <c r="T239">
        <v>91</v>
      </c>
      <c r="U239">
        <v>11</v>
      </c>
      <c r="V239">
        <v>67</v>
      </c>
      <c r="Y239" s="7">
        <v>1983</v>
      </c>
      <c r="Z239">
        <v>87</v>
      </c>
      <c r="AA239">
        <v>91</v>
      </c>
      <c r="AB239">
        <v>69</v>
      </c>
      <c r="AC239">
        <v>59</v>
      </c>
      <c r="AD239">
        <v>86</v>
      </c>
      <c r="AE239">
        <v>50</v>
      </c>
      <c r="AF239">
        <v>70</v>
      </c>
      <c r="AG239">
        <v>32</v>
      </c>
      <c r="AH239">
        <v>29</v>
      </c>
      <c r="AI239">
        <v>78</v>
      </c>
      <c r="AM239" s="66" t="s">
        <v>225</v>
      </c>
      <c r="AN239" s="17">
        <f t="shared" si="619"/>
        <v>0.10220921712724605</v>
      </c>
      <c r="AO239" s="17">
        <f t="shared" si="620"/>
        <v>-9.0286871765171001E-3</v>
      </c>
      <c r="AP239" s="17">
        <f t="shared" si="621"/>
        <v>7.8051340638067845E-3</v>
      </c>
      <c r="AQ239" s="17">
        <f t="shared" si="622"/>
        <v>2.1550583994207451E-2</v>
      </c>
      <c r="AR239" s="17">
        <f t="shared" si="623"/>
        <v>-0.10566615208913857</v>
      </c>
      <c r="AS239" s="17">
        <f t="shared" si="624"/>
        <v>2.5678336877407004E-2</v>
      </c>
      <c r="AT239" s="17">
        <f t="shared" si="625"/>
        <v>-0.14270889275479021</v>
      </c>
      <c r="AU239" s="17">
        <f t="shared" si="626"/>
        <v>-0.35158689484768252</v>
      </c>
      <c r="AV239" s="17">
        <f t="shared" si="627"/>
        <v>-0.13858448750153227</v>
      </c>
      <c r="AW239" s="17">
        <f t="shared" si="628"/>
        <v>-0.24468300703338786</v>
      </c>
      <c r="AX239" s="17">
        <f t="shared" si="629"/>
        <v>-0.32171490071759007</v>
      </c>
      <c r="AY239" s="17">
        <f t="shared" si="630"/>
        <v>-0.4084894564575503</v>
      </c>
      <c r="AZ239" s="17">
        <f t="shared" si="631"/>
        <v>-0.39255205117946573</v>
      </c>
      <c r="BA239" s="17">
        <f t="shared" si="632"/>
        <v>-0.39563091891917496</v>
      </c>
      <c r="BB239" s="17">
        <f t="shared" si="633"/>
        <v>-0.15566453299494504</v>
      </c>
      <c r="BC239" s="17">
        <f t="shared" si="634"/>
        <v>-0.14227739010390189</v>
      </c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</row>
    <row r="240" spans="1:160">
      <c r="A240" s="7">
        <v>1984</v>
      </c>
      <c r="B240">
        <v>82</v>
      </c>
      <c r="C240">
        <v>67</v>
      </c>
      <c r="E240">
        <v>46</v>
      </c>
      <c r="F240">
        <v>91</v>
      </c>
      <c r="G240">
        <v>51</v>
      </c>
      <c r="H240">
        <v>31</v>
      </c>
      <c r="I240">
        <v>19</v>
      </c>
      <c r="M240" s="7">
        <v>1984</v>
      </c>
      <c r="O240">
        <v>28</v>
      </c>
      <c r="P240">
        <v>45</v>
      </c>
      <c r="Q240">
        <v>53</v>
      </c>
      <c r="R240">
        <v>41</v>
      </c>
      <c r="S240">
        <v>91</v>
      </c>
      <c r="T240">
        <v>78</v>
      </c>
      <c r="U240">
        <v>44</v>
      </c>
      <c r="V240">
        <v>54</v>
      </c>
      <c r="Y240" s="7">
        <v>1984</v>
      </c>
      <c r="Z240">
        <v>74</v>
      </c>
      <c r="AA240">
        <v>91</v>
      </c>
      <c r="AB240">
        <v>32</v>
      </c>
      <c r="AC240">
        <v>53</v>
      </c>
      <c r="AE240">
        <v>57</v>
      </c>
      <c r="AF240">
        <v>56</v>
      </c>
      <c r="AG240">
        <v>39</v>
      </c>
      <c r="AH240">
        <v>44</v>
      </c>
      <c r="AI240">
        <v>61</v>
      </c>
      <c r="AJ240">
        <v>55</v>
      </c>
      <c r="AM240" s="66" t="s">
        <v>226</v>
      </c>
      <c r="AN240" s="17">
        <f t="shared" si="619"/>
        <v>-6.5658645712456998E-2</v>
      </c>
      <c r="AO240" s="17">
        <f t="shared" si="620"/>
        <v>-8.1148717897139913E-2</v>
      </c>
      <c r="AP240" s="17">
        <f t="shared" si="621"/>
        <v>4.5646862815671263E-2</v>
      </c>
      <c r="AQ240" s="17">
        <f t="shared" si="622"/>
        <v>3.2515517170663255E-2</v>
      </c>
      <c r="AR240" s="17">
        <f t="shared" si="623"/>
        <v>0.11459611952911042</v>
      </c>
      <c r="AS240" s="17">
        <f t="shared" si="624"/>
        <v>9.6501604037224964E-2</v>
      </c>
      <c r="AT240" s="17">
        <f t="shared" si="625"/>
        <v>2.1992754738579534E-3</v>
      </c>
      <c r="AU240" s="17">
        <f t="shared" si="626"/>
        <v>4.9663079898031412E-2</v>
      </c>
      <c r="AV240" s="17">
        <f t="shared" si="627"/>
        <v>8.9982264373501819E-2</v>
      </c>
      <c r="AW240" s="17">
        <f t="shared" si="628"/>
        <v>0.10893102273980615</v>
      </c>
      <c r="AX240" s="17">
        <f t="shared" si="629"/>
        <v>8.2254275218243467E-2</v>
      </c>
      <c r="AY240" s="17">
        <f t="shared" si="630"/>
        <v>7.6167036566096774E-2</v>
      </c>
      <c r="AZ240" s="17">
        <f t="shared" si="631"/>
        <v>0.10576355227880047</v>
      </c>
      <c r="BA240" s="17">
        <f t="shared" si="632"/>
        <v>4.6544267858868754E-2</v>
      </c>
      <c r="BB240" s="17">
        <f t="shared" si="633"/>
        <v>2.6374420862771926E-2</v>
      </c>
      <c r="BC240" s="17">
        <f t="shared" si="634"/>
        <v>-4.4274933651703138E-2</v>
      </c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</row>
    <row r="241" spans="1:151">
      <c r="A241" s="7">
        <v>1985</v>
      </c>
      <c r="B241">
        <v>81</v>
      </c>
      <c r="C241">
        <v>72</v>
      </c>
      <c r="E241">
        <v>30</v>
      </c>
      <c r="F241">
        <v>91</v>
      </c>
      <c r="G241">
        <v>55</v>
      </c>
      <c r="H241">
        <v>25</v>
      </c>
      <c r="I241">
        <v>12</v>
      </c>
      <c r="M241" s="7">
        <v>1985</v>
      </c>
      <c r="N241">
        <v>77</v>
      </c>
      <c r="O241">
        <v>60</v>
      </c>
      <c r="P241">
        <v>14</v>
      </c>
      <c r="Q241">
        <v>70</v>
      </c>
      <c r="R241">
        <v>2</v>
      </c>
      <c r="S241">
        <v>91</v>
      </c>
      <c r="T241">
        <v>79</v>
      </c>
      <c r="V241">
        <v>72</v>
      </c>
      <c r="Y241" s="7">
        <v>1985</v>
      </c>
      <c r="Z241">
        <v>71</v>
      </c>
      <c r="AA241">
        <v>91</v>
      </c>
      <c r="AB241">
        <v>73</v>
      </c>
      <c r="AC241">
        <v>67</v>
      </c>
      <c r="AD241">
        <v>85</v>
      </c>
      <c r="AE241">
        <v>17</v>
      </c>
      <c r="AF241">
        <v>79</v>
      </c>
      <c r="AH241">
        <v>35</v>
      </c>
      <c r="AI241">
        <v>63</v>
      </c>
      <c r="AJ241">
        <v>39</v>
      </c>
      <c r="AM241" s="66" t="s">
        <v>161</v>
      </c>
      <c r="AN241" s="17">
        <f t="shared" si="619"/>
        <v>0.1759531368934768</v>
      </c>
      <c r="AO241" s="17">
        <f t="shared" si="620"/>
        <v>0.10249102752791261</v>
      </c>
      <c r="AP241" s="17">
        <f t="shared" si="621"/>
        <v>5.1580239297115416E-2</v>
      </c>
      <c r="AQ241" s="17">
        <f t="shared" si="622"/>
        <v>2.1288256208474798E-2</v>
      </c>
      <c r="AR241" s="17">
        <f t="shared" si="623"/>
        <v>1.5307452171377897E-2</v>
      </c>
      <c r="AS241" s="17">
        <f t="shared" si="624"/>
        <v>-8.8504558659696975E-2</v>
      </c>
      <c r="AT241" s="17">
        <f t="shared" si="625"/>
        <v>0.37850211090794794</v>
      </c>
      <c r="AU241" s="17">
        <f t="shared" si="626"/>
        <v>0.34012031376435531</v>
      </c>
      <c r="AV241" s="17">
        <f t="shared" si="627"/>
        <v>0.22914419605797576</v>
      </c>
      <c r="AW241" s="17">
        <f t="shared" si="628"/>
        <v>0.31472594070265181</v>
      </c>
      <c r="AX241" s="17">
        <f t="shared" si="629"/>
        <v>0.25663034709211319</v>
      </c>
      <c r="AY241" s="17">
        <f t="shared" si="630"/>
        <v>0.26452835888616677</v>
      </c>
      <c r="AZ241" s="17">
        <f t="shared" si="631"/>
        <v>0.27194426701636698</v>
      </c>
      <c r="BA241" s="17">
        <f t="shared" si="632"/>
        <v>0.35001236254878709</v>
      </c>
      <c r="BB241" s="17">
        <f t="shared" si="633"/>
        <v>0.36083400906394592</v>
      </c>
      <c r="BC241" s="17">
        <f t="shared" si="634"/>
        <v>-9.0709036630716638E-2</v>
      </c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</row>
    <row r="242" spans="1:151">
      <c r="A242" s="7">
        <v>1986</v>
      </c>
      <c r="B242">
        <v>91</v>
      </c>
      <c r="C242">
        <v>80</v>
      </c>
      <c r="E242">
        <v>28</v>
      </c>
      <c r="F242">
        <v>90</v>
      </c>
      <c r="G242">
        <v>55</v>
      </c>
      <c r="H242">
        <v>12</v>
      </c>
      <c r="M242" s="7">
        <v>1986</v>
      </c>
      <c r="N242">
        <v>68</v>
      </c>
      <c r="O242">
        <v>46</v>
      </c>
      <c r="P242">
        <v>44</v>
      </c>
      <c r="Q242">
        <v>42</v>
      </c>
      <c r="R242">
        <v>16</v>
      </c>
      <c r="S242">
        <v>91</v>
      </c>
      <c r="T242">
        <v>89</v>
      </c>
      <c r="U242">
        <v>15</v>
      </c>
      <c r="V242">
        <v>53</v>
      </c>
      <c r="Y242" s="7">
        <v>1986</v>
      </c>
      <c r="Z242">
        <v>81</v>
      </c>
      <c r="AA242">
        <v>91</v>
      </c>
      <c r="AB242">
        <v>46</v>
      </c>
      <c r="AC242">
        <v>80</v>
      </c>
      <c r="AD242">
        <v>67</v>
      </c>
      <c r="AE242">
        <v>63</v>
      </c>
      <c r="AF242">
        <v>84</v>
      </c>
      <c r="AG242">
        <v>29</v>
      </c>
      <c r="AH242">
        <v>21</v>
      </c>
      <c r="AI242">
        <v>90</v>
      </c>
      <c r="AJ242">
        <v>39</v>
      </c>
      <c r="AM242" s="66" t="s">
        <v>211</v>
      </c>
      <c r="AN242" s="17">
        <f t="shared" si="619"/>
        <v>-0.20119805199716029</v>
      </c>
      <c r="AO242" s="17">
        <f t="shared" si="620"/>
        <v>-2.6164161082435772E-3</v>
      </c>
      <c r="AP242" s="17">
        <f t="shared" si="621"/>
        <v>-0.31060445605512921</v>
      </c>
      <c r="AQ242" s="17">
        <f t="shared" si="622"/>
        <v>-0.38666186303788702</v>
      </c>
      <c r="AR242" s="17">
        <f t="shared" si="623"/>
        <v>-6.3945223735824411E-2</v>
      </c>
      <c r="AS242" s="17">
        <f t="shared" si="624"/>
        <v>-0.16849283428941081</v>
      </c>
      <c r="AT242" s="17">
        <f t="shared" si="625"/>
        <v>0.10534260629824259</v>
      </c>
      <c r="AU242" s="17">
        <f t="shared" si="626"/>
        <v>-2.5084542897344353E-2</v>
      </c>
      <c r="AV242" s="17">
        <f t="shared" si="627"/>
        <v>-8.5215596966658314E-2</v>
      </c>
      <c r="AW242" s="17">
        <f t="shared" si="628"/>
        <v>-2.5163209002211674E-2</v>
      </c>
      <c r="AX242" s="17">
        <f t="shared" si="629"/>
        <v>5.4576404342338673E-3</v>
      </c>
      <c r="AY242" s="17">
        <f t="shared" si="630"/>
        <v>1.7885755979915811E-2</v>
      </c>
      <c r="AZ242" s="17">
        <f t="shared" si="631"/>
        <v>1.0850714303022924E-2</v>
      </c>
      <c r="BA242" s="17">
        <f t="shared" si="632"/>
        <v>-2.7767265409705581E-2</v>
      </c>
      <c r="BB242" s="17">
        <f t="shared" si="633"/>
        <v>-5.8792593260733314E-2</v>
      </c>
      <c r="BC242" s="17">
        <f t="shared" si="634"/>
        <v>2.3758867611368195E-2</v>
      </c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</row>
    <row r="243" spans="1:151">
      <c r="A243" s="7">
        <v>1987</v>
      </c>
      <c r="B243">
        <v>91</v>
      </c>
      <c r="C243">
        <v>84</v>
      </c>
      <c r="D243">
        <v>78</v>
      </c>
      <c r="E243">
        <v>40</v>
      </c>
      <c r="H243">
        <v>26</v>
      </c>
      <c r="I243">
        <v>9</v>
      </c>
      <c r="J243">
        <v>56</v>
      </c>
      <c r="M243" s="7">
        <v>1987</v>
      </c>
      <c r="N243">
        <v>82</v>
      </c>
      <c r="O243">
        <v>78</v>
      </c>
      <c r="P243">
        <v>54</v>
      </c>
      <c r="Q243">
        <v>80</v>
      </c>
      <c r="R243">
        <v>32</v>
      </c>
      <c r="S243">
        <v>91</v>
      </c>
      <c r="T243">
        <v>87</v>
      </c>
      <c r="U243">
        <v>19</v>
      </c>
      <c r="V243">
        <v>75</v>
      </c>
      <c r="Y243" s="7">
        <v>1987</v>
      </c>
      <c r="Z243">
        <v>35</v>
      </c>
      <c r="AA243">
        <v>91</v>
      </c>
      <c r="AB243">
        <v>42</v>
      </c>
      <c r="AC243">
        <v>81</v>
      </c>
      <c r="AD243">
        <v>89</v>
      </c>
      <c r="AE243">
        <v>58</v>
      </c>
      <c r="AF243">
        <v>78</v>
      </c>
      <c r="AG243">
        <v>44</v>
      </c>
      <c r="AH243">
        <v>55</v>
      </c>
      <c r="AI243">
        <v>86</v>
      </c>
      <c r="AJ243">
        <v>39</v>
      </c>
      <c r="AM243" s="66" t="s">
        <v>202</v>
      </c>
      <c r="AN243" s="17">
        <f t="shared" si="619"/>
        <v>6.275048362601672E-2</v>
      </c>
      <c r="AO243" s="17">
        <f t="shared" si="620"/>
        <v>1.9450466014211826E-2</v>
      </c>
      <c r="AP243" s="17">
        <f t="shared" si="621"/>
        <v>-0.1999233527647753</v>
      </c>
      <c r="AQ243" s="17">
        <f t="shared" si="622"/>
        <v>-0.19057931856945254</v>
      </c>
      <c r="AR243" s="17">
        <f t="shared" si="623"/>
        <v>-0.13492841310408304</v>
      </c>
      <c r="AS243" s="17">
        <f t="shared" si="624"/>
        <v>-0.19658648924224897</v>
      </c>
      <c r="AT243" s="17">
        <f t="shared" si="625"/>
        <v>-1.3819271934914428E-2</v>
      </c>
      <c r="AU243" s="17">
        <f t="shared" si="626"/>
        <v>-7.2850179417696836E-2</v>
      </c>
      <c r="AV243" s="17">
        <f t="shared" si="627"/>
        <v>-0.12026780567092099</v>
      </c>
      <c r="AW243" s="17">
        <f t="shared" si="628"/>
        <v>-9.6661747532249709E-2</v>
      </c>
      <c r="AX243" s="17">
        <f t="shared" si="629"/>
        <v>-0.11559790881533816</v>
      </c>
      <c r="AY243" s="17">
        <f t="shared" si="630"/>
        <v>-0.12927398538828366</v>
      </c>
      <c r="AZ243" s="17">
        <f t="shared" si="631"/>
        <v>-0.11549085496511707</v>
      </c>
      <c r="BA243" s="17">
        <f t="shared" si="632"/>
        <v>-9.4578914208296172E-2</v>
      </c>
      <c r="BB243" s="17">
        <f t="shared" si="633"/>
        <v>-1.5524266344793083E-2</v>
      </c>
      <c r="BC243" s="17">
        <f t="shared" si="634"/>
        <v>7.5655415778367319E-3</v>
      </c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</row>
    <row r="244" spans="1:151">
      <c r="A244" s="7">
        <v>1988</v>
      </c>
      <c r="B244">
        <v>74</v>
      </c>
      <c r="C244">
        <v>68</v>
      </c>
      <c r="D244">
        <v>62</v>
      </c>
      <c r="E244">
        <v>29</v>
      </c>
      <c r="F244">
        <v>91</v>
      </c>
      <c r="G244">
        <v>32</v>
      </c>
      <c r="H244">
        <v>6</v>
      </c>
      <c r="J244">
        <v>43</v>
      </c>
      <c r="M244" s="7">
        <v>1988</v>
      </c>
      <c r="N244">
        <v>67</v>
      </c>
      <c r="O244">
        <v>38</v>
      </c>
      <c r="P244">
        <v>29</v>
      </c>
      <c r="Q244">
        <v>39</v>
      </c>
      <c r="R244">
        <v>14</v>
      </c>
      <c r="S244">
        <v>91</v>
      </c>
      <c r="T244">
        <v>87</v>
      </c>
      <c r="U244">
        <v>20</v>
      </c>
      <c r="V244">
        <v>44</v>
      </c>
      <c r="Y244" s="7">
        <v>1988</v>
      </c>
      <c r="Z244">
        <v>44</v>
      </c>
      <c r="AA244">
        <v>91</v>
      </c>
      <c r="AB244">
        <v>17</v>
      </c>
      <c r="AC244">
        <v>64</v>
      </c>
      <c r="AD244">
        <v>80</v>
      </c>
      <c r="AE244">
        <v>90</v>
      </c>
      <c r="AF244">
        <v>68</v>
      </c>
      <c r="AG244">
        <v>30</v>
      </c>
      <c r="AH244">
        <v>28</v>
      </c>
      <c r="AI244">
        <v>65</v>
      </c>
      <c r="AJ244">
        <v>56</v>
      </c>
      <c r="AM244" s="66" t="s">
        <v>203</v>
      </c>
      <c r="AN244" s="17">
        <f t="shared" si="619"/>
        <v>-0.24377112384881891</v>
      </c>
      <c r="AO244" s="17">
        <f t="shared" si="620"/>
        <v>-0.2985823212306799</v>
      </c>
      <c r="AP244" s="17">
        <f t="shared" si="621"/>
        <v>-0.46899656299936165</v>
      </c>
      <c r="AQ244" s="17">
        <f t="shared" si="622"/>
        <v>-0.55998917235586987</v>
      </c>
      <c r="AR244" s="17">
        <f t="shared" si="623"/>
        <v>-0.11608926109424939</v>
      </c>
      <c r="AS244" s="17">
        <f t="shared" si="624"/>
        <v>-0.15034738975088463</v>
      </c>
      <c r="AT244" s="17">
        <f t="shared" si="625"/>
        <v>-0.26834675803643387</v>
      </c>
      <c r="AU244" s="17">
        <f t="shared" si="626"/>
        <v>-0.10267877874614087</v>
      </c>
      <c r="AV244" s="17">
        <f t="shared" si="627"/>
        <v>-0.27564972292281903</v>
      </c>
      <c r="AW244" s="17">
        <f t="shared" si="628"/>
        <v>-0.14664355500801501</v>
      </c>
      <c r="AX244" s="17">
        <f t="shared" si="629"/>
        <v>-0.14765257241159979</v>
      </c>
      <c r="AY244" s="17">
        <f t="shared" si="630"/>
        <v>-0.14431848453037857</v>
      </c>
      <c r="AZ244" s="17">
        <f t="shared" si="631"/>
        <v>-7.6719740123779606E-2</v>
      </c>
      <c r="BA244" s="17">
        <f t="shared" si="632"/>
        <v>-0.10207253319326703</v>
      </c>
      <c r="BB244" s="17">
        <f t="shared" si="633"/>
        <v>-0.12559466983564865</v>
      </c>
      <c r="BC244" s="17">
        <f t="shared" si="634"/>
        <v>-1.8131197257794652E-2</v>
      </c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</row>
    <row r="245" spans="1:151">
      <c r="A245" s="7">
        <v>1989</v>
      </c>
      <c r="B245">
        <v>78</v>
      </c>
      <c r="C245">
        <v>73</v>
      </c>
      <c r="E245">
        <v>38</v>
      </c>
      <c r="F245">
        <v>91</v>
      </c>
      <c r="G245">
        <v>58</v>
      </c>
      <c r="H245">
        <v>26</v>
      </c>
      <c r="I245">
        <v>13</v>
      </c>
      <c r="M245" s="7">
        <v>1989</v>
      </c>
      <c r="N245">
        <v>72</v>
      </c>
      <c r="O245">
        <v>58</v>
      </c>
      <c r="P245">
        <v>41</v>
      </c>
      <c r="Q245">
        <v>46</v>
      </c>
      <c r="R245">
        <v>32</v>
      </c>
      <c r="S245">
        <v>91</v>
      </c>
      <c r="T245">
        <v>80</v>
      </c>
      <c r="U245">
        <v>29</v>
      </c>
      <c r="V245">
        <v>70</v>
      </c>
      <c r="Y245" s="7">
        <v>1989</v>
      </c>
      <c r="Z245">
        <v>57</v>
      </c>
      <c r="AA245">
        <v>89</v>
      </c>
      <c r="AB245">
        <v>69</v>
      </c>
      <c r="AC245">
        <v>72</v>
      </c>
      <c r="AD245">
        <v>71</v>
      </c>
      <c r="AE245">
        <v>91</v>
      </c>
      <c r="AF245">
        <v>79</v>
      </c>
      <c r="AG245">
        <v>31</v>
      </c>
      <c r="AH245">
        <v>43</v>
      </c>
      <c r="AJ245">
        <v>39</v>
      </c>
      <c r="AM245" s="66" t="s">
        <v>212</v>
      </c>
      <c r="AN245" s="17">
        <f t="shared" si="619"/>
        <v>-2.6450164817350463E-2</v>
      </c>
      <c r="AO245" s="17">
        <f t="shared" si="620"/>
        <v>1.9830039379167667E-2</v>
      </c>
      <c r="AP245" s="17">
        <f t="shared" si="621"/>
        <v>0.22552771761285995</v>
      </c>
      <c r="AQ245" s="17">
        <f t="shared" si="622"/>
        <v>0.49256331551810539</v>
      </c>
      <c r="AR245" s="17">
        <f t="shared" si="623"/>
        <v>0.43812017478931287</v>
      </c>
      <c r="AS245" s="17">
        <f t="shared" si="624"/>
        <v>0.44971056234142159</v>
      </c>
      <c r="AT245" s="17">
        <f t="shared" si="625"/>
        <v>-0.3805268614301629</v>
      </c>
      <c r="AU245" s="17">
        <f t="shared" si="626"/>
        <v>-0.15405657826293562</v>
      </c>
      <c r="AV245" s="17">
        <f t="shared" si="627"/>
        <v>0.18711936837406609</v>
      </c>
      <c r="AW245" s="17">
        <f t="shared" si="628"/>
        <v>0.13957916256923561</v>
      </c>
      <c r="AX245" s="17">
        <f t="shared" si="629"/>
        <v>0.11609155837798077</v>
      </c>
      <c r="AY245" s="17">
        <f t="shared" si="630"/>
        <v>8.1267167509970262E-2</v>
      </c>
      <c r="AZ245" s="17">
        <f t="shared" si="631"/>
        <v>1.7937287095425858E-2</v>
      </c>
      <c r="BA245" s="17">
        <f t="shared" si="632"/>
        <v>-7.6999369557421093E-2</v>
      </c>
      <c r="BB245" s="17">
        <f t="shared" si="633"/>
        <v>-0.42250476496125861</v>
      </c>
      <c r="BC245" s="17">
        <f t="shared" si="634"/>
        <v>9.8766698113246898E-2</v>
      </c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</row>
    <row r="246" spans="1:151">
      <c r="A246" s="7">
        <v>1990</v>
      </c>
      <c r="B246">
        <v>79</v>
      </c>
      <c r="C246">
        <v>73</v>
      </c>
      <c r="D246">
        <v>67</v>
      </c>
      <c r="E246">
        <v>20</v>
      </c>
      <c r="F246">
        <v>91</v>
      </c>
      <c r="H246">
        <v>7</v>
      </c>
      <c r="J246">
        <v>47</v>
      </c>
      <c r="M246" s="7">
        <v>1990</v>
      </c>
      <c r="N246">
        <v>77</v>
      </c>
      <c r="O246">
        <v>61</v>
      </c>
      <c r="P246">
        <v>34</v>
      </c>
      <c r="Q246">
        <v>57</v>
      </c>
      <c r="R246">
        <v>1</v>
      </c>
      <c r="S246">
        <v>91</v>
      </c>
      <c r="T246">
        <v>75</v>
      </c>
      <c r="U246">
        <v>5</v>
      </c>
      <c r="V246">
        <v>63</v>
      </c>
      <c r="Y246" s="7">
        <v>1990</v>
      </c>
      <c r="Z246">
        <v>57</v>
      </c>
      <c r="AA246">
        <v>91</v>
      </c>
      <c r="AB246">
        <v>65</v>
      </c>
      <c r="AC246">
        <v>66</v>
      </c>
      <c r="AD246">
        <v>79</v>
      </c>
      <c r="AE246">
        <v>85</v>
      </c>
      <c r="AF246">
        <v>73</v>
      </c>
      <c r="AG246">
        <v>45</v>
      </c>
      <c r="AH246">
        <v>43</v>
      </c>
      <c r="AI246">
        <v>67</v>
      </c>
      <c r="AJ246">
        <v>41</v>
      </c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</row>
    <row r="247" spans="1:151">
      <c r="A247" s="7">
        <v>1991</v>
      </c>
      <c r="B247">
        <v>88</v>
      </c>
      <c r="C247">
        <v>76</v>
      </c>
      <c r="D247">
        <v>65</v>
      </c>
      <c r="E247">
        <v>32</v>
      </c>
      <c r="F247">
        <v>91</v>
      </c>
      <c r="H247">
        <v>17</v>
      </c>
      <c r="I247">
        <v>7</v>
      </c>
      <c r="J247">
        <v>47</v>
      </c>
      <c r="M247" s="7">
        <v>1991</v>
      </c>
      <c r="N247">
        <v>73</v>
      </c>
      <c r="O247">
        <v>19</v>
      </c>
      <c r="P247">
        <v>48</v>
      </c>
      <c r="Q247">
        <v>38</v>
      </c>
      <c r="R247">
        <v>18</v>
      </c>
      <c r="S247">
        <v>91</v>
      </c>
      <c r="T247">
        <v>86</v>
      </c>
      <c r="V247">
        <v>54</v>
      </c>
      <c r="Y247" s="7">
        <v>1991</v>
      </c>
      <c r="Z247">
        <v>29</v>
      </c>
      <c r="AA247">
        <v>91</v>
      </c>
      <c r="AB247">
        <v>55</v>
      </c>
      <c r="AC247">
        <v>79</v>
      </c>
      <c r="AD247">
        <v>84</v>
      </c>
      <c r="AE247">
        <v>50</v>
      </c>
      <c r="AF247">
        <v>88</v>
      </c>
      <c r="AG247">
        <v>21</v>
      </c>
      <c r="AH247">
        <v>48</v>
      </c>
      <c r="AI247">
        <v>83</v>
      </c>
      <c r="AJ247">
        <v>35</v>
      </c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</row>
    <row r="248" spans="1:151">
      <c r="A248" s="7">
        <v>1992</v>
      </c>
      <c r="B248">
        <v>91</v>
      </c>
      <c r="C248">
        <v>75</v>
      </c>
      <c r="E248">
        <v>47</v>
      </c>
      <c r="G248">
        <v>67</v>
      </c>
      <c r="H248">
        <v>22</v>
      </c>
      <c r="I248">
        <v>19</v>
      </c>
      <c r="M248" s="7">
        <v>1992</v>
      </c>
      <c r="N248">
        <v>84</v>
      </c>
      <c r="O248">
        <v>50</v>
      </c>
      <c r="P248">
        <v>56</v>
      </c>
      <c r="Q248">
        <v>60</v>
      </c>
      <c r="R248">
        <v>43</v>
      </c>
      <c r="S248">
        <v>85</v>
      </c>
      <c r="T248">
        <v>91</v>
      </c>
      <c r="U248">
        <v>39</v>
      </c>
      <c r="V248">
        <v>66</v>
      </c>
      <c r="Y248" s="7">
        <v>1992</v>
      </c>
      <c r="Z248">
        <v>84</v>
      </c>
      <c r="AA248">
        <v>91</v>
      </c>
      <c r="AB248">
        <v>68</v>
      </c>
      <c r="AC248">
        <v>82</v>
      </c>
      <c r="AD248">
        <v>59</v>
      </c>
      <c r="AE248">
        <v>89</v>
      </c>
      <c r="AF248">
        <v>63</v>
      </c>
      <c r="AG248">
        <v>66</v>
      </c>
      <c r="AH248">
        <v>64</v>
      </c>
      <c r="AI248">
        <v>74</v>
      </c>
      <c r="AJ248">
        <v>61</v>
      </c>
      <c r="AM248" s="67" t="s">
        <v>206</v>
      </c>
      <c r="AN248" s="5" t="s">
        <v>145</v>
      </c>
      <c r="AO248" s="5" t="s">
        <v>144</v>
      </c>
      <c r="AP248" s="5" t="s">
        <v>146</v>
      </c>
      <c r="AQ248" s="5" t="s">
        <v>147</v>
      </c>
      <c r="AR248" s="5" t="s">
        <v>148</v>
      </c>
      <c r="AS248" s="5" t="s">
        <v>149</v>
      </c>
      <c r="AT248" s="5" t="s">
        <v>151</v>
      </c>
      <c r="AU248" s="5" t="s">
        <v>152</v>
      </c>
      <c r="AV248" s="5" t="s">
        <v>158</v>
      </c>
      <c r="AW248" s="5" t="s">
        <v>159</v>
      </c>
      <c r="AX248" s="5" t="s">
        <v>156</v>
      </c>
      <c r="AY248" s="5" t="s">
        <v>157</v>
      </c>
      <c r="AZ248" s="5" t="s">
        <v>154</v>
      </c>
      <c r="BA248" s="5" t="s">
        <v>155</v>
      </c>
      <c r="BB248" s="5" t="s">
        <v>153</v>
      </c>
      <c r="BC248" s="5" t="s">
        <v>267</v>
      </c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</row>
    <row r="249" spans="1:151">
      <c r="A249" s="7">
        <v>1993</v>
      </c>
      <c r="B249">
        <v>91</v>
      </c>
      <c r="C249">
        <v>82</v>
      </c>
      <c r="E249">
        <v>40</v>
      </c>
      <c r="G249">
        <v>59</v>
      </c>
      <c r="H249">
        <v>23</v>
      </c>
      <c r="I249">
        <v>19</v>
      </c>
      <c r="M249" s="7">
        <v>1993</v>
      </c>
      <c r="N249">
        <v>77</v>
      </c>
      <c r="O249">
        <v>74</v>
      </c>
      <c r="P249">
        <v>39</v>
      </c>
      <c r="Q249">
        <v>73</v>
      </c>
      <c r="R249">
        <v>30</v>
      </c>
      <c r="S249">
        <v>91</v>
      </c>
      <c r="T249">
        <v>86</v>
      </c>
      <c r="U249">
        <v>12</v>
      </c>
      <c r="V249">
        <v>76</v>
      </c>
      <c r="Y249" s="7">
        <v>1993</v>
      </c>
      <c r="Z249">
        <v>82</v>
      </c>
      <c r="AA249">
        <v>91</v>
      </c>
      <c r="AB249">
        <v>76</v>
      </c>
      <c r="AD249">
        <v>83</v>
      </c>
      <c r="AE249">
        <v>42</v>
      </c>
      <c r="AF249">
        <v>69</v>
      </c>
      <c r="AG249">
        <v>39</v>
      </c>
      <c r="AH249">
        <v>23</v>
      </c>
      <c r="AI249">
        <v>79</v>
      </c>
      <c r="AM249" s="66" t="s">
        <v>160</v>
      </c>
      <c r="AN249" s="17">
        <f t="shared" ref="AN249:AN257" si="635">ABS(B208)-ABS(B294)</f>
        <v>0.17537539674110358</v>
      </c>
      <c r="AO249" s="17">
        <f t="shared" ref="AO249:AO257" si="636">ABS(C208)-ABS(C294)</f>
        <v>9.5925127395357163E-2</v>
      </c>
      <c r="AP249" s="17">
        <f t="shared" ref="AP249:AP257" si="637">ABS(D208)-ABS(D294)</f>
        <v>0.13137031320470188</v>
      </c>
      <c r="AQ249" s="17">
        <f t="shared" ref="AQ249:AQ257" si="638">ABS(E208)-ABS(E294)</f>
        <v>0.21048017557420642</v>
      </c>
      <c r="AR249" s="17">
        <f t="shared" ref="AR249:AR257" si="639">ABS(F208)-ABS(F294)</f>
        <v>-5.0333739527514951E-2</v>
      </c>
      <c r="AS249" s="17">
        <f t="shared" ref="AS249:AS257" si="640">ABS(G208)-ABS(G294)</f>
        <v>4.3458009968395529E-2</v>
      </c>
      <c r="AT249" s="17">
        <f t="shared" ref="AT249:AT257" si="641">ABS(H208)-ABS(H294)</f>
        <v>3.4652480511630168E-2</v>
      </c>
      <c r="AU249" s="17">
        <f t="shared" ref="AU249:AU257" si="642">ABS(I208)-ABS(I294)</f>
        <v>9.5463755938057782E-2</v>
      </c>
      <c r="AV249" s="17">
        <f t="shared" ref="AV249:AV257" si="643">ABS(J208)-ABS(J294)</f>
        <v>8.8944240977145983E-3</v>
      </c>
      <c r="AW249" s="17">
        <f t="shared" ref="AW249:AW257" si="644">ABS(K208)-ABS(K294)</f>
        <v>4.1358445826465084E-2</v>
      </c>
      <c r="AX249" s="17">
        <f t="shared" ref="AX249:AX257" si="645">ABS(L208)-ABS(L294)</f>
        <v>0.10733718407518081</v>
      </c>
      <c r="AY249" s="17">
        <f t="shared" ref="AY249:AY257" si="646">ABS(M208)-ABS(M294)</f>
        <v>0.15071335713717213</v>
      </c>
      <c r="AZ249" s="17">
        <f t="shared" ref="AZ249:AZ257" si="647">ABS(N208)-ABS(N294)</f>
        <v>3.0306861058906398E-2</v>
      </c>
      <c r="BA249" s="17">
        <f t="shared" ref="BA249:BA257" si="648">ABS(O208)-ABS(O294)</f>
        <v>0.14695942451624466</v>
      </c>
      <c r="BB249" s="17">
        <f t="shared" ref="BB249:BB257" si="649">ABS(P208)-ABS(P294)</f>
        <v>0.11001775414921006</v>
      </c>
      <c r="BC249" s="17">
        <f t="shared" ref="BC249:BC257" si="650">ABS(Q208)-ABS(Q294)</f>
        <v>-3.9520064016236811E-2</v>
      </c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</row>
    <row r="250" spans="1:151">
      <c r="A250" s="7">
        <v>1994</v>
      </c>
      <c r="B250">
        <v>91</v>
      </c>
      <c r="C250">
        <v>74</v>
      </c>
      <c r="D250">
        <v>54</v>
      </c>
      <c r="E250">
        <v>36</v>
      </c>
      <c r="G250">
        <v>60</v>
      </c>
      <c r="H250">
        <v>22</v>
      </c>
      <c r="I250">
        <v>11</v>
      </c>
      <c r="J250">
        <v>50</v>
      </c>
      <c r="M250" s="7">
        <v>1994</v>
      </c>
      <c r="N250">
        <v>88</v>
      </c>
      <c r="O250">
        <v>31</v>
      </c>
      <c r="P250">
        <v>22</v>
      </c>
      <c r="Q250">
        <v>54</v>
      </c>
      <c r="R250">
        <v>18</v>
      </c>
      <c r="S250">
        <v>91</v>
      </c>
      <c r="T250">
        <v>87</v>
      </c>
      <c r="U250">
        <v>23</v>
      </c>
      <c r="V250">
        <v>55</v>
      </c>
      <c r="Y250" s="7">
        <v>1994</v>
      </c>
      <c r="Z250">
        <v>71</v>
      </c>
      <c r="AA250">
        <v>91</v>
      </c>
      <c r="AC250">
        <v>60</v>
      </c>
      <c r="AD250">
        <v>76</v>
      </c>
      <c r="AE250">
        <v>46</v>
      </c>
      <c r="AF250">
        <v>74</v>
      </c>
      <c r="AG250">
        <v>41</v>
      </c>
      <c r="AH250">
        <v>28</v>
      </c>
      <c r="AI250">
        <v>86</v>
      </c>
      <c r="AJ250">
        <v>27</v>
      </c>
      <c r="AM250" s="66" t="s">
        <v>224</v>
      </c>
      <c r="AN250" s="17">
        <f t="shared" si="635"/>
        <v>-7.1852131901131433E-3</v>
      </c>
      <c r="AO250" s="17">
        <f t="shared" si="636"/>
        <v>-7.0224065065799368E-2</v>
      </c>
      <c r="AP250" s="17">
        <f t="shared" si="637"/>
        <v>4.2311486298795033E-2</v>
      </c>
      <c r="AQ250" s="17">
        <f t="shared" si="638"/>
        <v>-8.6171384026500958E-2</v>
      </c>
      <c r="AR250" s="17">
        <f t="shared" si="639"/>
        <v>-4.8824945899250932E-2</v>
      </c>
      <c r="AS250" s="17">
        <f t="shared" si="640"/>
        <v>3.0411266125950506E-2</v>
      </c>
      <c r="AT250" s="17">
        <f t="shared" si="641"/>
        <v>-4.1723916496986681E-2</v>
      </c>
      <c r="AU250" s="17">
        <f t="shared" si="642"/>
        <v>5.4494450554148435E-3</v>
      </c>
      <c r="AV250" s="17">
        <f t="shared" si="643"/>
        <v>-6.0926776590832475E-2</v>
      </c>
      <c r="AW250" s="17">
        <f t="shared" si="644"/>
        <v>-0.11402702614460797</v>
      </c>
      <c r="AX250" s="17">
        <f t="shared" si="645"/>
        <v>-5.2259209508699819E-3</v>
      </c>
      <c r="AY250" s="17">
        <f t="shared" si="646"/>
        <v>3.3156073254587234E-2</v>
      </c>
      <c r="AZ250" s="17">
        <f t="shared" si="647"/>
        <v>5.5594298289724118E-3</v>
      </c>
      <c r="BA250" s="17">
        <f t="shared" si="648"/>
        <v>5.0314234115827652E-2</v>
      </c>
      <c r="BB250" s="17">
        <f t="shared" si="649"/>
        <v>-4.1132672093518938E-2</v>
      </c>
      <c r="BC250" s="17">
        <f t="shared" si="650"/>
        <v>-1.0368674634810216E-2</v>
      </c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</row>
    <row r="251" spans="1:151">
      <c r="A251" s="7">
        <v>1995</v>
      </c>
      <c r="B251">
        <v>91</v>
      </c>
      <c r="C251">
        <v>73</v>
      </c>
      <c r="D251">
        <v>67</v>
      </c>
      <c r="E251">
        <v>37</v>
      </c>
      <c r="G251">
        <v>51</v>
      </c>
      <c r="H251">
        <v>14</v>
      </c>
      <c r="J251">
        <v>32</v>
      </c>
      <c r="M251" s="7">
        <v>1995</v>
      </c>
      <c r="N251">
        <v>71</v>
      </c>
      <c r="O251">
        <v>50</v>
      </c>
      <c r="P251">
        <v>41</v>
      </c>
      <c r="Q251">
        <v>55</v>
      </c>
      <c r="R251">
        <v>21</v>
      </c>
      <c r="S251">
        <v>91</v>
      </c>
      <c r="T251">
        <v>88</v>
      </c>
      <c r="U251">
        <v>13</v>
      </c>
      <c r="V251">
        <v>61</v>
      </c>
      <c r="Y251" s="7">
        <v>1995</v>
      </c>
      <c r="Z251">
        <v>54</v>
      </c>
      <c r="AA251">
        <v>91</v>
      </c>
      <c r="AB251">
        <v>52</v>
      </c>
      <c r="AC251">
        <v>87</v>
      </c>
      <c r="AD251">
        <v>72</v>
      </c>
      <c r="AE251">
        <v>83</v>
      </c>
      <c r="AF251">
        <v>76</v>
      </c>
      <c r="AG251">
        <v>53</v>
      </c>
      <c r="AH251">
        <v>27</v>
      </c>
      <c r="AI251">
        <v>88</v>
      </c>
      <c r="AJ251">
        <v>57</v>
      </c>
      <c r="AM251" s="66" t="s">
        <v>225</v>
      </c>
      <c r="AN251" s="17">
        <f t="shared" si="635"/>
        <v>8.9704399276235969E-2</v>
      </c>
      <c r="AO251" s="17">
        <f t="shared" si="636"/>
        <v>0.22016982559204429</v>
      </c>
      <c r="AP251" s="17">
        <f t="shared" si="637"/>
        <v>-4.6552324687151037E-2</v>
      </c>
      <c r="AQ251" s="17">
        <f t="shared" si="638"/>
        <v>-0.11012793840790149</v>
      </c>
      <c r="AR251" s="17">
        <f t="shared" si="639"/>
        <v>-0.2152195798392765</v>
      </c>
      <c r="AS251" s="17">
        <f t="shared" si="640"/>
        <v>-0.1684488737688013</v>
      </c>
      <c r="AT251" s="17">
        <f t="shared" si="641"/>
        <v>1.0569232506576071E-2</v>
      </c>
      <c r="AU251" s="17">
        <f t="shared" si="642"/>
        <v>-0.11297145624039984</v>
      </c>
      <c r="AV251" s="17">
        <f t="shared" si="643"/>
        <v>-0.22489492675938288</v>
      </c>
      <c r="AW251" s="17">
        <f t="shared" si="644"/>
        <v>-0.18799379581583658</v>
      </c>
      <c r="AX251" s="17">
        <f t="shared" si="645"/>
        <v>-0.17988678879491826</v>
      </c>
      <c r="AY251" s="17">
        <f t="shared" si="646"/>
        <v>-0.18775091721907655</v>
      </c>
      <c r="AZ251" s="17">
        <f t="shared" si="647"/>
        <v>-0.20626082311775507</v>
      </c>
      <c r="BA251" s="17">
        <f t="shared" si="648"/>
        <v>-0.10426489894548174</v>
      </c>
      <c r="BB251" s="17">
        <f t="shared" si="649"/>
        <v>1.9291521801455658E-2</v>
      </c>
      <c r="BC251" s="17">
        <f t="shared" si="650"/>
        <v>-0.15766447961189711</v>
      </c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</row>
    <row r="252" spans="1:151">
      <c r="A252" s="7">
        <v>1996</v>
      </c>
      <c r="B252">
        <v>86</v>
      </c>
      <c r="C252">
        <v>65</v>
      </c>
      <c r="D252">
        <v>58</v>
      </c>
      <c r="E252">
        <v>35</v>
      </c>
      <c r="F252">
        <v>91</v>
      </c>
      <c r="G252">
        <v>51</v>
      </c>
      <c r="H252">
        <v>16</v>
      </c>
      <c r="J252">
        <v>31</v>
      </c>
      <c r="M252" s="7">
        <v>1996</v>
      </c>
      <c r="N252">
        <v>58</v>
      </c>
      <c r="O252">
        <v>51</v>
      </c>
      <c r="P252">
        <v>39</v>
      </c>
      <c r="Q252">
        <v>49</v>
      </c>
      <c r="R252">
        <v>22</v>
      </c>
      <c r="S252">
        <v>91</v>
      </c>
      <c r="T252">
        <v>86</v>
      </c>
      <c r="U252">
        <v>25</v>
      </c>
      <c r="V252">
        <v>43</v>
      </c>
      <c r="Y252" s="7">
        <v>1996</v>
      </c>
      <c r="Z252">
        <v>78</v>
      </c>
      <c r="AA252">
        <v>91</v>
      </c>
      <c r="AB252">
        <v>23</v>
      </c>
      <c r="AD252">
        <v>85</v>
      </c>
      <c r="AE252">
        <v>60</v>
      </c>
      <c r="AF252">
        <v>56</v>
      </c>
      <c r="AG252">
        <v>49</v>
      </c>
      <c r="AH252">
        <v>34</v>
      </c>
      <c r="AJ252">
        <v>31</v>
      </c>
      <c r="AM252" s="66" t="s">
        <v>226</v>
      </c>
      <c r="AN252" s="17">
        <f t="shared" si="635"/>
        <v>-1.6946857607413449E-2</v>
      </c>
      <c r="AO252" s="17">
        <f t="shared" si="636"/>
        <v>6.6541897263050598E-2</v>
      </c>
      <c r="AP252" s="17">
        <f t="shared" si="637"/>
        <v>5.4386779746154419E-2</v>
      </c>
      <c r="AQ252" s="17">
        <f t="shared" si="638"/>
        <v>1.4642492306936844E-2</v>
      </c>
      <c r="AR252" s="17">
        <f t="shared" si="639"/>
        <v>8.9416626200464894E-2</v>
      </c>
      <c r="AS252" s="17">
        <f t="shared" si="640"/>
        <v>3.6978532734557867E-2</v>
      </c>
      <c r="AT252" s="17">
        <f t="shared" si="641"/>
        <v>-0.13476602262157944</v>
      </c>
      <c r="AU252" s="17">
        <f t="shared" si="642"/>
        <v>-0.2318253695074414</v>
      </c>
      <c r="AV252" s="17">
        <f t="shared" si="643"/>
        <v>-7.6164887288751495E-2</v>
      </c>
      <c r="AW252" s="17">
        <f t="shared" si="644"/>
        <v>-7.1672248671267619E-2</v>
      </c>
      <c r="AX252" s="17">
        <f t="shared" si="645"/>
        <v>-9.9963886688505837E-2</v>
      </c>
      <c r="AY252" s="17">
        <f t="shared" si="646"/>
        <v>-0.14707724355556173</v>
      </c>
      <c r="AZ252" s="17">
        <f t="shared" si="647"/>
        <v>-0.15578144091828663</v>
      </c>
      <c r="BA252" s="17">
        <f t="shared" si="648"/>
        <v>-0.23769497289908853</v>
      </c>
      <c r="BB252" s="17">
        <f t="shared" si="649"/>
        <v>-0.25156512119193714</v>
      </c>
      <c r="BC252" s="17">
        <f t="shared" si="650"/>
        <v>-0.12762425015297948</v>
      </c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</row>
    <row r="253" spans="1:151">
      <c r="A253" s="7">
        <v>1997</v>
      </c>
      <c r="B253">
        <v>90</v>
      </c>
      <c r="C253">
        <v>72</v>
      </c>
      <c r="D253">
        <v>60</v>
      </c>
      <c r="E253">
        <v>27</v>
      </c>
      <c r="F253">
        <v>91</v>
      </c>
      <c r="G253">
        <v>42</v>
      </c>
      <c r="H253">
        <v>21</v>
      </c>
      <c r="I253">
        <v>12</v>
      </c>
      <c r="M253" s="7">
        <v>1997</v>
      </c>
      <c r="N253">
        <v>76</v>
      </c>
      <c r="O253">
        <v>21</v>
      </c>
      <c r="P253">
        <v>55</v>
      </c>
      <c r="Q253">
        <v>37</v>
      </c>
      <c r="R253">
        <v>13</v>
      </c>
      <c r="S253">
        <v>91</v>
      </c>
      <c r="T253">
        <v>89</v>
      </c>
      <c r="V253">
        <v>61</v>
      </c>
      <c r="Y253" s="7">
        <v>1997</v>
      </c>
      <c r="Z253">
        <v>52</v>
      </c>
      <c r="AA253">
        <v>91</v>
      </c>
      <c r="AB253">
        <v>46</v>
      </c>
      <c r="AC253">
        <v>61</v>
      </c>
      <c r="AD253">
        <v>58</v>
      </c>
      <c r="AE253">
        <v>87</v>
      </c>
      <c r="AF253">
        <v>76</v>
      </c>
      <c r="AG253">
        <v>45</v>
      </c>
      <c r="AI253">
        <v>65</v>
      </c>
      <c r="AJ253">
        <v>40</v>
      </c>
      <c r="AM253" s="66" t="s">
        <v>161</v>
      </c>
      <c r="AN253" s="17">
        <f t="shared" si="635"/>
        <v>1.1312461046102007E-2</v>
      </c>
      <c r="AO253" s="17">
        <f t="shared" si="636"/>
        <v>-0.10805531413749081</v>
      </c>
      <c r="AP253" s="17">
        <f t="shared" si="637"/>
        <v>0.1740971117472716</v>
      </c>
      <c r="AQ253" s="17">
        <f t="shared" si="638"/>
        <v>0.17597452698935415</v>
      </c>
      <c r="AR253" s="17">
        <f t="shared" si="639"/>
        <v>-0.13771190031736963</v>
      </c>
      <c r="AS253" s="17">
        <f t="shared" si="640"/>
        <v>-0.10935542465840438</v>
      </c>
      <c r="AT253" s="17">
        <f t="shared" si="641"/>
        <v>-0.15094980482589004</v>
      </c>
      <c r="AU253" s="17">
        <f t="shared" si="642"/>
        <v>-0.18626867894981691</v>
      </c>
      <c r="AV253" s="17">
        <f t="shared" si="643"/>
        <v>-0.12386419217232897</v>
      </c>
      <c r="AW253" s="17">
        <f t="shared" si="644"/>
        <v>-0.16500294236026974</v>
      </c>
      <c r="AX253" s="17">
        <f t="shared" si="645"/>
        <v>-0.15721841080396151</v>
      </c>
      <c r="AY253" s="17">
        <f t="shared" si="646"/>
        <v>-0.15143309057103851</v>
      </c>
      <c r="AZ253" s="17">
        <f t="shared" si="647"/>
        <v>-0.20635879817916769</v>
      </c>
      <c r="BA253" s="17">
        <f t="shared" si="648"/>
        <v>-0.19437104460731877</v>
      </c>
      <c r="BB253" s="17">
        <f t="shared" si="649"/>
        <v>-0.11830807822735415</v>
      </c>
      <c r="BC253" s="17">
        <f t="shared" si="650"/>
        <v>-0.23458501668629647</v>
      </c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</row>
    <row r="254" spans="1:151">
      <c r="A254" s="7">
        <v>1998</v>
      </c>
      <c r="B254">
        <v>88</v>
      </c>
      <c r="C254">
        <v>78</v>
      </c>
      <c r="D254">
        <v>76</v>
      </c>
      <c r="F254">
        <v>91</v>
      </c>
      <c r="J254">
        <v>48</v>
      </c>
      <c r="M254" s="7">
        <v>1998</v>
      </c>
      <c r="N254">
        <v>86</v>
      </c>
      <c r="O254">
        <v>42</v>
      </c>
      <c r="P254">
        <v>44</v>
      </c>
      <c r="Q254">
        <v>63</v>
      </c>
      <c r="R254">
        <v>5</v>
      </c>
      <c r="S254">
        <v>91</v>
      </c>
      <c r="T254">
        <v>84</v>
      </c>
      <c r="U254">
        <v>8</v>
      </c>
      <c r="V254">
        <v>64</v>
      </c>
      <c r="Y254" s="7">
        <v>1998</v>
      </c>
      <c r="Z254">
        <v>53</v>
      </c>
      <c r="AA254">
        <v>91</v>
      </c>
      <c r="AB254">
        <v>38</v>
      </c>
      <c r="AC254">
        <v>63</v>
      </c>
      <c r="AD254">
        <v>76</v>
      </c>
      <c r="AE254">
        <v>89</v>
      </c>
      <c r="AF254">
        <v>70</v>
      </c>
      <c r="AG254">
        <v>39</v>
      </c>
      <c r="AH254">
        <v>46</v>
      </c>
      <c r="AI254">
        <v>82</v>
      </c>
      <c r="AJ254">
        <v>42</v>
      </c>
      <c r="AM254" s="66" t="s">
        <v>211</v>
      </c>
      <c r="AN254" s="17">
        <f t="shared" si="635"/>
        <v>5.8149012335827921E-2</v>
      </c>
      <c r="AO254" s="17">
        <f t="shared" si="636"/>
        <v>-0.18518989813633815</v>
      </c>
      <c r="AP254" s="17">
        <f t="shared" si="637"/>
        <v>0.29933387555593988</v>
      </c>
      <c r="AQ254" s="17">
        <f t="shared" si="638"/>
        <v>0.12766117329042223</v>
      </c>
      <c r="AR254" s="17">
        <f t="shared" si="639"/>
        <v>-2.223307224333454E-2</v>
      </c>
      <c r="AS254" s="17">
        <f t="shared" si="640"/>
        <v>-4.8257815472539684E-2</v>
      </c>
      <c r="AT254" s="17">
        <f t="shared" si="641"/>
        <v>-1.3386658739471147E-2</v>
      </c>
      <c r="AU254" s="17">
        <f t="shared" si="642"/>
        <v>-7.4890678605416053E-2</v>
      </c>
      <c r="AV254" s="17">
        <f t="shared" si="643"/>
        <v>-0.23072636466844063</v>
      </c>
      <c r="AW254" s="17">
        <f t="shared" si="644"/>
        <v>-0.26163651697841622</v>
      </c>
      <c r="AX254" s="17">
        <f t="shared" si="645"/>
        <v>-0.17246962218400377</v>
      </c>
      <c r="AY254" s="17">
        <f t="shared" si="646"/>
        <v>-0.15881473427748755</v>
      </c>
      <c r="AZ254" s="17">
        <f t="shared" si="647"/>
        <v>-0.15084088344306598</v>
      </c>
      <c r="BA254" s="17">
        <f t="shared" si="648"/>
        <v>-8.6732931487120857E-2</v>
      </c>
      <c r="BB254" s="17">
        <f t="shared" si="649"/>
        <v>4.8876274459768769E-2</v>
      </c>
      <c r="BC254" s="17">
        <f t="shared" si="650"/>
        <v>-0.1814673336643082</v>
      </c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</row>
    <row r="255" spans="1:151">
      <c r="A255" s="7">
        <v>1999</v>
      </c>
      <c r="B255">
        <v>76</v>
      </c>
      <c r="C255">
        <v>63</v>
      </c>
      <c r="D255">
        <v>52</v>
      </c>
      <c r="E255">
        <v>27</v>
      </c>
      <c r="F255">
        <v>91</v>
      </c>
      <c r="G255">
        <v>51</v>
      </c>
      <c r="H255">
        <v>20</v>
      </c>
      <c r="M255" s="7">
        <v>1999</v>
      </c>
      <c r="O255">
        <v>40</v>
      </c>
      <c r="P255">
        <v>36</v>
      </c>
      <c r="Q255">
        <v>60</v>
      </c>
      <c r="R255">
        <v>24</v>
      </c>
      <c r="S255">
        <v>91</v>
      </c>
      <c r="T255">
        <v>76</v>
      </c>
      <c r="U255">
        <v>25</v>
      </c>
      <c r="V255">
        <v>51</v>
      </c>
      <c r="Y255" s="7">
        <v>1999</v>
      </c>
      <c r="Z255" s="50"/>
      <c r="AA255">
        <v>91</v>
      </c>
      <c r="AB255">
        <v>29</v>
      </c>
      <c r="AC255">
        <v>73</v>
      </c>
      <c r="AD255">
        <v>61</v>
      </c>
      <c r="AE255">
        <v>84</v>
      </c>
      <c r="AF255">
        <v>74</v>
      </c>
      <c r="AG255">
        <v>32</v>
      </c>
      <c r="AH255">
        <v>39</v>
      </c>
      <c r="AI255">
        <v>58</v>
      </c>
      <c r="AJ255">
        <v>31</v>
      </c>
      <c r="AM255" s="66" t="s">
        <v>202</v>
      </c>
      <c r="AN255" s="17">
        <f t="shared" si="635"/>
        <v>1.1983879222443566E-2</v>
      </c>
      <c r="AO255" s="17">
        <f t="shared" si="636"/>
        <v>0.13471813138398886</v>
      </c>
      <c r="AP255" s="17">
        <f t="shared" si="637"/>
        <v>6.1896675715790175E-2</v>
      </c>
      <c r="AQ255" s="17">
        <f t="shared" si="638"/>
        <v>1.0025505573814729E-2</v>
      </c>
      <c r="AR255" s="17">
        <f t="shared" si="639"/>
        <v>0.14355183295883212</v>
      </c>
      <c r="AS255" s="17">
        <f t="shared" si="640"/>
        <v>0.1963810183724165</v>
      </c>
      <c r="AT255" s="17">
        <f t="shared" si="641"/>
        <v>-0.22035562418878291</v>
      </c>
      <c r="AU255" s="17">
        <f t="shared" si="642"/>
        <v>-5.4034718123203429E-2</v>
      </c>
      <c r="AV255" s="17">
        <f t="shared" si="643"/>
        <v>3.3925168817263318E-2</v>
      </c>
      <c r="AW255" s="17">
        <f t="shared" si="644"/>
        <v>6.7563519824811957E-2</v>
      </c>
      <c r="AX255" s="17">
        <f t="shared" si="645"/>
        <v>5.9380613640653529E-2</v>
      </c>
      <c r="AY255" s="17">
        <f t="shared" si="646"/>
        <v>9.3400496634598262E-2</v>
      </c>
      <c r="AZ255" s="17">
        <f t="shared" si="647"/>
        <v>4.1035340810447796E-2</v>
      </c>
      <c r="BA255" s="17">
        <f t="shared" si="648"/>
        <v>-2.9293536815497345E-2</v>
      </c>
      <c r="BB255" s="17">
        <f t="shared" si="649"/>
        <v>-0.19225931546965225</v>
      </c>
      <c r="BC255" s="17">
        <f t="shared" si="650"/>
        <v>-5.8016672467036026E-2</v>
      </c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</row>
    <row r="256" spans="1:151">
      <c r="A256" s="7">
        <v>2000</v>
      </c>
      <c r="B256">
        <v>78</v>
      </c>
      <c r="C256">
        <v>70</v>
      </c>
      <c r="E256">
        <v>36</v>
      </c>
      <c r="F256">
        <v>91</v>
      </c>
      <c r="G256">
        <v>42</v>
      </c>
      <c r="H256">
        <v>26</v>
      </c>
      <c r="I256">
        <v>17</v>
      </c>
      <c r="M256" s="7">
        <v>2000</v>
      </c>
      <c r="N256">
        <v>52</v>
      </c>
      <c r="O256">
        <v>25</v>
      </c>
      <c r="P256">
        <v>38</v>
      </c>
      <c r="Q256">
        <v>62</v>
      </c>
      <c r="R256">
        <v>6</v>
      </c>
      <c r="S256">
        <v>91</v>
      </c>
      <c r="T256">
        <v>74</v>
      </c>
      <c r="U256">
        <v>7</v>
      </c>
      <c r="V256">
        <v>49</v>
      </c>
      <c r="Y256" s="7">
        <v>2000</v>
      </c>
      <c r="Z256">
        <v>65</v>
      </c>
      <c r="AA256">
        <v>90</v>
      </c>
      <c r="AB256">
        <v>23</v>
      </c>
      <c r="AD256">
        <v>71</v>
      </c>
      <c r="AE256">
        <v>91</v>
      </c>
      <c r="AF256">
        <v>73</v>
      </c>
      <c r="AG256">
        <v>37</v>
      </c>
      <c r="AH256">
        <v>35</v>
      </c>
      <c r="AI256">
        <v>74</v>
      </c>
      <c r="AJ256">
        <v>36</v>
      </c>
      <c r="AM256" s="66" t="s">
        <v>203</v>
      </c>
      <c r="AN256" s="17">
        <f t="shared" si="635"/>
        <v>-9.1465052424618137E-2</v>
      </c>
      <c r="AO256" s="17">
        <f t="shared" si="636"/>
        <v>-0.21212823225347305</v>
      </c>
      <c r="AP256" s="17">
        <f t="shared" si="637"/>
        <v>-3.9666433783760224E-2</v>
      </c>
      <c r="AQ256" s="17">
        <f t="shared" si="638"/>
        <v>-0.10240168131966065</v>
      </c>
      <c r="AR256" s="17">
        <f t="shared" si="639"/>
        <v>7.3964698754943478E-2</v>
      </c>
      <c r="AS256" s="17">
        <f t="shared" si="640"/>
        <v>8.6783605695237659E-2</v>
      </c>
      <c r="AT256" s="17">
        <f t="shared" si="641"/>
        <v>0.16637474459304219</v>
      </c>
      <c r="AU256" s="17">
        <f t="shared" si="642"/>
        <v>0.1946833801446744</v>
      </c>
      <c r="AV256" s="17">
        <f t="shared" si="643"/>
        <v>7.0980064094675804E-2</v>
      </c>
      <c r="AW256" s="17">
        <f t="shared" si="644"/>
        <v>0.11247410076185559</v>
      </c>
      <c r="AX256" s="17">
        <f t="shared" si="645"/>
        <v>0.10727735704088431</v>
      </c>
      <c r="AY256" s="17">
        <f t="shared" si="646"/>
        <v>8.5948046417585272E-2</v>
      </c>
      <c r="AZ256" s="17">
        <f t="shared" si="647"/>
        <v>8.6760438661009159E-2</v>
      </c>
      <c r="BA256" s="17">
        <f t="shared" si="648"/>
        <v>0.24457818019482497</v>
      </c>
      <c r="BB256" s="17">
        <f t="shared" si="649"/>
        <v>0.2498672100012074</v>
      </c>
      <c r="BC256" s="17">
        <f t="shared" si="650"/>
        <v>-1.2682923810900762E-2</v>
      </c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</row>
    <row r="257" spans="1:151">
      <c r="A257" s="7">
        <v>2001</v>
      </c>
      <c r="B257">
        <v>86</v>
      </c>
      <c r="C257">
        <v>74</v>
      </c>
      <c r="D257">
        <v>65</v>
      </c>
      <c r="E257">
        <v>30</v>
      </c>
      <c r="F257">
        <v>91</v>
      </c>
      <c r="G257">
        <v>47</v>
      </c>
      <c r="H257">
        <v>12</v>
      </c>
      <c r="I257">
        <v>7</v>
      </c>
      <c r="J257">
        <v>41</v>
      </c>
      <c r="M257" s="7">
        <v>2001</v>
      </c>
      <c r="N257">
        <v>63</v>
      </c>
      <c r="O257">
        <v>46</v>
      </c>
      <c r="P257">
        <v>39</v>
      </c>
      <c r="Q257">
        <v>41</v>
      </c>
      <c r="R257">
        <v>3</v>
      </c>
      <c r="S257">
        <v>91</v>
      </c>
      <c r="T257">
        <v>83</v>
      </c>
      <c r="U257">
        <v>8</v>
      </c>
      <c r="V257">
        <v>55</v>
      </c>
      <c r="Y257" s="7">
        <v>2001</v>
      </c>
      <c r="Z257">
        <v>74</v>
      </c>
      <c r="AA257">
        <v>91</v>
      </c>
      <c r="AB257">
        <v>28</v>
      </c>
      <c r="AD257">
        <v>76</v>
      </c>
      <c r="AE257">
        <v>82</v>
      </c>
      <c r="AF257">
        <v>56</v>
      </c>
      <c r="AG257">
        <v>34</v>
      </c>
      <c r="AH257">
        <v>40</v>
      </c>
      <c r="AI257">
        <v>72</v>
      </c>
      <c r="AJ257">
        <v>39</v>
      </c>
      <c r="AM257" s="66" t="s">
        <v>212</v>
      </c>
      <c r="AN257" s="17">
        <f t="shared" si="635"/>
        <v>5.7140021245163944E-2</v>
      </c>
      <c r="AO257" s="17">
        <f t="shared" si="636"/>
        <v>0.10670174972398082</v>
      </c>
      <c r="AP257" s="17">
        <f t="shared" si="637"/>
        <v>0.16588693221566791</v>
      </c>
      <c r="AQ257" s="17">
        <f t="shared" si="638"/>
        <v>0.26636697185896574</v>
      </c>
      <c r="AR257" s="17">
        <f t="shared" si="639"/>
        <v>4.8605400627560885E-3</v>
      </c>
      <c r="AS257" s="17">
        <f t="shared" si="640"/>
        <v>6.8576383590369591E-2</v>
      </c>
      <c r="AT257" s="17">
        <f t="shared" si="641"/>
        <v>-0.1080612876113641</v>
      </c>
      <c r="AU257" s="17">
        <f t="shared" si="642"/>
        <v>-0.15629061269087993</v>
      </c>
      <c r="AV257" s="17">
        <f t="shared" si="643"/>
        <v>6.6602164026573596E-2</v>
      </c>
      <c r="AW257" s="17">
        <f t="shared" si="644"/>
        <v>-1.6489782600694752E-2</v>
      </c>
      <c r="AX257" s="17">
        <f t="shared" si="645"/>
        <v>-0.11499879421772438</v>
      </c>
      <c r="AY257" s="17">
        <f t="shared" si="646"/>
        <v>-0.19798628125604875</v>
      </c>
      <c r="AZ257" s="17">
        <f t="shared" si="647"/>
        <v>-0.11617615736781814</v>
      </c>
      <c r="BA257" s="17">
        <f t="shared" si="648"/>
        <v>-0.11451065186433151</v>
      </c>
      <c r="BB257" s="17">
        <f t="shared" si="649"/>
        <v>-0.22220421450098646</v>
      </c>
      <c r="BC257" s="17">
        <f t="shared" si="650"/>
        <v>2.0424039039417349E-2</v>
      </c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</row>
    <row r="258" spans="1:151">
      <c r="A258" s="7">
        <v>2002</v>
      </c>
      <c r="B258">
        <v>74</v>
      </c>
      <c r="C258">
        <v>64</v>
      </c>
      <c r="D258">
        <v>52</v>
      </c>
      <c r="E258">
        <v>30</v>
      </c>
      <c r="F258">
        <v>91</v>
      </c>
      <c r="G258">
        <v>51</v>
      </c>
      <c r="H258">
        <v>18</v>
      </c>
      <c r="I258">
        <v>4</v>
      </c>
      <c r="M258" s="7">
        <v>2002</v>
      </c>
      <c r="N258">
        <v>76</v>
      </c>
      <c r="O258">
        <v>45</v>
      </c>
      <c r="P258">
        <v>46</v>
      </c>
      <c r="Q258">
        <v>44</v>
      </c>
      <c r="R258">
        <v>14</v>
      </c>
      <c r="S258">
        <v>91</v>
      </c>
      <c r="T258">
        <v>90</v>
      </c>
      <c r="U258">
        <v>10</v>
      </c>
      <c r="V258">
        <v>58</v>
      </c>
      <c r="Y258" s="7">
        <v>2002</v>
      </c>
      <c r="Z258">
        <v>44</v>
      </c>
      <c r="AA258">
        <v>89</v>
      </c>
      <c r="AB258">
        <v>40</v>
      </c>
      <c r="AC258">
        <v>52</v>
      </c>
      <c r="AD258">
        <v>70</v>
      </c>
      <c r="AE258">
        <v>91</v>
      </c>
      <c r="AF258">
        <v>68</v>
      </c>
      <c r="AG258">
        <v>28</v>
      </c>
      <c r="AH258">
        <v>31</v>
      </c>
      <c r="AI258">
        <v>64</v>
      </c>
      <c r="AJ258">
        <v>42</v>
      </c>
      <c r="AM258" s="15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</row>
    <row r="259" spans="1:151">
      <c r="A259" s="7">
        <v>2003</v>
      </c>
      <c r="B259">
        <v>91</v>
      </c>
      <c r="C259">
        <v>74</v>
      </c>
      <c r="D259">
        <v>58</v>
      </c>
      <c r="E259">
        <v>26</v>
      </c>
      <c r="H259">
        <v>12</v>
      </c>
      <c r="J259">
        <v>45</v>
      </c>
      <c r="M259" s="7">
        <v>2003</v>
      </c>
      <c r="N259">
        <v>74</v>
      </c>
      <c r="O259">
        <v>31</v>
      </c>
      <c r="P259">
        <v>47</v>
      </c>
      <c r="Q259">
        <v>45</v>
      </c>
      <c r="R259">
        <v>39</v>
      </c>
      <c r="S259">
        <v>76</v>
      </c>
      <c r="T259">
        <v>91</v>
      </c>
      <c r="U259">
        <v>28</v>
      </c>
      <c r="V259">
        <v>55</v>
      </c>
      <c r="Y259" s="7">
        <v>2003</v>
      </c>
      <c r="Z259">
        <v>54</v>
      </c>
      <c r="AA259">
        <v>91</v>
      </c>
      <c r="AB259">
        <v>55</v>
      </c>
      <c r="AC259">
        <v>85</v>
      </c>
      <c r="AD259">
        <v>75</v>
      </c>
      <c r="AE259">
        <v>87</v>
      </c>
      <c r="AF259">
        <v>66</v>
      </c>
      <c r="AG259">
        <v>41</v>
      </c>
      <c r="AH259">
        <v>31</v>
      </c>
      <c r="AI259">
        <v>82</v>
      </c>
      <c r="AJ259">
        <v>52</v>
      </c>
      <c r="AM259" s="15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</row>
    <row r="260" spans="1:151">
      <c r="A260" s="7">
        <v>2004</v>
      </c>
      <c r="B260">
        <v>77</v>
      </c>
      <c r="C260">
        <v>66</v>
      </c>
      <c r="D260">
        <v>56</v>
      </c>
      <c r="E260">
        <v>33</v>
      </c>
      <c r="F260">
        <v>91</v>
      </c>
      <c r="G260">
        <v>47</v>
      </c>
      <c r="H260">
        <v>17</v>
      </c>
      <c r="I260">
        <v>10</v>
      </c>
      <c r="M260" s="7">
        <v>2004</v>
      </c>
      <c r="N260">
        <v>70</v>
      </c>
      <c r="O260">
        <v>45</v>
      </c>
      <c r="P260">
        <v>28</v>
      </c>
      <c r="Q260">
        <v>44</v>
      </c>
      <c r="R260">
        <v>13</v>
      </c>
      <c r="S260">
        <v>91</v>
      </c>
      <c r="T260">
        <v>81</v>
      </c>
      <c r="U260">
        <v>11</v>
      </c>
      <c r="V260">
        <v>57</v>
      </c>
      <c r="Y260" s="7">
        <v>2004</v>
      </c>
      <c r="Z260">
        <v>49</v>
      </c>
      <c r="AA260">
        <v>91</v>
      </c>
      <c r="AB260">
        <v>51</v>
      </c>
      <c r="AD260">
        <v>63</v>
      </c>
      <c r="AE260">
        <v>85</v>
      </c>
      <c r="AF260">
        <v>58</v>
      </c>
      <c r="AG260">
        <v>47</v>
      </c>
      <c r="AH260">
        <v>42</v>
      </c>
      <c r="AJ260">
        <v>41</v>
      </c>
      <c r="AM260" s="67" t="s">
        <v>94</v>
      </c>
      <c r="AN260" s="5" t="s">
        <v>145</v>
      </c>
      <c r="AO260" s="5" t="s">
        <v>144</v>
      </c>
      <c r="AP260" s="5" t="s">
        <v>146</v>
      </c>
      <c r="AQ260" s="5" t="s">
        <v>147</v>
      </c>
      <c r="AR260" s="5" t="s">
        <v>148</v>
      </c>
      <c r="AS260" s="5" t="s">
        <v>149</v>
      </c>
      <c r="AT260" s="5" t="s">
        <v>151</v>
      </c>
      <c r="AU260" s="5" t="s">
        <v>152</v>
      </c>
      <c r="AV260" s="5" t="s">
        <v>158</v>
      </c>
      <c r="AW260" s="5" t="s">
        <v>159</v>
      </c>
      <c r="AX260" s="5" t="s">
        <v>156</v>
      </c>
      <c r="AY260" s="5" t="s">
        <v>157</v>
      </c>
      <c r="AZ260" s="5" t="s">
        <v>154</v>
      </c>
      <c r="BA260" s="5" t="s">
        <v>155</v>
      </c>
      <c r="BB260" s="5" t="s">
        <v>153</v>
      </c>
      <c r="BC260" s="5" t="s">
        <v>267</v>
      </c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</row>
    <row r="261" spans="1:151">
      <c r="A261" s="7">
        <v>2005</v>
      </c>
      <c r="B261">
        <v>91</v>
      </c>
      <c r="C261">
        <v>70</v>
      </c>
      <c r="D261">
        <v>65</v>
      </c>
      <c r="E261">
        <v>33</v>
      </c>
      <c r="H261">
        <v>15</v>
      </c>
      <c r="I261">
        <v>7</v>
      </c>
      <c r="J261">
        <v>53</v>
      </c>
      <c r="M261" s="7">
        <v>2005</v>
      </c>
      <c r="N261">
        <v>86</v>
      </c>
      <c r="O261">
        <v>51</v>
      </c>
      <c r="P261">
        <v>40</v>
      </c>
      <c r="Q261">
        <v>57</v>
      </c>
      <c r="R261">
        <v>29</v>
      </c>
      <c r="S261">
        <v>91</v>
      </c>
      <c r="T261">
        <v>88</v>
      </c>
      <c r="U261">
        <v>26</v>
      </c>
      <c r="V261">
        <v>42</v>
      </c>
      <c r="Y261" s="7">
        <v>2005</v>
      </c>
      <c r="Z261">
        <v>80</v>
      </c>
      <c r="AA261">
        <v>91</v>
      </c>
      <c r="AB261">
        <v>45</v>
      </c>
      <c r="AC261">
        <v>86</v>
      </c>
      <c r="AD261">
        <v>88</v>
      </c>
      <c r="AE261">
        <v>55</v>
      </c>
      <c r="AF261">
        <v>90</v>
      </c>
      <c r="AG261">
        <v>49</v>
      </c>
      <c r="AH261">
        <v>28</v>
      </c>
      <c r="AI261">
        <v>87</v>
      </c>
      <c r="AJ261">
        <v>59</v>
      </c>
      <c r="AM261" s="66" t="s">
        <v>160</v>
      </c>
      <c r="AN261" s="17">
        <f t="shared" ref="AN261:AN271" si="651">ABS(B220)-ABS(B306)</f>
        <v>-0.12142815820235947</v>
      </c>
      <c r="AO261" s="17">
        <f t="shared" ref="AO261:AO271" si="652">ABS(C220)-ABS(C306)</f>
        <v>-7.1463855286718267E-3</v>
      </c>
      <c r="AP261" s="17">
        <f t="shared" ref="AP261:AP271" si="653">ABS(D220)-ABS(D306)</f>
        <v>2.3648908127130719E-2</v>
      </c>
      <c r="AQ261" s="17">
        <f t="shared" ref="AQ261:AQ271" si="654">ABS(E220)-ABS(E306)</f>
        <v>0.12130107280045327</v>
      </c>
      <c r="AR261" s="17">
        <f t="shared" ref="AR261:AR271" si="655">ABS(F220)-ABS(F306)</f>
        <v>-3.9698927371431929E-2</v>
      </c>
      <c r="AS261" s="17">
        <f t="shared" ref="AS261:AS271" si="656">ABS(G220)-ABS(G306)</f>
        <v>0.17291143008887522</v>
      </c>
      <c r="AT261" s="17">
        <f t="shared" ref="AT261:AT271" si="657">ABS(H220)-ABS(H306)</f>
        <v>0.26034255072167023</v>
      </c>
      <c r="AU261" s="17">
        <f t="shared" ref="AU261:AU271" si="658">ABS(I220)-ABS(I306)</f>
        <v>0.165954321756068</v>
      </c>
      <c r="AV261" s="17">
        <f t="shared" ref="AV261:AV271" si="659">ABS(J220)-ABS(J306)</f>
        <v>0.28549831883628168</v>
      </c>
      <c r="AW261" s="17">
        <f t="shared" ref="AW261:AW271" si="660">ABS(K220)-ABS(K306)</f>
        <v>0.37057938517264971</v>
      </c>
      <c r="AX261" s="17">
        <f t="shared" ref="AX261:AX271" si="661">ABS(L220)-ABS(L306)</f>
        <v>0.32473298208603368</v>
      </c>
      <c r="AY261" s="17">
        <f t="shared" ref="AY261:AY271" si="662">ABS(M220)-ABS(M306)</f>
        <v>0.26511916330322627</v>
      </c>
      <c r="AZ261" s="17">
        <f t="shared" ref="AZ261:AZ271" si="663">ABS(N220)-ABS(N306)</f>
        <v>0.25962085597749174</v>
      </c>
      <c r="BA261" s="17">
        <f t="shared" ref="BA261:BA271" si="664">ABS(O220)-ABS(O306)</f>
        <v>0.1188106893919203</v>
      </c>
      <c r="BB261" s="17">
        <f t="shared" ref="BB261:BB271" si="665">ABS(P220)-ABS(P306)</f>
        <v>5.9762872878555529E-2</v>
      </c>
      <c r="BC261" s="17">
        <f t="shared" ref="BC261:BC271" si="666">ABS(Q220)-ABS(Q306)</f>
        <v>-5.195795469524131E-2</v>
      </c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</row>
    <row r="262" spans="1:151">
      <c r="A262" s="7">
        <v>2006</v>
      </c>
      <c r="B262">
        <v>86</v>
      </c>
      <c r="C262">
        <v>82</v>
      </c>
      <c r="D262">
        <v>65</v>
      </c>
      <c r="E262">
        <v>30</v>
      </c>
      <c r="F262">
        <v>91</v>
      </c>
      <c r="G262">
        <v>49</v>
      </c>
      <c r="H262">
        <v>17</v>
      </c>
      <c r="I262">
        <v>10</v>
      </c>
      <c r="J262">
        <v>45</v>
      </c>
      <c r="M262" s="7">
        <v>2006</v>
      </c>
      <c r="N262">
        <v>76</v>
      </c>
      <c r="O262">
        <v>66</v>
      </c>
      <c r="P262">
        <v>45</v>
      </c>
      <c r="Q262">
        <v>67</v>
      </c>
      <c r="R262">
        <v>9</v>
      </c>
      <c r="S262">
        <v>91</v>
      </c>
      <c r="T262">
        <v>81</v>
      </c>
      <c r="U262">
        <v>23</v>
      </c>
      <c r="V262">
        <v>33</v>
      </c>
      <c r="Y262" s="7">
        <v>2006</v>
      </c>
      <c r="Z262">
        <v>64</v>
      </c>
      <c r="AA262">
        <v>91</v>
      </c>
      <c r="AB262">
        <v>67</v>
      </c>
      <c r="AC262">
        <v>69</v>
      </c>
      <c r="AD262">
        <v>77</v>
      </c>
      <c r="AE262">
        <v>80</v>
      </c>
      <c r="AF262">
        <v>73</v>
      </c>
      <c r="AG262">
        <v>43</v>
      </c>
      <c r="AH262">
        <v>46</v>
      </c>
      <c r="AI262">
        <v>52</v>
      </c>
      <c r="AJ262">
        <v>38</v>
      </c>
      <c r="AM262" s="66" t="s">
        <v>224</v>
      </c>
      <c r="AN262" s="17">
        <f t="shared" si="651"/>
        <v>0.12235585801870842</v>
      </c>
      <c r="AO262" s="17">
        <f t="shared" si="652"/>
        <v>-2.6992548280850862E-2</v>
      </c>
      <c r="AP262" s="17">
        <f t="shared" si="653"/>
        <v>0.12615754448779304</v>
      </c>
      <c r="AQ262" s="17">
        <f t="shared" si="654"/>
        <v>4.1744211650702384E-2</v>
      </c>
      <c r="AR262" s="17">
        <f t="shared" si="655"/>
        <v>3.5737512420805639E-3</v>
      </c>
      <c r="AS262" s="17">
        <f t="shared" si="656"/>
        <v>0.21811948744583814</v>
      </c>
      <c r="AT262" s="17">
        <f t="shared" si="657"/>
        <v>-7.5172627683620444E-4</v>
      </c>
      <c r="AU262" s="17">
        <f t="shared" si="658"/>
        <v>-4.2716714079113829E-2</v>
      </c>
      <c r="AV262" s="17">
        <f t="shared" si="659"/>
        <v>3.0056852201625229E-2</v>
      </c>
      <c r="AW262" s="17">
        <f t="shared" si="660"/>
        <v>-1.8308958301346732E-2</v>
      </c>
      <c r="AX262" s="17">
        <f t="shared" si="661"/>
        <v>-1.5818930814974111E-2</v>
      </c>
      <c r="AY262" s="17">
        <f t="shared" si="662"/>
        <v>3.9961931735566975E-2</v>
      </c>
      <c r="AZ262" s="17">
        <f t="shared" si="663"/>
        <v>-5.7134377339743803E-2</v>
      </c>
      <c r="BA262" s="17">
        <f t="shared" si="664"/>
        <v>-3.0007894943724543E-2</v>
      </c>
      <c r="BB262" s="17">
        <f t="shared" si="665"/>
        <v>-1.9542676306279788E-2</v>
      </c>
      <c r="BC262" s="17">
        <f t="shared" si="666"/>
        <v>-0.30598124583603292</v>
      </c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</row>
    <row r="263" spans="1:151">
      <c r="A263" s="7">
        <v>2007</v>
      </c>
      <c r="B263">
        <v>91</v>
      </c>
      <c r="C263">
        <v>79</v>
      </c>
      <c r="D263">
        <v>69</v>
      </c>
      <c r="E263">
        <v>24</v>
      </c>
      <c r="H263">
        <v>4</v>
      </c>
      <c r="J263">
        <v>43</v>
      </c>
      <c r="M263" s="7">
        <v>2007</v>
      </c>
      <c r="N263">
        <v>45</v>
      </c>
      <c r="O263">
        <v>36</v>
      </c>
      <c r="P263">
        <v>53</v>
      </c>
      <c r="Q263">
        <v>56</v>
      </c>
      <c r="R263">
        <v>6</v>
      </c>
      <c r="S263">
        <v>91</v>
      </c>
      <c r="T263">
        <v>83</v>
      </c>
      <c r="U263">
        <v>15</v>
      </c>
      <c r="V263">
        <v>62</v>
      </c>
      <c r="Y263" s="7">
        <v>2007</v>
      </c>
      <c r="Z263">
        <v>43</v>
      </c>
      <c r="AA263">
        <v>89</v>
      </c>
      <c r="AB263">
        <v>27</v>
      </c>
      <c r="AC263">
        <v>91</v>
      </c>
      <c r="AD263">
        <v>44</v>
      </c>
      <c r="AE263">
        <v>83</v>
      </c>
      <c r="AF263">
        <v>65</v>
      </c>
      <c r="AG263">
        <v>41</v>
      </c>
      <c r="AH263">
        <v>40</v>
      </c>
      <c r="AI263">
        <v>87</v>
      </c>
      <c r="AJ263">
        <v>49</v>
      </c>
      <c r="AM263" s="66" t="s">
        <v>225</v>
      </c>
      <c r="AN263" s="17">
        <f t="shared" si="651"/>
        <v>8.1781070898764741E-2</v>
      </c>
      <c r="AO263" s="17">
        <f t="shared" si="652"/>
        <v>-0.16314393182938514</v>
      </c>
      <c r="AP263" s="17">
        <f t="shared" si="653"/>
        <v>-1.4860338238489784E-2</v>
      </c>
      <c r="AQ263" s="17">
        <f t="shared" si="654"/>
        <v>-0.127143304654047</v>
      </c>
      <c r="AR263" s="17">
        <f t="shared" si="655"/>
        <v>-3.2208661085125392E-2</v>
      </c>
      <c r="AS263" s="17">
        <f t="shared" si="656"/>
        <v>5.5054691545817335E-3</v>
      </c>
      <c r="AT263" s="17">
        <f t="shared" si="657"/>
        <v>-0.1573081723738802</v>
      </c>
      <c r="AU263" s="17">
        <f t="shared" si="658"/>
        <v>-3.5658938780176175E-3</v>
      </c>
      <c r="AV263" s="17">
        <f t="shared" si="659"/>
        <v>5.9445657751141134E-2</v>
      </c>
      <c r="AW263" s="17">
        <f t="shared" si="660"/>
        <v>0.15414912692927157</v>
      </c>
      <c r="AX263" s="17">
        <f t="shared" si="661"/>
        <v>0.23964588469115852</v>
      </c>
      <c r="AY263" s="17">
        <f t="shared" si="662"/>
        <v>0.16498179421728459</v>
      </c>
      <c r="AZ263" s="17">
        <f t="shared" si="663"/>
        <v>0.19351650456183081</v>
      </c>
      <c r="BA263" s="17">
        <f t="shared" si="664"/>
        <v>1.168280894367367E-2</v>
      </c>
      <c r="BB263" s="17">
        <f t="shared" si="665"/>
        <v>-0.24079495774864562</v>
      </c>
      <c r="BC263" s="17">
        <f t="shared" si="666"/>
        <v>-0.11678253146985604</v>
      </c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</row>
    <row r="264" spans="1:151">
      <c r="A264" s="7">
        <v>2008</v>
      </c>
      <c r="B264">
        <v>84</v>
      </c>
      <c r="C264">
        <v>64</v>
      </c>
      <c r="E264">
        <v>42</v>
      </c>
      <c r="F264">
        <v>91</v>
      </c>
      <c r="G264">
        <v>54</v>
      </c>
      <c r="H264">
        <v>28</v>
      </c>
      <c r="I264">
        <v>17</v>
      </c>
      <c r="M264" s="7">
        <v>2008</v>
      </c>
      <c r="N264">
        <v>64</v>
      </c>
      <c r="O264">
        <v>41</v>
      </c>
      <c r="P264">
        <v>42</v>
      </c>
      <c r="Q264">
        <v>39</v>
      </c>
      <c r="R264">
        <v>7</v>
      </c>
      <c r="S264">
        <v>91</v>
      </c>
      <c r="T264">
        <v>83</v>
      </c>
      <c r="V264">
        <v>56</v>
      </c>
      <c r="Y264" s="7">
        <v>2008</v>
      </c>
      <c r="Z264">
        <v>39</v>
      </c>
      <c r="AA264">
        <v>91</v>
      </c>
      <c r="AB264">
        <v>48</v>
      </c>
      <c r="AD264" s="13"/>
      <c r="AE264">
        <v>71</v>
      </c>
      <c r="AF264">
        <v>54</v>
      </c>
      <c r="AG264">
        <v>44</v>
      </c>
      <c r="AH264">
        <v>29</v>
      </c>
      <c r="AI264">
        <v>87</v>
      </c>
      <c r="AJ264">
        <v>41</v>
      </c>
      <c r="AM264" s="66" t="s">
        <v>226</v>
      </c>
      <c r="AN264" s="17">
        <f t="shared" si="651"/>
        <v>-5.6565990991240961E-3</v>
      </c>
      <c r="AO264" s="17">
        <f t="shared" si="652"/>
        <v>0.11286581896651034</v>
      </c>
      <c r="AP264" s="17">
        <f t="shared" si="653"/>
        <v>0.22343357463513386</v>
      </c>
      <c r="AQ264" s="17">
        <f t="shared" si="654"/>
        <v>0.14912415796932477</v>
      </c>
      <c r="AR264" s="17">
        <f t="shared" si="655"/>
        <v>0.22480932476618617</v>
      </c>
      <c r="AS264" s="17">
        <f t="shared" si="656"/>
        <v>0.23710556859370638</v>
      </c>
      <c r="AT264" s="17">
        <f t="shared" si="657"/>
        <v>0.11386858544369562</v>
      </c>
      <c r="AU264" s="17">
        <f t="shared" si="658"/>
        <v>0.18007468709895008</v>
      </c>
      <c r="AV264" s="17">
        <f t="shared" si="659"/>
        <v>0.20849481439481854</v>
      </c>
      <c r="AW264" s="17">
        <f t="shared" si="660"/>
        <v>0.13334147234406471</v>
      </c>
      <c r="AX264" s="17">
        <f t="shared" si="661"/>
        <v>0.15141405988090559</v>
      </c>
      <c r="AY264" s="17">
        <f t="shared" si="662"/>
        <v>0.16040791472681171</v>
      </c>
      <c r="AZ264" s="17">
        <f t="shared" si="663"/>
        <v>0.17822466123210778</v>
      </c>
      <c r="BA264" s="17">
        <f t="shared" si="664"/>
        <v>0.2295250564531516</v>
      </c>
      <c r="BB264" s="17">
        <f t="shared" si="665"/>
        <v>9.8413737293539999E-2</v>
      </c>
      <c r="BC264" s="17">
        <f t="shared" si="666"/>
        <v>0.22249216895301385</v>
      </c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</row>
    <row r="265" spans="1:151">
      <c r="A265" s="7">
        <v>2009</v>
      </c>
      <c r="B265">
        <v>83</v>
      </c>
      <c r="C265">
        <v>76</v>
      </c>
      <c r="D265">
        <v>69</v>
      </c>
      <c r="E265">
        <v>36</v>
      </c>
      <c r="F265">
        <v>91</v>
      </c>
      <c r="G265">
        <v>61</v>
      </c>
      <c r="H265">
        <v>23</v>
      </c>
      <c r="J265">
        <v>44</v>
      </c>
      <c r="M265" s="7">
        <v>2009</v>
      </c>
      <c r="N265">
        <v>72</v>
      </c>
      <c r="O265">
        <v>64</v>
      </c>
      <c r="P265">
        <v>40</v>
      </c>
      <c r="Q265">
        <v>65</v>
      </c>
      <c r="R265">
        <v>21</v>
      </c>
      <c r="S265">
        <v>91</v>
      </c>
      <c r="T265">
        <v>89</v>
      </c>
      <c r="U265">
        <v>36</v>
      </c>
      <c r="V265">
        <v>58</v>
      </c>
      <c r="Y265" s="7">
        <v>2009</v>
      </c>
      <c r="Z265">
        <v>78</v>
      </c>
      <c r="AA265">
        <v>86</v>
      </c>
      <c r="AB265">
        <v>68</v>
      </c>
      <c r="AD265">
        <v>72</v>
      </c>
      <c r="AE265">
        <v>91</v>
      </c>
      <c r="AF265">
        <v>70</v>
      </c>
      <c r="AG265">
        <v>34</v>
      </c>
      <c r="AH265">
        <v>38</v>
      </c>
      <c r="AI265">
        <v>77</v>
      </c>
      <c r="AJ265">
        <v>42</v>
      </c>
      <c r="AM265" s="66" t="s">
        <v>161</v>
      </c>
      <c r="AN265" s="17">
        <f t="shared" si="651"/>
        <v>-1.6845683353098984E-2</v>
      </c>
      <c r="AO265" s="17">
        <f t="shared" si="652"/>
        <v>7.1855301920644446E-2</v>
      </c>
      <c r="AP265" s="17">
        <f t="shared" si="653"/>
        <v>0.18491910743125359</v>
      </c>
      <c r="AQ265" s="17">
        <f t="shared" si="654"/>
        <v>0.22175886367451114</v>
      </c>
      <c r="AR265" s="17">
        <f t="shared" si="655"/>
        <v>0.19048590168532847</v>
      </c>
      <c r="AS265" s="17">
        <f t="shared" si="656"/>
        <v>9.7078646380740888E-2</v>
      </c>
      <c r="AT265" s="17">
        <f t="shared" si="657"/>
        <v>0.11943326790473045</v>
      </c>
      <c r="AU265" s="17">
        <f t="shared" si="658"/>
        <v>0.20390556456846748</v>
      </c>
      <c r="AV265" s="17">
        <f t="shared" si="659"/>
        <v>5.2030720503793551E-2</v>
      </c>
      <c r="AW265" s="17">
        <f t="shared" si="660"/>
        <v>0.10867325414856989</v>
      </c>
      <c r="AX265" s="17">
        <f t="shared" si="661"/>
        <v>0.12159202669607733</v>
      </c>
      <c r="AY265" s="17">
        <f t="shared" si="662"/>
        <v>0.13178728295511027</v>
      </c>
      <c r="AZ265" s="17">
        <f t="shared" si="663"/>
        <v>0.11586877303924728</v>
      </c>
      <c r="BA265" s="17">
        <f t="shared" si="664"/>
        <v>0.24091031882118297</v>
      </c>
      <c r="BB265" s="17">
        <f t="shared" si="665"/>
        <v>0.24164541870116296</v>
      </c>
      <c r="BC265" s="17">
        <f t="shared" si="666"/>
        <v>-5.6155658681471862E-2</v>
      </c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</row>
    <row r="266" spans="1:151">
      <c r="A266" s="7">
        <v>2010</v>
      </c>
      <c r="B266">
        <v>91</v>
      </c>
      <c r="C266">
        <v>74</v>
      </c>
      <c r="D266">
        <v>67</v>
      </c>
      <c r="E266">
        <v>19</v>
      </c>
      <c r="H266">
        <v>1</v>
      </c>
      <c r="J266">
        <v>43</v>
      </c>
      <c r="M266" s="7">
        <v>2010</v>
      </c>
      <c r="N266">
        <v>79</v>
      </c>
      <c r="O266">
        <v>38</v>
      </c>
      <c r="P266">
        <v>37</v>
      </c>
      <c r="Q266">
        <v>58</v>
      </c>
      <c r="R266">
        <v>16</v>
      </c>
      <c r="S266">
        <v>91</v>
      </c>
      <c r="T266">
        <v>72</v>
      </c>
      <c r="U266">
        <v>4</v>
      </c>
      <c r="V266">
        <v>61</v>
      </c>
      <c r="Y266" s="7">
        <v>2010</v>
      </c>
      <c r="Z266">
        <v>83</v>
      </c>
      <c r="AA266">
        <v>90</v>
      </c>
      <c r="AB266">
        <v>35</v>
      </c>
      <c r="AC266">
        <v>66</v>
      </c>
      <c r="AD266">
        <v>84</v>
      </c>
      <c r="AE266">
        <v>91</v>
      </c>
      <c r="AF266">
        <v>61</v>
      </c>
      <c r="AG266">
        <v>39</v>
      </c>
      <c r="AH266">
        <v>24</v>
      </c>
      <c r="AI266">
        <v>65</v>
      </c>
      <c r="AJ266">
        <v>28</v>
      </c>
      <c r="AM266" s="66" t="s">
        <v>211</v>
      </c>
      <c r="AN266" s="17">
        <f t="shared" si="651"/>
        <v>9.8204430233132384E-2</v>
      </c>
      <c r="AO266" s="17">
        <f t="shared" si="652"/>
        <v>0.19888413900253818</v>
      </c>
      <c r="AP266" s="17">
        <f t="shared" si="653"/>
        <v>-0.32719542934675716</v>
      </c>
      <c r="AQ266" s="17">
        <f t="shared" si="654"/>
        <v>-0.26165663337081441</v>
      </c>
      <c r="AR266" s="17">
        <f t="shared" si="655"/>
        <v>-0.22711111439823911</v>
      </c>
      <c r="AS266" s="17">
        <f t="shared" si="656"/>
        <v>-8.176010298528183E-2</v>
      </c>
      <c r="AT266" s="17">
        <f t="shared" si="657"/>
        <v>2.1163639278657317E-3</v>
      </c>
      <c r="AU266" s="17">
        <f t="shared" si="658"/>
        <v>1.0220824987811308E-2</v>
      </c>
      <c r="AV266" s="17">
        <f t="shared" si="659"/>
        <v>-0.17592054685867378</v>
      </c>
      <c r="AW266" s="17">
        <f t="shared" si="660"/>
        <v>-0.13011645327707075</v>
      </c>
      <c r="AX266" s="17">
        <f t="shared" si="661"/>
        <v>9.0391824446853786E-3</v>
      </c>
      <c r="AY266" s="17">
        <f t="shared" si="662"/>
        <v>1.8128330578852311E-2</v>
      </c>
      <c r="AZ266" s="17">
        <f t="shared" si="663"/>
        <v>-4.061494513100801E-2</v>
      </c>
      <c r="BA266" s="17">
        <f t="shared" si="664"/>
        <v>-2.8539066635240862E-3</v>
      </c>
      <c r="BB266" s="17">
        <f t="shared" si="665"/>
        <v>1.4231098200823231E-2</v>
      </c>
      <c r="BC266" s="17">
        <f t="shared" si="666"/>
        <v>5.5695456373327762E-2</v>
      </c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</row>
    <row r="267" spans="1:151">
      <c r="A267" s="7">
        <v>2011</v>
      </c>
      <c r="B267">
        <v>91</v>
      </c>
      <c r="C267">
        <v>75</v>
      </c>
      <c r="D267">
        <v>59</v>
      </c>
      <c r="E267">
        <v>45</v>
      </c>
      <c r="G267">
        <v>61</v>
      </c>
      <c r="H267">
        <v>22</v>
      </c>
      <c r="I267">
        <v>13</v>
      </c>
      <c r="J267">
        <v>49</v>
      </c>
      <c r="L267" s="38"/>
      <c r="M267" s="7">
        <v>2011</v>
      </c>
      <c r="N267" s="50"/>
      <c r="O267">
        <v>50</v>
      </c>
      <c r="P267">
        <v>44</v>
      </c>
      <c r="Q267">
        <v>55</v>
      </c>
      <c r="R267">
        <v>7</v>
      </c>
      <c r="S267">
        <v>91</v>
      </c>
      <c r="T267">
        <v>79</v>
      </c>
      <c r="U267">
        <v>5</v>
      </c>
      <c r="V267">
        <v>51</v>
      </c>
      <c r="Y267" s="7">
        <v>2011</v>
      </c>
      <c r="Z267" s="50">
        <v>79</v>
      </c>
      <c r="AA267">
        <v>91</v>
      </c>
      <c r="AB267">
        <v>51</v>
      </c>
      <c r="AC267">
        <v>63</v>
      </c>
      <c r="AD267">
        <v>82</v>
      </c>
      <c r="AE267">
        <v>54</v>
      </c>
      <c r="AF267">
        <v>68</v>
      </c>
      <c r="AG267">
        <v>53</v>
      </c>
      <c r="AH267">
        <v>37</v>
      </c>
      <c r="AI267">
        <v>66</v>
      </c>
      <c r="AJ267">
        <v>18</v>
      </c>
      <c r="AM267" s="66" t="s">
        <v>202</v>
      </c>
      <c r="AN267" s="17">
        <f t="shared" si="651"/>
        <v>0.14753113212107852</v>
      </c>
      <c r="AO267" s="17">
        <f t="shared" si="652"/>
        <v>0.23898595648687293</v>
      </c>
      <c r="AP267" s="17">
        <f t="shared" si="653"/>
        <v>3.465127579113797E-2</v>
      </c>
      <c r="AQ267" s="17">
        <f t="shared" si="654"/>
        <v>1.3365441621252793E-2</v>
      </c>
      <c r="AR267" s="17">
        <f t="shared" si="655"/>
        <v>0.11176734524175164</v>
      </c>
      <c r="AS267" s="17">
        <f t="shared" si="656"/>
        <v>0.14761126119571535</v>
      </c>
      <c r="AT267" s="17">
        <f t="shared" si="657"/>
        <v>-9.4529185618664205E-2</v>
      </c>
      <c r="AU267" s="17">
        <f t="shared" si="658"/>
        <v>5.12798359528241E-2</v>
      </c>
      <c r="AV267" s="17">
        <f t="shared" si="659"/>
        <v>-6.1261893988275064E-2</v>
      </c>
      <c r="AW267" s="17">
        <f t="shared" si="660"/>
        <v>-6.826925871385453E-2</v>
      </c>
      <c r="AX267" s="17">
        <f t="shared" si="661"/>
        <v>-1.2286106972905456E-2</v>
      </c>
      <c r="AY267" s="17">
        <f t="shared" si="662"/>
        <v>3.0375710283833193E-3</v>
      </c>
      <c r="AZ267" s="17">
        <f t="shared" si="663"/>
        <v>-1.9195759796942692E-2</v>
      </c>
      <c r="BA267" s="17">
        <f t="shared" si="664"/>
        <v>8.0497090151803577E-2</v>
      </c>
      <c r="BB267" s="17">
        <f t="shared" si="665"/>
        <v>3.0660187454456089E-2</v>
      </c>
      <c r="BC267" s="17">
        <f t="shared" si="666"/>
        <v>0.10210714337919823</v>
      </c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</row>
    <row r="268" spans="1:151">
      <c r="A268" s="7">
        <v>2012</v>
      </c>
      <c r="B268">
        <v>91</v>
      </c>
      <c r="C268">
        <v>84</v>
      </c>
      <c r="D268">
        <v>74</v>
      </c>
      <c r="E268">
        <v>41</v>
      </c>
      <c r="G268">
        <v>54</v>
      </c>
      <c r="H268">
        <v>29</v>
      </c>
      <c r="I268">
        <v>15</v>
      </c>
      <c r="J268">
        <v>50</v>
      </c>
      <c r="M268" s="7">
        <v>2012</v>
      </c>
      <c r="N268">
        <v>78</v>
      </c>
      <c r="O268">
        <v>35</v>
      </c>
      <c r="P268">
        <v>31</v>
      </c>
      <c r="Q268">
        <v>41</v>
      </c>
      <c r="R268">
        <v>34</v>
      </c>
      <c r="S268">
        <v>91</v>
      </c>
      <c r="T268">
        <v>85</v>
      </c>
      <c r="U268">
        <v>32</v>
      </c>
      <c r="V268">
        <v>59</v>
      </c>
      <c r="Y268" s="7">
        <v>2012</v>
      </c>
      <c r="Z268">
        <v>56</v>
      </c>
      <c r="AA268">
        <v>89</v>
      </c>
      <c r="AB268">
        <v>79</v>
      </c>
      <c r="AC268">
        <v>82</v>
      </c>
      <c r="AD268">
        <v>68</v>
      </c>
      <c r="AE268">
        <v>91</v>
      </c>
      <c r="AF268">
        <v>83</v>
      </c>
      <c r="AG268">
        <v>38</v>
      </c>
      <c r="AH268">
        <v>37</v>
      </c>
      <c r="AI268">
        <v>84</v>
      </c>
      <c r="AJ268">
        <v>48</v>
      </c>
      <c r="AM268" s="66" t="s">
        <v>203</v>
      </c>
      <c r="AN268" s="17">
        <f t="shared" si="651"/>
        <v>8.9110979622169281E-2</v>
      </c>
      <c r="AO268" s="17">
        <f t="shared" si="652"/>
        <v>0.16517582709759013</v>
      </c>
      <c r="AP268" s="17">
        <f t="shared" si="653"/>
        <v>5.8547797453579964E-2</v>
      </c>
      <c r="AQ268" s="17">
        <f t="shared" si="654"/>
        <v>0.19758282380719897</v>
      </c>
      <c r="AR268" s="17">
        <f t="shared" si="655"/>
        <v>-0.11210933119140502</v>
      </c>
      <c r="AS268" s="17">
        <f t="shared" si="656"/>
        <v>-0.10237770056862544</v>
      </c>
      <c r="AT268" s="17">
        <f t="shared" si="657"/>
        <v>-0.16633982947668297</v>
      </c>
      <c r="AU268" s="17">
        <f t="shared" si="658"/>
        <v>-0.16866680760083066</v>
      </c>
      <c r="AV268" s="17">
        <f t="shared" si="659"/>
        <v>2.6391545288490137E-2</v>
      </c>
      <c r="AW268" s="17">
        <f t="shared" si="660"/>
        <v>-3.5763138694238722E-2</v>
      </c>
      <c r="AX268" s="17">
        <f t="shared" si="661"/>
        <v>-6.4842357831617653E-2</v>
      </c>
      <c r="AY268" s="17">
        <f t="shared" si="662"/>
        <v>-0.12394182738095155</v>
      </c>
      <c r="AZ268" s="17">
        <f t="shared" si="663"/>
        <v>-6.3317202971788417E-2</v>
      </c>
      <c r="BA268" s="17">
        <f t="shared" si="664"/>
        <v>-0.21607297088671476</v>
      </c>
      <c r="BB268" s="17">
        <f t="shared" si="665"/>
        <v>-0.22661051481826514</v>
      </c>
      <c r="BC268" s="17">
        <f t="shared" si="666"/>
        <v>1.3019839904249958E-2</v>
      </c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</row>
    <row r="269" spans="1:151">
      <c r="A269" s="7">
        <v>2013</v>
      </c>
      <c r="B269">
        <v>73</v>
      </c>
      <c r="C269">
        <v>67</v>
      </c>
      <c r="D269">
        <v>60</v>
      </c>
      <c r="E269">
        <v>24</v>
      </c>
      <c r="F269">
        <v>91</v>
      </c>
      <c r="G269">
        <v>43</v>
      </c>
      <c r="H269">
        <v>10</v>
      </c>
      <c r="I269">
        <v>4</v>
      </c>
      <c r="J269">
        <v>40</v>
      </c>
      <c r="M269" s="7">
        <v>2013</v>
      </c>
      <c r="N269">
        <v>81</v>
      </c>
      <c r="O269">
        <v>1</v>
      </c>
      <c r="P269">
        <v>26</v>
      </c>
      <c r="Q269">
        <v>27</v>
      </c>
      <c r="S269">
        <v>91</v>
      </c>
      <c r="T269">
        <v>79</v>
      </c>
      <c r="V269">
        <v>46</v>
      </c>
      <c r="Y269" s="7">
        <v>2013</v>
      </c>
      <c r="Z269">
        <v>55</v>
      </c>
      <c r="AA269">
        <v>91</v>
      </c>
      <c r="AB269">
        <v>25</v>
      </c>
      <c r="AC269">
        <v>64</v>
      </c>
      <c r="AD269">
        <v>69</v>
      </c>
      <c r="AE269">
        <v>89</v>
      </c>
      <c r="AF269">
        <v>58</v>
      </c>
      <c r="AG269">
        <v>34</v>
      </c>
      <c r="AH269">
        <v>35</v>
      </c>
      <c r="AI269">
        <v>85</v>
      </c>
      <c r="AJ269">
        <v>42</v>
      </c>
      <c r="AM269" s="66" t="s">
        <v>212</v>
      </c>
      <c r="AN269" s="17">
        <f t="shared" si="651"/>
        <v>-8.109688829188294E-2</v>
      </c>
      <c r="AO269" s="17">
        <f t="shared" si="652"/>
        <v>-5.6675813245202475E-2</v>
      </c>
      <c r="AP269" s="17">
        <f t="shared" si="653"/>
        <v>0.22957169029040048</v>
      </c>
      <c r="AQ269" s="17">
        <f t="shared" si="654"/>
        <v>0.30250071723503469</v>
      </c>
      <c r="AR269" s="17">
        <f t="shared" si="655"/>
        <v>0.15748892132368864</v>
      </c>
      <c r="AS269" s="17">
        <f t="shared" si="656"/>
        <v>0.25341214565754688</v>
      </c>
      <c r="AT269" s="17">
        <f t="shared" si="657"/>
        <v>-0.12643178342415595</v>
      </c>
      <c r="AU269" s="17">
        <f t="shared" si="658"/>
        <v>-5.4774308018147644E-2</v>
      </c>
      <c r="AV269" s="17">
        <f t="shared" si="659"/>
        <v>0.33864274174245074</v>
      </c>
      <c r="AW269" s="17">
        <f t="shared" si="660"/>
        <v>0.2925566395470996</v>
      </c>
      <c r="AX269" s="17">
        <f t="shared" si="661"/>
        <v>0.21131247375057954</v>
      </c>
      <c r="AY269" s="17">
        <f t="shared" si="662"/>
        <v>0.10024474180116977</v>
      </c>
      <c r="AZ269" s="17">
        <f t="shared" si="663"/>
        <v>0.12167152374021795</v>
      </c>
      <c r="BA269" s="17">
        <f t="shared" si="664"/>
        <v>-7.4682038481432733E-2</v>
      </c>
      <c r="BB269" s="17">
        <f t="shared" si="665"/>
        <v>-0.25893047398166014</v>
      </c>
      <c r="BC269" s="17">
        <f t="shared" si="666"/>
        <v>0.2606849892307006</v>
      </c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</row>
    <row r="270" spans="1:151">
      <c r="A270" s="7">
        <v>2014</v>
      </c>
      <c r="B270">
        <v>85</v>
      </c>
      <c r="C270">
        <v>78</v>
      </c>
      <c r="D270">
        <v>61</v>
      </c>
      <c r="E270">
        <v>32</v>
      </c>
      <c r="F270">
        <v>91</v>
      </c>
      <c r="G270">
        <v>49</v>
      </c>
      <c r="H270">
        <v>20</v>
      </c>
      <c r="I270">
        <v>6</v>
      </c>
      <c r="J270">
        <v>36</v>
      </c>
      <c r="M270" s="7">
        <v>2014</v>
      </c>
      <c r="N270">
        <v>73</v>
      </c>
      <c r="O270">
        <v>53</v>
      </c>
      <c r="P270">
        <v>47</v>
      </c>
      <c r="Q270">
        <v>52</v>
      </c>
      <c r="R270">
        <v>29</v>
      </c>
      <c r="S270">
        <v>91</v>
      </c>
      <c r="T270">
        <v>88</v>
      </c>
      <c r="U270">
        <v>38</v>
      </c>
      <c r="V270">
        <v>55</v>
      </c>
      <c r="Y270" s="7">
        <v>2014</v>
      </c>
      <c r="Z270">
        <v>62</v>
      </c>
      <c r="AA270">
        <v>90</v>
      </c>
      <c r="AB270">
        <v>47</v>
      </c>
      <c r="AC270">
        <v>41</v>
      </c>
      <c r="AD270">
        <v>70</v>
      </c>
      <c r="AE270">
        <v>74</v>
      </c>
      <c r="AF270">
        <v>73</v>
      </c>
      <c r="AG270">
        <v>36</v>
      </c>
      <c r="AH270">
        <v>52</v>
      </c>
      <c r="AI270">
        <v>91</v>
      </c>
      <c r="AJ270">
        <v>37</v>
      </c>
      <c r="AM270" s="66" t="s">
        <v>251</v>
      </c>
      <c r="AN270" s="17">
        <f t="shared" si="651"/>
        <v>-7.5747763671260099E-2</v>
      </c>
      <c r="AO270" s="17">
        <f t="shared" si="652"/>
        <v>9.9838385834028764E-3</v>
      </c>
      <c r="AP270" s="17">
        <f t="shared" si="653"/>
        <v>-1.506794003058809E-2</v>
      </c>
      <c r="AQ270" s="17">
        <f t="shared" si="654"/>
        <v>0.11779458379560862</v>
      </c>
      <c r="AR270" s="17">
        <f t="shared" si="655"/>
        <v>0.10488438192431558</v>
      </c>
      <c r="AS270" s="17">
        <f t="shared" si="656"/>
        <v>0.31833590337591017</v>
      </c>
      <c r="AT270" s="17">
        <f t="shared" si="657"/>
        <v>-0.1422662498257837</v>
      </c>
      <c r="AU270" s="17">
        <f t="shared" si="658"/>
        <v>-9.0199310924413606E-2</v>
      </c>
      <c r="AV270" s="17">
        <f t="shared" si="659"/>
        <v>4.0375084113110637E-3</v>
      </c>
      <c r="AW270" s="17">
        <f t="shared" si="660"/>
        <v>-6.5715252637916527E-2</v>
      </c>
      <c r="AX270" s="17">
        <f t="shared" si="661"/>
        <v>2.3048088851997772E-2</v>
      </c>
      <c r="AY270" s="17">
        <f t="shared" si="662"/>
        <v>9.1198934139158722E-2</v>
      </c>
      <c r="AZ270" s="17">
        <f t="shared" si="663"/>
        <v>5.0749432091065416E-2</v>
      </c>
      <c r="BA270" s="17">
        <f t="shared" si="664"/>
        <v>-0.10819881893749447</v>
      </c>
      <c r="BB270" s="17">
        <f t="shared" si="665"/>
        <v>-0.23498493662856729</v>
      </c>
      <c r="BC270" s="17">
        <f t="shared" si="666"/>
        <v>-5.326759269343409E-2</v>
      </c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</row>
    <row r="271" spans="1:151">
      <c r="A271" s="7">
        <v>2015</v>
      </c>
      <c r="B271">
        <v>89</v>
      </c>
      <c r="C271">
        <v>77</v>
      </c>
      <c r="D271">
        <v>67</v>
      </c>
      <c r="E271">
        <v>26</v>
      </c>
      <c r="F271">
        <v>91</v>
      </c>
      <c r="G271">
        <v>29</v>
      </c>
      <c r="H271">
        <v>17</v>
      </c>
      <c r="I271">
        <v>10</v>
      </c>
      <c r="J271">
        <v>47</v>
      </c>
      <c r="M271" s="7">
        <v>2015</v>
      </c>
      <c r="N271">
        <v>67</v>
      </c>
      <c r="O271">
        <v>24</v>
      </c>
      <c r="P271">
        <v>28</v>
      </c>
      <c r="Q271">
        <v>62</v>
      </c>
      <c r="R271">
        <v>12</v>
      </c>
      <c r="S271">
        <v>91</v>
      </c>
      <c r="T271">
        <v>80</v>
      </c>
      <c r="V271">
        <v>60</v>
      </c>
      <c r="Y271" s="7">
        <v>2015</v>
      </c>
      <c r="Z271">
        <v>88</v>
      </c>
      <c r="AA271">
        <v>91</v>
      </c>
      <c r="AB271">
        <v>20</v>
      </c>
      <c r="AC271">
        <v>72</v>
      </c>
      <c r="AD271">
        <v>56</v>
      </c>
      <c r="AE271">
        <v>81</v>
      </c>
      <c r="AF271">
        <v>74</v>
      </c>
      <c r="AG271">
        <v>49</v>
      </c>
      <c r="AH271">
        <v>41</v>
      </c>
      <c r="AI271">
        <v>87</v>
      </c>
      <c r="AJ271">
        <v>57</v>
      </c>
      <c r="AM271" s="66" t="s">
        <v>252</v>
      </c>
      <c r="AN271" s="17">
        <f t="shared" si="651"/>
        <v>-4.3302965941628552E-2</v>
      </c>
      <c r="AO271" s="17">
        <f t="shared" si="652"/>
        <v>-7.4701066495307888E-2</v>
      </c>
      <c r="AP271" s="17">
        <f t="shared" si="653"/>
        <v>-0.12909229720260473</v>
      </c>
      <c r="AQ271" s="17">
        <f t="shared" si="654"/>
        <v>-6.4900743366946387E-2</v>
      </c>
      <c r="AR271" s="17">
        <f t="shared" si="655"/>
        <v>-0.1711445337819307</v>
      </c>
      <c r="AS271" s="17">
        <f t="shared" si="656"/>
        <v>-0.12541540055506362</v>
      </c>
      <c r="AT271" s="17">
        <f t="shared" si="657"/>
        <v>-0.24537230412752956</v>
      </c>
      <c r="AU271" s="17">
        <f t="shared" si="658"/>
        <v>-0.34809939493747877</v>
      </c>
      <c r="AV271" s="17">
        <f t="shared" si="659"/>
        <v>-0.27534814444222633</v>
      </c>
      <c r="AW271" s="17">
        <f t="shared" si="660"/>
        <v>-0.30886661187319814</v>
      </c>
      <c r="AX271" s="17">
        <f t="shared" si="661"/>
        <v>-0.33999492564528755</v>
      </c>
      <c r="AY271" s="17">
        <f t="shared" si="662"/>
        <v>-0.35721518575364036</v>
      </c>
      <c r="AZ271" s="17">
        <f t="shared" si="663"/>
        <v>-0.31026252857910391</v>
      </c>
      <c r="BA271" s="17">
        <f t="shared" si="664"/>
        <v>-0.34114825603565707</v>
      </c>
      <c r="BB271" s="17">
        <f t="shared" si="665"/>
        <v>-0.22989939243490265</v>
      </c>
      <c r="BC271" s="17">
        <f t="shared" si="666"/>
        <v>-0.31778280453732954</v>
      </c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</row>
    <row r="272" spans="1:151">
      <c r="A272" s="7">
        <v>2016</v>
      </c>
      <c r="B272">
        <v>79</v>
      </c>
      <c r="C272">
        <v>72</v>
      </c>
      <c r="D272">
        <v>67</v>
      </c>
      <c r="E272">
        <v>10</v>
      </c>
      <c r="F272">
        <v>91</v>
      </c>
      <c r="H272">
        <v>2</v>
      </c>
      <c r="J272">
        <v>46</v>
      </c>
      <c r="M272" s="7">
        <v>2016</v>
      </c>
      <c r="N272">
        <v>65</v>
      </c>
      <c r="O272">
        <v>29</v>
      </c>
      <c r="P272">
        <v>52</v>
      </c>
      <c r="Q272">
        <v>59</v>
      </c>
      <c r="R272">
        <v>34</v>
      </c>
      <c r="S272">
        <v>91</v>
      </c>
      <c r="T272">
        <v>75</v>
      </c>
      <c r="V272">
        <v>60</v>
      </c>
      <c r="Y272" s="7">
        <v>2016</v>
      </c>
      <c r="Z272">
        <v>63</v>
      </c>
      <c r="AA272">
        <v>88</v>
      </c>
      <c r="AB272">
        <v>49</v>
      </c>
      <c r="AC272">
        <v>58</v>
      </c>
      <c r="AD272">
        <v>71</v>
      </c>
      <c r="AE272">
        <v>91</v>
      </c>
      <c r="AF272">
        <v>62</v>
      </c>
      <c r="AG272">
        <v>53</v>
      </c>
      <c r="AH272">
        <v>39</v>
      </c>
      <c r="AI272">
        <v>77</v>
      </c>
      <c r="AJ272">
        <v>61</v>
      </c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</row>
    <row r="273" spans="1:151">
      <c r="A273" s="7">
        <v>2017</v>
      </c>
      <c r="B273">
        <v>85</v>
      </c>
      <c r="C273">
        <v>77</v>
      </c>
      <c r="D273">
        <v>68</v>
      </c>
      <c r="E273">
        <v>33</v>
      </c>
      <c r="F273">
        <v>91</v>
      </c>
      <c r="G273">
        <v>50</v>
      </c>
      <c r="H273">
        <v>19</v>
      </c>
      <c r="I273">
        <v>2</v>
      </c>
      <c r="J273">
        <v>37</v>
      </c>
      <c r="M273" s="7">
        <v>2017</v>
      </c>
      <c r="N273">
        <v>61</v>
      </c>
      <c r="O273">
        <v>37</v>
      </c>
      <c r="P273">
        <v>42</v>
      </c>
      <c r="Q273">
        <v>68</v>
      </c>
      <c r="R273">
        <v>29</v>
      </c>
      <c r="S273">
        <v>91</v>
      </c>
      <c r="T273">
        <v>86</v>
      </c>
      <c r="U273">
        <v>24</v>
      </c>
      <c r="V273">
        <v>66</v>
      </c>
      <c r="Y273" s="7">
        <v>2017</v>
      </c>
      <c r="Z273">
        <v>76</v>
      </c>
      <c r="AA273">
        <v>91</v>
      </c>
      <c r="AB273">
        <v>57</v>
      </c>
      <c r="AC273">
        <v>69</v>
      </c>
      <c r="AD273">
        <v>89</v>
      </c>
      <c r="AE273">
        <v>85</v>
      </c>
      <c r="AF273">
        <v>71</v>
      </c>
      <c r="AG273">
        <v>41</v>
      </c>
      <c r="AH273">
        <v>50</v>
      </c>
      <c r="AI273">
        <v>80</v>
      </c>
      <c r="AJ273">
        <v>48</v>
      </c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</row>
    <row r="274" spans="1:151">
      <c r="A274" s="6">
        <v>2018</v>
      </c>
      <c r="B274" s="5">
        <v>82</v>
      </c>
      <c r="C274" s="5">
        <v>75</v>
      </c>
      <c r="D274" s="5">
        <v>59</v>
      </c>
      <c r="E274" s="5">
        <v>31</v>
      </c>
      <c r="F274" s="5">
        <v>91</v>
      </c>
      <c r="G274" s="5">
        <v>49</v>
      </c>
      <c r="H274" s="5">
        <v>21</v>
      </c>
      <c r="I274" s="5">
        <v>12</v>
      </c>
      <c r="J274" s="5"/>
      <c r="M274" s="6">
        <v>2018</v>
      </c>
      <c r="N274" s="5">
        <v>79</v>
      </c>
      <c r="O274" s="5">
        <v>33</v>
      </c>
      <c r="P274" s="5">
        <v>28</v>
      </c>
      <c r="Q274" s="5">
        <v>41</v>
      </c>
      <c r="R274" s="5">
        <v>20</v>
      </c>
      <c r="S274" s="5">
        <v>91</v>
      </c>
      <c r="T274" s="5">
        <v>80</v>
      </c>
      <c r="U274" s="5">
        <v>17</v>
      </c>
      <c r="V274" s="5">
        <v>54</v>
      </c>
      <c r="Y274" s="6">
        <v>2018</v>
      </c>
      <c r="Z274" s="5">
        <v>59</v>
      </c>
      <c r="AA274" s="5">
        <v>91</v>
      </c>
      <c r="AB274" s="5">
        <v>72</v>
      </c>
      <c r="AC274" s="5">
        <v>73</v>
      </c>
      <c r="AD274" s="5">
        <v>82</v>
      </c>
      <c r="AE274" s="5">
        <v>29</v>
      </c>
      <c r="AF274" s="5">
        <v>74</v>
      </c>
      <c r="AG274" s="5">
        <v>30</v>
      </c>
      <c r="AH274" s="5">
        <v>31</v>
      </c>
      <c r="AI274" s="5">
        <v>78</v>
      </c>
      <c r="AJ274" s="5">
        <v>52</v>
      </c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</row>
    <row r="275" spans="1:151">
      <c r="A275" s="7" t="s">
        <v>95</v>
      </c>
      <c r="B275" s="14">
        <f>AVERAGE(B236:B274)</f>
        <v>85.230769230769226</v>
      </c>
      <c r="C275" s="14">
        <f t="shared" ref="C275" si="667">AVERAGE(C236:C274)</f>
        <v>74.102564102564102</v>
      </c>
      <c r="D275" s="14">
        <f t="shared" ref="D275" si="668">AVERAGE(D236:D274)</f>
        <v>64.225806451612897</v>
      </c>
      <c r="E275" s="14">
        <f t="shared" ref="E275" si="669">AVERAGE(E236:E274)</f>
        <v>32.421052631578945</v>
      </c>
      <c r="F275" s="14">
        <f t="shared" ref="F275" si="670">AVERAGE(F236:F274)</f>
        <v>90.961538461538467</v>
      </c>
      <c r="G275" s="14">
        <f t="shared" ref="G275" si="671">AVERAGE(G236:G274)</f>
        <v>51.533333333333331</v>
      </c>
      <c r="H275" s="14">
        <f t="shared" ref="H275" si="672">AVERAGE(H236:H274)</f>
        <v>18.5</v>
      </c>
      <c r="I275" s="14">
        <f t="shared" ref="I275" si="673">AVERAGE(I236:I274)</f>
        <v>10.84</v>
      </c>
      <c r="J275" s="14">
        <f t="shared" ref="J275" si="674">AVERAGE(J236:J274)</f>
        <v>45</v>
      </c>
      <c r="M275" s="7" t="s">
        <v>95</v>
      </c>
      <c r="N275" s="14">
        <f>AVERAGE(N236:N274)</f>
        <v>73.416666666666671</v>
      </c>
      <c r="O275" s="14">
        <f t="shared" ref="O275" si="675">AVERAGE(O236:O274)</f>
        <v>41.615384615384613</v>
      </c>
      <c r="P275" s="14">
        <f t="shared" ref="P275" si="676">AVERAGE(P236:P274)</f>
        <v>39.717948717948715</v>
      </c>
      <c r="Q275" s="14">
        <f t="shared" ref="Q275" si="677">AVERAGE(Q236:Q274)</f>
        <v>53.230769230769234</v>
      </c>
      <c r="R275" s="14">
        <f t="shared" ref="R275" si="678">AVERAGE(R236:R274)</f>
        <v>19.736842105263158</v>
      </c>
      <c r="S275" s="14">
        <f t="shared" ref="S275" si="679">AVERAGE(S236:S274)</f>
        <v>90.333333333333329</v>
      </c>
      <c r="T275" s="14">
        <f t="shared" ref="T275" si="680">AVERAGE(T236:T274)</f>
        <v>83.641025641025635</v>
      </c>
      <c r="U275" s="14">
        <f t="shared" ref="U275" si="681">AVERAGE(U236:U274)</f>
        <v>20.78125</v>
      </c>
      <c r="V275" s="14">
        <f t="shared" ref="V275" si="682">AVERAGE(V236:V274)</f>
        <v>57.358974358974358</v>
      </c>
      <c r="Y275" s="7" t="s">
        <v>95</v>
      </c>
      <c r="Z275" s="14">
        <f>AVERAGE(Z236:Z274)</f>
        <v>63.486486486486484</v>
      </c>
      <c r="AA275" s="14">
        <f t="shared" ref="AA275" si="683">AVERAGE(AA236:AA274)</f>
        <v>90.487179487179489</v>
      </c>
      <c r="AB275" s="14">
        <f t="shared" ref="AB275" si="684">AVERAGE(AB236:AB274)</f>
        <v>48.486486486486484</v>
      </c>
      <c r="AC275" s="14">
        <f t="shared" ref="AC275" si="685">AVERAGE(AC236:AC274)</f>
        <v>69.6875</v>
      </c>
      <c r="AD275" s="14">
        <f t="shared" ref="AD275" si="686">AVERAGE(AD236:AD274)</f>
        <v>74.540540540540547</v>
      </c>
      <c r="AE275" s="14">
        <f t="shared" ref="AE275" si="687">AVERAGE(AE236:AE274)</f>
        <v>73.07692307692308</v>
      </c>
      <c r="AF275" s="14">
        <f t="shared" ref="AF275" si="688">AVERAGE(AF236:AF274)</f>
        <v>70.07692307692308</v>
      </c>
      <c r="AG275" s="14">
        <f t="shared" ref="AG275" si="689">AVERAGE(AG236:AG274)</f>
        <v>39.526315789473685</v>
      </c>
      <c r="AH275" s="14">
        <f t="shared" ref="AH275" si="690">AVERAGE(AH236:AH274)</f>
        <v>37.5</v>
      </c>
      <c r="AI275" s="14">
        <f t="shared" ref="AI275" si="691">AVERAGE(AI236:AI274)</f>
        <v>76.75</v>
      </c>
      <c r="AJ275" s="14">
        <f t="shared" ref="AJ275" si="692">AVERAGE(AJ236:AJ274)</f>
        <v>43.351351351351354</v>
      </c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</row>
    <row r="276" spans="1:151">
      <c r="A276" s="7" t="s">
        <v>286</v>
      </c>
      <c r="B276" s="13">
        <f t="shared" ref="B276:C276" si="693">TREND(B236:B274,$A$150:$A$188,$A$188)-TREND(B236:B274,$A$150:$A$188,$A$150)</f>
        <v>-1.2307692307692264</v>
      </c>
      <c r="C276" s="13">
        <f t="shared" si="693"/>
        <v>-1.9538461538461434</v>
      </c>
      <c r="D276" s="13">
        <f>-0.0822*39</f>
        <v>-3.2058</v>
      </c>
      <c r="E276" s="13">
        <v>-7.2923076923077002</v>
      </c>
      <c r="F276" s="13">
        <v>0</v>
      </c>
      <c r="G276" s="76">
        <f>-0.2135*39</f>
        <v>-8.3264999999999993</v>
      </c>
      <c r="H276" s="76">
        <v>-8.2076923076922981</v>
      </c>
      <c r="I276" s="13">
        <f>-0.1072*39</f>
        <v>-4.1808000000000005</v>
      </c>
      <c r="J276" s="13">
        <f>-0.1692*39</f>
        <v>-6.5987999999999998</v>
      </c>
      <c r="M276" s="7" t="s">
        <v>286</v>
      </c>
      <c r="N276" s="13">
        <v>-9.3999999999999773</v>
      </c>
      <c r="O276" s="13">
        <f>TREND(O236:O274,$A$150:$A$188,$A$188)-TREND(O236:O274,$A$150:$A$188,$A$150)</f>
        <v>-7.2153846153846644</v>
      </c>
      <c r="P276" s="13">
        <f t="shared" ref="P276:V276" si="694">TREND(P236:P274,$A$150:$A$188,$A$188)-TREND(P236:P274,$A$150:$A$188,$A$150)</f>
        <v>-0.33846153846153726</v>
      </c>
      <c r="Q276" s="13">
        <f t="shared" si="694"/>
        <v>-3.7846153846153925</v>
      </c>
      <c r="R276" s="13">
        <v>-4.0230769230769283</v>
      </c>
      <c r="S276" s="13">
        <f t="shared" si="694"/>
        <v>0.50769230769230944</v>
      </c>
      <c r="T276" s="13">
        <f t="shared" si="694"/>
        <v>-4.1923076923076792</v>
      </c>
      <c r="U276">
        <f>-0.1533*39</f>
        <v>-5.9786999999999999</v>
      </c>
      <c r="V276" s="13">
        <f t="shared" si="694"/>
        <v>-6.7461538461538453</v>
      </c>
      <c r="Y276" s="7" t="s">
        <v>286</v>
      </c>
      <c r="Z276" s="13">
        <v>-2.6076923076923038</v>
      </c>
      <c r="AA276" s="13">
        <f t="shared" ref="AA276:AF276" si="695">TREND(AA236:AA274,$A$150:$A$188,$A$188)-TREND(AA236:AA274,$A$150:$A$188,$A$150)</f>
        <v>-1.0692307692307708</v>
      </c>
      <c r="AB276" s="13">
        <f>-0.139*39</f>
        <v>-5.4210000000000003</v>
      </c>
      <c r="AC276" s="13">
        <f>-0.0511*39</f>
        <v>-1.9928999999999999</v>
      </c>
      <c r="AD276" s="13">
        <v>-8.4615384615384528</v>
      </c>
      <c r="AE276" s="13">
        <f t="shared" si="695"/>
        <v>18.646153846153879</v>
      </c>
      <c r="AF276" s="13">
        <f t="shared" si="695"/>
        <v>-3.6615384615384698</v>
      </c>
      <c r="AG276" s="13">
        <f>0.1983*39</f>
        <v>7.7336999999999998</v>
      </c>
      <c r="AH276" s="13">
        <f>0.0249*39</f>
        <v>0.97109999999999996</v>
      </c>
      <c r="AI276" s="13">
        <v>2.492307692307719</v>
      </c>
      <c r="AJ276" s="13">
        <f>0.0065*39</f>
        <v>0.2535</v>
      </c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</row>
    <row r="277" spans="1:151">
      <c r="A277" t="s">
        <v>287</v>
      </c>
      <c r="C277" s="17">
        <f>CORREL('[1]Western IOD'!$F$114:$F$152,C236:C274)</f>
        <v>0.52163851014563134</v>
      </c>
      <c r="D277" s="17">
        <f>CORREL('[1]Western IOD'!$E$114:$E$152,D236:D274)</f>
        <v>0.2226996211676581</v>
      </c>
      <c r="E277" s="17">
        <f>CORREL('[1]Western IOD'!$D$114:$D$152,E236:E274)</f>
        <v>-0.66162249094506465</v>
      </c>
      <c r="F277" s="17">
        <f>CORREL('[1]Western IOD'!$D$114:$D$152,F236:F274)</f>
        <v>0.21668055842513592</v>
      </c>
      <c r="G277" s="17">
        <f>CORREL('[1]Western IOD'!$D$114:$D$152,G236:G274)</f>
        <v>-0.45069002226147009</v>
      </c>
      <c r="H277" s="17">
        <f>CORREL(H236:H274,[1]IOD!$F$114:$F$152)</f>
        <v>9.0067633784373616E-2</v>
      </c>
      <c r="I277" s="17">
        <f>CORREL(I236:I274,[1]IOD!$F$114:$F$152)</f>
        <v>-0.2590918189221636</v>
      </c>
      <c r="O277" s="13">
        <f>CORREL(O236:O274,[1]IOD!$F$114:$F$152)</f>
        <v>-0.12440678958278581</v>
      </c>
      <c r="P277" s="13">
        <f>CORREL(P236:P274,[1]IOD!$D$114:$D$152)</f>
        <v>-0.12341669271417313</v>
      </c>
      <c r="Q277" s="13">
        <f>CORREL(Q236:Q274,[1]IOD!$E$114:$E$152)</f>
        <v>0.26254860288718257</v>
      </c>
      <c r="R277" s="13">
        <f>CORREL(R236:R274,[1]IOD!$E$114:$E$152)</f>
        <v>-0.18643287611242015</v>
      </c>
      <c r="S277" s="13">
        <f>CORREL(S236:S274,'[1]Western IOD'!$B$114:$B$152)</f>
        <v>-1.3158805428429537E-2</v>
      </c>
      <c r="T277" s="13">
        <f>CORREL(T236:T274,[1]IOD!$E$114:$E$152)</f>
        <v>-0.2144787408046484</v>
      </c>
      <c r="U277" s="13">
        <f>CORREL(U236:U274,'[1]Western IOD'!$C$114:$C$152)</f>
        <v>-0.4585783747711451</v>
      </c>
      <c r="V277" s="13">
        <f>CORREL(V236:V274,'[1]Western IOD'!$D$114:$D$152)</f>
        <v>-2.4039333082724788E-2</v>
      </c>
      <c r="AC277" s="13">
        <f>CORREL(AC236:AC274,[1]IOD!$F$114:$F$152)</f>
        <v>9.9053990819001084E-2</v>
      </c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</row>
    <row r="278" spans="1:151">
      <c r="A278" s="15"/>
      <c r="L278" s="55" t="s">
        <v>291</v>
      </c>
      <c r="M278" s="55"/>
      <c r="N278" s="55"/>
      <c r="O278" s="55"/>
      <c r="P278" s="55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</row>
    <row r="279" spans="1:151">
      <c r="A279" s="15"/>
      <c r="AX279" s="28" t="s">
        <v>377</v>
      </c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</row>
    <row r="280" spans="1:151">
      <c r="A280" s="58" t="s">
        <v>339</v>
      </c>
      <c r="AX280" s="7"/>
      <c r="BD280" s="55" t="s">
        <v>347</v>
      </c>
      <c r="BK280" s="7"/>
      <c r="BQ280" s="55" t="s">
        <v>140</v>
      </c>
      <c r="BX280" s="7"/>
      <c r="CD280" s="55" t="s">
        <v>141</v>
      </c>
      <c r="CK280" s="7"/>
      <c r="CQ280" s="55" t="s">
        <v>142</v>
      </c>
      <c r="CX280" s="7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</row>
    <row r="281" spans="1:151">
      <c r="A281" s="67" t="s">
        <v>92</v>
      </c>
      <c r="B281" s="5" t="s">
        <v>145</v>
      </c>
      <c r="C281" s="5" t="s">
        <v>144</v>
      </c>
      <c r="D281" s="5" t="s">
        <v>146</v>
      </c>
      <c r="E281" s="5" t="s">
        <v>147</v>
      </c>
      <c r="F281" s="5" t="s">
        <v>148</v>
      </c>
      <c r="G281" s="5" t="s">
        <v>149</v>
      </c>
      <c r="H281" s="5" t="s">
        <v>151</v>
      </c>
      <c r="I281" s="5" t="s">
        <v>152</v>
      </c>
      <c r="J281" s="5" t="s">
        <v>158</v>
      </c>
      <c r="K281" s="5" t="s">
        <v>159</v>
      </c>
      <c r="L281" s="5" t="s">
        <v>156</v>
      </c>
      <c r="M281" s="5" t="s">
        <v>157</v>
      </c>
      <c r="N281" s="5" t="s">
        <v>154</v>
      </c>
      <c r="O281" s="5" t="s">
        <v>155</v>
      </c>
      <c r="P281" s="5" t="s">
        <v>153</v>
      </c>
      <c r="Q281" s="5" t="s">
        <v>267</v>
      </c>
      <c r="R281" s="5" t="s">
        <v>386</v>
      </c>
      <c r="S281" s="5" t="s">
        <v>387</v>
      </c>
      <c r="T281" s="5" t="s">
        <v>388</v>
      </c>
      <c r="U281" s="5" t="s">
        <v>389</v>
      </c>
      <c r="V281" s="5" t="s">
        <v>390</v>
      </c>
      <c r="W281" s="5" t="s">
        <v>391</v>
      </c>
      <c r="X281" s="50" t="s">
        <v>441</v>
      </c>
      <c r="Y281" t="s">
        <v>163</v>
      </c>
      <c r="Z281" s="28" t="s">
        <v>290</v>
      </c>
      <c r="AX281" s="67" t="s">
        <v>92</v>
      </c>
      <c r="AY281" s="5" t="s">
        <v>78</v>
      </c>
      <c r="AZ281" s="5" t="s">
        <v>79</v>
      </c>
      <c r="BA281" s="5" t="s">
        <v>80</v>
      </c>
      <c r="BB281" s="5" t="s">
        <v>342</v>
      </c>
      <c r="BC281" s="5" t="s">
        <v>82</v>
      </c>
      <c r="BD281" s="5" t="s">
        <v>83</v>
      </c>
      <c r="BE281" s="5" t="s">
        <v>84</v>
      </c>
      <c r="BF281" s="5" t="s">
        <v>343</v>
      </c>
      <c r="BG281" s="5" t="s">
        <v>344</v>
      </c>
      <c r="BH281" s="5" t="s">
        <v>87</v>
      </c>
      <c r="BI281" s="5" t="s">
        <v>88</v>
      </c>
      <c r="BJ281" s="5" t="s">
        <v>345</v>
      </c>
      <c r="BK281" s="6" t="s">
        <v>346</v>
      </c>
      <c r="BL281" s="5" t="s">
        <v>78</v>
      </c>
      <c r="BM281" s="5" t="s">
        <v>79</v>
      </c>
      <c r="BN281" s="5" t="s">
        <v>80</v>
      </c>
      <c r="BO281" s="5" t="s">
        <v>342</v>
      </c>
      <c r="BP281" s="5" t="s">
        <v>82</v>
      </c>
      <c r="BQ281" s="5" t="s">
        <v>83</v>
      </c>
      <c r="BR281" s="5" t="s">
        <v>84</v>
      </c>
      <c r="BS281" s="5" t="s">
        <v>343</v>
      </c>
      <c r="BT281" s="5" t="s">
        <v>344</v>
      </c>
      <c r="BU281" s="5" t="s">
        <v>87</v>
      </c>
      <c r="BV281" s="5" t="s">
        <v>88</v>
      </c>
      <c r="BW281" s="5" t="s">
        <v>345</v>
      </c>
      <c r="BX281" s="6" t="s">
        <v>346</v>
      </c>
      <c r="BY281" s="5" t="s">
        <v>78</v>
      </c>
      <c r="BZ281" s="5" t="s">
        <v>79</v>
      </c>
      <c r="CA281" s="5" t="s">
        <v>80</v>
      </c>
      <c r="CB281" s="5" t="s">
        <v>342</v>
      </c>
      <c r="CC281" s="5" t="s">
        <v>82</v>
      </c>
      <c r="CD281" s="5" t="s">
        <v>83</v>
      </c>
      <c r="CE281" s="5" t="s">
        <v>84</v>
      </c>
      <c r="CF281" s="5" t="s">
        <v>343</v>
      </c>
      <c r="CG281" s="5" t="s">
        <v>344</v>
      </c>
      <c r="CH281" s="5" t="s">
        <v>87</v>
      </c>
      <c r="CI281" s="5" t="s">
        <v>88</v>
      </c>
      <c r="CJ281" s="5" t="s">
        <v>345</v>
      </c>
      <c r="CK281" s="6" t="s">
        <v>346</v>
      </c>
      <c r="CL281" s="5" t="s">
        <v>78</v>
      </c>
      <c r="CM281" s="5" t="s">
        <v>79</v>
      </c>
      <c r="CN281" s="5" t="s">
        <v>80</v>
      </c>
      <c r="CO281" s="5" t="s">
        <v>342</v>
      </c>
      <c r="CP281" s="5" t="s">
        <v>82</v>
      </c>
      <c r="CQ281" s="5" t="s">
        <v>83</v>
      </c>
      <c r="CR281" s="5" t="s">
        <v>84</v>
      </c>
      <c r="CS281" s="5" t="s">
        <v>343</v>
      </c>
      <c r="CT281" s="5" t="s">
        <v>344</v>
      </c>
      <c r="CU281" s="5" t="s">
        <v>87</v>
      </c>
      <c r="CV281" s="5" t="s">
        <v>88</v>
      </c>
      <c r="CW281" s="5" t="s">
        <v>345</v>
      </c>
      <c r="CX281" s="6" t="s">
        <v>346</v>
      </c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</row>
    <row r="282" spans="1:151">
      <c r="A282" s="66" t="s">
        <v>160</v>
      </c>
      <c r="B282" s="17">
        <f>CORREL($B$236:$B$274,H$46:H$84)</f>
        <v>0.27736680579753742</v>
      </c>
      <c r="C282" s="17">
        <f t="shared" ref="C282:Q282" si="696">CORREL($B$236:$B$274,I$46:I$84)</f>
        <v>0.21686726451357208</v>
      </c>
      <c r="D282" s="17">
        <f t="shared" si="696"/>
        <v>0.1794973226672322</v>
      </c>
      <c r="E282" s="17">
        <f t="shared" si="696"/>
        <v>0.15785087862702318</v>
      </c>
      <c r="F282" s="17">
        <f t="shared" si="696"/>
        <v>-9.7263271784624836E-2</v>
      </c>
      <c r="G282" s="17">
        <f t="shared" si="696"/>
        <v>-1.2483916723576717E-2</v>
      </c>
      <c r="H282" s="17">
        <f t="shared" si="696"/>
        <v>0.40035363453603412</v>
      </c>
      <c r="I282" s="17">
        <f t="shared" si="696"/>
        <v>0.41678204576837852</v>
      </c>
      <c r="J282" s="17">
        <f t="shared" si="696"/>
        <v>0.25344099725431357</v>
      </c>
      <c r="K282" s="17">
        <f t="shared" si="696"/>
        <v>0.32377334098372518</v>
      </c>
      <c r="L282" s="17">
        <f t="shared" si="696"/>
        <v>0.31798784356844817</v>
      </c>
      <c r="M282" s="17">
        <f t="shared" si="696"/>
        <v>0.3214704698557056</v>
      </c>
      <c r="N282" s="17">
        <f t="shared" si="696"/>
        <v>0.33039717205164632</v>
      </c>
      <c r="O282" s="17">
        <f t="shared" si="696"/>
        <v>0.41682012368343907</v>
      </c>
      <c r="P282" s="17">
        <f t="shared" si="696"/>
        <v>0.45301459329509908</v>
      </c>
      <c r="Q282" s="17">
        <f t="shared" si="696"/>
        <v>0.25039738168660408</v>
      </c>
      <c r="R282" s="17">
        <f t="shared" ref="R282" si="697">CORREL($B$236:$B$274,X$46:X$84)</f>
        <v>-0.16934702162685372</v>
      </c>
      <c r="S282" s="17">
        <f t="shared" ref="S282" si="698">CORREL($B$236:$B$274,Y$46:Y$84)</f>
        <v>0.15028522615170772</v>
      </c>
      <c r="T282" s="17">
        <f t="shared" ref="T282" si="699">CORREL($B$236:$B$274,Z$46:Z$84)</f>
        <v>-0.16417073519429962</v>
      </c>
      <c r="U282" s="17">
        <f t="shared" ref="U282" si="700">CORREL($B$236:$B$274,AA$46:AA$84)</f>
        <v>2.9116000508683229E-3</v>
      </c>
      <c r="V282" s="17">
        <f t="shared" ref="V282" si="701">CORREL($B$236:$B$274,AB$46:AB$84)</f>
        <v>-0.10903627377669316</v>
      </c>
      <c r="W282" s="17">
        <f t="shared" ref="W282" si="702">CORREL($B$236:$B$274,AC$46:AC$84)</f>
        <v>0.11806153823949776</v>
      </c>
      <c r="Y282" s="31">
        <f>COUNT(B$236:B$274)</f>
        <v>39</v>
      </c>
      <c r="Z282" s="17">
        <f t="shared" ref="Z282:Z290" si="703">_xlfn.T.DIST.2T((ABS(B282)*SQRT($Y282-2))/SQRT(1-B282^2),$Y282-2)</f>
        <v>8.7354259120272323E-2</v>
      </c>
      <c r="AA282" s="17">
        <f t="shared" ref="AA282:AA290" si="704">_xlfn.T.DIST.2T((ABS(C282)*SQRT($Y282-2))/SQRT(1-C282^2),$Y282-2)</f>
        <v>0.18480069559718229</v>
      </c>
      <c r="AB282" s="17">
        <f t="shared" ref="AB282:AB290" si="705">_xlfn.T.DIST.2T((ABS(D282)*SQRT($Y282-2))/SQRT(1-D282^2),$Y282-2)</f>
        <v>0.27421835509036452</v>
      </c>
      <c r="AC282" s="17">
        <f t="shared" ref="AC282:AC290" si="706">_xlfn.T.DIST.2T((ABS(E282)*SQRT($Y282-2))/SQRT(1-E282^2),$Y282-2)</f>
        <v>0.33718576530090227</v>
      </c>
      <c r="AD282" s="17">
        <f t="shared" ref="AD282:AD290" si="707">_xlfn.T.DIST.2T((ABS(F282)*SQRT($Y282-2))/SQRT(1-F282^2),$Y282-2)</f>
        <v>0.55583040798106687</v>
      </c>
      <c r="AE282" s="17">
        <f t="shared" ref="AE282:AE290" si="708">_xlfn.T.DIST.2T((ABS(G282)*SQRT($Y282-2))/SQRT(1-G282^2),$Y282-2)</f>
        <v>0.93987390163793583</v>
      </c>
      <c r="AF282" s="17">
        <f t="shared" ref="AF282:AF290" si="709">_xlfn.T.DIST.2T((ABS(H282)*SQRT($Y282-2))/SQRT(1-H282^2),$Y282-2)</f>
        <v>1.1553916277273315E-2</v>
      </c>
      <c r="AG282" s="17">
        <f t="shared" ref="AG282:AG290" si="710">_xlfn.T.DIST.2T((ABS(I282)*SQRT($Y282-2))/SQRT(1-I282^2),$Y282-2)</f>
        <v>8.3045409895668269E-3</v>
      </c>
      <c r="AH282" s="17">
        <f t="shared" ref="AH282:AH290" si="711">_xlfn.T.DIST.2T((ABS(J282)*SQRT($Y282-2))/SQRT(1-J282^2),$Y282-2)</f>
        <v>0.11952188858860674</v>
      </c>
      <c r="AI282" s="17">
        <f t="shared" ref="AI282:AI290" si="712">_xlfn.T.DIST.2T((ABS(K282)*SQRT($Y282-2))/SQRT(1-K282^2),$Y282-2)</f>
        <v>4.4356855811204902E-2</v>
      </c>
      <c r="AJ282" s="17">
        <f t="shared" ref="AJ282:AJ290" si="713">_xlfn.T.DIST.2T((ABS(L282)*SQRT($Y282-2))/SQRT(1-L282^2),$Y282-2)</f>
        <v>4.8522509914962285E-2</v>
      </c>
      <c r="AK282" s="17">
        <f t="shared" ref="AK282:AK290" si="714">_xlfn.T.DIST.2T((ABS(M282)*SQRT($Y282-2))/SQRT(1-M282^2),$Y282-2)</f>
        <v>4.5978879362134045E-2</v>
      </c>
      <c r="AL282" s="17">
        <f t="shared" ref="AL282:AL290" si="715">_xlfn.T.DIST.2T((ABS(N282)*SQRT($Y282-2))/SQRT(1-N282^2),$Y282-2)</f>
        <v>3.9947875219505324E-2</v>
      </c>
      <c r="AM282" s="17">
        <f t="shared" ref="AM282:AM290" si="716">_xlfn.T.DIST.2T((ABS(O282)*SQRT($Y282-2))/SQRT(1-O282^2),$Y282-2)</f>
        <v>8.2980325358684784E-3</v>
      </c>
      <c r="AN282" s="17">
        <f t="shared" ref="AN282:AN290" si="717">_xlfn.T.DIST.2T((ABS(P282)*SQRT($Y282-2))/SQRT(1-P282^2),$Y282-2)</f>
        <v>3.7796266470067367E-3</v>
      </c>
      <c r="AO282" s="17">
        <f t="shared" ref="AO282:AO290" si="718">_xlfn.T.DIST.2T((ABS(Q282)*SQRT($Y282-2))/SQRT(1-Q282^2),$Y282-2)</f>
        <v>0.12417977174564643</v>
      </c>
      <c r="AP282" s="17">
        <f t="shared" ref="AP282:AP290" si="719">_xlfn.T.DIST.2T((ABS(R282)*SQRT($Y282-2))/SQRT(1-R282^2),$Y282-2)</f>
        <v>0.3027139519046031</v>
      </c>
      <c r="AQ282" s="17">
        <f t="shared" ref="AQ282:AQ290" si="720">_xlfn.T.DIST.2T((ABS(S282)*SQRT($Y282-2))/SQRT(1-S282^2),$Y282-2)</f>
        <v>0.3611390847537902</v>
      </c>
      <c r="AR282" s="17">
        <f t="shared" ref="AR282:AR290" si="721">_xlfn.T.DIST.2T((ABS(T282)*SQRT($Y282-2))/SQRT(1-T282^2),$Y282-2)</f>
        <v>0.31794679047271429</v>
      </c>
      <c r="AS282" s="17">
        <f t="shared" ref="AS282:AS290" si="722">_xlfn.T.DIST.2T((ABS(U282)*SQRT($Y282-2))/SQRT(1-U282^2),$Y282-2)</f>
        <v>0.98596484864607692</v>
      </c>
      <c r="AT282" s="17">
        <f t="shared" ref="AT282:AT290" si="723">_xlfn.T.DIST.2T((ABS(V282)*SQRT($Y282-2))/SQRT(1-V282^2),$Y282-2)</f>
        <v>0.50877182127211296</v>
      </c>
      <c r="AU282" s="17">
        <f t="shared" ref="AU282:AU290" si="724">_xlfn.T.DIST.2T((ABS(W282)*SQRT($Y282-2))/SQRT(1-W282^2),$Y282-2)</f>
        <v>0.47410544968320689</v>
      </c>
      <c r="AX282" s="66" t="s">
        <v>160</v>
      </c>
      <c r="AY282" s="17">
        <f t="shared" ref="AY282:CD282" si="725">CORREL($B$236:$B$274,DB$196:DB$234)</f>
        <v>3.1850530697251744E-2</v>
      </c>
      <c r="AZ282" s="17">
        <f t="shared" si="725"/>
        <v>1.0508539197872755E-3</v>
      </c>
      <c r="BA282" s="17">
        <f t="shared" si="725"/>
        <v>-3.4986318425268885E-2</v>
      </c>
      <c r="BB282" s="17">
        <f t="shared" si="725"/>
        <v>7.4118018168801952E-2</v>
      </c>
      <c r="BC282" s="17">
        <f t="shared" si="725"/>
        <v>-0.18271893275528284</v>
      </c>
      <c r="BD282" s="17">
        <f t="shared" si="725"/>
        <v>2.5236978473204278E-2</v>
      </c>
      <c r="BE282" s="17">
        <f t="shared" si="725"/>
        <v>-6.5899167708682749E-3</v>
      </c>
      <c r="BF282" s="17">
        <f t="shared" si="725"/>
        <v>-0.20486015654754125</v>
      </c>
      <c r="BG282" s="17">
        <f t="shared" si="725"/>
        <v>0.14934078141353632</v>
      </c>
      <c r="BH282" s="17">
        <f t="shared" si="725"/>
        <v>0.12361424320163827</v>
      </c>
      <c r="BI282" s="17">
        <f t="shared" si="725"/>
        <v>-1.8466660496041534E-2</v>
      </c>
      <c r="BJ282" s="17">
        <f t="shared" si="725"/>
        <v>0.3071677243222749</v>
      </c>
      <c r="BK282" s="69">
        <f t="shared" si="725"/>
        <v>6.0876474319204552E-2</v>
      </c>
      <c r="BL282" s="17">
        <f t="shared" si="725"/>
        <v>-0.30335183615306971</v>
      </c>
      <c r="BM282" s="17">
        <f t="shared" si="725"/>
        <v>1.5128890613313592E-2</v>
      </c>
      <c r="BN282" s="17">
        <f t="shared" si="725"/>
        <v>3.7840892992912559E-2</v>
      </c>
      <c r="BO282" s="17">
        <f t="shared" si="725"/>
        <v>-0.11909790288949006</v>
      </c>
      <c r="BP282" s="17">
        <f t="shared" si="725"/>
        <v>-0.33451826401950696</v>
      </c>
      <c r="BQ282" s="17">
        <f t="shared" si="725"/>
        <v>-0.36663244101381542</v>
      </c>
      <c r="BR282" s="17">
        <f t="shared" si="725"/>
        <v>-0.27901858284918596</v>
      </c>
      <c r="BS282" s="17">
        <f t="shared" si="725"/>
        <v>-0.38607747162058287</v>
      </c>
      <c r="BT282" s="17">
        <f t="shared" si="725"/>
        <v>-0.10383246093382255</v>
      </c>
      <c r="BU282" s="17">
        <f t="shared" si="725"/>
        <v>3.5019456094337962E-3</v>
      </c>
      <c r="BV282" s="17">
        <f t="shared" si="725"/>
        <v>-0.27690247124977885</v>
      </c>
      <c r="BW282" s="17">
        <f t="shared" si="725"/>
        <v>-0.2990885085025084</v>
      </c>
      <c r="BX282" s="69">
        <f t="shared" si="725"/>
        <v>-0.35793719169050775</v>
      </c>
      <c r="BY282" s="17">
        <f t="shared" si="725"/>
        <v>-0.10845421828623422</v>
      </c>
      <c r="BZ282" s="17">
        <f t="shared" si="725"/>
        <v>-0.1760783917752666</v>
      </c>
      <c r="CA282" s="17">
        <f t="shared" si="725"/>
        <v>-0.16358776250198714</v>
      </c>
      <c r="CB282" s="17">
        <f t="shared" si="725"/>
        <v>-9.9141038945809098E-2</v>
      </c>
      <c r="CC282" s="17">
        <f t="shared" si="725"/>
        <v>-0.26993134450852829</v>
      </c>
      <c r="CD282" s="17">
        <f t="shared" si="725"/>
        <v>-9.5562560982867181E-2</v>
      </c>
      <c r="CE282" s="17">
        <f t="shared" ref="CE282:CX282" si="726">CORREL($B$236:$B$274,EH$196:EH$234)</f>
        <v>-0.25660807234084843</v>
      </c>
      <c r="CF282" s="17">
        <f t="shared" si="726"/>
        <v>-0.24940688107247558</v>
      </c>
      <c r="CG282" s="17">
        <f t="shared" si="726"/>
        <v>4.686218926870709E-2</v>
      </c>
      <c r="CH282" s="17">
        <f t="shared" si="726"/>
        <v>0.10780792016367181</v>
      </c>
      <c r="CI282" s="17">
        <f t="shared" si="726"/>
        <v>-0.18145941306246252</v>
      </c>
      <c r="CJ282" s="17">
        <f t="shared" si="726"/>
        <v>1.9279737186385985E-2</v>
      </c>
      <c r="CK282" s="68">
        <f t="shared" si="726"/>
        <v>-0.16335118391158096</v>
      </c>
      <c r="CL282" s="17">
        <f t="shared" si="726"/>
        <v>0.44046504171315348</v>
      </c>
      <c r="CM282" s="17">
        <f t="shared" si="726"/>
        <v>0.20479817716493662</v>
      </c>
      <c r="CN282" s="17">
        <f t="shared" si="726"/>
        <v>0.17714291485771033</v>
      </c>
      <c r="CO282" s="17">
        <f t="shared" si="726"/>
        <v>0.36699667269573866</v>
      </c>
      <c r="CP282" s="17">
        <f t="shared" si="726"/>
        <v>0.36732654929405151</v>
      </c>
      <c r="CQ282" s="17">
        <f t="shared" si="726"/>
        <v>0.43079085003959955</v>
      </c>
      <c r="CR282" s="17">
        <f t="shared" si="726"/>
        <v>0.47356679220282066</v>
      </c>
      <c r="CS282" s="17">
        <f t="shared" si="726"/>
        <v>0.45498169036836933</v>
      </c>
      <c r="CT282" s="17">
        <f t="shared" si="726"/>
        <v>0.28942291492056887</v>
      </c>
      <c r="CU282" s="17">
        <f t="shared" si="726"/>
        <v>0.11848050642326743</v>
      </c>
      <c r="CV282" s="17">
        <f t="shared" si="726"/>
        <v>0.42399721443373639</v>
      </c>
      <c r="CW282" s="17">
        <f t="shared" si="726"/>
        <v>0.42399721443373639</v>
      </c>
      <c r="CX282" s="17">
        <f t="shared" si="726"/>
        <v>0.53108284788072668</v>
      </c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</row>
    <row r="283" spans="1:151">
      <c r="A283" s="66" t="s">
        <v>224</v>
      </c>
      <c r="B283" s="17">
        <f>CORREL($C$236:$C$274,H$46:H$84)</f>
        <v>0.26432269062035335</v>
      </c>
      <c r="C283" s="17">
        <f t="shared" ref="C283:Q283" si="727">CORREL($C$236:$C$274,I$46:I$84)</f>
        <v>7.1414833093621774E-2</v>
      </c>
      <c r="D283" s="17">
        <f t="shared" si="727"/>
        <v>0.29590937472949941</v>
      </c>
      <c r="E283" s="17">
        <f t="shared" si="727"/>
        <v>0.21308961079264971</v>
      </c>
      <c r="F283" s="17">
        <f t="shared" si="727"/>
        <v>3.0014433717234969E-2</v>
      </c>
      <c r="G283" s="17">
        <f t="shared" si="727"/>
        <v>0.15343316026803486</v>
      </c>
      <c r="H283" s="17">
        <f t="shared" si="727"/>
        <v>0.45565760072047967</v>
      </c>
      <c r="I283" s="17">
        <f t="shared" si="727"/>
        <v>0.42727739174936502</v>
      </c>
      <c r="J283" s="17">
        <f t="shared" si="727"/>
        <v>0.23852184085467953</v>
      </c>
      <c r="K283" s="17">
        <f t="shared" si="727"/>
        <v>0.28085879892856686</v>
      </c>
      <c r="L283" s="17">
        <f t="shared" si="727"/>
        <v>0.29676454185607404</v>
      </c>
      <c r="M283" s="17">
        <f t="shared" si="727"/>
        <v>0.3431792874788776</v>
      </c>
      <c r="N283" s="17">
        <f t="shared" si="727"/>
        <v>0.3136789082879311</v>
      </c>
      <c r="O283" s="17">
        <f t="shared" si="727"/>
        <v>0.42518301787056945</v>
      </c>
      <c r="P283" s="17">
        <f t="shared" si="727"/>
        <v>0.49896174914797736</v>
      </c>
      <c r="Q283" s="17">
        <f t="shared" si="727"/>
        <v>0.16134119343426589</v>
      </c>
      <c r="R283" s="17">
        <f t="shared" ref="R283" si="728">CORREL($C$236:$C$274,X$46:X$84)</f>
        <v>-0.35634298784901897</v>
      </c>
      <c r="S283" s="17">
        <f t="shared" ref="S283" si="729">CORREL($C$236:$C$274,Y$46:Y$84)</f>
        <v>5.0234981540506894E-2</v>
      </c>
      <c r="T283" s="17">
        <f t="shared" ref="T283" si="730">CORREL($C$236:$C$274,Z$46:Z$84)</f>
        <v>5.3037159918903315E-2</v>
      </c>
      <c r="U283" s="17">
        <f t="shared" ref="U283" si="731">CORREL($C$236:$C$274,AA$46:AA$84)</f>
        <v>-0.1577838959026823</v>
      </c>
      <c r="V283" s="17">
        <f t="shared" ref="V283" si="732">CORREL($C$236:$C$274,AB$46:AB$84)</f>
        <v>-0.20673121870753208</v>
      </c>
      <c r="W283" s="17">
        <f t="shared" ref="W283" si="733">CORREL($C$236:$C$274,AC$46:AC$84)</f>
        <v>0.11327116711044673</v>
      </c>
      <c r="Y283" s="31">
        <f>COUNT(C$236:C$274)</f>
        <v>39</v>
      </c>
      <c r="Z283" s="17">
        <f t="shared" si="703"/>
        <v>0.10393781929844988</v>
      </c>
      <c r="AA283" s="17">
        <f t="shared" si="704"/>
        <v>0.66572141793605832</v>
      </c>
      <c r="AB283" s="17">
        <f t="shared" si="705"/>
        <v>6.7394720817304868E-2</v>
      </c>
      <c r="AC283" s="17">
        <f t="shared" si="706"/>
        <v>0.19275701877505794</v>
      </c>
      <c r="AD283" s="17">
        <f t="shared" si="707"/>
        <v>0.85606747282545392</v>
      </c>
      <c r="AE283" s="17">
        <f t="shared" si="708"/>
        <v>0.35105097658189954</v>
      </c>
      <c r="AF283" s="17">
        <f t="shared" si="709"/>
        <v>3.5567458403420035E-3</v>
      </c>
      <c r="AG283" s="17">
        <f t="shared" si="710"/>
        <v>6.6682006734499911E-3</v>
      </c>
      <c r="AH283" s="17">
        <f t="shared" si="711"/>
        <v>0.14365748943748974</v>
      </c>
      <c r="AI283" s="17">
        <f t="shared" si="712"/>
        <v>8.3282538329292957E-2</v>
      </c>
      <c r="AJ283" s="17">
        <f t="shared" si="713"/>
        <v>6.6569433380209833E-2</v>
      </c>
      <c r="AK283" s="17">
        <f t="shared" si="714"/>
        <v>3.2447290878620097E-2</v>
      </c>
      <c r="AL283" s="17">
        <f t="shared" si="715"/>
        <v>5.1825142133144667E-2</v>
      </c>
      <c r="AM283" s="17">
        <f t="shared" si="716"/>
        <v>6.970481431901209E-3</v>
      </c>
      <c r="AN283" s="17">
        <f t="shared" si="717"/>
        <v>1.2236128339080002E-3</v>
      </c>
      <c r="AO283" s="17">
        <f t="shared" si="718"/>
        <v>0.32647354194559175</v>
      </c>
      <c r="AP283" s="17">
        <f t="shared" si="719"/>
        <v>2.597278077421758E-2</v>
      </c>
      <c r="AQ283" s="17">
        <f t="shared" si="720"/>
        <v>0.76135477548101538</v>
      </c>
      <c r="AR283" s="17">
        <f t="shared" si="721"/>
        <v>0.74846317433509457</v>
      </c>
      <c r="AS283" s="17">
        <f t="shared" si="722"/>
        <v>0.33739343856210702</v>
      </c>
      <c r="AT283" s="17">
        <f t="shared" si="723"/>
        <v>0.20668811467370013</v>
      </c>
      <c r="AU283" s="17">
        <f t="shared" si="724"/>
        <v>0.49234866423636425</v>
      </c>
      <c r="AX283" s="66" t="s">
        <v>224</v>
      </c>
      <c r="AY283" s="17">
        <f t="shared" ref="AY283:CD283" si="734">CORREL($C$236:$C$274,DB$196:DB$234)</f>
        <v>0.25770222768803852</v>
      </c>
      <c r="AZ283" s="17">
        <f t="shared" si="734"/>
        <v>0.13521581626541174</v>
      </c>
      <c r="BA283" s="17">
        <f t="shared" si="734"/>
        <v>0.10127954021824477</v>
      </c>
      <c r="BB283" s="17">
        <f t="shared" si="734"/>
        <v>9.5275775506462698E-2</v>
      </c>
      <c r="BC283" s="17">
        <f t="shared" si="734"/>
        <v>1.7067539323166726E-2</v>
      </c>
      <c r="BD283" s="17">
        <f t="shared" si="734"/>
        <v>0.26038207108169392</v>
      </c>
      <c r="BE283" s="17">
        <f t="shared" si="734"/>
        <v>2.4393879681381594E-2</v>
      </c>
      <c r="BF283" s="17">
        <f t="shared" si="734"/>
        <v>0.11438885009552785</v>
      </c>
      <c r="BG283" s="17">
        <f t="shared" si="734"/>
        <v>0.17797693756960092</v>
      </c>
      <c r="BH283" s="17">
        <f t="shared" si="734"/>
        <v>0.14254809024669743</v>
      </c>
      <c r="BI283" s="17">
        <f t="shared" si="734"/>
        <v>9.8423280141520519E-2</v>
      </c>
      <c r="BJ283" s="17">
        <f t="shared" si="734"/>
        <v>0.51988394709283436</v>
      </c>
      <c r="BK283" s="68">
        <f t="shared" si="734"/>
        <v>0.28323433315883423</v>
      </c>
      <c r="BL283" s="17">
        <f t="shared" si="734"/>
        <v>-0.18708800215672866</v>
      </c>
      <c r="BM283" s="17">
        <f t="shared" si="734"/>
        <v>1.3449609879809773E-2</v>
      </c>
      <c r="BN283" s="17">
        <f t="shared" si="734"/>
        <v>-4.9189226742897878E-2</v>
      </c>
      <c r="BO283" s="17">
        <f t="shared" si="734"/>
        <v>-0.1425984884442329</v>
      </c>
      <c r="BP283" s="17">
        <f t="shared" si="734"/>
        <v>-0.32104579340854422</v>
      </c>
      <c r="BQ283" s="17">
        <f t="shared" si="734"/>
        <v>-0.31021198982769244</v>
      </c>
      <c r="BR283" s="17">
        <f t="shared" si="734"/>
        <v>-0.26911240911717321</v>
      </c>
      <c r="BS283" s="17">
        <f t="shared" si="734"/>
        <v>-0.2581600480240272</v>
      </c>
      <c r="BT283" s="17">
        <f t="shared" si="734"/>
        <v>-0.12065895776916566</v>
      </c>
      <c r="BU283" s="17">
        <f t="shared" si="734"/>
        <v>5.5192884592651675E-2</v>
      </c>
      <c r="BV283" s="17">
        <f t="shared" si="734"/>
        <v>-0.28433089097481223</v>
      </c>
      <c r="BW283" s="17">
        <f t="shared" si="734"/>
        <v>-0.22937469778720954</v>
      </c>
      <c r="BX283" s="68">
        <f t="shared" si="734"/>
        <v>-0.28580162206495963</v>
      </c>
      <c r="BY283" s="17">
        <f t="shared" si="734"/>
        <v>0.15896536634545194</v>
      </c>
      <c r="BZ283" s="17">
        <f t="shared" si="734"/>
        <v>3.057563379338232E-2</v>
      </c>
      <c r="CA283" s="17">
        <f t="shared" si="734"/>
        <v>8.5112746934472044E-2</v>
      </c>
      <c r="CB283" s="17">
        <f t="shared" si="734"/>
        <v>9.4670003707190906E-3</v>
      </c>
      <c r="CC283" s="17">
        <f t="shared" si="734"/>
        <v>-5.4168101384994422E-2</v>
      </c>
      <c r="CD283" s="17">
        <f t="shared" si="734"/>
        <v>0.21023403800542378</v>
      </c>
      <c r="CE283" s="17">
        <f t="shared" ref="CE283:CX283" si="735">CORREL($C$236:$C$274,EH$196:EH$234)</f>
        <v>-0.21198088988702005</v>
      </c>
      <c r="CF283" s="17">
        <f t="shared" si="735"/>
        <v>9.0542084580281471E-2</v>
      </c>
      <c r="CG283" s="17">
        <f t="shared" si="735"/>
        <v>1.6001776764749929E-2</v>
      </c>
      <c r="CH283" s="17">
        <f t="shared" si="735"/>
        <v>-5.0418485720422658E-3</v>
      </c>
      <c r="CI283" s="17">
        <f t="shared" si="735"/>
        <v>-4.3735427162001878E-2</v>
      </c>
      <c r="CJ283" s="17">
        <f t="shared" si="735"/>
        <v>0.16169253600318634</v>
      </c>
      <c r="CK283" s="68">
        <f t="shared" si="735"/>
        <v>6.8687535729444207E-2</v>
      </c>
      <c r="CL283" s="17">
        <f t="shared" si="735"/>
        <v>0.54407578160642189</v>
      </c>
      <c r="CM283" s="17">
        <f t="shared" si="735"/>
        <v>0.2171277581488881</v>
      </c>
      <c r="CN283" s="17">
        <f t="shared" si="735"/>
        <v>0.1676058783558515</v>
      </c>
      <c r="CO283" s="17">
        <f t="shared" si="735"/>
        <v>0.3171639592328554</v>
      </c>
      <c r="CP283" s="17">
        <f t="shared" si="735"/>
        <v>0.57315488902990164</v>
      </c>
      <c r="CQ283" s="17">
        <f t="shared" si="735"/>
        <v>0.53890983613917187</v>
      </c>
      <c r="CR283" s="17">
        <f t="shared" si="735"/>
        <v>0.46077845855333815</v>
      </c>
      <c r="CS283" s="17">
        <f t="shared" si="735"/>
        <v>0.55769219793404012</v>
      </c>
      <c r="CT283" s="17">
        <f t="shared" si="735"/>
        <v>0.37241789447910573</v>
      </c>
      <c r="CU283" s="17">
        <f t="shared" si="735"/>
        <v>0.16518573869817371</v>
      </c>
      <c r="CV283" s="17">
        <f t="shared" si="735"/>
        <v>0.54562081413484087</v>
      </c>
      <c r="CW283" s="17">
        <f t="shared" si="735"/>
        <v>0.54562081413484087</v>
      </c>
      <c r="CX283" s="17">
        <f t="shared" si="735"/>
        <v>0.6528683948105245</v>
      </c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</row>
    <row r="284" spans="1:151">
      <c r="A284" s="66" t="s">
        <v>225</v>
      </c>
      <c r="B284" s="17">
        <f>CORREL($D$236:$D$274,H$46:H$84)</f>
        <v>-1.1306460873737309E-2</v>
      </c>
      <c r="C284" s="17">
        <f t="shared" ref="C284:Q284" si="736">CORREL($D$236:$D$274,I$46:I$84)</f>
        <v>0.1123842298754498</v>
      </c>
      <c r="D284" s="17">
        <f t="shared" si="736"/>
        <v>0.31185711478628148</v>
      </c>
      <c r="E284" s="17">
        <f t="shared" si="736"/>
        <v>0.33093948654986871</v>
      </c>
      <c r="F284" s="17">
        <f t="shared" si="736"/>
        <v>0.26404884503512638</v>
      </c>
      <c r="G284" s="17">
        <f t="shared" si="736"/>
        <v>0.21014021495849455</v>
      </c>
      <c r="H284" s="17">
        <f t="shared" si="736"/>
        <v>0.26013539142506426</v>
      </c>
      <c r="I284" s="17">
        <f t="shared" si="736"/>
        <v>0.46246136479747918</v>
      </c>
      <c r="J284" s="17">
        <f t="shared" si="736"/>
        <v>0.31525647655844252</v>
      </c>
      <c r="K284" s="17">
        <f t="shared" si="736"/>
        <v>0.35695146601196814</v>
      </c>
      <c r="L284" s="17">
        <f t="shared" si="736"/>
        <v>0.3885409616506752</v>
      </c>
      <c r="M284" s="17">
        <f t="shared" si="736"/>
        <v>0.4329746691826975</v>
      </c>
      <c r="N284" s="17">
        <f t="shared" si="736"/>
        <v>0.39963281277291013</v>
      </c>
      <c r="O284" s="17">
        <f t="shared" si="736"/>
        <v>0.46192068462299801</v>
      </c>
      <c r="P284" s="17">
        <f t="shared" si="736"/>
        <v>0.41515346172524192</v>
      </c>
      <c r="Q284" s="17">
        <f t="shared" si="736"/>
        <v>0.17346200337733686</v>
      </c>
      <c r="R284" s="17">
        <f t="shared" ref="R284" si="737">CORREL($D$236:$D$274,X$46:X$84)</f>
        <v>-0.40567128027976868</v>
      </c>
      <c r="S284" s="17">
        <f t="shared" ref="S284" si="738">CORREL($D$236:$D$274,Y$46:Y$84)</f>
        <v>2.4376307089428638E-2</v>
      </c>
      <c r="T284" s="17">
        <f t="shared" ref="T284" si="739">CORREL($D$236:$D$274,Z$46:Z$84)</f>
        <v>0.10669537074315133</v>
      </c>
      <c r="U284" s="17">
        <f t="shared" ref="U284" si="740">CORREL($D$236:$D$274,AA$46:AA$84)</f>
        <v>1.0110741448032184E-2</v>
      </c>
      <c r="V284" s="17">
        <f t="shared" ref="V284" si="741">CORREL($D$236:$D$274,AB$46:AB$84)</f>
        <v>7.9231245657898752E-3</v>
      </c>
      <c r="W284" s="17">
        <f t="shared" ref="W284" si="742">CORREL($D$236:$D$274,AC$46:AC$84)</f>
        <v>0.2832163159748442</v>
      </c>
      <c r="Y284" s="31">
        <f>COUNT(D$236:D$274)</f>
        <v>31</v>
      </c>
      <c r="Z284" s="17">
        <f t="shared" si="703"/>
        <v>0.95186369145302785</v>
      </c>
      <c r="AA284" s="17">
        <f t="shared" si="704"/>
        <v>0.54722274594168319</v>
      </c>
      <c r="AB284" s="17">
        <f t="shared" si="705"/>
        <v>8.7658190737075675E-2</v>
      </c>
      <c r="AC284" s="17">
        <f t="shared" si="706"/>
        <v>6.8987595326236661E-2</v>
      </c>
      <c r="AD284" s="17">
        <f t="shared" si="707"/>
        <v>0.15118292945719675</v>
      </c>
      <c r="AE284" s="17">
        <f t="shared" si="708"/>
        <v>0.25651923102859309</v>
      </c>
      <c r="AF284" s="17">
        <f t="shared" si="709"/>
        <v>0.15756146683484695</v>
      </c>
      <c r="AG284" s="17">
        <f t="shared" si="710"/>
        <v>8.8071308895425384E-3</v>
      </c>
      <c r="AH284" s="17">
        <f t="shared" si="711"/>
        <v>8.4077013123798922E-2</v>
      </c>
      <c r="AI284" s="17">
        <f t="shared" si="712"/>
        <v>4.8697136171692322E-2</v>
      </c>
      <c r="AJ284" s="17">
        <f t="shared" si="713"/>
        <v>3.0766132449597798E-2</v>
      </c>
      <c r="AK284" s="17">
        <f t="shared" si="714"/>
        <v>1.4976163336028449E-2</v>
      </c>
      <c r="AL284" s="17">
        <f t="shared" si="715"/>
        <v>2.5923200542447046E-2</v>
      </c>
      <c r="AM284" s="17">
        <f t="shared" si="716"/>
        <v>8.8969505757903761E-3</v>
      </c>
      <c r="AN284" s="17">
        <f t="shared" si="717"/>
        <v>2.0210720761383374E-2</v>
      </c>
      <c r="AO284" s="17">
        <f t="shared" si="718"/>
        <v>0.35071257455597205</v>
      </c>
      <c r="AP284" s="17">
        <f t="shared" si="719"/>
        <v>2.3561101217358969E-2</v>
      </c>
      <c r="AQ284" s="17">
        <f t="shared" si="720"/>
        <v>0.89643725282625941</v>
      </c>
      <c r="AR284" s="17">
        <f t="shared" si="721"/>
        <v>0.56781172421467208</v>
      </c>
      <c r="AS284" s="17">
        <f t="shared" si="722"/>
        <v>0.95694940741864687</v>
      </c>
      <c r="AT284" s="17">
        <f t="shared" si="723"/>
        <v>0.96625808754531484</v>
      </c>
      <c r="AU284" s="17">
        <f t="shared" si="724"/>
        <v>0.12261583551583106</v>
      </c>
      <c r="AX284" s="66" t="s">
        <v>225</v>
      </c>
      <c r="AY284" s="17">
        <f t="shared" ref="AY284:CD284" si="743">CORREL($D$236:$D$274,DB$196:DB$234)</f>
        <v>0.20426687678684205</v>
      </c>
      <c r="AZ284" s="17">
        <f t="shared" si="743"/>
        <v>7.0275512848086683E-2</v>
      </c>
      <c r="BA284" s="17">
        <f t="shared" si="743"/>
        <v>0.16745315165342814</v>
      </c>
      <c r="BB284" s="17">
        <f t="shared" si="743"/>
        <v>4.0881096093790259E-2</v>
      </c>
      <c r="BC284" s="17">
        <f t="shared" si="743"/>
        <v>-1.7293151836238914E-3</v>
      </c>
      <c r="BD284" s="17">
        <f t="shared" si="743"/>
        <v>0.25600930609626166</v>
      </c>
      <c r="BE284" s="17">
        <f t="shared" si="743"/>
        <v>-8.5628510369705466E-2</v>
      </c>
      <c r="BF284" s="17">
        <f t="shared" si="743"/>
        <v>5.6382574535801762E-2</v>
      </c>
      <c r="BG284" s="17">
        <f t="shared" si="743"/>
        <v>0.12439462399146786</v>
      </c>
      <c r="BH284" s="17">
        <f t="shared" si="743"/>
        <v>0.23672286626193276</v>
      </c>
      <c r="BI284" s="17">
        <f t="shared" si="743"/>
        <v>-1.3365851249177154E-2</v>
      </c>
      <c r="BJ284" s="17">
        <f t="shared" si="743"/>
        <v>0.41854332815991752</v>
      </c>
      <c r="BK284" s="68">
        <f t="shared" si="743"/>
        <v>0.19576332235865337</v>
      </c>
      <c r="BL284" s="17">
        <f t="shared" si="743"/>
        <v>-6.9262669707712929E-2</v>
      </c>
      <c r="BM284" s="17">
        <f t="shared" si="743"/>
        <v>5.3298886391483224E-2</v>
      </c>
      <c r="BN284" s="17">
        <f t="shared" si="743"/>
        <v>4.9635550500245458E-3</v>
      </c>
      <c r="BO284" s="17">
        <f t="shared" si="743"/>
        <v>-0.1275041181129633</v>
      </c>
      <c r="BP284" s="17">
        <f t="shared" si="743"/>
        <v>-0.29019059415937104</v>
      </c>
      <c r="BQ284" s="17">
        <f t="shared" si="743"/>
        <v>-0.16070524577962897</v>
      </c>
      <c r="BR284" s="17">
        <f t="shared" si="743"/>
        <v>-0.14510297045106504</v>
      </c>
      <c r="BS284" s="17">
        <f t="shared" si="743"/>
        <v>-0.3268879275938395</v>
      </c>
      <c r="BT284" s="17">
        <f t="shared" si="743"/>
        <v>-7.0940275269814779E-2</v>
      </c>
      <c r="BU284" s="17">
        <f t="shared" si="743"/>
        <v>0.18728606342261828</v>
      </c>
      <c r="BV284" s="17">
        <f t="shared" si="743"/>
        <v>-0.31166133178795641</v>
      </c>
      <c r="BW284" s="17">
        <f t="shared" si="743"/>
        <v>-0.17657113530268259</v>
      </c>
      <c r="BX284" s="68">
        <f t="shared" si="743"/>
        <v>-0.31068768534663271</v>
      </c>
      <c r="BY284" s="17">
        <f t="shared" si="743"/>
        <v>0.11130825875259515</v>
      </c>
      <c r="BZ284" s="17">
        <f t="shared" si="743"/>
        <v>-7.7456218503837368E-2</v>
      </c>
      <c r="CA284" s="17">
        <f t="shared" si="743"/>
        <v>0.11009189237235491</v>
      </c>
      <c r="CB284" s="17">
        <f t="shared" si="743"/>
        <v>-0.15459751958396831</v>
      </c>
      <c r="CC284" s="17">
        <f t="shared" si="743"/>
        <v>-6.2029352679896878E-2</v>
      </c>
      <c r="CD284" s="17">
        <f t="shared" si="743"/>
        <v>0.19498020159029128</v>
      </c>
      <c r="CE284" s="17">
        <f t="shared" ref="CE284:CX284" si="744">CORREL($D$236:$D$274,EH$196:EH$234)</f>
        <v>-0.31809086276429155</v>
      </c>
      <c r="CF284" s="17">
        <f t="shared" si="744"/>
        <v>0.15140189512159394</v>
      </c>
      <c r="CG284" s="17">
        <f t="shared" si="744"/>
        <v>-5.185362228466496E-2</v>
      </c>
      <c r="CH284" s="17">
        <f t="shared" si="744"/>
        <v>1.5982589506565333E-2</v>
      </c>
      <c r="CI284" s="17">
        <f t="shared" si="744"/>
        <v>-7.2589930549029583E-2</v>
      </c>
      <c r="CJ284" s="17">
        <f t="shared" si="744"/>
        <v>-3.4327621220107449E-2</v>
      </c>
      <c r="CK284" s="68">
        <f t="shared" si="744"/>
        <v>-8.3790021080306823E-2</v>
      </c>
      <c r="CL284" s="17">
        <f t="shared" si="744"/>
        <v>0.38170767861228755</v>
      </c>
      <c r="CM284" s="17">
        <f t="shared" si="744"/>
        <v>0.15106177518110395</v>
      </c>
      <c r="CN284" s="17">
        <f t="shared" si="744"/>
        <v>0.24697209024881503</v>
      </c>
      <c r="CO284" s="17">
        <f t="shared" si="744"/>
        <v>0.33488661671107611</v>
      </c>
      <c r="CP284" s="17">
        <f t="shared" si="744"/>
        <v>0.52581810826949427</v>
      </c>
      <c r="CQ284" s="17">
        <f t="shared" si="744"/>
        <v>0.42770583480001212</v>
      </c>
      <c r="CR284" s="17">
        <f t="shared" si="744"/>
        <v>0.35028949661778086</v>
      </c>
      <c r="CS284" s="17">
        <f t="shared" si="744"/>
        <v>0.45614678899491734</v>
      </c>
      <c r="CT284" s="17">
        <f t="shared" si="744"/>
        <v>0.2693690688402568</v>
      </c>
      <c r="CU284" s="17">
        <f t="shared" si="744"/>
        <v>0.25630884708133417</v>
      </c>
      <c r="CV284" s="17">
        <f t="shared" si="744"/>
        <v>0.38569196799991573</v>
      </c>
      <c r="CW284" s="17">
        <f t="shared" si="744"/>
        <v>0.38569196799991573</v>
      </c>
      <c r="CX284" s="17">
        <f t="shared" si="744"/>
        <v>0.57414543457739364</v>
      </c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</row>
    <row r="285" spans="1:151">
      <c r="A285" s="66" t="s">
        <v>226</v>
      </c>
      <c r="B285" s="17">
        <f>CORREL($E$236:$E$274,H$46:H$84)</f>
        <v>-7.8202273524264634E-2</v>
      </c>
      <c r="C285" s="17">
        <f t="shared" ref="C285:Q285" si="745">CORREL($E$236:$E$274,I$46:I$84)</f>
        <v>-0.18534740651751924</v>
      </c>
      <c r="D285" s="17">
        <f t="shared" si="745"/>
        <v>-0.42546887731977134</v>
      </c>
      <c r="E285" s="17">
        <f t="shared" si="745"/>
        <v>-0.58685247328634371</v>
      </c>
      <c r="F285" s="17">
        <f t="shared" si="745"/>
        <v>-0.34487875374425231</v>
      </c>
      <c r="G285" s="17">
        <f t="shared" si="745"/>
        <v>-0.40768848367542743</v>
      </c>
      <c r="H285" s="17">
        <f t="shared" si="745"/>
        <v>-8.6839537224093058E-2</v>
      </c>
      <c r="I285" s="17">
        <f t="shared" si="745"/>
        <v>-0.11937014546903106</v>
      </c>
      <c r="J285" s="17">
        <f t="shared" si="745"/>
        <v>-0.40322127410016423</v>
      </c>
      <c r="K285" s="17">
        <f t="shared" si="745"/>
        <v>-0.33527888455319588</v>
      </c>
      <c r="L285" s="17">
        <f t="shared" si="745"/>
        <v>-0.29259465621879233</v>
      </c>
      <c r="M285" s="17">
        <f t="shared" si="745"/>
        <v>-0.24295975070224926</v>
      </c>
      <c r="N285" s="17">
        <f t="shared" si="745"/>
        <v>-0.21690255445471912</v>
      </c>
      <c r="O285" s="17">
        <f t="shared" si="745"/>
        <v>-0.13949678230097975</v>
      </c>
      <c r="P285" s="17">
        <f t="shared" si="745"/>
        <v>4.4473717558140065E-2</v>
      </c>
      <c r="Q285" s="17">
        <f t="shared" si="745"/>
        <v>-0.12428047060193688</v>
      </c>
      <c r="R285" s="17">
        <f t="shared" ref="R285" si="746">CORREL($E$236:$E$274,X$46:X$84)</f>
        <v>0.13254881476427668</v>
      </c>
      <c r="S285" s="17">
        <f t="shared" ref="S285" si="747">CORREL($E$236:$E$274,Y$46:Y$84)</f>
        <v>0.21887268934313134</v>
      </c>
      <c r="T285" s="17">
        <f t="shared" ref="T285" si="748">CORREL($E$236:$E$274,Z$46:Z$84)</f>
        <v>6.23906620659554E-2</v>
      </c>
      <c r="U285" s="17">
        <f t="shared" ref="U285" si="749">CORREL($E$236:$E$274,AA$46:AA$84)</f>
        <v>-0.29997539503474624</v>
      </c>
      <c r="V285" s="17">
        <f t="shared" ref="V285" si="750">CORREL($E$236:$E$274,AB$46:AB$84)</f>
        <v>-0.35381020226975618</v>
      </c>
      <c r="W285" s="17">
        <f t="shared" ref="W285" si="751">CORREL($E$236:$E$274,AC$46:AC$84)</f>
        <v>-0.30043897336097725</v>
      </c>
      <c r="Y285" s="31">
        <f>COUNT(E$236:E$274)</f>
        <v>38</v>
      </c>
      <c r="Z285" s="17">
        <f t="shared" si="703"/>
        <v>0.64072642092658971</v>
      </c>
      <c r="AA285" s="17">
        <f t="shared" si="704"/>
        <v>0.26524578859632686</v>
      </c>
      <c r="AB285" s="17">
        <f t="shared" si="705"/>
        <v>7.7440870356735121E-3</v>
      </c>
      <c r="AC285" s="17">
        <f t="shared" si="706"/>
        <v>1.076864670678864E-4</v>
      </c>
      <c r="AD285" s="17">
        <f t="shared" si="707"/>
        <v>3.3963965789687259E-2</v>
      </c>
      <c r="AE285" s="17">
        <f t="shared" si="708"/>
        <v>1.1064194153397853E-2</v>
      </c>
      <c r="AF285" s="17">
        <f t="shared" si="709"/>
        <v>0.60416964795367867</v>
      </c>
      <c r="AG285" s="17">
        <f t="shared" si="710"/>
        <v>0.47533571942229613</v>
      </c>
      <c r="AH285" s="17">
        <f t="shared" si="711"/>
        <v>1.2067005537995021E-2</v>
      </c>
      <c r="AI285" s="17">
        <f t="shared" si="712"/>
        <v>3.9614977384545093E-2</v>
      </c>
      <c r="AJ285" s="17">
        <f t="shared" si="713"/>
        <v>7.4640846995573343E-2</v>
      </c>
      <c r="AK285" s="17">
        <f t="shared" si="714"/>
        <v>0.14161612208612817</v>
      </c>
      <c r="AL285" s="17">
        <f t="shared" si="715"/>
        <v>0.19085697663652881</v>
      </c>
      <c r="AM285" s="17">
        <f t="shared" si="716"/>
        <v>0.4035569110626489</v>
      </c>
      <c r="AN285" s="17">
        <f t="shared" si="717"/>
        <v>0.79091134125864426</v>
      </c>
      <c r="AO285" s="17">
        <f t="shared" si="718"/>
        <v>0.45723137626678922</v>
      </c>
      <c r="AP285" s="17">
        <f t="shared" si="719"/>
        <v>0.42760276166857702</v>
      </c>
      <c r="AQ285" s="17">
        <f t="shared" si="720"/>
        <v>0.18675992339612285</v>
      </c>
      <c r="AR285" s="17">
        <f t="shared" si="721"/>
        <v>0.70980567521219973</v>
      </c>
      <c r="AS285" s="17">
        <f t="shared" si="722"/>
        <v>6.7280368720928019E-2</v>
      </c>
      <c r="AT285" s="17">
        <f t="shared" si="723"/>
        <v>2.9316163758290555E-2</v>
      </c>
      <c r="AU285" s="17">
        <f t="shared" si="724"/>
        <v>6.6837888460771197E-2</v>
      </c>
      <c r="AX285" s="66" t="s">
        <v>226</v>
      </c>
      <c r="AY285" s="17">
        <f t="shared" ref="AY285:CD285" si="752">CORREL($E$236:$E$274,DB$196:DB$234)</f>
        <v>-5.7531024236882854E-3</v>
      </c>
      <c r="AZ285" s="17">
        <f t="shared" si="752"/>
        <v>-7.5316527926978558E-2</v>
      </c>
      <c r="BA285" s="17">
        <f t="shared" si="752"/>
        <v>-0.10307451898069904</v>
      </c>
      <c r="BB285" s="17">
        <f t="shared" si="752"/>
        <v>-0.28250015395436268</v>
      </c>
      <c r="BC285" s="17">
        <f t="shared" si="752"/>
        <v>-0.40319102734847223</v>
      </c>
      <c r="BD285" s="17">
        <f t="shared" si="752"/>
        <v>-4.3251763616978002E-3</v>
      </c>
      <c r="BE285" s="17">
        <f t="shared" si="752"/>
        <v>-0.34687758942546199</v>
      </c>
      <c r="BF285" s="17">
        <f t="shared" si="752"/>
        <v>-0.11488349440416569</v>
      </c>
      <c r="BG285" s="17">
        <f t="shared" si="752"/>
        <v>7.3339746259475647E-2</v>
      </c>
      <c r="BH285" s="17">
        <f t="shared" si="752"/>
        <v>0.28025508839672558</v>
      </c>
      <c r="BI285" s="17">
        <f t="shared" si="752"/>
        <v>-0.16472533498025688</v>
      </c>
      <c r="BJ285" s="17">
        <f t="shared" si="752"/>
        <v>-1.852425291116977E-2</v>
      </c>
      <c r="BK285" s="68">
        <f t="shared" si="752"/>
        <v>-0.30408547992063562</v>
      </c>
      <c r="BL285" s="17">
        <f t="shared" si="752"/>
        <v>-6.8668426584599832E-2</v>
      </c>
      <c r="BM285" s="17">
        <f t="shared" si="752"/>
        <v>1.2152762524668393E-2</v>
      </c>
      <c r="BN285" s="17">
        <f t="shared" si="752"/>
        <v>-1.3932592706474118E-2</v>
      </c>
      <c r="BO285" s="17">
        <f t="shared" si="752"/>
        <v>-0.24122819138424442</v>
      </c>
      <c r="BP285" s="17">
        <f t="shared" si="752"/>
        <v>-0.35244979803894066</v>
      </c>
      <c r="BQ285" s="17">
        <f t="shared" si="752"/>
        <v>-2.941650823094371E-2</v>
      </c>
      <c r="BR285" s="17">
        <f t="shared" si="752"/>
        <v>-0.31694092740847701</v>
      </c>
      <c r="BS285" s="17">
        <f t="shared" si="752"/>
        <v>-9.0622237984630372E-2</v>
      </c>
      <c r="BT285" s="17">
        <f t="shared" si="752"/>
        <v>7.4616008140760137E-3</v>
      </c>
      <c r="BU285" s="17">
        <f t="shared" si="752"/>
        <v>0.10875823881830839</v>
      </c>
      <c r="BV285" s="17">
        <f t="shared" si="752"/>
        <v>-0.12449542859913675</v>
      </c>
      <c r="BW285" s="17">
        <f t="shared" si="752"/>
        <v>-0.30557923776744605</v>
      </c>
      <c r="BX285" s="68">
        <f t="shared" si="752"/>
        <v>-0.35329777722367678</v>
      </c>
      <c r="BY285" s="17">
        <f t="shared" si="752"/>
        <v>-8.3713177173878078E-2</v>
      </c>
      <c r="BZ285" s="17">
        <f t="shared" si="752"/>
        <v>-0.27140799039988089</v>
      </c>
      <c r="CA285" s="17">
        <f t="shared" si="752"/>
        <v>-0.25616014122965375</v>
      </c>
      <c r="CB285" s="17">
        <f t="shared" si="752"/>
        <v>-0.38042932946561159</v>
      </c>
      <c r="CC285" s="17">
        <f t="shared" si="752"/>
        <v>-0.37034114772228316</v>
      </c>
      <c r="CD285" s="17">
        <f t="shared" si="752"/>
        <v>-0.14578283343748955</v>
      </c>
      <c r="CE285" s="17">
        <f t="shared" ref="CE285:CX285" si="753">CORREL($E$236:$E$274,EH$196:EH$234)</f>
        <v>-0.57312587017035821</v>
      </c>
      <c r="CF285" s="17">
        <f t="shared" si="753"/>
        <v>-0.17034958929206248</v>
      </c>
      <c r="CG285" s="17">
        <f t="shared" si="753"/>
        <v>5.0120778942385473E-2</v>
      </c>
      <c r="CH285" s="17">
        <f t="shared" si="753"/>
        <v>0.16063632325190286</v>
      </c>
      <c r="CI285" s="17">
        <f t="shared" si="753"/>
        <v>-0.30935314026525679</v>
      </c>
      <c r="CJ285" s="17">
        <f t="shared" si="753"/>
        <v>-0.11560212017188784</v>
      </c>
      <c r="CK285" s="68">
        <f t="shared" si="753"/>
        <v>-0.40662784696992144</v>
      </c>
      <c r="CL285" s="17">
        <f t="shared" si="753"/>
        <v>0.13472965262280551</v>
      </c>
      <c r="CM285" s="17">
        <f t="shared" si="753"/>
        <v>0.1762955573520871</v>
      </c>
      <c r="CN285" s="17">
        <f t="shared" si="753"/>
        <v>0.24844128419973019</v>
      </c>
      <c r="CO285" s="17">
        <f t="shared" si="753"/>
        <v>9.6359290358000962E-2</v>
      </c>
      <c r="CP285" s="17">
        <f t="shared" si="753"/>
        <v>-6.7579078315824215E-2</v>
      </c>
      <c r="CQ285" s="17">
        <f t="shared" si="753"/>
        <v>0.17536034778179346</v>
      </c>
      <c r="CR285" s="17">
        <f t="shared" si="753"/>
        <v>0.36395397456692591</v>
      </c>
      <c r="CS285" s="17">
        <f t="shared" si="753"/>
        <v>0.10750720086346215</v>
      </c>
      <c r="CT285" s="17">
        <f t="shared" si="753"/>
        <v>8.1753185713494797E-2</v>
      </c>
      <c r="CU285" s="17">
        <f t="shared" si="753"/>
        <v>0.27494689112004078</v>
      </c>
      <c r="CV285" s="17">
        <f t="shared" si="753"/>
        <v>7.9349452127229755E-2</v>
      </c>
      <c r="CW285" s="17">
        <f t="shared" si="753"/>
        <v>7.9349452127229755E-2</v>
      </c>
      <c r="CX285" s="17">
        <f t="shared" si="753"/>
        <v>0.11687880448980555</v>
      </c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</row>
    <row r="286" spans="1:151">
      <c r="A286" s="66" t="s">
        <v>161</v>
      </c>
      <c r="B286" s="17">
        <f>CORREL($F$236:$F$274,H$46:H$84)</f>
        <v>0.12129708131440026</v>
      </c>
      <c r="C286" s="17">
        <f t="shared" ref="C286:Q286" si="754">CORREL($F$236:$F$274,I$46:I$84)</f>
        <v>0.14156070445277197</v>
      </c>
      <c r="D286" s="17">
        <f t="shared" si="754"/>
        <v>0.16143328087732414</v>
      </c>
      <c r="E286" s="17">
        <f t="shared" si="754"/>
        <v>0.17812267169836699</v>
      </c>
      <c r="F286" s="17">
        <f t="shared" si="754"/>
        <v>6.8632416803513743E-2</v>
      </c>
      <c r="G286" s="17">
        <f t="shared" si="754"/>
        <v>9.5786509912760873E-2</v>
      </c>
      <c r="H286" s="17">
        <f t="shared" si="754"/>
        <v>-4.3726121775350499E-2</v>
      </c>
      <c r="I286" s="17">
        <f t="shared" si="754"/>
        <v>0.10997900401400261</v>
      </c>
      <c r="J286" s="17">
        <f t="shared" si="754"/>
        <v>4.0737602265906558E-2</v>
      </c>
      <c r="K286" s="17">
        <f t="shared" si="754"/>
        <v>2.36058627887464E-2</v>
      </c>
      <c r="L286" s="17">
        <f t="shared" si="754"/>
        <v>8.5496331786150057E-2</v>
      </c>
      <c r="M286" s="17">
        <f t="shared" si="754"/>
        <v>8.3451737150504829E-2</v>
      </c>
      <c r="N286" s="17">
        <f t="shared" si="754"/>
        <v>8.0466511447088745E-2</v>
      </c>
      <c r="O286" s="17">
        <f t="shared" si="754"/>
        <v>9.9883947397009828E-2</v>
      </c>
      <c r="P286" s="17">
        <f t="shared" si="754"/>
        <v>0.13432897686979164</v>
      </c>
      <c r="Q286" s="17">
        <f t="shared" si="754"/>
        <v>-0.31972357765271026</v>
      </c>
      <c r="R286" s="17">
        <f t="shared" ref="R286" si="755">CORREL($F$236:$F$274,X$46:X$84)</f>
        <v>-8.1733350378167438E-2</v>
      </c>
      <c r="S286" s="17">
        <f t="shared" ref="S286" si="756">CORREL($F$236:$F$274,Y$46:Y$84)</f>
        <v>-0.12724033484952538</v>
      </c>
      <c r="T286" s="17">
        <f t="shared" ref="T286" si="757">CORREL($F$236:$F$274,Z$46:Z$84)</f>
        <v>-0.2424972854213881</v>
      </c>
      <c r="U286" s="17">
        <f t="shared" ref="U286" si="758">CORREL($F$236:$F$274,AA$46:AA$84)</f>
        <v>0.14236779881122605</v>
      </c>
      <c r="V286" s="17">
        <f t="shared" ref="V286" si="759">CORREL($F$236:$F$274,AB$46:AB$84)</f>
        <v>0.34574289097551208</v>
      </c>
      <c r="W286" s="17">
        <f t="shared" ref="W286" si="760">CORREL($F$236:$F$274,AC$46:AC$84)</f>
        <v>7.869728122868444E-2</v>
      </c>
      <c r="Y286" s="31">
        <f>COUNT(F$236:F$274)</f>
        <v>26</v>
      </c>
      <c r="Z286" s="17">
        <f t="shared" si="703"/>
        <v>0.55501357658573958</v>
      </c>
      <c r="AA286" s="17">
        <f t="shared" si="704"/>
        <v>0.49031549415093234</v>
      </c>
      <c r="AB286" s="17">
        <f t="shared" si="705"/>
        <v>0.43078080569990795</v>
      </c>
      <c r="AC286" s="17">
        <f t="shared" si="706"/>
        <v>0.38398663400007871</v>
      </c>
      <c r="AD286" s="17">
        <f t="shared" si="707"/>
        <v>0.73902873055634577</v>
      </c>
      <c r="AE286" s="17">
        <f t="shared" si="708"/>
        <v>0.64159551135851545</v>
      </c>
      <c r="AF286" s="17">
        <f t="shared" si="709"/>
        <v>0.83203214036223516</v>
      </c>
      <c r="AG286" s="17">
        <f t="shared" si="710"/>
        <v>0.59276602370125842</v>
      </c>
      <c r="AH286" s="17">
        <f t="shared" si="711"/>
        <v>0.84336782593032456</v>
      </c>
      <c r="AI286" s="17">
        <f t="shared" si="712"/>
        <v>0.90887108657875437</v>
      </c>
      <c r="AJ286" s="17">
        <f t="shared" si="713"/>
        <v>0.67794507775884516</v>
      </c>
      <c r="AK286" s="17">
        <f t="shared" si="714"/>
        <v>0.68525507032398847</v>
      </c>
      <c r="AL286" s="17">
        <f t="shared" si="715"/>
        <v>0.69597763727421991</v>
      </c>
      <c r="AM286" s="17">
        <f t="shared" si="716"/>
        <v>0.6273367014721436</v>
      </c>
      <c r="AN286" s="17">
        <f t="shared" si="717"/>
        <v>0.51296042964361033</v>
      </c>
      <c r="AO286" s="17">
        <f t="shared" si="718"/>
        <v>0.11133629024085695</v>
      </c>
      <c r="AP286" s="17">
        <f t="shared" si="719"/>
        <v>0.69142021477060922</v>
      </c>
      <c r="AQ286" s="17">
        <f t="shared" si="720"/>
        <v>0.53564095262739808</v>
      </c>
      <c r="AR286" s="17">
        <f t="shared" si="721"/>
        <v>0.23263311829488748</v>
      </c>
      <c r="AS286" s="17">
        <f t="shared" si="722"/>
        <v>0.48781984203858486</v>
      </c>
      <c r="AT286" s="17">
        <f t="shared" si="723"/>
        <v>8.3619698253104696E-2</v>
      </c>
      <c r="AU286" s="17">
        <f t="shared" si="724"/>
        <v>0.70235960408673281</v>
      </c>
      <c r="AX286" s="66" t="s">
        <v>161</v>
      </c>
      <c r="AY286" s="17">
        <f t="shared" ref="AY286:CD286" si="761">CORREL($F$236:$F$274,DB$196:DB$234)</f>
        <v>-0.30608052779644895</v>
      </c>
      <c r="AZ286" s="17">
        <f t="shared" si="761"/>
        <v>-0.23191622403212722</v>
      </c>
      <c r="BA286" s="17">
        <f t="shared" si="761"/>
        <v>-0.15919852162281783</v>
      </c>
      <c r="BB286" s="17">
        <f t="shared" si="761"/>
        <v>-0.18002042133610674</v>
      </c>
      <c r="BC286" s="17">
        <f t="shared" si="761"/>
        <v>-0.12717347244523622</v>
      </c>
      <c r="BD286" s="17">
        <f t="shared" si="761"/>
        <v>-0.30893126999435511</v>
      </c>
      <c r="BE286" s="17">
        <f t="shared" si="761"/>
        <v>-0.17236826028148053</v>
      </c>
      <c r="BF286" s="17">
        <f t="shared" si="761"/>
        <v>-0.22684730144489798</v>
      </c>
      <c r="BG286" s="17">
        <f t="shared" si="761"/>
        <v>-0.17624913075210935</v>
      </c>
      <c r="BH286" s="17">
        <f t="shared" si="761"/>
        <v>0.19892122437200502</v>
      </c>
      <c r="BI286" s="17">
        <f t="shared" si="761"/>
        <v>-0.31351761058097555</v>
      </c>
      <c r="BJ286" s="17">
        <f t="shared" si="761"/>
        <v>-0.37837396431728515</v>
      </c>
      <c r="BK286" s="68">
        <f t="shared" si="761"/>
        <v>-0.36627473776317276</v>
      </c>
      <c r="BL286" s="17">
        <f t="shared" si="761"/>
        <v>-0.10877351316539569</v>
      </c>
      <c r="BM286" s="17">
        <f t="shared" si="761"/>
        <v>-1.1157644220591114E-3</v>
      </c>
      <c r="BN286" s="17">
        <f t="shared" si="761"/>
        <v>4.0795349500197857E-2</v>
      </c>
      <c r="BO286" s="17">
        <f t="shared" si="761"/>
        <v>-1.23487505596265E-2</v>
      </c>
      <c r="BP286" s="17">
        <f t="shared" si="761"/>
        <v>-4.7197248071596488E-3</v>
      </c>
      <c r="BQ286" s="17">
        <f t="shared" si="761"/>
        <v>-3.9081573489417661E-2</v>
      </c>
      <c r="BR286" s="17">
        <f t="shared" si="761"/>
        <v>2.7081535789265802E-2</v>
      </c>
      <c r="BS286" s="17">
        <f t="shared" si="761"/>
        <v>-0.12745369547541144</v>
      </c>
      <c r="BT286" s="17">
        <f t="shared" si="761"/>
        <v>-0.45343594578446977</v>
      </c>
      <c r="BU286" s="17">
        <f t="shared" si="761"/>
        <v>-4.0991335985095634E-2</v>
      </c>
      <c r="BV286" s="17">
        <f t="shared" si="761"/>
        <v>-0.14951510216322819</v>
      </c>
      <c r="BW286" s="17">
        <f t="shared" si="761"/>
        <v>-7.6940558349149799E-2</v>
      </c>
      <c r="BX286" s="68">
        <f t="shared" si="761"/>
        <v>-0.15413335064949485</v>
      </c>
      <c r="BY286" s="17">
        <f t="shared" si="761"/>
        <v>-0.29347490213845462</v>
      </c>
      <c r="BZ286" s="17">
        <f t="shared" si="761"/>
        <v>-0.28194653964689675</v>
      </c>
      <c r="CA286" s="17">
        <f t="shared" si="761"/>
        <v>-0.24842049681357645</v>
      </c>
      <c r="CB286" s="17">
        <f t="shared" si="761"/>
        <v>-0.29923343203756736</v>
      </c>
      <c r="CC286" s="17">
        <f t="shared" si="761"/>
        <v>-0.13986695355924983</v>
      </c>
      <c r="CD286" s="17">
        <f t="shared" si="761"/>
        <v>-0.39992261016475028</v>
      </c>
      <c r="CE286" s="17">
        <f t="shared" ref="CE286:CX286" si="762">CORREL($F$236:$F$274,EH$196:EH$234)</f>
        <v>-4.30680628996232E-2</v>
      </c>
      <c r="CF286" s="17">
        <f t="shared" si="762"/>
        <v>-0.12000666919426665</v>
      </c>
      <c r="CG286" s="17">
        <f t="shared" si="762"/>
        <v>-0.17500540980343254</v>
      </c>
      <c r="CH286" s="17">
        <f t="shared" si="762"/>
        <v>1.2423186546291111E-2</v>
      </c>
      <c r="CI286" s="17">
        <f t="shared" si="762"/>
        <v>-0.28710530564289888</v>
      </c>
      <c r="CJ286" s="17">
        <f t="shared" si="762"/>
        <v>-0.40876967924071617</v>
      </c>
      <c r="CK286" s="68">
        <f t="shared" si="762"/>
        <v>-0.36886164027909324</v>
      </c>
      <c r="CL286" s="17">
        <f t="shared" si="762"/>
        <v>-0.27344856397131445</v>
      </c>
      <c r="CM286" s="17">
        <f t="shared" si="762"/>
        <v>-7.1486280612942821E-2</v>
      </c>
      <c r="CN286" s="17">
        <f t="shared" si="762"/>
        <v>5.2488631400897837E-2</v>
      </c>
      <c r="CO286" s="17">
        <f t="shared" si="762"/>
        <v>7.5880679489199899E-3</v>
      </c>
      <c r="CP286" s="17">
        <f t="shared" si="762"/>
        <v>-0.14480409749349527</v>
      </c>
      <c r="CQ286" s="17">
        <f t="shared" si="762"/>
        <v>-0.17924535723838667</v>
      </c>
      <c r="CR286" s="17">
        <f t="shared" si="762"/>
        <v>-0.2643482595198563</v>
      </c>
      <c r="CS286" s="17">
        <f t="shared" si="762"/>
        <v>-0.22687846649136037</v>
      </c>
      <c r="CT286" s="17">
        <f t="shared" si="762"/>
        <v>0.13978325451481388</v>
      </c>
      <c r="CU286" s="17">
        <f t="shared" si="762"/>
        <v>0.24951439168785405</v>
      </c>
      <c r="CV286" s="17">
        <f t="shared" si="762"/>
        <v>-0.23620121528870591</v>
      </c>
      <c r="CW286" s="17">
        <f t="shared" si="762"/>
        <v>-0.23620121528870591</v>
      </c>
      <c r="CX286" s="17">
        <f t="shared" si="762"/>
        <v>-0.17581575256575019</v>
      </c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</row>
    <row r="287" spans="1:151">
      <c r="A287" s="66" t="s">
        <v>211</v>
      </c>
      <c r="B287" s="17">
        <f>CORREL($G$236:$G$274,H$46:H$84)</f>
        <v>-0.21282987691752345</v>
      </c>
      <c r="C287" s="17">
        <f t="shared" ref="C287:Q287" si="763">CORREL($G$236:$G$274,I$46:I$84)</f>
        <v>-9.0562407003373244E-2</v>
      </c>
      <c r="D287" s="17">
        <f t="shared" si="763"/>
        <v>-0.38894370620491275</v>
      </c>
      <c r="E287" s="17">
        <f t="shared" si="763"/>
        <v>-0.4029621912197211</v>
      </c>
      <c r="F287" s="17">
        <f t="shared" si="763"/>
        <v>-0.1611866795427376</v>
      </c>
      <c r="G287" s="17">
        <f t="shared" si="763"/>
        <v>-0.2328027045712662</v>
      </c>
      <c r="H287" s="17">
        <f t="shared" si="763"/>
        <v>-1.3064346612632524E-2</v>
      </c>
      <c r="I287" s="17">
        <f t="shared" si="763"/>
        <v>9.7029519587496532E-2</v>
      </c>
      <c r="J287" s="17">
        <f t="shared" si="763"/>
        <v>-0.15845225242839528</v>
      </c>
      <c r="K287" s="17">
        <f t="shared" si="763"/>
        <v>-4.6928219440076809E-2</v>
      </c>
      <c r="L287" s="17">
        <f t="shared" si="763"/>
        <v>8.1035862368020097E-3</v>
      </c>
      <c r="M287" s="17">
        <f t="shared" si="763"/>
        <v>5.152401586670758E-2</v>
      </c>
      <c r="N287" s="17">
        <f t="shared" si="763"/>
        <v>4.8184959152932319E-2</v>
      </c>
      <c r="O287" s="17">
        <f t="shared" si="763"/>
        <v>7.4870199662557771E-2</v>
      </c>
      <c r="P287" s="17">
        <f t="shared" si="763"/>
        <v>0.15936867566642182</v>
      </c>
      <c r="Q287" s="17">
        <f t="shared" si="763"/>
        <v>-0.27114924706686222</v>
      </c>
      <c r="R287" s="17">
        <f t="shared" ref="R287" si="764">CORREL($G$236:$G$274,X$46:X$84)</f>
        <v>0.17076506860212606</v>
      </c>
      <c r="S287" s="17">
        <f t="shared" ref="S287" si="765">CORREL($G$236:$G$274,Y$46:Y$84)</f>
        <v>4.5179097332625859E-2</v>
      </c>
      <c r="T287" s="17">
        <f t="shared" ref="T287" si="766">CORREL($G$236:$G$274,Z$46:Z$84)</f>
        <v>-0.11664762832690773</v>
      </c>
      <c r="U287" s="17">
        <f t="shared" ref="U287" si="767">CORREL($G$236:$G$274,AA$46:AA$84)</f>
        <v>-8.6639299272612297E-2</v>
      </c>
      <c r="V287" s="17">
        <f t="shared" ref="V287" si="768">CORREL($G$236:$G$274,AB$46:AB$84)</f>
        <v>-0.22385447182889195</v>
      </c>
      <c r="W287" s="17">
        <f t="shared" ref="W287" si="769">CORREL($G$236:$G$274,AC$46:AC$84)</f>
        <v>-0.17805048080798411</v>
      </c>
      <c r="Y287" s="31">
        <f>COUNT(G$236:G$274)</f>
        <v>30</v>
      </c>
      <c r="Z287" s="17">
        <f t="shared" si="703"/>
        <v>0.25882157965526786</v>
      </c>
      <c r="AA287" s="17">
        <f t="shared" si="704"/>
        <v>0.63412165444690261</v>
      </c>
      <c r="AB287" s="17">
        <f t="shared" si="705"/>
        <v>3.3648267384602873E-2</v>
      </c>
      <c r="AC287" s="17">
        <f t="shared" si="706"/>
        <v>2.7251465306860297E-2</v>
      </c>
      <c r="AD287" s="17">
        <f t="shared" si="707"/>
        <v>0.39481034365203704</v>
      </c>
      <c r="AE287" s="17">
        <f t="shared" si="708"/>
        <v>0.21570586066146674</v>
      </c>
      <c r="AF287" s="17">
        <f t="shared" si="709"/>
        <v>0.94537281277496732</v>
      </c>
      <c r="AG287" s="17">
        <f t="shared" si="710"/>
        <v>0.60999777873557171</v>
      </c>
      <c r="AH287" s="17">
        <f t="shared" si="711"/>
        <v>0.40298418864103314</v>
      </c>
      <c r="AI287" s="17">
        <f t="shared" si="712"/>
        <v>0.80548866935876517</v>
      </c>
      <c r="AJ287" s="17">
        <f t="shared" si="713"/>
        <v>0.96610029202117864</v>
      </c>
      <c r="AK287" s="17">
        <f t="shared" si="714"/>
        <v>0.78685510064000441</v>
      </c>
      <c r="AL287" s="17">
        <f t="shared" si="715"/>
        <v>0.80038240053650667</v>
      </c>
      <c r="AM287" s="17">
        <f t="shared" si="716"/>
        <v>0.69416536370442938</v>
      </c>
      <c r="AN287" s="17">
        <f t="shared" si="717"/>
        <v>0.40023416963941494</v>
      </c>
      <c r="AO287" s="17">
        <f t="shared" si="718"/>
        <v>0.14723903670746372</v>
      </c>
      <c r="AP287" s="17">
        <f t="shared" si="719"/>
        <v>0.36693585892762937</v>
      </c>
      <c r="AQ287" s="17">
        <f t="shared" si="720"/>
        <v>0.81260856871256415</v>
      </c>
      <c r="AR287" s="17">
        <f t="shared" si="721"/>
        <v>0.53930872120968765</v>
      </c>
      <c r="AS287" s="17">
        <f t="shared" si="722"/>
        <v>0.64893903167116351</v>
      </c>
      <c r="AT287" s="17">
        <f t="shared" si="723"/>
        <v>0.23437407940983818</v>
      </c>
      <c r="AU287" s="17">
        <f t="shared" si="724"/>
        <v>0.34653310957222494</v>
      </c>
      <c r="AX287" s="66" t="s">
        <v>211</v>
      </c>
      <c r="AY287" s="17">
        <f t="shared" ref="AY287:CD287" si="770">CORREL($G$236:$G$274,DB$196:DB$234)</f>
        <v>0.20914714662788417</v>
      </c>
      <c r="AZ287" s="17">
        <f t="shared" si="770"/>
        <v>0.26790817460496918</v>
      </c>
      <c r="BA287" s="17">
        <f t="shared" si="770"/>
        <v>0.22758316467339579</v>
      </c>
      <c r="BB287" s="17">
        <f t="shared" si="770"/>
        <v>1.1283863210339442E-2</v>
      </c>
      <c r="BC287" s="17">
        <f t="shared" si="770"/>
        <v>-0.20286655015351557</v>
      </c>
      <c r="BD287" s="17">
        <f t="shared" si="770"/>
        <v>0.14143667432828991</v>
      </c>
      <c r="BE287" s="17">
        <f t="shared" si="770"/>
        <v>-0.27658615636528922</v>
      </c>
      <c r="BF287" s="17">
        <f t="shared" si="770"/>
        <v>0.16850359780104443</v>
      </c>
      <c r="BG287" s="17">
        <f t="shared" si="770"/>
        <v>0.19287354647294414</v>
      </c>
      <c r="BH287" s="17">
        <f t="shared" si="770"/>
        <v>0.18375727172136319</v>
      </c>
      <c r="BI287" s="17">
        <f t="shared" si="770"/>
        <v>5.8096764050494583E-2</v>
      </c>
      <c r="BJ287" s="17">
        <f t="shared" si="770"/>
        <v>0.15918135625044938</v>
      </c>
      <c r="BK287" s="68">
        <f t="shared" si="770"/>
        <v>-3.0278021021936982E-2</v>
      </c>
      <c r="BL287" s="17">
        <f t="shared" si="770"/>
        <v>4.5317971794221465E-2</v>
      </c>
      <c r="BM287" s="17">
        <f t="shared" si="770"/>
        <v>0.19761552902117449</v>
      </c>
      <c r="BN287" s="17">
        <f t="shared" si="770"/>
        <v>0.10132624567534991</v>
      </c>
      <c r="BO287" s="17">
        <f t="shared" si="770"/>
        <v>-1.7880526736910235E-2</v>
      </c>
      <c r="BP287" s="17">
        <f t="shared" si="770"/>
        <v>-0.19544070471963662</v>
      </c>
      <c r="BQ287" s="17">
        <f t="shared" si="770"/>
        <v>-8.6427304006260627E-2</v>
      </c>
      <c r="BR287" s="17">
        <f t="shared" si="770"/>
        <v>-0.19560660884061332</v>
      </c>
      <c r="BS287" s="17">
        <f t="shared" si="770"/>
        <v>2.7832096955358248E-2</v>
      </c>
      <c r="BT287" s="17">
        <f t="shared" si="770"/>
        <v>0.15059565678475037</v>
      </c>
      <c r="BU287" s="17">
        <f t="shared" si="770"/>
        <v>0.12780537594786465</v>
      </c>
      <c r="BV287" s="17">
        <f t="shared" si="770"/>
        <v>-2.5477452248262138E-2</v>
      </c>
      <c r="BW287" s="17">
        <f t="shared" si="770"/>
        <v>-0.30271465868622843</v>
      </c>
      <c r="BX287" s="68">
        <f t="shared" si="770"/>
        <v>-0.23116934997317787</v>
      </c>
      <c r="BY287" s="17">
        <f t="shared" si="770"/>
        <v>6.6014735084906975E-2</v>
      </c>
      <c r="BZ287" s="17">
        <f t="shared" si="770"/>
        <v>0.23062327539274982</v>
      </c>
      <c r="CA287" s="17">
        <f t="shared" si="770"/>
        <v>0.1828829489731664</v>
      </c>
      <c r="CB287" s="17">
        <f t="shared" si="770"/>
        <v>-4.3838659287379872E-2</v>
      </c>
      <c r="CC287" s="17">
        <f t="shared" si="770"/>
        <v>-0.33905111088496609</v>
      </c>
      <c r="CD287" s="17">
        <f t="shared" si="770"/>
        <v>-2.1321036671361447E-3</v>
      </c>
      <c r="CE287" s="17">
        <f t="shared" ref="CE287:CX287" si="771">CORREL($G$236:$G$274,EH$196:EH$234)</f>
        <v>-0.46857946904099046</v>
      </c>
      <c r="CF287" s="17">
        <f t="shared" si="771"/>
        <v>1.4463528891146264E-2</v>
      </c>
      <c r="CG287" s="17">
        <f t="shared" si="771"/>
        <v>-5.256140727664161E-3</v>
      </c>
      <c r="CH287" s="17">
        <f t="shared" si="771"/>
        <v>4.8074033076551233E-2</v>
      </c>
      <c r="CI287" s="17">
        <f t="shared" si="771"/>
        <v>-0.22394690783360252</v>
      </c>
      <c r="CJ287" s="17">
        <f t="shared" si="771"/>
        <v>0.20541782072607365</v>
      </c>
      <c r="CK287" s="68">
        <f t="shared" si="771"/>
        <v>-9.8946329826499479E-2</v>
      </c>
      <c r="CL287" s="17">
        <f t="shared" si="771"/>
        <v>0.3600305183739721</v>
      </c>
      <c r="CM287" s="17">
        <f t="shared" si="771"/>
        <v>1.639089853224638E-2</v>
      </c>
      <c r="CN287" s="17">
        <f t="shared" si="771"/>
        <v>9.3071293382584977E-2</v>
      </c>
      <c r="CO287" s="17">
        <f t="shared" si="771"/>
        <v>9.66231531259443E-2</v>
      </c>
      <c r="CP287" s="17">
        <f t="shared" si="771"/>
        <v>0.22969557824020848</v>
      </c>
      <c r="CQ287" s="17">
        <f t="shared" si="771"/>
        <v>0.36766900620802284</v>
      </c>
      <c r="CR287" s="17">
        <f t="shared" si="771"/>
        <v>0.29373220671219963</v>
      </c>
      <c r="CS287" s="17">
        <f t="shared" si="771"/>
        <v>0.35134167314631742</v>
      </c>
      <c r="CT287" s="17">
        <f t="shared" si="771"/>
        <v>0.22334121965948592</v>
      </c>
      <c r="CU287" s="17">
        <f t="shared" si="771"/>
        <v>0.18708130225584985</v>
      </c>
      <c r="CV287" s="17">
        <f t="shared" si="771"/>
        <v>0.35273166580689147</v>
      </c>
      <c r="CW287" s="17">
        <f t="shared" si="771"/>
        <v>0.35273166580689147</v>
      </c>
      <c r="CX287" s="17">
        <f t="shared" si="771"/>
        <v>0.23651559597262639</v>
      </c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</row>
    <row r="288" spans="1:151">
      <c r="A288" s="66" t="s">
        <v>202</v>
      </c>
      <c r="B288" s="17">
        <f>CORREL($H$236:$H$274,H$46:H$84)</f>
        <v>1.3675680487199646E-2</v>
      </c>
      <c r="C288" s="17">
        <f t="shared" ref="C288:Q288" si="772">CORREL($H$236:$H$274,I$46:I$84)</f>
        <v>-6.4647312058694423E-2</v>
      </c>
      <c r="D288" s="17">
        <f t="shared" si="772"/>
        <v>-0.50747065038228745</v>
      </c>
      <c r="E288" s="17">
        <f t="shared" si="772"/>
        <v>-0.66018095942890953</v>
      </c>
      <c r="F288" s="17">
        <f t="shared" si="772"/>
        <v>-0.52339161253138544</v>
      </c>
      <c r="G288" s="17">
        <f t="shared" si="772"/>
        <v>-0.57492393188103841</v>
      </c>
      <c r="H288" s="17">
        <f t="shared" si="772"/>
        <v>2.4873473818785578E-2</v>
      </c>
      <c r="I288" s="17">
        <f t="shared" si="772"/>
        <v>-0.23393392286827636</v>
      </c>
      <c r="J288" s="17">
        <f t="shared" si="772"/>
        <v>-0.56251301595114767</v>
      </c>
      <c r="K288" s="17">
        <f t="shared" si="772"/>
        <v>-0.51006752519248155</v>
      </c>
      <c r="L288" s="17">
        <f t="shared" si="772"/>
        <v>-0.46663635934576259</v>
      </c>
      <c r="M288" s="17">
        <f t="shared" si="772"/>
        <v>-0.42756988567167004</v>
      </c>
      <c r="N288" s="17">
        <f t="shared" si="772"/>
        <v>-0.39050580220208297</v>
      </c>
      <c r="O288" s="17">
        <f t="shared" si="772"/>
        <v>-0.25284928715334776</v>
      </c>
      <c r="P288" s="17">
        <f t="shared" si="772"/>
        <v>2.3455027991330209E-2</v>
      </c>
      <c r="Q288" s="17">
        <f t="shared" si="772"/>
        <v>-0.13862175880757385</v>
      </c>
      <c r="R288" s="17">
        <f t="shared" ref="R288" si="773">CORREL($H$236:$H$274,X$46:X$84)</f>
        <v>0.10785170898379622</v>
      </c>
      <c r="S288" s="17">
        <f t="shared" ref="S288" si="774">CORREL($H$236:$H$274,Y$46:Y$84)</f>
        <v>0.14624214418811204</v>
      </c>
      <c r="T288" s="17">
        <f t="shared" ref="T288" si="775">CORREL($H$236:$H$274,Z$46:Z$84)</f>
        <v>0.15840475829622136</v>
      </c>
      <c r="U288" s="17">
        <f t="shared" ref="U288" si="776">CORREL($H$236:$H$274,AA$46:AA$84)</f>
        <v>-0.60212464410635269</v>
      </c>
      <c r="V288" s="17">
        <f t="shared" ref="V288" si="777">CORREL($H$236:$H$274,AB$46:AB$84)</f>
        <v>-0.59658576942165809</v>
      </c>
      <c r="W288" s="17">
        <f t="shared" ref="W288" si="778">CORREL($H$236:$H$274,AC$46:AC$84)</f>
        <v>-0.50952605190123834</v>
      </c>
      <c r="Y288" s="31">
        <f>COUNT(H$236:H$274)</f>
        <v>38</v>
      </c>
      <c r="Z288" s="17">
        <f t="shared" si="703"/>
        <v>0.93505217478113856</v>
      </c>
      <c r="AA288" s="17">
        <f t="shared" si="704"/>
        <v>0.69978979675313702</v>
      </c>
      <c r="AB288" s="17">
        <f t="shared" si="705"/>
        <v>1.1459612872573304E-3</v>
      </c>
      <c r="AC288" s="17">
        <f t="shared" si="706"/>
        <v>6.4954446592836375E-6</v>
      </c>
      <c r="AD288" s="17">
        <f t="shared" si="707"/>
        <v>7.4652629939876496E-4</v>
      </c>
      <c r="AE288" s="17">
        <f t="shared" si="708"/>
        <v>1.5975900921646704E-4</v>
      </c>
      <c r="AF288" s="17">
        <f t="shared" si="709"/>
        <v>0.88216034456030656</v>
      </c>
      <c r="AG288" s="17">
        <f t="shared" si="710"/>
        <v>0.15748080084551314</v>
      </c>
      <c r="AH288" s="17">
        <f t="shared" si="711"/>
        <v>2.3704110511563257E-4</v>
      </c>
      <c r="AI288" s="17">
        <f t="shared" si="712"/>
        <v>1.070098698007437E-3</v>
      </c>
      <c r="AJ288" s="17">
        <f t="shared" si="713"/>
        <v>3.1448387945333762E-3</v>
      </c>
      <c r="AK288" s="17">
        <f t="shared" si="714"/>
        <v>7.415187686593076E-3</v>
      </c>
      <c r="AL288" s="17">
        <f t="shared" si="715"/>
        <v>1.5353089904538044E-2</v>
      </c>
      <c r="AM288" s="17">
        <f t="shared" si="716"/>
        <v>0.12561886097486069</v>
      </c>
      <c r="AN288" s="17">
        <f t="shared" si="717"/>
        <v>0.88883724693503574</v>
      </c>
      <c r="AO288" s="17">
        <f t="shared" si="718"/>
        <v>0.40654179954474312</v>
      </c>
      <c r="AP288" s="17">
        <f t="shared" si="719"/>
        <v>0.51923982355590725</v>
      </c>
      <c r="AQ288" s="17">
        <f t="shared" si="720"/>
        <v>0.38097229871724692</v>
      </c>
      <c r="AR288" s="17">
        <f t="shared" si="721"/>
        <v>0.34217888419147968</v>
      </c>
      <c r="AS288" s="17">
        <f t="shared" si="722"/>
        <v>6.3504717308494849E-5</v>
      </c>
      <c r="AT288" s="17">
        <f t="shared" si="723"/>
        <v>7.7149651417969089E-5</v>
      </c>
      <c r="AU288" s="17">
        <f t="shared" si="724"/>
        <v>1.0855393039364129E-3</v>
      </c>
      <c r="AX288" s="66" t="s">
        <v>202</v>
      </c>
      <c r="AY288" s="17">
        <f t="shared" ref="AY288:CD288" si="779">CORREL($H$236:$H$274,DB$196:DB$234)</f>
        <v>0.2266551586431656</v>
      </c>
      <c r="AZ288" s="17">
        <f t="shared" si="779"/>
        <v>8.9471392921314681E-3</v>
      </c>
      <c r="BA288" s="17">
        <f t="shared" si="779"/>
        <v>1.257659157945982E-2</v>
      </c>
      <c r="BB288" s="17">
        <f t="shared" si="779"/>
        <v>-6.6537956705725501E-2</v>
      </c>
      <c r="BC288" s="17">
        <f t="shared" si="779"/>
        <v>-0.13923168056190166</v>
      </c>
      <c r="BD288" s="17">
        <f t="shared" si="779"/>
        <v>0.21690312640677634</v>
      </c>
      <c r="BE288" s="17">
        <f t="shared" si="779"/>
        <v>-0.11669171032104463</v>
      </c>
      <c r="BF288" s="17">
        <f t="shared" si="779"/>
        <v>0.18005892415614203</v>
      </c>
      <c r="BG288" s="17">
        <f t="shared" si="779"/>
        <v>0.30705429768262732</v>
      </c>
      <c r="BH288" s="17">
        <f t="shared" si="779"/>
        <v>0.46295802160138638</v>
      </c>
      <c r="BI288" s="17">
        <f t="shared" si="779"/>
        <v>8.977743697344831E-3</v>
      </c>
      <c r="BJ288" s="17">
        <f t="shared" si="779"/>
        <v>0.14935765185863117</v>
      </c>
      <c r="BK288" s="68">
        <f t="shared" si="779"/>
        <v>-2.7072300827291486E-2</v>
      </c>
      <c r="BL288" s="17">
        <f t="shared" si="779"/>
        <v>8.8654820140403046E-2</v>
      </c>
      <c r="BM288" s="17">
        <f t="shared" si="779"/>
        <v>0.15851554611241089</v>
      </c>
      <c r="BN288" s="17">
        <f t="shared" si="779"/>
        <v>8.6209618809102662E-2</v>
      </c>
      <c r="BO288" s="17">
        <f t="shared" si="779"/>
        <v>-6.3390428619527747E-2</v>
      </c>
      <c r="BP288" s="17">
        <f t="shared" si="779"/>
        <v>-0.20389851683519725</v>
      </c>
      <c r="BQ288" s="17">
        <f t="shared" si="779"/>
        <v>9.5527259496863845E-2</v>
      </c>
      <c r="BR288" s="17">
        <f t="shared" si="779"/>
        <v>-0.1013095881945786</v>
      </c>
      <c r="BS288" s="17">
        <f t="shared" si="779"/>
        <v>2.2721063542015318E-2</v>
      </c>
      <c r="BT288" s="17">
        <f t="shared" si="779"/>
        <v>0.17996467782968958</v>
      </c>
      <c r="BU288" s="17">
        <f t="shared" si="779"/>
        <v>0.28467464169494927</v>
      </c>
      <c r="BV288" s="17">
        <f t="shared" si="779"/>
        <v>-3.6031527660682669E-2</v>
      </c>
      <c r="BW288" s="17">
        <f t="shared" si="779"/>
        <v>-6.0190734863439961E-2</v>
      </c>
      <c r="BX288" s="68">
        <f t="shared" si="779"/>
        <v>-0.16224188235455686</v>
      </c>
      <c r="BY288" s="17">
        <f t="shared" si="779"/>
        <v>0.14616138390011488</v>
      </c>
      <c r="BZ288" s="17">
        <f t="shared" si="779"/>
        <v>-0.28094196646609437</v>
      </c>
      <c r="CA288" s="17">
        <f t="shared" si="779"/>
        <v>-0.17198289725133772</v>
      </c>
      <c r="CB288" s="17">
        <f t="shared" si="779"/>
        <v>-0.18883884948247751</v>
      </c>
      <c r="CC288" s="17">
        <f t="shared" si="779"/>
        <v>-0.12944808636095675</v>
      </c>
      <c r="CD288" s="17">
        <f t="shared" si="779"/>
        <v>0.10334646207359102</v>
      </c>
      <c r="CE288" s="17">
        <f t="shared" ref="CE288:CX288" si="780">CORREL($H$236:$H$274,EH$196:EH$234)</f>
        <v>-0.40752256149037985</v>
      </c>
      <c r="CF288" s="17">
        <f t="shared" si="780"/>
        <v>0.1068425246981988</v>
      </c>
      <c r="CG288" s="17">
        <f t="shared" si="780"/>
        <v>0.24210699134122199</v>
      </c>
      <c r="CH288" s="17">
        <f t="shared" si="780"/>
        <v>0.35417400799665516</v>
      </c>
      <c r="CI288" s="17">
        <f t="shared" si="780"/>
        <v>-8.5528041413858308E-2</v>
      </c>
      <c r="CJ288" s="17">
        <f t="shared" si="780"/>
        <v>-0.11803183072910078</v>
      </c>
      <c r="CK288" s="68">
        <f t="shared" si="780"/>
        <v>-0.18581365146832124</v>
      </c>
      <c r="CL288" s="17">
        <f t="shared" si="780"/>
        <v>0.25848922922059564</v>
      </c>
      <c r="CM288" s="17">
        <f t="shared" si="780"/>
        <v>0.17573927170685957</v>
      </c>
      <c r="CN288" s="17">
        <f t="shared" si="780"/>
        <v>0.25575380419301885</v>
      </c>
      <c r="CO288" s="17">
        <f t="shared" si="780"/>
        <v>0.13078389231497373</v>
      </c>
      <c r="CP288" s="17">
        <f t="shared" si="780"/>
        <v>9.8684025148345317E-2</v>
      </c>
      <c r="CQ288" s="17">
        <f t="shared" si="780"/>
        <v>0.26888362916719338</v>
      </c>
      <c r="CR288" s="17">
        <f t="shared" si="780"/>
        <v>0.37868273421288895</v>
      </c>
      <c r="CS288" s="17">
        <f t="shared" si="780"/>
        <v>0.27653627310882767</v>
      </c>
      <c r="CT288" s="17">
        <f t="shared" si="780"/>
        <v>0.22024131983168838</v>
      </c>
      <c r="CU288" s="17">
        <f t="shared" si="780"/>
        <v>0.40956585908806775</v>
      </c>
      <c r="CV288" s="17">
        <f t="shared" si="780"/>
        <v>0.13345284860917372</v>
      </c>
      <c r="CW288" s="17">
        <f t="shared" si="780"/>
        <v>0.13345284860917372</v>
      </c>
      <c r="CX288" s="17">
        <f t="shared" si="780"/>
        <v>0.24717551368530297</v>
      </c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</row>
    <row r="289" spans="1:151">
      <c r="A289" s="66" t="s">
        <v>203</v>
      </c>
      <c r="B289" s="17">
        <f>CORREL($I$236:$I$274,H$46:H$84)</f>
        <v>-0.28803483136888042</v>
      </c>
      <c r="C289" s="17">
        <f t="shared" ref="C289:Q289" si="781">CORREL($I$236:$I$274,I$46:I$84)</f>
        <v>-0.33925898134027066</v>
      </c>
      <c r="D289" s="17">
        <f t="shared" si="781"/>
        <v>-0.48479255883740358</v>
      </c>
      <c r="E289" s="17">
        <f t="shared" si="781"/>
        <v>-0.59159217184337909</v>
      </c>
      <c r="F289" s="17">
        <f t="shared" si="781"/>
        <v>-0.15373858088495457</v>
      </c>
      <c r="G289" s="17">
        <f t="shared" si="781"/>
        <v>-0.21896622480169312</v>
      </c>
      <c r="H289" s="17">
        <f t="shared" si="781"/>
        <v>-0.27663933691279557</v>
      </c>
      <c r="I289" s="17">
        <f t="shared" si="781"/>
        <v>-0.15270422328433836</v>
      </c>
      <c r="J289" s="17">
        <f t="shared" si="781"/>
        <v>-0.28906275913157098</v>
      </c>
      <c r="K289" s="17">
        <f t="shared" si="781"/>
        <v>-0.20564887566536078</v>
      </c>
      <c r="L289" s="17">
        <f t="shared" si="781"/>
        <v>-0.19061850950832451</v>
      </c>
      <c r="M289" s="17">
        <f t="shared" si="781"/>
        <v>-0.15033747255359925</v>
      </c>
      <c r="N289" s="17">
        <f t="shared" si="781"/>
        <v>-0.14393476632282409</v>
      </c>
      <c r="O289" s="17">
        <f t="shared" si="781"/>
        <v>-0.14028425132484643</v>
      </c>
      <c r="P289" s="17">
        <f t="shared" si="781"/>
        <v>-0.16529441361456451</v>
      </c>
      <c r="Q289" s="17">
        <f t="shared" si="781"/>
        <v>2.1076328246009923E-2</v>
      </c>
      <c r="R289" s="17">
        <f t="shared" ref="R289" si="782">CORREL($I$236:$I$274,X$46:X$84)</f>
        <v>0.30604969786856057</v>
      </c>
      <c r="S289" s="17">
        <f t="shared" ref="S289" si="783">CORREL($I$236:$I$274,Y$46:Y$84)</f>
        <v>-3.4999535885642669E-2</v>
      </c>
      <c r="T289" s="17">
        <f t="shared" ref="T289" si="784">CORREL($I$236:$I$274,Z$46:Z$84)</f>
        <v>0.25099368892678392</v>
      </c>
      <c r="U289" s="17">
        <f t="shared" ref="U289" si="785">CORREL($I$236:$I$274,AA$46:AA$84)</f>
        <v>-4.6551096803687853E-2</v>
      </c>
      <c r="V289" s="17">
        <f t="shared" ref="V289" si="786">CORREL($I$236:$I$274,AB$46:AB$84)</f>
        <v>-0.30621367135341282</v>
      </c>
      <c r="W289" s="17">
        <f t="shared" ref="W289" si="787">CORREL($I$236:$I$274,AC$46:AC$84)</f>
        <v>-0.37148448543502555</v>
      </c>
      <c r="Y289" s="31">
        <f>COUNT(I$236:I$274)</f>
        <v>25</v>
      </c>
      <c r="Z289" s="17">
        <f t="shared" si="703"/>
        <v>0.16264217030690836</v>
      </c>
      <c r="AA289" s="17">
        <f t="shared" si="704"/>
        <v>9.7100671181729742E-2</v>
      </c>
      <c r="AB289" s="17">
        <f t="shared" si="705"/>
        <v>1.4045151644575584E-2</v>
      </c>
      <c r="AC289" s="17">
        <f t="shared" si="706"/>
        <v>1.8406127871050232E-3</v>
      </c>
      <c r="AD289" s="17">
        <f t="shared" si="707"/>
        <v>0.46312068219776803</v>
      </c>
      <c r="AE289" s="17">
        <f t="shared" si="708"/>
        <v>0.2929787940341213</v>
      </c>
      <c r="AF289" s="17">
        <f t="shared" si="709"/>
        <v>0.18067405364563521</v>
      </c>
      <c r="AG289" s="17">
        <f t="shared" si="710"/>
        <v>0.46617154236766012</v>
      </c>
      <c r="AH289" s="17">
        <f t="shared" si="711"/>
        <v>0.16108035144814944</v>
      </c>
      <c r="AI289" s="17">
        <f t="shared" si="712"/>
        <v>0.32403690553294184</v>
      </c>
      <c r="AJ289" s="17">
        <f t="shared" si="713"/>
        <v>0.36139722114130268</v>
      </c>
      <c r="AK289" s="17">
        <f t="shared" si="714"/>
        <v>0.47319130593022807</v>
      </c>
      <c r="AL289" s="17">
        <f t="shared" si="715"/>
        <v>0.49245028771655397</v>
      </c>
      <c r="AM289" s="17">
        <f t="shared" si="716"/>
        <v>0.50360354394446549</v>
      </c>
      <c r="AN289" s="17">
        <f t="shared" si="717"/>
        <v>0.42975314169024115</v>
      </c>
      <c r="AO289" s="17">
        <f t="shared" si="718"/>
        <v>0.92034648605909219</v>
      </c>
      <c r="AP289" s="17">
        <f t="shared" si="719"/>
        <v>0.13678360725792035</v>
      </c>
      <c r="AQ289" s="17">
        <f t="shared" si="720"/>
        <v>0.86808697557746306</v>
      </c>
      <c r="AR289" s="17">
        <f t="shared" si="721"/>
        <v>0.22619880525169886</v>
      </c>
      <c r="AS289" s="17">
        <f t="shared" si="722"/>
        <v>0.8251245966301628</v>
      </c>
      <c r="AT289" s="17">
        <f t="shared" si="723"/>
        <v>0.13656274030875973</v>
      </c>
      <c r="AU289" s="17">
        <f t="shared" si="724"/>
        <v>6.7491012359724739E-2</v>
      </c>
      <c r="AX289" s="66" t="s">
        <v>203</v>
      </c>
      <c r="AY289" s="17">
        <f t="shared" ref="AY289:CD289" si="788">CORREL($I$236:$I$274,DB$196:DB$234)</f>
        <v>-0.11579016808102038</v>
      </c>
      <c r="AZ289" s="17">
        <f t="shared" si="788"/>
        <v>-0.12886185095296915</v>
      </c>
      <c r="BA289" s="17">
        <f t="shared" si="788"/>
        <v>-0.16071617822276446</v>
      </c>
      <c r="BB289" s="17">
        <f t="shared" si="788"/>
        <v>-0.21757135064358968</v>
      </c>
      <c r="BC289" s="17">
        <f t="shared" si="788"/>
        <v>-0.25969849978863552</v>
      </c>
      <c r="BD289" s="17">
        <f t="shared" si="788"/>
        <v>-0.10918832964862392</v>
      </c>
      <c r="BE289" s="17">
        <f t="shared" si="788"/>
        <v>-0.21135900093267282</v>
      </c>
      <c r="BF289" s="17">
        <f t="shared" si="788"/>
        <v>-0.20277239145038639</v>
      </c>
      <c r="BG289" s="17">
        <f t="shared" si="788"/>
        <v>3.3397897502728112E-2</v>
      </c>
      <c r="BH289" s="17">
        <f t="shared" si="788"/>
        <v>4.9369529310177018E-3</v>
      </c>
      <c r="BI289" s="17">
        <f t="shared" si="788"/>
        <v>-0.19735730198487714</v>
      </c>
      <c r="BJ289" s="17">
        <f t="shared" si="788"/>
        <v>-0.24434354826219068</v>
      </c>
      <c r="BK289" s="68">
        <f t="shared" si="788"/>
        <v>-0.38878578081637405</v>
      </c>
      <c r="BL289" s="17">
        <f t="shared" si="788"/>
        <v>-0.17781906077146617</v>
      </c>
      <c r="BM289" s="17">
        <f t="shared" si="788"/>
        <v>-0.33805377634669886</v>
      </c>
      <c r="BN289" s="17">
        <f t="shared" si="788"/>
        <v>-0.45239144890463501</v>
      </c>
      <c r="BO289" s="17">
        <f t="shared" si="788"/>
        <v>-0.56359545548601997</v>
      </c>
      <c r="BP289" s="17">
        <f t="shared" si="788"/>
        <v>-0.23824183968050192</v>
      </c>
      <c r="BQ289" s="17">
        <f t="shared" si="788"/>
        <v>-0.23531829318701739</v>
      </c>
      <c r="BR289" s="17">
        <f t="shared" si="788"/>
        <v>-0.35079232011306766</v>
      </c>
      <c r="BS289" s="17">
        <f t="shared" si="788"/>
        <v>-0.28126771765580066</v>
      </c>
      <c r="BT289" s="17">
        <f t="shared" si="788"/>
        <v>-3.0685423691783807E-2</v>
      </c>
      <c r="BU289" s="17">
        <f t="shared" si="788"/>
        <v>-0.13979851602639687</v>
      </c>
      <c r="BV289" s="17">
        <f t="shared" si="788"/>
        <v>-0.30266704910012587</v>
      </c>
      <c r="BW289" s="17">
        <f t="shared" si="788"/>
        <v>-0.25800685878959689</v>
      </c>
      <c r="BX289" s="68">
        <f t="shared" si="788"/>
        <v>-0.54370225144135997</v>
      </c>
      <c r="BY289" s="17">
        <f t="shared" si="788"/>
        <v>7.8755455880255038E-2</v>
      </c>
      <c r="BZ289" s="17">
        <f t="shared" si="788"/>
        <v>1.8733525105769689E-2</v>
      </c>
      <c r="CA289" s="17">
        <f t="shared" si="788"/>
        <v>-1.0293440487963358E-2</v>
      </c>
      <c r="CB289" s="17">
        <f t="shared" si="788"/>
        <v>6.6581711788893341E-2</v>
      </c>
      <c r="CC289" s="17">
        <f t="shared" si="788"/>
        <v>-9.0535409585220536E-2</v>
      </c>
      <c r="CD289" s="17">
        <f t="shared" si="788"/>
        <v>7.7493577570690281E-2</v>
      </c>
      <c r="CE289" s="17">
        <f t="shared" ref="CE289:CX289" si="789">CORREL($I$236:$I$274,EH$196:EH$234)</f>
        <v>-0.25985097036360466</v>
      </c>
      <c r="CF289" s="17">
        <f t="shared" si="789"/>
        <v>-3.658107957768237E-3</v>
      </c>
      <c r="CG289" s="17">
        <f t="shared" si="789"/>
        <v>0.15151208820019901</v>
      </c>
      <c r="CH289" s="17">
        <f t="shared" si="789"/>
        <v>0.10124685376677366</v>
      </c>
      <c r="CI289" s="17">
        <f t="shared" si="789"/>
        <v>2.7831841335975594E-2</v>
      </c>
      <c r="CJ289" s="17">
        <f t="shared" si="789"/>
        <v>3.6746252737038708E-2</v>
      </c>
      <c r="CK289" s="68">
        <f t="shared" si="789"/>
        <v>-0.10608104708245386</v>
      </c>
      <c r="CL289" s="17">
        <f t="shared" si="789"/>
        <v>-0.18755454918332631</v>
      </c>
      <c r="CM289" s="17">
        <f t="shared" si="789"/>
        <v>8.5375783395081117E-2</v>
      </c>
      <c r="CN289" s="17">
        <f t="shared" si="789"/>
        <v>3.0702023361775112E-2</v>
      </c>
      <c r="CO289" s="17">
        <f t="shared" si="789"/>
        <v>-2.3247660933459566E-3</v>
      </c>
      <c r="CP289" s="17">
        <f t="shared" si="789"/>
        <v>-0.28236653165490766</v>
      </c>
      <c r="CQ289" s="17">
        <f t="shared" si="789"/>
        <v>-0.1537915599987531</v>
      </c>
      <c r="CR289" s="17">
        <f t="shared" si="789"/>
        <v>0.15984602187483429</v>
      </c>
      <c r="CS289" s="17">
        <f t="shared" si="789"/>
        <v>-0.11807561592330784</v>
      </c>
      <c r="CT289" s="17">
        <f t="shared" si="789"/>
        <v>-3.9733111921373944E-2</v>
      </c>
      <c r="CU289" s="17">
        <f t="shared" si="789"/>
        <v>-4.1598766046641554E-3</v>
      </c>
      <c r="CV289" s="17">
        <f t="shared" si="789"/>
        <v>-0.12673463155611733</v>
      </c>
      <c r="CW289" s="17">
        <f t="shared" si="789"/>
        <v>-0.12673463155611733</v>
      </c>
      <c r="CX289" s="17">
        <f t="shared" si="789"/>
        <v>-0.21145508830577259</v>
      </c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</row>
    <row r="290" spans="1:151">
      <c r="A290" s="66" t="s">
        <v>212</v>
      </c>
      <c r="B290" s="17">
        <f>CORREL($J$236:$J$274,H$46:H$84)</f>
        <v>0.29390253235268338</v>
      </c>
      <c r="C290" s="17">
        <f t="shared" ref="C290:Q290" si="790">CORREL($J$236:$J$274,I$46:I$84)</f>
        <v>2.6197447420168106E-3</v>
      </c>
      <c r="D290" s="17">
        <f t="shared" si="790"/>
        <v>0.1787486938779918</v>
      </c>
      <c r="E290" s="17">
        <f t="shared" si="790"/>
        <v>0.10910927973099693</v>
      </c>
      <c r="F290" s="17">
        <f t="shared" si="790"/>
        <v>-0.11459909188195362</v>
      </c>
      <c r="G290" s="17">
        <f t="shared" si="790"/>
        <v>9.3543365529595759E-2</v>
      </c>
      <c r="H290" s="17">
        <f t="shared" si="790"/>
        <v>0.44670586557021857</v>
      </c>
      <c r="I290" s="17">
        <f t="shared" si="790"/>
        <v>0.38691793560832033</v>
      </c>
      <c r="J290" s="17">
        <f t="shared" si="790"/>
        <v>0.17455947485817888</v>
      </c>
      <c r="K290" s="17">
        <f t="shared" si="790"/>
        <v>0.20041536165442073</v>
      </c>
      <c r="L290" s="17">
        <f t="shared" si="790"/>
        <v>0.24436354534851543</v>
      </c>
      <c r="M290" s="17">
        <f t="shared" si="790"/>
        <v>0.27853605810201265</v>
      </c>
      <c r="N290" s="17">
        <f t="shared" si="790"/>
        <v>0.30632703823844504</v>
      </c>
      <c r="O290" s="17">
        <f t="shared" si="790"/>
        <v>0.32775281930901368</v>
      </c>
      <c r="P290" s="17">
        <f t="shared" si="790"/>
        <v>0.43902020641801626</v>
      </c>
      <c r="Q290" s="17">
        <f t="shared" si="790"/>
        <v>0.12616058109374378</v>
      </c>
      <c r="R290" s="17">
        <f t="shared" ref="R290" si="791">CORREL($J$236:$J$274,X$46:X$84)</f>
        <v>-0.35606845608331505</v>
      </c>
      <c r="S290" s="17">
        <f t="shared" ref="S290" si="792">CORREL($J$236:$J$274,Y$46:Y$84)</f>
        <v>-0.20780622839349913</v>
      </c>
      <c r="T290" s="17">
        <f t="shared" ref="T290" si="793">CORREL($J$236:$J$274,Z$46:Z$84)</f>
        <v>-0.20739678759784086</v>
      </c>
      <c r="U290" s="17">
        <f t="shared" ref="U290" si="794">CORREL($J$236:$J$274,AA$46:AA$84)</f>
        <v>-9.964231832635273E-2</v>
      </c>
      <c r="V290" s="17">
        <f t="shared" ref="V290" si="795">CORREL($J$236:$J$274,AB$46:AB$84)</f>
        <v>-0.23718599246863203</v>
      </c>
      <c r="W290" s="17">
        <f t="shared" ref="W290" si="796">CORREL($J$236:$J$274,AC$46:AC$84)</f>
        <v>-0.15251768512954408</v>
      </c>
      <c r="Y290" s="31">
        <f>COUNT(J$236:J$274)</f>
        <v>25</v>
      </c>
      <c r="Z290" s="17">
        <f t="shared" si="703"/>
        <v>0.15386881970329572</v>
      </c>
      <c r="AA290" s="17">
        <f t="shared" si="704"/>
        <v>0.99008407081439442</v>
      </c>
      <c r="AB290" s="17">
        <f t="shared" si="705"/>
        <v>0.39260482493828741</v>
      </c>
      <c r="AC290" s="17">
        <f t="shared" si="706"/>
        <v>0.60364159004547369</v>
      </c>
      <c r="AD290" s="17">
        <f t="shared" si="707"/>
        <v>0.58543533211565779</v>
      </c>
      <c r="AE290" s="17">
        <f t="shared" si="708"/>
        <v>0.65650123466266863</v>
      </c>
      <c r="AF290" s="17">
        <f t="shared" si="709"/>
        <v>2.5182914030814258E-2</v>
      </c>
      <c r="AG290" s="17">
        <f t="shared" si="710"/>
        <v>5.6039744983137289E-2</v>
      </c>
      <c r="AH290" s="17">
        <f t="shared" si="711"/>
        <v>0.40397173069190773</v>
      </c>
      <c r="AI290" s="17">
        <f t="shared" si="712"/>
        <v>0.33676946492796944</v>
      </c>
      <c r="AJ290" s="17">
        <f t="shared" si="713"/>
        <v>0.23910881450831184</v>
      </c>
      <c r="AK290" s="17">
        <f t="shared" si="714"/>
        <v>0.17758065631152944</v>
      </c>
      <c r="AL290" s="17">
        <f t="shared" si="715"/>
        <v>0.1364101889791399</v>
      </c>
      <c r="AM290" s="17">
        <f t="shared" si="716"/>
        <v>0.10973061621044393</v>
      </c>
      <c r="AN290" s="17">
        <f t="shared" si="717"/>
        <v>2.8122809190218291E-2</v>
      </c>
      <c r="AO290" s="17">
        <f t="shared" si="718"/>
        <v>0.54789515285389534</v>
      </c>
      <c r="AP290" s="17">
        <f t="shared" si="719"/>
        <v>8.0642064480840867E-2</v>
      </c>
      <c r="AQ290" s="17">
        <f t="shared" si="720"/>
        <v>0.31887467326464802</v>
      </c>
      <c r="AR290" s="17">
        <f t="shared" si="721"/>
        <v>0.31985052196514785</v>
      </c>
      <c r="AS290" s="17">
        <f t="shared" si="722"/>
        <v>0.63558024449284956</v>
      </c>
      <c r="AT290" s="17">
        <f t="shared" si="723"/>
        <v>0.25362098732896232</v>
      </c>
      <c r="AU290" s="17">
        <f t="shared" si="724"/>
        <v>0.46672284646139695</v>
      </c>
      <c r="AX290" s="66" t="s">
        <v>212</v>
      </c>
      <c r="AY290" s="17">
        <f t="shared" ref="AY290:CD290" si="797">CORREL($J$236:$J$274,DB$196:DB$234)</f>
        <v>0.4357201539249087</v>
      </c>
      <c r="AZ290" s="17">
        <f t="shared" si="797"/>
        <v>0.21676448654160652</v>
      </c>
      <c r="BA290" s="17">
        <f t="shared" si="797"/>
        <v>0.24618308556566285</v>
      </c>
      <c r="BB290" s="17">
        <f t="shared" si="797"/>
        <v>-2.5498706104419708E-2</v>
      </c>
      <c r="BC290" s="17">
        <f t="shared" si="797"/>
        <v>0.11347721003651957</v>
      </c>
      <c r="BD290" s="17">
        <f t="shared" si="797"/>
        <v>0.50073047070240406</v>
      </c>
      <c r="BE290" s="17">
        <f t="shared" si="797"/>
        <v>0.15062828266548467</v>
      </c>
      <c r="BF290" s="17">
        <f t="shared" si="797"/>
        <v>0.17969411754587597</v>
      </c>
      <c r="BG290" s="17">
        <f t="shared" si="797"/>
        <v>0.11327233107928736</v>
      </c>
      <c r="BH290" s="17">
        <f t="shared" si="797"/>
        <v>2.5153972538690382E-3</v>
      </c>
      <c r="BI290" s="17">
        <f t="shared" si="797"/>
        <v>0.2069487875416598</v>
      </c>
      <c r="BJ290" s="17">
        <f t="shared" si="797"/>
        <v>0.44449294492710401</v>
      </c>
      <c r="BK290" s="68">
        <f t="shared" si="797"/>
        <v>0.30904218441648124</v>
      </c>
      <c r="BL290" s="17">
        <f t="shared" si="797"/>
        <v>4.1051556733075492E-2</v>
      </c>
      <c r="BM290" s="17">
        <f t="shared" si="797"/>
        <v>8.1061543029120248E-2</v>
      </c>
      <c r="BN290" s="17">
        <f t="shared" si="797"/>
        <v>-4.6776553307848648E-2</v>
      </c>
      <c r="BO290" s="17">
        <f t="shared" si="797"/>
        <v>-0.1884351780300656</v>
      </c>
      <c r="BP290" s="17">
        <f t="shared" si="797"/>
        <v>-0.32751177998105524</v>
      </c>
      <c r="BQ290" s="17">
        <f t="shared" si="797"/>
        <v>-7.7062742500996189E-3</v>
      </c>
      <c r="BR290" s="17">
        <f t="shared" si="797"/>
        <v>-0.37547704908778817</v>
      </c>
      <c r="BS290" s="17">
        <f t="shared" si="797"/>
        <v>-0.16270603526550537</v>
      </c>
      <c r="BT290" s="17">
        <f t="shared" si="797"/>
        <v>-0.22097430238123203</v>
      </c>
      <c r="BU290" s="17">
        <f t="shared" si="797"/>
        <v>-0.17311346909518777</v>
      </c>
      <c r="BV290" s="17">
        <f t="shared" si="797"/>
        <v>-9.0717407182190984E-2</v>
      </c>
      <c r="BW290" s="17">
        <f t="shared" si="797"/>
        <v>-0.29525642803187219</v>
      </c>
      <c r="BX290" s="68">
        <f t="shared" si="797"/>
        <v>-0.27437753965022005</v>
      </c>
      <c r="BY290" s="17">
        <f t="shared" si="797"/>
        <v>0.2206251455415541</v>
      </c>
      <c r="BZ290" s="17">
        <f t="shared" si="797"/>
        <v>0.23921051329869772</v>
      </c>
      <c r="CA290" s="17">
        <f t="shared" si="797"/>
        <v>0.33632086462715449</v>
      </c>
      <c r="CB290" s="17">
        <f t="shared" si="797"/>
        <v>-8.0101193563879319E-2</v>
      </c>
      <c r="CC290" s="17">
        <f t="shared" si="797"/>
        <v>0.16798786442412669</v>
      </c>
      <c r="CD290" s="17">
        <f t="shared" si="797"/>
        <v>0.48189807771371729</v>
      </c>
      <c r="CE290" s="17">
        <f t="shared" ref="CE290:CX290" si="798">CORREL($J$236:$J$274,EH$196:EH$234)</f>
        <v>-4.575014673483211E-2</v>
      </c>
      <c r="CF290" s="17">
        <f t="shared" si="798"/>
        <v>0.1894607993422403</v>
      </c>
      <c r="CG290" s="17">
        <f t="shared" si="798"/>
        <v>1.2523329215145708E-2</v>
      </c>
      <c r="CH290" s="17">
        <f t="shared" si="798"/>
        <v>-0.11857164413704295</v>
      </c>
      <c r="CI290" s="17">
        <f t="shared" si="798"/>
        <v>2.3725220635743859E-2</v>
      </c>
      <c r="CJ290" s="17">
        <f t="shared" si="798"/>
        <v>0.21467713605905742</v>
      </c>
      <c r="CK290" s="68">
        <f t="shared" si="798"/>
        <v>0.20960865753441532</v>
      </c>
      <c r="CL290" s="17">
        <f t="shared" si="798"/>
        <v>0.57767011549312164</v>
      </c>
      <c r="CM290" s="17">
        <f t="shared" si="798"/>
        <v>5.4169793329699893E-2</v>
      </c>
      <c r="CN290" s="17">
        <f t="shared" si="798"/>
        <v>4.8379442855448158E-2</v>
      </c>
      <c r="CO290" s="17">
        <f t="shared" si="798"/>
        <v>0.16808761573479028</v>
      </c>
      <c r="CP290" s="17">
        <f t="shared" si="798"/>
        <v>0.45340331736572864</v>
      </c>
      <c r="CQ290" s="17">
        <f t="shared" si="798"/>
        <v>0.50025030357822908</v>
      </c>
      <c r="CR290" s="17">
        <f t="shared" si="798"/>
        <v>0.41065287829607949</v>
      </c>
      <c r="CS290" s="17">
        <f t="shared" si="798"/>
        <v>0.38521802400224547</v>
      </c>
      <c r="CT290" s="17">
        <f t="shared" si="798"/>
        <v>0.28061417070645406</v>
      </c>
      <c r="CU290" s="17">
        <f t="shared" si="798"/>
        <v>6.6347247437098605E-2</v>
      </c>
      <c r="CV290" s="17">
        <f t="shared" si="798"/>
        <v>0.47657661647100935</v>
      </c>
      <c r="CW290" s="17">
        <f t="shared" si="798"/>
        <v>0.47657661647100935</v>
      </c>
      <c r="CX290" s="17">
        <f t="shared" si="798"/>
        <v>0.47214052349062452</v>
      </c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</row>
    <row r="291" spans="1:151"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</row>
    <row r="292" spans="1:151"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AX292" s="7"/>
      <c r="AY292" s="17"/>
      <c r="BD292" s="55" t="s">
        <v>347</v>
      </c>
      <c r="BK292" s="7"/>
      <c r="BQ292" s="55" t="s">
        <v>140</v>
      </c>
      <c r="BX292" s="7"/>
      <c r="CD292" s="55" t="s">
        <v>141</v>
      </c>
      <c r="CK292" s="7"/>
      <c r="CQ292" s="55" t="s">
        <v>142</v>
      </c>
      <c r="CX292" s="7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</row>
    <row r="293" spans="1:151">
      <c r="A293" s="67" t="s">
        <v>206</v>
      </c>
      <c r="B293" s="35" t="s">
        <v>145</v>
      </c>
      <c r="C293" s="35" t="s">
        <v>144</v>
      </c>
      <c r="D293" s="35" t="s">
        <v>146</v>
      </c>
      <c r="E293" s="35" t="s">
        <v>147</v>
      </c>
      <c r="F293" s="35" t="s">
        <v>148</v>
      </c>
      <c r="G293" s="35" t="s">
        <v>149</v>
      </c>
      <c r="H293" s="35" t="s">
        <v>151</v>
      </c>
      <c r="I293" s="35" t="s">
        <v>152</v>
      </c>
      <c r="J293" s="35" t="s">
        <v>158</v>
      </c>
      <c r="K293" s="35" t="s">
        <v>159</v>
      </c>
      <c r="L293" s="35" t="s">
        <v>156</v>
      </c>
      <c r="M293" s="35" t="s">
        <v>157</v>
      </c>
      <c r="N293" s="35" t="s">
        <v>154</v>
      </c>
      <c r="O293" s="35" t="s">
        <v>155</v>
      </c>
      <c r="P293" s="35" t="s">
        <v>153</v>
      </c>
      <c r="Q293" s="35" t="s">
        <v>267</v>
      </c>
      <c r="R293" s="5" t="s">
        <v>386</v>
      </c>
      <c r="S293" s="5" t="s">
        <v>387</v>
      </c>
      <c r="T293" s="5" t="s">
        <v>388</v>
      </c>
      <c r="U293" s="5" t="s">
        <v>389</v>
      </c>
      <c r="V293" s="5" t="s">
        <v>390</v>
      </c>
      <c r="W293" s="5" t="s">
        <v>391</v>
      </c>
      <c r="AX293" s="67" t="s">
        <v>206</v>
      </c>
      <c r="AY293" s="5" t="s">
        <v>78</v>
      </c>
      <c r="AZ293" s="5" t="s">
        <v>79</v>
      </c>
      <c r="BA293" s="5" t="s">
        <v>80</v>
      </c>
      <c r="BB293" s="5" t="s">
        <v>342</v>
      </c>
      <c r="BC293" s="5" t="s">
        <v>82</v>
      </c>
      <c r="BD293" s="5" t="s">
        <v>83</v>
      </c>
      <c r="BE293" s="5" t="s">
        <v>84</v>
      </c>
      <c r="BF293" s="5" t="s">
        <v>343</v>
      </c>
      <c r="BG293" s="5" t="s">
        <v>344</v>
      </c>
      <c r="BH293" s="5" t="s">
        <v>87</v>
      </c>
      <c r="BI293" s="5" t="s">
        <v>88</v>
      </c>
      <c r="BJ293" s="5" t="s">
        <v>345</v>
      </c>
      <c r="BK293" s="6" t="s">
        <v>346</v>
      </c>
      <c r="BL293" s="5" t="s">
        <v>78</v>
      </c>
      <c r="BM293" s="5" t="s">
        <v>79</v>
      </c>
      <c r="BN293" s="5" t="s">
        <v>80</v>
      </c>
      <c r="BO293" s="5" t="s">
        <v>342</v>
      </c>
      <c r="BP293" s="5" t="s">
        <v>82</v>
      </c>
      <c r="BQ293" s="5" t="s">
        <v>83</v>
      </c>
      <c r="BR293" s="5" t="s">
        <v>84</v>
      </c>
      <c r="BS293" s="5" t="s">
        <v>343</v>
      </c>
      <c r="BT293" s="5" t="s">
        <v>344</v>
      </c>
      <c r="BU293" s="5" t="s">
        <v>87</v>
      </c>
      <c r="BV293" s="5" t="s">
        <v>88</v>
      </c>
      <c r="BW293" s="5" t="s">
        <v>345</v>
      </c>
      <c r="BX293" s="6" t="s">
        <v>346</v>
      </c>
      <c r="BY293" s="5" t="s">
        <v>78</v>
      </c>
      <c r="BZ293" s="5" t="s">
        <v>79</v>
      </c>
      <c r="CA293" s="5" t="s">
        <v>80</v>
      </c>
      <c r="CB293" s="5" t="s">
        <v>342</v>
      </c>
      <c r="CC293" s="5" t="s">
        <v>82</v>
      </c>
      <c r="CD293" s="5" t="s">
        <v>83</v>
      </c>
      <c r="CE293" s="5" t="s">
        <v>84</v>
      </c>
      <c r="CF293" s="5" t="s">
        <v>343</v>
      </c>
      <c r="CG293" s="5" t="s">
        <v>344</v>
      </c>
      <c r="CH293" s="5" t="s">
        <v>87</v>
      </c>
      <c r="CI293" s="5" t="s">
        <v>88</v>
      </c>
      <c r="CJ293" s="5" t="s">
        <v>345</v>
      </c>
      <c r="CK293" s="6" t="s">
        <v>346</v>
      </c>
      <c r="CL293" s="5" t="s">
        <v>78</v>
      </c>
      <c r="CM293" s="5" t="s">
        <v>79</v>
      </c>
      <c r="CN293" s="5" t="s">
        <v>80</v>
      </c>
      <c r="CO293" s="5" t="s">
        <v>342</v>
      </c>
      <c r="CP293" s="5" t="s">
        <v>82</v>
      </c>
      <c r="CQ293" s="5" t="s">
        <v>83</v>
      </c>
      <c r="CR293" s="5" t="s">
        <v>84</v>
      </c>
      <c r="CS293" s="5" t="s">
        <v>343</v>
      </c>
      <c r="CT293" s="5" t="s">
        <v>344</v>
      </c>
      <c r="CU293" s="5" t="s">
        <v>87</v>
      </c>
      <c r="CV293" s="5" t="s">
        <v>88</v>
      </c>
      <c r="CW293" s="5" t="s">
        <v>345</v>
      </c>
      <c r="CX293" s="6" t="s">
        <v>346</v>
      </c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</row>
    <row r="294" spans="1:151">
      <c r="A294" s="66" t="s">
        <v>160</v>
      </c>
      <c r="B294" s="17">
        <f t="shared" ref="B294:Q294" si="799">CORREL($N$236:$N$274,H$46:H$84)</f>
        <v>-3.5206503383205578E-2</v>
      </c>
      <c r="C294" s="17">
        <f t="shared" si="799"/>
        <v>-0.1226441754722235</v>
      </c>
      <c r="D294" s="17">
        <f t="shared" si="799"/>
        <v>-0.12000928155915931</v>
      </c>
      <c r="E294" s="17">
        <f t="shared" si="799"/>
        <v>-5.6156062736731828E-2</v>
      </c>
      <c r="F294" s="17">
        <f t="shared" si="799"/>
        <v>-7.8218883945924703E-2</v>
      </c>
      <c r="G294" s="17">
        <f t="shared" si="799"/>
        <v>4.3608939450557514E-2</v>
      </c>
      <c r="H294" s="17">
        <f t="shared" si="799"/>
        <v>0.38177890178806351</v>
      </c>
      <c r="I294" s="17">
        <f t="shared" si="799"/>
        <v>0.32430201997922647</v>
      </c>
      <c r="J294" s="17">
        <f t="shared" si="799"/>
        <v>0.14557902726145269</v>
      </c>
      <c r="K294" s="17">
        <f t="shared" si="799"/>
        <v>0.16652119209605901</v>
      </c>
      <c r="L294" s="17">
        <f t="shared" si="799"/>
        <v>0.1858718885726193</v>
      </c>
      <c r="M294" s="17">
        <f t="shared" si="799"/>
        <v>0.20994437266374769</v>
      </c>
      <c r="N294" s="17">
        <f t="shared" si="799"/>
        <v>0.27710748833108872</v>
      </c>
      <c r="O294" s="17">
        <f t="shared" si="799"/>
        <v>0.28765969168402877</v>
      </c>
      <c r="P294" s="17">
        <f t="shared" si="799"/>
        <v>0.35848062467205749</v>
      </c>
      <c r="Q294" s="17">
        <f t="shared" si="799"/>
        <v>4.9132324983426894E-2</v>
      </c>
      <c r="R294" s="17">
        <f t="shared" ref="R294" si="800">CORREL($N$236:$N$274,X$46:X$84)</f>
        <v>-0.17139704807935574</v>
      </c>
      <c r="S294" s="17">
        <f t="shared" ref="S294" si="801">CORREL($N$236:$N$274,Y$46:Y$84)</f>
        <v>-9.8833286260139763E-2</v>
      </c>
      <c r="T294" s="17">
        <f t="shared" ref="T294" si="802">CORREL($N$236:$N$274,Z$46:Z$84)</f>
        <v>-0.20518525618405678</v>
      </c>
      <c r="U294" s="17">
        <f t="shared" ref="U294" si="803">CORREL($N$236:$N$274,AA$46:AA$84)</f>
        <v>-7.3938513315510365E-2</v>
      </c>
      <c r="V294" s="17">
        <f t="shared" ref="V294" si="804">CORREL($N$236:$N$274,AB$46:AB$84)</f>
        <v>-8.3135876103413706E-2</v>
      </c>
      <c r="W294" s="17">
        <f t="shared" ref="W294" si="805">CORREL($N$236:$N$274,AC$46:AC$84)</f>
        <v>-8.3368404114426864E-2</v>
      </c>
      <c r="Y294" s="31">
        <f>COUNT(N$236:N$274)</f>
        <v>36</v>
      </c>
      <c r="Z294" s="17">
        <f t="shared" ref="Z294:Z302" si="806">_xlfn.T.DIST.2T((ABS(B294)*SQRT($Y294-2))/SQRT(1-B294^2),$Y294-2)</f>
        <v>0.83847301636214511</v>
      </c>
      <c r="AA294" s="17">
        <f t="shared" ref="AA294:AA302" si="807">_xlfn.T.DIST.2T((ABS(C294)*SQRT($Y294-2))/SQRT(1-C294^2),$Y294-2)</f>
        <v>0.47609815975780378</v>
      </c>
      <c r="AB294" s="17">
        <f t="shared" ref="AB294:AB302" si="808">_xlfn.T.DIST.2T((ABS(D294)*SQRT($Y294-2))/SQRT(1-D294^2),$Y294-2)</f>
        <v>0.48569660655222457</v>
      </c>
      <c r="AC294" s="17">
        <f t="shared" ref="AC294:AC302" si="809">_xlfn.T.DIST.2T((ABS(E294)*SQRT($Y294-2))/SQRT(1-E294^2),$Y294-2)</f>
        <v>0.74495241277102919</v>
      </c>
      <c r="AD294" s="17">
        <f t="shared" ref="AD294:AD302" si="810">_xlfn.T.DIST.2T((ABS(F294)*SQRT($Y294-2))/SQRT(1-F294^2),$Y294-2)</f>
        <v>0.65022743339503186</v>
      </c>
      <c r="AE294" s="17">
        <f t="shared" ref="AE294:AE302" si="811">_xlfn.T.DIST.2T((ABS(G294)*SQRT($Y294-2))/SQRT(1-G294^2),$Y294-2)</f>
        <v>0.80062411283228663</v>
      </c>
      <c r="AF294" s="17">
        <f t="shared" ref="AF294:AF302" si="812">_xlfn.T.DIST.2T((ABS(H294)*SQRT($Y294-2))/SQRT(1-H294^2),$Y294-2)</f>
        <v>2.1582611623482413E-2</v>
      </c>
      <c r="AG294" s="17">
        <f t="shared" ref="AG294:AG302" si="813">_xlfn.T.DIST.2T((ABS(I294)*SQRT($Y294-2))/SQRT(1-I294^2),$Y294-2)</f>
        <v>5.364964447561954E-2</v>
      </c>
      <c r="AH294" s="17">
        <f t="shared" ref="AH294:AH302" si="814">_xlfn.T.DIST.2T((ABS(J294)*SQRT($Y294-2))/SQRT(1-J294^2),$Y294-2)</f>
        <v>0.39689796590371074</v>
      </c>
      <c r="AI294" s="17">
        <f t="shared" ref="AI294:AI302" si="815">_xlfn.T.DIST.2T((ABS(K294)*SQRT($Y294-2))/SQRT(1-K294^2),$Y294-2)</f>
        <v>0.33171473126735718</v>
      </c>
      <c r="AJ294" s="17">
        <f t="shared" ref="AJ294:AJ302" si="816">_xlfn.T.DIST.2T((ABS(L294)*SQRT($Y294-2))/SQRT(1-L294^2),$Y294-2)</f>
        <v>0.27775986145658838</v>
      </c>
      <c r="AK294" s="17">
        <f t="shared" ref="AK294:AK302" si="817">_xlfn.T.DIST.2T((ABS(M294)*SQRT($Y294-2))/SQRT(1-M294^2),$Y294-2)</f>
        <v>0.21908565672255131</v>
      </c>
      <c r="AL294" s="17">
        <f t="shared" ref="AL294:AL302" si="818">_xlfn.T.DIST.2T((ABS(N294)*SQRT($Y294-2))/SQRT(1-N294^2),$Y294-2)</f>
        <v>0.10180012876417466</v>
      </c>
      <c r="AM294" s="17">
        <f t="shared" ref="AM294:AM302" si="819">_xlfn.T.DIST.2T((ABS(O294)*SQRT($Y294-2))/SQRT(1-O294^2),$Y294-2)</f>
        <v>8.8902590146655414E-2</v>
      </c>
      <c r="AN294" s="17">
        <f t="shared" ref="AN294:AN302" si="820">_xlfn.T.DIST.2T((ABS(P294)*SQRT($Y294-2))/SQRT(1-P294^2),$Y294-2)</f>
        <v>3.1801007410643192E-2</v>
      </c>
      <c r="AO294" s="17">
        <f t="shared" ref="AO294:AO302" si="821">_xlfn.T.DIST.2T((ABS(Q294)*SQRT($Y294-2))/SQRT(1-Q294^2),$Y294-2)</f>
        <v>0.77597972791065906</v>
      </c>
      <c r="AP294" s="17">
        <f t="shared" ref="AP294:AP302" si="822">_xlfn.T.DIST.2T((ABS(R294)*SQRT($Y294-2))/SQRT(1-R294^2),$Y294-2)</f>
        <v>0.31754755778891297</v>
      </c>
      <c r="AQ294" s="17">
        <f t="shared" ref="AQ294:AQ302" si="823">_xlfn.T.DIST.2T((ABS(S294)*SQRT($Y294-2))/SQRT(1-S294^2),$Y294-2)</f>
        <v>0.56632056201298464</v>
      </c>
      <c r="AR294" s="17">
        <f t="shared" ref="AR294:AR302" si="824">_xlfn.T.DIST.2T((ABS(T294)*SQRT($Y294-2))/SQRT(1-T294^2),$Y294-2)</f>
        <v>0.22995003789653745</v>
      </c>
      <c r="AS294" s="17">
        <f t="shared" ref="AS294:AS302" si="825">_xlfn.T.DIST.2T((ABS(U294)*SQRT($Y294-2))/SQRT(1-U294^2),$Y294-2)</f>
        <v>0.66824198425217762</v>
      </c>
      <c r="AT294" s="17">
        <f t="shared" ref="AT294:AT302" si="826">_xlfn.T.DIST.2T((ABS(V294)*SQRT($Y294-2))/SQRT(1-V294^2),$Y294-2)</f>
        <v>0.62977245859660458</v>
      </c>
      <c r="AU294" s="17">
        <f t="shared" ref="AU294:AU302" si="827">_xlfn.T.DIST.2T((ABS(W294)*SQRT($Y294-2))/SQRT(1-W294^2),$Y294-2)</f>
        <v>0.6288116580132177</v>
      </c>
      <c r="AX294" s="66" t="s">
        <v>160</v>
      </c>
      <c r="AY294" s="17">
        <f t="shared" ref="AY294:CD294" si="828">CORREL($N$236:$N$274,DB$196:DB$234)</f>
        <v>0.54887437250995363</v>
      </c>
      <c r="AZ294" s="17">
        <f t="shared" si="828"/>
        <v>0.21239805251439856</v>
      </c>
      <c r="BA294" s="17">
        <f t="shared" si="828"/>
        <v>0.24984270993737054</v>
      </c>
      <c r="BB294" s="17">
        <f t="shared" si="828"/>
        <v>0.2925954707197721</v>
      </c>
      <c r="BC294" s="17">
        <f t="shared" si="828"/>
        <v>0.50589447188022318</v>
      </c>
      <c r="BD294" s="17">
        <f t="shared" si="828"/>
        <v>0.56839085296634051</v>
      </c>
      <c r="BE294" s="17">
        <f t="shared" si="828"/>
        <v>0.30926057084047953</v>
      </c>
      <c r="BF294" s="17">
        <f t="shared" si="828"/>
        <v>0.46595148648067436</v>
      </c>
      <c r="BG294" s="17">
        <f t="shared" si="828"/>
        <v>0.28925110454615177</v>
      </c>
      <c r="BH294" s="17">
        <f t="shared" si="828"/>
        <v>0.17670459729975069</v>
      </c>
      <c r="BI294" s="17">
        <f t="shared" si="828"/>
        <v>0.46611609785920921</v>
      </c>
      <c r="BJ294" s="17">
        <f t="shared" si="828"/>
        <v>0.49094996735649804</v>
      </c>
      <c r="BK294" s="69">
        <f t="shared" si="828"/>
        <v>0.48489083108991732</v>
      </c>
      <c r="BL294" s="17">
        <f t="shared" si="828"/>
        <v>0.28101211725631209</v>
      </c>
      <c r="BM294" s="17">
        <f t="shared" si="828"/>
        <v>0.38063426097829078</v>
      </c>
      <c r="BN294" s="17">
        <f t="shared" si="828"/>
        <v>0.39159086686301436</v>
      </c>
      <c r="BO294" s="17">
        <f t="shared" si="828"/>
        <v>0.36051567963678616</v>
      </c>
      <c r="BP294" s="17">
        <f t="shared" si="828"/>
        <v>0.24781515464683224</v>
      </c>
      <c r="BQ294" s="17">
        <f t="shared" si="828"/>
        <v>0.30058942977840181</v>
      </c>
      <c r="BR294" s="17">
        <f t="shared" si="828"/>
        <v>0.29449443901089645</v>
      </c>
      <c r="BS294" s="17">
        <f t="shared" si="828"/>
        <v>0.19986833033933549</v>
      </c>
      <c r="BT294" s="17">
        <f t="shared" si="828"/>
        <v>0.20268553906717224</v>
      </c>
      <c r="BU294" s="17">
        <f t="shared" si="828"/>
        <v>0.12049629304541068</v>
      </c>
      <c r="BV294" s="17">
        <f t="shared" si="828"/>
        <v>0.328806961622859</v>
      </c>
      <c r="BW294" s="17">
        <f t="shared" si="828"/>
        <v>0.18581037331377753</v>
      </c>
      <c r="BX294" s="69">
        <f t="shared" si="828"/>
        <v>0.23528916035938238</v>
      </c>
      <c r="BY294" s="17">
        <f t="shared" si="828"/>
        <v>0.36471195667103296</v>
      </c>
      <c r="BZ294" s="17">
        <f t="shared" si="828"/>
        <v>6.6915748548460816E-2</v>
      </c>
      <c r="CA294" s="17">
        <f t="shared" si="828"/>
        <v>0.11604583524652168</v>
      </c>
      <c r="CB294" s="17">
        <f t="shared" si="828"/>
        <v>0.14040491552176679</v>
      </c>
      <c r="CC294" s="17">
        <f t="shared" si="828"/>
        <v>0.32298542678468356</v>
      </c>
      <c r="CD294" s="17">
        <f t="shared" si="828"/>
        <v>0.30549496214272964</v>
      </c>
      <c r="CE294" s="17">
        <f t="shared" ref="CE294:CX294" si="829">CORREL($N$236:$N$274,EH$196:EH$234)</f>
        <v>0.18892770445936063</v>
      </c>
      <c r="CF294" s="17">
        <f t="shared" si="829"/>
        <v>0.2814786997068906</v>
      </c>
      <c r="CG294" s="17">
        <f t="shared" si="829"/>
        <v>-6.8341789825722823E-2</v>
      </c>
      <c r="CH294" s="17">
        <f t="shared" si="829"/>
        <v>-3.4986963069124549E-2</v>
      </c>
      <c r="CI294" s="17">
        <f t="shared" si="829"/>
        <v>0.15566517794083926</v>
      </c>
      <c r="CJ294" s="17">
        <f t="shared" si="829"/>
        <v>0.33120631885074303</v>
      </c>
      <c r="CK294" s="69">
        <f t="shared" si="829"/>
        <v>0.32102490070256906</v>
      </c>
      <c r="CL294" s="17">
        <f t="shared" si="829"/>
        <v>0.56972673487395842</v>
      </c>
      <c r="CM294" s="17">
        <f t="shared" si="829"/>
        <v>-0.12948547000939015</v>
      </c>
      <c r="CN294" s="17">
        <f t="shared" si="829"/>
        <v>-9.0213694578141615E-2</v>
      </c>
      <c r="CO294" s="17">
        <f t="shared" si="829"/>
        <v>5.2944611857363884E-2</v>
      </c>
      <c r="CP294" s="17">
        <f t="shared" si="829"/>
        <v>0.56781641018444828</v>
      </c>
      <c r="CQ294" s="17">
        <f t="shared" si="829"/>
        <v>0.62841551495456893</v>
      </c>
      <c r="CR294" s="17">
        <f t="shared" si="829"/>
        <v>5.9342286329264998E-2</v>
      </c>
      <c r="CS294" s="17">
        <f t="shared" si="829"/>
        <v>0.51328969641406652</v>
      </c>
      <c r="CT294" s="17">
        <f t="shared" si="829"/>
        <v>0.40356202526374191</v>
      </c>
      <c r="CU294" s="17">
        <f t="shared" si="829"/>
        <v>0.20371583279877215</v>
      </c>
      <c r="CV294" s="17">
        <f t="shared" si="829"/>
        <v>0.47076152482991429</v>
      </c>
      <c r="CW294" s="17">
        <f t="shared" si="829"/>
        <v>0.47076152482991429</v>
      </c>
      <c r="CX294" s="17">
        <f t="shared" si="829"/>
        <v>0.35376427704343627</v>
      </c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</row>
    <row r="295" spans="1:151">
      <c r="A295" s="66" t="s">
        <v>224</v>
      </c>
      <c r="B295" s="17">
        <f>CORREL($O$236:$O$274,H$46:H$84)</f>
        <v>-0.19659914344474103</v>
      </c>
      <c r="C295" s="17">
        <f t="shared" ref="C295:Q295" si="830">CORREL($O$236:$O$274,I$46:I$84)</f>
        <v>-0.28056577791061632</v>
      </c>
      <c r="D295" s="17">
        <f t="shared" si="830"/>
        <v>-4.2711233385261622E-2</v>
      </c>
      <c r="E295" s="17">
        <f t="shared" si="830"/>
        <v>-0.1142444886036596</v>
      </c>
      <c r="F295" s="17">
        <f t="shared" si="830"/>
        <v>0.15210085251044944</v>
      </c>
      <c r="G295" s="17">
        <f t="shared" si="830"/>
        <v>0.10396209053657042</v>
      </c>
      <c r="H295" s="17">
        <f t="shared" si="830"/>
        <v>4.7122301388832853E-2</v>
      </c>
      <c r="I295" s="17">
        <f t="shared" si="830"/>
        <v>5.9386573826780538E-2</v>
      </c>
      <c r="J295" s="17">
        <f t="shared" si="830"/>
        <v>-0.11732660594846479</v>
      </c>
      <c r="K295" s="17">
        <f t="shared" si="830"/>
        <v>-0.1198956081830554</v>
      </c>
      <c r="L295" s="17">
        <f t="shared" si="830"/>
        <v>-3.068682405543156E-2</v>
      </c>
      <c r="M295" s="17">
        <f t="shared" si="830"/>
        <v>2.5400003985834235E-2</v>
      </c>
      <c r="N295" s="17">
        <f t="shared" si="830"/>
        <v>4.688036597663388E-3</v>
      </c>
      <c r="O295" s="17">
        <f t="shared" si="830"/>
        <v>5.6287763116505726E-2</v>
      </c>
      <c r="P295" s="17">
        <f t="shared" si="830"/>
        <v>0.1225100816179697</v>
      </c>
      <c r="Q295" s="17">
        <f t="shared" si="830"/>
        <v>-3.6505305234061286E-2</v>
      </c>
      <c r="R295" s="17">
        <f t="shared" ref="R295" si="831">CORREL($O$236:$O$274,X$46:X$84)</f>
        <v>0.13647962164673447</v>
      </c>
      <c r="S295" s="17">
        <f t="shared" ref="S295" si="832">CORREL($O$236:$O$274,Y$46:Y$84)</f>
        <v>0.20289722976699892</v>
      </c>
      <c r="T295" s="17">
        <f t="shared" ref="T295" si="833">CORREL($O$236:$O$274,Z$46:Z$84)</f>
        <v>2.3128678693902952E-2</v>
      </c>
      <c r="U295" s="17">
        <f t="shared" ref="U295" si="834">CORREL($O$236:$O$274,AA$46:AA$84)</f>
        <v>6.2238553298396386E-2</v>
      </c>
      <c r="V295" s="17">
        <f t="shared" ref="V295" si="835">CORREL($O$236:$O$274,AB$46:AB$84)</f>
        <v>-2.8294503836989594E-2</v>
      </c>
      <c r="W295" s="17">
        <f t="shared" ref="W295" si="836">CORREL($O$236:$O$274,AC$46:AC$84)</f>
        <v>0.14278142683223272</v>
      </c>
      <c r="Y295" s="31">
        <f>COUNT(O$236:O$274)</f>
        <v>39</v>
      </c>
      <c r="Z295" s="17">
        <f t="shared" si="806"/>
        <v>0.23030822357468103</v>
      </c>
      <c r="AA295" s="17">
        <f t="shared" si="807"/>
        <v>8.3618434105878742E-2</v>
      </c>
      <c r="AB295" s="17">
        <f t="shared" si="808"/>
        <v>0.79627488247577904</v>
      </c>
      <c r="AC295" s="17">
        <f t="shared" si="809"/>
        <v>0.48861299422370497</v>
      </c>
      <c r="AD295" s="17">
        <f t="shared" si="810"/>
        <v>0.35529950117568287</v>
      </c>
      <c r="AE295" s="17">
        <f t="shared" si="811"/>
        <v>0.52880586690330511</v>
      </c>
      <c r="AF295" s="17">
        <f t="shared" si="812"/>
        <v>0.77574955157212766</v>
      </c>
      <c r="AG295" s="17">
        <f t="shared" si="813"/>
        <v>0.71950542697028352</v>
      </c>
      <c r="AH295" s="17">
        <f t="shared" si="814"/>
        <v>0.47688095161349042</v>
      </c>
      <c r="AI295" s="17">
        <f t="shared" si="815"/>
        <v>0.46721629657060793</v>
      </c>
      <c r="AJ295" s="17">
        <f t="shared" si="816"/>
        <v>0.85287796365083235</v>
      </c>
      <c r="AK295" s="17">
        <f t="shared" si="817"/>
        <v>0.87801446147406748</v>
      </c>
      <c r="AL295" s="17">
        <f t="shared" si="818"/>
        <v>0.97740344795499867</v>
      </c>
      <c r="AM295" s="17">
        <f t="shared" si="819"/>
        <v>0.73359280925570802</v>
      </c>
      <c r="AN295" s="17">
        <f t="shared" si="820"/>
        <v>0.45748852321020472</v>
      </c>
      <c r="AO295" s="17">
        <f t="shared" si="821"/>
        <v>0.82537922821522802</v>
      </c>
      <c r="AP295" s="17">
        <f t="shared" si="822"/>
        <v>0.4074036013986404</v>
      </c>
      <c r="AQ295" s="17">
        <f t="shared" si="823"/>
        <v>0.2154191168406831</v>
      </c>
      <c r="AR295" s="17">
        <f t="shared" si="824"/>
        <v>0.88885141020126102</v>
      </c>
      <c r="AS295" s="17">
        <f t="shared" si="825"/>
        <v>0.70662026230989017</v>
      </c>
      <c r="AT295" s="17">
        <f t="shared" si="826"/>
        <v>0.86423617436926692</v>
      </c>
      <c r="AU295" s="17">
        <f t="shared" si="827"/>
        <v>0.385879665724017</v>
      </c>
      <c r="AX295" s="66" t="s">
        <v>224</v>
      </c>
      <c r="AY295" s="17">
        <f t="shared" ref="AY295:CD295" si="837">CORREL($O$236:$O$274,DB$196:DB$234)</f>
        <v>5.533922077693329E-2</v>
      </c>
      <c r="AZ295" s="17">
        <f t="shared" si="837"/>
        <v>0.18677494019464036</v>
      </c>
      <c r="BA295" s="17">
        <f t="shared" si="837"/>
        <v>0.22674542546414767</v>
      </c>
      <c r="BB295" s="17">
        <f t="shared" si="837"/>
        <v>5.8368566021976452E-2</v>
      </c>
      <c r="BC295" s="17">
        <f t="shared" si="837"/>
        <v>-0.15688896687289594</v>
      </c>
      <c r="BD295" s="17">
        <f t="shared" si="837"/>
        <v>-3.7279653222315579E-4</v>
      </c>
      <c r="BE295" s="17">
        <f t="shared" si="837"/>
        <v>-0.38673891193813847</v>
      </c>
      <c r="BF295" s="17">
        <f t="shared" si="837"/>
        <v>4.5164786229130352E-2</v>
      </c>
      <c r="BG295" s="17">
        <f t="shared" si="837"/>
        <v>0.14712481664533286</v>
      </c>
      <c r="BH295" s="17">
        <f t="shared" si="837"/>
        <v>0.19745432365067478</v>
      </c>
      <c r="BI295" s="17">
        <f t="shared" si="837"/>
        <v>0.11441102820773905</v>
      </c>
      <c r="BJ295" s="17">
        <f t="shared" si="837"/>
        <v>-0.14875792117255385</v>
      </c>
      <c r="BK295" s="68">
        <f t="shared" si="837"/>
        <v>-4.1310646477063506E-2</v>
      </c>
      <c r="BL295" s="17">
        <f t="shared" si="837"/>
        <v>5.0624395715722102E-2</v>
      </c>
      <c r="BM295" s="17">
        <f t="shared" si="837"/>
        <v>-0.16234150273455397</v>
      </c>
      <c r="BN295" s="17">
        <f t="shared" si="837"/>
        <v>-0.25326390693114348</v>
      </c>
      <c r="BO295" s="17">
        <f t="shared" si="837"/>
        <v>-0.10179537460191994</v>
      </c>
      <c r="BP295" s="17">
        <f t="shared" si="837"/>
        <v>-9.8769014750803366E-2</v>
      </c>
      <c r="BQ295" s="17">
        <f t="shared" si="837"/>
        <v>-3.3540947354663647E-2</v>
      </c>
      <c r="BR295" s="17">
        <f t="shared" si="837"/>
        <v>-0.39322878004645967</v>
      </c>
      <c r="BS295" s="17">
        <f t="shared" si="837"/>
        <v>7.2369340858813053E-2</v>
      </c>
      <c r="BT295" s="17">
        <f t="shared" si="837"/>
        <v>0.14227409931674381</v>
      </c>
      <c r="BU295" s="17">
        <f t="shared" si="837"/>
        <v>6.6805048697902755E-2</v>
      </c>
      <c r="BV295" s="17">
        <f t="shared" si="837"/>
        <v>0.10221964548717487</v>
      </c>
      <c r="BW295" s="17">
        <f t="shared" si="837"/>
        <v>-0.37763343631177609</v>
      </c>
      <c r="BX295" s="68">
        <f t="shared" si="837"/>
        <v>-0.11314406297826149</v>
      </c>
      <c r="BY295" s="17">
        <f t="shared" si="837"/>
        <v>-9.4100982389235491E-2</v>
      </c>
      <c r="BZ295" s="17">
        <f t="shared" si="837"/>
        <v>0.34189039288966472</v>
      </c>
      <c r="CA295" s="17">
        <f t="shared" si="837"/>
        <v>0.35997700858056297</v>
      </c>
      <c r="CB295" s="17">
        <f t="shared" si="837"/>
        <v>2.2671781392657488E-2</v>
      </c>
      <c r="CC295" s="17">
        <f t="shared" si="837"/>
        <v>-0.2702122820656479</v>
      </c>
      <c r="CD295" s="17">
        <f t="shared" si="837"/>
        <v>-6.6675645739831868E-2</v>
      </c>
      <c r="CE295" s="17">
        <f t="shared" ref="CE295:CX295" si="838">CORREL($O$236:$O$274,EH$196:EH$234)</f>
        <v>-0.35117801671326537</v>
      </c>
      <c r="CF295" s="17">
        <f t="shared" si="838"/>
        <v>-5.5165505004122303E-2</v>
      </c>
      <c r="CG295" s="17">
        <f t="shared" si="838"/>
        <v>-3.0933270903088783E-2</v>
      </c>
      <c r="CH295" s="17">
        <f t="shared" si="838"/>
        <v>-6.0212212673417372E-2</v>
      </c>
      <c r="CI295" s="17">
        <f t="shared" si="838"/>
        <v>-0.17607806080569138</v>
      </c>
      <c r="CJ295" s="17">
        <f t="shared" si="838"/>
        <v>2.1451767315794377E-2</v>
      </c>
      <c r="CK295" s="68">
        <f t="shared" si="838"/>
        <v>-8.2180859719549068E-2</v>
      </c>
      <c r="CL295" s="17">
        <f t="shared" si="838"/>
        <v>0.17707766505376463</v>
      </c>
      <c r="CM295" s="17">
        <f t="shared" si="838"/>
        <v>0.14638091559064637</v>
      </c>
      <c r="CN295" s="17">
        <f t="shared" si="838"/>
        <v>0.23607722694785016</v>
      </c>
      <c r="CO295" s="17">
        <f t="shared" si="838"/>
        <v>0.19117145006094288</v>
      </c>
      <c r="CP295" s="17">
        <f t="shared" si="838"/>
        <v>0.112350124107249</v>
      </c>
      <c r="CQ295" s="17">
        <f t="shared" si="838"/>
        <v>9.8477845626836591E-2</v>
      </c>
      <c r="CR295" s="17">
        <f t="shared" si="838"/>
        <v>7.7314474148899956E-2</v>
      </c>
      <c r="CS295" s="17">
        <f t="shared" si="838"/>
        <v>0.10191072386958107</v>
      </c>
      <c r="CT295" s="17">
        <f t="shared" si="838"/>
        <v>0.17853197631533094</v>
      </c>
      <c r="CU295" s="17">
        <f t="shared" si="838"/>
        <v>0.24606625602981433</v>
      </c>
      <c r="CV295" s="17">
        <f t="shared" si="838"/>
        <v>0.28421082591721358</v>
      </c>
      <c r="CW295" s="17">
        <f t="shared" si="838"/>
        <v>0.28421082591721358</v>
      </c>
      <c r="CX295" s="17">
        <f t="shared" si="838"/>
        <v>9.0420227202942169E-2</v>
      </c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</row>
    <row r="296" spans="1:151">
      <c r="A296" s="66" t="s">
        <v>225</v>
      </c>
      <c r="B296" s="17">
        <f>CORREL($P$236:$P$274,H$46:H$84)</f>
        <v>-0.13832864137242651</v>
      </c>
      <c r="C296" s="17">
        <f t="shared" ref="C296:Q296" si="839">CORREL($P$236:$P$274,I$46:I$84)</f>
        <v>-7.1383569904768837E-2</v>
      </c>
      <c r="D296" s="17">
        <f t="shared" si="839"/>
        <v>0.17762887416063131</v>
      </c>
      <c r="E296" s="17">
        <f t="shared" si="839"/>
        <v>0.22768984397353609</v>
      </c>
      <c r="F296" s="17">
        <f t="shared" si="839"/>
        <v>0.31151976238237677</v>
      </c>
      <c r="G296" s="17">
        <f t="shared" si="839"/>
        <v>0.27800273574810214</v>
      </c>
      <c r="H296" s="17">
        <f t="shared" si="839"/>
        <v>0.15028461191853221</v>
      </c>
      <c r="I296" s="17">
        <f t="shared" si="839"/>
        <v>0.33818146922641118</v>
      </c>
      <c r="J296" s="17">
        <f t="shared" si="839"/>
        <v>0.26485329475839986</v>
      </c>
      <c r="K296" s="17">
        <f t="shared" si="839"/>
        <v>0.30354077929224765</v>
      </c>
      <c r="L296" s="17">
        <f t="shared" si="839"/>
        <v>0.29023791256293091</v>
      </c>
      <c r="M296" s="17">
        <f t="shared" si="839"/>
        <v>0.32417499989426846</v>
      </c>
      <c r="N296" s="17">
        <f t="shared" si="839"/>
        <v>0.33730673623517093</v>
      </c>
      <c r="O296" s="17">
        <f t="shared" si="839"/>
        <v>0.33447060921767097</v>
      </c>
      <c r="P296" s="17">
        <f t="shared" si="839"/>
        <v>0.28186209512587618</v>
      </c>
      <c r="Q296" s="17">
        <f t="shared" si="839"/>
        <v>0.20762390058768976</v>
      </c>
      <c r="R296" s="17">
        <f t="shared" ref="R296" si="840">CORREL($P$236:$P$274,X$46:X$84)</f>
        <v>-0.15092920372145316</v>
      </c>
      <c r="S296" s="17">
        <f t="shared" ref="S296" si="841">CORREL($P$236:$P$274,Y$46:Y$84)</f>
        <v>-0.12997578533724857</v>
      </c>
      <c r="T296" s="17">
        <f t="shared" ref="T296" si="842">CORREL($P$236:$P$274,Z$46:Z$84)</f>
        <v>-3.2155884955433159E-2</v>
      </c>
      <c r="U296" s="17">
        <f t="shared" ref="U296" si="843">CORREL($P$236:$P$274,AA$46:AA$84)</f>
        <v>8.5427228761935217E-2</v>
      </c>
      <c r="V296" s="17">
        <f t="shared" ref="V296" si="844">CORREL($P$236:$P$274,AB$46:AB$84)</f>
        <v>2.2228902245227181E-2</v>
      </c>
      <c r="W296" s="17">
        <f t="shared" ref="W296" si="845">CORREL($P$236:$P$274,AC$46:AC$84)</f>
        <v>0.14895647425264621</v>
      </c>
      <c r="Y296" s="31">
        <f>COUNT(P$236:P$274)</f>
        <v>39</v>
      </c>
      <c r="Z296" s="17">
        <f t="shared" si="806"/>
        <v>0.40101823735507891</v>
      </c>
      <c r="AA296" s="17">
        <f t="shared" si="807"/>
        <v>0.66585923297965477</v>
      </c>
      <c r="AB296" s="17">
        <f t="shared" si="808"/>
        <v>0.27932706833718085</v>
      </c>
      <c r="AC296" s="17">
        <f t="shared" si="809"/>
        <v>0.16330294101932455</v>
      </c>
      <c r="AD296" s="17">
        <f t="shared" si="810"/>
        <v>5.3546552870246969E-2</v>
      </c>
      <c r="AE296" s="17">
        <f t="shared" si="811"/>
        <v>8.6601510100963064E-2</v>
      </c>
      <c r="AF296" s="17">
        <f t="shared" si="812"/>
        <v>0.36114107001790363</v>
      </c>
      <c r="AG296" s="17">
        <f t="shared" si="813"/>
        <v>3.5229046070529069E-2</v>
      </c>
      <c r="AH296" s="17">
        <f t="shared" si="814"/>
        <v>0.10321957240558555</v>
      </c>
      <c r="AI296" s="17">
        <f t="shared" si="815"/>
        <v>6.0308673212563814E-2</v>
      </c>
      <c r="AJ296" s="17">
        <f t="shared" si="816"/>
        <v>7.3074138336176125E-2</v>
      </c>
      <c r="AK296" s="17">
        <f t="shared" si="817"/>
        <v>4.4078747715603307E-2</v>
      </c>
      <c r="AL296" s="17">
        <f t="shared" si="818"/>
        <v>3.573541206439252E-2</v>
      </c>
      <c r="AM296" s="17">
        <f t="shared" si="819"/>
        <v>3.741826477005613E-2</v>
      </c>
      <c r="AN296" s="17">
        <f t="shared" si="820"/>
        <v>8.2140370741103252E-2</v>
      </c>
      <c r="AO296" s="17">
        <f t="shared" si="821"/>
        <v>0.20469111558310474</v>
      </c>
      <c r="AP296" s="17">
        <f t="shared" si="822"/>
        <v>0.3590612950144324</v>
      </c>
      <c r="AQ296" s="17">
        <f t="shared" si="823"/>
        <v>0.43032040479130906</v>
      </c>
      <c r="AR296" s="17">
        <f t="shared" si="824"/>
        <v>0.84591750296352541</v>
      </c>
      <c r="AS296" s="17">
        <f t="shared" si="825"/>
        <v>0.60509868586960813</v>
      </c>
      <c r="AT296" s="17">
        <f t="shared" si="826"/>
        <v>0.89315004946941512</v>
      </c>
      <c r="AU296" s="17">
        <f t="shared" si="827"/>
        <v>0.365449082982502</v>
      </c>
      <c r="AX296" s="66" t="s">
        <v>225</v>
      </c>
      <c r="AY296" s="17">
        <f t="shared" ref="AY296:CD296" si="846">CORREL($P$236:$P$274,DB$196:DB$234)</f>
        <v>-0.11745838412443334</v>
      </c>
      <c r="AZ296" s="17">
        <f t="shared" si="846"/>
        <v>-0.10235619660108719</v>
      </c>
      <c r="BA296" s="17">
        <f t="shared" si="846"/>
        <v>-6.7669761391460123E-2</v>
      </c>
      <c r="BB296" s="17">
        <f t="shared" si="846"/>
        <v>-0.16102461918516628</v>
      </c>
      <c r="BC296" s="17">
        <f t="shared" si="846"/>
        <v>-0.3213002605143368</v>
      </c>
      <c r="BD296" s="17">
        <f t="shared" si="846"/>
        <v>-0.19282900691228819</v>
      </c>
      <c r="BE296" s="17">
        <f t="shared" si="846"/>
        <v>-0.32310383086371786</v>
      </c>
      <c r="BF296" s="17">
        <f t="shared" si="846"/>
        <v>-0.13376044327199715</v>
      </c>
      <c r="BG296" s="17">
        <f t="shared" si="846"/>
        <v>-9.7915258969424296E-2</v>
      </c>
      <c r="BH296" s="17">
        <f t="shared" si="846"/>
        <v>-3.3998971132762186E-2</v>
      </c>
      <c r="BI296" s="17">
        <f t="shared" si="846"/>
        <v>-0.27276143184078699</v>
      </c>
      <c r="BJ296" s="17">
        <f t="shared" si="846"/>
        <v>-0.20954566598184249</v>
      </c>
      <c r="BK296" s="68">
        <f t="shared" si="846"/>
        <v>-0.32095929284384495</v>
      </c>
      <c r="BL296" s="17">
        <f t="shared" si="846"/>
        <v>-0.21949818943965071</v>
      </c>
      <c r="BM296" s="17">
        <f t="shared" si="846"/>
        <v>-0.11349237894534342</v>
      </c>
      <c r="BN296" s="17">
        <f t="shared" si="846"/>
        <v>-5.0157897985568488E-2</v>
      </c>
      <c r="BO296" s="17">
        <f t="shared" si="846"/>
        <v>-6.8441922231709737E-2</v>
      </c>
      <c r="BP296" s="17">
        <f t="shared" si="846"/>
        <v>-0.29512272269262912</v>
      </c>
      <c r="BQ296" s="17">
        <f t="shared" si="846"/>
        <v>-0.31548275317958563</v>
      </c>
      <c r="BR296" s="17">
        <f t="shared" si="846"/>
        <v>-0.1805473992948235</v>
      </c>
      <c r="BS296" s="17">
        <f t="shared" si="846"/>
        <v>-0.26538689394885173</v>
      </c>
      <c r="BT296" s="17">
        <f t="shared" si="846"/>
        <v>-0.15153229157545375</v>
      </c>
      <c r="BU296" s="17">
        <f t="shared" si="846"/>
        <v>-0.18494704577143173</v>
      </c>
      <c r="BV296" s="17">
        <f t="shared" si="846"/>
        <v>-0.22081338496078631</v>
      </c>
      <c r="BW296" s="17">
        <f t="shared" si="846"/>
        <v>-5.5254073517983858E-2</v>
      </c>
      <c r="BX296" s="68">
        <f t="shared" si="846"/>
        <v>-0.28885811654363158</v>
      </c>
      <c r="BY296" s="17">
        <f t="shared" si="846"/>
        <v>-0.10565310386551774</v>
      </c>
      <c r="BZ296" s="17">
        <f t="shared" si="846"/>
        <v>6.5137788746849529E-2</v>
      </c>
      <c r="CA296" s="17">
        <f t="shared" si="846"/>
        <v>-1.791225465321406E-3</v>
      </c>
      <c r="CB296" s="17">
        <f t="shared" si="846"/>
        <v>-0.22107283283193777</v>
      </c>
      <c r="CC296" s="17">
        <f t="shared" si="846"/>
        <v>-0.27738924838518575</v>
      </c>
      <c r="CD296" s="17">
        <f t="shared" si="846"/>
        <v>-0.22969607227838851</v>
      </c>
      <c r="CE296" s="17">
        <f t="shared" ref="CE296:CX296" si="847">CORREL($P$236:$P$274,EH$196:EH$234)</f>
        <v>-0.3570472095964729</v>
      </c>
      <c r="CF296" s="17">
        <f t="shared" si="847"/>
        <v>1.9107147342907107E-2</v>
      </c>
      <c r="CG296" s="17">
        <f t="shared" si="847"/>
        <v>1.1410670288949711E-2</v>
      </c>
      <c r="CH296" s="17">
        <f t="shared" si="847"/>
        <v>0.18833766920128522</v>
      </c>
      <c r="CI296" s="17">
        <f t="shared" si="847"/>
        <v>-0.24421286825296265</v>
      </c>
      <c r="CJ296" s="17">
        <f t="shared" si="847"/>
        <v>-0.19779213504946835</v>
      </c>
      <c r="CK296" s="68">
        <f t="shared" si="847"/>
        <v>-0.26648049224227677</v>
      </c>
      <c r="CL296" s="17">
        <f t="shared" si="847"/>
        <v>4.4654670762601614E-2</v>
      </c>
      <c r="CM296" s="17">
        <f t="shared" si="847"/>
        <v>-0.14791444317326577</v>
      </c>
      <c r="CN296" s="17">
        <f t="shared" si="847"/>
        <v>-0.10798782228208444</v>
      </c>
      <c r="CO296" s="17">
        <f t="shared" si="847"/>
        <v>-7.1896756630745991E-3</v>
      </c>
      <c r="CP296" s="17">
        <f t="shared" si="847"/>
        <v>-5.7231126902289139E-2</v>
      </c>
      <c r="CQ296" s="17">
        <f t="shared" si="847"/>
        <v>8.7100784326066438E-2</v>
      </c>
      <c r="CR296" s="17">
        <f t="shared" si="847"/>
        <v>5.0008699664348025E-2</v>
      </c>
      <c r="CS296" s="17">
        <f t="shared" si="847"/>
        <v>1.6058351787007655E-2</v>
      </c>
      <c r="CT296" s="17">
        <f t="shared" si="847"/>
        <v>-7.3936958079712595E-2</v>
      </c>
      <c r="CU296" s="17">
        <f t="shared" si="847"/>
        <v>-6.3175273946847063E-2</v>
      </c>
      <c r="CV296" s="17">
        <f t="shared" si="847"/>
        <v>-9.8661067015803197E-2</v>
      </c>
      <c r="CW296" s="17">
        <f t="shared" si="847"/>
        <v>-9.8661067015803197E-2</v>
      </c>
      <c r="CX296" s="17">
        <f t="shared" si="847"/>
        <v>-9.0729072317492401E-2</v>
      </c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</row>
    <row r="297" spans="1:151">
      <c r="A297" s="66" t="s">
        <v>226</v>
      </c>
      <c r="B297" s="17">
        <f>CORREL($Q$236:$Q$274,H$46:H$84)</f>
        <v>2.661676143965654E-2</v>
      </c>
      <c r="C297" s="17">
        <f t="shared" ref="C297:Q297" si="848">CORREL($Q$236:$Q$274,I$46:I$84)</f>
        <v>0.23224919363456958</v>
      </c>
      <c r="D297" s="17">
        <f t="shared" si="848"/>
        <v>4.3094357270592624E-2</v>
      </c>
      <c r="E297" s="17">
        <f t="shared" si="848"/>
        <v>0.12394066368214238</v>
      </c>
      <c r="F297" s="17">
        <f t="shared" si="848"/>
        <v>1.6017082888244119E-2</v>
      </c>
      <c r="G297" s="17">
        <f t="shared" si="848"/>
        <v>-5.7579605450791577E-2</v>
      </c>
      <c r="H297" s="17">
        <f t="shared" si="848"/>
        <v>0.14689596824523321</v>
      </c>
      <c r="I297" s="17">
        <f t="shared" si="848"/>
        <v>0.23788568394652779</v>
      </c>
      <c r="J297" s="17">
        <f t="shared" si="848"/>
        <v>8.271309226254861E-2</v>
      </c>
      <c r="K297" s="17">
        <f t="shared" si="848"/>
        <v>8.9958226240489464E-2</v>
      </c>
      <c r="L297" s="17">
        <f t="shared" si="848"/>
        <v>0.13127465931324783</v>
      </c>
      <c r="M297" s="17">
        <f t="shared" si="848"/>
        <v>0.16108564156530494</v>
      </c>
      <c r="N297" s="17">
        <f t="shared" si="848"/>
        <v>0.17364229362578756</v>
      </c>
      <c r="O297" s="17">
        <f t="shared" si="848"/>
        <v>0.24873815690615428</v>
      </c>
      <c r="P297" s="17">
        <f t="shared" si="848"/>
        <v>0.26690971850174056</v>
      </c>
      <c r="Q297" s="17">
        <f t="shared" si="848"/>
        <v>0.18911907360997862</v>
      </c>
      <c r="R297" s="17">
        <f t="shared" ref="R297" si="849">CORREL($Q$236:$Q$274,X$46:X$84)</f>
        <v>9.6261308171693899E-2</v>
      </c>
      <c r="S297" s="17">
        <f t="shared" ref="S297" si="850">CORREL($Q$236:$Q$274,Y$46:Y$84)</f>
        <v>0.18880288794902986</v>
      </c>
      <c r="T297" s="17">
        <f t="shared" ref="T297" si="851">CORREL($Q$236:$Q$274,Z$46:Z$84)</f>
        <v>2.8485217652309585E-2</v>
      </c>
      <c r="U297" s="17">
        <f t="shared" ref="U297" si="852">CORREL($Q$236:$Q$274,AA$46:AA$84)</f>
        <v>0.10804068315599004</v>
      </c>
      <c r="V297" s="17">
        <f t="shared" ref="V297" si="853">CORREL($Q$236:$Q$274,AB$46:AB$84)</f>
        <v>5.8000221160553735E-2</v>
      </c>
      <c r="W297" s="17">
        <f t="shared" ref="W297" si="854">CORREL($Q$236:$Q$274,AC$46:AC$84)</f>
        <v>0.18813583505876938</v>
      </c>
      <c r="Y297" s="31">
        <f>COUNT(Q$236:Q$274)</f>
        <v>39</v>
      </c>
      <c r="Z297" s="17">
        <f t="shared" si="806"/>
        <v>0.87221794333028835</v>
      </c>
      <c r="AA297" s="17">
        <f t="shared" si="807"/>
        <v>0.15480994108659965</v>
      </c>
      <c r="AB297" s="17">
        <f t="shared" si="808"/>
        <v>0.79448656801894579</v>
      </c>
      <c r="AC297" s="17">
        <f t="shared" si="809"/>
        <v>0.45221222462710453</v>
      </c>
      <c r="AD297" s="17">
        <f t="shared" si="810"/>
        <v>0.92290243029613528</v>
      </c>
      <c r="AE297" s="17">
        <f t="shared" si="811"/>
        <v>0.72770925265801312</v>
      </c>
      <c r="AF297" s="17">
        <f t="shared" si="812"/>
        <v>0.37219320815157009</v>
      </c>
      <c r="AG297" s="17">
        <f t="shared" si="813"/>
        <v>0.14476083835049294</v>
      </c>
      <c r="AH297" s="17">
        <f t="shared" si="814"/>
        <v>0.61665522831774466</v>
      </c>
      <c r="AI297" s="17">
        <f t="shared" si="815"/>
        <v>0.58601686759965754</v>
      </c>
      <c r="AJ297" s="17">
        <f t="shared" si="816"/>
        <v>0.42568728784817311</v>
      </c>
      <c r="AK297" s="17">
        <f t="shared" si="817"/>
        <v>0.32725058935344042</v>
      </c>
      <c r="AL297" s="17">
        <f t="shared" si="818"/>
        <v>0.29043331258257932</v>
      </c>
      <c r="AM297" s="17">
        <f t="shared" si="819"/>
        <v>0.12677551617791188</v>
      </c>
      <c r="AN297" s="17">
        <f t="shared" si="820"/>
        <v>0.10047161391008549</v>
      </c>
      <c r="AO297" s="17">
        <f t="shared" si="821"/>
        <v>0.24888397522664552</v>
      </c>
      <c r="AP297" s="17">
        <f t="shared" si="822"/>
        <v>0.55992738335762193</v>
      </c>
      <c r="AQ297" s="17">
        <f t="shared" si="823"/>
        <v>0.24969067639223128</v>
      </c>
      <c r="AR297" s="17">
        <f t="shared" si="824"/>
        <v>0.86332968875377913</v>
      </c>
      <c r="AS297" s="17">
        <f t="shared" si="825"/>
        <v>0.51267233067070528</v>
      </c>
      <c r="AT297" s="17">
        <f t="shared" si="826"/>
        <v>0.72579690110131267</v>
      </c>
      <c r="AU297" s="17">
        <f t="shared" si="827"/>
        <v>0.25139830386747331</v>
      </c>
      <c r="AX297" s="66" t="s">
        <v>226</v>
      </c>
      <c r="AY297" s="17">
        <f t="shared" ref="AY297:CD297" si="855">CORREL($Q$236:$Q$274,DB$196:DB$234)</f>
        <v>0.10524558445507774</v>
      </c>
      <c r="AZ297" s="17">
        <f t="shared" si="855"/>
        <v>0.23585168550190996</v>
      </c>
      <c r="BA297" s="17">
        <f t="shared" si="855"/>
        <v>0.30311483675885464</v>
      </c>
      <c r="BB297" s="17">
        <f t="shared" si="855"/>
        <v>0.16820767201809475</v>
      </c>
      <c r="BC297" s="17">
        <f t="shared" si="855"/>
        <v>-0.12843002520260355</v>
      </c>
      <c r="BD297" s="17">
        <f t="shared" si="855"/>
        <v>-4.8168761698429074E-3</v>
      </c>
      <c r="BE297" s="17">
        <f t="shared" si="855"/>
        <v>-0.15247052473580958</v>
      </c>
      <c r="BF297" s="17">
        <f t="shared" si="855"/>
        <v>4.5970917834337224E-2</v>
      </c>
      <c r="BG297" s="17">
        <f t="shared" si="855"/>
        <v>0.10475497908185875</v>
      </c>
      <c r="BH297" s="17">
        <f t="shared" si="855"/>
        <v>0.29925227021633255</v>
      </c>
      <c r="BI297" s="17">
        <f t="shared" si="855"/>
        <v>-2.6080215784314515E-3</v>
      </c>
      <c r="BJ297" s="17">
        <f t="shared" si="855"/>
        <v>-9.7572875681766411E-2</v>
      </c>
      <c r="BK297" s="68">
        <f t="shared" si="855"/>
        <v>0.12488815524402562</v>
      </c>
      <c r="BL297" s="17">
        <f t="shared" si="855"/>
        <v>6.3662203341671816E-2</v>
      </c>
      <c r="BM297" s="17">
        <f t="shared" si="855"/>
        <v>0.10729022902231534</v>
      </c>
      <c r="BN297" s="17">
        <f t="shared" si="855"/>
        <v>4.0893717606917221E-2</v>
      </c>
      <c r="BO297" s="17">
        <f t="shared" si="855"/>
        <v>5.0537293794398778E-3</v>
      </c>
      <c r="BP297" s="17">
        <f t="shared" si="855"/>
        <v>-0.13496189816545118</v>
      </c>
      <c r="BQ297" s="17">
        <f t="shared" si="855"/>
        <v>-0.10290316066040331</v>
      </c>
      <c r="BR297" s="17">
        <f t="shared" si="855"/>
        <v>-9.506579453947922E-2</v>
      </c>
      <c r="BS297" s="17">
        <f t="shared" si="855"/>
        <v>3.8825453697257178E-3</v>
      </c>
      <c r="BT297" s="17">
        <f t="shared" si="855"/>
        <v>2.6535676663103466E-2</v>
      </c>
      <c r="BU297" s="17">
        <f t="shared" si="855"/>
        <v>0.10848732668793036</v>
      </c>
      <c r="BV297" s="17">
        <f t="shared" si="855"/>
        <v>-6.395560300240917E-2</v>
      </c>
      <c r="BW297" s="17">
        <f t="shared" si="855"/>
        <v>-0.18066089715175365</v>
      </c>
      <c r="BX297" s="68">
        <f t="shared" si="855"/>
        <v>2.9732290257457928E-2</v>
      </c>
      <c r="BY297" s="17">
        <f t="shared" si="855"/>
        <v>-2.7813055845156705E-2</v>
      </c>
      <c r="BZ297" s="17">
        <f t="shared" si="855"/>
        <v>3.0993728684934323E-2</v>
      </c>
      <c r="CA297" s="17">
        <f t="shared" si="855"/>
        <v>0.16936348434978599</v>
      </c>
      <c r="CB297" s="17">
        <f t="shared" si="855"/>
        <v>-0.13217796903230383</v>
      </c>
      <c r="CC297" s="17">
        <f t="shared" si="855"/>
        <v>-0.29450540336736059</v>
      </c>
      <c r="CD297" s="17">
        <f t="shared" si="855"/>
        <v>-4.3163724604315439E-2</v>
      </c>
      <c r="CE297" s="17">
        <f t="shared" ref="CE297:CX297" si="856">CORREL($Q$236:$Q$274,EH$196:EH$234)</f>
        <v>-0.31526426835765997</v>
      </c>
      <c r="CF297" s="17">
        <f t="shared" si="856"/>
        <v>-8.4352966454921824E-2</v>
      </c>
      <c r="CG297" s="17">
        <f t="shared" si="856"/>
        <v>-0.15573864421690614</v>
      </c>
      <c r="CH297" s="17">
        <f t="shared" si="856"/>
        <v>-0.11669403690120621</v>
      </c>
      <c r="CI297" s="17">
        <f t="shared" si="856"/>
        <v>-0.22549183214213711</v>
      </c>
      <c r="CJ297" s="17">
        <f t="shared" si="856"/>
        <v>-0.25011600299789066</v>
      </c>
      <c r="CK297" s="68">
        <f t="shared" si="856"/>
        <v>-0.18171177145593839</v>
      </c>
      <c r="CL297" s="17">
        <f t="shared" si="856"/>
        <v>0.20296990766436587</v>
      </c>
      <c r="CM297" s="17">
        <f t="shared" si="856"/>
        <v>0.30340998038511519</v>
      </c>
      <c r="CN297" s="17">
        <f t="shared" si="856"/>
        <v>0.41524415085358712</v>
      </c>
      <c r="CO297" s="17">
        <f t="shared" si="856"/>
        <v>0.45660039173853739</v>
      </c>
      <c r="CP297" s="17">
        <f t="shared" si="856"/>
        <v>0.27736805282001814</v>
      </c>
      <c r="CQ297" s="17">
        <f t="shared" si="856"/>
        <v>0.114292433644142</v>
      </c>
      <c r="CR297" s="17">
        <f t="shared" si="856"/>
        <v>0.20747769371979272</v>
      </c>
      <c r="CS297" s="17">
        <f t="shared" si="856"/>
        <v>0.25814084662763742</v>
      </c>
      <c r="CT297" s="17">
        <f t="shared" si="856"/>
        <v>0.27639822609698911</v>
      </c>
      <c r="CU297" s="17">
        <f t="shared" si="856"/>
        <v>0.37904754725434475</v>
      </c>
      <c r="CV297" s="17">
        <f t="shared" si="856"/>
        <v>0.26815495611999324</v>
      </c>
      <c r="CW297" s="17">
        <f t="shared" si="856"/>
        <v>0.26815495611999324</v>
      </c>
      <c r="CX297" s="17">
        <f t="shared" si="856"/>
        <v>0.35236110039508134</v>
      </c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</row>
    <row r="298" spans="1:151">
      <c r="A298" s="66" t="s">
        <v>161</v>
      </c>
      <c r="B298" s="17">
        <f>CORREL($R$236:$R$274,H$46:H$84)</f>
        <v>-0.16057241878955947</v>
      </c>
      <c r="C298" s="17">
        <f t="shared" ref="C298:Q298" si="857">CORREL($R$236:$R$274,I$46:I$84)</f>
        <v>-0.24073112123642115</v>
      </c>
      <c r="D298" s="17">
        <f t="shared" si="857"/>
        <v>-9.8461555274146385E-3</v>
      </c>
      <c r="E298" s="17">
        <f t="shared" si="857"/>
        <v>-1.9886363962554098E-3</v>
      </c>
      <c r="F298" s="17">
        <f t="shared" si="857"/>
        <v>0.14902922636148971</v>
      </c>
      <c r="G298" s="17">
        <f t="shared" si="857"/>
        <v>0.18265401011401602</v>
      </c>
      <c r="H298" s="17">
        <f t="shared" si="857"/>
        <v>0.24013287957302298</v>
      </c>
      <c r="I298" s="17">
        <f t="shared" si="857"/>
        <v>0.32619867184190687</v>
      </c>
      <c r="J298" s="17">
        <f t="shared" si="857"/>
        <v>0.15962594921320888</v>
      </c>
      <c r="K298" s="17">
        <f t="shared" si="857"/>
        <v>0.2238558824032085</v>
      </c>
      <c r="L298" s="17">
        <f t="shared" si="857"/>
        <v>0.25516309730238712</v>
      </c>
      <c r="M298" s="17">
        <f t="shared" si="857"/>
        <v>0.28531664016906377</v>
      </c>
      <c r="N298" s="17">
        <f t="shared" si="857"/>
        <v>0.31860728118490173</v>
      </c>
      <c r="O298" s="17">
        <f t="shared" si="857"/>
        <v>0.32375833022482764</v>
      </c>
      <c r="P298" s="17">
        <f t="shared" si="857"/>
        <v>0.2795693541839247</v>
      </c>
      <c r="Q298" s="17">
        <f t="shared" si="857"/>
        <v>0.24051783327647125</v>
      </c>
      <c r="R298" s="17">
        <f t="shared" ref="R298" si="858">CORREL($R$236:$R$274,X$46:X$84)</f>
        <v>6.1411913058435231E-3</v>
      </c>
      <c r="S298" s="17">
        <f t="shared" ref="S298" si="859">CORREL($R$236:$R$274,Y$46:Y$84)</f>
        <v>-0.12292359870140569</v>
      </c>
      <c r="T298" s="17">
        <f t="shared" ref="T298" si="860">CORREL($R$236:$R$274,Z$46:Z$84)</f>
        <v>-0.11952121703180038</v>
      </c>
      <c r="U298" s="17">
        <f t="shared" ref="U298" si="861">CORREL($R$236:$R$274,AA$46:AA$84)</f>
        <v>-3.5696750021862143E-2</v>
      </c>
      <c r="V298" s="17">
        <f t="shared" ref="V298" si="862">CORREL($R$236:$R$274,AB$46:AB$84)</f>
        <v>-5.1274922984972521E-2</v>
      </c>
      <c r="W298" s="17">
        <f t="shared" ref="W298" si="863">CORREL($R$236:$R$274,AC$46:AC$84)</f>
        <v>-0.13794078605307017</v>
      </c>
      <c r="Y298" s="31">
        <f>COUNT(R$236:R$274)</f>
        <v>38</v>
      </c>
      <c r="Z298" s="17">
        <f t="shared" si="806"/>
        <v>0.33552863194738469</v>
      </c>
      <c r="AA298" s="17">
        <f t="shared" si="807"/>
        <v>0.14541930249902008</v>
      </c>
      <c r="AB298" s="17">
        <f t="shared" si="808"/>
        <v>0.95321529275533345</v>
      </c>
      <c r="AC298" s="17">
        <f t="shared" si="809"/>
        <v>0.99054587333253974</v>
      </c>
      <c r="AD298" s="17">
        <f t="shared" si="810"/>
        <v>0.37186221662592478</v>
      </c>
      <c r="AE298" s="17">
        <f t="shared" si="811"/>
        <v>0.2723757347409787</v>
      </c>
      <c r="AF298" s="17">
        <f t="shared" si="812"/>
        <v>0.14645283992511682</v>
      </c>
      <c r="AG298" s="17">
        <f t="shared" si="813"/>
        <v>4.5641165934280227E-2</v>
      </c>
      <c r="AH298" s="17">
        <f t="shared" si="814"/>
        <v>0.33842247818228943</v>
      </c>
      <c r="AI298" s="17">
        <f t="shared" si="815"/>
        <v>0.17667561726149458</v>
      </c>
      <c r="AJ298" s="17">
        <f t="shared" si="816"/>
        <v>0.12207887861354608</v>
      </c>
      <c r="AK298" s="17">
        <f t="shared" si="817"/>
        <v>8.2501274570512179E-2</v>
      </c>
      <c r="AL298" s="17">
        <f t="shared" si="818"/>
        <v>5.1228499899917117E-2</v>
      </c>
      <c r="AM298" s="17">
        <f t="shared" si="819"/>
        <v>4.7380917338707085E-2</v>
      </c>
      <c r="AN298" s="17">
        <f t="shared" si="820"/>
        <v>8.9150696146144362E-2</v>
      </c>
      <c r="AO298" s="17">
        <f t="shared" si="821"/>
        <v>0.14578716888801099</v>
      </c>
      <c r="AP298" s="17">
        <f t="shared" si="822"/>
        <v>0.97080989992253852</v>
      </c>
      <c r="AQ298" s="17">
        <f t="shared" si="823"/>
        <v>0.46219672726586414</v>
      </c>
      <c r="AR298" s="17">
        <f t="shared" si="824"/>
        <v>0.47477316507821588</v>
      </c>
      <c r="AS298" s="17">
        <f t="shared" si="825"/>
        <v>0.83150913982856622</v>
      </c>
      <c r="AT298" s="17">
        <f t="shared" si="826"/>
        <v>0.75981607179812438</v>
      </c>
      <c r="AU298" s="17">
        <f t="shared" si="827"/>
        <v>0.40887344476327159</v>
      </c>
      <c r="AX298" s="66" t="s">
        <v>161</v>
      </c>
      <c r="AY298" s="17">
        <f t="shared" ref="AY298:CD298" si="864">CORREL($R$236:$R$274,DB$196:DB$234)</f>
        <v>-9.0413021098871921E-2</v>
      </c>
      <c r="AZ298" s="17">
        <f t="shared" si="864"/>
        <v>0.23623612422451815</v>
      </c>
      <c r="BA298" s="17">
        <f t="shared" si="864"/>
        <v>0.12210476090223883</v>
      </c>
      <c r="BB298" s="17">
        <f t="shared" si="864"/>
        <v>-4.4739938065451776E-2</v>
      </c>
      <c r="BC298" s="17">
        <f t="shared" si="864"/>
        <v>-0.2045563195126204</v>
      </c>
      <c r="BD298" s="17">
        <f t="shared" si="864"/>
        <v>-8.3618020503926846E-2</v>
      </c>
      <c r="BE298" s="17">
        <f t="shared" si="864"/>
        <v>-0.1990331197483094</v>
      </c>
      <c r="BF298" s="17">
        <f t="shared" si="864"/>
        <v>-6.0050829725107432E-2</v>
      </c>
      <c r="BG298" s="17">
        <f t="shared" si="864"/>
        <v>4.698024420994449E-2</v>
      </c>
      <c r="BH298" s="17">
        <f t="shared" si="864"/>
        <v>0.12585693404129239</v>
      </c>
      <c r="BI298" s="17">
        <f t="shared" si="864"/>
        <v>-8.3471134604815145E-2</v>
      </c>
      <c r="BJ298" s="17">
        <f t="shared" si="864"/>
        <v>0.16683940648677736</v>
      </c>
      <c r="BK298" s="68">
        <f t="shared" si="864"/>
        <v>-1.0990308200170589E-2</v>
      </c>
      <c r="BL298" s="17">
        <f t="shared" si="864"/>
        <v>-0.48661358722155423</v>
      </c>
      <c r="BM298" s="17">
        <f t="shared" si="864"/>
        <v>6.9683010673879664E-2</v>
      </c>
      <c r="BN298" s="17">
        <f t="shared" si="864"/>
        <v>-0.13512327806799809</v>
      </c>
      <c r="BO298" s="17">
        <f t="shared" si="864"/>
        <v>-0.19541866083463511</v>
      </c>
      <c r="BP298" s="17">
        <f t="shared" si="864"/>
        <v>-0.42320059621294226</v>
      </c>
      <c r="BQ298" s="17">
        <f t="shared" si="864"/>
        <v>-0.42446084419443836</v>
      </c>
      <c r="BR298" s="17">
        <f t="shared" si="864"/>
        <v>-0.31929088926242133</v>
      </c>
      <c r="BS298" s="17">
        <f t="shared" si="864"/>
        <v>-0.33100138925591038</v>
      </c>
      <c r="BT298" s="17">
        <f t="shared" si="864"/>
        <v>-0.14065130595943609</v>
      </c>
      <c r="BU298" s="17">
        <f t="shared" si="864"/>
        <v>0.11247900988487516</v>
      </c>
      <c r="BV298" s="17">
        <f t="shared" si="864"/>
        <v>-0.27815380388189093</v>
      </c>
      <c r="BW298" s="17">
        <f t="shared" si="864"/>
        <v>-0.25982034365945283</v>
      </c>
      <c r="BX298" s="68">
        <f t="shared" si="864"/>
        <v>-0.35291750714138148</v>
      </c>
      <c r="BY298" s="17">
        <f t="shared" si="864"/>
        <v>6.9754898305064358E-2</v>
      </c>
      <c r="BZ298" s="17">
        <f t="shared" si="864"/>
        <v>0.15004656926525362</v>
      </c>
      <c r="CA298" s="17">
        <f t="shared" si="864"/>
        <v>0.1531318893580294</v>
      </c>
      <c r="CB298" s="17">
        <f t="shared" si="864"/>
        <v>-5.020841437585806E-2</v>
      </c>
      <c r="CC298" s="17">
        <f t="shared" si="864"/>
        <v>-0.13779560987178432</v>
      </c>
      <c r="CD298" s="17">
        <f t="shared" si="864"/>
        <v>-4.5942688887756003E-2</v>
      </c>
      <c r="CE298" s="17">
        <f t="shared" ref="CE298:CX298" si="865">CORREL($R$236:$R$274,EH$196:EH$234)</f>
        <v>-0.28963625506265062</v>
      </c>
      <c r="CF298" s="17">
        <f t="shared" si="865"/>
        <v>9.5868517264227987E-2</v>
      </c>
      <c r="CG298" s="17">
        <f t="shared" si="865"/>
        <v>3.595313715866838E-2</v>
      </c>
      <c r="CH298" s="17">
        <f t="shared" si="865"/>
        <v>-7.9465364981516837E-2</v>
      </c>
      <c r="CI298" s="17">
        <f t="shared" si="865"/>
        <v>-5.2417433771221988E-2</v>
      </c>
      <c r="CJ298" s="17">
        <f t="shared" si="865"/>
        <v>9.672042110601993E-2</v>
      </c>
      <c r="CK298" s="68">
        <f t="shared" si="865"/>
        <v>5.0353974277237996E-4</v>
      </c>
      <c r="CL298" s="17">
        <f t="shared" si="865"/>
        <v>0.14155011782790733</v>
      </c>
      <c r="CM298" s="17">
        <f t="shared" si="865"/>
        <v>0.2016078738969701</v>
      </c>
      <c r="CN298" s="17">
        <f t="shared" si="865"/>
        <v>0.2031927179536108</v>
      </c>
      <c r="CO298" s="17">
        <f t="shared" si="865"/>
        <v>0.16295421947286606</v>
      </c>
      <c r="CP298" s="17">
        <f t="shared" si="865"/>
        <v>0.22879695822612187</v>
      </c>
      <c r="CQ298" s="17">
        <f t="shared" si="865"/>
        <v>0.18868222142909433</v>
      </c>
      <c r="CR298" s="17">
        <f t="shared" si="865"/>
        <v>0.23069618357053384</v>
      </c>
      <c r="CS298" s="17">
        <f t="shared" si="865"/>
        <v>0.1868036052379464</v>
      </c>
      <c r="CT298" s="17">
        <f t="shared" si="865"/>
        <v>0.1488504013349484</v>
      </c>
      <c r="CU298" s="17">
        <f t="shared" si="865"/>
        <v>0.15546021839848953</v>
      </c>
      <c r="CV298" s="17">
        <f t="shared" si="865"/>
        <v>0.17600839784206185</v>
      </c>
      <c r="CW298" s="17">
        <f t="shared" si="865"/>
        <v>0.17600839784206185</v>
      </c>
      <c r="CX298" s="17">
        <f t="shared" si="865"/>
        <v>0.25849083580047305</v>
      </c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</row>
    <row r="299" spans="1:151">
      <c r="A299" s="66" t="s">
        <v>211</v>
      </c>
      <c r="B299" s="17">
        <f>CORREL($S$236:$S$274,H$46:H$84)</f>
        <v>0.13128657702967447</v>
      </c>
      <c r="C299" s="17">
        <f t="shared" ref="C299:Q299" si="866">CORREL($S$236:$S$274,I$46:I$84)</f>
        <v>0.20497030189780077</v>
      </c>
      <c r="D299" s="17">
        <f t="shared" si="866"/>
        <v>-3.7823019903165923E-2</v>
      </c>
      <c r="E299" s="17">
        <f t="shared" si="866"/>
        <v>-5.6925529724929987E-2</v>
      </c>
      <c r="F299" s="17">
        <f t="shared" si="866"/>
        <v>-0.16677708112924272</v>
      </c>
      <c r="G299" s="17">
        <f t="shared" si="866"/>
        <v>-0.21362030400361223</v>
      </c>
      <c r="H299" s="17">
        <f t="shared" si="866"/>
        <v>-0.12306813767548765</v>
      </c>
      <c r="I299" s="17">
        <f t="shared" si="866"/>
        <v>-0.1783895999579766</v>
      </c>
      <c r="J299" s="17">
        <f t="shared" si="866"/>
        <v>-0.29664913876691562</v>
      </c>
      <c r="K299" s="17">
        <f t="shared" si="866"/>
        <v>-0.31704571419062727</v>
      </c>
      <c r="L299" s="17">
        <f t="shared" si="866"/>
        <v>-0.27222791432125887</v>
      </c>
      <c r="M299" s="17">
        <f t="shared" si="866"/>
        <v>-0.26064157800146948</v>
      </c>
      <c r="N299" s="17">
        <f t="shared" si="866"/>
        <v>-0.27348091252906476</v>
      </c>
      <c r="O299" s="17">
        <f t="shared" si="866"/>
        <v>-0.16664879364516574</v>
      </c>
      <c r="P299" s="17">
        <f t="shared" si="866"/>
        <v>-3.5029984918597247E-2</v>
      </c>
      <c r="Q299" s="17">
        <f t="shared" si="866"/>
        <v>-0.2012999238109528</v>
      </c>
      <c r="R299" s="17">
        <f t="shared" ref="R299" si="867">CORREL($S$236:$S$274,X$46:X$84)</f>
        <v>-9.3121667083734733E-2</v>
      </c>
      <c r="S299" s="17">
        <f t="shared" ref="S299" si="868">CORREL($S$236:$S$274,Y$46:Y$84)</f>
        <v>0.14336699214139659</v>
      </c>
      <c r="T299" s="17">
        <f t="shared" ref="T299" si="869">CORREL($S$236:$S$274,Z$46:Z$84)</f>
        <v>8.0517372547613167E-2</v>
      </c>
      <c r="U299" s="17">
        <f t="shared" ref="U299" si="870">CORREL($S$236:$S$274,AA$46:AA$84)</f>
        <v>-0.14719323633377021</v>
      </c>
      <c r="V299" s="17">
        <f t="shared" ref="V299" si="871">CORREL($S$236:$S$274,AB$46:AB$84)</f>
        <v>-2.1834946534430667E-2</v>
      </c>
      <c r="W299" s="17">
        <f t="shared" ref="W299" si="872">CORREL($S$236:$S$274,AC$46:AC$84)</f>
        <v>0.16650880790221809</v>
      </c>
      <c r="Y299" s="31">
        <f>COUNT(S$236:S$274)</f>
        <v>39</v>
      </c>
      <c r="Z299" s="17">
        <f t="shared" si="806"/>
        <v>0.42564490672962219</v>
      </c>
      <c r="AA299" s="17">
        <f t="shared" si="807"/>
        <v>0.21066708908585313</v>
      </c>
      <c r="AB299" s="17">
        <f t="shared" si="808"/>
        <v>0.81917878420359869</v>
      </c>
      <c r="AC299" s="17">
        <f t="shared" si="809"/>
        <v>0.73068627104304495</v>
      </c>
      <c r="AD299" s="17">
        <f t="shared" si="810"/>
        <v>0.31021763730740748</v>
      </c>
      <c r="AE299" s="17">
        <f t="shared" si="811"/>
        <v>0.19162496416033881</v>
      </c>
      <c r="AF299" s="17">
        <f t="shared" si="812"/>
        <v>0.45542635923393671</v>
      </c>
      <c r="AG299" s="17">
        <f t="shared" si="813"/>
        <v>0.27723965424212577</v>
      </c>
      <c r="AH299" s="17">
        <f t="shared" si="814"/>
        <v>6.6680336236050172E-2</v>
      </c>
      <c r="AI299" s="17">
        <f t="shared" si="815"/>
        <v>4.9229741141751174E-2</v>
      </c>
      <c r="AJ299" s="17">
        <f t="shared" si="816"/>
        <v>9.3624240965398425E-2</v>
      </c>
      <c r="AK299" s="17">
        <f t="shared" si="817"/>
        <v>0.10902597637672108</v>
      </c>
      <c r="AL299" s="17">
        <f t="shared" si="818"/>
        <v>9.2064469656567935E-2</v>
      </c>
      <c r="AM299" s="17">
        <f t="shared" si="819"/>
        <v>0.31059526824770511</v>
      </c>
      <c r="AN299" s="17">
        <f t="shared" si="820"/>
        <v>0.83233367474501552</v>
      </c>
      <c r="AO299" s="17">
        <f t="shared" si="821"/>
        <v>0.2191306966133269</v>
      </c>
      <c r="AP299" s="17">
        <f t="shared" si="822"/>
        <v>0.57285529812371605</v>
      </c>
      <c r="AQ299" s="17">
        <f t="shared" si="823"/>
        <v>0.38391408525599102</v>
      </c>
      <c r="AR299" s="17">
        <f t="shared" si="824"/>
        <v>0.62607167459298108</v>
      </c>
      <c r="AS299" s="17">
        <f t="shared" si="825"/>
        <v>0.37121569836658208</v>
      </c>
      <c r="AT299" s="17">
        <f t="shared" si="826"/>
        <v>0.89503310925411861</v>
      </c>
      <c r="AU299" s="17">
        <f t="shared" si="827"/>
        <v>0.31100766626728704</v>
      </c>
      <c r="AX299" s="66" t="s">
        <v>211</v>
      </c>
      <c r="AY299" s="17">
        <f t="shared" ref="AY299:CD299" si="873">CORREL($S$236:$S$274,DB$196:DB$234)</f>
        <v>0.16791798337336306</v>
      </c>
      <c r="AZ299" s="17">
        <f t="shared" si="873"/>
        <v>-1.9820924325270665E-2</v>
      </c>
      <c r="BA299" s="17">
        <f t="shared" si="873"/>
        <v>-2.7497143306307412E-2</v>
      </c>
      <c r="BB299" s="17">
        <f t="shared" si="873"/>
        <v>0.15186027531609136</v>
      </c>
      <c r="BC299" s="17">
        <f t="shared" si="873"/>
        <v>4.1847780798236228E-2</v>
      </c>
      <c r="BD299" s="17">
        <f t="shared" si="873"/>
        <v>8.7719513287752973E-2</v>
      </c>
      <c r="BE299" s="17">
        <f t="shared" si="873"/>
        <v>3.5635988778277151E-2</v>
      </c>
      <c r="BF299" s="17">
        <f t="shared" si="873"/>
        <v>0.25862877365570541</v>
      </c>
      <c r="BG299" s="17">
        <f t="shared" si="873"/>
        <v>0.14487702669425676</v>
      </c>
      <c r="BH299" s="17">
        <f t="shared" si="873"/>
        <v>0.19357202378571317</v>
      </c>
      <c r="BI299" s="17">
        <f t="shared" si="873"/>
        <v>0.16854372979788673</v>
      </c>
      <c r="BJ299" s="17">
        <f t="shared" si="873"/>
        <v>2.3680184574149075E-2</v>
      </c>
      <c r="BK299" s="68">
        <f t="shared" si="873"/>
        <v>0.10972429885096456</v>
      </c>
      <c r="BL299" s="17">
        <f t="shared" si="873"/>
        <v>0.28718208446435955</v>
      </c>
      <c r="BM299" s="17">
        <f t="shared" si="873"/>
        <v>2.7885791383914452E-2</v>
      </c>
      <c r="BN299" s="17">
        <f t="shared" si="873"/>
        <v>2.9381360745044147E-2</v>
      </c>
      <c r="BO299" s="17">
        <f t="shared" si="873"/>
        <v>4.6771984705863703E-2</v>
      </c>
      <c r="BP299" s="17">
        <f t="shared" si="873"/>
        <v>0.11830682032863608</v>
      </c>
      <c r="BQ299" s="17">
        <f t="shared" si="873"/>
        <v>0.20731205705137451</v>
      </c>
      <c r="BR299" s="17">
        <f t="shared" si="873"/>
        <v>1.3564813317525459E-2</v>
      </c>
      <c r="BS299" s="17">
        <f t="shared" si="873"/>
        <v>0.32941193514306649</v>
      </c>
      <c r="BT299" s="17">
        <f t="shared" si="873"/>
        <v>0.11669833569435767</v>
      </c>
      <c r="BU299" s="17">
        <f t="shared" si="873"/>
        <v>0.10079105654064668</v>
      </c>
      <c r="BV299" s="17">
        <f t="shared" si="873"/>
        <v>0.13509634372118409</v>
      </c>
      <c r="BW299" s="17">
        <f t="shared" si="873"/>
        <v>6.7679011270248474E-2</v>
      </c>
      <c r="BX299" s="68">
        <f t="shared" si="873"/>
        <v>0.17471992787680318</v>
      </c>
      <c r="BY299" s="17">
        <f t="shared" si="873"/>
        <v>9.6117933140843798E-2</v>
      </c>
      <c r="BZ299" s="17">
        <f t="shared" si="873"/>
        <v>-0.17586233492815989</v>
      </c>
      <c r="CA299" s="17">
        <f t="shared" si="873"/>
        <v>-0.13285889358007127</v>
      </c>
      <c r="CB299" s="17">
        <f t="shared" si="873"/>
        <v>-3.6284525549256805E-2</v>
      </c>
      <c r="CC299" s="17">
        <f t="shared" si="873"/>
        <v>2.8325516610344614E-2</v>
      </c>
      <c r="CD299" s="17">
        <f t="shared" si="873"/>
        <v>9.48975921190581E-2</v>
      </c>
      <c r="CE299" s="17">
        <f t="shared" ref="CE299:CX299" si="874">CORREL($S$236:$S$274,EH$196:EH$234)</f>
        <v>-1.4942695644185744E-2</v>
      </c>
      <c r="CF299" s="17">
        <f t="shared" si="874"/>
        <v>0.15998300883340744</v>
      </c>
      <c r="CG299" s="17">
        <f t="shared" si="874"/>
        <v>2.8810051146439319E-2</v>
      </c>
      <c r="CH299" s="17">
        <f t="shared" si="874"/>
        <v>0.12600769426603212</v>
      </c>
      <c r="CI299" s="17">
        <f t="shared" si="874"/>
        <v>0.10469709592595207</v>
      </c>
      <c r="CJ299" s="17">
        <f t="shared" si="874"/>
        <v>-9.8907374538451109E-2</v>
      </c>
      <c r="CK299" s="68">
        <f t="shared" si="874"/>
        <v>-3.7485782313252898E-2</v>
      </c>
      <c r="CL299" s="17">
        <f t="shared" si="874"/>
        <v>1.7241350969874867E-2</v>
      </c>
      <c r="CM299" s="17">
        <f t="shared" si="874"/>
        <v>0.14678278503831477</v>
      </c>
      <c r="CN299" s="17">
        <f t="shared" si="874"/>
        <v>0.14811970146560716</v>
      </c>
      <c r="CO299" s="17">
        <f t="shared" si="874"/>
        <v>0.28217295618018273</v>
      </c>
      <c r="CP299" s="17">
        <f t="shared" si="874"/>
        <v>-9.1387129153300731E-2</v>
      </c>
      <c r="CQ299" s="17">
        <f t="shared" si="874"/>
        <v>-7.6138728335756911E-2</v>
      </c>
      <c r="CR299" s="17">
        <f t="shared" si="874"/>
        <v>6.4209282593778463E-2</v>
      </c>
      <c r="CS299" s="17">
        <f t="shared" si="874"/>
        <v>-7.39176299581316E-2</v>
      </c>
      <c r="CT299" s="17">
        <f t="shared" si="874"/>
        <v>0.14750325994104849</v>
      </c>
      <c r="CU299" s="17">
        <f t="shared" si="874"/>
        <v>0.18092951253740078</v>
      </c>
      <c r="CV299" s="17">
        <f t="shared" si="874"/>
        <v>0.10440140264511782</v>
      </c>
      <c r="CW299" s="17">
        <f t="shared" si="874"/>
        <v>0.10440140264511782</v>
      </c>
      <c r="CX299" s="17">
        <f t="shared" si="874"/>
        <v>8.4701809672095826E-2</v>
      </c>
    </row>
    <row r="300" spans="1:151">
      <c r="A300" s="66" t="s">
        <v>202</v>
      </c>
      <c r="B300" s="17">
        <f>CORREL($T$236:$T$274,H$46:H$84)</f>
        <v>6.2698297467164085E-2</v>
      </c>
      <c r="C300" s="17">
        <f t="shared" ref="C300:Q300" si="875">CORREL($T$236:$T$274,I$46:I$84)</f>
        <v>-0.14042511086416548</v>
      </c>
      <c r="D300" s="17">
        <f t="shared" si="875"/>
        <v>3.596361160883664E-2</v>
      </c>
      <c r="E300" s="17">
        <f t="shared" si="875"/>
        <v>-4.2496539447171564E-2</v>
      </c>
      <c r="F300" s="17">
        <f t="shared" si="875"/>
        <v>-2.6455692544442504E-2</v>
      </c>
      <c r="G300" s="17">
        <f t="shared" si="875"/>
        <v>6.6784509157729655E-2</v>
      </c>
      <c r="H300" s="17">
        <f t="shared" si="875"/>
        <v>0.41675249223220023</v>
      </c>
      <c r="I300" s="17">
        <f t="shared" si="875"/>
        <v>0.31319739090168763</v>
      </c>
      <c r="J300" s="17">
        <f t="shared" si="875"/>
        <v>0.21558198045682703</v>
      </c>
      <c r="K300" s="17">
        <f t="shared" si="875"/>
        <v>0.22438271579220131</v>
      </c>
      <c r="L300" s="17">
        <f t="shared" si="875"/>
        <v>0.20757376264266417</v>
      </c>
      <c r="M300" s="17">
        <f t="shared" si="875"/>
        <v>0.20436824294433609</v>
      </c>
      <c r="N300" s="17">
        <f t="shared" si="875"/>
        <v>0.25343943730587903</v>
      </c>
      <c r="O300" s="17">
        <f t="shared" si="875"/>
        <v>0.27600883618534522</v>
      </c>
      <c r="P300" s="17">
        <f t="shared" si="875"/>
        <v>0.37146135326046664</v>
      </c>
      <c r="Q300" s="17">
        <f t="shared" si="875"/>
        <v>0.1778212672436339</v>
      </c>
      <c r="R300" s="17">
        <f t="shared" ref="R300" si="876">CORREL($T$236:$T$274,X$46:X$84)</f>
        <v>-6.6461799590123549E-2</v>
      </c>
      <c r="S300" s="17">
        <f t="shared" ref="S300" si="877">CORREL($T$236:$T$274,Y$46:Y$84)</f>
        <v>0.15201722811408519</v>
      </c>
      <c r="T300" s="17">
        <f t="shared" ref="T300" si="878">CORREL($T$236:$T$274,Z$46:Z$84)</f>
        <v>0.11823799176333186</v>
      </c>
      <c r="U300" s="17">
        <f t="shared" ref="U300" si="879">CORREL($T$236:$T$274,AA$46:AA$84)</f>
        <v>-0.12333353752457356</v>
      </c>
      <c r="V300" s="17">
        <f t="shared" ref="V300" si="880">CORREL($T$236:$T$274,AB$46:AB$84)</f>
        <v>-0.26485285446511303</v>
      </c>
      <c r="W300" s="17">
        <f t="shared" ref="W300" si="881">CORREL($T$236:$T$274,AC$46:AC$84)</f>
        <v>-0.13132819925701994</v>
      </c>
      <c r="Y300" s="31">
        <f>COUNT(T$236:T$274)</f>
        <v>39</v>
      </c>
      <c r="Z300" s="17">
        <f t="shared" si="806"/>
        <v>0.70455056496818735</v>
      </c>
      <c r="AA300" s="17">
        <f t="shared" si="807"/>
        <v>0.39384852666037984</v>
      </c>
      <c r="AB300" s="17">
        <f t="shared" si="808"/>
        <v>0.82793119685864602</v>
      </c>
      <c r="AC300" s="17">
        <f t="shared" si="809"/>
        <v>0.79727746263814636</v>
      </c>
      <c r="AD300" s="17">
        <f t="shared" si="810"/>
        <v>0.87298488940072483</v>
      </c>
      <c r="AE300" s="17">
        <f t="shared" si="811"/>
        <v>0.68624867372973131</v>
      </c>
      <c r="AF300" s="17">
        <f t="shared" si="812"/>
        <v>8.3095954334309208E-3</v>
      </c>
      <c r="AG300" s="17">
        <f t="shared" si="813"/>
        <v>5.2205140650153525E-2</v>
      </c>
      <c r="AH300" s="17">
        <f t="shared" si="814"/>
        <v>0.18748110594764786</v>
      </c>
      <c r="AI300" s="17">
        <f t="shared" si="815"/>
        <v>0.16967063591139586</v>
      </c>
      <c r="AJ300" s="17">
        <f t="shared" si="816"/>
        <v>0.20480292020009633</v>
      </c>
      <c r="AK300" s="17">
        <f t="shared" si="817"/>
        <v>0.2120396097440386</v>
      </c>
      <c r="AL300" s="17">
        <f t="shared" si="818"/>
        <v>0.11952424179965479</v>
      </c>
      <c r="AM300" s="17">
        <f t="shared" si="819"/>
        <v>8.8978620801112837E-2</v>
      </c>
      <c r="AN300" s="17">
        <f t="shared" si="820"/>
        <v>1.9896196149107027E-2</v>
      </c>
      <c r="AO300" s="17">
        <f t="shared" si="821"/>
        <v>0.27879818087045921</v>
      </c>
      <c r="AP300" s="17">
        <f t="shared" si="822"/>
        <v>0.68768783403789224</v>
      </c>
      <c r="AQ300" s="17">
        <f t="shared" si="823"/>
        <v>0.35556719970646178</v>
      </c>
      <c r="AR300" s="17">
        <f t="shared" si="824"/>
        <v>0.4734403352220603</v>
      </c>
      <c r="AS300" s="17">
        <f t="shared" si="825"/>
        <v>0.45444740014340168</v>
      </c>
      <c r="AT300" s="17">
        <f t="shared" si="826"/>
        <v>0.10322016683169512</v>
      </c>
      <c r="AU300" s="17">
        <f t="shared" si="827"/>
        <v>0.42549691061235251</v>
      </c>
      <c r="AX300" s="66" t="s">
        <v>202</v>
      </c>
      <c r="AY300" s="17">
        <f t="shared" ref="AY300:CD300" si="882">CORREL($T$236:$T$274,DB$196:DB$234)</f>
        <v>0.19164212983155038</v>
      </c>
      <c r="AZ300" s="17">
        <f t="shared" si="882"/>
        <v>0.1287258660388482</v>
      </c>
      <c r="BA300" s="17">
        <f t="shared" si="882"/>
        <v>0.1013316201703458</v>
      </c>
      <c r="BB300" s="17">
        <f t="shared" si="882"/>
        <v>-2.5904617661707461E-2</v>
      </c>
      <c r="BC300" s="17">
        <f t="shared" si="882"/>
        <v>-8.0178363627372531E-2</v>
      </c>
      <c r="BD300" s="17">
        <f t="shared" si="882"/>
        <v>0.16781666683640323</v>
      </c>
      <c r="BE300" s="17">
        <f t="shared" si="882"/>
        <v>-8.7636138050880257E-3</v>
      </c>
      <c r="BF300" s="17">
        <f t="shared" si="882"/>
        <v>-0.17069894431027585</v>
      </c>
      <c r="BG300" s="17">
        <f t="shared" si="882"/>
        <v>4.9437599467546181E-2</v>
      </c>
      <c r="BH300" s="17">
        <f t="shared" si="882"/>
        <v>6.914030459052728E-2</v>
      </c>
      <c r="BI300" s="17">
        <f t="shared" si="882"/>
        <v>-3.6695880076635171E-2</v>
      </c>
      <c r="BJ300" s="17">
        <f t="shared" si="882"/>
        <v>0.18464995192553171</v>
      </c>
      <c r="BK300" s="68">
        <f t="shared" si="882"/>
        <v>5.2279656595982195E-2</v>
      </c>
      <c r="BL300" s="17">
        <f t="shared" si="882"/>
        <v>-0.14196355415706158</v>
      </c>
      <c r="BM300" s="17">
        <f t="shared" si="882"/>
        <v>0.2404593072504303</v>
      </c>
      <c r="BN300" s="17">
        <f t="shared" si="882"/>
        <v>0.26791905059025839</v>
      </c>
      <c r="BO300" s="17">
        <f t="shared" si="882"/>
        <v>7.8366847016798039E-2</v>
      </c>
      <c r="BP300" s="17">
        <f t="shared" si="882"/>
        <v>-0.23298190594545731</v>
      </c>
      <c r="BQ300" s="17">
        <f t="shared" si="882"/>
        <v>-0.12169410008781587</v>
      </c>
      <c r="BR300" s="17">
        <f t="shared" si="882"/>
        <v>4.2609899516098507E-5</v>
      </c>
      <c r="BS300" s="17">
        <f t="shared" si="882"/>
        <v>-0.27389725751897598</v>
      </c>
      <c r="BT300" s="17">
        <f t="shared" si="882"/>
        <v>5.4553184229464612E-2</v>
      </c>
      <c r="BU300" s="17">
        <f t="shared" si="882"/>
        <v>8.5382858302612524E-2</v>
      </c>
      <c r="BV300" s="17">
        <f t="shared" si="882"/>
        <v>-0.10175781689498645</v>
      </c>
      <c r="BW300" s="17">
        <f t="shared" si="882"/>
        <v>5.8104233789582016E-2</v>
      </c>
      <c r="BX300" s="68">
        <f t="shared" si="882"/>
        <v>-7.6884292821495254E-2</v>
      </c>
      <c r="BY300" s="17">
        <f t="shared" si="882"/>
        <v>0.15181456497676393</v>
      </c>
      <c r="BZ300" s="17">
        <f t="shared" si="882"/>
        <v>5.4663842680370556E-2</v>
      </c>
      <c r="CA300" s="17">
        <f t="shared" si="882"/>
        <v>-3.2944241016628073E-2</v>
      </c>
      <c r="CB300" s="17">
        <f t="shared" si="882"/>
        <v>5.5439335983535294E-2</v>
      </c>
      <c r="CC300" s="17">
        <f t="shared" si="882"/>
        <v>-8.1490909966401473E-2</v>
      </c>
      <c r="CD300" s="17">
        <f t="shared" si="882"/>
        <v>5.7227923236785702E-2</v>
      </c>
      <c r="CE300" s="17">
        <f t="shared" ref="CE300:CX300" si="883">CORREL($T$236:$T$274,EH$196:EH$234)</f>
        <v>-3.2041648402020721E-2</v>
      </c>
      <c r="CF300" s="17">
        <f t="shared" si="883"/>
        <v>-0.19618364191660995</v>
      </c>
      <c r="CG300" s="17">
        <f t="shared" si="883"/>
        <v>0.15425684373375403</v>
      </c>
      <c r="CH300" s="17">
        <f t="shared" si="883"/>
        <v>0.1804940824432836</v>
      </c>
      <c r="CI300" s="17">
        <f t="shared" si="883"/>
        <v>-7.4773015085447869E-2</v>
      </c>
      <c r="CJ300" s="17">
        <f t="shared" si="883"/>
        <v>7.4039780076711859E-2</v>
      </c>
      <c r="CK300" s="68">
        <f t="shared" si="883"/>
        <v>2.2185873264683926E-2</v>
      </c>
      <c r="CL300" s="17">
        <f t="shared" si="883"/>
        <v>0.37113683537946696</v>
      </c>
      <c r="CM300" s="17">
        <f t="shared" si="883"/>
        <v>-0.10621332746786533</v>
      </c>
      <c r="CN300" s="17">
        <f t="shared" si="883"/>
        <v>-2.8564001576845743E-2</v>
      </c>
      <c r="CO300" s="17">
        <f t="shared" si="883"/>
        <v>-0.18731520095028895</v>
      </c>
      <c r="CP300" s="17">
        <f t="shared" si="883"/>
        <v>0.22485245290686387</v>
      </c>
      <c r="CQ300" s="17">
        <f t="shared" si="883"/>
        <v>0.3767826202185004</v>
      </c>
      <c r="CR300" s="17">
        <f t="shared" si="883"/>
        <v>2.5374045489554378E-2</v>
      </c>
      <c r="CS300" s="17">
        <f t="shared" si="883"/>
        <v>0.28607332943854025</v>
      </c>
      <c r="CT300" s="17">
        <f t="shared" si="883"/>
        <v>-6.6686426016429406E-2</v>
      </c>
      <c r="CU300" s="17">
        <f t="shared" si="883"/>
        <v>1.6252626489297053E-2</v>
      </c>
      <c r="CV300" s="17">
        <f t="shared" si="883"/>
        <v>0.10205427346066329</v>
      </c>
      <c r="CW300" s="17">
        <f t="shared" si="883"/>
        <v>0.10205427346066329</v>
      </c>
      <c r="CX300" s="17">
        <f t="shared" si="883"/>
        <v>0.13111835054037413</v>
      </c>
    </row>
    <row r="301" spans="1:151">
      <c r="A301" s="66" t="s">
        <v>203</v>
      </c>
      <c r="B301" s="17">
        <f>CORREL($U$236:$U$274,H$46:H$84)</f>
        <v>-0.30011853191867993</v>
      </c>
      <c r="C301" s="17">
        <f t="shared" ref="C301:Q301" si="884">CORREL($U$236:$U$274,I$46:I$84)</f>
        <v>-0.21355709468357265</v>
      </c>
      <c r="D301" s="17">
        <f t="shared" si="884"/>
        <v>-0.38468205313084669</v>
      </c>
      <c r="E301" s="17">
        <f t="shared" si="884"/>
        <v>-0.39811793941801865</v>
      </c>
      <c r="F301" s="17">
        <f t="shared" si="884"/>
        <v>-7.1516577635006531E-2</v>
      </c>
      <c r="G301" s="17">
        <f t="shared" si="884"/>
        <v>-0.18869747238852394</v>
      </c>
      <c r="H301" s="17">
        <f t="shared" si="884"/>
        <v>5.6231379746977804E-2</v>
      </c>
      <c r="I301" s="17">
        <f t="shared" si="884"/>
        <v>-7.5631774028314988E-2</v>
      </c>
      <c r="J301" s="17">
        <f t="shared" si="884"/>
        <v>-0.14109332359348112</v>
      </c>
      <c r="K301" s="17">
        <f t="shared" si="884"/>
        <v>-0.10877877242772103</v>
      </c>
      <c r="L301" s="17">
        <f t="shared" si="884"/>
        <v>-0.12728341031770427</v>
      </c>
      <c r="M301" s="17">
        <f t="shared" si="884"/>
        <v>-0.14256297118889208</v>
      </c>
      <c r="N301" s="17">
        <f t="shared" si="884"/>
        <v>-0.12021871811767251</v>
      </c>
      <c r="O301" s="17">
        <f t="shared" si="884"/>
        <v>-7.7056191545320854E-2</v>
      </c>
      <c r="P301" s="17">
        <f t="shared" si="884"/>
        <v>-1.9314729301106097E-3</v>
      </c>
      <c r="Q301" s="17">
        <f t="shared" si="884"/>
        <v>4.187895676230155E-2</v>
      </c>
      <c r="R301" s="17">
        <f t="shared" ref="R301" si="885">CORREL($U$236:$U$274,X$46:X$84)</f>
        <v>-5.1868925648069726E-2</v>
      </c>
      <c r="S301" s="17">
        <f t="shared" ref="S301" si="886">CORREL($U$236:$U$274,Y$46:Y$84)</f>
        <v>-0.12872975314153892</v>
      </c>
      <c r="T301" s="17">
        <f t="shared" ref="T301" si="887">CORREL($U$236:$U$274,Z$46:Z$84)</f>
        <v>4.0828725376558933E-2</v>
      </c>
      <c r="U301" s="17">
        <f t="shared" ref="U301" si="888">CORREL($U$236:$U$274,AA$46:AA$84)</f>
        <v>-0.35075288425938655</v>
      </c>
      <c r="V301" s="17">
        <f t="shared" ref="V301" si="889">CORREL($U$236:$U$274,AB$46:AB$84)</f>
        <v>-0.39563397095519354</v>
      </c>
      <c r="W301" s="17">
        <f t="shared" ref="W301" si="890">CORREL($U$236:$U$274,AC$46:AC$84)</f>
        <v>-0.40312661543902456</v>
      </c>
      <c r="Y301" s="31">
        <f>COUNT(U$236:U$274)</f>
        <v>32</v>
      </c>
      <c r="Z301" s="17">
        <f t="shared" si="806"/>
        <v>9.513633722846869E-2</v>
      </c>
      <c r="AA301" s="17">
        <f t="shared" si="807"/>
        <v>0.24055656228808617</v>
      </c>
      <c r="AB301" s="17">
        <f t="shared" si="808"/>
        <v>2.9709192322365189E-2</v>
      </c>
      <c r="AC301" s="17">
        <f t="shared" si="809"/>
        <v>2.4026898972613182E-2</v>
      </c>
      <c r="AD301" s="17">
        <f t="shared" si="810"/>
        <v>0.69730439165053726</v>
      </c>
      <c r="AE301" s="17">
        <f t="shared" si="811"/>
        <v>0.3009988191898465</v>
      </c>
      <c r="AF301" s="17">
        <f t="shared" si="812"/>
        <v>0.75984904143115806</v>
      </c>
      <c r="AG301" s="17">
        <f t="shared" si="813"/>
        <v>0.68077475448874036</v>
      </c>
      <c r="AH301" s="17">
        <f t="shared" si="814"/>
        <v>0.44114882038771741</v>
      </c>
      <c r="AI301" s="17">
        <f t="shared" si="815"/>
        <v>0.55343112012963536</v>
      </c>
      <c r="AJ301" s="17">
        <f t="shared" si="816"/>
        <v>0.48755140527006324</v>
      </c>
      <c r="AK301" s="17">
        <f t="shared" si="817"/>
        <v>0.43635650851654328</v>
      </c>
      <c r="AL301" s="17">
        <f t="shared" si="818"/>
        <v>0.51221900310596014</v>
      </c>
      <c r="AM301" s="17">
        <f t="shared" si="819"/>
        <v>0.67508651880932802</v>
      </c>
      <c r="AN301" s="17">
        <f t="shared" si="820"/>
        <v>0.99162927060414074</v>
      </c>
      <c r="AO301" s="17">
        <f t="shared" si="821"/>
        <v>0.81997479197440426</v>
      </c>
      <c r="AP301" s="17">
        <f t="shared" si="822"/>
        <v>0.77799649070257937</v>
      </c>
      <c r="AQ301" s="17">
        <f t="shared" si="823"/>
        <v>0.48257746414422542</v>
      </c>
      <c r="AR301" s="17">
        <f t="shared" si="824"/>
        <v>0.82441864751151206</v>
      </c>
      <c r="AS301" s="17">
        <f t="shared" si="825"/>
        <v>4.9038763214282584E-2</v>
      </c>
      <c r="AT301" s="17">
        <f t="shared" si="826"/>
        <v>2.5004013402527794E-2</v>
      </c>
      <c r="AU301" s="17">
        <f t="shared" si="827"/>
        <v>2.2152042305676162E-2</v>
      </c>
      <c r="AX301" s="66" t="s">
        <v>203</v>
      </c>
      <c r="AY301" s="17">
        <f t="shared" ref="AY301:CD301" si="891">CORREL($U$236:$U$274,DB$196:DB$234)</f>
        <v>1.3099081167987623E-3</v>
      </c>
      <c r="AZ301" s="17">
        <f t="shared" si="891"/>
        <v>-9.4930216712890522E-2</v>
      </c>
      <c r="BA301" s="17">
        <f t="shared" si="891"/>
        <v>-0.13401702677629895</v>
      </c>
      <c r="BB301" s="17">
        <f t="shared" si="891"/>
        <v>-0.10230791384674194</v>
      </c>
      <c r="BC301" s="17">
        <f t="shared" si="891"/>
        <v>-0.10872919645808757</v>
      </c>
      <c r="BD301" s="17">
        <f t="shared" si="891"/>
        <v>4.2496181650190694E-2</v>
      </c>
      <c r="BE301" s="17">
        <f t="shared" si="891"/>
        <v>-0.20841278726148621</v>
      </c>
      <c r="BF301" s="17">
        <f t="shared" si="891"/>
        <v>4.4769227228198129E-2</v>
      </c>
      <c r="BG301" s="17">
        <f t="shared" si="891"/>
        <v>0.3571590821847368</v>
      </c>
      <c r="BH301" s="17">
        <f t="shared" si="891"/>
        <v>0.34614914252635259</v>
      </c>
      <c r="BI301" s="17">
        <f t="shared" si="891"/>
        <v>-4.0548678873041359E-2</v>
      </c>
      <c r="BJ301" s="17">
        <f t="shared" si="891"/>
        <v>0.17071025924028688</v>
      </c>
      <c r="BK301" s="68">
        <f t="shared" si="891"/>
        <v>-0.10700921446989092</v>
      </c>
      <c r="BL301" s="17">
        <f t="shared" si="891"/>
        <v>-0.30278968675298412</v>
      </c>
      <c r="BM301" s="17">
        <f t="shared" si="891"/>
        <v>2.0476762328156727E-2</v>
      </c>
      <c r="BN301" s="17">
        <f t="shared" si="891"/>
        <v>-0.1031324859619063</v>
      </c>
      <c r="BO301" s="17">
        <f t="shared" si="891"/>
        <v>-9.1435878746603999E-2</v>
      </c>
      <c r="BP301" s="17">
        <f t="shared" si="891"/>
        <v>-0.24288166678098413</v>
      </c>
      <c r="BQ301" s="17">
        <f t="shared" si="891"/>
        <v>-0.18387956054647567</v>
      </c>
      <c r="BR301" s="17">
        <f t="shared" si="891"/>
        <v>-6.6172838164748074E-2</v>
      </c>
      <c r="BS301" s="17">
        <f t="shared" si="891"/>
        <v>-0.24907908786165017</v>
      </c>
      <c r="BT301" s="17">
        <f t="shared" si="891"/>
        <v>0.11347732015092092</v>
      </c>
      <c r="BU301" s="17">
        <f t="shared" si="891"/>
        <v>0.32716518720387411</v>
      </c>
      <c r="BV301" s="17">
        <f t="shared" si="891"/>
        <v>-0.16136622035230042</v>
      </c>
      <c r="BW301" s="17">
        <f t="shared" si="891"/>
        <v>1.8930103607652599E-2</v>
      </c>
      <c r="BX301" s="68">
        <f t="shared" si="891"/>
        <v>-0.29528708303052703</v>
      </c>
      <c r="BY301" s="17">
        <f t="shared" si="891"/>
        <v>0.13637961107523938</v>
      </c>
      <c r="BZ301" s="17">
        <f t="shared" si="891"/>
        <v>-0.21025453514717304</v>
      </c>
      <c r="CA301" s="17">
        <f t="shared" si="891"/>
        <v>-0.14566786941666332</v>
      </c>
      <c r="CB301" s="17">
        <f t="shared" si="891"/>
        <v>-9.8534103426156316E-2</v>
      </c>
      <c r="CC301" s="17">
        <f t="shared" si="891"/>
        <v>-3.0612690089738794E-2</v>
      </c>
      <c r="CD301" s="17">
        <f t="shared" si="891"/>
        <v>1.9041146647424661E-2</v>
      </c>
      <c r="CE301" s="17">
        <f t="shared" ref="CE301:CX301" si="892">CORREL($U$236:$U$274,EH$196:EH$234)</f>
        <v>-0.30132428922406718</v>
      </c>
      <c r="CF301" s="17">
        <f t="shared" si="892"/>
        <v>0.1761763793838349</v>
      </c>
      <c r="CG301" s="17">
        <f t="shared" si="892"/>
        <v>0.36117949670733213</v>
      </c>
      <c r="CH301" s="17">
        <f t="shared" si="892"/>
        <v>0.29592859030906832</v>
      </c>
      <c r="CI301" s="17">
        <f t="shared" si="892"/>
        <v>-4.2978046063746445E-2</v>
      </c>
      <c r="CJ301" s="17">
        <f t="shared" si="892"/>
        <v>-6.7800817500622057E-2</v>
      </c>
      <c r="CK301" s="68">
        <f t="shared" si="892"/>
        <v>-0.12674619045737334</v>
      </c>
      <c r="CL301" s="17">
        <f t="shared" si="892"/>
        <v>0.13312415653965529</v>
      </c>
      <c r="CM301" s="17">
        <f t="shared" si="892"/>
        <v>3.6891716641601881E-2</v>
      </c>
      <c r="CN301" s="17">
        <f t="shared" si="892"/>
        <v>6.631269193779292E-2</v>
      </c>
      <c r="CO301" s="17">
        <f t="shared" si="892"/>
        <v>8.0381807389874247E-4</v>
      </c>
      <c r="CP301" s="17">
        <f t="shared" si="892"/>
        <v>8.4251373169795279E-2</v>
      </c>
      <c r="CQ301" s="17">
        <f t="shared" si="892"/>
        <v>0.2069618101329454</v>
      </c>
      <c r="CR301" s="17">
        <f t="shared" si="892"/>
        <v>7.1834343378758866E-2</v>
      </c>
      <c r="CS301" s="17">
        <f t="shared" si="892"/>
        <v>0.2277817664861338</v>
      </c>
      <c r="CT301" s="17">
        <f t="shared" si="892"/>
        <v>0.26042487800451286</v>
      </c>
      <c r="CU301" s="17">
        <f t="shared" si="892"/>
        <v>0.29138855088054061</v>
      </c>
      <c r="CV301" s="17">
        <f t="shared" si="892"/>
        <v>0.1352948523554168</v>
      </c>
      <c r="CW301" s="17">
        <f t="shared" si="892"/>
        <v>0.1352948523554168</v>
      </c>
      <c r="CX301" s="17">
        <f t="shared" si="892"/>
        <v>0.15996140589146152</v>
      </c>
    </row>
    <row r="302" spans="1:151">
      <c r="A302" s="66" t="s">
        <v>212</v>
      </c>
      <c r="B302" s="17">
        <f>CORREL($V$236:$V$274,H$46:H$84)</f>
        <v>-5.1650091176016558E-2</v>
      </c>
      <c r="C302" s="17">
        <f t="shared" ref="C302:Q302" si="893">CORREL($V$236:$V$274,I$46:I$84)</f>
        <v>-7.1362106389740845E-2</v>
      </c>
      <c r="D302" s="17">
        <f t="shared" si="893"/>
        <v>7.0291195376984847E-2</v>
      </c>
      <c r="E302" s="17">
        <f t="shared" si="893"/>
        <v>6.3772916926888953E-2</v>
      </c>
      <c r="F302" s="17">
        <f t="shared" si="893"/>
        <v>0.12014219100990541</v>
      </c>
      <c r="G302" s="17">
        <f t="shared" si="893"/>
        <v>0.11729233327523438</v>
      </c>
      <c r="H302" s="17">
        <f t="shared" si="893"/>
        <v>0.26662392836811449</v>
      </c>
      <c r="I302" s="17">
        <f t="shared" si="893"/>
        <v>0.3947484968919226</v>
      </c>
      <c r="J302" s="17">
        <f t="shared" si="893"/>
        <v>0.15119123355741382</v>
      </c>
      <c r="K302" s="17">
        <f t="shared" si="893"/>
        <v>0.2019132948747743</v>
      </c>
      <c r="L302" s="17">
        <f t="shared" si="893"/>
        <v>0.29127774907265291</v>
      </c>
      <c r="M302" s="17">
        <f t="shared" si="893"/>
        <v>0.35542028186005586</v>
      </c>
      <c r="N302" s="17">
        <f t="shared" si="893"/>
        <v>0.35505267904075716</v>
      </c>
      <c r="O302" s="17">
        <f t="shared" si="893"/>
        <v>0.37361807743739534</v>
      </c>
      <c r="P302" s="17">
        <f t="shared" si="893"/>
        <v>0.3960398744555913</v>
      </c>
      <c r="Q302" s="17">
        <f t="shared" si="893"/>
        <v>0.11699802382994455</v>
      </c>
      <c r="R302" s="17">
        <f t="shared" ref="R302" si="894">CORREL($V$236:$V$274,X$46:X$84)</f>
        <v>-0.11376595837366188</v>
      </c>
      <c r="S302" s="17">
        <f t="shared" ref="S302" si="895">CORREL($V$236:$V$274,Y$46:Y$84)</f>
        <v>-4.0243199515032281E-2</v>
      </c>
      <c r="T302" s="17">
        <f t="shared" ref="T302" si="896">CORREL($V$236:$V$274,Z$46:Z$84)</f>
        <v>0.17616038283193805</v>
      </c>
      <c r="U302" s="17">
        <f t="shared" ref="U302" si="897">CORREL($V$236:$V$274,AA$46:AA$84)</f>
        <v>-5.7665175028125605E-2</v>
      </c>
      <c r="V302" s="17">
        <f t="shared" ref="V302" si="898">CORREL($V$236:$V$274,AB$46:AB$84)</f>
        <v>-0.20476926232254092</v>
      </c>
      <c r="W302" s="17">
        <f t="shared" ref="W302" si="899">CORREL($V$236:$V$274,AC$46:AC$84)</f>
        <v>-2.8829062955730334E-2</v>
      </c>
      <c r="Y302" s="31">
        <f>COUNT(V$236:V$274)</f>
        <v>39</v>
      </c>
      <c r="Z302" s="17">
        <f t="shared" si="806"/>
        <v>0.75483629049553647</v>
      </c>
      <c r="AA302" s="17">
        <f t="shared" si="807"/>
        <v>0.66595385516039562</v>
      </c>
      <c r="AB302" s="17">
        <f t="shared" si="808"/>
        <v>0.67068142732579084</v>
      </c>
      <c r="AC302" s="17">
        <f t="shared" si="809"/>
        <v>0.69972098964715745</v>
      </c>
      <c r="AD302" s="17">
        <f t="shared" si="810"/>
        <v>0.46629415660579487</v>
      </c>
      <c r="AE302" s="17">
        <f t="shared" si="811"/>
        <v>0.47701059158032177</v>
      </c>
      <c r="AF302" s="17">
        <f t="shared" si="812"/>
        <v>0.10085012879596991</v>
      </c>
      <c r="AG302" s="17">
        <f t="shared" si="813"/>
        <v>1.2885457439476349E-2</v>
      </c>
      <c r="AH302" s="17">
        <f t="shared" si="814"/>
        <v>0.35821792362348448</v>
      </c>
      <c r="AI302" s="17">
        <f t="shared" si="815"/>
        <v>0.21770026543329893</v>
      </c>
      <c r="AJ302" s="17">
        <f t="shared" si="816"/>
        <v>7.2005670346967324E-2</v>
      </c>
      <c r="AK302" s="17">
        <f t="shared" si="817"/>
        <v>2.6388646463265022E-2</v>
      </c>
      <c r="AL302" s="17">
        <f t="shared" si="818"/>
        <v>2.6555854837893581E-2</v>
      </c>
      <c r="AM302" s="17">
        <f t="shared" si="819"/>
        <v>1.9135236598742934E-2</v>
      </c>
      <c r="AN302" s="17">
        <f t="shared" si="820"/>
        <v>1.2567676389708515E-2</v>
      </c>
      <c r="AO302" s="17">
        <f t="shared" si="821"/>
        <v>0.47812460886536678</v>
      </c>
      <c r="AP302" s="17">
        <f t="shared" si="822"/>
        <v>0.49044779094554303</v>
      </c>
      <c r="AQ302" s="17">
        <f t="shared" si="823"/>
        <v>0.80781919494443866</v>
      </c>
      <c r="AR302" s="17">
        <f t="shared" si="824"/>
        <v>0.2833854802777715</v>
      </c>
      <c r="AS302" s="17">
        <f t="shared" si="825"/>
        <v>0.72732007387014441</v>
      </c>
      <c r="AT302" s="17">
        <f t="shared" si="826"/>
        <v>0.21112471427553414</v>
      </c>
      <c r="AU302" s="17">
        <f t="shared" si="827"/>
        <v>0.86169578740623209</v>
      </c>
      <c r="AX302" s="66" t="s">
        <v>212</v>
      </c>
      <c r="AY302" s="17">
        <f t="shared" ref="AY302:CD302" si="900">CORREL($V$236:$V$274,DB$196:DB$234)</f>
        <v>0.30854683911702185</v>
      </c>
      <c r="AZ302" s="17">
        <f t="shared" si="900"/>
        <v>0.37223474036691601</v>
      </c>
      <c r="BA302" s="17">
        <f t="shared" si="900"/>
        <v>0.42648057933207745</v>
      </c>
      <c r="BB302" s="17">
        <f t="shared" si="900"/>
        <v>0.17072767396742314</v>
      </c>
      <c r="BC302" s="17">
        <f t="shared" si="900"/>
        <v>7.2166461130128215E-2</v>
      </c>
      <c r="BD302" s="17">
        <f t="shared" si="900"/>
        <v>0.19463441956044944</v>
      </c>
      <c r="BE302" s="17">
        <f t="shared" si="900"/>
        <v>1.4180434126029725E-2</v>
      </c>
      <c r="BF302" s="17">
        <f t="shared" si="900"/>
        <v>0.14720267336934523</v>
      </c>
      <c r="BG302" s="17">
        <f t="shared" si="900"/>
        <v>5.5080337246478914E-2</v>
      </c>
      <c r="BH302" s="17">
        <f t="shared" si="900"/>
        <v>0.13142850432109815</v>
      </c>
      <c r="BI302" s="17">
        <f t="shared" si="900"/>
        <v>1.6092440137933581E-2</v>
      </c>
      <c r="BJ302" s="17">
        <f t="shared" si="900"/>
        <v>2.0880699939975662E-2</v>
      </c>
      <c r="BK302" s="68">
        <f t="shared" si="900"/>
        <v>0.19875062642684965</v>
      </c>
      <c r="BL302" s="17">
        <f t="shared" si="900"/>
        <v>0.17215453130401537</v>
      </c>
      <c r="BM302" s="17">
        <f t="shared" si="900"/>
        <v>0.15674370134519441</v>
      </c>
      <c r="BN302" s="17">
        <f t="shared" si="900"/>
        <v>0.11184582889111919</v>
      </c>
      <c r="BO302" s="17">
        <f t="shared" si="900"/>
        <v>6.3196478867268147E-2</v>
      </c>
      <c r="BP302" s="17">
        <f t="shared" si="900"/>
        <v>-7.8375832526994135E-2</v>
      </c>
      <c r="BQ302" s="17">
        <f t="shared" si="900"/>
        <v>5.1255483159670379E-2</v>
      </c>
      <c r="BR302" s="17">
        <f t="shared" si="900"/>
        <v>7.3972817651160094E-2</v>
      </c>
      <c r="BS302" s="17">
        <f t="shared" si="900"/>
        <v>-0.12663405711199197</v>
      </c>
      <c r="BT302" s="17">
        <f t="shared" si="900"/>
        <v>3.671885499719045E-2</v>
      </c>
      <c r="BU302" s="17">
        <f t="shared" si="900"/>
        <v>-3.5745871047321125E-2</v>
      </c>
      <c r="BV302" s="17">
        <f t="shared" si="900"/>
        <v>-6.5168707954742652E-2</v>
      </c>
      <c r="BW302" s="17">
        <f t="shared" si="900"/>
        <v>-8.7806165149716855E-2</v>
      </c>
      <c r="BX302" s="68">
        <f t="shared" si="900"/>
        <v>2.3452915007928364E-2</v>
      </c>
      <c r="BY302" s="17">
        <f t="shared" si="900"/>
        <v>0.2847316000350516</v>
      </c>
      <c r="BZ302" s="17">
        <f t="shared" si="900"/>
        <v>0.27893736640637695</v>
      </c>
      <c r="CA302" s="17">
        <f t="shared" si="900"/>
        <v>0.36053344607715948</v>
      </c>
      <c r="CB302" s="17">
        <f t="shared" si="900"/>
        <v>0.13717348361487119</v>
      </c>
      <c r="CC302" s="17">
        <f t="shared" si="900"/>
        <v>4.299592388293842E-3</v>
      </c>
      <c r="CD302" s="17">
        <f t="shared" si="900"/>
        <v>0.21026720893740095</v>
      </c>
      <c r="CE302" s="17">
        <f t="shared" ref="CE302:CX302" si="901">CORREL($V$236:$V$274,EH$196:EH$234)</f>
        <v>-0.15828671213948886</v>
      </c>
      <c r="CF302" s="17">
        <f t="shared" si="901"/>
        <v>0.19316092264850859</v>
      </c>
      <c r="CG302" s="17">
        <f t="shared" si="901"/>
        <v>0.1238269215795287</v>
      </c>
      <c r="CH302" s="17">
        <f t="shared" si="901"/>
        <v>0.11334833444401238</v>
      </c>
      <c r="CI302" s="17">
        <f t="shared" si="901"/>
        <v>4.4721040014441951E-2</v>
      </c>
      <c r="CJ302" s="17">
        <f t="shared" si="901"/>
        <v>-8.0899203778618464E-3</v>
      </c>
      <c r="CK302" s="68">
        <f t="shared" si="901"/>
        <v>0.1560754478195884</v>
      </c>
      <c r="CL302" s="17">
        <f t="shared" si="901"/>
        <v>0.21633556797467793</v>
      </c>
      <c r="CM302" s="17">
        <f t="shared" si="901"/>
        <v>0.20523184781709436</v>
      </c>
      <c r="CN302" s="17">
        <f t="shared" si="901"/>
        <v>0.27123041628878936</v>
      </c>
      <c r="CO302" s="17">
        <f t="shared" si="901"/>
        <v>0.1193420452070333</v>
      </c>
      <c r="CP302" s="17">
        <f t="shared" si="901"/>
        <v>0.30058608843153478</v>
      </c>
      <c r="CQ302" s="17">
        <f t="shared" si="901"/>
        <v>0.13394942255123629</v>
      </c>
      <c r="CR302" s="17">
        <f t="shared" si="901"/>
        <v>0.1675719392900106</v>
      </c>
      <c r="CS302" s="17">
        <f t="shared" si="901"/>
        <v>0.27342707500254637</v>
      </c>
      <c r="CT302" s="17">
        <f t="shared" si="901"/>
        <v>-2.2543161406326888E-2</v>
      </c>
      <c r="CU302" s="17">
        <f t="shared" si="901"/>
        <v>0.13341959247050772</v>
      </c>
      <c r="CV302" s="17">
        <f t="shared" si="901"/>
        <v>6.2092071413996953E-2</v>
      </c>
      <c r="CW302" s="17">
        <f t="shared" si="901"/>
        <v>6.2092071413996953E-2</v>
      </c>
      <c r="CX302" s="17">
        <f t="shared" si="901"/>
        <v>0.18647776389954238</v>
      </c>
    </row>
    <row r="303" spans="1:151">
      <c r="A303" s="15"/>
      <c r="AX303" s="15"/>
    </row>
    <row r="304" spans="1:151">
      <c r="A304" s="15"/>
      <c r="AX304" s="66"/>
      <c r="BD304" s="55" t="s">
        <v>347</v>
      </c>
      <c r="BK304" s="7"/>
      <c r="BQ304" s="55" t="s">
        <v>140</v>
      </c>
      <c r="BX304" s="7"/>
      <c r="CD304" s="55" t="s">
        <v>141</v>
      </c>
      <c r="CK304" s="7"/>
      <c r="CQ304" s="55" t="s">
        <v>142</v>
      </c>
      <c r="CX304" s="7"/>
    </row>
    <row r="305" spans="1:127">
      <c r="A305" s="67" t="s">
        <v>94</v>
      </c>
      <c r="B305" s="5" t="s">
        <v>145</v>
      </c>
      <c r="C305" s="5" t="s">
        <v>144</v>
      </c>
      <c r="D305" s="5" t="s">
        <v>146</v>
      </c>
      <c r="E305" s="5" t="s">
        <v>147</v>
      </c>
      <c r="F305" s="5" t="s">
        <v>148</v>
      </c>
      <c r="G305" s="5" t="s">
        <v>149</v>
      </c>
      <c r="H305" s="5" t="s">
        <v>151</v>
      </c>
      <c r="I305" s="5" t="s">
        <v>152</v>
      </c>
      <c r="J305" s="5" t="s">
        <v>158</v>
      </c>
      <c r="K305" s="5" t="s">
        <v>159</v>
      </c>
      <c r="L305" s="5" t="s">
        <v>156</v>
      </c>
      <c r="M305" s="5" t="s">
        <v>157</v>
      </c>
      <c r="N305" s="5" t="s">
        <v>154</v>
      </c>
      <c r="O305" s="5" t="s">
        <v>155</v>
      </c>
      <c r="P305" s="5" t="s">
        <v>153</v>
      </c>
      <c r="Q305" s="5" t="s">
        <v>267</v>
      </c>
      <c r="R305" s="5" t="s">
        <v>386</v>
      </c>
      <c r="S305" s="5" t="s">
        <v>387</v>
      </c>
      <c r="T305" s="5" t="s">
        <v>388</v>
      </c>
      <c r="U305" s="5" t="s">
        <v>389</v>
      </c>
      <c r="V305" s="5" t="s">
        <v>390</v>
      </c>
      <c r="W305" s="5" t="s">
        <v>391</v>
      </c>
      <c r="AX305" s="67" t="s">
        <v>94</v>
      </c>
      <c r="AY305" s="5" t="s">
        <v>78</v>
      </c>
      <c r="AZ305" s="5" t="s">
        <v>79</v>
      </c>
      <c r="BA305" s="5" t="s">
        <v>80</v>
      </c>
      <c r="BB305" s="5" t="s">
        <v>342</v>
      </c>
      <c r="BC305" s="5" t="s">
        <v>82</v>
      </c>
      <c r="BD305" s="5" t="s">
        <v>83</v>
      </c>
      <c r="BE305" s="5" t="s">
        <v>84</v>
      </c>
      <c r="BF305" s="5" t="s">
        <v>343</v>
      </c>
      <c r="BG305" s="5" t="s">
        <v>344</v>
      </c>
      <c r="BH305" s="5" t="s">
        <v>87</v>
      </c>
      <c r="BI305" s="5" t="s">
        <v>88</v>
      </c>
      <c r="BJ305" s="5" t="s">
        <v>345</v>
      </c>
      <c r="BK305" s="6" t="s">
        <v>346</v>
      </c>
      <c r="BL305" s="5" t="s">
        <v>78</v>
      </c>
      <c r="BM305" s="5" t="s">
        <v>79</v>
      </c>
      <c r="BN305" s="5" t="s">
        <v>80</v>
      </c>
      <c r="BO305" s="5" t="s">
        <v>342</v>
      </c>
      <c r="BP305" s="5" t="s">
        <v>82</v>
      </c>
      <c r="BQ305" s="5" t="s">
        <v>83</v>
      </c>
      <c r="BR305" s="5" t="s">
        <v>84</v>
      </c>
      <c r="BS305" s="5" t="s">
        <v>343</v>
      </c>
      <c r="BT305" s="5" t="s">
        <v>344</v>
      </c>
      <c r="BU305" s="5" t="s">
        <v>87</v>
      </c>
      <c r="BV305" s="5" t="s">
        <v>88</v>
      </c>
      <c r="BW305" s="5" t="s">
        <v>345</v>
      </c>
      <c r="BX305" s="6" t="s">
        <v>346</v>
      </c>
      <c r="BY305" s="5" t="s">
        <v>78</v>
      </c>
      <c r="BZ305" s="5" t="s">
        <v>79</v>
      </c>
      <c r="CA305" s="5" t="s">
        <v>80</v>
      </c>
      <c r="CB305" s="5" t="s">
        <v>342</v>
      </c>
      <c r="CC305" s="5" t="s">
        <v>82</v>
      </c>
      <c r="CD305" s="5" t="s">
        <v>83</v>
      </c>
      <c r="CE305" s="5" t="s">
        <v>84</v>
      </c>
      <c r="CF305" s="5" t="s">
        <v>343</v>
      </c>
      <c r="CG305" s="5" t="s">
        <v>344</v>
      </c>
      <c r="CH305" s="5" t="s">
        <v>87</v>
      </c>
      <c r="CI305" s="5" t="s">
        <v>88</v>
      </c>
      <c r="CJ305" s="5" t="s">
        <v>345</v>
      </c>
      <c r="CK305" s="6" t="s">
        <v>346</v>
      </c>
      <c r="CL305" s="5" t="s">
        <v>78</v>
      </c>
      <c r="CM305" s="5" t="s">
        <v>79</v>
      </c>
      <c r="CN305" s="5" t="s">
        <v>80</v>
      </c>
      <c r="CO305" s="5" t="s">
        <v>342</v>
      </c>
      <c r="CP305" s="5" t="s">
        <v>82</v>
      </c>
      <c r="CQ305" s="5" t="s">
        <v>83</v>
      </c>
      <c r="CR305" s="5" t="s">
        <v>84</v>
      </c>
      <c r="CS305" s="5" t="s">
        <v>343</v>
      </c>
      <c r="CT305" s="5" t="s">
        <v>344</v>
      </c>
      <c r="CU305" s="5" t="s">
        <v>87</v>
      </c>
      <c r="CV305" s="5" t="s">
        <v>88</v>
      </c>
      <c r="CW305" s="5" t="s">
        <v>345</v>
      </c>
      <c r="CX305" s="6" t="s">
        <v>346</v>
      </c>
    </row>
    <row r="306" spans="1:127">
      <c r="A306" s="66" t="s">
        <v>160</v>
      </c>
      <c r="B306" s="17">
        <f>CORREL($Z$236:$Z$274,H$46:H$84)</f>
        <v>-0.18745679511913327</v>
      </c>
      <c r="C306" s="17">
        <f t="shared" ref="C306:Q306" si="902">CORREL($Z$236:$Z$274,I$46:I$84)</f>
        <v>-3.9290935576406609E-2</v>
      </c>
      <c r="D306" s="17">
        <f t="shared" si="902"/>
        <v>-9.475646281060536E-2</v>
      </c>
      <c r="E306" s="17">
        <f t="shared" si="902"/>
        <v>-4.991112081526549E-2</v>
      </c>
      <c r="F306" s="17">
        <f t="shared" si="902"/>
        <v>8.9556509439787366E-2</v>
      </c>
      <c r="G306" s="17">
        <f t="shared" si="902"/>
        <v>-1.831649281910671E-2</v>
      </c>
      <c r="H306" s="17">
        <f t="shared" si="902"/>
        <v>2.2491376538003552E-2</v>
      </c>
      <c r="I306" s="17">
        <f t="shared" si="902"/>
        <v>0.1460322925504533</v>
      </c>
      <c r="J306" s="17">
        <f t="shared" si="902"/>
        <v>-3.0880343269960628E-2</v>
      </c>
      <c r="K306" s="17">
        <f t="shared" si="902"/>
        <v>8.275163743940245E-4</v>
      </c>
      <c r="L306" s="17">
        <f t="shared" si="902"/>
        <v>1.0438768431122642E-2</v>
      </c>
      <c r="M306" s="17">
        <f t="shared" si="902"/>
        <v>5.9551992456444595E-2</v>
      </c>
      <c r="N306" s="17">
        <f t="shared" si="902"/>
        <v>6.8065145475379799E-2</v>
      </c>
      <c r="O306" s="17">
        <f t="shared" si="902"/>
        <v>0.18050657686619415</v>
      </c>
      <c r="P306" s="17">
        <f t="shared" si="902"/>
        <v>0.18521969839402908</v>
      </c>
      <c r="Q306" s="17">
        <f t="shared" si="902"/>
        <v>0.24670187743691152</v>
      </c>
      <c r="R306" s="17">
        <f t="shared" ref="R306" si="903">CORREL($Z$236:$Z$274,X$46:X$84)</f>
        <v>5.5341592761005157E-2</v>
      </c>
      <c r="S306" s="17">
        <f t="shared" ref="S306" si="904">CORREL($Z$236:$Z$274,Y$46:Y$84)</f>
        <v>7.3752485731590177E-3</v>
      </c>
      <c r="T306" s="17">
        <f t="shared" ref="T306" si="905">CORREL($Z$236:$Z$274,Z$46:Z$84)</f>
        <v>-0.16644392070813063</v>
      </c>
      <c r="U306" s="17">
        <f t="shared" ref="U306" si="906">CORREL($Z$236:$Z$274,AA$46:AA$84)</f>
        <v>4.8316253385604892E-2</v>
      </c>
      <c r="V306" s="17">
        <f t="shared" ref="V306" si="907">CORREL($Z$236:$Z$274,AB$46:AB$84)</f>
        <v>-8.1847505070385185E-2</v>
      </c>
      <c r="W306" s="17">
        <f t="shared" ref="W306" si="908">CORREL($Z$236:$Z$274,AC$46:AC$84)</f>
        <v>-6.8594190884426712E-2</v>
      </c>
      <c r="Y306" s="31">
        <f>COUNT(Z$236:Z$274)</f>
        <v>37</v>
      </c>
      <c r="Z306" s="17">
        <f t="shared" ref="Z306:Z316" si="909">_xlfn.T.DIST.2T((ABS(B306)*SQRT($Y306-2))/SQRT(1-B306^2),$Y306-2)</f>
        <v>0.26656703073044691</v>
      </c>
      <c r="AA306" s="17">
        <f t="shared" ref="AA306:AA316" si="910">_xlfn.T.DIST.2T((ABS(C306)*SQRT($Y306-2))/SQRT(1-C306^2),$Y306-2)</f>
        <v>0.81740533448894559</v>
      </c>
      <c r="AB306" s="17">
        <f t="shared" ref="AB306:AB316" si="911">_xlfn.T.DIST.2T((ABS(D306)*SQRT($Y306-2))/SQRT(1-D306^2),$Y306-2)</f>
        <v>0.57694275174759535</v>
      </c>
      <c r="AC306" s="17">
        <f t="shared" ref="AC306:AC316" si="912">_xlfn.T.DIST.2T((ABS(E306)*SQRT($Y306-2))/SQRT(1-E306^2),$Y306-2)</f>
        <v>0.76924690823225106</v>
      </c>
      <c r="AD306" s="17">
        <f t="shared" ref="AD306:AD316" si="913">_xlfn.T.DIST.2T((ABS(F306)*SQRT($Y306-2))/SQRT(1-F306^2),$Y306-2)</f>
        <v>0.59811376543584638</v>
      </c>
      <c r="AE306" s="17">
        <f t="shared" ref="AE306:AE316" si="914">_xlfn.T.DIST.2T((ABS(G306)*SQRT($Y306-2))/SQRT(1-G306^2),$Y306-2)</f>
        <v>0.91431321163084522</v>
      </c>
      <c r="AF306" s="17">
        <f t="shared" ref="AF306:AF316" si="915">_xlfn.T.DIST.2T((ABS(H306)*SQRT($Y306-2))/SQRT(1-H306^2),$Y306-2)</f>
        <v>0.89488098386928772</v>
      </c>
      <c r="AG306" s="17">
        <f t="shared" ref="AG306:AG316" si="916">_xlfn.T.DIST.2T((ABS(I306)*SQRT($Y306-2))/SQRT(1-I306^2),$Y306-2)</f>
        <v>0.38845174775845204</v>
      </c>
      <c r="AH306" s="17">
        <f t="shared" ref="AH306:AH316" si="917">_xlfn.T.DIST.2T((ABS(J306)*SQRT($Y306-2))/SQRT(1-J306^2),$Y306-2)</f>
        <v>0.85602706114278382</v>
      </c>
      <c r="AI306" s="17">
        <f t="shared" ref="AI306:AI316" si="918">_xlfn.T.DIST.2T((ABS(K306)*SQRT($Y306-2))/SQRT(1-K306^2),$Y306-2)</f>
        <v>0.99612164675798354</v>
      </c>
      <c r="AJ306" s="17">
        <f t="shared" ref="AJ306:AJ316" si="919">_xlfn.T.DIST.2T((ABS(L306)*SQRT($Y306-2))/SQRT(1-L306^2),$Y306-2)</f>
        <v>0.95110533933534336</v>
      </c>
      <c r="AK306" s="17">
        <f t="shared" ref="AK306:AK316" si="920">_xlfn.T.DIST.2T((ABS(M306)*SQRT($Y306-2))/SQRT(1-M306^2),$Y306-2)</f>
        <v>0.7262496895296271</v>
      </c>
      <c r="AL306" s="17">
        <f t="shared" ref="AL306:AL316" si="921">_xlfn.T.DIST.2T((ABS(N306)*SQRT($Y306-2))/SQRT(1-N306^2),$Y306-2)</f>
        <v>0.68895136675328317</v>
      </c>
      <c r="AM306" s="17">
        <f t="shared" ref="AM306:AM316" si="922">_xlfn.T.DIST.2T((ABS(O306)*SQRT($Y306-2))/SQRT(1-O306^2),$Y306-2)</f>
        <v>0.28502203316634778</v>
      </c>
      <c r="AN306" s="17">
        <f t="shared" ref="AN306:AN316" si="923">_xlfn.T.DIST.2T((ABS(P306)*SQRT($Y306-2))/SQRT(1-P306^2),$Y306-2)</f>
        <v>0.27241927821461137</v>
      </c>
      <c r="AO306" s="17">
        <f t="shared" ref="AO306:AO316" si="924">_xlfn.T.DIST.2T((ABS(Q306)*SQRT($Y306-2))/SQRT(1-Q306^2),$Y306-2)</f>
        <v>0.14102509359944104</v>
      </c>
      <c r="AP306" s="17">
        <f t="shared" ref="AP306:AP316" si="925">_xlfn.T.DIST.2T((ABS(R306)*SQRT($Y306-2))/SQRT(1-R306^2),$Y306-2)</f>
        <v>0.74493493444275194</v>
      </c>
      <c r="AQ306" s="17">
        <f t="shared" ref="AQ306:AQ316" si="926">_xlfn.T.DIST.2T((ABS(S306)*SQRT($Y306-2))/SQRT(1-S306^2),$Y306-2)</f>
        <v>0.96544434334200568</v>
      </c>
      <c r="AR306" s="17">
        <f t="shared" ref="AR306:AR316" si="927">_xlfn.T.DIST.2T((ABS(T306)*SQRT($Y306-2))/SQRT(1-T306^2),$Y306-2)</f>
        <v>0.32483061945879577</v>
      </c>
      <c r="AS306" s="17">
        <f t="shared" ref="AS306:AS316" si="928">_xlfn.T.DIST.2T((ABS(U306)*SQRT($Y306-2))/SQRT(1-U306^2),$Y306-2)</f>
        <v>0.77642963827894074</v>
      </c>
      <c r="AT306" s="17">
        <f t="shared" ref="AT306:AT316" si="929">_xlfn.T.DIST.2T((ABS(V306)*SQRT($Y306-2))/SQRT(1-V306^2),$Y306-2)</f>
        <v>0.63010395845707046</v>
      </c>
      <c r="AU306" s="17">
        <f t="shared" ref="AU306:AU316" si="930">_xlfn.T.DIST.2T((ABS(W306)*SQRT($Y306-2))/SQRT(1-W306^2),$Y306-2)</f>
        <v>0.6866561174245438</v>
      </c>
      <c r="AX306" s="66" t="s">
        <v>160</v>
      </c>
      <c r="AY306" s="17">
        <f t="shared" ref="AY306:CD306" si="931">CORREL($Z$236:$Z$274,DB$196:DB$234)</f>
        <v>-0.1175006578682934</v>
      </c>
      <c r="AZ306" s="17">
        <f t="shared" si="931"/>
        <v>0.13532634197933219</v>
      </c>
      <c r="BA306" s="17">
        <f t="shared" si="931"/>
        <v>-7.5627703437206928E-2</v>
      </c>
      <c r="BB306" s="17">
        <f t="shared" si="931"/>
        <v>7.5631740773287728E-2</v>
      </c>
      <c r="BC306" s="17">
        <f t="shared" si="931"/>
        <v>-0.21812016338899051</v>
      </c>
      <c r="BD306" s="17">
        <f t="shared" si="931"/>
        <v>-0.18094568463318569</v>
      </c>
      <c r="BE306" s="17">
        <f t="shared" si="931"/>
        <v>-9.5863264933837816E-2</v>
      </c>
      <c r="BF306" s="17">
        <f t="shared" si="931"/>
        <v>-0.14400443081492259</v>
      </c>
      <c r="BG306" s="17">
        <f t="shared" si="931"/>
        <v>-1.589808493967548E-2</v>
      </c>
      <c r="BH306" s="17">
        <f t="shared" si="931"/>
        <v>-7.3562094782105597E-2</v>
      </c>
      <c r="BI306" s="17">
        <f t="shared" si="931"/>
        <v>-0.10499953730836402</v>
      </c>
      <c r="BJ306" s="17">
        <f t="shared" si="931"/>
        <v>5.7713355587577148E-2</v>
      </c>
      <c r="BK306" s="69">
        <f t="shared" si="931"/>
        <v>-8.1946618968587789E-3</v>
      </c>
      <c r="BL306" s="17">
        <f t="shared" si="931"/>
        <v>-0.14850877949958233</v>
      </c>
      <c r="BM306" s="17">
        <f t="shared" si="931"/>
        <v>-8.5011371711736866E-2</v>
      </c>
      <c r="BN306" s="17">
        <f t="shared" si="931"/>
        <v>-0.18068191107249906</v>
      </c>
      <c r="BO306" s="17">
        <f t="shared" si="931"/>
        <v>-0.13828667572884781</v>
      </c>
      <c r="BP306" s="17">
        <f t="shared" si="931"/>
        <v>-0.17924210731758614</v>
      </c>
      <c r="BQ306" s="17">
        <f t="shared" si="931"/>
        <v>-0.199320502254653</v>
      </c>
      <c r="BR306" s="17">
        <f t="shared" si="931"/>
        <v>-0.16737906938665084</v>
      </c>
      <c r="BS306" s="17">
        <f t="shared" si="931"/>
        <v>-0.1473248110484269</v>
      </c>
      <c r="BT306" s="17">
        <f t="shared" si="931"/>
        <v>7.9690516460366886E-2</v>
      </c>
      <c r="BU306" s="17">
        <f t="shared" si="931"/>
        <v>8.5229769841271966E-2</v>
      </c>
      <c r="BV306" s="17">
        <f t="shared" si="931"/>
        <v>-0.16601559828055509</v>
      </c>
      <c r="BW306" s="17">
        <f t="shared" si="931"/>
        <v>-1.4557939668814161E-2</v>
      </c>
      <c r="BX306" s="69">
        <f t="shared" si="931"/>
        <v>-7.4647662292808711E-2</v>
      </c>
      <c r="BY306" s="17">
        <f t="shared" si="931"/>
        <v>-0.10568912230758166</v>
      </c>
      <c r="BZ306" s="17">
        <f t="shared" si="931"/>
        <v>-5.4126556269157383E-2</v>
      </c>
      <c r="CA306" s="17">
        <f t="shared" si="931"/>
        <v>-0.16181465840253936</v>
      </c>
      <c r="CB306" s="17">
        <f t="shared" si="931"/>
        <v>-7.8295968830506893E-2</v>
      </c>
      <c r="CC306" s="17">
        <f t="shared" si="931"/>
        <v>-0.19269280220824464</v>
      </c>
      <c r="CD306" s="17">
        <f t="shared" si="931"/>
        <v>-0.10726072825808533</v>
      </c>
      <c r="CE306" s="17">
        <f t="shared" ref="CE306:CX306" si="932">CORREL($Z$236:$Z$274,EH$196:EH$234)</f>
        <v>-0.12854243720998268</v>
      </c>
      <c r="CF306" s="17">
        <f t="shared" si="932"/>
        <v>-0.14462003415674252</v>
      </c>
      <c r="CG306" s="17">
        <f t="shared" si="932"/>
        <v>-0.15036022437259794</v>
      </c>
      <c r="CH306" s="17">
        <f t="shared" si="932"/>
        <v>-0.23758410004177768</v>
      </c>
      <c r="CI306" s="17">
        <f t="shared" si="932"/>
        <v>-0.16087146117110832</v>
      </c>
      <c r="CJ306" s="17">
        <f t="shared" si="932"/>
        <v>5.7397838518984168E-2</v>
      </c>
      <c r="CK306" s="69">
        <f t="shared" si="932"/>
        <v>-9.0652121578553249E-2</v>
      </c>
      <c r="CL306" s="17">
        <f t="shared" si="932"/>
        <v>-1.5185612821231117E-2</v>
      </c>
      <c r="CM306" s="17">
        <f t="shared" si="932"/>
        <v>0.44334622030496829</v>
      </c>
      <c r="CN306" s="17">
        <f t="shared" si="932"/>
        <v>0.35982830332740467</v>
      </c>
      <c r="CO306" s="17">
        <f t="shared" si="932"/>
        <v>0.36814557721245256</v>
      </c>
      <c r="CP306" s="17">
        <f t="shared" si="932"/>
        <v>-6.8962492360799266E-2</v>
      </c>
      <c r="CQ306" s="17">
        <f t="shared" si="932"/>
        <v>-0.11165234455873681</v>
      </c>
      <c r="CR306" s="17">
        <f t="shared" si="932"/>
        <v>0.11834923110073667</v>
      </c>
      <c r="CS306" s="17">
        <f t="shared" si="932"/>
        <v>7.2474222461400603E-2</v>
      </c>
      <c r="CT306" s="17">
        <f t="shared" si="932"/>
        <v>3.378139033518443E-2</v>
      </c>
      <c r="CU306" s="17">
        <f t="shared" si="932"/>
        <v>-3.0996650763685463E-2</v>
      </c>
      <c r="CV306" s="17">
        <f t="shared" si="932"/>
        <v>0.11561856357759924</v>
      </c>
      <c r="CW306" s="17">
        <f t="shared" si="932"/>
        <v>0.11561856357759924</v>
      </c>
      <c r="CX306" s="17">
        <f t="shared" si="932"/>
        <v>0.12938665528197801</v>
      </c>
    </row>
    <row r="307" spans="1:127">
      <c r="A307" s="66" t="s">
        <v>224</v>
      </c>
      <c r="B307" s="17">
        <f>CORREL($AA$236:$AA$274,H$46:H$84)</f>
        <v>-5.6637764608814631E-2</v>
      </c>
      <c r="C307" s="17">
        <f t="shared" ref="C307:Q307" si="933">CORREL($AA$236:$AA$274,I$46:I$84)</f>
        <v>-0.12847166412070782</v>
      </c>
      <c r="D307" s="17">
        <f t="shared" si="933"/>
        <v>-0.26703220336942196</v>
      </c>
      <c r="E307" s="17">
        <f t="shared" si="933"/>
        <v>-0.21285944347453703</v>
      </c>
      <c r="F307" s="17">
        <f t="shared" si="933"/>
        <v>-0.20652507261458955</v>
      </c>
      <c r="G307" s="17">
        <f t="shared" si="933"/>
        <v>-0.10907035983217722</v>
      </c>
      <c r="H307" s="17">
        <f t="shared" si="933"/>
        <v>-2.7956860080470079E-2</v>
      </c>
      <c r="I307" s="17">
        <f t="shared" si="933"/>
        <v>5.7021647981632048E-2</v>
      </c>
      <c r="J307" s="17">
        <f t="shared" si="933"/>
        <v>7.4780962762538801E-3</v>
      </c>
      <c r="K307" s="17">
        <f t="shared" si="933"/>
        <v>4.6132853918606935E-2</v>
      </c>
      <c r="L307" s="17">
        <f t="shared" si="933"/>
        <v>5.2441943939382486E-2</v>
      </c>
      <c r="M307" s="17">
        <f t="shared" si="933"/>
        <v>4.0777415955798688E-2</v>
      </c>
      <c r="N307" s="17">
        <f t="shared" si="933"/>
        <v>8.0080030002618624E-2</v>
      </c>
      <c r="O307" s="17">
        <f t="shared" si="933"/>
        <v>4.9622241640027258E-2</v>
      </c>
      <c r="P307" s="17">
        <f t="shared" si="933"/>
        <v>2.4379651150275711E-2</v>
      </c>
      <c r="Q307" s="17">
        <f t="shared" si="933"/>
        <v>0.36822131978265915</v>
      </c>
      <c r="R307" s="17">
        <f t="shared" ref="R307" si="934">CORREL($AA$236:$AA$274,X$46:X$84)</f>
        <v>-0.11998822420037734</v>
      </c>
      <c r="S307" s="17">
        <f t="shared" ref="S307" si="935">CORREL($AA$236:$AA$274,Y$46:Y$84)</f>
        <v>-5.4257617329258302E-2</v>
      </c>
      <c r="T307" s="17">
        <f t="shared" ref="T307" si="936">CORREL($AA$236:$AA$274,Z$46:Z$84)</f>
        <v>-0.15573862818065984</v>
      </c>
      <c r="U307" s="17">
        <f t="shared" ref="U307" si="937">CORREL($AA$236:$AA$274,AA$46:AA$84)</f>
        <v>-2.2215311205915803E-2</v>
      </c>
      <c r="V307" s="17">
        <f t="shared" ref="V307" si="938">CORREL($AA$236:$AA$274,AB$46:AB$84)</f>
        <v>-0.12574000746151248</v>
      </c>
      <c r="W307" s="17">
        <f t="shared" ref="W307" si="939">CORREL($AA$236:$AA$274,AC$46:AC$84)</f>
        <v>-0.13029000884186115</v>
      </c>
      <c r="Y307" s="31">
        <f>COUNT(AA$236:AA$274)</f>
        <v>39</v>
      </c>
      <c r="Z307" s="17">
        <f t="shared" si="909"/>
        <v>0.73199726682279298</v>
      </c>
      <c r="AA307" s="17">
        <f t="shared" si="910"/>
        <v>0.43572053509437236</v>
      </c>
      <c r="AB307" s="17">
        <f t="shared" si="911"/>
        <v>0.10030972148777943</v>
      </c>
      <c r="AC307" s="17">
        <f t="shared" si="912"/>
        <v>0.19324946493313744</v>
      </c>
      <c r="AD307" s="17">
        <f t="shared" si="913"/>
        <v>0.20715120018495448</v>
      </c>
      <c r="AE307" s="17">
        <f t="shared" si="914"/>
        <v>0.50863854401044994</v>
      </c>
      <c r="AF307" s="17">
        <f t="shared" si="915"/>
        <v>0.86584145512912192</v>
      </c>
      <c r="AG307" s="17">
        <f t="shared" si="916"/>
        <v>0.73024854479310397</v>
      </c>
      <c r="AH307" s="17">
        <f t="shared" si="917"/>
        <v>0.96396236728202023</v>
      </c>
      <c r="AI307" s="17">
        <f t="shared" si="918"/>
        <v>0.78034108030503124</v>
      </c>
      <c r="AJ307" s="17">
        <f t="shared" si="919"/>
        <v>0.75119600207040171</v>
      </c>
      <c r="AK307" s="17">
        <f t="shared" si="920"/>
        <v>0.80531688447428196</v>
      </c>
      <c r="AL307" s="17">
        <f t="shared" si="921"/>
        <v>0.62795430440197775</v>
      </c>
      <c r="AM307" s="17">
        <f t="shared" si="922"/>
        <v>0.76418234297794141</v>
      </c>
      <c r="AN307" s="17">
        <f t="shared" si="923"/>
        <v>0.88288017803745023</v>
      </c>
      <c r="AO307" s="17">
        <f t="shared" si="924"/>
        <v>2.1086867917361293E-2</v>
      </c>
      <c r="AP307" s="17">
        <f t="shared" si="925"/>
        <v>0.46686982900511376</v>
      </c>
      <c r="AQ307" s="17">
        <f t="shared" si="926"/>
        <v>0.74286916056856334</v>
      </c>
      <c r="AR307" s="17">
        <f t="shared" si="927"/>
        <v>0.34377249684102007</v>
      </c>
      <c r="AS307" s="17">
        <f t="shared" si="928"/>
        <v>0.89321500340595117</v>
      </c>
      <c r="AT307" s="17">
        <f t="shared" si="929"/>
        <v>0.4456229431194525</v>
      </c>
      <c r="AU307" s="17">
        <f t="shared" si="930"/>
        <v>0.42919699574914949</v>
      </c>
      <c r="AX307" s="66" t="s">
        <v>224</v>
      </c>
      <c r="AY307" s="17">
        <f t="shared" ref="AY307:CD307" si="940">CORREL($AA$236:$AA$274,DB$196:DB$234)</f>
        <v>0.22886175512963133</v>
      </c>
      <c r="AZ307" s="17">
        <f t="shared" si="940"/>
        <v>-9.9528392998287571E-3</v>
      </c>
      <c r="BA307" s="17">
        <f t="shared" si="940"/>
        <v>0.11424193029020593</v>
      </c>
      <c r="BB307" s="17">
        <f t="shared" si="940"/>
        <v>0.26811158200041396</v>
      </c>
      <c r="BC307" s="17">
        <f t="shared" si="940"/>
        <v>0.25796900293320157</v>
      </c>
      <c r="BD307" s="17">
        <f t="shared" si="940"/>
        <v>0.25267294404891438</v>
      </c>
      <c r="BE307" s="17">
        <f t="shared" si="940"/>
        <v>0.26558497867593139</v>
      </c>
      <c r="BF307" s="17">
        <f t="shared" si="940"/>
        <v>0.20827067742599717</v>
      </c>
      <c r="BG307" s="17">
        <f t="shared" si="940"/>
        <v>0.27151749017294546</v>
      </c>
      <c r="BH307" s="17">
        <f t="shared" si="940"/>
        <v>0.2920824443277848</v>
      </c>
      <c r="BI307" s="17">
        <f t="shared" si="940"/>
        <v>0.29867672558227082</v>
      </c>
      <c r="BJ307" s="17">
        <f t="shared" si="940"/>
        <v>4.4090917737342659E-2</v>
      </c>
      <c r="BK307" s="68">
        <f t="shared" si="940"/>
        <v>0.22805622870371359</v>
      </c>
      <c r="BL307" s="17">
        <f t="shared" si="940"/>
        <v>0.32804538168367298</v>
      </c>
      <c r="BM307" s="17">
        <f t="shared" si="940"/>
        <v>3.5708636221315343E-2</v>
      </c>
      <c r="BN307" s="17">
        <f t="shared" si="940"/>
        <v>0.21124468204548807</v>
      </c>
      <c r="BO307" s="17">
        <f t="shared" si="940"/>
        <v>0.19148314949486672</v>
      </c>
      <c r="BP307" s="17">
        <f t="shared" si="940"/>
        <v>0.25820848864406271</v>
      </c>
      <c r="BQ307" s="17">
        <f t="shared" si="940"/>
        <v>0.3687740848486164</v>
      </c>
      <c r="BR307" s="17">
        <f t="shared" si="940"/>
        <v>0.18244162591317989</v>
      </c>
      <c r="BS307" s="17">
        <f t="shared" si="940"/>
        <v>0.23885617658542643</v>
      </c>
      <c r="BT307" s="17">
        <f t="shared" si="940"/>
        <v>0.15777742741062334</v>
      </c>
      <c r="BU307" s="17">
        <f t="shared" si="940"/>
        <v>5.9802557049259568E-2</v>
      </c>
      <c r="BV307" s="17">
        <f t="shared" si="940"/>
        <v>0.37182289317858708</v>
      </c>
      <c r="BW307" s="17">
        <f t="shared" si="940"/>
        <v>0.13145967238601594</v>
      </c>
      <c r="BX307" s="68">
        <f t="shared" si="940"/>
        <v>0.25726538292220913</v>
      </c>
      <c r="BY307" s="17">
        <f t="shared" si="940"/>
        <v>3.1799018313241674E-2</v>
      </c>
      <c r="BZ307" s="17">
        <f t="shared" si="940"/>
        <v>-0.20296278775908141</v>
      </c>
      <c r="CA307" s="17">
        <f t="shared" si="940"/>
        <v>-0.10299584791335792</v>
      </c>
      <c r="CB307" s="17">
        <f t="shared" si="940"/>
        <v>5.265645853378724E-2</v>
      </c>
      <c r="CC307" s="17">
        <f t="shared" si="940"/>
        <v>0.16289657018673462</v>
      </c>
      <c r="CD307" s="17">
        <f t="shared" si="940"/>
        <v>4.3905793837186943E-2</v>
      </c>
      <c r="CE307" s="17">
        <f t="shared" ref="CE307:CX307" si="941">CORREL($AA$236:$AA$274,EH$196:EH$234)</f>
        <v>9.7818172370197243E-2</v>
      </c>
      <c r="CF307" s="17">
        <f t="shared" si="941"/>
        <v>3.6745228040830323E-3</v>
      </c>
      <c r="CG307" s="17">
        <f t="shared" si="941"/>
        <v>6.7654272457765216E-2</v>
      </c>
      <c r="CH307" s="17">
        <f t="shared" si="941"/>
        <v>0.13465462406326847</v>
      </c>
      <c r="CI307" s="17">
        <f t="shared" si="941"/>
        <v>1.6693175685389298E-2</v>
      </c>
      <c r="CJ307" s="17">
        <f t="shared" si="941"/>
        <v>1.079080989671732E-3</v>
      </c>
      <c r="CK307" s="68">
        <f t="shared" si="941"/>
        <v>5.5605799280970619E-2</v>
      </c>
      <c r="CL307" s="17">
        <f t="shared" si="941"/>
        <v>0.18285831545901002</v>
      </c>
      <c r="CM307" s="17">
        <f t="shared" si="941"/>
        <v>0.19106294759209869</v>
      </c>
      <c r="CN307" s="17">
        <f t="shared" si="941"/>
        <v>0.21947284264831415</v>
      </c>
      <c r="CO307" s="17">
        <f t="shared" si="941"/>
        <v>0.26521664698730713</v>
      </c>
      <c r="CP307" s="17">
        <f t="shared" si="941"/>
        <v>0.10665216265232555</v>
      </c>
      <c r="CQ307" s="17">
        <f t="shared" si="941"/>
        <v>0.20586303767106678</v>
      </c>
      <c r="CR307" s="17">
        <f t="shared" si="941"/>
        <v>0.17478867631939946</v>
      </c>
      <c r="CS307" s="17">
        <f t="shared" si="941"/>
        <v>0.18865331342466318</v>
      </c>
      <c r="CT307" s="17">
        <f t="shared" si="941"/>
        <v>0.30711211062681687</v>
      </c>
      <c r="CU307" s="17">
        <f t="shared" si="941"/>
        <v>0.30573544556930382</v>
      </c>
      <c r="CV307" s="17">
        <f t="shared" si="941"/>
        <v>0.19651236874363148</v>
      </c>
      <c r="CW307" s="17">
        <f t="shared" si="941"/>
        <v>0.19651236874363148</v>
      </c>
      <c r="CX307" s="17">
        <f t="shared" si="941"/>
        <v>0.14156605011614032</v>
      </c>
    </row>
    <row r="308" spans="1:127">
      <c r="A308" s="66" t="s">
        <v>225</v>
      </c>
      <c r="B308" s="17">
        <f>CORREL($AB$236:$AB$274,H$46:H$84)</f>
        <v>-4.0569555117328647E-2</v>
      </c>
      <c r="C308" s="17">
        <f t="shared" ref="C308:Q308" si="942">CORREL($AB$236:$AB$274,I$46:I$84)</f>
        <v>-0.27481497341397865</v>
      </c>
      <c r="D308" s="17">
        <f t="shared" si="942"/>
        <v>-0.10240553895997519</v>
      </c>
      <c r="E308" s="17">
        <f t="shared" si="942"/>
        <v>-0.19526999821923316</v>
      </c>
      <c r="F308" s="17">
        <f t="shared" si="942"/>
        <v>-6.5341988116338567E-2</v>
      </c>
      <c r="G308" s="17">
        <f t="shared" si="942"/>
        <v>1.1138192571871887E-2</v>
      </c>
      <c r="H308" s="17">
        <f t="shared" si="942"/>
        <v>0.20547391978776944</v>
      </c>
      <c r="I308" s="17">
        <f>CORREL($AB$236:$AB$274,O$46:O$84)</f>
        <v>0.11571501718589688</v>
      </c>
      <c r="J308" s="17">
        <f t="shared" si="942"/>
        <v>-0.14356143796091711</v>
      </c>
      <c r="K308" s="17">
        <f t="shared" si="942"/>
        <v>-9.1653200684507857E-2</v>
      </c>
      <c r="L308" s="17">
        <f t="shared" si="942"/>
        <v>-1.4272481461916653E-2</v>
      </c>
      <c r="M308" s="17">
        <f t="shared" si="942"/>
        <v>5.5050320775615183E-2</v>
      </c>
      <c r="N308" s="17">
        <f t="shared" si="942"/>
        <v>-5.9119080006926172E-4</v>
      </c>
      <c r="O308" s="17">
        <f t="shared" si="942"/>
        <v>0.10340355394504989</v>
      </c>
      <c r="P308" s="17">
        <f t="shared" si="942"/>
        <v>0.25790866194716627</v>
      </c>
      <c r="Q308" s="17">
        <f t="shared" si="942"/>
        <v>-0.25126771143028759</v>
      </c>
      <c r="R308" s="17">
        <f t="shared" ref="R308" si="943">CORREL($AB$236:$AB$274,X$46:X$84)</f>
        <v>8.3848142518792648E-3</v>
      </c>
      <c r="S308" s="17">
        <f t="shared" ref="S308" si="944">CORREL($AB$236:$AB$274,Y$46:Y$84)</f>
        <v>-8.0428507881699876E-2</v>
      </c>
      <c r="T308" s="17">
        <f t="shared" ref="T308" si="945">CORREL($AB$236:$AB$274,Z$46:Z$84)</f>
        <v>2.4073885983596889E-3</v>
      </c>
      <c r="U308" s="17">
        <f t="shared" ref="U308" si="946">CORREL($AB$236:$AB$274,AA$46:AA$84)</f>
        <v>-0.18256954673973533</v>
      </c>
      <c r="V308" s="17">
        <f t="shared" ref="V308" si="947">CORREL($AB$236:$AB$274,AB$46:AB$84)</f>
        <v>-0.21544678382854626</v>
      </c>
      <c r="W308" s="17">
        <f t="shared" ref="W308" si="948">CORREL($AB$236:$AB$274,AC$46:AC$84)</f>
        <v>-0.1665299848038248</v>
      </c>
      <c r="Y308" s="31">
        <f>COUNT(AB$236:AB$274)</f>
        <v>37</v>
      </c>
      <c r="Z308" s="17">
        <f t="shared" si="909"/>
        <v>0.81156848800991599</v>
      </c>
      <c r="AA308" s="17">
        <f t="shared" si="910"/>
        <v>9.9737469063273354E-2</v>
      </c>
      <c r="AB308" s="17">
        <f t="shared" si="911"/>
        <v>0.54643031470444337</v>
      </c>
      <c r="AC308" s="17">
        <f t="shared" si="912"/>
        <v>0.24678050851836184</v>
      </c>
      <c r="AD308" s="17">
        <f t="shared" si="913"/>
        <v>0.70080868942238717</v>
      </c>
      <c r="AE308" s="17">
        <f t="shared" si="914"/>
        <v>0.94783360044425979</v>
      </c>
      <c r="AF308" s="17">
        <f t="shared" si="915"/>
        <v>0.22245721596274967</v>
      </c>
      <c r="AG308" s="17">
        <f t="shared" si="916"/>
        <v>0.49523577614006387</v>
      </c>
      <c r="AH308" s="17">
        <f t="shared" si="917"/>
        <v>0.39661532763133545</v>
      </c>
      <c r="AI308" s="17">
        <f t="shared" si="918"/>
        <v>0.5895367563025159</v>
      </c>
      <c r="AJ308" s="17">
        <f t="shared" si="919"/>
        <v>0.93318322545825083</v>
      </c>
      <c r="AK308" s="17">
        <f t="shared" si="920"/>
        <v>0.74623302887787446</v>
      </c>
      <c r="AL308" s="17">
        <f t="shared" si="921"/>
        <v>0.99722923792796947</v>
      </c>
      <c r="AM308" s="17">
        <f t="shared" si="922"/>
        <v>0.54250637182529582</v>
      </c>
      <c r="AN308" s="17">
        <f t="shared" si="923"/>
        <v>0.12327863034708693</v>
      </c>
      <c r="AO308" s="17">
        <f t="shared" si="924"/>
        <v>0.1335811430651726</v>
      </c>
      <c r="AP308" s="17">
        <f t="shared" si="925"/>
        <v>0.96071760681332974</v>
      </c>
      <c r="AQ308" s="17">
        <f t="shared" si="926"/>
        <v>0.63606773631932612</v>
      </c>
      <c r="AR308" s="17">
        <f t="shared" si="927"/>
        <v>0.98871751517529927</v>
      </c>
      <c r="AS308" s="17">
        <f t="shared" si="928"/>
        <v>0.27946007387775207</v>
      </c>
      <c r="AT308" s="17">
        <f t="shared" si="929"/>
        <v>0.20032250321013742</v>
      </c>
      <c r="AU308" s="17">
        <f t="shared" si="930"/>
        <v>0.32457695059619285</v>
      </c>
      <c r="AX308" s="66" t="s">
        <v>225</v>
      </c>
      <c r="AY308" s="17">
        <f t="shared" ref="AY308:CD308" si="949">CORREL($AB$236:$AB$274,DB$196:DB$234)</f>
        <v>0.46202413019435418</v>
      </c>
      <c r="AZ308" s="17">
        <f t="shared" si="949"/>
        <v>0.21969199452776694</v>
      </c>
      <c r="BA308" s="17">
        <f t="shared" si="949"/>
        <v>0.18803422889273413</v>
      </c>
      <c r="BB308" s="17">
        <f t="shared" si="949"/>
        <v>0.11772775961388827</v>
      </c>
      <c r="BC308" s="17">
        <f t="shared" si="949"/>
        <v>0.13616924547226422</v>
      </c>
      <c r="BD308" s="17">
        <f t="shared" si="949"/>
        <v>0.42292718282294178</v>
      </c>
      <c r="BE308" s="17">
        <f t="shared" si="949"/>
        <v>-7.5909913938011581E-2</v>
      </c>
      <c r="BF308" s="17">
        <f t="shared" si="949"/>
        <v>0.3178919608381196</v>
      </c>
      <c r="BG308" s="17">
        <f t="shared" si="949"/>
        <v>0.20062264861061291</v>
      </c>
      <c r="BH308" s="17">
        <f t="shared" si="949"/>
        <v>8.9721899191233273E-2</v>
      </c>
      <c r="BI308" s="17">
        <f t="shared" si="949"/>
        <v>0.18253692098472987</v>
      </c>
      <c r="BJ308" s="17">
        <f t="shared" si="949"/>
        <v>0.28208631133438755</v>
      </c>
      <c r="BK308" s="68">
        <f t="shared" si="949"/>
        <v>0.11163252880670399</v>
      </c>
      <c r="BL308" s="17">
        <f t="shared" si="949"/>
        <v>9.357743378423268E-2</v>
      </c>
      <c r="BM308" s="17">
        <f t="shared" si="949"/>
        <v>-6.9632072714667717E-3</v>
      </c>
      <c r="BN308" s="17">
        <f t="shared" si="949"/>
        <v>-0.21354154053268351</v>
      </c>
      <c r="BO308" s="17">
        <f t="shared" si="949"/>
        <v>-0.11149844007618137</v>
      </c>
      <c r="BP308" s="17">
        <f t="shared" si="949"/>
        <v>-5.7741607170341443E-2</v>
      </c>
      <c r="BQ308" s="17">
        <f t="shared" si="949"/>
        <v>1.3919828439739114E-2</v>
      </c>
      <c r="BR308" s="17">
        <f t="shared" si="949"/>
        <v>-0.23040344870129925</v>
      </c>
      <c r="BS308" s="17">
        <f t="shared" si="949"/>
        <v>-2.7348125468484093E-2</v>
      </c>
      <c r="BT308" s="17">
        <f t="shared" si="949"/>
        <v>3.4342915157610423E-3</v>
      </c>
      <c r="BU308" s="17">
        <f t="shared" si="949"/>
        <v>-5.6524211329131983E-2</v>
      </c>
      <c r="BV308" s="17">
        <f t="shared" si="949"/>
        <v>-8.795654065528534E-2</v>
      </c>
      <c r="BW308" s="17">
        <f t="shared" si="949"/>
        <v>-0.29737497441500993</v>
      </c>
      <c r="BX308" s="68">
        <f t="shared" si="949"/>
        <v>-0.32362292734162534</v>
      </c>
      <c r="BY308" s="17">
        <f t="shared" si="949"/>
        <v>0.37530701674312916</v>
      </c>
      <c r="BZ308" s="17">
        <f t="shared" si="949"/>
        <v>0.34288929695526471</v>
      </c>
      <c r="CA308" s="17">
        <f t="shared" si="949"/>
        <v>0.33722043946350838</v>
      </c>
      <c r="CB308" s="17">
        <f t="shared" si="949"/>
        <v>0.3344899223984707</v>
      </c>
      <c r="CC308" s="17">
        <f t="shared" si="949"/>
        <v>6.7082120773784809E-2</v>
      </c>
      <c r="CD308" s="17">
        <f t="shared" si="949"/>
        <v>0.35274050996869954</v>
      </c>
      <c r="CE308" s="17">
        <f t="shared" ref="CE308:CX308" si="950">CORREL($AB$236:$AB$274,EH$196:EH$234)</f>
        <v>-8.3048451688612454E-2</v>
      </c>
      <c r="CF308" s="17">
        <f t="shared" si="950"/>
        <v>0.27673050234303082</v>
      </c>
      <c r="CG308" s="17">
        <f t="shared" si="950"/>
        <v>0.12723899831983501</v>
      </c>
      <c r="CH308" s="17">
        <f t="shared" si="950"/>
        <v>7.6032764417692605E-2</v>
      </c>
      <c r="CI308" s="17">
        <f t="shared" si="950"/>
        <v>0.13959013647282431</v>
      </c>
      <c r="CJ308" s="17">
        <f t="shared" si="950"/>
        <v>0.40571441402451497</v>
      </c>
      <c r="CK308" s="68">
        <f t="shared" si="950"/>
        <v>0.26318636952082874</v>
      </c>
      <c r="CL308" s="17">
        <f t="shared" si="950"/>
        <v>0.46612479076642677</v>
      </c>
      <c r="CM308" s="17">
        <f t="shared" si="950"/>
        <v>-4.9297872171767503E-4</v>
      </c>
      <c r="CN308" s="17">
        <f t="shared" si="950"/>
        <v>1.6191332728044152E-2</v>
      </c>
      <c r="CO308" s="17">
        <f t="shared" si="950"/>
        <v>-4.7238420068165879E-2</v>
      </c>
      <c r="CP308" s="17">
        <f t="shared" si="950"/>
        <v>0.33442426222875676</v>
      </c>
      <c r="CQ308" s="17">
        <f t="shared" si="950"/>
        <v>0.45018245936679258</v>
      </c>
      <c r="CR308" s="17">
        <f t="shared" si="950"/>
        <v>8.6956460871534816E-2</v>
      </c>
      <c r="CS308" s="17">
        <f t="shared" si="950"/>
        <v>0.44763476612439335</v>
      </c>
      <c r="CT308" s="17">
        <f t="shared" si="950"/>
        <v>0.24911328092696255</v>
      </c>
      <c r="CU308" s="17">
        <f t="shared" si="950"/>
        <v>9.7296846907219084E-2</v>
      </c>
      <c r="CV308" s="17">
        <f t="shared" si="950"/>
        <v>0.33991162760747046</v>
      </c>
      <c r="CW308" s="17">
        <f t="shared" si="950"/>
        <v>0.33991162760747046</v>
      </c>
      <c r="CX308" s="17">
        <f t="shared" si="950"/>
        <v>0.17514886581860334</v>
      </c>
    </row>
    <row r="309" spans="1:127">
      <c r="A309" s="66" t="s">
        <v>226</v>
      </c>
      <c r="B309" s="17">
        <f>CORREL($AC$236:$AC$274,H$46:H$84)</f>
        <v>7.4760413134570089E-2</v>
      </c>
      <c r="C309" s="17">
        <f t="shared" ref="C309:Q309" si="951">CORREL($AC$236:$AC$274,I$46:I$84)</f>
        <v>4.9475699773959938E-3</v>
      </c>
      <c r="D309" s="17">
        <f t="shared" si="951"/>
        <v>7.7026303750171972E-3</v>
      </c>
      <c r="E309" s="17">
        <f t="shared" si="951"/>
        <v>-4.0151347243827649E-2</v>
      </c>
      <c r="F309" s="17">
        <f t="shared" si="951"/>
        <v>-6.4721392405939354E-2</v>
      </c>
      <c r="G309" s="17">
        <f t="shared" si="951"/>
        <v>-4.4012947213712551E-2</v>
      </c>
      <c r="H309" s="17">
        <f t="shared" si="951"/>
        <v>6.7402593202136082E-2</v>
      </c>
      <c r="I309" s="17">
        <f t="shared" si="951"/>
        <v>-1.3794529792714286E-2</v>
      </c>
      <c r="J309" s="17">
        <f t="shared" si="951"/>
        <v>5.1686398090449434E-2</v>
      </c>
      <c r="K309" s="17">
        <f t="shared" si="951"/>
        <v>9.5496485807510939E-2</v>
      </c>
      <c r="L309" s="17">
        <f t="shared" si="951"/>
        <v>6.5618285072908872E-2</v>
      </c>
      <c r="M309" s="17">
        <f t="shared" si="951"/>
        <v>3.2883820117172974E-2</v>
      </c>
      <c r="N309" s="17">
        <f t="shared" si="951"/>
        <v>-7.5535165498542113E-3</v>
      </c>
      <c r="O309" s="17">
        <f t="shared" si="951"/>
        <v>-4.7607387052825611E-3</v>
      </c>
      <c r="P309" s="17">
        <f t="shared" si="951"/>
        <v>-2.8086176760874298E-2</v>
      </c>
      <c r="Q309" s="17">
        <f t="shared" si="951"/>
        <v>-0.13487013833288672</v>
      </c>
      <c r="R309" s="17">
        <f t="shared" ref="R309" si="952">CORREL($AC$236:$AC$274,X$46:X$84)</f>
        <v>0.2393097610092644</v>
      </c>
      <c r="S309" s="17">
        <f t="shared" ref="S309" si="953">CORREL($AC$236:$AC$274,Y$46:Y$84)</f>
        <v>0.2354141230662872</v>
      </c>
      <c r="T309" s="17">
        <f t="shared" ref="T309" si="954">CORREL($AC$236:$AC$274,Z$46:Z$84)</f>
        <v>-1.3428597379484099E-2</v>
      </c>
      <c r="U309" s="17">
        <f t="shared" ref="U309" si="955">CORREL($AC$236:$AC$274,AA$46:AA$84)</f>
        <v>6.933161597398782E-2</v>
      </c>
      <c r="V309" s="17">
        <f t="shared" ref="V309" si="956">CORREL($AC$236:$AC$274,AB$46:AB$84)</f>
        <v>-3.3996668498294494E-3</v>
      </c>
      <c r="W309" s="17">
        <f t="shared" ref="W309" si="957">CORREL($AC$236:$AC$274,AC$46:AC$84)</f>
        <v>-1.3505069483514568E-2</v>
      </c>
      <c r="Y309" s="31">
        <f>COUNT(AC$236:AC$274)</f>
        <v>32</v>
      </c>
      <c r="Z309" s="17">
        <f t="shared" si="909"/>
        <v>0.68426296462982195</v>
      </c>
      <c r="AA309" s="17">
        <f t="shared" si="910"/>
        <v>0.97856001020939343</v>
      </c>
      <c r="AB309" s="17">
        <f t="shared" si="911"/>
        <v>0.96662655333772651</v>
      </c>
      <c r="AC309" s="17">
        <f t="shared" si="912"/>
        <v>0.82728769008161374</v>
      </c>
      <c r="AD309" s="17">
        <f t="shared" si="913"/>
        <v>0.72489646016136933</v>
      </c>
      <c r="AE309" s="17">
        <f t="shared" si="914"/>
        <v>0.81096223026695058</v>
      </c>
      <c r="AF309" s="17">
        <f t="shared" si="915"/>
        <v>0.71396657816085707</v>
      </c>
      <c r="AG309" s="17">
        <f t="shared" si="916"/>
        <v>0.9402684762583422</v>
      </c>
      <c r="AH309" s="17">
        <f t="shared" si="917"/>
        <v>0.77875837393269187</v>
      </c>
      <c r="AI309" s="17">
        <f t="shared" si="918"/>
        <v>0.60312786377579219</v>
      </c>
      <c r="AJ309" s="17">
        <f t="shared" si="919"/>
        <v>0.72123424026830385</v>
      </c>
      <c r="AK309" s="17">
        <f t="shared" si="920"/>
        <v>0.85819986570053375</v>
      </c>
      <c r="AL309" s="17">
        <f t="shared" si="921"/>
        <v>0.9672722764627748</v>
      </c>
      <c r="AM309" s="17">
        <f t="shared" si="922"/>
        <v>0.97936945740766645</v>
      </c>
      <c r="AN309" s="17">
        <f t="shared" si="923"/>
        <v>0.8787230955177685</v>
      </c>
      <c r="AO309" s="17">
        <f t="shared" si="924"/>
        <v>0.46175557971968673</v>
      </c>
      <c r="AP309" s="17">
        <f t="shared" si="925"/>
        <v>0.18712091514000345</v>
      </c>
      <c r="AQ309" s="17">
        <f t="shared" si="926"/>
        <v>0.19461775994324296</v>
      </c>
      <c r="AR309" s="17">
        <f t="shared" si="927"/>
        <v>0.94185029403766496</v>
      </c>
      <c r="AS309" s="17">
        <f t="shared" si="928"/>
        <v>0.70613710677974706</v>
      </c>
      <c r="AT309" s="17">
        <f t="shared" si="929"/>
        <v>0.98526686479986414</v>
      </c>
      <c r="AU309" s="17">
        <f t="shared" si="930"/>
        <v>0.94151970952053254</v>
      </c>
      <c r="AX309" s="66" t="s">
        <v>226</v>
      </c>
      <c r="AY309" s="17">
        <f t="shared" ref="AY309:CD309" si="958">CORREL($AC$236:$AC$274,DB$196:DB$234)</f>
        <v>4.1453505411081407E-2</v>
      </c>
      <c r="AZ309" s="17">
        <f t="shared" si="958"/>
        <v>0.13578973444223508</v>
      </c>
      <c r="BA309" s="17">
        <f t="shared" si="958"/>
        <v>0.11424417271199185</v>
      </c>
      <c r="BB309" s="17">
        <f t="shared" si="958"/>
        <v>-1.5029889646143275E-2</v>
      </c>
      <c r="BC309" s="17">
        <f t="shared" si="958"/>
        <v>2.2992410354742254E-2</v>
      </c>
      <c r="BD309" s="17">
        <f t="shared" si="958"/>
        <v>0.1662446916148185</v>
      </c>
      <c r="BE309" s="17">
        <f t="shared" si="958"/>
        <v>6.6705701693932154E-2</v>
      </c>
      <c r="BF309" s="17">
        <f t="shared" si="958"/>
        <v>-9.84155254794679E-2</v>
      </c>
      <c r="BG309" s="17">
        <f t="shared" si="958"/>
        <v>2.0261839724995089E-2</v>
      </c>
      <c r="BH309" s="17">
        <f t="shared" si="958"/>
        <v>-7.1035953081152847E-2</v>
      </c>
      <c r="BI309" s="17">
        <f t="shared" si="958"/>
        <v>7.8631285525463418E-2</v>
      </c>
      <c r="BJ309" s="17">
        <f t="shared" si="958"/>
        <v>0.10080959986350556</v>
      </c>
      <c r="BK309" s="68">
        <f t="shared" si="958"/>
        <v>3.8826220670811463E-2</v>
      </c>
      <c r="BL309" s="17">
        <f t="shared" si="958"/>
        <v>-0.17950292570498022</v>
      </c>
      <c r="BM309" s="17">
        <f t="shared" si="958"/>
        <v>0.20409400135865979</v>
      </c>
      <c r="BN309" s="17">
        <f t="shared" si="958"/>
        <v>0.12313670015020796</v>
      </c>
      <c r="BO309" s="17">
        <f t="shared" si="958"/>
        <v>1.1251364669567292E-2</v>
      </c>
      <c r="BP309" s="17">
        <f t="shared" si="958"/>
        <v>-0.14024275052073842</v>
      </c>
      <c r="BQ309" s="17">
        <f t="shared" si="958"/>
        <v>-0.18196554744120183</v>
      </c>
      <c r="BR309" s="17">
        <f t="shared" si="958"/>
        <v>-7.3107998194653398E-2</v>
      </c>
      <c r="BS309" s="17">
        <f t="shared" si="958"/>
        <v>-0.1910999798413964</v>
      </c>
      <c r="BT309" s="17">
        <f t="shared" si="958"/>
        <v>-3.6527406407662243E-2</v>
      </c>
      <c r="BU309" s="17">
        <f t="shared" si="958"/>
        <v>6.7061649935406156E-2</v>
      </c>
      <c r="BV309" s="17">
        <f t="shared" si="958"/>
        <v>-0.11639915274756006</v>
      </c>
      <c r="BW309" s="17">
        <f t="shared" si="958"/>
        <v>-0.44234241933668017</v>
      </c>
      <c r="BX309" s="68">
        <f t="shared" si="958"/>
        <v>-0.21453872262807691</v>
      </c>
      <c r="BY309" s="17">
        <f t="shared" si="958"/>
        <v>-9.9072521976900599E-2</v>
      </c>
      <c r="BZ309" s="17">
        <f t="shared" si="958"/>
        <v>0.12676818398698528</v>
      </c>
      <c r="CA309" s="17">
        <f t="shared" si="958"/>
        <v>0.13313920044226571</v>
      </c>
      <c r="CB309" s="17">
        <f t="shared" si="958"/>
        <v>8.6759125490347477E-2</v>
      </c>
      <c r="CC309" s="17">
        <f t="shared" si="958"/>
        <v>-2.1415296508908517E-3</v>
      </c>
      <c r="CD309" s="17">
        <f t="shared" si="958"/>
        <v>0.11387817441377879</v>
      </c>
      <c r="CE309" s="17">
        <f t="shared" ref="CE309:CX309" si="959">CORREL($AC$236:$AC$274,EH$196:EH$234)</f>
        <v>-1.4547343111646349E-2</v>
      </c>
      <c r="CF309" s="17">
        <f t="shared" si="959"/>
        <v>-0.21696552504551597</v>
      </c>
      <c r="CG309" s="17">
        <f t="shared" si="959"/>
        <v>-5.7993480312673942E-2</v>
      </c>
      <c r="CH309" s="17">
        <f t="shared" si="959"/>
        <v>-0.21378956799854421</v>
      </c>
      <c r="CI309" s="17">
        <f t="shared" si="959"/>
        <v>7.1938010220025765E-3</v>
      </c>
      <c r="CJ309" s="17">
        <f t="shared" si="959"/>
        <v>-7.2837207503509652E-2</v>
      </c>
      <c r="CK309" s="68">
        <f t="shared" si="959"/>
        <v>-4.5928452050239987E-2</v>
      </c>
      <c r="CL309" s="17">
        <f t="shared" si="959"/>
        <v>0.38264894667158905</v>
      </c>
      <c r="CM309" s="17">
        <f t="shared" si="959"/>
        <v>-0.15230449561258849</v>
      </c>
      <c r="CN309" s="17">
        <f t="shared" si="959"/>
        <v>-0.12730556217855327</v>
      </c>
      <c r="CO309" s="17">
        <f t="shared" si="959"/>
        <v>-0.14131518149002364</v>
      </c>
      <c r="CP309" s="17">
        <f t="shared" si="959"/>
        <v>0.28865516188629303</v>
      </c>
      <c r="CQ309" s="17">
        <f t="shared" si="959"/>
        <v>0.38120926934596222</v>
      </c>
      <c r="CR309" s="17">
        <f t="shared" si="959"/>
        <v>0.1674111076894379</v>
      </c>
      <c r="CS309" s="17">
        <f t="shared" si="959"/>
        <v>0.45244022830343061</v>
      </c>
      <c r="CT309" s="17">
        <f t="shared" si="959"/>
        <v>0.11195868756178755</v>
      </c>
      <c r="CU309" s="17">
        <f t="shared" si="959"/>
        <v>-3.5837011502130596E-2</v>
      </c>
      <c r="CV309" s="17">
        <f t="shared" si="959"/>
        <v>0.28980102677714559</v>
      </c>
      <c r="CW309" s="17">
        <f t="shared" si="959"/>
        <v>0.28980102677714559</v>
      </c>
      <c r="CX309" s="17">
        <f t="shared" si="959"/>
        <v>0.28358749308113673</v>
      </c>
    </row>
    <row r="310" spans="1:127">
      <c r="A310" s="66" t="s">
        <v>161</v>
      </c>
      <c r="B310" s="17">
        <f>CORREL($AD$236:$AD$274,H$46:H$84)</f>
        <v>-2.4418965727659166E-2</v>
      </c>
      <c r="C310" s="17">
        <f t="shared" ref="C310:Q310" si="960">CORREL($AD$236:$AD$274,I$46:I$84)</f>
        <v>0.11683845078861831</v>
      </c>
      <c r="D310" s="17">
        <f t="shared" si="960"/>
        <v>-7.1840255158667571E-2</v>
      </c>
      <c r="E310" s="17">
        <f t="shared" si="960"/>
        <v>6.6404246472143283E-2</v>
      </c>
      <c r="F310" s="17">
        <f t="shared" si="960"/>
        <v>-4.3141478370353308E-2</v>
      </c>
      <c r="G310" s="17">
        <f t="shared" si="960"/>
        <v>-3.0804095896669288E-2</v>
      </c>
      <c r="H310" s="17">
        <f t="shared" si="960"/>
        <v>-4.0921993211305671E-2</v>
      </c>
      <c r="I310" s="17">
        <f t="shared" si="960"/>
        <v>5.7812226921764284E-2</v>
      </c>
      <c r="J310" s="17">
        <f t="shared" si="960"/>
        <v>-4.5000893117639523E-2</v>
      </c>
      <c r="K310" s="17">
        <f t="shared" si="960"/>
        <v>-1.1394804495608268E-2</v>
      </c>
      <c r="L310" s="17">
        <f t="shared" si="960"/>
        <v>6.157809284998781E-2</v>
      </c>
      <c r="M310" s="17">
        <f t="shared" si="960"/>
        <v>8.1901117742911769E-2</v>
      </c>
      <c r="N310" s="17">
        <f t="shared" si="960"/>
        <v>9.1910098560119752E-2</v>
      </c>
      <c r="O310" s="17">
        <f t="shared" si="960"/>
        <v>2.2545868775275816E-2</v>
      </c>
      <c r="P310" s="17">
        <f t="shared" si="960"/>
        <v>3.802247101253952E-2</v>
      </c>
      <c r="Q310" s="17">
        <f t="shared" si="960"/>
        <v>0.12723734513104282</v>
      </c>
      <c r="R310" s="17">
        <f t="shared" ref="R310" si="961">CORREL($AD$236:$AD$274,X$46:X$84)</f>
        <v>-0.16439109899707086</v>
      </c>
      <c r="S310" s="17">
        <f t="shared" ref="S310" si="962">CORREL($AD$236:$AD$274,Y$46:Y$84)</f>
        <v>0.16966669033761281</v>
      </c>
      <c r="T310" s="17">
        <f t="shared" ref="T310" si="963">CORREL($AD$236:$AD$274,Z$46:Z$84)</f>
        <v>-0.15749145778092608</v>
      </c>
      <c r="U310" s="17">
        <f t="shared" ref="U310" si="964">CORREL($AD$236:$AD$274,AA$46:AA$84)</f>
        <v>0.1292643738133831</v>
      </c>
      <c r="V310" s="17">
        <f t="shared" ref="V310" si="965">CORREL($AD$236:$AD$274,AB$46:AB$84)</f>
        <v>0.16220432073140625</v>
      </c>
      <c r="W310" s="17">
        <f t="shared" ref="W310" si="966">CORREL($AD$236:$AD$274,AC$46:AC$84)</f>
        <v>0.2681952621246575</v>
      </c>
      <c r="Y310" s="31">
        <f>COUNT(AD$236:AD$274)</f>
        <v>37</v>
      </c>
      <c r="Z310" s="17">
        <f t="shared" si="909"/>
        <v>0.88592854518692632</v>
      </c>
      <c r="AA310" s="17">
        <f t="shared" si="910"/>
        <v>0.49102972988096627</v>
      </c>
      <c r="AB310" s="17">
        <f t="shared" si="911"/>
        <v>0.67263425154002954</v>
      </c>
      <c r="AC310" s="17">
        <f t="shared" si="912"/>
        <v>0.6961748633008964</v>
      </c>
      <c r="AD310" s="17">
        <f t="shared" si="913"/>
        <v>0.79985835305346442</v>
      </c>
      <c r="AE310" s="17">
        <f t="shared" si="914"/>
        <v>0.85637884634876682</v>
      </c>
      <c r="AF310" s="17">
        <f t="shared" si="915"/>
        <v>0.80996136766198501</v>
      </c>
      <c r="AG310" s="17">
        <f t="shared" si="916"/>
        <v>0.73395238343666347</v>
      </c>
      <c r="AH310" s="17">
        <f t="shared" si="917"/>
        <v>0.79141888319096743</v>
      </c>
      <c r="AI310" s="17">
        <f t="shared" si="918"/>
        <v>0.94663343934379274</v>
      </c>
      <c r="AJ310" s="17">
        <f t="shared" si="919"/>
        <v>0.7173125694299145</v>
      </c>
      <c r="AK310" s="17">
        <f t="shared" si="920"/>
        <v>0.62987908277500737</v>
      </c>
      <c r="AL310" s="17">
        <f t="shared" si="921"/>
        <v>0.5884895965898822</v>
      </c>
      <c r="AM310" s="17">
        <f t="shared" si="922"/>
        <v>0.89462772049209915</v>
      </c>
      <c r="AN310" s="17">
        <f t="shared" si="923"/>
        <v>0.82320540909369888</v>
      </c>
      <c r="AO310" s="17">
        <f t="shared" si="924"/>
        <v>0.45298459616848696</v>
      </c>
      <c r="AP310" s="17">
        <f t="shared" si="925"/>
        <v>0.3309177361876986</v>
      </c>
      <c r="AQ310" s="17">
        <f t="shared" si="926"/>
        <v>0.31541593498305742</v>
      </c>
      <c r="AR310" s="17">
        <f t="shared" si="927"/>
        <v>0.35188959063693581</v>
      </c>
      <c r="AS310" s="17">
        <f t="shared" si="928"/>
        <v>0.44575881326351829</v>
      </c>
      <c r="AT310" s="17">
        <f t="shared" si="929"/>
        <v>0.33747914227031506</v>
      </c>
      <c r="AU310" s="17">
        <f t="shared" si="930"/>
        <v>0.10850826649498449</v>
      </c>
      <c r="AX310" s="66" t="s">
        <v>161</v>
      </c>
      <c r="AY310" s="17">
        <f t="shared" ref="AY310:CD310" si="967">CORREL($AD$236:$AD$274,DB$196:DB$234)</f>
        <v>0.32747461598609295</v>
      </c>
      <c r="AZ310" s="17">
        <f t="shared" si="967"/>
        <v>0.29327034876921326</v>
      </c>
      <c r="BA310" s="17">
        <f t="shared" si="967"/>
        <v>0.35513303220873027</v>
      </c>
      <c r="BB310" s="17">
        <f t="shared" si="967"/>
        <v>0.41497562536885246</v>
      </c>
      <c r="BC310" s="17">
        <f t="shared" si="967"/>
        <v>0.14668558220214101</v>
      </c>
      <c r="BD310" s="17">
        <f t="shared" si="967"/>
        <v>0.32808890154927273</v>
      </c>
      <c r="BE310" s="17">
        <f t="shared" si="967"/>
        <v>0.21303915992595152</v>
      </c>
      <c r="BF310" s="17">
        <f t="shared" si="967"/>
        <v>0.18595272536321991</v>
      </c>
      <c r="BG310" s="17">
        <f t="shared" si="967"/>
        <v>0.32149940708510011</v>
      </c>
      <c r="BH310" s="17">
        <f t="shared" si="967"/>
        <v>0.46845155463348437</v>
      </c>
      <c r="BI310" s="17">
        <f t="shared" si="967"/>
        <v>0.39526796217388621</v>
      </c>
      <c r="BJ310" s="17">
        <f t="shared" si="967"/>
        <v>0.28119166969006032</v>
      </c>
      <c r="BK310" s="68">
        <f t="shared" si="967"/>
        <v>0.37117843142711066</v>
      </c>
      <c r="BL310" s="17">
        <f t="shared" si="967"/>
        <v>0.36183059117284155</v>
      </c>
      <c r="BM310" s="17">
        <f t="shared" si="967"/>
        <v>0.12968023163155717</v>
      </c>
      <c r="BN310" s="17">
        <f t="shared" si="967"/>
        <v>0.11929837868014725</v>
      </c>
      <c r="BO310" s="17">
        <f t="shared" si="967"/>
        <v>0.20919918769905158</v>
      </c>
      <c r="BP310" s="17">
        <f t="shared" si="967"/>
        <v>0.18066679113382003</v>
      </c>
      <c r="BQ310" s="17">
        <f t="shared" si="967"/>
        <v>0.3580904631781619</v>
      </c>
      <c r="BR310" s="17">
        <f t="shared" si="967"/>
        <v>1.0515112863973474E-2</v>
      </c>
      <c r="BS310" s="17">
        <f t="shared" si="967"/>
        <v>0.28738460498314217</v>
      </c>
      <c r="BT310" s="17">
        <f t="shared" si="967"/>
        <v>0.23490074012203585</v>
      </c>
      <c r="BU310" s="17">
        <f t="shared" si="967"/>
        <v>0.25910085164792801</v>
      </c>
      <c r="BV310" s="17">
        <f t="shared" si="967"/>
        <v>0.35633495847900065</v>
      </c>
      <c r="BW310" s="17">
        <f t="shared" si="967"/>
        <v>-0.10709836318687041</v>
      </c>
      <c r="BX310" s="68">
        <f t="shared" si="967"/>
        <v>0.18826603705859107</v>
      </c>
      <c r="BY310" s="17">
        <f t="shared" si="967"/>
        <v>5.8303519466858918E-2</v>
      </c>
      <c r="BZ310" s="17">
        <f t="shared" si="967"/>
        <v>3.5718339578655535E-2</v>
      </c>
      <c r="CA310" s="17">
        <f t="shared" si="967"/>
        <v>0.1390307968879127</v>
      </c>
      <c r="CB310" s="17">
        <f t="shared" si="967"/>
        <v>5.9372739401905621E-2</v>
      </c>
      <c r="CC310" s="17">
        <f t="shared" si="967"/>
        <v>-0.15513823622843106</v>
      </c>
      <c r="CD310" s="17">
        <f t="shared" si="967"/>
        <v>6.400747998650487E-2</v>
      </c>
      <c r="CE310" s="17">
        <f t="shared" ref="CE310:CX310" si="968">CORREL($AD$236:$AD$274,EH$196:EH$234)</f>
        <v>-0.11005362187724617</v>
      </c>
      <c r="CF310" s="17">
        <f t="shared" si="968"/>
        <v>-0.11256647518428693</v>
      </c>
      <c r="CG310" s="17">
        <f t="shared" si="968"/>
        <v>-4.0754083607982092E-2</v>
      </c>
      <c r="CH310" s="17">
        <f t="shared" si="968"/>
        <v>-5.6182906217538117E-2</v>
      </c>
      <c r="CI310" s="17">
        <f t="shared" si="968"/>
        <v>-8.6356423751732331E-2</v>
      </c>
      <c r="CJ310" s="17">
        <f t="shared" si="968"/>
        <v>0.12586437583727525</v>
      </c>
      <c r="CK310" s="68">
        <f t="shared" si="968"/>
        <v>-7.9439054867689891E-3</v>
      </c>
      <c r="CL310" s="17">
        <f t="shared" si="968"/>
        <v>0.35062113234009246</v>
      </c>
      <c r="CM310" s="17">
        <f t="shared" si="968"/>
        <v>0.40037109661145837</v>
      </c>
      <c r="CN310" s="17">
        <f t="shared" si="968"/>
        <v>0.52601640804831284</v>
      </c>
      <c r="CO310" s="17">
        <f t="shared" si="968"/>
        <v>0.50625430948427386</v>
      </c>
      <c r="CP310" s="17">
        <f t="shared" si="968"/>
        <v>0.4129616055023117</v>
      </c>
      <c r="CQ310" s="17">
        <f t="shared" si="968"/>
        <v>0.35828650087759406</v>
      </c>
      <c r="CR310" s="17">
        <f t="shared" si="968"/>
        <v>0.44096736684007931</v>
      </c>
      <c r="CS310" s="17">
        <f t="shared" si="968"/>
        <v>0.25640794987655441</v>
      </c>
      <c r="CT310" s="17">
        <f t="shared" si="968"/>
        <v>0.42980903086123612</v>
      </c>
      <c r="CU310" s="17">
        <f t="shared" si="968"/>
        <v>0.54582892332183364</v>
      </c>
      <c r="CV310" s="17">
        <f t="shared" si="968"/>
        <v>0.52486923421549558</v>
      </c>
      <c r="CW310" s="17">
        <f t="shared" si="968"/>
        <v>0.52486923421549558</v>
      </c>
      <c r="CX310" s="17">
        <f t="shared" si="968"/>
        <v>0.47771046511445986</v>
      </c>
    </row>
    <row r="311" spans="1:127">
      <c r="A311" s="66" t="s">
        <v>211</v>
      </c>
      <c r="B311" s="17">
        <f>CORREL($AE$236:$AE$274,H$46:H$84)</f>
        <v>-1.1110406160973509E-2</v>
      </c>
      <c r="C311" s="17">
        <f t="shared" ref="C311:Q311" si="969">CORREL($AE$236:$AE$274,I$46:I$84)</f>
        <v>2.4680052707892048E-2</v>
      </c>
      <c r="D311" s="17">
        <f t="shared" si="969"/>
        <v>0.32838267164220347</v>
      </c>
      <c r="E311" s="17">
        <f t="shared" si="969"/>
        <v>0.27030979767170804</v>
      </c>
      <c r="F311" s="17">
        <f t="shared" si="969"/>
        <v>0.3339890109801264</v>
      </c>
      <c r="G311" s="17">
        <f t="shared" si="969"/>
        <v>0.24545034524883258</v>
      </c>
      <c r="H311" s="17">
        <f t="shared" si="969"/>
        <v>-4.3203540706018985E-2</v>
      </c>
      <c r="I311" s="17">
        <f t="shared" si="969"/>
        <v>6.5787112561127542E-2</v>
      </c>
      <c r="J311" s="17">
        <f t="shared" si="969"/>
        <v>0.19321262748018289</v>
      </c>
      <c r="K311" s="17">
        <f t="shared" si="969"/>
        <v>0.16222161289808132</v>
      </c>
      <c r="L311" s="17">
        <f t="shared" si="969"/>
        <v>7.5379547485784584E-2</v>
      </c>
      <c r="M311" s="17">
        <f t="shared" si="969"/>
        <v>0.10258037706723543</v>
      </c>
      <c r="N311" s="17">
        <f t="shared" si="969"/>
        <v>0.12272433122293902</v>
      </c>
      <c r="O311" s="17">
        <f t="shared" si="969"/>
        <v>8.238324823604877E-2</v>
      </c>
      <c r="P311" s="17">
        <f t="shared" si="969"/>
        <v>-3.6561930811919677E-2</v>
      </c>
      <c r="Q311" s="17">
        <f t="shared" si="969"/>
        <v>-0.14767525637162537</v>
      </c>
      <c r="R311" s="17">
        <f t="shared" ref="R311" si="970">CORREL($AE$236:$AE$274,X$46:X$84)</f>
        <v>5.3733837464807373E-2</v>
      </c>
      <c r="S311" s="17">
        <f t="shared" ref="S311" si="971">CORREL($AE$236:$AE$274,Y$46:Y$84)</f>
        <v>-0.1859112282075556</v>
      </c>
      <c r="T311" s="17">
        <f t="shared" ref="T311" si="972">CORREL($AE$236:$AE$274,Z$46:Z$84)</f>
        <v>-1.3069385926761431E-2</v>
      </c>
      <c r="U311" s="17">
        <f t="shared" ref="U311" si="973">CORREL($AE$236:$AE$274,AA$46:AA$84)</f>
        <v>0.18743318867554346</v>
      </c>
      <c r="V311" s="17">
        <f t="shared" ref="V311" si="974">CORREL($AE$236:$AE$274,AB$46:AB$84)</f>
        <v>0.31259882528876076</v>
      </c>
      <c r="W311" s="17">
        <f t="shared" ref="W311" si="975">CORREL($AE$236:$AE$274,AC$46:AC$84)</f>
        <v>0.12283929649697997</v>
      </c>
      <c r="Y311" s="31">
        <f>COUNT(AE$236:AE$274)</f>
        <v>39</v>
      </c>
      <c r="Z311" s="17">
        <f t="shared" si="909"/>
        <v>0.94647900871495794</v>
      </c>
      <c r="AA311" s="17">
        <f t="shared" si="910"/>
        <v>0.88144721664338044</v>
      </c>
      <c r="AB311" s="17">
        <f t="shared" si="911"/>
        <v>4.1249320543717473E-2</v>
      </c>
      <c r="AC311" s="17">
        <f t="shared" si="912"/>
        <v>9.6051235890585993E-2</v>
      </c>
      <c r="AD311" s="17">
        <f t="shared" si="913"/>
        <v>3.7710346579062186E-2</v>
      </c>
      <c r="AE311" s="17">
        <f t="shared" si="914"/>
        <v>0.13203835690805787</v>
      </c>
      <c r="AF311" s="17">
        <f t="shared" si="915"/>
        <v>0.79397711961033157</v>
      </c>
      <c r="AG311" s="17">
        <f t="shared" si="916"/>
        <v>0.69070018011762802</v>
      </c>
      <c r="AH311" s="17">
        <f t="shared" si="917"/>
        <v>0.23859753460343278</v>
      </c>
      <c r="AI311" s="17">
        <f t="shared" si="918"/>
        <v>0.32380529266190361</v>
      </c>
      <c r="AJ311" s="17">
        <f t="shared" si="919"/>
        <v>0.6483331342776566</v>
      </c>
      <c r="AK311" s="17">
        <f t="shared" si="920"/>
        <v>0.53432706716831935</v>
      </c>
      <c r="AL311" s="17">
        <f t="shared" si="921"/>
        <v>0.45669622074753857</v>
      </c>
      <c r="AM311" s="17">
        <f t="shared" si="922"/>
        <v>0.61806597553873555</v>
      </c>
      <c r="AN311" s="17">
        <f t="shared" si="923"/>
        <v>0.82511256152968082</v>
      </c>
      <c r="AO311" s="17">
        <f t="shared" si="924"/>
        <v>0.3696339168016336</v>
      </c>
      <c r="AP311" s="17">
        <f t="shared" si="925"/>
        <v>0.74526835030164196</v>
      </c>
      <c r="AQ311" s="17">
        <f t="shared" si="926"/>
        <v>0.25714957151792039</v>
      </c>
      <c r="AR311" s="17">
        <f t="shared" si="927"/>
        <v>0.93705960465014804</v>
      </c>
      <c r="AS311" s="17">
        <f t="shared" si="928"/>
        <v>0.25320547767688589</v>
      </c>
      <c r="AT311" s="17">
        <f t="shared" si="929"/>
        <v>5.2680620581148654E-2</v>
      </c>
      <c r="AU311" s="17">
        <f t="shared" si="930"/>
        <v>0.45627138019186797</v>
      </c>
      <c r="AX311" s="66" t="s">
        <v>211</v>
      </c>
      <c r="AY311" s="17">
        <f t="shared" ref="AY311:CD311" si="976">CORREL($AE$236:$AE$274,DB$196:DB$234)</f>
        <v>-0.38878024140284451</v>
      </c>
      <c r="AZ311" s="17">
        <f t="shared" si="976"/>
        <v>-0.22047371614315459</v>
      </c>
      <c r="BA311" s="17">
        <f t="shared" si="976"/>
        <v>-0.21748632695480119</v>
      </c>
      <c r="BB311" s="17">
        <f t="shared" si="976"/>
        <v>-0.44406451293634769</v>
      </c>
      <c r="BC311" s="17">
        <f t="shared" si="976"/>
        <v>-0.16278373915839514</v>
      </c>
      <c r="BD311" s="17">
        <f t="shared" si="976"/>
        <v>-0.38590824162360476</v>
      </c>
      <c r="BE311" s="17">
        <f t="shared" si="976"/>
        <v>-0.30758425616712842</v>
      </c>
      <c r="BF311" s="17">
        <f t="shared" si="976"/>
        <v>-0.2983253675189857</v>
      </c>
      <c r="BG311" s="17">
        <f t="shared" si="976"/>
        <v>-0.56159783075007275</v>
      </c>
      <c r="BH311" s="17">
        <f t="shared" si="976"/>
        <v>-0.52754294427582082</v>
      </c>
      <c r="BI311" s="17">
        <f t="shared" si="976"/>
        <v>-0.48478134871662087</v>
      </c>
      <c r="BJ311" s="17">
        <f t="shared" si="976"/>
        <v>-0.34832484344096909</v>
      </c>
      <c r="BK311" s="68">
        <f t="shared" si="976"/>
        <v>-0.3739275761269612</v>
      </c>
      <c r="BL311" s="17">
        <f t="shared" si="976"/>
        <v>-0.19523353973110652</v>
      </c>
      <c r="BM311" s="17">
        <f t="shared" si="976"/>
        <v>0.13355074175263193</v>
      </c>
      <c r="BN311" s="17">
        <f t="shared" si="976"/>
        <v>0.10923059223057879</v>
      </c>
      <c r="BO311" s="17">
        <f t="shared" si="976"/>
        <v>5.3981611007642444E-3</v>
      </c>
      <c r="BP311" s="17">
        <f t="shared" si="976"/>
        <v>-7.5875779877513511E-2</v>
      </c>
      <c r="BQ311" s="17">
        <f t="shared" si="976"/>
        <v>-0.21299835686562338</v>
      </c>
      <c r="BR311" s="17">
        <f t="shared" si="976"/>
        <v>0.13299818743122313</v>
      </c>
      <c r="BS311" s="17">
        <f t="shared" si="976"/>
        <v>-0.2124711468925588</v>
      </c>
      <c r="BT311" s="17">
        <f t="shared" si="976"/>
        <v>-0.27479730848444672</v>
      </c>
      <c r="BU311" s="17">
        <f t="shared" si="976"/>
        <v>-0.21958693986937397</v>
      </c>
      <c r="BV311" s="17">
        <f t="shared" si="976"/>
        <v>-0.27087470828485466</v>
      </c>
      <c r="BW311" s="17">
        <f t="shared" si="976"/>
        <v>0.12418612223927486</v>
      </c>
      <c r="BX311" s="68">
        <f t="shared" si="976"/>
        <v>-4.6044554512064944E-3</v>
      </c>
      <c r="BY311" s="17">
        <f t="shared" si="976"/>
        <v>-0.29589631243742903</v>
      </c>
      <c r="BZ311" s="17">
        <f t="shared" si="976"/>
        <v>4.2814246156851421E-2</v>
      </c>
      <c r="CA311" s="17">
        <f t="shared" si="976"/>
        <v>-6.8609708901047436E-2</v>
      </c>
      <c r="CB311" s="17">
        <f t="shared" si="976"/>
        <v>-0.24799780500676788</v>
      </c>
      <c r="CC311" s="17">
        <f t="shared" si="976"/>
        <v>-4.6792224477711112E-3</v>
      </c>
      <c r="CD311" s="17">
        <f t="shared" si="976"/>
        <v>-0.3282927785375912</v>
      </c>
      <c r="CE311" s="17">
        <f t="shared" ref="CE311:CX311" si="977">CORREL($AE$236:$AE$274,EH$196:EH$234)</f>
        <v>8.3924097518149221E-2</v>
      </c>
      <c r="CF311" s="17">
        <f t="shared" si="977"/>
        <v>-0.12030476599302047</v>
      </c>
      <c r="CG311" s="17">
        <f t="shared" si="977"/>
        <v>-0.41722795143679653</v>
      </c>
      <c r="CH311" s="17">
        <f t="shared" si="977"/>
        <v>-0.19631310624449258</v>
      </c>
      <c r="CI311" s="17">
        <f t="shared" si="977"/>
        <v>-0.20111056890133788</v>
      </c>
      <c r="CJ311" s="17">
        <f t="shared" si="977"/>
        <v>-0.14710727391013428</v>
      </c>
      <c r="CK311" s="68">
        <f t="shared" si="977"/>
        <v>-0.14899523009757792</v>
      </c>
      <c r="CL311" s="17">
        <f t="shared" si="977"/>
        <v>-0.35800254676998894</v>
      </c>
      <c r="CM311" s="17">
        <f t="shared" si="977"/>
        <v>-0.66229802048934761</v>
      </c>
      <c r="CN311" s="17">
        <f t="shared" si="977"/>
        <v>-0.58867001519804074</v>
      </c>
      <c r="CO311" s="17">
        <f t="shared" si="977"/>
        <v>-0.59664319436412527</v>
      </c>
      <c r="CP311" s="17">
        <f t="shared" si="977"/>
        <v>-0.33570210643287157</v>
      </c>
      <c r="CQ311" s="17">
        <f t="shared" si="977"/>
        <v>-0.28205865725940932</v>
      </c>
      <c r="CR311" s="17">
        <f t="shared" si="977"/>
        <v>-0.65457757747537759</v>
      </c>
      <c r="CS311" s="17">
        <f t="shared" si="977"/>
        <v>-0.27965274456406408</v>
      </c>
      <c r="CT311" s="17">
        <f t="shared" si="977"/>
        <v>-0.4640097156805183</v>
      </c>
      <c r="CU311" s="17">
        <f t="shared" si="977"/>
        <v>-0.54587168524991858</v>
      </c>
      <c r="CV311" s="17">
        <f t="shared" si="977"/>
        <v>-0.51736300974400262</v>
      </c>
      <c r="CW311" s="17">
        <f t="shared" si="977"/>
        <v>-0.51736300974400262</v>
      </c>
      <c r="CX311" s="17">
        <f t="shared" si="977"/>
        <v>-0.50965368787797727</v>
      </c>
    </row>
    <row r="312" spans="1:127">
      <c r="A312" s="66" t="s">
        <v>202</v>
      </c>
      <c r="B312" s="17">
        <f>CORREL($AF$236:$AF$274,H$46:H$84)</f>
        <v>0.16298388574847059</v>
      </c>
      <c r="C312" s="17">
        <f t="shared" ref="C312:Q312" si="978">CORREL($AF$236:$AF$274,I$46:I$84)</f>
        <v>-2.4030909121659047E-2</v>
      </c>
      <c r="D312" s="17">
        <f t="shared" si="978"/>
        <v>6.8553988317163805E-2</v>
      </c>
      <c r="E312" s="17">
        <f t="shared" si="978"/>
        <v>1.1890449398987384E-2</v>
      </c>
      <c r="F312" s="17">
        <f t="shared" si="978"/>
        <v>-9.3475536825578631E-2</v>
      </c>
      <c r="G312" s="17">
        <f t="shared" si="978"/>
        <v>3.0318183867275295E-2</v>
      </c>
      <c r="H312" s="17">
        <f t="shared" si="978"/>
        <v>0.19340059753985303</v>
      </c>
      <c r="I312" s="17">
        <f t="shared" si="978"/>
        <v>7.7934002607124289E-3</v>
      </c>
      <c r="J312" s="17">
        <f t="shared" si="978"/>
        <v>-7.935576197104989E-2</v>
      </c>
      <c r="K312" s="17">
        <f t="shared" si="978"/>
        <v>-7.7204873594480833E-2</v>
      </c>
      <c r="L312" s="17">
        <f t="shared" si="978"/>
        <v>-5.0473147603939561E-2</v>
      </c>
      <c r="M312" s="17">
        <f t="shared" si="978"/>
        <v>-3.956527708469839E-2</v>
      </c>
      <c r="N312" s="17">
        <f t="shared" si="978"/>
        <v>-6.1817151213255053E-2</v>
      </c>
      <c r="O312" s="17">
        <f t="shared" si="978"/>
        <v>-1.146289194322778E-2</v>
      </c>
      <c r="P312" s="17">
        <f t="shared" si="978"/>
        <v>0.11590799631890503</v>
      </c>
      <c r="Q312" s="17">
        <f t="shared" si="978"/>
        <v>-1.2219306778259165E-2</v>
      </c>
      <c r="R312" s="17">
        <f t="shared" ref="R312" si="979">CORREL($AF$236:$AF$274,X$46:X$84)</f>
        <v>6.6129246324406019E-2</v>
      </c>
      <c r="S312" s="17">
        <f t="shared" ref="S312" si="980">CORREL($AF$236:$AF$274,Y$46:Y$84)</f>
        <v>0.29560784792356232</v>
      </c>
      <c r="T312" s="17">
        <f t="shared" ref="T312" si="981">CORREL($AF$236:$AF$274,Z$46:Z$84)</f>
        <v>0.11500324808616165</v>
      </c>
      <c r="U312" s="17">
        <f t="shared" ref="U312" si="982">CORREL($AF$236:$AF$274,AA$46:AA$84)</f>
        <v>-0.16032328973735646</v>
      </c>
      <c r="V312" s="17">
        <f t="shared" ref="V312" si="983">CORREL($AF$236:$AF$274,AB$46:AB$84)</f>
        <v>-0.15914007778834724</v>
      </c>
      <c r="W312" s="17">
        <f t="shared" ref="W312" si="984">CORREL($AF$236:$AF$274,AC$46:AC$84)</f>
        <v>0.14523180647798292</v>
      </c>
      <c r="Y312" s="31">
        <f>COUNT(AF$236:AF$274)</f>
        <v>39</v>
      </c>
      <c r="Z312" s="17">
        <f t="shared" si="909"/>
        <v>0.32150614107061787</v>
      </c>
      <c r="AA312" s="17">
        <f t="shared" si="910"/>
        <v>0.88454419163514098</v>
      </c>
      <c r="AB312" s="17">
        <f t="shared" si="911"/>
        <v>0.67837697207812497</v>
      </c>
      <c r="AC312" s="17">
        <f t="shared" si="912"/>
        <v>0.94272737967069142</v>
      </c>
      <c r="AD312" s="17">
        <f t="shared" si="913"/>
        <v>0.57139142277351085</v>
      </c>
      <c r="AE312" s="17">
        <f t="shared" si="914"/>
        <v>0.85462634014337768</v>
      </c>
      <c r="AF312" s="17">
        <f t="shared" si="915"/>
        <v>0.23813221101561988</v>
      </c>
      <c r="AG312" s="17">
        <f t="shared" si="916"/>
        <v>0.96244394308067993</v>
      </c>
      <c r="AH312" s="17">
        <f t="shared" si="917"/>
        <v>0.63107716967938055</v>
      </c>
      <c r="AI312" s="17">
        <f t="shared" si="918"/>
        <v>0.64038839469234232</v>
      </c>
      <c r="AJ312" s="17">
        <f t="shared" si="919"/>
        <v>0.76025654927909669</v>
      </c>
      <c r="AK312" s="17">
        <f t="shared" si="920"/>
        <v>0.8109973482982461</v>
      </c>
      <c r="AL312" s="17">
        <f t="shared" si="921"/>
        <v>0.70851917850705204</v>
      </c>
      <c r="AM312" s="17">
        <f t="shared" si="922"/>
        <v>0.94478357759433862</v>
      </c>
      <c r="AN312" s="17">
        <f t="shared" si="923"/>
        <v>0.48226241997604391</v>
      </c>
      <c r="AO312" s="17">
        <f t="shared" si="924"/>
        <v>0.94114609578072761</v>
      </c>
      <c r="AP312" s="17">
        <f t="shared" si="925"/>
        <v>0.68917202911612407</v>
      </c>
      <c r="AQ312" s="17">
        <f t="shared" si="926"/>
        <v>6.7687629185260528E-2</v>
      </c>
      <c r="AR312" s="17">
        <f t="shared" si="927"/>
        <v>0.4857110211148119</v>
      </c>
      <c r="AS312" s="17">
        <f t="shared" si="928"/>
        <v>0.32957547818727584</v>
      </c>
      <c r="AT312" s="17">
        <f t="shared" si="929"/>
        <v>0.3332040916757163</v>
      </c>
      <c r="AU312" s="17">
        <f t="shared" si="930"/>
        <v>0.37769368749895016</v>
      </c>
      <c r="AX312" s="66" t="s">
        <v>202</v>
      </c>
      <c r="AY312" s="17">
        <f t="shared" ref="AY312:CD312" si="985">CORREL($AF$236:$AF$274,DB$196:DB$234)</f>
        <v>0.51110457006110854</v>
      </c>
      <c r="AZ312" s="17">
        <f t="shared" si="985"/>
        <v>0.18563445510075616</v>
      </c>
      <c r="BA312" s="17">
        <f t="shared" si="985"/>
        <v>0.17004707604733013</v>
      </c>
      <c r="BB312" s="17">
        <f t="shared" si="985"/>
        <v>0.25475714189500087</v>
      </c>
      <c r="BC312" s="17">
        <f t="shared" si="985"/>
        <v>0.24628978978463545</v>
      </c>
      <c r="BD312" s="17">
        <f t="shared" si="985"/>
        <v>0.52022007898667832</v>
      </c>
      <c r="BE312" s="17">
        <f t="shared" si="985"/>
        <v>0.30144820528819849</v>
      </c>
      <c r="BF312" s="17">
        <f t="shared" si="985"/>
        <v>0.38035454061595741</v>
      </c>
      <c r="BG312" s="17">
        <f t="shared" si="985"/>
        <v>0.30236077221692464</v>
      </c>
      <c r="BH312" s="17">
        <f t="shared" si="985"/>
        <v>0.13361448722854102</v>
      </c>
      <c r="BI312" s="17">
        <f t="shared" si="985"/>
        <v>0.38860615671776449</v>
      </c>
      <c r="BJ312" s="17">
        <f t="shared" si="985"/>
        <v>0.35656315065887034</v>
      </c>
      <c r="BK312" s="68">
        <f t="shared" si="985"/>
        <v>0.43252448534320953</v>
      </c>
      <c r="BL312" s="17">
        <f t="shared" si="985"/>
        <v>0.19276208433939077</v>
      </c>
      <c r="BM312" s="17">
        <f t="shared" si="985"/>
        <v>0.19097651694283513</v>
      </c>
      <c r="BN312" s="17">
        <f t="shared" si="985"/>
        <v>0.11614574838800422</v>
      </c>
      <c r="BO312" s="17">
        <f t="shared" si="985"/>
        <v>0.17183439690267727</v>
      </c>
      <c r="BP312" s="17">
        <f t="shared" si="985"/>
        <v>7.1367013809184046E-2</v>
      </c>
      <c r="BQ312" s="17">
        <f t="shared" si="985"/>
        <v>0.17970227995256385</v>
      </c>
      <c r="BR312" s="17">
        <f t="shared" si="985"/>
        <v>7.3989492239956073E-2</v>
      </c>
      <c r="BS312" s="17">
        <f t="shared" si="985"/>
        <v>0.22710624850919625</v>
      </c>
      <c r="BT312" s="17">
        <f t="shared" si="985"/>
        <v>9.4842899632610278E-2</v>
      </c>
      <c r="BU312" s="17">
        <f t="shared" si="985"/>
        <v>-6.8998629738524206E-2</v>
      </c>
      <c r="BV312" s="17">
        <f t="shared" si="985"/>
        <v>0.15075736908276718</v>
      </c>
      <c r="BW312" s="17">
        <f t="shared" si="985"/>
        <v>-4.4322973403159134E-3</v>
      </c>
      <c r="BX312" s="68">
        <f t="shared" si="985"/>
        <v>0.16221041190763802</v>
      </c>
      <c r="BY312" s="17">
        <f t="shared" si="985"/>
        <v>0.24433806530706828</v>
      </c>
      <c r="BZ312" s="17">
        <f t="shared" si="985"/>
        <v>0.15700616265893214</v>
      </c>
      <c r="CA312" s="17">
        <f t="shared" si="985"/>
        <v>0.1768237723743076</v>
      </c>
      <c r="CB312" s="17">
        <f t="shared" si="985"/>
        <v>0.21619256283123753</v>
      </c>
      <c r="CC312" s="17">
        <f t="shared" si="985"/>
        <v>8.2280618045564954E-2</v>
      </c>
      <c r="CD312" s="17">
        <f t="shared" si="985"/>
        <v>0.33432992408696144</v>
      </c>
      <c r="CE312" s="17">
        <f t="shared" ref="CE312:CX312" si="986">CORREL($AF$236:$AF$274,EH$196:EH$234)</f>
        <v>0.11784180319018901</v>
      </c>
      <c r="CF312" s="17">
        <f t="shared" si="986"/>
        <v>6.8051982860145535E-2</v>
      </c>
      <c r="CG312" s="17">
        <f t="shared" si="986"/>
        <v>0.11434864187444936</v>
      </c>
      <c r="CH312" s="17">
        <f t="shared" si="986"/>
        <v>3.5987152150960974E-2</v>
      </c>
      <c r="CI312" s="17">
        <f t="shared" si="986"/>
        <v>9.7496546256573516E-2</v>
      </c>
      <c r="CJ312" s="17">
        <f t="shared" si="986"/>
        <v>9.2551115975817444E-2</v>
      </c>
      <c r="CK312" s="68">
        <f t="shared" si="986"/>
        <v>0.19101224005842771</v>
      </c>
      <c r="CL312" s="17">
        <f t="shared" si="986"/>
        <v>0.67896691284160959</v>
      </c>
      <c r="CM312" s="17">
        <f t="shared" si="986"/>
        <v>-5.9290615951065315E-2</v>
      </c>
      <c r="CN312" s="17">
        <f t="shared" si="986"/>
        <v>-5.3251459804049314E-2</v>
      </c>
      <c r="CO312" s="17">
        <f t="shared" si="986"/>
        <v>8.7509669721730604E-2</v>
      </c>
      <c r="CP312" s="17">
        <f t="shared" si="986"/>
        <v>0.45473578378148827</v>
      </c>
      <c r="CQ312" s="17">
        <f t="shared" si="986"/>
        <v>0.58055464001592694</v>
      </c>
      <c r="CR312" s="17">
        <f t="shared" si="986"/>
        <v>0.27258947049978099</v>
      </c>
      <c r="CS312" s="17">
        <f t="shared" si="986"/>
        <v>0.56553073993552561</v>
      </c>
      <c r="CT312" s="17">
        <f t="shared" si="986"/>
        <v>0.36721142353835273</v>
      </c>
      <c r="CU312" s="17">
        <f t="shared" si="986"/>
        <v>0.16460845085987549</v>
      </c>
      <c r="CV312" s="17">
        <f t="shared" si="986"/>
        <v>0.54378197417406826</v>
      </c>
      <c r="CW312" s="17">
        <f t="shared" si="986"/>
        <v>0.54378197417406826</v>
      </c>
      <c r="CX312" s="17">
        <f t="shared" si="986"/>
        <v>0.44948268735587971</v>
      </c>
    </row>
    <row r="313" spans="1:127">
      <c r="A313" s="66" t="s">
        <v>203</v>
      </c>
      <c r="B313" s="17">
        <f>CORREL($AG$236:$AG$274,H$46:H$84)</f>
        <v>-4.1643670438385003E-2</v>
      </c>
      <c r="C313" s="17">
        <f t="shared" ref="C313:Q313" si="987">CORREL($AG$236:$AG$274,I$46:I$84)</f>
        <v>-0.10844636811939709</v>
      </c>
      <c r="D313" s="17">
        <f t="shared" si="987"/>
        <v>0.14984047032436629</v>
      </c>
      <c r="E313" s="17">
        <f t="shared" si="987"/>
        <v>8.644292806081319E-2</v>
      </c>
      <c r="F313" s="17">
        <f t="shared" si="987"/>
        <v>0.18025459959163706</v>
      </c>
      <c r="G313" s="17">
        <f t="shared" si="987"/>
        <v>0.16446485751005777</v>
      </c>
      <c r="H313" s="17">
        <f t="shared" si="987"/>
        <v>0.21441734116710365</v>
      </c>
      <c r="I313" s="17">
        <f t="shared" si="987"/>
        <v>0.33615065410137879</v>
      </c>
      <c r="J313" s="17">
        <f t="shared" si="987"/>
        <v>0.20443099979396151</v>
      </c>
      <c r="K313" s="17">
        <f t="shared" si="987"/>
        <v>0.22092217892857868</v>
      </c>
      <c r="L313" s="17">
        <f t="shared" si="987"/>
        <v>0.25922850465837849</v>
      </c>
      <c r="M313" s="17">
        <f t="shared" si="987"/>
        <v>0.28224182585109681</v>
      </c>
      <c r="N313" s="17">
        <f t="shared" si="987"/>
        <v>0.27828584428751063</v>
      </c>
      <c r="O313" s="17">
        <f t="shared" si="987"/>
        <v>0.36508899160357311</v>
      </c>
      <c r="P313" s="17">
        <f t="shared" si="987"/>
        <v>0.31859132435010479</v>
      </c>
      <c r="Q313" s="17">
        <f t="shared" si="987"/>
        <v>0.16659072039197384</v>
      </c>
      <c r="R313" s="17">
        <f t="shared" ref="R313" si="988">CORREL($AG$236:$AG$274,X$46:X$84)</f>
        <v>9.6040923490785426E-2</v>
      </c>
      <c r="S313" s="17">
        <f t="shared" ref="S313" si="989">CORREL($AG$236:$AG$274,Y$46:Y$84)</f>
        <v>-0.10893826413807454</v>
      </c>
      <c r="T313" s="17">
        <f t="shared" ref="T313" si="990">CORREL($AG$236:$AG$274,Z$46:Z$84)</f>
        <v>-0.28571735410725257</v>
      </c>
      <c r="U313" s="17">
        <f t="shared" ref="U313" si="991">CORREL($AG$236:$AG$274,AA$46:AA$84)</f>
        <v>0.17715216074783577</v>
      </c>
      <c r="V313" s="17">
        <f t="shared" ref="V313" si="992">CORREL($AG$236:$AG$274,AB$46:AB$84)</f>
        <v>0.19384817737912297</v>
      </c>
      <c r="W313" s="17">
        <f t="shared" ref="W313" si="993">CORREL($AG$236:$AG$274,AC$46:AC$84)</f>
        <v>4.1494201628040669E-2</v>
      </c>
      <c r="Y313" s="31">
        <f>COUNT(AG$236:AG$274)</f>
        <v>38</v>
      </c>
      <c r="Z313" s="17">
        <f t="shared" si="909"/>
        <v>0.80394791940729959</v>
      </c>
      <c r="AA313" s="17">
        <f t="shared" si="910"/>
        <v>0.51692519384222102</v>
      </c>
      <c r="AB313" s="17">
        <f t="shared" si="911"/>
        <v>0.36923503438166316</v>
      </c>
      <c r="AC313" s="17">
        <f t="shared" si="912"/>
        <v>0.60582849878220579</v>
      </c>
      <c r="AD313" s="17">
        <f t="shared" si="913"/>
        <v>0.2788322508147385</v>
      </c>
      <c r="AE313" s="17">
        <f t="shared" si="914"/>
        <v>0.32378851122152408</v>
      </c>
      <c r="AF313" s="17">
        <f t="shared" si="915"/>
        <v>0.19611499605139973</v>
      </c>
      <c r="AG313" s="17">
        <f t="shared" si="916"/>
        <v>3.9072176437596584E-2</v>
      </c>
      <c r="AH313" s="17">
        <f t="shared" si="917"/>
        <v>0.21826578406643055</v>
      </c>
      <c r="AI313" s="17">
        <f t="shared" si="918"/>
        <v>0.18256427977080078</v>
      </c>
      <c r="AJ313" s="17">
        <f t="shared" si="919"/>
        <v>0.1160406820118673</v>
      </c>
      <c r="AK313" s="17">
        <f t="shared" si="920"/>
        <v>8.6009111580682043E-2</v>
      </c>
      <c r="AL313" s="17">
        <f t="shared" si="921"/>
        <v>9.0690619164163225E-2</v>
      </c>
      <c r="AM313" s="17">
        <f t="shared" si="922"/>
        <v>2.4208126173466477E-2</v>
      </c>
      <c r="AN313" s="17">
        <f t="shared" si="923"/>
        <v>5.1240796486616412E-2</v>
      </c>
      <c r="AO313" s="17">
        <f t="shared" si="924"/>
        <v>0.31748623512672758</v>
      </c>
      <c r="AP313" s="17">
        <f t="shared" si="925"/>
        <v>0.56624692613107752</v>
      </c>
      <c r="AQ313" s="17">
        <f t="shared" si="926"/>
        <v>0.51501443147616666</v>
      </c>
      <c r="AR313" s="17">
        <f t="shared" si="927"/>
        <v>8.205243024843209E-2</v>
      </c>
      <c r="AS313" s="17">
        <f t="shared" si="928"/>
        <v>0.28732712458004012</v>
      </c>
      <c r="AT313" s="17">
        <f t="shared" si="929"/>
        <v>0.24355596659495671</v>
      </c>
      <c r="AU313" s="17">
        <f t="shared" si="930"/>
        <v>0.80463793298143338</v>
      </c>
      <c r="AX313" s="66" t="s">
        <v>203</v>
      </c>
      <c r="AY313" s="17">
        <f t="shared" ref="AY313:CD313" si="994">CORREL($AG$236:$AG$274,DB$196:DB$234)</f>
        <v>-0.33738787393221675</v>
      </c>
      <c r="AZ313" s="17">
        <f t="shared" si="994"/>
        <v>-0.104966492502805</v>
      </c>
      <c r="BA313" s="17">
        <f t="shared" si="994"/>
        <v>-4.082666612507603E-2</v>
      </c>
      <c r="BB313" s="17">
        <f t="shared" si="994"/>
        <v>-0.14841050661283767</v>
      </c>
      <c r="BC313" s="17">
        <f t="shared" si="994"/>
        <v>-0.31149297005489529</v>
      </c>
      <c r="BD313" s="17">
        <f t="shared" si="994"/>
        <v>-0.35644845377263257</v>
      </c>
      <c r="BE313" s="17">
        <f t="shared" si="994"/>
        <v>-0.35240053834270813</v>
      </c>
      <c r="BF313" s="17">
        <f t="shared" si="994"/>
        <v>-0.27803706651668747</v>
      </c>
      <c r="BG313" s="17">
        <f t="shared" si="994"/>
        <v>-0.2038235402680442</v>
      </c>
      <c r="BH313" s="17">
        <f t="shared" si="994"/>
        <v>-5.1255888360453437E-2</v>
      </c>
      <c r="BI313" s="17">
        <f t="shared" si="994"/>
        <v>-0.32041632501072598</v>
      </c>
      <c r="BJ313" s="17">
        <f t="shared" si="994"/>
        <v>-0.25468499767201241</v>
      </c>
      <c r="BK313" s="68">
        <f t="shared" si="994"/>
        <v>-0.36879992785766097</v>
      </c>
      <c r="BL313" s="17">
        <f t="shared" si="994"/>
        <v>-0.42798885731473135</v>
      </c>
      <c r="BM313" s="17">
        <f t="shared" si="994"/>
        <v>-0.26695489002225675</v>
      </c>
      <c r="BN313" s="17">
        <f t="shared" si="994"/>
        <v>-0.31600691425640276</v>
      </c>
      <c r="BO313" s="17">
        <f t="shared" si="994"/>
        <v>-0.40380596430183979</v>
      </c>
      <c r="BP313" s="17">
        <f t="shared" si="994"/>
        <v>-0.39924355882615281</v>
      </c>
      <c r="BQ313" s="17">
        <f t="shared" si="994"/>
        <v>-0.41829734705424232</v>
      </c>
      <c r="BR313" s="17">
        <f t="shared" si="994"/>
        <v>-0.42227252700040352</v>
      </c>
      <c r="BS313" s="17">
        <f t="shared" si="994"/>
        <v>-0.45047885717598879</v>
      </c>
      <c r="BT313" s="17">
        <f t="shared" si="994"/>
        <v>-0.32280916869503579</v>
      </c>
      <c r="BU313" s="17">
        <f t="shared" si="994"/>
        <v>-6.0027656585846911E-2</v>
      </c>
      <c r="BV313" s="17">
        <f t="shared" si="994"/>
        <v>-0.41313405456592334</v>
      </c>
      <c r="BW313" s="17">
        <f t="shared" si="994"/>
        <v>-0.34134398492602724</v>
      </c>
      <c r="BX313" s="68">
        <f t="shared" si="994"/>
        <v>-0.53183912306412384</v>
      </c>
      <c r="BY313" s="17">
        <f t="shared" si="994"/>
        <v>-0.19512581241137236</v>
      </c>
      <c r="BZ313" s="17">
        <f t="shared" si="994"/>
        <v>-1.763743381216512E-3</v>
      </c>
      <c r="CA313" s="17">
        <f t="shared" si="994"/>
        <v>9.013045565638679E-2</v>
      </c>
      <c r="CB313" s="17">
        <f t="shared" si="994"/>
        <v>-7.9141595266940479E-2</v>
      </c>
      <c r="CC313" s="17">
        <f t="shared" si="994"/>
        <v>-0.12857457153536078</v>
      </c>
      <c r="CD313" s="17">
        <f t="shared" si="994"/>
        <v>-0.25879725134116238</v>
      </c>
      <c r="CE313" s="17">
        <f t="shared" ref="CE313:CX313" si="995">CORREL($AG$236:$AG$274,EH$196:EH$234)</f>
        <v>-0.15356638545769705</v>
      </c>
      <c r="CF313" s="17">
        <f t="shared" si="995"/>
        <v>2.5419518325071579E-2</v>
      </c>
      <c r="CG313" s="17">
        <f t="shared" si="995"/>
        <v>-0.12244874933601728</v>
      </c>
      <c r="CH313" s="17">
        <f t="shared" si="995"/>
        <v>-8.9406816213901188E-2</v>
      </c>
      <c r="CI313" s="17">
        <f t="shared" si="995"/>
        <v>-0.13511947476984471</v>
      </c>
      <c r="CJ313" s="17">
        <f t="shared" si="995"/>
        <v>-3.7479645261717057E-2</v>
      </c>
      <c r="CK313" s="68">
        <f t="shared" si="995"/>
        <v>-0.12316002915596966</v>
      </c>
      <c r="CL313" s="17">
        <f t="shared" si="995"/>
        <v>-0.14242899309536183</v>
      </c>
      <c r="CM313" s="17">
        <f t="shared" si="995"/>
        <v>0.13345951601496747</v>
      </c>
      <c r="CN313" s="17">
        <f t="shared" si="995"/>
        <v>0.17526345042187486</v>
      </c>
      <c r="CO313" s="17">
        <f t="shared" si="995"/>
        <v>0.23281498948884569</v>
      </c>
      <c r="CP313" s="17">
        <f t="shared" si="995"/>
        <v>-9.9221354910293103E-2</v>
      </c>
      <c r="CQ313" s="17">
        <f t="shared" si="995"/>
        <v>-0.13502256027879073</v>
      </c>
      <c r="CR313" s="17">
        <f t="shared" si="995"/>
        <v>-8.5494204783849531E-2</v>
      </c>
      <c r="CS313" s="17">
        <f t="shared" si="995"/>
        <v>-8.6415112028080998E-2</v>
      </c>
      <c r="CT313" s="17">
        <f t="shared" si="995"/>
        <v>-3.1525667433699646E-2</v>
      </c>
      <c r="CU313" s="17">
        <f t="shared" si="995"/>
        <v>-2.374526824322705E-2</v>
      </c>
      <c r="CV313" s="17">
        <f t="shared" si="995"/>
        <v>-7.0344112997847638E-2</v>
      </c>
      <c r="CW313" s="17">
        <f t="shared" si="995"/>
        <v>-7.0344112997847638E-2</v>
      </c>
      <c r="CX313" s="17">
        <f t="shared" si="995"/>
        <v>-9.1844091121110194E-2</v>
      </c>
    </row>
    <row r="314" spans="1:127">
      <c r="A314" s="66" t="s">
        <v>212</v>
      </c>
      <c r="B314" s="17">
        <f>CORREL($AH$236:$AH$274,H$46:H$84)</f>
        <v>-9.763257908801258E-2</v>
      </c>
      <c r="C314" s="17">
        <f t="shared" ref="C314:Q314" si="996">CORREL($AH$236:$AH$274,I$46:I$84)</f>
        <v>-5.7687132344733411E-2</v>
      </c>
      <c r="D314" s="17">
        <f t="shared" si="996"/>
        <v>7.8548594394874868E-2</v>
      </c>
      <c r="E314" s="17">
        <f t="shared" si="996"/>
        <v>6.574775364473881E-2</v>
      </c>
      <c r="F314" s="17">
        <f t="shared" si="996"/>
        <v>0.17541706122147521</v>
      </c>
      <c r="G314" s="17">
        <f t="shared" si="996"/>
        <v>0.1093870183468245</v>
      </c>
      <c r="H314" s="17">
        <f t="shared" si="996"/>
        <v>0.22024760310022193</v>
      </c>
      <c r="I314" s="17">
        <f t="shared" si="996"/>
        <v>0.24195185876278366</v>
      </c>
      <c r="J314" s="17">
        <f t="shared" si="996"/>
        <v>1.6736473993823719E-2</v>
      </c>
      <c r="K314" s="17">
        <f t="shared" si="996"/>
        <v>3.5292292160366265E-2</v>
      </c>
      <c r="L314" s="17">
        <f t="shared" si="996"/>
        <v>8.0021168769587744E-2</v>
      </c>
      <c r="M314" s="17">
        <f t="shared" si="996"/>
        <v>0.14078874083504075</v>
      </c>
      <c r="N314" s="17">
        <f t="shared" si="996"/>
        <v>0.14571807289414385</v>
      </c>
      <c r="O314" s="17">
        <f t="shared" si="996"/>
        <v>0.23830186000869502</v>
      </c>
      <c r="P314" s="17">
        <f t="shared" si="996"/>
        <v>0.33222603198187589</v>
      </c>
      <c r="Q314" s="17">
        <f t="shared" si="996"/>
        <v>-2.7608924694991651E-2</v>
      </c>
      <c r="R314" s="17">
        <f t="shared" ref="R314" si="997">CORREL($AH$236:$AH$274,X$46:X$84)</f>
        <v>-0.23900197170618009</v>
      </c>
      <c r="S314" s="17">
        <f t="shared" ref="S314" si="998">CORREL($AH$236:$AH$274,Y$46:Y$84)</f>
        <v>-0.20574997966154351</v>
      </c>
      <c r="T314" s="17">
        <f t="shared" ref="T314" si="999">CORREL($AH$236:$AH$274,Z$46:Z$84)</f>
        <v>-3.2378335338181373E-2</v>
      </c>
      <c r="U314" s="17">
        <f t="shared" ref="U314" si="1000">CORREL($AH$236:$AH$274,AA$46:AA$84)</f>
        <v>-4.9454609153207943E-2</v>
      </c>
      <c r="V314" s="17">
        <f t="shared" ref="V314" si="1001">CORREL($AH$236:$AH$274,AB$46:AB$84)</f>
        <v>-5.6086038136923512E-2</v>
      </c>
      <c r="W314" s="17">
        <f t="shared" ref="W314" si="1002">CORREL($AH$236:$AH$274,AC$46:AC$84)</f>
        <v>-0.10950085428503598</v>
      </c>
      <c r="Y314" s="31">
        <f>COUNT(AH$236:AH$274)</f>
        <v>38</v>
      </c>
      <c r="Z314" s="17">
        <f t="shared" si="909"/>
        <v>0.55979983166471614</v>
      </c>
      <c r="AA314" s="17">
        <f t="shared" si="910"/>
        <v>0.73083504232449958</v>
      </c>
      <c r="AB314" s="17">
        <f t="shared" si="911"/>
        <v>0.63924368827821954</v>
      </c>
      <c r="AC314" s="17">
        <f t="shared" si="912"/>
        <v>0.69492357221657397</v>
      </c>
      <c r="AD314" s="17">
        <f t="shared" si="913"/>
        <v>0.29215019188789038</v>
      </c>
      <c r="AE314" s="17">
        <f t="shared" si="914"/>
        <v>0.51327432286517505</v>
      </c>
      <c r="AF314" s="17">
        <f t="shared" si="915"/>
        <v>0.18393779190284537</v>
      </c>
      <c r="AG314" s="17">
        <f t="shared" si="916"/>
        <v>0.14332693339120103</v>
      </c>
      <c r="AH314" s="17">
        <f t="shared" si="917"/>
        <v>0.92055789157552259</v>
      </c>
      <c r="AI314" s="17">
        <f t="shared" si="918"/>
        <v>0.83339123475508159</v>
      </c>
      <c r="AJ314" s="17">
        <f t="shared" si="919"/>
        <v>0.63295449140059046</v>
      </c>
      <c r="AK314" s="17">
        <f t="shared" si="920"/>
        <v>0.39917282646419472</v>
      </c>
      <c r="AL314" s="17">
        <f t="shared" si="921"/>
        <v>0.38269985497897263</v>
      </c>
      <c r="AM314" s="17">
        <f t="shared" si="922"/>
        <v>0.14964958631160194</v>
      </c>
      <c r="AN314" s="17">
        <f t="shared" si="923"/>
        <v>4.1564308077187265E-2</v>
      </c>
      <c r="AO314" s="17">
        <f t="shared" si="924"/>
        <v>0.86930704921519697</v>
      </c>
      <c r="AP314" s="17">
        <f t="shared" si="925"/>
        <v>0.14842130868095965</v>
      </c>
      <c r="AQ314" s="17">
        <f t="shared" si="926"/>
        <v>0.21524548902850824</v>
      </c>
      <c r="AR314" s="17">
        <f t="shared" si="927"/>
        <v>0.84697739466441213</v>
      </c>
      <c r="AS314" s="17">
        <f t="shared" si="928"/>
        <v>0.76810443090643887</v>
      </c>
      <c r="AT314" s="17">
        <f t="shared" si="929"/>
        <v>0.73803882275112453</v>
      </c>
      <c r="AU314" s="17">
        <f t="shared" si="930"/>
        <v>0.51283337444372901</v>
      </c>
      <c r="AX314" s="66" t="s">
        <v>212</v>
      </c>
      <c r="AY314" s="17">
        <f t="shared" ref="AY314:CD314" si="1003">CORREL($AH$236:$AH$274,DB$196:DB$234)</f>
        <v>-1.1476506454221106E-2</v>
      </c>
      <c r="AZ314" s="17">
        <f t="shared" si="1003"/>
        <v>-0.11434863867864764</v>
      </c>
      <c r="BA314" s="17">
        <f t="shared" si="1003"/>
        <v>4.8779178230079517E-2</v>
      </c>
      <c r="BB314" s="17">
        <f t="shared" si="1003"/>
        <v>-0.16544477786429565</v>
      </c>
      <c r="BC314" s="17">
        <f t="shared" si="1003"/>
        <v>-0.12626404873424199</v>
      </c>
      <c r="BD314" s="17">
        <f t="shared" si="1003"/>
        <v>-3.9648810385170992E-2</v>
      </c>
      <c r="BE314" s="17">
        <f t="shared" si="1003"/>
        <v>-0.36303389046324086</v>
      </c>
      <c r="BF314" s="17">
        <f t="shared" si="1003"/>
        <v>0.1609045495468788</v>
      </c>
      <c r="BG314" s="17">
        <f t="shared" si="1003"/>
        <v>-5.9268390793890012E-3</v>
      </c>
      <c r="BH314" s="17">
        <f t="shared" si="1003"/>
        <v>0.15298965911805038</v>
      </c>
      <c r="BI314" s="17">
        <f t="shared" si="1003"/>
        <v>-0.17245139719546551</v>
      </c>
      <c r="BJ314" s="17">
        <f t="shared" si="1003"/>
        <v>-0.12994862699033866</v>
      </c>
      <c r="BK314" s="68">
        <f t="shared" si="1003"/>
        <v>-0.20701053864300326</v>
      </c>
      <c r="BL314" s="17">
        <f t="shared" si="1003"/>
        <v>-0.1004414965684742</v>
      </c>
      <c r="BM314" s="17">
        <f t="shared" si="1003"/>
        <v>6.7775708976573973E-3</v>
      </c>
      <c r="BN314" s="17">
        <f t="shared" si="1003"/>
        <v>1.0733815602427917E-2</v>
      </c>
      <c r="BO314" s="17">
        <f t="shared" si="1003"/>
        <v>2.9990244175756759E-2</v>
      </c>
      <c r="BP314" s="17">
        <f t="shared" si="1003"/>
        <v>-0.1826916260053334</v>
      </c>
      <c r="BQ314" s="17">
        <f t="shared" si="1003"/>
        <v>-9.8350685176058217E-2</v>
      </c>
      <c r="BR314" s="17">
        <f t="shared" si="1003"/>
        <v>-8.4209122430126598E-2</v>
      </c>
      <c r="BS314" s="17">
        <f t="shared" si="1003"/>
        <v>-0.22398520247138556</v>
      </c>
      <c r="BT314" s="17">
        <f t="shared" si="1003"/>
        <v>-0.22964950857790864</v>
      </c>
      <c r="BU314" s="17">
        <f t="shared" si="1003"/>
        <v>-7.6865576111430911E-3</v>
      </c>
      <c r="BV314" s="17">
        <f t="shared" si="1003"/>
        <v>-0.19722123027641572</v>
      </c>
      <c r="BW314" s="17">
        <f t="shared" si="1003"/>
        <v>9.2367518418023681E-2</v>
      </c>
      <c r="BX314" s="68">
        <f t="shared" si="1003"/>
        <v>-0.19729889688898147</v>
      </c>
      <c r="BY314" s="17">
        <f t="shared" si="1003"/>
        <v>-7.1808708319484492E-3</v>
      </c>
      <c r="BZ314" s="17">
        <f t="shared" si="1003"/>
        <v>-0.18040474039712948</v>
      </c>
      <c r="CA314" s="17">
        <f t="shared" si="1003"/>
        <v>1.8632783174036469E-2</v>
      </c>
      <c r="CB314" s="17">
        <f t="shared" si="1003"/>
        <v>-0.34165359701325421</v>
      </c>
      <c r="CC314" s="17">
        <f t="shared" si="1003"/>
        <v>-7.733168328868617E-2</v>
      </c>
      <c r="CD314" s="17">
        <f t="shared" si="1003"/>
        <v>-7.8226169679740831E-2</v>
      </c>
      <c r="CE314" s="17">
        <f t="shared" ref="CE314:CX314" si="1004">CORREL($AH$236:$AH$274,EH$196:EH$234)</f>
        <v>-0.37791249901088558</v>
      </c>
      <c r="CF314" s="17">
        <f t="shared" si="1004"/>
        <v>0.37325339288846199</v>
      </c>
      <c r="CG314" s="17">
        <f t="shared" si="1004"/>
        <v>1.1315364001867609E-3</v>
      </c>
      <c r="CH314" s="17">
        <f t="shared" si="1004"/>
        <v>9.3663870459036166E-2</v>
      </c>
      <c r="CI314" s="17">
        <f t="shared" si="1004"/>
        <v>-0.14977964107333966</v>
      </c>
      <c r="CJ314" s="17">
        <f t="shared" si="1004"/>
        <v>-0.31343079669205537</v>
      </c>
      <c r="CK314" s="68">
        <f t="shared" si="1004"/>
        <v>-0.24239948621991833</v>
      </c>
      <c r="CL314" s="17">
        <f t="shared" si="1004"/>
        <v>6.8862000293266959E-2</v>
      </c>
      <c r="CM314" s="17">
        <f t="shared" si="1004"/>
        <v>-1.2038533564275559E-2</v>
      </c>
      <c r="CN314" s="17">
        <f t="shared" si="1004"/>
        <v>7.8369705590579888E-2</v>
      </c>
      <c r="CO314" s="17">
        <f t="shared" si="1004"/>
        <v>-5.5015248082894116E-4</v>
      </c>
      <c r="CP314" s="17">
        <f t="shared" si="1004"/>
        <v>1.5752861369102752E-2</v>
      </c>
      <c r="CQ314" s="17">
        <f t="shared" si="1004"/>
        <v>7.7347607568067786E-2</v>
      </c>
      <c r="CR314" s="17">
        <f t="shared" si="1004"/>
        <v>-6.7410763413450467E-2</v>
      </c>
      <c r="CS314" s="17">
        <f t="shared" si="1004"/>
        <v>0.15179933455897926</v>
      </c>
      <c r="CT314" s="17">
        <f t="shared" si="1004"/>
        <v>0.14312122279663428</v>
      </c>
      <c r="CU314" s="17">
        <f t="shared" si="1004"/>
        <v>0.16337908411756405</v>
      </c>
      <c r="CV314" s="17">
        <f t="shared" si="1004"/>
        <v>-1.2743819607212924E-2</v>
      </c>
      <c r="CW314" s="17">
        <f t="shared" si="1004"/>
        <v>-1.2743819607212924E-2</v>
      </c>
      <c r="CX314" s="17">
        <f t="shared" si="1004"/>
        <v>6.099653557653093E-3</v>
      </c>
    </row>
    <row r="315" spans="1:127">
      <c r="A315" s="66" t="s">
        <v>251</v>
      </c>
      <c r="B315" s="17">
        <f>CORREL($AI$236:$AI$274,H$46:H$84)</f>
        <v>0.10219930214801701</v>
      </c>
      <c r="C315" s="17">
        <f t="shared" ref="C315:Q315" si="1005">CORREL($AI$236:$AI$274,I$46:I$84)</f>
        <v>0.1389686294264903</v>
      </c>
      <c r="D315" s="17">
        <f t="shared" si="1005"/>
        <v>0.23164028485386182</v>
      </c>
      <c r="E315" s="17">
        <f t="shared" si="1005"/>
        <v>0.18028126816170628</v>
      </c>
      <c r="F315" s="17">
        <f t="shared" si="1005"/>
        <v>0.12343417650484868</v>
      </c>
      <c r="G315" s="17">
        <f t="shared" si="1005"/>
        <v>6.5976157945389066E-2</v>
      </c>
      <c r="H315" s="17">
        <f t="shared" si="1005"/>
        <v>0.33888775921312858</v>
      </c>
      <c r="I315" s="17">
        <f t="shared" si="1005"/>
        <v>0.28528226048859107</v>
      </c>
      <c r="J315" s="17">
        <f t="shared" si="1005"/>
        <v>0.28063242366363278</v>
      </c>
      <c r="K315" s="17">
        <f t="shared" si="1005"/>
        <v>0.30638558425076984</v>
      </c>
      <c r="L315" s="17">
        <f t="shared" si="1005"/>
        <v>0.25184453582654648</v>
      </c>
      <c r="M315" s="17">
        <f t="shared" si="1005"/>
        <v>0.20215956796079435</v>
      </c>
      <c r="N315" s="17">
        <f t="shared" si="1005"/>
        <v>0.21803682639409322</v>
      </c>
      <c r="O315" s="17">
        <f t="shared" si="1005"/>
        <v>0.29619592615177048</v>
      </c>
      <c r="P315" s="17">
        <f t="shared" si="1005"/>
        <v>0.3051682985776869</v>
      </c>
      <c r="Q315" s="17">
        <f t="shared" si="1005"/>
        <v>0.19521964093912628</v>
      </c>
      <c r="R315" s="17">
        <f t="shared" ref="R315" si="1006">CORREL($AI$236:$AI$274,X$46:X$84)</f>
        <v>-4.5820676335584731E-2</v>
      </c>
      <c r="S315" s="17">
        <f t="shared" ref="S315" si="1007">CORREL($AI$236:$AI$274,Y$46:Y$84)</f>
        <v>0.10398003890422225</v>
      </c>
      <c r="T315" s="17">
        <f t="shared" ref="T315" si="1008">CORREL($AI$236:$AI$274,Z$46:Z$84)</f>
        <v>-1.0409728369800933E-2</v>
      </c>
      <c r="U315" s="17">
        <f t="shared" ref="U315" si="1009">CORREL($AI$236:$AI$274,AA$46:AA$84)</f>
        <v>-4.3965141137223364E-2</v>
      </c>
      <c r="V315" s="17">
        <f t="shared" ref="V315" si="1010">CORREL($AI$236:$AI$274,AB$46:AB$84)</f>
        <v>-9.9384207181915693E-2</v>
      </c>
      <c r="W315" s="17">
        <f t="shared" ref="W315" si="1011">CORREL($AI$236:$AI$274,AC$46:AC$84)</f>
        <v>0.10765170981201169</v>
      </c>
      <c r="Y315" s="31">
        <f>COUNT(AI$236:AI$274)</f>
        <v>36</v>
      </c>
      <c r="Z315" s="17">
        <f t="shared" si="909"/>
        <v>0.55310655166888612</v>
      </c>
      <c r="AA315" s="17">
        <f t="shared" si="910"/>
        <v>0.41890728607480887</v>
      </c>
      <c r="AB315" s="17">
        <f t="shared" si="911"/>
        <v>0.17403112297700529</v>
      </c>
      <c r="AC315" s="17">
        <f t="shared" si="912"/>
        <v>0.29272410158644174</v>
      </c>
      <c r="AD315" s="17">
        <f t="shared" si="913"/>
        <v>0.47323980791186215</v>
      </c>
      <c r="AE315" s="17">
        <f t="shared" si="914"/>
        <v>0.70223628111486269</v>
      </c>
      <c r="AF315" s="17">
        <f t="shared" si="915"/>
        <v>4.3193309114829763E-2</v>
      </c>
      <c r="AG315" s="17">
        <f t="shared" si="916"/>
        <v>9.1692478146077977E-2</v>
      </c>
      <c r="AH315" s="17">
        <f t="shared" si="917"/>
        <v>9.7342649640143025E-2</v>
      </c>
      <c r="AI315" s="17">
        <f t="shared" si="918"/>
        <v>6.9152238563851373E-2</v>
      </c>
      <c r="AJ315" s="17">
        <f t="shared" si="919"/>
        <v>0.13840914440848248</v>
      </c>
      <c r="AK315" s="17">
        <f t="shared" si="920"/>
        <v>0.23704440335109583</v>
      </c>
      <c r="AL315" s="17">
        <f t="shared" si="921"/>
        <v>0.20143042768748948</v>
      </c>
      <c r="AM315" s="17">
        <f t="shared" si="922"/>
        <v>7.942084450296491E-2</v>
      </c>
      <c r="AN315" s="17">
        <f t="shared" si="923"/>
        <v>7.032111770374147E-2</v>
      </c>
      <c r="AO315" s="17">
        <f t="shared" si="924"/>
        <v>0.25386992586981649</v>
      </c>
      <c r="AP315" s="17">
        <f t="shared" si="925"/>
        <v>0.79073151915370155</v>
      </c>
      <c r="AQ315" s="17">
        <f t="shared" si="926"/>
        <v>0.54617480632160698</v>
      </c>
      <c r="AR315" s="17">
        <f t="shared" si="927"/>
        <v>0.95195202464277728</v>
      </c>
      <c r="AS315" s="17">
        <f t="shared" si="928"/>
        <v>0.79902879597944376</v>
      </c>
      <c r="AT315" s="17">
        <f t="shared" si="929"/>
        <v>0.56414793923108086</v>
      </c>
      <c r="AU315" s="17">
        <f t="shared" si="930"/>
        <v>0.53201355647630355</v>
      </c>
      <c r="AX315" s="66" t="s">
        <v>251</v>
      </c>
      <c r="AY315" s="17">
        <f t="shared" ref="AY315:CD315" si="1012">CORREL($AI$236:$AI$274,DB$196:DB$234)</f>
        <v>-2.1369211312813611E-2</v>
      </c>
      <c r="AZ315" s="17">
        <f t="shared" si="1012"/>
        <v>5.4252934562998643E-2</v>
      </c>
      <c r="BA315" s="17">
        <f t="shared" si="1012"/>
        <v>4.9414693232244351E-2</v>
      </c>
      <c r="BB315" s="17">
        <f t="shared" si="1012"/>
        <v>-1.6217500270968424E-2</v>
      </c>
      <c r="BC315" s="17">
        <f t="shared" si="1012"/>
        <v>-7.883954966797653E-2</v>
      </c>
      <c r="BD315" s="17">
        <f t="shared" si="1012"/>
        <v>-1.6784613386356357E-2</v>
      </c>
      <c r="BE315" s="17">
        <f t="shared" si="1012"/>
        <v>6.5980667822959679E-2</v>
      </c>
      <c r="BF315" s="17">
        <f t="shared" si="1012"/>
        <v>-9.0986620657849571E-2</v>
      </c>
      <c r="BG315" s="17">
        <f t="shared" si="1012"/>
        <v>-9.1383637485338676E-2</v>
      </c>
      <c r="BH315" s="17">
        <f t="shared" si="1012"/>
        <v>4.3545121342857519E-2</v>
      </c>
      <c r="BI315" s="17">
        <f t="shared" si="1012"/>
        <v>-0.1156765505509961</v>
      </c>
      <c r="BJ315" s="17">
        <f t="shared" si="1012"/>
        <v>0.39891664206184335</v>
      </c>
      <c r="BK315" s="68">
        <f t="shared" si="1012"/>
        <v>0.17280467240545891</v>
      </c>
      <c r="BL315" s="17">
        <f t="shared" si="1012"/>
        <v>-0.13916993313723247</v>
      </c>
      <c r="BM315" s="17">
        <f t="shared" si="1012"/>
        <v>0.14145348771032282</v>
      </c>
      <c r="BN315" s="17">
        <f t="shared" si="1012"/>
        <v>0.14542526742285206</v>
      </c>
      <c r="BO315" s="17">
        <f t="shared" si="1012"/>
        <v>-8.8918434097736435E-2</v>
      </c>
      <c r="BP315" s="17">
        <f t="shared" si="1012"/>
        <v>-0.218277879988583</v>
      </c>
      <c r="BQ315" s="17">
        <f t="shared" si="1012"/>
        <v>-0.15120793065785548</v>
      </c>
      <c r="BR315" s="17">
        <f t="shared" si="1012"/>
        <v>-4.7885981484686098E-2</v>
      </c>
      <c r="BS315" s="17">
        <f t="shared" si="1012"/>
        <v>-0.15090500433900006</v>
      </c>
      <c r="BT315" s="17">
        <f t="shared" si="1012"/>
        <v>-0.15381820201570831</v>
      </c>
      <c r="BU315" s="17">
        <f t="shared" si="1012"/>
        <v>0.16137189675489602</v>
      </c>
      <c r="BV315" s="17">
        <f t="shared" si="1012"/>
        <v>-0.2088039583767817</v>
      </c>
      <c r="BW315" s="17">
        <f t="shared" si="1012"/>
        <v>-0.14376331505681886</v>
      </c>
      <c r="BX315" s="68">
        <f t="shared" si="1012"/>
        <v>-0.12727390217229262</v>
      </c>
      <c r="BY315" s="17">
        <f t="shared" si="1012"/>
        <v>-3.5791173635953008E-2</v>
      </c>
      <c r="BZ315" s="17">
        <f t="shared" si="1012"/>
        <v>-9.5574949967400138E-2</v>
      </c>
      <c r="CA315" s="17">
        <f t="shared" si="1012"/>
        <v>-5.1840626028888644E-3</v>
      </c>
      <c r="CB315" s="17">
        <f t="shared" si="1012"/>
        <v>-5.9038974161300134E-2</v>
      </c>
      <c r="CC315" s="17">
        <f t="shared" si="1012"/>
        <v>-0.21622801380913925</v>
      </c>
      <c r="CD315" s="17">
        <f t="shared" si="1012"/>
        <v>-5.1327532723645444E-2</v>
      </c>
      <c r="CE315" s="17">
        <f t="shared" ref="CE315:CX315" si="1013">CORREL($AI$236:$AI$274,EH$196:EH$234)</f>
        <v>-0.23488530993575255</v>
      </c>
      <c r="CF315" s="17">
        <f t="shared" si="1013"/>
        <v>-0.10577857140712837</v>
      </c>
      <c r="CG315" s="17">
        <f t="shared" si="1013"/>
        <v>-2.5888195699140561E-2</v>
      </c>
      <c r="CH315" s="17">
        <f t="shared" si="1013"/>
        <v>0.1709344364112883</v>
      </c>
      <c r="CI315" s="17">
        <f t="shared" si="1013"/>
        <v>-0.19045106305903528</v>
      </c>
      <c r="CJ315" s="17">
        <f t="shared" si="1013"/>
        <v>-7.8134165649185516E-2</v>
      </c>
      <c r="CK315" s="68">
        <f t="shared" si="1013"/>
        <v>-9.6945209637811489E-2</v>
      </c>
      <c r="CL315" s="17">
        <f t="shared" si="1013"/>
        <v>0.11668267756262246</v>
      </c>
      <c r="CM315" s="17">
        <f t="shared" si="1013"/>
        <v>4.0565503940715786E-2</v>
      </c>
      <c r="CN315" s="17">
        <f t="shared" si="1013"/>
        <v>-6.5361161204713497E-2</v>
      </c>
      <c r="CO315" s="17">
        <f t="shared" si="1013"/>
        <v>0.12584287381440096</v>
      </c>
      <c r="CP315" s="17">
        <f t="shared" si="1013"/>
        <v>0.41359810446372886</v>
      </c>
      <c r="CQ315" s="17">
        <f t="shared" si="1013"/>
        <v>0.14151956891819792</v>
      </c>
      <c r="CR315" s="17">
        <f t="shared" si="1013"/>
        <v>0.42674351744851752</v>
      </c>
      <c r="CS315" s="17">
        <f t="shared" si="1013"/>
        <v>0.17636010196097629</v>
      </c>
      <c r="CT315" s="17">
        <f t="shared" si="1013"/>
        <v>-4.0417806997748898E-2</v>
      </c>
      <c r="CU315" s="17">
        <f t="shared" si="1013"/>
        <v>-2.5935620284905897E-2</v>
      </c>
      <c r="CV315" s="17">
        <f t="shared" si="1013"/>
        <v>0.15748243727680789</v>
      </c>
      <c r="CW315" s="17">
        <f t="shared" si="1013"/>
        <v>0.15748243727680789</v>
      </c>
      <c r="CX315" s="17">
        <f t="shared" si="1013"/>
        <v>0.49563083973499611</v>
      </c>
    </row>
    <row r="316" spans="1:127">
      <c r="A316" s="66" t="s">
        <v>252</v>
      </c>
      <c r="B316" s="17">
        <f>CORREL($AJ$236:$AJ$274,H$46:H$84)</f>
        <v>-0.25707623076778874</v>
      </c>
      <c r="C316" s="17">
        <f t="shared" ref="C316:Q316" si="1014">CORREL($AJ$236:$AJ$274,I$46:I$84)</f>
        <v>-0.32443940369318991</v>
      </c>
      <c r="D316" s="17">
        <f t="shared" si="1014"/>
        <v>0.13653631913578304</v>
      </c>
      <c r="E316" s="17">
        <f t="shared" si="1014"/>
        <v>0.15581929010093401</v>
      </c>
      <c r="F316" s="17">
        <f t="shared" si="1014"/>
        <v>0.39334463761672533</v>
      </c>
      <c r="G316" s="17">
        <f t="shared" si="1014"/>
        <v>0.41484692124583133</v>
      </c>
      <c r="H316" s="17">
        <f t="shared" si="1014"/>
        <v>0.25940602008944824</v>
      </c>
      <c r="I316" s="17">
        <f t="shared" si="1014"/>
        <v>0.3947267961005515</v>
      </c>
      <c r="J316" s="17">
        <f t="shared" si="1014"/>
        <v>0.43459082166108248</v>
      </c>
      <c r="K316" s="17">
        <f t="shared" si="1014"/>
        <v>0.46117798786321301</v>
      </c>
      <c r="L316" s="17">
        <f t="shared" si="1014"/>
        <v>0.46769018705816867</v>
      </c>
      <c r="M316" s="17">
        <f t="shared" si="1014"/>
        <v>0.46285837974936667</v>
      </c>
      <c r="N316" s="17">
        <f t="shared" si="1014"/>
        <v>0.42028020775671393</v>
      </c>
      <c r="O316" s="17">
        <f t="shared" si="1014"/>
        <v>0.3946569613687676</v>
      </c>
      <c r="P316" s="17">
        <f t="shared" si="1014"/>
        <v>0.28213380444749597</v>
      </c>
      <c r="Q316" s="17">
        <f t="shared" si="1014"/>
        <v>0.36802438957240391</v>
      </c>
      <c r="R316" s="17">
        <f t="shared" ref="R316" si="1015">CORREL($AJ$236:$AJ$274,X$46:X$84)</f>
        <v>-0.16607568517341398</v>
      </c>
      <c r="S316" s="17">
        <f t="shared" ref="S316" si="1016">CORREL($AJ$236:$AJ$274,Y$46:Y$84)</f>
        <v>-9.5653129209735774E-2</v>
      </c>
      <c r="T316" s="17">
        <f t="shared" ref="T316" si="1017">CORREL($AJ$236:$AJ$274,Z$46:Z$84)</f>
        <v>0.1561438313949777</v>
      </c>
      <c r="U316" s="17">
        <f t="shared" ref="U316" si="1018">CORREL($AJ$236:$AJ$274,AA$46:AA$84)</f>
        <v>5.0563017308964493E-3</v>
      </c>
      <c r="V316" s="17">
        <f t="shared" ref="V316" si="1019">CORREL($AJ$236:$AJ$274,AB$46:AB$84)</f>
        <v>-3.4693843924248355E-3</v>
      </c>
      <c r="W316" s="17">
        <f t="shared" ref="W316" si="1020">CORREL($AJ$236:$AJ$274,AC$46:AC$84)</f>
        <v>-3.9122392711521126E-2</v>
      </c>
      <c r="Y316" s="31">
        <f>COUNT(AJ$236:AJ$274)</f>
        <v>37</v>
      </c>
      <c r="Z316" s="17">
        <f t="shared" si="909"/>
        <v>0.12453646797238507</v>
      </c>
      <c r="AA316" s="17">
        <f t="shared" si="910"/>
        <v>5.0099778034964043E-2</v>
      </c>
      <c r="AB316" s="17">
        <f t="shared" si="911"/>
        <v>0.4203601595972335</v>
      </c>
      <c r="AC316" s="17">
        <f t="shared" si="912"/>
        <v>0.35709076448798338</v>
      </c>
      <c r="AD316" s="17">
        <f t="shared" si="913"/>
        <v>1.6018898267786928E-2</v>
      </c>
      <c r="AE316" s="17">
        <f t="shared" si="914"/>
        <v>1.0679678090562235E-2</v>
      </c>
      <c r="AF316" s="17">
        <f t="shared" si="915"/>
        <v>0.12103997534625992</v>
      </c>
      <c r="AG316" s="17">
        <f t="shared" si="916"/>
        <v>1.5618647754979455E-2</v>
      </c>
      <c r="AH316" s="17">
        <f t="shared" si="917"/>
        <v>7.1922150352063023E-3</v>
      </c>
      <c r="AI316" s="17">
        <f t="shared" si="918"/>
        <v>4.068183559324326E-3</v>
      </c>
      <c r="AJ316" s="17">
        <f t="shared" si="919"/>
        <v>3.5138023453512132E-3</v>
      </c>
      <c r="AK316" s="17">
        <f t="shared" si="920"/>
        <v>3.9183238140079466E-3</v>
      </c>
      <c r="AL316" s="17">
        <f t="shared" si="921"/>
        <v>9.6004675054822616E-3</v>
      </c>
      <c r="AM316" s="17">
        <f t="shared" si="922"/>
        <v>1.5638666997402226E-2</v>
      </c>
      <c r="AN316" s="17">
        <f t="shared" si="923"/>
        <v>9.0681347609538374E-2</v>
      </c>
      <c r="AO316" s="17">
        <f t="shared" si="924"/>
        <v>2.5021038851530897E-2</v>
      </c>
      <c r="AP316" s="17">
        <f t="shared" si="925"/>
        <v>0.32591736502413937</v>
      </c>
      <c r="AQ316" s="17">
        <f t="shared" si="926"/>
        <v>0.57332652384330574</v>
      </c>
      <c r="AR316" s="17">
        <f t="shared" si="927"/>
        <v>0.35607769500391129</v>
      </c>
      <c r="AS316" s="17">
        <f t="shared" si="928"/>
        <v>0.97630567619688657</v>
      </c>
      <c r="AT316" s="17">
        <f t="shared" si="929"/>
        <v>0.98374091610386505</v>
      </c>
      <c r="AU316" s="17">
        <f t="shared" si="930"/>
        <v>0.81817545589135743</v>
      </c>
      <c r="AX316" s="66" t="s">
        <v>252</v>
      </c>
      <c r="AY316" s="17">
        <f t="shared" ref="AY316:CD316" si="1021">CORREL($AJ$236:$AJ$274,DB$196:DB$234)</f>
        <v>-1.3466145342873196E-4</v>
      </c>
      <c r="AZ316" s="17">
        <f t="shared" si="1021"/>
        <v>8.5664971372323345E-2</v>
      </c>
      <c r="BA316" s="17">
        <f t="shared" si="1021"/>
        <v>-1.4464736742549082E-2</v>
      </c>
      <c r="BB316" s="17">
        <f t="shared" si="1021"/>
        <v>-9.4836225488913725E-2</v>
      </c>
      <c r="BC316" s="17">
        <f t="shared" si="1021"/>
        <v>0.11530505767203962</v>
      </c>
      <c r="BD316" s="17">
        <f t="shared" si="1021"/>
        <v>5.1011433339901532E-2</v>
      </c>
      <c r="BE316" s="17">
        <f t="shared" si="1021"/>
        <v>-1.921498392866474E-2</v>
      </c>
      <c r="BF316" s="17">
        <f t="shared" si="1021"/>
        <v>-9.9224398315743562E-2</v>
      </c>
      <c r="BG316" s="17">
        <f t="shared" si="1021"/>
        <v>-0.14020010992702792</v>
      </c>
      <c r="BH316" s="17">
        <f t="shared" si="1021"/>
        <v>-0.12448196367103671</v>
      </c>
      <c r="BI316" s="17">
        <f t="shared" si="1021"/>
        <v>-0.14040084606688127</v>
      </c>
      <c r="BJ316" s="17">
        <f t="shared" si="1021"/>
        <v>0.17291065470051067</v>
      </c>
      <c r="BK316" s="68">
        <f t="shared" si="1021"/>
        <v>4.4166043001591444E-2</v>
      </c>
      <c r="BL316" s="17">
        <f t="shared" si="1021"/>
        <v>-0.35012628261222378</v>
      </c>
      <c r="BM316" s="17">
        <f t="shared" si="1021"/>
        <v>-7.7287324628938739E-2</v>
      </c>
      <c r="BN316" s="17">
        <f t="shared" si="1021"/>
        <v>-0.18902138194068666</v>
      </c>
      <c r="BO316" s="17">
        <f t="shared" si="1021"/>
        <v>-0.27823801147078137</v>
      </c>
      <c r="BP316" s="17">
        <f t="shared" si="1021"/>
        <v>-0.26025887584538066</v>
      </c>
      <c r="BQ316" s="17">
        <f t="shared" si="1021"/>
        <v>-0.2987608090471266</v>
      </c>
      <c r="BR316" s="17">
        <f t="shared" si="1021"/>
        <v>-0.1177356978132339</v>
      </c>
      <c r="BS316" s="17">
        <f t="shared" si="1021"/>
        <v>-0.4548553035659933</v>
      </c>
      <c r="BT316" s="17">
        <f t="shared" si="1021"/>
        <v>-0.17323999595283993</v>
      </c>
      <c r="BU316" s="17">
        <f t="shared" si="1021"/>
        <v>2.2968990853842127E-2</v>
      </c>
      <c r="BV316" s="17">
        <f t="shared" si="1021"/>
        <v>-0.35917263213702483</v>
      </c>
      <c r="BW316" s="17">
        <f t="shared" si="1021"/>
        <v>-5.6121873125320389E-2</v>
      </c>
      <c r="BX316" s="68">
        <f t="shared" si="1021"/>
        <v>-0.2990413983112859</v>
      </c>
      <c r="BY316" s="17">
        <f t="shared" si="1021"/>
        <v>0.29719321521598047</v>
      </c>
      <c r="BZ316" s="17">
        <f t="shared" si="1021"/>
        <v>0.18932577632965486</v>
      </c>
      <c r="CA316" s="17">
        <f t="shared" si="1021"/>
        <v>0.13377507371435601</v>
      </c>
      <c r="CB316" s="17">
        <f t="shared" si="1021"/>
        <v>0.18249592379111057</v>
      </c>
      <c r="CC316" s="17">
        <f t="shared" si="1021"/>
        <v>0.32475504812743339</v>
      </c>
      <c r="CD316" s="17">
        <f t="shared" si="1021"/>
        <v>0.247311517458632</v>
      </c>
      <c r="CE316" s="17">
        <f t="shared" ref="CE316:CX316" si="1022">CORREL($AJ$236:$AJ$274,EH$196:EH$234)</f>
        <v>0.17558597313363547</v>
      </c>
      <c r="CF316" s="17">
        <f t="shared" si="1022"/>
        <v>0.22820686080214705</v>
      </c>
      <c r="CG316" s="17">
        <f t="shared" si="1022"/>
        <v>5.2823774095663465E-3</v>
      </c>
      <c r="CH316" s="17">
        <f t="shared" si="1022"/>
        <v>-0.10403081783472951</v>
      </c>
      <c r="CI316" s="17">
        <f t="shared" si="1022"/>
        <v>0.18770243953490229</v>
      </c>
      <c r="CJ316" s="17">
        <f t="shared" si="1022"/>
        <v>0.16199429243229199</v>
      </c>
      <c r="CK316" s="68">
        <f t="shared" si="1022"/>
        <v>0.28045024738738361</v>
      </c>
      <c r="CL316" s="17">
        <f t="shared" si="1022"/>
        <v>-2.3198660011846214E-2</v>
      </c>
      <c r="CM316" s="17">
        <f t="shared" si="1022"/>
        <v>3.024343300875728E-2</v>
      </c>
      <c r="CN316" s="17">
        <f t="shared" si="1022"/>
        <v>-4.9742435737884026E-2</v>
      </c>
      <c r="CO316" s="17">
        <f t="shared" si="1022"/>
        <v>-9.8826753062738207E-2</v>
      </c>
      <c r="CP316" s="17">
        <f t="shared" si="1022"/>
        <v>0.18691757603980871</v>
      </c>
      <c r="CQ316" s="17">
        <f t="shared" si="1022"/>
        <v>4.4533625455049269E-2</v>
      </c>
      <c r="CR316" s="17">
        <f t="shared" si="1022"/>
        <v>-0.17006200625423518</v>
      </c>
      <c r="CS316" s="17">
        <f t="shared" si="1022"/>
        <v>6.36130542321523E-2</v>
      </c>
      <c r="CT316" s="17">
        <f t="shared" si="1022"/>
        <v>-0.12906515446301733</v>
      </c>
      <c r="CU316" s="17">
        <f t="shared" si="1022"/>
        <v>-0.1254757088556501</v>
      </c>
      <c r="CV316" s="17">
        <f t="shared" si="1022"/>
        <v>-7.4903896125989661E-2</v>
      </c>
      <c r="CW316" s="17">
        <f t="shared" si="1022"/>
        <v>-7.4903896125989661E-2</v>
      </c>
      <c r="CX316" s="17">
        <f t="shared" si="1022"/>
        <v>6.3581675031331039E-2</v>
      </c>
    </row>
    <row r="317" spans="1:127">
      <c r="A317" s="15"/>
      <c r="B317" s="17">
        <f>(SUMIF(B282:B316,"&gt;0")-SUMIF(B282:B316,"&lt;0"))/(9+9+11)</f>
        <v>0.12829326783920197</v>
      </c>
      <c r="C317" s="17">
        <f t="shared" ref="C317" si="1023">(SUMIF(C282:C316,"&gt;0")-SUMIF(C282:C316,"&lt;0"))/(9+9+11)</f>
        <v>0.13948853189247029</v>
      </c>
      <c r="D317" s="17">
        <f t="shared" ref="D317" si="1024">(SUMIF(D282:D316,"&gt;0")-SUMIF(D282:D316,"&lt;0"))/(9+9+11)</f>
        <v>0.18597968210163926</v>
      </c>
      <c r="E317" s="17">
        <f t="shared" ref="E317" si="1025">(SUMIF(E282:E316,"&gt;0")-SUMIF(E282:E316,"&lt;0"))/(9+9+11)</f>
        <v>0.19486620646036165</v>
      </c>
      <c r="F317" s="17">
        <f t="shared" ref="F317" si="1026">(SUMIF(F282:F316,"&gt;0")-SUMIF(F282:F316,"&lt;0"))/(9+9+11)</f>
        <v>0.15926663793173326</v>
      </c>
      <c r="G317" s="17">
        <f t="shared" ref="G317" si="1027">(SUMIF(G282:G316,"&gt;0")-SUMIF(G282:G316,"&lt;0"))/(9+9+11)</f>
        <v>0.15502607189464737</v>
      </c>
      <c r="H317" s="17">
        <f t="shared" ref="H317" si="1028">(SUMIF(H282:H316,"&gt;0")-SUMIF(H282:H316,"&lt;0"))/(9+9+11)</f>
        <v>0.1886446729023234</v>
      </c>
      <c r="I317" s="17">
        <f t="shared" ref="I317" si="1029">(SUMIF(I282:I316,"&gt;0")-SUMIF(I282:I316,"&lt;0"))/(9+9+11)</f>
        <v>0.21987741484327747</v>
      </c>
      <c r="J317" s="17">
        <f t="shared" ref="J317" si="1030">(SUMIF(J282:J316,"&gt;0")-SUMIF(J282:J316,"&lt;0"))/(9+9+11)</f>
        <v>0.18958433160346433</v>
      </c>
      <c r="K317" s="17">
        <f t="shared" ref="K317" si="1031">(SUMIF(K282:K316,"&gt;0")-SUMIF(K282:K316,"&lt;0"))/(9+9+11)</f>
        <v>0.19131482454120838</v>
      </c>
      <c r="L317" s="17">
        <f t="shared" ref="L317" si="1032">(SUMIF(L282:L316,"&gt;0")-SUMIF(L282:L316,"&lt;0"))/(9+9+11)</f>
        <v>0.18867897299441944</v>
      </c>
      <c r="M317" s="17">
        <f t="shared" ref="M317" si="1033">(SUMIF(M282:M316,"&gt;0")-SUMIF(M282:M316,"&lt;0"))/(9+9+11)</f>
        <v>0.20004403153217834</v>
      </c>
      <c r="N317" s="17">
        <f t="shared" ref="N317" si="1034">(SUMIF(N282:N316,"&gt;0")-SUMIF(N282:N316,"&lt;0"))/(9+9+11)</f>
        <v>0.20133229389845736</v>
      </c>
      <c r="O317" s="17">
        <f t="shared" ref="O317" si="1035">(SUMIF(O282:O316,"&gt;0")-SUMIF(O282:O316,"&lt;0"))/(9+9+11)</f>
        <v>0.21490470422520999</v>
      </c>
      <c r="P317" s="17">
        <f t="shared" ref="P317" si="1036">(SUMIF(P282:P316,"&gt;0")-SUMIF(P282:P316,"&lt;0"))/(9+9+11)</f>
        <v>0.21969211819675138</v>
      </c>
      <c r="Q317" s="17">
        <f t="shared" ref="Q317" si="1037">(SUMIF(Q282:Q316,"&gt;0")-SUMIF(Q282:Q316,"&lt;0"))/(9+9+11)</f>
        <v>0.16871537179888527</v>
      </c>
      <c r="R317" s="17">
        <f t="shared" ref="R317" si="1038">(SUMIF(R282:R316,"&gt;0")-SUMIF(R282:R316,"&lt;0"))/(9+9+11)</f>
        <v>0.14575941178521823</v>
      </c>
      <c r="S317" s="17">
        <f t="shared" ref="S317" si="1039">(SUMIF(S282:S316,"&gt;0")-SUMIF(S282:S316,"&lt;0"))/(9+9+11)</f>
        <v>0.12951755796323333</v>
      </c>
      <c r="T317" s="17">
        <f t="shared" ref="T317" si="1040">(SUMIF(T282:T316,"&gt;0")-SUMIF(T282:T316,"&lt;0"))/(9+9+11)</f>
        <v>0.11360988549652044</v>
      </c>
      <c r="U317" s="17">
        <f t="shared" ref="U317" si="1041">(SUMIF(U282:U316,"&gt;0")-SUMIF(U282:U316,"&lt;0"))/(9+9+11)</f>
        <v>0.12301638426747587</v>
      </c>
      <c r="V317" s="17">
        <f t="shared" ref="V317" si="1042">(SUMIF(V282:V316,"&gt;0")-SUMIF(V282:V316,"&lt;0"))/(9+9+11)</f>
        <v>0.17000945069260304</v>
      </c>
      <c r="W317" s="17">
        <f t="shared" ref="W317" si="1043">(SUMIF(W282:W316,"&gt;0")-SUMIF(W282:W316,"&lt;0"))/(9+9+11)</f>
        <v>0.16376532305528407</v>
      </c>
    </row>
    <row r="318" spans="1:127">
      <c r="A318" s="15"/>
      <c r="B318" s="17"/>
      <c r="C318" s="17"/>
      <c r="D318" s="17">
        <f>CORREL(AJ236:AJ274,'[1]Eastern IOD'!$D$114:$D$152)</f>
        <v>0.45844183174435732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</row>
    <row r="319" spans="1:127">
      <c r="A319" s="15"/>
      <c r="E319">
        <f>CORREL(E322:E360,$DB$34:$DB$72)</f>
        <v>-0.47514342158320816</v>
      </c>
      <c r="N319">
        <f t="shared" ref="N319:AJ319" si="1044">CORREL(N322:N360,$DB$34:$DB$72)</f>
        <v>0.51002464489228339</v>
      </c>
      <c r="P319">
        <f t="shared" si="1044"/>
        <v>-0.49279465689945467</v>
      </c>
      <c r="AA319">
        <f t="shared" si="1044"/>
        <v>-0.52180711449957862</v>
      </c>
      <c r="AC319">
        <f t="shared" si="1044"/>
        <v>0.58919337830730356</v>
      </c>
      <c r="AD319">
        <f t="shared" si="1044"/>
        <v>0.33358823322495346</v>
      </c>
      <c r="AE319">
        <f t="shared" si="1044"/>
        <v>-0.48776256764531611</v>
      </c>
      <c r="AG319">
        <f t="shared" si="1044"/>
        <v>-0.33338814803432143</v>
      </c>
      <c r="AI319">
        <f t="shared" si="1044"/>
        <v>0.40060289964796669</v>
      </c>
      <c r="AJ319">
        <f t="shared" si="1044"/>
        <v>0.63266174018258448</v>
      </c>
    </row>
    <row r="320" spans="1:127">
      <c r="A320" s="58" t="s">
        <v>279</v>
      </c>
      <c r="W320">
        <f>CORREL(N322:N360,W322:W360)</f>
        <v>-6.3592030743135755E-2</v>
      </c>
      <c r="X320">
        <f>CORREL(W322:W360,T322:T360)</f>
        <v>0.25108321136353695</v>
      </c>
      <c r="BA320" s="28" t="s">
        <v>349</v>
      </c>
      <c r="DW320" t="s">
        <v>491</v>
      </c>
    </row>
    <row r="321" spans="1:131">
      <c r="A321" s="6" t="s">
        <v>92</v>
      </c>
      <c r="B321" s="5" t="s">
        <v>160</v>
      </c>
      <c r="C321" s="5" t="s">
        <v>224</v>
      </c>
      <c r="D321" s="5" t="s">
        <v>225</v>
      </c>
      <c r="E321" s="5" t="s">
        <v>226</v>
      </c>
      <c r="F321" s="5" t="s">
        <v>161</v>
      </c>
      <c r="G321" s="5" t="s">
        <v>211</v>
      </c>
      <c r="H321" s="5" t="s">
        <v>202</v>
      </c>
      <c r="I321" s="5" t="s">
        <v>203</v>
      </c>
      <c r="J321" s="5" t="s">
        <v>212</v>
      </c>
      <c r="M321" s="6" t="s">
        <v>206</v>
      </c>
      <c r="N321" s="5" t="s">
        <v>160</v>
      </c>
      <c r="O321" s="5" t="s">
        <v>224</v>
      </c>
      <c r="P321" s="5" t="s">
        <v>225</v>
      </c>
      <c r="Q321" s="5" t="s">
        <v>226</v>
      </c>
      <c r="R321" s="5" t="s">
        <v>161</v>
      </c>
      <c r="S321" s="5" t="s">
        <v>211</v>
      </c>
      <c r="T321" s="5" t="s">
        <v>202</v>
      </c>
      <c r="U321" s="5" t="s">
        <v>203</v>
      </c>
      <c r="V321" s="5" t="s">
        <v>212</v>
      </c>
      <c r="Y321" s="6" t="s">
        <v>94</v>
      </c>
      <c r="Z321" s="5" t="s">
        <v>160</v>
      </c>
      <c r="AA321" s="5" t="s">
        <v>224</v>
      </c>
      <c r="AB321" s="5" t="s">
        <v>225</v>
      </c>
      <c r="AC321" s="5" t="s">
        <v>226</v>
      </c>
      <c r="AD321" s="5" t="s">
        <v>161</v>
      </c>
      <c r="AE321" s="5" t="s">
        <v>211</v>
      </c>
      <c r="AF321" s="5" t="s">
        <v>202</v>
      </c>
      <c r="AG321" s="5" t="s">
        <v>203</v>
      </c>
      <c r="AH321" s="5" t="s">
        <v>212</v>
      </c>
      <c r="AI321" s="5" t="s">
        <v>251</v>
      </c>
      <c r="AJ321" s="5" t="s">
        <v>252</v>
      </c>
      <c r="AM321" s="54" t="s">
        <v>348</v>
      </c>
      <c r="AN321" s="5" t="s">
        <v>78</v>
      </c>
      <c r="AO321" s="5" t="s">
        <v>79</v>
      </c>
      <c r="AP321" s="5" t="s">
        <v>80</v>
      </c>
      <c r="AQ321" s="5" t="s">
        <v>342</v>
      </c>
      <c r="AR321" s="5" t="s">
        <v>82</v>
      </c>
      <c r="AS321" s="5" t="s">
        <v>83</v>
      </c>
      <c r="AT321" s="5" t="s">
        <v>84</v>
      </c>
      <c r="AU321" s="5" t="s">
        <v>343</v>
      </c>
      <c r="AV321" s="5" t="s">
        <v>344</v>
      </c>
      <c r="AW321" s="5" t="s">
        <v>87</v>
      </c>
      <c r="AX321" s="5" t="s">
        <v>88</v>
      </c>
      <c r="AY321" s="5" t="s">
        <v>345</v>
      </c>
      <c r="BA321" s="6"/>
      <c r="BB321" s="5" t="s">
        <v>201</v>
      </c>
      <c r="BC321" s="5" t="s">
        <v>350</v>
      </c>
      <c r="BD321" s="5" t="s">
        <v>351</v>
      </c>
      <c r="BE321" s="5" t="s">
        <v>352</v>
      </c>
      <c r="BF321" s="5" t="s">
        <v>192</v>
      </c>
      <c r="BG321" s="5" t="s">
        <v>353</v>
      </c>
      <c r="BH321" s="5" t="s">
        <v>354</v>
      </c>
      <c r="BI321" s="5" t="s">
        <v>355</v>
      </c>
      <c r="BJ321" s="6" t="s">
        <v>356</v>
      </c>
      <c r="BK321" s="51" t="s">
        <v>357</v>
      </c>
      <c r="BL321" s="51" t="s">
        <v>358</v>
      </c>
      <c r="BM321" s="51" t="s">
        <v>359</v>
      </c>
      <c r="BN321" s="51" t="s">
        <v>360</v>
      </c>
      <c r="BO321" s="51" t="s">
        <v>361</v>
      </c>
      <c r="BP321" s="51" t="s">
        <v>362</v>
      </c>
      <c r="BQ321" s="51" t="s">
        <v>363</v>
      </c>
      <c r="BR321" s="51" t="s">
        <v>364</v>
      </c>
      <c r="BS321" s="72" t="s">
        <v>365</v>
      </c>
      <c r="BT321" s="51" t="s">
        <v>366</v>
      </c>
      <c r="BU321" s="51" t="s">
        <v>367</v>
      </c>
      <c r="BV321" s="51" t="s">
        <v>368</v>
      </c>
      <c r="BW321" s="51" t="s">
        <v>369</v>
      </c>
      <c r="BX321" s="51" t="s">
        <v>370</v>
      </c>
      <c r="BY321" s="51" t="s">
        <v>193</v>
      </c>
      <c r="BZ321" s="51" t="s">
        <v>371</v>
      </c>
      <c r="CA321" s="51" t="s">
        <v>372</v>
      </c>
      <c r="CB321" s="51" t="s">
        <v>373</v>
      </c>
      <c r="CC321" s="51" t="s">
        <v>374</v>
      </c>
      <c r="CD321" s="72" t="s">
        <v>195</v>
      </c>
      <c r="CE321" s="73" t="s">
        <v>375</v>
      </c>
      <c r="CF321" s="5" t="s">
        <v>145</v>
      </c>
      <c r="CG321" s="5" t="s">
        <v>144</v>
      </c>
      <c r="CH321" s="5" t="s">
        <v>146</v>
      </c>
      <c r="CI321" s="5" t="s">
        <v>147</v>
      </c>
      <c r="CJ321" s="5" t="s">
        <v>148</v>
      </c>
      <c r="CK321" s="5" t="s">
        <v>149</v>
      </c>
      <c r="CL321" s="5" t="s">
        <v>151</v>
      </c>
      <c r="CM321" s="5" t="s">
        <v>152</v>
      </c>
      <c r="CN321" s="5" t="s">
        <v>158</v>
      </c>
      <c r="CO321" s="5" t="s">
        <v>159</v>
      </c>
      <c r="CP321" s="5" t="s">
        <v>156</v>
      </c>
      <c r="CQ321" s="5" t="s">
        <v>157</v>
      </c>
      <c r="CR321" s="5" t="s">
        <v>154</v>
      </c>
      <c r="CS321" s="5" t="s">
        <v>155</v>
      </c>
      <c r="CT321" s="5" t="s">
        <v>153</v>
      </c>
      <c r="CU321" s="5" t="s">
        <v>267</v>
      </c>
      <c r="CZ321" s="54" t="s">
        <v>490</v>
      </c>
      <c r="DA321" s="5" t="s">
        <v>140</v>
      </c>
      <c r="DB321" s="5" t="s">
        <v>141</v>
      </c>
      <c r="DC321" s="5" t="s">
        <v>142</v>
      </c>
      <c r="DE321" s="6"/>
      <c r="DF321" s="5" t="s">
        <v>145</v>
      </c>
      <c r="DG321" s="5" t="s">
        <v>144</v>
      </c>
      <c r="DH321" s="5" t="s">
        <v>146</v>
      </c>
      <c r="DI321" s="5" t="s">
        <v>147</v>
      </c>
      <c r="DJ321" s="5" t="s">
        <v>148</v>
      </c>
      <c r="DK321" s="5" t="s">
        <v>149</v>
      </c>
      <c r="DL321" s="5" t="s">
        <v>151</v>
      </c>
      <c r="DM321" s="5" t="s">
        <v>152</v>
      </c>
      <c r="DN321" s="5" t="s">
        <v>158</v>
      </c>
      <c r="DO321" s="5" t="s">
        <v>159</v>
      </c>
      <c r="DP321" s="5" t="s">
        <v>156</v>
      </c>
      <c r="DQ321" s="5" t="s">
        <v>157</v>
      </c>
      <c r="DR321" s="5" t="s">
        <v>154</v>
      </c>
      <c r="DS321" s="5" t="s">
        <v>155</v>
      </c>
      <c r="DT321" s="5" t="s">
        <v>153</v>
      </c>
      <c r="DU321" s="5" t="s">
        <v>267</v>
      </c>
      <c r="DW321" t="s">
        <v>492</v>
      </c>
      <c r="DX321" t="s">
        <v>493</v>
      </c>
      <c r="DY321" t="s">
        <v>140</v>
      </c>
      <c r="DZ321" t="s">
        <v>141</v>
      </c>
      <c r="EA321" t="s">
        <v>142</v>
      </c>
    </row>
    <row r="322" spans="1:131">
      <c r="A322" s="7">
        <v>1980</v>
      </c>
      <c r="B322">
        <v>7</v>
      </c>
      <c r="C322">
        <v>7</v>
      </c>
      <c r="D322">
        <v>15</v>
      </c>
      <c r="E322">
        <v>4</v>
      </c>
      <c r="F322">
        <v>5</v>
      </c>
      <c r="G322">
        <v>14</v>
      </c>
      <c r="H322">
        <v>26</v>
      </c>
      <c r="I322">
        <v>8</v>
      </c>
      <c r="J322">
        <v>6</v>
      </c>
      <c r="M322" s="7">
        <v>1980</v>
      </c>
      <c r="N322">
        <v>18</v>
      </c>
      <c r="O322">
        <v>10</v>
      </c>
      <c r="P322">
        <v>6</v>
      </c>
      <c r="Q322">
        <v>10</v>
      </c>
      <c r="R322">
        <v>14</v>
      </c>
      <c r="S322">
        <v>11</v>
      </c>
      <c r="T322">
        <v>10</v>
      </c>
      <c r="U322">
        <v>9</v>
      </c>
      <c r="V322">
        <v>4</v>
      </c>
      <c r="W322">
        <v>1</v>
      </c>
      <c r="Y322" s="7">
        <v>1980</v>
      </c>
      <c r="Z322">
        <v>0</v>
      </c>
      <c r="AA322">
        <v>10</v>
      </c>
      <c r="AB322">
        <v>7</v>
      </c>
      <c r="AC322">
        <v>4</v>
      </c>
      <c r="AD322">
        <v>5</v>
      </c>
      <c r="AE322">
        <v>12</v>
      </c>
      <c r="AF322">
        <v>7</v>
      </c>
      <c r="AG322">
        <v>9</v>
      </c>
      <c r="AH322">
        <v>14</v>
      </c>
      <c r="AI322">
        <v>13</v>
      </c>
      <c r="AJ322">
        <v>11</v>
      </c>
      <c r="AM322" s="7">
        <v>1980</v>
      </c>
      <c r="AN322">
        <v>3</v>
      </c>
      <c r="AO322">
        <v>50</v>
      </c>
      <c r="AP322">
        <v>62</v>
      </c>
      <c r="AQ322">
        <v>4</v>
      </c>
      <c r="AR322">
        <v>7</v>
      </c>
      <c r="AS322">
        <v>3</v>
      </c>
      <c r="AT322">
        <v>29</v>
      </c>
      <c r="AU322">
        <v>1</v>
      </c>
      <c r="AV322">
        <v>10</v>
      </c>
      <c r="AW322">
        <v>42</v>
      </c>
      <c r="AX322">
        <v>2</v>
      </c>
      <c r="AY322">
        <v>0</v>
      </c>
      <c r="BA322" s="7" t="s">
        <v>78</v>
      </c>
      <c r="BB322" s="17">
        <f>CORREL($AN$322:$AN$360,B$322:B$360)</f>
        <v>0.12199248558788975</v>
      </c>
      <c r="BC322" s="17">
        <f t="shared" ref="BC322:BJ322" si="1045">CORREL($AN$322:$AN$360,C$322:C$360)</f>
        <v>-3.2199660295333089E-2</v>
      </c>
      <c r="BD322" s="17">
        <f t="shared" si="1045"/>
        <v>-0.10429429173081133</v>
      </c>
      <c r="BE322" s="17">
        <f t="shared" si="1045"/>
        <v>1.4303851377362578E-2</v>
      </c>
      <c r="BF322" s="17">
        <f t="shared" si="1045"/>
        <v>0.46554971229008191</v>
      </c>
      <c r="BG322" s="17">
        <f t="shared" si="1045"/>
        <v>-0.11038771983992229</v>
      </c>
      <c r="BH322" s="17">
        <f t="shared" si="1045"/>
        <v>-0.32300052349075281</v>
      </c>
      <c r="BI322" s="17">
        <f t="shared" si="1045"/>
        <v>2.4762181599510127E-2</v>
      </c>
      <c r="BJ322" s="69">
        <f t="shared" si="1045"/>
        <v>3.5943881303464945E-2</v>
      </c>
      <c r="BK322" s="17">
        <f>CORREL($AN$322:$AN$360,N$322:N$360)</f>
        <v>-0.24956682796064636</v>
      </c>
      <c r="BL322" s="17">
        <f>CORREL($AN$322:$AN$360,O$322:O$360)</f>
        <v>-0.22038610951382298</v>
      </c>
      <c r="BM322" s="17">
        <f>CORREL($AN$322:$AN$360,P$322:P$360)</f>
        <v>0.24666386055251746</v>
      </c>
      <c r="BN322" s="17">
        <f t="shared" ref="BN322:BS322" si="1046">CORREL($AN$322:$AN$360,Q$322:Q$360)</f>
        <v>-8.7061850308516681E-2</v>
      </c>
      <c r="BO322" s="17">
        <f t="shared" si="1046"/>
        <v>-0.16950825014593959</v>
      </c>
      <c r="BP322" s="17">
        <f t="shared" si="1046"/>
        <v>0.54169311202385295</v>
      </c>
      <c r="BQ322" s="17">
        <f t="shared" si="1046"/>
        <v>-2.4517273544122031E-2</v>
      </c>
      <c r="BR322" s="17">
        <f t="shared" si="1046"/>
        <v>-8.0638369517145272E-2</v>
      </c>
      <c r="BS322" s="69">
        <f t="shared" si="1046"/>
        <v>4.4450045184646313E-3</v>
      </c>
      <c r="BT322" s="17">
        <f t="shared" ref="BT322:BZ322" si="1047">CORREL($AN$322:$AN$360,Z$322:Z$360)</f>
        <v>-0.14529827539777798</v>
      </c>
      <c r="BU322" s="17">
        <f t="shared" si="1047"/>
        <v>0.49147551521656135</v>
      </c>
      <c r="BV322" s="17">
        <f t="shared" si="1047"/>
        <v>-0.1293190082993636</v>
      </c>
      <c r="BW322" s="17">
        <f t="shared" si="1047"/>
        <v>-0.41186068116120017</v>
      </c>
      <c r="BX322" s="17">
        <f t="shared" si="1047"/>
        <v>-0.1751970911154406</v>
      </c>
      <c r="BY322" s="17">
        <f t="shared" si="1047"/>
        <v>0.41738848236221443</v>
      </c>
      <c r="BZ322" s="17">
        <f t="shared" si="1047"/>
        <v>-0.29337904745021831</v>
      </c>
      <c r="CA322" s="17">
        <f t="shared" ref="CA322:CD322" si="1048">CORREL($AN$322:$AN$360,AG$322:AG$360)</f>
        <v>0.29560257145590918</v>
      </c>
      <c r="CB322" s="17">
        <f t="shared" si="1048"/>
        <v>-4.3564220017035464E-2</v>
      </c>
      <c r="CC322" s="17">
        <f t="shared" si="1048"/>
        <v>-0.40241160301943202</v>
      </c>
      <c r="CD322" s="68">
        <f t="shared" si="1048"/>
        <v>-0.18116374245920117</v>
      </c>
      <c r="CE322" s="17" t="s">
        <v>78</v>
      </c>
      <c r="CF322" s="74">
        <f>CORREL($AN$322:$AN$360,H$46:H$84)</f>
        <v>-0.20792515516302315</v>
      </c>
      <c r="CG322" s="74">
        <f t="shared" ref="CG322:CU322" si="1049">CORREL($AN$322:$AN$360,I$46:I$84)</f>
        <v>3.9914817053459214E-2</v>
      </c>
      <c r="CH322" s="74">
        <f t="shared" si="1049"/>
        <v>8.6940259989374769E-2</v>
      </c>
      <c r="CI322" s="74">
        <f t="shared" si="1049"/>
        <v>0.18617448617131424</v>
      </c>
      <c r="CJ322" s="74">
        <f t="shared" si="1049"/>
        <v>0.2907285318601483</v>
      </c>
      <c r="CK322" s="74">
        <f t="shared" si="1049"/>
        <v>0.15142961327292523</v>
      </c>
      <c r="CL322" s="74">
        <f t="shared" si="1049"/>
        <v>-0.30368399499611248</v>
      </c>
      <c r="CM322" s="74">
        <f t="shared" si="1049"/>
        <v>-7.665566839275588E-2</v>
      </c>
      <c r="CN322" s="74">
        <f t="shared" si="1049"/>
        <v>5.6900408034259893E-2</v>
      </c>
      <c r="CO322" s="74">
        <f t="shared" si="1049"/>
        <v>1.2956314236764785E-2</v>
      </c>
      <c r="CP322" s="74">
        <f t="shared" si="1049"/>
        <v>2.9600838089557505E-3</v>
      </c>
      <c r="CQ322" s="74">
        <f t="shared" si="1049"/>
        <v>-1.7940256605183995E-2</v>
      </c>
      <c r="CR322" s="74">
        <f t="shared" si="1049"/>
        <v>1.8179843074698625E-5</v>
      </c>
      <c r="CS322" s="74">
        <f t="shared" si="1049"/>
        <v>-4.2760215267133972E-2</v>
      </c>
      <c r="CT322" s="74">
        <f t="shared" si="1049"/>
        <v>-0.19627145276251251</v>
      </c>
      <c r="CU322" s="74">
        <f t="shared" si="1049"/>
        <v>0.13271765021290066</v>
      </c>
      <c r="CZ322" s="7">
        <v>1980</v>
      </c>
      <c r="DA322">
        <v>9</v>
      </c>
      <c r="DB322">
        <v>3</v>
      </c>
      <c r="DC322">
        <v>0</v>
      </c>
      <c r="DE322" s="7" t="s">
        <v>140</v>
      </c>
      <c r="DF322" s="17">
        <f>CORREL($DA$322:$DA$360,H$46:H$84)</f>
        <v>5.0894084947204196E-2</v>
      </c>
      <c r="DG322" s="17">
        <f t="shared" ref="DG322:DU322" si="1050">CORREL($DA$322:$DA$360,I$46:I$84)</f>
        <v>8.1498946104057064E-3</v>
      </c>
      <c r="DH322" s="17">
        <f t="shared" si="1050"/>
        <v>0.22899931184304098</v>
      </c>
      <c r="DI322" s="17">
        <f t="shared" si="1050"/>
        <v>0.19570953628154358</v>
      </c>
      <c r="DJ322" s="17">
        <f t="shared" si="1050"/>
        <v>0.17483300791448969</v>
      </c>
      <c r="DK322" s="17">
        <f t="shared" si="1050"/>
        <v>0.18510398618678506</v>
      </c>
      <c r="DL322" s="17">
        <f t="shared" si="1050"/>
        <v>0.24941579524140076</v>
      </c>
      <c r="DM322" s="17">
        <f t="shared" si="1050"/>
        <v>0.29849119146442155</v>
      </c>
      <c r="DN322" s="17">
        <f t="shared" si="1050"/>
        <v>0.26305611202335921</v>
      </c>
      <c r="DO322" s="17">
        <f t="shared" si="1050"/>
        <v>0.26362990602946118</v>
      </c>
      <c r="DP322" s="17">
        <f t="shared" si="1050"/>
        <v>0.30163429346571335</v>
      </c>
      <c r="DQ322" s="17">
        <f t="shared" si="1050"/>
        <v>0.30319638987083408</v>
      </c>
      <c r="DR322" s="17">
        <f t="shared" si="1050"/>
        <v>0.25655482359204501</v>
      </c>
      <c r="DS322" s="17">
        <f t="shared" si="1050"/>
        <v>0.29810167338194943</v>
      </c>
      <c r="DT322" s="17">
        <f t="shared" si="1050"/>
        <v>0.29908918313369548</v>
      </c>
      <c r="DU322" s="17">
        <f t="shared" si="1050"/>
        <v>0.16724564784536039</v>
      </c>
      <c r="DW322">
        <v>-9.2999999999999999E-2</v>
      </c>
      <c r="DX322">
        <v>-0.12</v>
      </c>
      <c r="DY322">
        <v>-0.317</v>
      </c>
      <c r="DZ322">
        <v>-0.02</v>
      </c>
      <c r="EA322">
        <v>1.4E-2</v>
      </c>
    </row>
    <row r="323" spans="1:131">
      <c r="A323" s="7">
        <v>1981</v>
      </c>
      <c r="B323">
        <v>11</v>
      </c>
      <c r="C323">
        <v>8</v>
      </c>
      <c r="D323">
        <v>8</v>
      </c>
      <c r="E323">
        <v>7</v>
      </c>
      <c r="F323">
        <v>10</v>
      </c>
      <c r="G323">
        <v>22</v>
      </c>
      <c r="H323">
        <v>26</v>
      </c>
      <c r="I323">
        <v>0</v>
      </c>
      <c r="J323">
        <v>0</v>
      </c>
      <c r="M323" s="7">
        <v>1981</v>
      </c>
      <c r="N323">
        <v>19</v>
      </c>
      <c r="O323">
        <v>7</v>
      </c>
      <c r="P323">
        <v>10</v>
      </c>
      <c r="Q323">
        <v>12</v>
      </c>
      <c r="R323">
        <v>4</v>
      </c>
      <c r="S323">
        <v>12</v>
      </c>
      <c r="T323">
        <v>12</v>
      </c>
      <c r="U323">
        <v>3</v>
      </c>
      <c r="V323">
        <v>13</v>
      </c>
      <c r="W323">
        <v>2</v>
      </c>
      <c r="Y323" s="7">
        <v>1981</v>
      </c>
      <c r="Z323">
        <v>12</v>
      </c>
      <c r="AA323">
        <v>12</v>
      </c>
      <c r="AB323">
        <v>0</v>
      </c>
      <c r="AC323">
        <v>4</v>
      </c>
      <c r="AD323">
        <v>7</v>
      </c>
      <c r="AE323">
        <v>15</v>
      </c>
      <c r="AF323">
        <v>18</v>
      </c>
      <c r="AG323">
        <v>1</v>
      </c>
      <c r="AH323">
        <v>5</v>
      </c>
      <c r="AI323">
        <v>3</v>
      </c>
      <c r="AJ323">
        <v>15</v>
      </c>
      <c r="AM323" s="7">
        <v>1981</v>
      </c>
      <c r="AN323">
        <v>5</v>
      </c>
      <c r="AO323">
        <v>37</v>
      </c>
      <c r="AP323">
        <v>38</v>
      </c>
      <c r="AQ323">
        <v>0</v>
      </c>
      <c r="AR323">
        <v>2</v>
      </c>
      <c r="AS323">
        <v>2</v>
      </c>
      <c r="AT323">
        <v>7</v>
      </c>
      <c r="AU323">
        <v>0</v>
      </c>
      <c r="AV323">
        <v>4</v>
      </c>
      <c r="AW323">
        <v>51</v>
      </c>
      <c r="AX323">
        <v>0</v>
      </c>
      <c r="AY323">
        <v>0</v>
      </c>
      <c r="BA323" s="7" t="s">
        <v>79</v>
      </c>
      <c r="BB323" s="17">
        <f>CORREL($AO$322:$AO$360,B$322:B$360)</f>
        <v>-3.2762109781202843E-2</v>
      </c>
      <c r="BC323" s="17">
        <f t="shared" ref="BC323:BJ323" si="1051">CORREL($AO$322:$AO$360,C$322:C$360)</f>
        <v>-3.5841057063941972E-2</v>
      </c>
      <c r="BD323" s="17">
        <f t="shared" si="1051"/>
        <v>4.4160032117014476E-2</v>
      </c>
      <c r="BE323" s="17">
        <f t="shared" si="1051"/>
        <v>3.6724424344539472E-2</v>
      </c>
      <c r="BF323" s="17">
        <f t="shared" si="1051"/>
        <v>0.26955576921623642</v>
      </c>
      <c r="BG323" s="17">
        <f t="shared" si="1051"/>
        <v>-0.15642443056149444</v>
      </c>
      <c r="BH323" s="17">
        <f t="shared" si="1051"/>
        <v>-0.3040378669274672</v>
      </c>
      <c r="BI323" s="17">
        <f t="shared" si="1051"/>
        <v>0.2460893551145617</v>
      </c>
      <c r="BJ323" s="68">
        <f t="shared" si="1051"/>
        <v>-2.390366390079203E-2</v>
      </c>
      <c r="BK323" s="17">
        <f>CORREL($AO$322:$AO$360,N$322:N$360)</f>
        <v>-0.18146517305048285</v>
      </c>
      <c r="BL323" s="17">
        <f>CORREL($AO$322:$AO$360,O$322:O$360)</f>
        <v>9.2254603437783175E-2</v>
      </c>
      <c r="BM323" s="17">
        <f>CORREL($AO$322:$AO$360,P$322:P$360)</f>
        <v>0.32047806340182472</v>
      </c>
      <c r="BN323" s="17">
        <f t="shared" ref="BN323:BS323" si="1052">CORREL($AO$322:$AO$360,Q$322:Q$360)</f>
        <v>-0.36676189995044284</v>
      </c>
      <c r="BO323" s="17">
        <f t="shared" si="1052"/>
        <v>-0.27640487065097658</v>
      </c>
      <c r="BP323" s="17">
        <f t="shared" si="1052"/>
        <v>0.28543959576952566</v>
      </c>
      <c r="BQ323" s="17">
        <f t="shared" si="1052"/>
        <v>0.1666748846813374</v>
      </c>
      <c r="BR323" s="17">
        <f t="shared" si="1052"/>
        <v>-4.3761079247127514E-2</v>
      </c>
      <c r="BS323" s="68">
        <f t="shared" si="1052"/>
        <v>-4.3723408766801926E-2</v>
      </c>
      <c r="BT323" s="17">
        <f t="shared" ref="BT323:BZ323" si="1053">CORREL($AO$322:$AO$360,Z$322:Z$360)</f>
        <v>-0.64538050315703954</v>
      </c>
      <c r="BU323" s="17">
        <f t="shared" si="1053"/>
        <v>0.37844659819608079</v>
      </c>
      <c r="BV323" s="17">
        <f t="shared" si="1053"/>
        <v>0.12846729868659854</v>
      </c>
      <c r="BW323" s="17">
        <f t="shared" si="1053"/>
        <v>-0.34894269888890894</v>
      </c>
      <c r="BX323" s="17">
        <f t="shared" si="1053"/>
        <v>-0.29849729966343236</v>
      </c>
      <c r="BY323" s="17">
        <f t="shared" si="1053"/>
        <v>0.36065950070040487</v>
      </c>
      <c r="BZ323" s="17">
        <f t="shared" si="1053"/>
        <v>-7.4138436511701433E-2</v>
      </c>
      <c r="CA323" s="17">
        <f t="shared" ref="CA323:CD323" si="1054">CORREL($AO$322:$AO$360,AG$322:AG$360)</f>
        <v>9.2225374775778773E-2</v>
      </c>
      <c r="CB323" s="17">
        <f t="shared" si="1054"/>
        <v>0.2763768171516362</v>
      </c>
      <c r="CC323" s="17">
        <f t="shared" si="1054"/>
        <v>-8.7657025589797516E-2</v>
      </c>
      <c r="CD323" s="68">
        <f t="shared" si="1054"/>
        <v>-0.19952326104206172</v>
      </c>
      <c r="CE323" s="17" t="s">
        <v>79</v>
      </c>
      <c r="CF323" s="74">
        <f>CORREL($AO$322:$AO$360,H$46:H$84)</f>
        <v>0.32636317562877459</v>
      </c>
      <c r="CG323" s="74">
        <f t="shared" ref="CG323:CU323" si="1055">CORREL($AO$322:$AO$360,I$46:I$84)</f>
        <v>0.35187942949476086</v>
      </c>
      <c r="CH323" s="74">
        <f t="shared" si="1055"/>
        <v>0.21450820312777688</v>
      </c>
      <c r="CI323" s="74">
        <f t="shared" si="1055"/>
        <v>3.7017811837253764E-2</v>
      </c>
      <c r="CJ323" s="74">
        <f t="shared" si="1055"/>
        <v>-0.11125254663547669</v>
      </c>
      <c r="CK323" s="74">
        <f t="shared" si="1055"/>
        <v>-0.23467814016296165</v>
      </c>
      <c r="CL323" s="74">
        <f t="shared" si="1055"/>
        <v>-0.21850376971562738</v>
      </c>
      <c r="CM323" s="74">
        <f t="shared" si="1055"/>
        <v>-0.32541461609679934</v>
      </c>
      <c r="CN323" s="74">
        <f t="shared" si="1055"/>
        <v>-0.29297704639118954</v>
      </c>
      <c r="CO323" s="74">
        <f t="shared" si="1055"/>
        <v>-0.33905091279186927</v>
      </c>
      <c r="CP323" s="74">
        <f t="shared" si="1055"/>
        <v>-0.36242777590772435</v>
      </c>
      <c r="CQ323" s="74">
        <f t="shared" si="1055"/>
        <v>-0.35002773443209684</v>
      </c>
      <c r="CR323" s="74">
        <f t="shared" si="1055"/>
        <v>-0.35429922036643557</v>
      </c>
      <c r="CS323" s="74">
        <f t="shared" si="1055"/>
        <v>-0.29714124346727683</v>
      </c>
      <c r="CT323" s="74">
        <f t="shared" si="1055"/>
        <v>-0.25780787277755252</v>
      </c>
      <c r="CU323" s="74">
        <f t="shared" si="1055"/>
        <v>-0.42365747016792005</v>
      </c>
      <c r="CZ323" s="7">
        <v>1981</v>
      </c>
      <c r="DA323">
        <v>9</v>
      </c>
      <c r="DB323">
        <v>2</v>
      </c>
      <c r="DC323">
        <v>4</v>
      </c>
      <c r="DE323" s="7" t="s">
        <v>141</v>
      </c>
      <c r="DF323" s="17">
        <f>CORREL($DB$322:$DB$360,H$46:H$84)</f>
        <v>0.10356114694682327</v>
      </c>
      <c r="DG323" s="17">
        <f t="shared" ref="DG323:DU323" si="1056">CORREL($DB$322:$DB$360,I$46:I$84)</f>
        <v>0.3547514310332508</v>
      </c>
      <c r="DH323" s="17">
        <f t="shared" si="1056"/>
        <v>1.9372712322661058E-2</v>
      </c>
      <c r="DI323" s="17">
        <f t="shared" si="1056"/>
        <v>3.9606461269241527E-2</v>
      </c>
      <c r="DJ323" s="17">
        <f t="shared" si="1056"/>
        <v>-8.3192085101180854E-2</v>
      </c>
      <c r="DK323" s="17">
        <f t="shared" si="1056"/>
        <v>-0.23443268469444967</v>
      </c>
      <c r="DL323" s="17">
        <f t="shared" si="1056"/>
        <v>-0.39820955629088189</v>
      </c>
      <c r="DM323" s="17">
        <f t="shared" si="1056"/>
        <v>-0.1700256939832015</v>
      </c>
      <c r="DN323" s="17">
        <f t="shared" si="1056"/>
        <v>-0.16658382605232158</v>
      </c>
      <c r="DO323" s="17">
        <f t="shared" si="1056"/>
        <v>-0.14898582760770046</v>
      </c>
      <c r="DP323" s="17">
        <f t="shared" si="1056"/>
        <v>-0.16589059071177681</v>
      </c>
      <c r="DQ323" s="17">
        <f t="shared" si="1056"/>
        <v>-0.17967165491011386</v>
      </c>
      <c r="DR323" s="17">
        <f t="shared" si="1056"/>
        <v>-0.13937134749997529</v>
      </c>
      <c r="DS323" s="17">
        <f t="shared" si="1056"/>
        <v>-0.1487439096624113</v>
      </c>
      <c r="DT323" s="17">
        <f t="shared" si="1056"/>
        <v>-0.20045285561641488</v>
      </c>
      <c r="DU323" s="17">
        <f t="shared" si="1056"/>
        <v>-0.12370040780263791</v>
      </c>
      <c r="DW323">
        <v>-0.13600000000000001</v>
      </c>
      <c r="DX323">
        <v>5.6000000000000001E-2</v>
      </c>
      <c r="DY323">
        <v>0.127</v>
      </c>
      <c r="DZ323">
        <v>0.16800000000000001</v>
      </c>
      <c r="EA323">
        <v>6.2E-2</v>
      </c>
    </row>
    <row r="324" spans="1:131">
      <c r="A324" s="7">
        <v>1982</v>
      </c>
      <c r="B324">
        <v>7</v>
      </c>
      <c r="C324">
        <v>11</v>
      </c>
      <c r="D324">
        <v>14</v>
      </c>
      <c r="E324">
        <v>11</v>
      </c>
      <c r="F324">
        <v>0</v>
      </c>
      <c r="G324">
        <v>12</v>
      </c>
      <c r="H324">
        <v>16</v>
      </c>
      <c r="I324">
        <v>6</v>
      </c>
      <c r="J324">
        <v>15</v>
      </c>
      <c r="M324" s="7">
        <v>1982</v>
      </c>
      <c r="N324">
        <v>16</v>
      </c>
      <c r="O324">
        <v>11</v>
      </c>
      <c r="P324">
        <v>3</v>
      </c>
      <c r="Q324">
        <v>12</v>
      </c>
      <c r="R324">
        <v>13</v>
      </c>
      <c r="S324">
        <v>8</v>
      </c>
      <c r="T324">
        <v>18</v>
      </c>
      <c r="U324">
        <v>2</v>
      </c>
      <c r="V324">
        <v>9</v>
      </c>
      <c r="W324">
        <v>2</v>
      </c>
      <c r="Y324" s="7">
        <v>1982</v>
      </c>
      <c r="Z324">
        <v>12</v>
      </c>
      <c r="AA324">
        <v>7</v>
      </c>
      <c r="AB324">
        <v>1</v>
      </c>
      <c r="AC324">
        <v>9</v>
      </c>
      <c r="AD324">
        <v>7</v>
      </c>
      <c r="AE324">
        <v>15</v>
      </c>
      <c r="AF324">
        <v>8</v>
      </c>
      <c r="AG324">
        <v>10</v>
      </c>
      <c r="AH324">
        <v>8</v>
      </c>
      <c r="AI324">
        <v>10</v>
      </c>
      <c r="AJ324">
        <v>5</v>
      </c>
      <c r="AM324" s="7">
        <v>1982</v>
      </c>
      <c r="AN324">
        <v>1</v>
      </c>
      <c r="AO324">
        <v>46</v>
      </c>
      <c r="AP324">
        <v>46</v>
      </c>
      <c r="AQ324">
        <v>4</v>
      </c>
      <c r="AR324">
        <v>6</v>
      </c>
      <c r="AS324">
        <v>0</v>
      </c>
      <c r="AT324">
        <v>23</v>
      </c>
      <c r="AU324">
        <v>0</v>
      </c>
      <c r="AV324">
        <v>12</v>
      </c>
      <c r="AW324">
        <v>55</v>
      </c>
      <c r="AX324">
        <v>0</v>
      </c>
      <c r="AY324">
        <v>0</v>
      </c>
      <c r="BA324" s="7" t="s">
        <v>80</v>
      </c>
      <c r="BB324" s="17">
        <f>CORREL($AP$322:$AP$360,B$322:B$360)</f>
        <v>0.1003460050250909</v>
      </c>
      <c r="BC324" s="17">
        <f t="shared" ref="BC324:BJ324" si="1057">CORREL($AP$322:$AP$360,C$322:C$360)</f>
        <v>-9.4902249616381648E-2</v>
      </c>
      <c r="BD324" s="17">
        <f t="shared" si="1057"/>
        <v>1.6312416763750524E-2</v>
      </c>
      <c r="BE324" s="17">
        <f t="shared" si="1057"/>
        <v>0.11006558260695977</v>
      </c>
      <c r="BF324" s="17">
        <f t="shared" si="1057"/>
        <v>0.18126517364502287</v>
      </c>
      <c r="BG324" s="17">
        <f t="shared" si="1057"/>
        <v>-0.13841637392303011</v>
      </c>
      <c r="BH324" s="17">
        <f t="shared" si="1057"/>
        <v>-0.40426745570748346</v>
      </c>
      <c r="BI324" s="17">
        <f t="shared" si="1057"/>
        <v>0.22443794085651436</v>
      </c>
      <c r="BJ324" s="68">
        <f t="shared" si="1057"/>
        <v>3.7581629990163908E-2</v>
      </c>
      <c r="BK324" s="17">
        <f>CORREL($AP$322:$AP$360,N$322:N$360)</f>
        <v>-0.14596412068582276</v>
      </c>
      <c r="BL324" s="17">
        <f>CORREL($AP$322:$AP$360,O$322:O$360)</f>
        <v>8.7223741560951459E-2</v>
      </c>
      <c r="BM324" s="17">
        <f>CORREL($AP$322:$AP$360,P$322:P$360)</f>
        <v>0.19594085291089844</v>
      </c>
      <c r="BN324" s="17">
        <f t="shared" ref="BN324:BS324" si="1058">CORREL($AP$322:$AP$360,Q$322:Q$360)</f>
        <v>-0.33730589036580572</v>
      </c>
      <c r="BO324" s="17">
        <f t="shared" si="1058"/>
        <v>-0.12415994764130291</v>
      </c>
      <c r="BP324" s="17">
        <f t="shared" si="1058"/>
        <v>0.17535914864315388</v>
      </c>
      <c r="BQ324" s="17">
        <f t="shared" si="1058"/>
        <v>0.13712674887068202</v>
      </c>
      <c r="BR324" s="17">
        <f t="shared" si="1058"/>
        <v>-1.8659051072657865E-2</v>
      </c>
      <c r="BS324" s="68">
        <f t="shared" si="1058"/>
        <v>1.5512217169158767E-2</v>
      </c>
      <c r="BT324" s="17">
        <f t="shared" ref="BT324:BZ324" si="1059">CORREL($AP$322:$AP$360,Z$322:Z$360)</f>
        <v>-0.65013210687120648</v>
      </c>
      <c r="BU324" s="17">
        <f t="shared" si="1059"/>
        <v>0.33056353117196507</v>
      </c>
      <c r="BV324" s="17">
        <f t="shared" si="1059"/>
        <v>0.26273195573704844</v>
      </c>
      <c r="BW324" s="17">
        <f t="shared" si="1059"/>
        <v>-0.40570683048622164</v>
      </c>
      <c r="BX324" s="17">
        <f t="shared" si="1059"/>
        <v>-0.2809628347520326</v>
      </c>
      <c r="BY324" s="17">
        <f t="shared" si="1059"/>
        <v>0.36481068965226571</v>
      </c>
      <c r="BZ324" s="17">
        <f t="shared" si="1059"/>
        <v>-0.17528268111388673</v>
      </c>
      <c r="CA324" s="17">
        <f t="shared" ref="CA324:CD324" si="1060">CORREL($AP$322:$AP$360,AG$322:AG$360)</f>
        <v>0.27516184925327553</v>
      </c>
      <c r="CB324" s="17">
        <f t="shared" si="1060"/>
        <v>0.22700074730812703</v>
      </c>
      <c r="CC324" s="17">
        <f t="shared" si="1060"/>
        <v>3.8653173616969058E-2</v>
      </c>
      <c r="CD324" s="68">
        <f t="shared" si="1060"/>
        <v>-0.31906897924171207</v>
      </c>
      <c r="CE324" s="17" t="s">
        <v>80</v>
      </c>
      <c r="CF324" s="74">
        <f>CORREL($AP$322:$AP$360,H$46:H$84)</f>
        <v>0.22413221618517493</v>
      </c>
      <c r="CG324" s="74">
        <f t="shared" ref="CG324:CU324" si="1061">CORREL($AP$322:$AP$360,I$46:I$84)</f>
        <v>0.19270844853113953</v>
      </c>
      <c r="CH324" s="74">
        <f t="shared" si="1061"/>
        <v>0.26133821516882111</v>
      </c>
      <c r="CI324" s="74">
        <f t="shared" si="1061"/>
        <v>0.10503779457076186</v>
      </c>
      <c r="CJ324" s="74">
        <f t="shared" si="1061"/>
        <v>3.5764366209926728E-2</v>
      </c>
      <c r="CK324" s="74">
        <f t="shared" si="1061"/>
        <v>-4.5590932032355327E-2</v>
      </c>
      <c r="CL324" s="74">
        <f t="shared" si="1061"/>
        <v>-0.10823854917959398</v>
      </c>
      <c r="CM324" s="74">
        <f t="shared" si="1061"/>
        <v>-0.14134299713906012</v>
      </c>
      <c r="CN324" s="74">
        <f t="shared" si="1061"/>
        <v>-9.2522948830958421E-2</v>
      </c>
      <c r="CO324" s="74">
        <f t="shared" si="1061"/>
        <v>-0.13818578839925519</v>
      </c>
      <c r="CP324" s="74">
        <f t="shared" si="1061"/>
        <v>-0.16874131981557303</v>
      </c>
      <c r="CQ324" s="74">
        <f t="shared" si="1061"/>
        <v>-0.16662914154648178</v>
      </c>
      <c r="CR324" s="74">
        <f t="shared" si="1061"/>
        <v>-0.1744739764359316</v>
      </c>
      <c r="CS324" s="74">
        <f t="shared" si="1061"/>
        <v>-0.1052136963179842</v>
      </c>
      <c r="CT324" s="74">
        <f t="shared" si="1061"/>
        <v>-0.10952066716919719</v>
      </c>
      <c r="CU324" s="74">
        <f t="shared" si="1061"/>
        <v>-0.34688473543976489</v>
      </c>
      <c r="CZ324" s="7">
        <v>1982</v>
      </c>
      <c r="DA324">
        <v>10</v>
      </c>
      <c r="DB324">
        <v>3</v>
      </c>
      <c r="DC324">
        <v>2</v>
      </c>
      <c r="DE324" s="7" t="s">
        <v>142</v>
      </c>
      <c r="DF324" s="17">
        <f>CORREL($DC$322:$DC$360,H$46:H$84)</f>
        <v>3.7346537866645583E-3</v>
      </c>
      <c r="DG324" s="17">
        <f t="shared" ref="DG324:DU324" si="1062">CORREL($DC$322:$DC$360,I$46:I$84)</f>
        <v>-3.0843107471704989E-2</v>
      </c>
      <c r="DH324" s="17">
        <f t="shared" si="1062"/>
        <v>0.14012224989940178</v>
      </c>
      <c r="DI324" s="17">
        <f t="shared" si="1062"/>
        <v>7.760537201926937E-2</v>
      </c>
      <c r="DJ324" s="17">
        <f t="shared" si="1062"/>
        <v>0.13407274939025052</v>
      </c>
      <c r="DK324" s="17">
        <f t="shared" si="1062"/>
        <v>9.9590962241636133E-2</v>
      </c>
      <c r="DL324" s="17">
        <f t="shared" si="1062"/>
        <v>-2.6283032619060314E-3</v>
      </c>
      <c r="DM324" s="17">
        <f t="shared" si="1062"/>
        <v>-7.8141546302816403E-2</v>
      </c>
      <c r="DN324" s="17">
        <f t="shared" si="1062"/>
        <v>7.9194586823407298E-2</v>
      </c>
      <c r="DO324" s="17">
        <f t="shared" si="1062"/>
        <v>7.9671210891584018E-3</v>
      </c>
      <c r="DP324" s="17">
        <f t="shared" si="1062"/>
        <v>-3.0873067659342734E-2</v>
      </c>
      <c r="DQ324" s="17">
        <f t="shared" si="1062"/>
        <v>-3.4489848150669147E-2</v>
      </c>
      <c r="DR324" s="17">
        <f t="shared" si="1062"/>
        <v>-6.3174234546724536E-2</v>
      </c>
      <c r="DS324" s="17">
        <f t="shared" si="1062"/>
        <v>-6.5466936615612342E-2</v>
      </c>
      <c r="DT324" s="17">
        <f t="shared" si="1062"/>
        <v>-9.6193871987541812E-2</v>
      </c>
      <c r="DU324" s="17">
        <f t="shared" si="1062"/>
        <v>-0.29782664933911224</v>
      </c>
      <c r="DW324">
        <v>0.20899999999999999</v>
      </c>
      <c r="DX324">
        <v>0.246</v>
      </c>
      <c r="DY324">
        <v>0.154</v>
      </c>
      <c r="DZ324">
        <v>0.19400000000000001</v>
      </c>
      <c r="EA324">
        <v>0.30199999999999999</v>
      </c>
    </row>
    <row r="325" spans="1:131">
      <c r="A325" s="7">
        <v>1983</v>
      </c>
      <c r="B325">
        <v>7</v>
      </c>
      <c r="C325">
        <v>22</v>
      </c>
      <c r="D325">
        <v>4</v>
      </c>
      <c r="E325">
        <v>20</v>
      </c>
      <c r="F325">
        <v>0</v>
      </c>
      <c r="G325">
        <v>4</v>
      </c>
      <c r="H325">
        <v>19</v>
      </c>
      <c r="I325">
        <v>0</v>
      </c>
      <c r="J325">
        <v>16</v>
      </c>
      <c r="M325" s="7">
        <v>1983</v>
      </c>
      <c r="N325">
        <v>9</v>
      </c>
      <c r="O325">
        <v>10</v>
      </c>
      <c r="P325">
        <v>11</v>
      </c>
      <c r="Q325">
        <v>11</v>
      </c>
      <c r="R325">
        <v>14</v>
      </c>
      <c r="S325">
        <v>13</v>
      </c>
      <c r="T325">
        <v>13</v>
      </c>
      <c r="U325">
        <v>1</v>
      </c>
      <c r="V325">
        <v>10</v>
      </c>
      <c r="W325">
        <v>1</v>
      </c>
      <c r="Y325" s="7">
        <v>1983</v>
      </c>
      <c r="Z325">
        <v>11</v>
      </c>
      <c r="AA325">
        <v>12</v>
      </c>
      <c r="AB325">
        <v>9</v>
      </c>
      <c r="AC325">
        <v>5</v>
      </c>
      <c r="AD325">
        <v>5</v>
      </c>
      <c r="AE325">
        <v>17</v>
      </c>
      <c r="AF325">
        <v>6</v>
      </c>
      <c r="AG325">
        <v>13</v>
      </c>
      <c r="AH325">
        <v>5</v>
      </c>
      <c r="AI325">
        <v>9</v>
      </c>
      <c r="AJ325">
        <v>0</v>
      </c>
      <c r="AM325" s="7">
        <v>1983</v>
      </c>
      <c r="AN325">
        <v>6</v>
      </c>
      <c r="AO325">
        <v>24</v>
      </c>
      <c r="AP325">
        <v>41</v>
      </c>
      <c r="AQ325">
        <v>0</v>
      </c>
      <c r="AR325">
        <v>2</v>
      </c>
      <c r="AS325">
        <v>4</v>
      </c>
      <c r="AT325">
        <v>25</v>
      </c>
      <c r="AU325">
        <v>0</v>
      </c>
      <c r="AV325">
        <v>14</v>
      </c>
      <c r="AW325">
        <v>67</v>
      </c>
      <c r="AX325">
        <v>0</v>
      </c>
      <c r="AY325">
        <v>0</v>
      </c>
      <c r="BA325" s="7" t="s">
        <v>342</v>
      </c>
      <c r="BB325" s="17">
        <f>CORREL($AQ$322:$AQ$360,B$322:B$360)</f>
        <v>7.9999493563022994E-2</v>
      </c>
      <c r="BC325" s="17">
        <f t="shared" ref="BC325:BJ325" si="1063">CORREL($AQ$322:$AQ$360,C$322:C$360)</f>
        <v>0.30139879322569318</v>
      </c>
      <c r="BD325" s="17">
        <f t="shared" si="1063"/>
        <v>-0.10210032642068133</v>
      </c>
      <c r="BE325" s="17">
        <f t="shared" si="1063"/>
        <v>0.11426513510568305</v>
      </c>
      <c r="BF325" s="17">
        <f t="shared" si="1063"/>
        <v>-0.14403160560459444</v>
      </c>
      <c r="BG325" s="17">
        <f t="shared" si="1063"/>
        <v>-0.24096175014470181</v>
      </c>
      <c r="BH325" s="17">
        <f t="shared" si="1063"/>
        <v>-0.24090884211688698</v>
      </c>
      <c r="BI325" s="17">
        <f t="shared" si="1063"/>
        <v>0.44722426452644981</v>
      </c>
      <c r="BJ325" s="68">
        <f t="shared" si="1063"/>
        <v>-6.3915002280821726E-2</v>
      </c>
      <c r="BK325" s="17">
        <f>CORREL($AQ$322:$AQ$360,N$322:N$360)</f>
        <v>7.0929788572914654E-2</v>
      </c>
      <c r="BL325" s="17">
        <f>CORREL($AQ$322:$AQ$360,O$322:O$360)</f>
        <v>8.5821510251967228E-2</v>
      </c>
      <c r="BM325" s="17">
        <f>CORREL($AQ$322:$AQ$360,P$322:P$360)</f>
        <v>6.9643414234418652E-2</v>
      </c>
      <c r="BN325" s="17">
        <f t="shared" ref="BN325:BS325" si="1064">CORREL($AQ$322:$AQ$360,Q$322:Q$360)</f>
        <v>-0.19283447130947795</v>
      </c>
      <c r="BO325" s="17">
        <f t="shared" si="1064"/>
        <v>0.14615990528381839</v>
      </c>
      <c r="BP325" s="17">
        <f t="shared" si="1064"/>
        <v>-1.7281705747783292E-2</v>
      </c>
      <c r="BQ325" s="17">
        <f t="shared" si="1064"/>
        <v>-2.7685716538078625E-3</v>
      </c>
      <c r="BR325" s="17">
        <f t="shared" si="1064"/>
        <v>1.6148115135866028E-2</v>
      </c>
      <c r="BS325" s="68">
        <f t="shared" si="1064"/>
        <v>-0.19188996231159025</v>
      </c>
      <c r="BT325" s="17">
        <f t="shared" ref="BT325:BZ325" si="1065">CORREL($AQ$322:$AQ$360,Z$322:Z$360)</f>
        <v>-0.15990380637594964</v>
      </c>
      <c r="BU325" s="17">
        <f t="shared" si="1065"/>
        <v>6.3212274820598061E-2</v>
      </c>
      <c r="BV325" s="17">
        <f t="shared" si="1065"/>
        <v>0.10458885969385523</v>
      </c>
      <c r="BW325" s="17">
        <f t="shared" si="1065"/>
        <v>-0.11938239568749297</v>
      </c>
      <c r="BX325" s="17">
        <f t="shared" si="1065"/>
        <v>-0.20962068321638266</v>
      </c>
      <c r="BY325" s="17">
        <f t="shared" si="1065"/>
        <v>0.52207603487999699</v>
      </c>
      <c r="BZ325" s="17">
        <f t="shared" si="1065"/>
        <v>-0.26937031262617173</v>
      </c>
      <c r="CA325" s="17">
        <f t="shared" ref="CA325:CD325" si="1066">CORREL($AQ$322:$AQ$360,AG$322:AG$360)</f>
        <v>-2.4259502215762237E-2</v>
      </c>
      <c r="CB325" s="17">
        <f t="shared" si="1066"/>
        <v>2.6661341303910558E-2</v>
      </c>
      <c r="CC325" s="17">
        <f t="shared" si="1066"/>
        <v>-3.6437852201011117E-2</v>
      </c>
      <c r="CD325" s="68">
        <f t="shared" si="1066"/>
        <v>-0.28939211545523114</v>
      </c>
      <c r="CE325" s="17" t="s">
        <v>342</v>
      </c>
      <c r="CF325" s="74">
        <f>CORREL($AQ$322:$AQ$360,H$46:H$84)</f>
        <v>0.2091857310844201</v>
      </c>
      <c r="CG325" s="74">
        <f t="shared" ref="CG325:CU325" si="1067">CORREL($AQ$322:$AQ$360,I$46:I$84)</f>
        <v>0.11662836182996321</v>
      </c>
      <c r="CH325" s="74">
        <f t="shared" si="1067"/>
        <v>0.14829656966778368</v>
      </c>
      <c r="CI325" s="74">
        <f t="shared" si="1067"/>
        <v>-5.0034226469625083E-2</v>
      </c>
      <c r="CJ325" s="74">
        <f t="shared" si="1067"/>
        <v>-6.0742096612581495E-2</v>
      </c>
      <c r="CK325" s="74">
        <f t="shared" si="1067"/>
        <v>-0.13871766430324875</v>
      </c>
      <c r="CL325" s="74">
        <f t="shared" si="1067"/>
        <v>-5.0753180982460469E-2</v>
      </c>
      <c r="CM325" s="74">
        <f t="shared" si="1067"/>
        <v>-0.18710535353978372</v>
      </c>
      <c r="CN325" s="74">
        <f t="shared" si="1067"/>
        <v>-0.15286511274657069</v>
      </c>
      <c r="CO325" s="74">
        <f t="shared" si="1067"/>
        <v>-0.16573197678769822</v>
      </c>
      <c r="CP325" s="74">
        <f t="shared" si="1067"/>
        <v>-0.19987973245473167</v>
      </c>
      <c r="CQ325" s="74">
        <f t="shared" si="1067"/>
        <v>-0.2154057330419788</v>
      </c>
      <c r="CR325" s="74">
        <f t="shared" si="1067"/>
        <v>-0.25191976879686528</v>
      </c>
      <c r="CS325" s="74">
        <f t="shared" si="1067"/>
        <v>-0.14759179279212503</v>
      </c>
      <c r="CT325" s="74">
        <f t="shared" si="1067"/>
        <v>-0.10945769320489954</v>
      </c>
      <c r="CU325" s="74">
        <f t="shared" si="1067"/>
        <v>-0.22400586251346347</v>
      </c>
      <c r="CZ325" s="7">
        <v>1983</v>
      </c>
      <c r="DA325">
        <v>13</v>
      </c>
      <c r="DB325">
        <v>4</v>
      </c>
      <c r="DC325">
        <v>0</v>
      </c>
      <c r="DW325">
        <v>-0.41599999999999998</v>
      </c>
      <c r="DX325">
        <v>-0.50700000000000001</v>
      </c>
      <c r="DY325">
        <v>-0.65200000000000002</v>
      </c>
      <c r="DZ325">
        <v>-0.48099999999999998</v>
      </c>
      <c r="EA325">
        <v>2.1000000000000001E-2</v>
      </c>
    </row>
    <row r="326" spans="1:131">
      <c r="A326" s="7">
        <v>1984</v>
      </c>
      <c r="B326">
        <v>15</v>
      </c>
      <c r="C326">
        <v>16</v>
      </c>
      <c r="D326">
        <v>0</v>
      </c>
      <c r="E326">
        <v>13</v>
      </c>
      <c r="F326">
        <v>9</v>
      </c>
      <c r="G326">
        <v>7</v>
      </c>
      <c r="H326">
        <v>12</v>
      </c>
      <c r="I326">
        <v>20</v>
      </c>
      <c r="J326">
        <v>0</v>
      </c>
      <c r="M326" s="7">
        <v>1984</v>
      </c>
      <c r="N326">
        <v>0</v>
      </c>
      <c r="O326">
        <v>9</v>
      </c>
      <c r="P326">
        <v>17</v>
      </c>
      <c r="Q326">
        <v>9</v>
      </c>
      <c r="R326">
        <v>5</v>
      </c>
      <c r="S326">
        <v>17</v>
      </c>
      <c r="T326">
        <v>24</v>
      </c>
      <c r="U326">
        <v>4</v>
      </c>
      <c r="V326">
        <v>7</v>
      </c>
      <c r="W326">
        <v>2</v>
      </c>
      <c r="Y326" s="7">
        <v>1984</v>
      </c>
      <c r="Z326">
        <v>7</v>
      </c>
      <c r="AA326">
        <v>23</v>
      </c>
      <c r="AB326">
        <v>6</v>
      </c>
      <c r="AC326">
        <v>3</v>
      </c>
      <c r="AD326">
        <v>0</v>
      </c>
      <c r="AE326">
        <v>15</v>
      </c>
      <c r="AF326">
        <v>9</v>
      </c>
      <c r="AG326">
        <v>13</v>
      </c>
      <c r="AH326">
        <v>8</v>
      </c>
      <c r="AI326">
        <v>4</v>
      </c>
      <c r="AJ326">
        <v>4</v>
      </c>
      <c r="AM326" s="7">
        <v>1984</v>
      </c>
      <c r="AN326">
        <v>17</v>
      </c>
      <c r="AO326">
        <v>61</v>
      </c>
      <c r="AP326">
        <v>67</v>
      </c>
      <c r="AQ326">
        <v>4</v>
      </c>
      <c r="AR326">
        <v>6</v>
      </c>
      <c r="AS326">
        <v>16</v>
      </c>
      <c r="AT326">
        <v>27</v>
      </c>
      <c r="AU326">
        <v>0</v>
      </c>
      <c r="AV326">
        <v>10</v>
      </c>
      <c r="AW326">
        <v>58</v>
      </c>
      <c r="AX326">
        <v>2</v>
      </c>
      <c r="AY326">
        <v>0</v>
      </c>
      <c r="BA326" s="7" t="s">
        <v>82</v>
      </c>
      <c r="BB326" s="17">
        <f>CORREL($AR$322:$AR$360,B$322:B$360)</f>
        <v>0.10277515400140717</v>
      </c>
      <c r="BC326" s="17">
        <f t="shared" ref="BC326:BJ326" si="1068">CORREL($AR$322:$AR$360,C$322:C$360)</f>
        <v>-6.4561662018849358E-2</v>
      </c>
      <c r="BD326" s="17">
        <f t="shared" si="1068"/>
        <v>0.11080556500734494</v>
      </c>
      <c r="BE326" s="17">
        <f t="shared" si="1068"/>
        <v>-1.0333623856506166E-3</v>
      </c>
      <c r="BF326" s="17">
        <f t="shared" si="1068"/>
        <v>-0.27772535509334279</v>
      </c>
      <c r="BG326" s="17">
        <f t="shared" si="1068"/>
        <v>-0.22883376424231325</v>
      </c>
      <c r="BH326" s="17">
        <f t="shared" si="1068"/>
        <v>-1.869113469177917E-2</v>
      </c>
      <c r="BI326" s="17">
        <f t="shared" si="1068"/>
        <v>0.22336230294701537</v>
      </c>
      <c r="BJ326" s="68">
        <f t="shared" si="1068"/>
        <v>9.1925936418188428E-2</v>
      </c>
      <c r="BK326" s="17">
        <f>CORREL($AR$322:$AR$360,N$322:N$360)</f>
        <v>0.16842101629901007</v>
      </c>
      <c r="BL326" s="17">
        <f>CORREL($AR$322:$AR$360,O$322:O$360)</f>
        <v>0.38965918640701552</v>
      </c>
      <c r="BM326" s="17">
        <f>CORREL($AR$322:$AR$360,P$322:P$360)</f>
        <v>-0.18865094394918214</v>
      </c>
      <c r="BN326" s="17">
        <f t="shared" ref="BN326:BS326" si="1069">CORREL($AR$322:$AR$360,Q$322:Q$360)</f>
        <v>8.151775524232617E-2</v>
      </c>
      <c r="BO326" s="17">
        <f t="shared" si="1069"/>
        <v>0.41326901373263258</v>
      </c>
      <c r="BP326" s="17">
        <f t="shared" si="1069"/>
        <v>-0.36564310407516248</v>
      </c>
      <c r="BQ326" s="17">
        <f t="shared" si="1069"/>
        <v>-3.3461989169025035E-2</v>
      </c>
      <c r="BR326" s="17">
        <f t="shared" si="1069"/>
        <v>-8.680733238231074E-2</v>
      </c>
      <c r="BS326" s="68">
        <f t="shared" si="1069"/>
        <v>-0.28292235890020423</v>
      </c>
      <c r="BT326" s="17">
        <f t="shared" ref="BT326:BZ326" si="1070">CORREL($AR$322:$AR$360,Z$322:Z$360)</f>
        <v>-0.29857517209296608</v>
      </c>
      <c r="BU326" s="17">
        <f t="shared" si="1070"/>
        <v>-0.14997006746125227</v>
      </c>
      <c r="BV326" s="17">
        <f t="shared" si="1070"/>
        <v>0.29237326294157784</v>
      </c>
      <c r="BW326" s="17">
        <f t="shared" si="1070"/>
        <v>1.2974996289176342E-2</v>
      </c>
      <c r="BX326" s="17">
        <f t="shared" si="1070"/>
        <v>-7.6951944804083072E-2</v>
      </c>
      <c r="BY326" s="17">
        <f t="shared" si="1070"/>
        <v>0.42218689996001746</v>
      </c>
      <c r="BZ326" s="17">
        <f t="shared" si="1070"/>
        <v>-0.11718016013250182</v>
      </c>
      <c r="CA326" s="17">
        <f t="shared" ref="CA326:CD326" si="1071">CORREL($AR$322:$AR$360,AG$322:AG$360)</f>
        <v>7.088004266211792E-2</v>
      </c>
      <c r="CB326" s="17">
        <f t="shared" si="1071"/>
        <v>-0.24325343276504333</v>
      </c>
      <c r="CC326" s="17">
        <f t="shared" si="1071"/>
        <v>8.8212120183875739E-2</v>
      </c>
      <c r="CD326" s="68">
        <f t="shared" si="1071"/>
        <v>-0.17484210226055769</v>
      </c>
      <c r="CE326" s="17" t="s">
        <v>82</v>
      </c>
      <c r="CF326" s="74">
        <f>CORREL($AR$322:$AR$360,H$46:H$84)</f>
        <v>0.1907565288012909</v>
      </c>
      <c r="CG326" s="74">
        <f t="shared" ref="CG326:CU326" si="1072">CORREL($AR$322:$AR$360,I$46:I$84)</f>
        <v>5.0414741754723887E-2</v>
      </c>
      <c r="CH326" s="74">
        <f t="shared" si="1072"/>
        <v>0.30865370390834468</v>
      </c>
      <c r="CI326" s="74">
        <f t="shared" si="1072"/>
        <v>0.16862292556436478</v>
      </c>
      <c r="CJ326" s="74">
        <f t="shared" si="1072"/>
        <v>0.11510902067435</v>
      </c>
      <c r="CK326" s="74">
        <f t="shared" si="1072"/>
        <v>0.12611155362288606</v>
      </c>
      <c r="CL326" s="74">
        <f t="shared" si="1072"/>
        <v>0.45277571066954503</v>
      </c>
      <c r="CM326" s="74">
        <f t="shared" si="1072"/>
        <v>0.29171547317954044</v>
      </c>
      <c r="CN326" s="74">
        <f t="shared" si="1072"/>
        <v>0.16072930525600146</v>
      </c>
      <c r="CO326" s="74">
        <f t="shared" si="1072"/>
        <v>0.153789255996476</v>
      </c>
      <c r="CP326" s="74">
        <f t="shared" si="1072"/>
        <v>0.17077240950373912</v>
      </c>
      <c r="CQ326" s="74">
        <f t="shared" si="1072"/>
        <v>0.19672885258690562</v>
      </c>
      <c r="CR326" s="74">
        <f t="shared" si="1072"/>
        <v>0.19718600019769258</v>
      </c>
      <c r="CS326" s="74">
        <f t="shared" si="1072"/>
        <v>0.30485099913026925</v>
      </c>
      <c r="CT326" s="74">
        <f t="shared" si="1072"/>
        <v>0.34784756874582934</v>
      </c>
      <c r="CU326" s="74">
        <f t="shared" si="1072"/>
        <v>-1.3628546664756349E-2</v>
      </c>
      <c r="CZ326" s="7">
        <v>1984</v>
      </c>
      <c r="DA326">
        <v>11</v>
      </c>
      <c r="DB326">
        <v>4</v>
      </c>
      <c r="DC326">
        <v>0</v>
      </c>
      <c r="DE326" s="6" t="s">
        <v>494</v>
      </c>
      <c r="DF326" s="5" t="s">
        <v>492</v>
      </c>
      <c r="DG326" s="5" t="s">
        <v>493</v>
      </c>
      <c r="DH326" s="5" t="s">
        <v>140</v>
      </c>
      <c r="DI326" s="5" t="s">
        <v>141</v>
      </c>
      <c r="DJ326" s="5" t="s">
        <v>142</v>
      </c>
      <c r="DW326">
        <v>-0.158</v>
      </c>
      <c r="DX326">
        <v>-6.9000000000000006E-2</v>
      </c>
      <c r="DY326">
        <v>-2.1999999999999999E-2</v>
      </c>
      <c r="DZ326">
        <v>0.125</v>
      </c>
      <c r="EA326">
        <v>-0.22500000000000001</v>
      </c>
    </row>
    <row r="327" spans="1:131">
      <c r="A327" s="7">
        <v>1985</v>
      </c>
      <c r="B327">
        <v>9</v>
      </c>
      <c r="C327">
        <v>26</v>
      </c>
      <c r="D327">
        <v>0</v>
      </c>
      <c r="E327">
        <v>5</v>
      </c>
      <c r="F327">
        <v>10</v>
      </c>
      <c r="G327">
        <v>16</v>
      </c>
      <c r="H327">
        <v>13</v>
      </c>
      <c r="I327">
        <v>13</v>
      </c>
      <c r="J327">
        <v>0</v>
      </c>
      <c r="M327" s="7">
        <v>1985</v>
      </c>
      <c r="N327">
        <v>20</v>
      </c>
      <c r="O327">
        <v>12</v>
      </c>
      <c r="P327">
        <v>6</v>
      </c>
      <c r="Q327">
        <v>16</v>
      </c>
      <c r="R327">
        <v>3</v>
      </c>
      <c r="S327">
        <v>16</v>
      </c>
      <c r="T327">
        <v>10</v>
      </c>
      <c r="U327">
        <v>0</v>
      </c>
      <c r="V327">
        <v>9</v>
      </c>
      <c r="W327">
        <v>2</v>
      </c>
      <c r="Y327" s="7">
        <v>1985</v>
      </c>
      <c r="Z327">
        <v>13</v>
      </c>
      <c r="AA327">
        <v>15</v>
      </c>
      <c r="AB327">
        <v>3</v>
      </c>
      <c r="AC327">
        <v>8</v>
      </c>
      <c r="AD327">
        <v>6</v>
      </c>
      <c r="AE327">
        <v>14</v>
      </c>
      <c r="AF327">
        <v>11</v>
      </c>
      <c r="AG327">
        <v>0</v>
      </c>
      <c r="AH327">
        <v>6</v>
      </c>
      <c r="AI327">
        <v>1</v>
      </c>
      <c r="AJ327">
        <v>15</v>
      </c>
      <c r="AM327" s="7">
        <v>1985</v>
      </c>
      <c r="AN327">
        <v>7</v>
      </c>
      <c r="AO327">
        <v>40</v>
      </c>
      <c r="AP327">
        <v>38</v>
      </c>
      <c r="AQ327">
        <v>6</v>
      </c>
      <c r="AR327">
        <v>2</v>
      </c>
      <c r="AS327">
        <v>3</v>
      </c>
      <c r="AT327">
        <v>13</v>
      </c>
      <c r="AU327">
        <v>1</v>
      </c>
      <c r="AV327">
        <v>10</v>
      </c>
      <c r="AW327">
        <v>41</v>
      </c>
      <c r="AX327">
        <v>1</v>
      </c>
      <c r="AY327">
        <v>0</v>
      </c>
      <c r="BA327" s="7" t="s">
        <v>83</v>
      </c>
      <c r="BB327" s="17">
        <f>CORREL($AS$322:$AS$360,B$322:B$360)</f>
        <v>0.12389333633046343</v>
      </c>
      <c r="BC327" s="17">
        <f t="shared" ref="BC327:BJ327" si="1073">CORREL($AS$322:$AS$360,C$322:C$360)</f>
        <v>-0.15550939460192403</v>
      </c>
      <c r="BD327" s="17">
        <f t="shared" si="1073"/>
        <v>1.1879339686554514E-2</v>
      </c>
      <c r="BE327" s="17">
        <f t="shared" si="1073"/>
        <v>-6.2001743139037018E-3</v>
      </c>
      <c r="BF327" s="17">
        <f t="shared" si="1073"/>
        <v>0.4034707113082438</v>
      </c>
      <c r="BG327" s="17">
        <f t="shared" si="1073"/>
        <v>-0.15104324948571948</v>
      </c>
      <c r="BH327" s="17">
        <f t="shared" si="1073"/>
        <v>-0.28094213221335723</v>
      </c>
      <c r="BI327" s="17">
        <f t="shared" si="1073"/>
        <v>-3.0375178360907164E-2</v>
      </c>
      <c r="BJ327" s="68">
        <f t="shared" si="1073"/>
        <v>9.5652663570277088E-2</v>
      </c>
      <c r="BK327" s="17">
        <f>CORREL($AS$322:$AS$360,N$322:N$360)</f>
        <v>-0.23608148238445054</v>
      </c>
      <c r="BL327" s="17">
        <f>CORREL($AS$322:$AS$360,O$322:O$360)</f>
        <v>-0.12358593598729967</v>
      </c>
      <c r="BM327" s="17">
        <f>CORREL($AS$322:$AS$360,P$322:P$360)</f>
        <v>0.16643721241210793</v>
      </c>
      <c r="BN327" s="17">
        <f t="shared" ref="BN327:BS327" si="1074">CORREL($AS$322:$AS$360,Q$322:Q$360)</f>
        <v>-0.1083021605362333</v>
      </c>
      <c r="BO327" s="17">
        <f t="shared" si="1074"/>
        <v>-0.10618992874433891</v>
      </c>
      <c r="BP327" s="17">
        <f t="shared" si="1074"/>
        <v>0.48686174183921105</v>
      </c>
      <c r="BQ327" s="17">
        <f t="shared" si="1074"/>
        <v>2.5739991668481017E-3</v>
      </c>
      <c r="BR327" s="17">
        <f t="shared" si="1074"/>
        <v>-0.10073364239016806</v>
      </c>
      <c r="BS327" s="68">
        <f t="shared" si="1074"/>
        <v>2.9318379160643052E-3</v>
      </c>
      <c r="BT327" s="17">
        <f t="shared" ref="BT327:BZ327" si="1075">CORREL($AS$322:$AS$360,Z$322:Z$360)</f>
        <v>-0.29372029124592586</v>
      </c>
      <c r="BU327" s="17">
        <f t="shared" si="1075"/>
        <v>0.52301276664834206</v>
      </c>
      <c r="BV327" s="17">
        <f t="shared" si="1075"/>
        <v>-1.5413417486211665E-2</v>
      </c>
      <c r="BW327" s="17">
        <f t="shared" si="1075"/>
        <v>-0.37273625703452012</v>
      </c>
      <c r="BX327" s="17">
        <f t="shared" si="1075"/>
        <v>-0.2167218037339482</v>
      </c>
      <c r="BY327" s="17">
        <f t="shared" si="1075"/>
        <v>0.38984917996307983</v>
      </c>
      <c r="BZ327" s="17">
        <f t="shared" si="1075"/>
        <v>-0.30226273093781098</v>
      </c>
      <c r="CA327" s="17">
        <f t="shared" ref="CA327:CD327" si="1076">CORREL($AS$322:$AS$360,AG$322:AG$360)</f>
        <v>0.35604858639575504</v>
      </c>
      <c r="CB327" s="17">
        <f t="shared" si="1076"/>
        <v>-7.3125265064338127E-2</v>
      </c>
      <c r="CC327" s="17">
        <f t="shared" si="1076"/>
        <v>-0.31409633545241294</v>
      </c>
      <c r="CD327" s="68">
        <f t="shared" si="1076"/>
        <v>-0.20218707559988652</v>
      </c>
      <c r="CE327" s="17" t="s">
        <v>83</v>
      </c>
      <c r="CF327" s="74">
        <f>CORREL($AS$322:$AS$360,H$46:H$84)</f>
        <v>-0.11314184304943975</v>
      </c>
      <c r="CG327" s="74">
        <f t="shared" ref="CG327:CU327" si="1077">CORREL($AS$322:$AS$360,I$46:I$84)</f>
        <v>0.12994295524590513</v>
      </c>
      <c r="CH327" s="74">
        <f t="shared" si="1077"/>
        <v>0.23500492829878808</v>
      </c>
      <c r="CI327" s="74">
        <f t="shared" si="1077"/>
        <v>0.29090830642911009</v>
      </c>
      <c r="CJ327" s="74">
        <f t="shared" si="1077"/>
        <v>0.3427193110164497</v>
      </c>
      <c r="CK327" s="74">
        <f t="shared" si="1077"/>
        <v>0.18450009628651529</v>
      </c>
      <c r="CL327" s="74">
        <f t="shared" si="1077"/>
        <v>-0.24125661616885929</v>
      </c>
      <c r="CM327" s="74">
        <f t="shared" si="1077"/>
        <v>-3.4780088087698321E-2</v>
      </c>
      <c r="CN327" s="74">
        <f t="shared" si="1077"/>
        <v>8.611106172265999E-2</v>
      </c>
      <c r="CO327" s="74">
        <f t="shared" si="1077"/>
        <v>3.2137483201252891E-2</v>
      </c>
      <c r="CP327" s="74">
        <f t="shared" si="1077"/>
        <v>2.8090932911319904E-2</v>
      </c>
      <c r="CQ327" s="74">
        <f t="shared" si="1077"/>
        <v>2.3795688883167417E-2</v>
      </c>
      <c r="CR327" s="74">
        <f t="shared" si="1077"/>
        <v>3.176996101402451E-2</v>
      </c>
      <c r="CS327" s="74">
        <f t="shared" si="1077"/>
        <v>-7.6191585453276112E-4</v>
      </c>
      <c r="CT327" s="74">
        <f t="shared" si="1077"/>
        <v>-0.14900809799484369</v>
      </c>
      <c r="CU327" s="74">
        <f t="shared" si="1077"/>
        <v>6.362271282190271E-2</v>
      </c>
      <c r="CZ327" s="7">
        <v>1985</v>
      </c>
      <c r="DA327">
        <v>14</v>
      </c>
      <c r="DB327">
        <v>0</v>
      </c>
      <c r="DC327">
        <v>0</v>
      </c>
      <c r="DE327" s="7" t="s">
        <v>140</v>
      </c>
      <c r="DF327" s="17">
        <f>CORREL($DA$322:$DA$360,DW$322:DW$360)</f>
        <v>8.7829825248464999E-2</v>
      </c>
      <c r="DG327" s="17">
        <f t="shared" ref="DG327:DJ327" si="1078">CORREL($DA$322:$DA$360,DX$322:DX$360)</f>
        <v>3.5141133430684812E-2</v>
      </c>
      <c r="DH327" s="17">
        <f t="shared" si="1078"/>
        <v>-0.1408888774538343</v>
      </c>
      <c r="DI327" s="17">
        <f t="shared" si="1078"/>
        <v>5.8565772398196526E-2</v>
      </c>
      <c r="DJ327" s="17">
        <f t="shared" si="1078"/>
        <v>9.4807514631030487E-2</v>
      </c>
      <c r="DW327">
        <v>-0.40100000000000002</v>
      </c>
      <c r="DX327">
        <v>-0.54700000000000004</v>
      </c>
      <c r="DY327">
        <v>-0.441</v>
      </c>
      <c r="DZ327">
        <v>-0.125</v>
      </c>
      <c r="EA327">
        <v>-0.14299999999999999</v>
      </c>
    </row>
    <row r="328" spans="1:131">
      <c r="A328" s="7">
        <v>1986</v>
      </c>
      <c r="B328">
        <v>10</v>
      </c>
      <c r="C328">
        <v>21</v>
      </c>
      <c r="D328">
        <v>0</v>
      </c>
      <c r="E328">
        <v>16</v>
      </c>
      <c r="F328">
        <v>5</v>
      </c>
      <c r="G328">
        <v>27</v>
      </c>
      <c r="H328">
        <v>12</v>
      </c>
      <c r="I328">
        <v>1</v>
      </c>
      <c r="J328">
        <v>0</v>
      </c>
      <c r="M328" s="7">
        <v>1986</v>
      </c>
      <c r="N328">
        <v>14</v>
      </c>
      <c r="O328">
        <v>11</v>
      </c>
      <c r="P328">
        <v>14</v>
      </c>
      <c r="Q328">
        <v>9</v>
      </c>
      <c r="R328">
        <v>1</v>
      </c>
      <c r="S328">
        <v>15</v>
      </c>
      <c r="T328">
        <v>15</v>
      </c>
      <c r="U328">
        <v>5</v>
      </c>
      <c r="V328">
        <v>8</v>
      </c>
      <c r="W328">
        <v>1</v>
      </c>
      <c r="Y328" s="7">
        <v>1986</v>
      </c>
      <c r="Z328">
        <v>17</v>
      </c>
      <c r="AA328">
        <v>7</v>
      </c>
      <c r="AB328">
        <v>11</v>
      </c>
      <c r="AC328">
        <v>8</v>
      </c>
      <c r="AD328">
        <v>6</v>
      </c>
      <c r="AE328">
        <v>7</v>
      </c>
      <c r="AF328">
        <v>12</v>
      </c>
      <c r="AG328">
        <v>5</v>
      </c>
      <c r="AH328">
        <v>8</v>
      </c>
      <c r="AI328">
        <v>6</v>
      </c>
      <c r="AJ328">
        <v>5</v>
      </c>
      <c r="AM328" s="7">
        <v>1986</v>
      </c>
      <c r="AN328">
        <v>3</v>
      </c>
      <c r="AO328">
        <v>40</v>
      </c>
      <c r="AP328">
        <v>50</v>
      </c>
      <c r="AQ328">
        <v>0</v>
      </c>
      <c r="AR328">
        <v>1</v>
      </c>
      <c r="AS328">
        <v>0</v>
      </c>
      <c r="AT328">
        <v>8</v>
      </c>
      <c r="AU328">
        <v>0</v>
      </c>
      <c r="AV328">
        <v>1</v>
      </c>
      <c r="AW328">
        <v>58</v>
      </c>
      <c r="AX328">
        <v>0</v>
      </c>
      <c r="AY328">
        <v>0</v>
      </c>
      <c r="BA328" s="7" t="s">
        <v>84</v>
      </c>
      <c r="BB328" s="17">
        <f>CORREL($AT$322:$AT$360,B$322:B$360)</f>
        <v>-0.101966120482435</v>
      </c>
      <c r="BC328" s="17">
        <f t="shared" ref="BC328:BJ328" si="1079">CORREL($AT$322:$AT$360,C$322:C$360)</f>
        <v>0.11119290130734923</v>
      </c>
      <c r="BD328" s="17">
        <f t="shared" si="1079"/>
        <v>-0.16910945443355282</v>
      </c>
      <c r="BE328" s="17">
        <f t="shared" si="1079"/>
        <v>0.187920615192188</v>
      </c>
      <c r="BF328" s="17">
        <f t="shared" si="1079"/>
        <v>4.2889018378903278E-2</v>
      </c>
      <c r="BG328" s="17">
        <f t="shared" si="1079"/>
        <v>-8.5329646617324992E-2</v>
      </c>
      <c r="BH328" s="17">
        <f t="shared" si="1079"/>
        <v>-0.11097035903679103</v>
      </c>
      <c r="BI328" s="17">
        <f t="shared" si="1079"/>
        <v>0.35501479025351945</v>
      </c>
      <c r="BJ328" s="68">
        <f t="shared" si="1079"/>
        <v>-8.4397602208610173E-2</v>
      </c>
      <c r="BK328" s="17">
        <f>CORREL($AT$322:$AT$360,N$322:N$360)</f>
        <v>-0.16913195453362137</v>
      </c>
      <c r="BL328" s="17">
        <f>CORREL($AT$322:$AT$360,O$322:O$360)</f>
        <v>0.2013030212983411</v>
      </c>
      <c r="BM328" s="17">
        <f>CORREL($AT$322:$AT$360,P$322:P$360)</f>
        <v>0.2416712846259586</v>
      </c>
      <c r="BN328" s="17">
        <f t="shared" ref="BN328:BS328" si="1080">CORREL($AT$322:$AT$360,Q$322:Q$360)</f>
        <v>1.6248997889346389E-2</v>
      </c>
      <c r="BO328" s="17">
        <f t="shared" si="1080"/>
        <v>0.17778809003008086</v>
      </c>
      <c r="BP328" s="17">
        <f t="shared" si="1080"/>
        <v>4.3812640973587794E-2</v>
      </c>
      <c r="BQ328" s="17">
        <f t="shared" si="1080"/>
        <v>1.2104087999272475E-2</v>
      </c>
      <c r="BR328" s="17">
        <f t="shared" si="1080"/>
        <v>2.7447576441148796E-2</v>
      </c>
      <c r="BS328" s="68">
        <f t="shared" si="1080"/>
        <v>-0.43011723375734134</v>
      </c>
      <c r="BT328" s="17">
        <f t="shared" ref="BT328:BZ328" si="1081">CORREL($AT$322:$AT$360,Z$322:Z$360)</f>
        <v>-0.51465309473662113</v>
      </c>
      <c r="BU328" s="17">
        <f t="shared" si="1081"/>
        <v>0.12876818444838678</v>
      </c>
      <c r="BV328" s="17">
        <f t="shared" si="1081"/>
        <v>0.36680378050021573</v>
      </c>
      <c r="BW328" s="17">
        <f t="shared" si="1081"/>
        <v>-0.28345232668562587</v>
      </c>
      <c r="BX328" s="17">
        <f t="shared" si="1081"/>
        <v>-2.7844869808216592E-3</v>
      </c>
      <c r="BY328" s="17">
        <f t="shared" si="1081"/>
        <v>0.62060117465133791</v>
      </c>
      <c r="BZ328" s="17">
        <f t="shared" si="1081"/>
        <v>-0.53281696883913343</v>
      </c>
      <c r="CA328" s="17">
        <f t="shared" ref="CA328:CD328" si="1082">CORREL($AT$322:$AT$360,AG$322:AG$360)</f>
        <v>0.16138124853468591</v>
      </c>
      <c r="CB328" s="17">
        <f t="shared" si="1082"/>
        <v>0.2374514914064394</v>
      </c>
      <c r="CC328" s="17">
        <f t="shared" si="1082"/>
        <v>2.2601842149093509E-3</v>
      </c>
      <c r="CD328" s="68">
        <f t="shared" si="1082"/>
        <v>-0.51139846940324107</v>
      </c>
      <c r="CE328" s="17" t="s">
        <v>84</v>
      </c>
      <c r="CF328" s="74">
        <f>CORREL($AT$322:$AT$360,H$46:H$84)</f>
        <v>0.26324400932406172</v>
      </c>
      <c r="CG328" s="74">
        <f t="shared" ref="CG328:CU328" si="1083">CORREL($AT$322:$AT$360,I$46:I$84)</f>
        <v>0.17072770669635415</v>
      </c>
      <c r="CH328" s="74">
        <f t="shared" si="1083"/>
        <v>0.25388748213696527</v>
      </c>
      <c r="CI328" s="74">
        <f t="shared" si="1083"/>
        <v>8.1133070761167214E-2</v>
      </c>
      <c r="CJ328" s="74">
        <f t="shared" si="1083"/>
        <v>-1.0375818105761794E-2</v>
      </c>
      <c r="CK328" s="74">
        <f t="shared" si="1083"/>
        <v>-5.2231968384404359E-2</v>
      </c>
      <c r="CL328" s="74">
        <f t="shared" si="1083"/>
        <v>-1.3086955362150033E-2</v>
      </c>
      <c r="CM328" s="74">
        <f t="shared" si="1083"/>
        <v>2.4606901689366613E-2</v>
      </c>
      <c r="CN328" s="74">
        <f t="shared" si="1083"/>
        <v>-6.6329310967598712E-2</v>
      </c>
      <c r="CO328" s="74">
        <f t="shared" si="1083"/>
        <v>-9.6854300306899246E-2</v>
      </c>
      <c r="CP328" s="74">
        <f t="shared" si="1083"/>
        <v>-6.3387824422660721E-2</v>
      </c>
      <c r="CQ328" s="74">
        <f t="shared" si="1083"/>
        <v>-2.9039041676458304E-2</v>
      </c>
      <c r="CR328" s="74">
        <f t="shared" si="1083"/>
        <v>-3.6611570001551047E-2</v>
      </c>
      <c r="CS328" s="74">
        <f t="shared" si="1083"/>
        <v>4.1698958824397357E-2</v>
      </c>
      <c r="CT328" s="74">
        <f t="shared" si="1083"/>
        <v>8.2000805338635768E-2</v>
      </c>
      <c r="CU328" s="74">
        <f t="shared" si="1083"/>
        <v>-0.18012956794789553</v>
      </c>
      <c r="CZ328" s="7">
        <v>1986</v>
      </c>
      <c r="DA328">
        <v>5</v>
      </c>
      <c r="DB328">
        <v>1</v>
      </c>
      <c r="DC328">
        <v>1</v>
      </c>
      <c r="DE328" s="7" t="s">
        <v>141</v>
      </c>
      <c r="DF328" s="17">
        <f>CORREL($DB$322:$DB$360,DW$322:DW$360)</f>
        <v>3.9352828891999488E-2</v>
      </c>
      <c r="DG328" s="17">
        <f t="shared" ref="DG328:DJ328" si="1084">CORREL($DB$322:$DB$360,DX$322:DX$360)</f>
        <v>0.20431779007187989</v>
      </c>
      <c r="DH328" s="17">
        <f t="shared" si="1084"/>
        <v>0.32253852516114184</v>
      </c>
      <c r="DI328" s="17">
        <f t="shared" si="1084"/>
        <v>0.27237392853212494</v>
      </c>
      <c r="DJ328" s="17">
        <f t="shared" si="1084"/>
        <v>0.30379807362200495</v>
      </c>
      <c r="DW328">
        <v>-4.7E-2</v>
      </c>
      <c r="DX328">
        <v>-5.6000000000000001E-2</v>
      </c>
      <c r="DY328">
        <v>-0.1</v>
      </c>
      <c r="DZ328">
        <v>-0.21099999999999999</v>
      </c>
      <c r="EA328">
        <v>-7.3999999999999996E-2</v>
      </c>
    </row>
    <row r="329" spans="1:131">
      <c r="A329" s="7">
        <v>1987</v>
      </c>
      <c r="B329">
        <v>7</v>
      </c>
      <c r="C329">
        <v>6</v>
      </c>
      <c r="D329">
        <v>22</v>
      </c>
      <c r="E329">
        <v>11</v>
      </c>
      <c r="F329">
        <v>0</v>
      </c>
      <c r="G329">
        <v>0</v>
      </c>
      <c r="H329">
        <v>17</v>
      </c>
      <c r="I329">
        <v>10</v>
      </c>
      <c r="J329">
        <v>19</v>
      </c>
      <c r="M329" s="7">
        <v>1987</v>
      </c>
      <c r="N329">
        <v>3</v>
      </c>
      <c r="O329">
        <v>9</v>
      </c>
      <c r="P329">
        <v>16</v>
      </c>
      <c r="Q329">
        <v>11</v>
      </c>
      <c r="R329">
        <v>14</v>
      </c>
      <c r="S329">
        <v>10</v>
      </c>
      <c r="T329">
        <v>13</v>
      </c>
      <c r="U329">
        <v>5</v>
      </c>
      <c r="V329">
        <v>11</v>
      </c>
      <c r="W329">
        <v>2</v>
      </c>
      <c r="Y329" s="7">
        <v>1987</v>
      </c>
      <c r="Z329">
        <v>4</v>
      </c>
      <c r="AA329">
        <v>4</v>
      </c>
      <c r="AB329">
        <v>3</v>
      </c>
      <c r="AC329">
        <v>8</v>
      </c>
      <c r="AD329">
        <v>9</v>
      </c>
      <c r="AE329">
        <v>21</v>
      </c>
      <c r="AF329">
        <v>13</v>
      </c>
      <c r="AG329">
        <v>6</v>
      </c>
      <c r="AH329">
        <v>8</v>
      </c>
      <c r="AI329">
        <v>6</v>
      </c>
      <c r="AJ329">
        <v>10</v>
      </c>
      <c r="AM329" s="7">
        <v>1987</v>
      </c>
      <c r="AN329">
        <v>3</v>
      </c>
      <c r="AO329">
        <v>39</v>
      </c>
      <c r="AP329">
        <v>37</v>
      </c>
      <c r="AQ329">
        <v>0</v>
      </c>
      <c r="AR329">
        <v>6</v>
      </c>
      <c r="AS329">
        <v>0</v>
      </c>
      <c r="AT329">
        <v>22</v>
      </c>
      <c r="AU329">
        <v>0</v>
      </c>
      <c r="AV329">
        <v>3</v>
      </c>
      <c r="AW329">
        <v>53</v>
      </c>
      <c r="AX329">
        <v>0</v>
      </c>
      <c r="AY329">
        <v>0</v>
      </c>
      <c r="BA329" s="7" t="s">
        <v>343</v>
      </c>
      <c r="BB329" s="17">
        <f>CORREL($AU$322:$AU$360,B$322:B$360)</f>
        <v>-9.4919803102035974E-2</v>
      </c>
      <c r="BC329" s="17">
        <f t="shared" ref="BC329:BJ329" si="1085">CORREL($AU$322:$AU$360,C$322:C$360)</f>
        <v>-0.20315915346371158</v>
      </c>
      <c r="BD329" s="17">
        <f t="shared" si="1085"/>
        <v>0.14911647740289741</v>
      </c>
      <c r="BE329" s="17">
        <f t="shared" si="1085"/>
        <v>-0.43718932010208789</v>
      </c>
      <c r="BF329" s="17">
        <f t="shared" si="1085"/>
        <v>0.24417032845419565</v>
      </c>
      <c r="BG329" s="17">
        <f t="shared" si="1085"/>
        <v>1.0266412919361182E-2</v>
      </c>
      <c r="BH329" s="17">
        <f t="shared" si="1085"/>
        <v>-0.39724130405975394</v>
      </c>
      <c r="BI329" s="17">
        <f t="shared" si="1085"/>
        <v>5.8235747435281579E-2</v>
      </c>
      <c r="BJ329" s="68">
        <f t="shared" si="1085"/>
        <v>0.28515907042617522</v>
      </c>
      <c r="BK329" s="17">
        <f>CORREL($AU$322:$AU$360,N$322:N$360)</f>
        <v>-3.1000869331847831E-2</v>
      </c>
      <c r="BL329" s="17">
        <f>CORREL($AU$322:$AU$360,O$322:O$360)</f>
        <v>-0.14802597408632684</v>
      </c>
      <c r="BM329" s="17">
        <f>CORREL($AU$322:$AU$360,P$322:P$360)</f>
        <v>0.13809431280440823</v>
      </c>
      <c r="BN329" s="17">
        <f t="shared" ref="BN329:BS329" si="1086">CORREL($AU$322:$AU$360,Q$322:Q$360)</f>
        <v>-2.9771992707501891E-2</v>
      </c>
      <c r="BO329" s="17">
        <f t="shared" si="1086"/>
        <v>-0.12926742096891575</v>
      </c>
      <c r="BP329" s="17">
        <f t="shared" si="1086"/>
        <v>0.31268855604804524</v>
      </c>
      <c r="BQ329" s="17">
        <f t="shared" si="1086"/>
        <v>-0.27836305046510373</v>
      </c>
      <c r="BR329" s="17">
        <f t="shared" si="1086"/>
        <v>-3.5498237658039652E-2</v>
      </c>
      <c r="BS329" s="68">
        <f t="shared" si="1086"/>
        <v>0.19235932456531338</v>
      </c>
      <c r="BT329" s="17">
        <f t="shared" ref="BT329:BZ329" si="1087">CORREL($AU$322:$AU$360,Z$322:Z$360)</f>
        <v>-0.32676898872624199</v>
      </c>
      <c r="BU329" s="17">
        <f t="shared" si="1087"/>
        <v>8.290769126471588E-2</v>
      </c>
      <c r="BV329" s="17">
        <f t="shared" si="1087"/>
        <v>0.19898714694408362</v>
      </c>
      <c r="BW329" s="17">
        <f t="shared" si="1087"/>
        <v>-8.6197043084242489E-2</v>
      </c>
      <c r="BX329" s="17">
        <f t="shared" si="1087"/>
        <v>-4.1215141756739293E-2</v>
      </c>
      <c r="BY329" s="17">
        <f t="shared" si="1087"/>
        <v>0.15584635567801672</v>
      </c>
      <c r="BZ329" s="17">
        <f t="shared" si="1087"/>
        <v>-0.21920021462633538</v>
      </c>
      <c r="CA329" s="17">
        <f t="shared" ref="CA329:CD329" si="1088">CORREL($AU$322:$AU$360,AG$322:AG$360)</f>
        <v>0.14171453621182076</v>
      </c>
      <c r="CB329" s="17">
        <f t="shared" si="1088"/>
        <v>-5.7397844475719322E-2</v>
      </c>
      <c r="CC329" s="17">
        <f t="shared" si="1088"/>
        <v>4.9605051110371244E-3</v>
      </c>
      <c r="CD329" s="68">
        <f t="shared" si="1088"/>
        <v>6.6552933963205968E-2</v>
      </c>
      <c r="CE329" s="17" t="s">
        <v>343</v>
      </c>
      <c r="CF329" s="74">
        <f>CORREL($AU$322:$AU$360,H$46:H$84)</f>
        <v>-6.3560854943834719E-2</v>
      </c>
      <c r="CG329" s="74">
        <f t="shared" ref="CG329:CU329" si="1089">CORREL($AU$322:$AU$360,I$46:I$84)</f>
        <v>-1.7114870569084626E-3</v>
      </c>
      <c r="CH329" s="74">
        <f t="shared" si="1089"/>
        <v>0.33200811930567398</v>
      </c>
      <c r="CI329" s="74">
        <f t="shared" si="1089"/>
        <v>0.36896453067238827</v>
      </c>
      <c r="CJ329" s="74">
        <f t="shared" si="1089"/>
        <v>0.38937562813998022</v>
      </c>
      <c r="CK329" s="74">
        <f t="shared" si="1089"/>
        <v>0.36234570800469124</v>
      </c>
      <c r="CL329" s="74">
        <f t="shared" si="1089"/>
        <v>0.13283448594377939</v>
      </c>
      <c r="CM329" s="74">
        <f t="shared" si="1089"/>
        <v>0.24748907613941507</v>
      </c>
      <c r="CN329" s="74">
        <f t="shared" si="1089"/>
        <v>0.22058054657373713</v>
      </c>
      <c r="CO329" s="74">
        <f t="shared" si="1089"/>
        <v>0.17391885379746402</v>
      </c>
      <c r="CP329" s="74">
        <f t="shared" si="1089"/>
        <v>0.22517512694698466</v>
      </c>
      <c r="CQ329" s="74">
        <f t="shared" si="1089"/>
        <v>0.24558938837728797</v>
      </c>
      <c r="CR329" s="74">
        <f t="shared" si="1089"/>
        <v>0.22360003731181408</v>
      </c>
      <c r="CS329" s="74">
        <f t="shared" si="1089"/>
        <v>0.2559624490343882</v>
      </c>
      <c r="CT329" s="74">
        <f t="shared" si="1089"/>
        <v>0.22500141291044665</v>
      </c>
      <c r="CU329" s="74">
        <f t="shared" si="1089"/>
        <v>0.10536893793041541</v>
      </c>
      <c r="CZ329" s="7">
        <v>1987</v>
      </c>
      <c r="DA329">
        <v>14</v>
      </c>
      <c r="DB329">
        <v>7</v>
      </c>
      <c r="DC329">
        <v>0</v>
      </c>
      <c r="DE329" s="7" t="s">
        <v>142</v>
      </c>
      <c r="DF329" s="17">
        <f>CORREL($DC$322:$DC$360,DW$322:DW$360)</f>
        <v>0.181436487292227</v>
      </c>
      <c r="DG329" s="17">
        <f t="shared" ref="DG329:DJ329" si="1090">CORREL($DC$322:$DC$360,DX$322:DX$360)</f>
        <v>0.30778339372484304</v>
      </c>
      <c r="DH329" s="17">
        <f t="shared" si="1090"/>
        <v>0.2618005349788774</v>
      </c>
      <c r="DI329" s="17">
        <f t="shared" si="1090"/>
        <v>-5.3054029258940073E-2</v>
      </c>
      <c r="DJ329" s="17">
        <f t="shared" si="1090"/>
        <v>-0.26007991492890403</v>
      </c>
      <c r="DW329">
        <v>-1.4999999999999999E-2</v>
      </c>
      <c r="DX329">
        <v>0.121</v>
      </c>
      <c r="DY329">
        <v>-3.6999999999999998E-2</v>
      </c>
      <c r="DZ329">
        <v>-8.1000000000000003E-2</v>
      </c>
      <c r="EA329">
        <v>0.24399999999999999</v>
      </c>
    </row>
    <row r="330" spans="1:131">
      <c r="A330" s="7">
        <v>1988</v>
      </c>
      <c r="B330">
        <v>6</v>
      </c>
      <c r="C330">
        <v>6</v>
      </c>
      <c r="D330">
        <v>19</v>
      </c>
      <c r="E330">
        <v>23</v>
      </c>
      <c r="F330">
        <v>17</v>
      </c>
      <c r="G330">
        <v>3</v>
      </c>
      <c r="H330">
        <v>7</v>
      </c>
      <c r="I330">
        <v>0</v>
      </c>
      <c r="J330">
        <v>11</v>
      </c>
      <c r="M330" s="7">
        <v>1988</v>
      </c>
      <c r="N330">
        <v>17</v>
      </c>
      <c r="O330">
        <v>14</v>
      </c>
      <c r="P330">
        <v>9</v>
      </c>
      <c r="Q330">
        <v>3</v>
      </c>
      <c r="R330">
        <v>1</v>
      </c>
      <c r="S330">
        <v>18</v>
      </c>
      <c r="T330">
        <v>14</v>
      </c>
      <c r="U330">
        <v>5</v>
      </c>
      <c r="V330">
        <v>11</v>
      </c>
      <c r="W330">
        <v>2</v>
      </c>
      <c r="Y330" s="7">
        <v>1988</v>
      </c>
      <c r="Z330">
        <v>3</v>
      </c>
      <c r="AA330">
        <v>17</v>
      </c>
      <c r="AB330">
        <v>2</v>
      </c>
      <c r="AC330">
        <v>4</v>
      </c>
      <c r="AD330">
        <v>15</v>
      </c>
      <c r="AE330">
        <v>19</v>
      </c>
      <c r="AF330">
        <v>11</v>
      </c>
      <c r="AG330">
        <v>4</v>
      </c>
      <c r="AH330">
        <v>12</v>
      </c>
      <c r="AI330">
        <v>1</v>
      </c>
      <c r="AJ330">
        <v>4</v>
      </c>
      <c r="AM330" s="7">
        <v>1988</v>
      </c>
      <c r="AN330">
        <v>10</v>
      </c>
      <c r="AO330">
        <v>63</v>
      </c>
      <c r="AP330">
        <v>64</v>
      </c>
      <c r="AQ330">
        <v>1</v>
      </c>
      <c r="AR330">
        <v>1</v>
      </c>
      <c r="AS330">
        <v>8</v>
      </c>
      <c r="AT330">
        <v>30</v>
      </c>
      <c r="AU330">
        <v>0</v>
      </c>
      <c r="AV330">
        <v>11</v>
      </c>
      <c r="AW330">
        <v>59</v>
      </c>
      <c r="AX330">
        <v>0</v>
      </c>
      <c r="AY330">
        <v>0</v>
      </c>
      <c r="BA330" s="7" t="s">
        <v>344</v>
      </c>
      <c r="BB330" s="17">
        <f>CORREL($AV$322:$AV$360,B$322:B$360)</f>
        <v>9.8566064115346713E-2</v>
      </c>
      <c r="BC330" s="17">
        <f t="shared" ref="BC330:BJ330" si="1091">CORREL($AV$322:$AV$360,C$322:C$360)</f>
        <v>8.9690329619355511E-2</v>
      </c>
      <c r="BD330" s="17">
        <f t="shared" si="1091"/>
        <v>0.11022953780620919</v>
      </c>
      <c r="BE330" s="17">
        <f t="shared" si="1091"/>
        <v>0.12754708663724457</v>
      </c>
      <c r="BF330" s="17">
        <f t="shared" si="1091"/>
        <v>-0.22886059192750696</v>
      </c>
      <c r="BG330" s="17">
        <f t="shared" si="1091"/>
        <v>-0.27798809517950546</v>
      </c>
      <c r="BH330" s="17">
        <f t="shared" si="1091"/>
        <v>-0.22735940889013842</v>
      </c>
      <c r="BI330" s="17">
        <f t="shared" si="1091"/>
        <v>0.23953745796546022</v>
      </c>
      <c r="BJ330" s="68">
        <f t="shared" si="1091"/>
        <v>6.417480026567414E-2</v>
      </c>
      <c r="BK330" s="17">
        <f>CORREL($AV$322:$AV$360,N$322:N$360)</f>
        <v>8.2059334946889995E-2</v>
      </c>
      <c r="BL330" s="17">
        <f>CORREL($AV$322:$AV$360,O$322:O$360)</f>
        <v>0.18811975894073854</v>
      </c>
      <c r="BM330" s="17">
        <f>CORREL($AV$322:$AV$360,P$322:P$360)</f>
        <v>4.5116558804398806E-2</v>
      </c>
      <c r="BN330" s="17">
        <f t="shared" ref="BN330:BS330" si="1092">CORREL($AV$322:$AV$360,Q$322:Q$360)</f>
        <v>-5.9450523651151423E-2</v>
      </c>
      <c r="BO330" s="17">
        <f t="shared" si="1092"/>
        <v>0.15213602062564635</v>
      </c>
      <c r="BP330" s="17">
        <f t="shared" si="1092"/>
        <v>-0.21247601943599859</v>
      </c>
      <c r="BQ330" s="17">
        <f t="shared" si="1092"/>
        <v>3.5576525148262476E-2</v>
      </c>
      <c r="BR330" s="17">
        <f t="shared" si="1092"/>
        <v>-1.7115404336946211E-3</v>
      </c>
      <c r="BS330" s="68">
        <f t="shared" si="1092"/>
        <v>-0.20939572307772683</v>
      </c>
      <c r="BT330" s="17">
        <f t="shared" ref="BT330:BZ330" si="1093">CORREL($AV$322:$AV$360,Z$322:Z$360)</f>
        <v>-0.30416083980936776</v>
      </c>
      <c r="BU330" s="17">
        <f t="shared" si="1093"/>
        <v>-8.1988682069911722E-2</v>
      </c>
      <c r="BV330" s="17">
        <f t="shared" si="1093"/>
        <v>0.20677074370688756</v>
      </c>
      <c r="BW330" s="17">
        <f t="shared" si="1093"/>
        <v>-3.0543186353438587E-2</v>
      </c>
      <c r="BX330" s="17">
        <f t="shared" si="1093"/>
        <v>-0.11500289295068093</v>
      </c>
      <c r="BY330" s="17">
        <f t="shared" si="1093"/>
        <v>0.69212484084907333</v>
      </c>
      <c r="BZ330" s="17">
        <f t="shared" si="1093"/>
        <v>-0.31636161771110832</v>
      </c>
      <c r="CA330" s="17">
        <f t="shared" ref="CA330:CD330" si="1094">CORREL($AV$322:$AV$360,AG$322:AG$360)</f>
        <v>6.8161956207375127E-2</v>
      </c>
      <c r="CB330" s="17">
        <f t="shared" si="1094"/>
        <v>-9.0999465296679211E-2</v>
      </c>
      <c r="CC330" s="17">
        <f t="shared" si="1094"/>
        <v>8.3760588072568753E-2</v>
      </c>
      <c r="CD330" s="68">
        <f t="shared" si="1094"/>
        <v>-0.46880467209892213</v>
      </c>
      <c r="CE330" s="17" t="s">
        <v>344</v>
      </c>
      <c r="CF330" s="74">
        <f>CORREL($AV$322:$AV$360,H$46:H$84)</f>
        <v>0.30055370339519033</v>
      </c>
      <c r="CG330" s="74">
        <f t="shared" ref="CG330:CU330" si="1095">CORREL($AV$322:$AV$360,I$46:I$84)</f>
        <v>0.17648665140685238</v>
      </c>
      <c r="CH330" s="74">
        <f t="shared" si="1095"/>
        <v>0.3134986434847738</v>
      </c>
      <c r="CI330" s="74">
        <f t="shared" si="1095"/>
        <v>0.16514388883122383</v>
      </c>
      <c r="CJ330" s="74">
        <f t="shared" si="1095"/>
        <v>1.1425468791811451E-2</v>
      </c>
      <c r="CK330" s="74">
        <f t="shared" si="1095"/>
        <v>2.5645947763800851E-2</v>
      </c>
      <c r="CL330" s="74">
        <f t="shared" si="1095"/>
        <v>0.11689787795486406</v>
      </c>
      <c r="CM330" s="74">
        <f t="shared" si="1095"/>
        <v>0.13961275324882458</v>
      </c>
      <c r="CN330" s="74">
        <f t="shared" si="1095"/>
        <v>0.13122630290167331</v>
      </c>
      <c r="CO330" s="74">
        <f t="shared" si="1095"/>
        <v>0.11244372113935967</v>
      </c>
      <c r="CP330" s="74">
        <f t="shared" si="1095"/>
        <v>0.11029972672882778</v>
      </c>
      <c r="CQ330" s="74">
        <f t="shared" si="1095"/>
        <v>0.1077989914069377</v>
      </c>
      <c r="CR330" s="74">
        <f t="shared" si="1095"/>
        <v>5.8889485038683333E-2</v>
      </c>
      <c r="CS330" s="74">
        <f t="shared" si="1095"/>
        <v>0.16137171108458082</v>
      </c>
      <c r="CT330" s="74">
        <f t="shared" si="1095"/>
        <v>0.19668514470648923</v>
      </c>
      <c r="CU330" s="74">
        <f t="shared" si="1095"/>
        <v>-0.17314027626330578</v>
      </c>
      <c r="CZ330" s="7">
        <v>1988</v>
      </c>
      <c r="DA330">
        <v>9</v>
      </c>
      <c r="DB330">
        <v>4</v>
      </c>
      <c r="DC330">
        <v>6</v>
      </c>
      <c r="DW330">
        <v>0.41799999999999998</v>
      </c>
      <c r="DX330">
        <v>-7.3999999999999996E-2</v>
      </c>
      <c r="DY330">
        <v>-0.21199999999999999</v>
      </c>
      <c r="DZ330">
        <v>-5.2999999999999999E-2</v>
      </c>
      <c r="EA330">
        <v>-0.434</v>
      </c>
    </row>
    <row r="331" spans="1:131">
      <c r="A331" s="7">
        <v>1989</v>
      </c>
      <c r="B331">
        <v>5</v>
      </c>
      <c r="C331">
        <v>15</v>
      </c>
      <c r="D331">
        <v>0</v>
      </c>
      <c r="E331">
        <v>12</v>
      </c>
      <c r="F331">
        <v>13</v>
      </c>
      <c r="G331">
        <v>20</v>
      </c>
      <c r="H331">
        <v>13</v>
      </c>
      <c r="I331">
        <v>14</v>
      </c>
      <c r="J331">
        <v>0</v>
      </c>
      <c r="M331" s="7">
        <v>1989</v>
      </c>
      <c r="N331">
        <v>7</v>
      </c>
      <c r="O331">
        <v>11</v>
      </c>
      <c r="P331">
        <v>7</v>
      </c>
      <c r="Q331">
        <v>10</v>
      </c>
      <c r="R331">
        <v>9</v>
      </c>
      <c r="S331">
        <v>14</v>
      </c>
      <c r="T331">
        <v>20</v>
      </c>
      <c r="U331">
        <v>8</v>
      </c>
      <c r="V331">
        <v>6</v>
      </c>
      <c r="W331">
        <v>1</v>
      </c>
      <c r="Y331" s="7">
        <v>1989</v>
      </c>
      <c r="Z331">
        <v>8</v>
      </c>
      <c r="AA331">
        <v>13</v>
      </c>
      <c r="AB331">
        <v>6</v>
      </c>
      <c r="AC331">
        <v>4</v>
      </c>
      <c r="AD331">
        <v>4</v>
      </c>
      <c r="AE331">
        <v>18</v>
      </c>
      <c r="AF331">
        <v>14</v>
      </c>
      <c r="AG331">
        <v>4</v>
      </c>
      <c r="AH331">
        <v>10</v>
      </c>
      <c r="AI331">
        <v>0</v>
      </c>
      <c r="AJ331">
        <v>11</v>
      </c>
      <c r="AM331" s="7">
        <v>1989</v>
      </c>
      <c r="AN331">
        <v>3</v>
      </c>
      <c r="AO331">
        <v>48</v>
      </c>
      <c r="AP331">
        <v>53</v>
      </c>
      <c r="AQ331">
        <v>3</v>
      </c>
      <c r="AR331">
        <v>3</v>
      </c>
      <c r="AS331">
        <v>4</v>
      </c>
      <c r="AT331">
        <v>19</v>
      </c>
      <c r="AU331">
        <v>0</v>
      </c>
      <c r="AV331">
        <v>7</v>
      </c>
      <c r="AW331">
        <v>52</v>
      </c>
      <c r="AX331">
        <v>0</v>
      </c>
      <c r="AY331">
        <v>0</v>
      </c>
      <c r="BA331" s="7" t="s">
        <v>87</v>
      </c>
      <c r="BB331" s="17">
        <f>CORREL($AW$322:$AW$360,B$322:B$360)</f>
        <v>9.5846181467998375E-3</v>
      </c>
      <c r="BC331" s="17">
        <f t="shared" ref="BC331:BJ331" si="1096">CORREL($AW$322:$AW$360,C$322:C$360)</f>
        <v>-0.11456002563358163</v>
      </c>
      <c r="BD331" s="17">
        <f t="shared" si="1096"/>
        <v>2.4136792995662737E-2</v>
      </c>
      <c r="BE331" s="17">
        <f t="shared" si="1096"/>
        <v>0.33258422429295104</v>
      </c>
      <c r="BF331" s="17">
        <f t="shared" si="1096"/>
        <v>-1.2034176119726228E-2</v>
      </c>
      <c r="BG331" s="17">
        <f t="shared" si="1096"/>
        <v>-0.15004925911763545</v>
      </c>
      <c r="BH331" s="17">
        <f t="shared" si="1096"/>
        <v>-0.20629428724766255</v>
      </c>
      <c r="BI331" s="17">
        <f t="shared" si="1096"/>
        <v>-0.13517538590023809</v>
      </c>
      <c r="BJ331" s="68">
        <f t="shared" si="1096"/>
        <v>0.1964974629482848</v>
      </c>
      <c r="BK331" s="17">
        <f>CORREL($AW$322:$AW$360,N$322:N$360)</f>
        <v>0.12669671625265583</v>
      </c>
      <c r="BL331" s="17">
        <f>CORREL($AW$322:$AW$360,O$322:O$360)</f>
        <v>-3.014992844572865E-3</v>
      </c>
      <c r="BM331" s="17">
        <f>CORREL($AW$322:$AW$360,P$322:P$360)</f>
        <v>-8.7561013511925651E-3</v>
      </c>
      <c r="BN331" s="17">
        <f t="shared" ref="BN331:BS331" si="1097">CORREL($AW$322:$AW$360,Q$322:Q$360)</f>
        <v>-6.9575045628046062E-2</v>
      </c>
      <c r="BO331" s="17">
        <f t="shared" si="1097"/>
        <v>0.13571109930178762</v>
      </c>
      <c r="BP331" s="17">
        <f t="shared" si="1097"/>
        <v>7.8333027106604031E-2</v>
      </c>
      <c r="BQ331" s="17">
        <f t="shared" si="1097"/>
        <v>-0.30571924237135295</v>
      </c>
      <c r="BR331" s="17">
        <f t="shared" si="1097"/>
        <v>7.6500356178368895E-2</v>
      </c>
      <c r="BS331" s="68">
        <f t="shared" si="1097"/>
        <v>6.0222606909112091E-3</v>
      </c>
      <c r="BT331" s="17">
        <f t="shared" ref="BT331:BZ331" si="1098">CORREL($AW$322:$AW$360,Z$322:Z$360)</f>
        <v>-4.8579664224956021E-2</v>
      </c>
      <c r="BU331" s="17">
        <f t="shared" si="1098"/>
        <v>-0.17709773745397542</v>
      </c>
      <c r="BV331" s="17">
        <f t="shared" si="1098"/>
        <v>0.23649304525332199</v>
      </c>
      <c r="BW331" s="17">
        <f t="shared" si="1098"/>
        <v>-4.0635369040062153E-2</v>
      </c>
      <c r="BX331" s="17">
        <f t="shared" si="1098"/>
        <v>0.15686809618000355</v>
      </c>
      <c r="BY331" s="17">
        <f t="shared" si="1098"/>
        <v>0.24427987950823593</v>
      </c>
      <c r="BZ331" s="17">
        <f t="shared" si="1098"/>
        <v>-0.22703554296344758</v>
      </c>
      <c r="CA331" s="17">
        <f t="shared" ref="CA331:CD331" si="1099">CORREL($AW$322:$AW$360,AG$322:AG$360)</f>
        <v>0.17116569349904823</v>
      </c>
      <c r="CB331" s="17">
        <f t="shared" si="1099"/>
        <v>2.3238855535956969E-2</v>
      </c>
      <c r="CC331" s="17">
        <f t="shared" si="1099"/>
        <v>-3.0463618304744224E-2</v>
      </c>
      <c r="CD331" s="68">
        <f t="shared" si="1099"/>
        <v>-0.29100918665071546</v>
      </c>
      <c r="CE331" s="17" t="s">
        <v>87</v>
      </c>
      <c r="CF331" s="74">
        <f>CORREL($AW$322:$AW$360,H$46:H$84)</f>
        <v>0.12758537314515081</v>
      </c>
      <c r="CG331" s="74">
        <f t="shared" ref="CG331:CU331" si="1100">CORREL($AW$322:$AW$360,I$46:I$84)</f>
        <v>-3.5586066504797551E-2</v>
      </c>
      <c r="CH331" s="74">
        <f t="shared" si="1100"/>
        <v>0.40307066158758381</v>
      </c>
      <c r="CI331" s="74">
        <f t="shared" si="1100"/>
        <v>0.27896708564167993</v>
      </c>
      <c r="CJ331" s="74">
        <f t="shared" si="1100"/>
        <v>0.2705739003507121</v>
      </c>
      <c r="CK331" s="74">
        <f t="shared" si="1100"/>
        <v>0.30028996929747465</v>
      </c>
      <c r="CL331" s="74">
        <f t="shared" si="1100"/>
        <v>5.5453861704803813E-2</v>
      </c>
      <c r="CM331" s="74">
        <f t="shared" si="1100"/>
        <v>0.14536861740314669</v>
      </c>
      <c r="CN331" s="74">
        <f t="shared" si="1100"/>
        <v>0.20289469238960819</v>
      </c>
      <c r="CO331" s="74">
        <f t="shared" si="1100"/>
        <v>0.15816433248355724</v>
      </c>
      <c r="CP331" s="74">
        <f t="shared" si="1100"/>
        <v>0.14453189742066516</v>
      </c>
      <c r="CQ331" s="74">
        <f t="shared" si="1100"/>
        <v>0.18760557141146475</v>
      </c>
      <c r="CR331" s="74">
        <f t="shared" si="1100"/>
        <v>0.17121193018894101</v>
      </c>
      <c r="CS331" s="74">
        <f t="shared" si="1100"/>
        <v>0.15075101858454903</v>
      </c>
      <c r="CT331" s="74">
        <f t="shared" si="1100"/>
        <v>8.0185168204394475E-2</v>
      </c>
      <c r="CU331" s="74">
        <f t="shared" si="1100"/>
        <v>-0.1407952996108027</v>
      </c>
      <c r="CZ331" s="7">
        <v>1989</v>
      </c>
      <c r="DA331">
        <v>9</v>
      </c>
      <c r="DB331">
        <v>6</v>
      </c>
      <c r="DC331">
        <v>3</v>
      </c>
      <c r="DW331">
        <v>-0.215</v>
      </c>
      <c r="DX331">
        <v>3.5000000000000003E-2</v>
      </c>
      <c r="DY331">
        <v>-0.219</v>
      </c>
      <c r="DZ331">
        <v>-0.40500000000000003</v>
      </c>
      <c r="EA331">
        <v>-0.51500000000000001</v>
      </c>
    </row>
    <row r="332" spans="1:131">
      <c r="A332" s="7">
        <v>1990</v>
      </c>
      <c r="B332">
        <v>6</v>
      </c>
      <c r="C332">
        <v>6</v>
      </c>
      <c r="D332">
        <v>20</v>
      </c>
      <c r="E332">
        <v>13</v>
      </c>
      <c r="F332">
        <v>12</v>
      </c>
      <c r="G332">
        <v>0</v>
      </c>
      <c r="H332">
        <v>8</v>
      </c>
      <c r="I332">
        <v>0</v>
      </c>
      <c r="J332">
        <v>27</v>
      </c>
      <c r="M332" s="7">
        <v>1990</v>
      </c>
      <c r="N332">
        <v>12</v>
      </c>
      <c r="O332">
        <v>11</v>
      </c>
      <c r="P332">
        <v>11</v>
      </c>
      <c r="Q332">
        <v>13</v>
      </c>
      <c r="R332">
        <v>2</v>
      </c>
      <c r="S332">
        <v>19</v>
      </c>
      <c r="T332">
        <v>8</v>
      </c>
      <c r="U332">
        <v>4</v>
      </c>
      <c r="V332">
        <v>12</v>
      </c>
      <c r="W332">
        <v>2</v>
      </c>
      <c r="Y332" s="7">
        <v>1990</v>
      </c>
      <c r="Z332">
        <v>6</v>
      </c>
      <c r="AA332">
        <v>14</v>
      </c>
      <c r="AB332">
        <v>4</v>
      </c>
      <c r="AC332">
        <v>1</v>
      </c>
      <c r="AD332">
        <v>2</v>
      </c>
      <c r="AE332">
        <v>10</v>
      </c>
      <c r="AF332">
        <v>23</v>
      </c>
      <c r="AG332">
        <v>4</v>
      </c>
      <c r="AH332">
        <v>13</v>
      </c>
      <c r="AI332">
        <v>2</v>
      </c>
      <c r="AJ332">
        <v>13</v>
      </c>
      <c r="AM332" s="7">
        <v>1990</v>
      </c>
      <c r="AN332">
        <v>8</v>
      </c>
      <c r="AO332">
        <v>63</v>
      </c>
      <c r="AP332">
        <v>63</v>
      </c>
      <c r="AQ332">
        <v>0</v>
      </c>
      <c r="AR332">
        <v>0</v>
      </c>
      <c r="AS332">
        <v>4</v>
      </c>
      <c r="AT332">
        <v>11</v>
      </c>
      <c r="AU332">
        <v>1</v>
      </c>
      <c r="AV332">
        <v>5</v>
      </c>
      <c r="AW332">
        <v>64</v>
      </c>
      <c r="AX332">
        <v>0</v>
      </c>
      <c r="AY332">
        <v>0</v>
      </c>
      <c r="BA332" s="7" t="s">
        <v>88</v>
      </c>
      <c r="BB332" s="17">
        <f>CORREL($AX$322:$AX$360,B$322:B$360)</f>
        <v>0.19973529997551689</v>
      </c>
      <c r="BC332" s="17">
        <f t="shared" ref="BC332:BJ332" si="1101">CORREL($AX$322:$AX$360,C$322:C$360)</f>
        <v>-0.12863401206506431</v>
      </c>
      <c r="BD332" s="17">
        <f t="shared" si="1101"/>
        <v>0.18443423444791165</v>
      </c>
      <c r="BE332" s="17">
        <f t="shared" si="1101"/>
        <v>-9.8144119019576322E-3</v>
      </c>
      <c r="BF332" s="17">
        <f t="shared" si="1101"/>
        <v>-0.21050134319511313</v>
      </c>
      <c r="BG332" s="17">
        <f t="shared" si="1101"/>
        <v>-0.20048171633804768</v>
      </c>
      <c r="BH332" s="17">
        <f t="shared" si="1101"/>
        <v>-0.17965365784128978</v>
      </c>
      <c r="BI332" s="17">
        <f t="shared" si="1101"/>
        <v>0.14463349275906043</v>
      </c>
      <c r="BJ332" s="68">
        <f t="shared" si="1101"/>
        <v>0.11134608184428436</v>
      </c>
      <c r="BK332" s="17">
        <f>CORREL($AX$322:$AX$360,N$322:N$360)</f>
        <v>0.17741086163649131</v>
      </c>
      <c r="BL332" s="17">
        <f>CORREL($AX$322:$AX$360,O$322:O$360)</f>
        <v>0.24597254490938109</v>
      </c>
      <c r="BM332" s="17">
        <f>CORREL($AX$322:$AX$360,P$322:P$360)</f>
        <v>-0.13156482031858438</v>
      </c>
      <c r="BN332" s="17">
        <f t="shared" ref="BN332:BS332" si="1102">CORREL($AX$322:$AX$360,Q$322:Q$360)</f>
        <v>-0.17489054948742477</v>
      </c>
      <c r="BO332" s="17">
        <f t="shared" si="1102"/>
        <v>0.26413134370199592</v>
      </c>
      <c r="BP332" s="17">
        <f t="shared" si="1102"/>
        <v>-0.1610140836141308</v>
      </c>
      <c r="BQ332" s="17">
        <f t="shared" si="1102"/>
        <v>-2.011758717982064E-2</v>
      </c>
      <c r="BR332" s="17">
        <f t="shared" si="1102"/>
        <v>-9.8510494500586618E-2</v>
      </c>
      <c r="BS332" s="68">
        <f t="shared" si="1102"/>
        <v>-0.10518119425847522</v>
      </c>
      <c r="BT332" s="17">
        <f t="shared" ref="BT332:BZ332" si="1103">CORREL($AX$322:$AX$360,Z$322:Z$360)</f>
        <v>-0.19848689433041711</v>
      </c>
      <c r="BU332" s="17">
        <f t="shared" si="1103"/>
        <v>9.7402483018428243E-2</v>
      </c>
      <c r="BV332" s="17">
        <f t="shared" si="1103"/>
        <v>0.11079299931590944</v>
      </c>
      <c r="BW332" s="17">
        <f t="shared" si="1103"/>
        <v>-7.4918657068704403E-2</v>
      </c>
      <c r="BX332" s="17">
        <f t="shared" si="1103"/>
        <v>-0.21347678402871725</v>
      </c>
      <c r="BY332" s="17">
        <f t="shared" si="1103"/>
        <v>0.33234237384919385</v>
      </c>
      <c r="BZ332" s="17">
        <f t="shared" si="1103"/>
        <v>-0.1867925915543554</v>
      </c>
      <c r="CA332" s="17">
        <f t="shared" ref="CA332:CD332" si="1104">CORREL($AX$322:$AX$360,AG$322:AG$360)</f>
        <v>0.23727878330494762</v>
      </c>
      <c r="CB332" s="17">
        <f t="shared" si="1104"/>
        <v>-0.39597753295669225</v>
      </c>
      <c r="CC332" s="17">
        <f t="shared" si="1104"/>
        <v>8.0208368108820784E-3</v>
      </c>
      <c r="CD332" s="68">
        <f t="shared" si="1104"/>
        <v>8.2389150491176694E-3</v>
      </c>
      <c r="CE332" s="17" t="s">
        <v>88</v>
      </c>
      <c r="CF332" s="74">
        <f>CORREL($AX$322:$AX$360,H$46:H$84)</f>
        <v>-0.11862404821641337</v>
      </c>
      <c r="CG332" s="74">
        <f t="shared" ref="CG332:CU332" si="1105">CORREL($AX$322:$AX$360,I$46:I$84)</f>
        <v>-0.12476575638908309</v>
      </c>
      <c r="CH332" s="74">
        <f t="shared" si="1105"/>
        <v>0.10331735318072507</v>
      </c>
      <c r="CI332" s="74">
        <f t="shared" si="1105"/>
        <v>6.3211213901241792E-2</v>
      </c>
      <c r="CJ332" s="74">
        <f t="shared" si="1105"/>
        <v>0.21875451169301707</v>
      </c>
      <c r="CK332" s="74">
        <f t="shared" si="1105"/>
        <v>0.15794454659386198</v>
      </c>
      <c r="CL332" s="74">
        <f t="shared" si="1105"/>
        <v>0.24560388190566679</v>
      </c>
      <c r="CM332" s="74">
        <f t="shared" si="1105"/>
        <v>0.18828160703229763</v>
      </c>
      <c r="CN332" s="74">
        <f t="shared" si="1105"/>
        <v>0.22597867365880295</v>
      </c>
      <c r="CO332" s="74">
        <f t="shared" si="1105"/>
        <v>0.21042005664262184</v>
      </c>
      <c r="CP332" s="74">
        <f t="shared" si="1105"/>
        <v>0.17815662115525338</v>
      </c>
      <c r="CQ332" s="74">
        <f t="shared" si="1105"/>
        <v>0.16348552705726582</v>
      </c>
      <c r="CR332" s="74">
        <f t="shared" si="1105"/>
        <v>0.15874254583757494</v>
      </c>
      <c r="CS332" s="74">
        <f t="shared" si="1105"/>
        <v>0.21525582949492097</v>
      </c>
      <c r="CT332" s="74">
        <f t="shared" si="1105"/>
        <v>0.1650729943176967</v>
      </c>
      <c r="CU332" s="74">
        <f t="shared" si="1105"/>
        <v>0.12231853309285633</v>
      </c>
      <c r="CZ332" s="7">
        <v>1990</v>
      </c>
      <c r="DA332">
        <v>3</v>
      </c>
      <c r="DB332">
        <v>2</v>
      </c>
      <c r="DC332">
        <v>5</v>
      </c>
      <c r="DW332">
        <v>-3.3000000000000002E-2</v>
      </c>
      <c r="DX332">
        <v>-0.20899999999999999</v>
      </c>
      <c r="DY332">
        <v>-4.2999999999999997E-2</v>
      </c>
      <c r="DZ332">
        <v>-0.31</v>
      </c>
      <c r="EA332">
        <v>-0.26900000000000002</v>
      </c>
    </row>
    <row r="333" spans="1:131">
      <c r="A333" s="7">
        <v>1991</v>
      </c>
      <c r="B333">
        <v>12</v>
      </c>
      <c r="C333">
        <v>11</v>
      </c>
      <c r="D333">
        <v>18</v>
      </c>
      <c r="E333">
        <v>15</v>
      </c>
      <c r="F333">
        <v>3</v>
      </c>
      <c r="G333">
        <v>0</v>
      </c>
      <c r="H333">
        <v>10</v>
      </c>
      <c r="I333">
        <v>8</v>
      </c>
      <c r="J333">
        <v>15</v>
      </c>
      <c r="M333" s="7">
        <v>1991</v>
      </c>
      <c r="N333">
        <v>1</v>
      </c>
      <c r="O333">
        <v>9</v>
      </c>
      <c r="P333">
        <v>13</v>
      </c>
      <c r="Q333">
        <v>17</v>
      </c>
      <c r="R333">
        <v>3</v>
      </c>
      <c r="S333">
        <v>7</v>
      </c>
      <c r="T333">
        <v>31</v>
      </c>
      <c r="U333">
        <v>0</v>
      </c>
      <c r="V333">
        <v>11</v>
      </c>
      <c r="W333">
        <v>2</v>
      </c>
      <c r="Y333" s="7">
        <v>1991</v>
      </c>
      <c r="Z333">
        <v>3</v>
      </c>
      <c r="AA333">
        <v>7</v>
      </c>
      <c r="AB333">
        <v>7</v>
      </c>
      <c r="AC333">
        <v>7</v>
      </c>
      <c r="AD333">
        <v>1</v>
      </c>
      <c r="AE333">
        <v>12</v>
      </c>
      <c r="AF333">
        <v>23</v>
      </c>
      <c r="AG333">
        <v>5</v>
      </c>
      <c r="AH333">
        <v>10</v>
      </c>
      <c r="AI333">
        <v>8</v>
      </c>
      <c r="AJ333">
        <v>9</v>
      </c>
      <c r="AM333" s="7">
        <v>1991</v>
      </c>
      <c r="AN333">
        <v>0</v>
      </c>
      <c r="AO333">
        <v>51</v>
      </c>
      <c r="AP333">
        <v>55</v>
      </c>
      <c r="AQ333">
        <v>1</v>
      </c>
      <c r="AR333">
        <v>9</v>
      </c>
      <c r="AS333">
        <v>1</v>
      </c>
      <c r="AT333">
        <v>13</v>
      </c>
      <c r="AU333">
        <v>0</v>
      </c>
      <c r="AV333">
        <v>10</v>
      </c>
      <c r="AW333">
        <v>37</v>
      </c>
      <c r="AX333">
        <v>0</v>
      </c>
      <c r="AY333">
        <v>0</v>
      </c>
      <c r="BA333" s="7" t="s">
        <v>345</v>
      </c>
      <c r="BB333" s="17">
        <f>CORREL($AY$322:$AY$360,B$322:B$360)</f>
        <v>7.3456622082472167E-2</v>
      </c>
      <c r="BC333" s="17">
        <f t="shared" ref="BC333:BJ333" si="1106">CORREL($AY$322:$AY$360,C$322:C$360)</f>
        <v>-1.3417425402765555E-2</v>
      </c>
      <c r="BD333" s="17">
        <f t="shared" si="1106"/>
        <v>0.10438165098600881</v>
      </c>
      <c r="BE333" s="17">
        <f t="shared" si="1106"/>
        <v>-0.13635551101486124</v>
      </c>
      <c r="BF333" s="17">
        <f t="shared" si="1106"/>
        <v>-4.2632339920580166E-2</v>
      </c>
      <c r="BG333" s="17">
        <f t="shared" si="1106"/>
        <v>5.8480916798432592E-2</v>
      </c>
      <c r="BH333" s="17">
        <f t="shared" si="1106"/>
        <v>-9.0988005071276939E-2</v>
      </c>
      <c r="BI333" s="17">
        <f t="shared" si="1106"/>
        <v>0.19638576876073383</v>
      </c>
      <c r="BJ333" s="68">
        <f t="shared" si="1106"/>
        <v>-0.13004711165284699</v>
      </c>
      <c r="BK333" s="17">
        <f>CORREL($AY$322:$AY$360,N$322:N$360)</f>
        <v>4.5059550788423872E-2</v>
      </c>
      <c r="BL333" s="17">
        <f>CORREL($AY$322:$AY$360,O$322:O$360)</f>
        <v>0.1438902724377773</v>
      </c>
      <c r="BM333" s="17">
        <f>CORREL($AY$322:$AY$360,P$322:P$360)</f>
        <v>-0.10825611303431126</v>
      </c>
      <c r="BN333" s="17">
        <f t="shared" ref="BN333:BS333" si="1107">CORREL($AY$322:$AY$360,Q$322:Q$360)</f>
        <v>-2.1952105340386413E-2</v>
      </c>
      <c r="BO333" s="17">
        <f t="shared" si="1107"/>
        <v>0.16458781286940147</v>
      </c>
      <c r="BP333" s="17">
        <f t="shared" si="1107"/>
        <v>-1.7391894456529541E-2</v>
      </c>
      <c r="BQ333" s="17">
        <f t="shared" si="1107"/>
        <v>-0.11899215843511235</v>
      </c>
      <c r="BR333" s="17">
        <f t="shared" si="1107"/>
        <v>-0.18688737439793954</v>
      </c>
      <c r="BS333" s="68">
        <f t="shared" si="1107"/>
        <v>0.13076448701659441</v>
      </c>
      <c r="BT333" s="17">
        <f t="shared" ref="BT333:BZ333" si="1108">CORREL($AY$322:$AY$360,Z$322:Z$360)</f>
        <v>-4.4941260418389625E-2</v>
      </c>
      <c r="BU333" s="17">
        <f t="shared" si="1108"/>
        <v>-2.1755941866395689E-2</v>
      </c>
      <c r="BV333" s="17">
        <f t="shared" si="1108"/>
        <v>9.1769713059594263E-2</v>
      </c>
      <c r="BW333" s="17">
        <f t="shared" si="1108"/>
        <v>-0.21758507129891397</v>
      </c>
      <c r="BX333" s="17">
        <f t="shared" si="1108"/>
        <v>-2.114547720391154E-2</v>
      </c>
      <c r="BY333" s="17">
        <f t="shared" si="1108"/>
        <v>0.29822470475344454</v>
      </c>
      <c r="BZ333" s="17">
        <f t="shared" si="1108"/>
        <v>0.16483160148152518</v>
      </c>
      <c r="CA333" s="17">
        <f t="shared" ref="CA333:CD333" si="1109">CORREL($AY$322:$AY$360,AG$322:AG$360)</f>
        <v>-3.7731007893320553E-2</v>
      </c>
      <c r="CB333" s="17">
        <f t="shared" si="1109"/>
        <v>-0.35867702933976264</v>
      </c>
      <c r="CC333" s="17">
        <f t="shared" si="1109"/>
        <v>-0.17026595106819958</v>
      </c>
      <c r="CD333" s="68">
        <f t="shared" si="1109"/>
        <v>-2.6498491350974165E-2</v>
      </c>
      <c r="CE333" s="17" t="s">
        <v>345</v>
      </c>
      <c r="CF333" s="74">
        <f>CORREL($AY$322:$AY$360,H$46:H$84)</f>
        <v>0.27742377871694607</v>
      </c>
      <c r="CG333" s="74">
        <f t="shared" ref="CG333:CU333" si="1110">CORREL($AY$322:$AY$360,I$46:I$84)</f>
        <v>5.0145013755022165E-2</v>
      </c>
      <c r="CH333" s="74">
        <f t="shared" si="1110"/>
        <v>0.20885133144289722</v>
      </c>
      <c r="CI333" s="74">
        <f t="shared" si="1110"/>
        <v>1.4314255772109498E-2</v>
      </c>
      <c r="CJ333" s="74">
        <f t="shared" si="1110"/>
        <v>-6.8557589361535443E-2</v>
      </c>
      <c r="CK333" s="74">
        <f t="shared" si="1110"/>
        <v>-2.459847168799538E-2</v>
      </c>
      <c r="CL333" s="74">
        <f t="shared" si="1110"/>
        <v>0.4895852680126534</v>
      </c>
      <c r="CM333" s="74">
        <f t="shared" si="1110"/>
        <v>0.20073365899609172</v>
      </c>
      <c r="CN333" s="74">
        <f t="shared" si="1110"/>
        <v>4.4976421827754902E-2</v>
      </c>
      <c r="CO333" s="74">
        <f t="shared" si="1110"/>
        <v>3.9014012421598001E-3</v>
      </c>
      <c r="CP333" s="74">
        <f t="shared" si="1110"/>
        <v>1.2682070064906181E-2</v>
      </c>
      <c r="CQ333" s="74">
        <f t="shared" si="1110"/>
        <v>3.7547977962647631E-2</v>
      </c>
      <c r="CR333" s="74">
        <f t="shared" si="1110"/>
        <v>2.6925418074298595E-2</v>
      </c>
      <c r="CS333" s="74">
        <f t="shared" si="1110"/>
        <v>0.22449902382191492</v>
      </c>
      <c r="CT333" s="74">
        <f t="shared" si="1110"/>
        <v>0.36508246981130926</v>
      </c>
      <c r="CU333" s="74">
        <f t="shared" si="1110"/>
        <v>5.420950370949576E-2</v>
      </c>
      <c r="CZ333" s="7">
        <v>1991</v>
      </c>
      <c r="DA333">
        <v>11</v>
      </c>
      <c r="DB333">
        <v>1</v>
      </c>
      <c r="DC333">
        <v>0</v>
      </c>
      <c r="DW333">
        <v>0.13100000000000001</v>
      </c>
      <c r="DX333">
        <v>-1.7000000000000001E-2</v>
      </c>
      <c r="DY333">
        <v>6.3E-2</v>
      </c>
      <c r="DZ333">
        <v>0.36399999999999999</v>
      </c>
      <c r="EA333">
        <v>0.45900000000000002</v>
      </c>
    </row>
    <row r="334" spans="1:131">
      <c r="A334" s="7">
        <v>1992</v>
      </c>
      <c r="B334">
        <v>16</v>
      </c>
      <c r="C334">
        <v>8</v>
      </c>
      <c r="D334">
        <v>0</v>
      </c>
      <c r="E334">
        <v>22</v>
      </c>
      <c r="F334">
        <v>0</v>
      </c>
      <c r="G334">
        <v>23</v>
      </c>
      <c r="H334">
        <v>3</v>
      </c>
      <c r="I334">
        <v>20</v>
      </c>
      <c r="J334">
        <v>0</v>
      </c>
      <c r="M334" s="7">
        <v>1992</v>
      </c>
      <c r="N334">
        <v>5</v>
      </c>
      <c r="O334">
        <v>16</v>
      </c>
      <c r="P334">
        <v>7</v>
      </c>
      <c r="Q334">
        <v>15</v>
      </c>
      <c r="R334">
        <v>11</v>
      </c>
      <c r="S334">
        <v>4</v>
      </c>
      <c r="T334">
        <v>22</v>
      </c>
      <c r="U334">
        <v>6</v>
      </c>
      <c r="V334">
        <v>6</v>
      </c>
      <c r="W334">
        <v>1</v>
      </c>
      <c r="Y334" s="7">
        <v>1992</v>
      </c>
      <c r="Z334">
        <v>3</v>
      </c>
      <c r="AA334">
        <v>17</v>
      </c>
      <c r="AB334">
        <v>14</v>
      </c>
      <c r="AC334">
        <v>4</v>
      </c>
      <c r="AD334">
        <v>2</v>
      </c>
      <c r="AE334">
        <v>23</v>
      </c>
      <c r="AF334">
        <v>4</v>
      </c>
      <c r="AG334">
        <v>10</v>
      </c>
      <c r="AH334">
        <v>7</v>
      </c>
      <c r="AI334">
        <v>2</v>
      </c>
      <c r="AJ334">
        <v>6</v>
      </c>
      <c r="AM334" s="7">
        <v>1992</v>
      </c>
      <c r="AN334">
        <v>14</v>
      </c>
      <c r="AO334">
        <v>55</v>
      </c>
      <c r="AP334">
        <v>69</v>
      </c>
      <c r="AQ334">
        <v>7</v>
      </c>
      <c r="AR334">
        <v>13</v>
      </c>
      <c r="AS334">
        <v>11</v>
      </c>
      <c r="AT334">
        <v>33</v>
      </c>
      <c r="AU334">
        <v>4</v>
      </c>
      <c r="AV334">
        <v>20</v>
      </c>
      <c r="AW334">
        <v>64</v>
      </c>
      <c r="AX334">
        <v>4</v>
      </c>
      <c r="AY334">
        <v>0</v>
      </c>
      <c r="CZ334" s="7">
        <v>1992</v>
      </c>
      <c r="DA334">
        <v>16</v>
      </c>
      <c r="DB334">
        <v>3</v>
      </c>
      <c r="DC334">
        <v>4</v>
      </c>
      <c r="DW334">
        <v>-0.25600000000000001</v>
      </c>
      <c r="DX334">
        <v>-0.309</v>
      </c>
      <c r="DY334">
        <v>-0.57099999999999995</v>
      </c>
      <c r="DZ334">
        <v>-0.47799999999999998</v>
      </c>
      <c r="EA334">
        <v>-0.47</v>
      </c>
    </row>
    <row r="335" spans="1:131">
      <c r="A335" s="7">
        <v>1993</v>
      </c>
      <c r="B335">
        <v>9</v>
      </c>
      <c r="C335">
        <v>23</v>
      </c>
      <c r="D335">
        <v>0</v>
      </c>
      <c r="E335">
        <v>17</v>
      </c>
      <c r="F335">
        <v>0</v>
      </c>
      <c r="G335">
        <v>19</v>
      </c>
      <c r="H335">
        <v>8</v>
      </c>
      <c r="I335">
        <v>16</v>
      </c>
      <c r="J335">
        <v>0</v>
      </c>
      <c r="M335" s="7">
        <v>1993</v>
      </c>
      <c r="N335">
        <v>5</v>
      </c>
      <c r="O335">
        <v>9</v>
      </c>
      <c r="P335">
        <v>10</v>
      </c>
      <c r="Q335">
        <v>17</v>
      </c>
      <c r="R335">
        <v>16</v>
      </c>
      <c r="S335">
        <v>12</v>
      </c>
      <c r="T335">
        <v>12</v>
      </c>
      <c r="U335">
        <v>5</v>
      </c>
      <c r="V335">
        <v>6</v>
      </c>
      <c r="W335">
        <v>2</v>
      </c>
      <c r="Y335" s="7">
        <v>1993</v>
      </c>
      <c r="Z335">
        <v>12</v>
      </c>
      <c r="AA335">
        <v>13</v>
      </c>
      <c r="AB335">
        <v>10</v>
      </c>
      <c r="AC335">
        <v>0</v>
      </c>
      <c r="AD335">
        <v>10</v>
      </c>
      <c r="AE335">
        <v>26</v>
      </c>
      <c r="AF335">
        <v>7</v>
      </c>
      <c r="AG335">
        <v>3</v>
      </c>
      <c r="AH335">
        <v>10</v>
      </c>
      <c r="AI335">
        <v>1</v>
      </c>
      <c r="AJ335">
        <v>0</v>
      </c>
      <c r="AM335" s="7">
        <v>1993</v>
      </c>
      <c r="AN335">
        <v>4</v>
      </c>
      <c r="AO335">
        <v>41</v>
      </c>
      <c r="AP335">
        <v>55</v>
      </c>
      <c r="AQ335">
        <v>6</v>
      </c>
      <c r="AR335">
        <v>5</v>
      </c>
      <c r="AS335">
        <v>2</v>
      </c>
      <c r="AT335">
        <v>31</v>
      </c>
      <c r="AU335">
        <v>0</v>
      </c>
      <c r="AV335">
        <v>13</v>
      </c>
      <c r="AW335">
        <v>60</v>
      </c>
      <c r="AX335">
        <v>0</v>
      </c>
      <c r="AY335">
        <v>1</v>
      </c>
      <c r="CZ335" s="7">
        <v>1993</v>
      </c>
      <c r="DA335">
        <v>17</v>
      </c>
      <c r="DB335">
        <v>9</v>
      </c>
      <c r="DC335">
        <v>0</v>
      </c>
      <c r="DW335">
        <v>-0.13100000000000001</v>
      </c>
      <c r="DX335">
        <v>0.115</v>
      </c>
      <c r="DY335">
        <v>-0.19500000000000001</v>
      </c>
      <c r="DZ335">
        <v>-0.106</v>
      </c>
      <c r="EA335">
        <v>5.2999999999999999E-2</v>
      </c>
    </row>
    <row r="336" spans="1:131">
      <c r="A336" s="7">
        <v>1994</v>
      </c>
      <c r="B336">
        <v>22</v>
      </c>
      <c r="C336">
        <v>9</v>
      </c>
      <c r="D336">
        <v>4</v>
      </c>
      <c r="E336">
        <v>14</v>
      </c>
      <c r="F336">
        <v>0</v>
      </c>
      <c r="G336">
        <v>15</v>
      </c>
      <c r="H336">
        <v>11</v>
      </c>
      <c r="I336">
        <v>12</v>
      </c>
      <c r="J336">
        <v>5</v>
      </c>
      <c r="M336" s="7">
        <v>1994</v>
      </c>
      <c r="N336">
        <v>6</v>
      </c>
      <c r="O336">
        <v>6</v>
      </c>
      <c r="P336">
        <v>5</v>
      </c>
      <c r="Q336">
        <v>13</v>
      </c>
      <c r="R336">
        <v>7</v>
      </c>
      <c r="S336">
        <v>5</v>
      </c>
      <c r="T336">
        <v>29</v>
      </c>
      <c r="U336">
        <v>7</v>
      </c>
      <c r="V336">
        <v>14</v>
      </c>
      <c r="W336">
        <v>2</v>
      </c>
      <c r="Y336" s="7">
        <v>1994</v>
      </c>
      <c r="Z336">
        <v>5</v>
      </c>
      <c r="AA336">
        <v>14</v>
      </c>
      <c r="AB336">
        <v>0</v>
      </c>
      <c r="AC336">
        <v>5</v>
      </c>
      <c r="AD336">
        <v>8</v>
      </c>
      <c r="AE336">
        <v>14</v>
      </c>
      <c r="AF336">
        <v>8</v>
      </c>
      <c r="AG336">
        <v>11</v>
      </c>
      <c r="AH336">
        <v>13</v>
      </c>
      <c r="AI336">
        <v>12</v>
      </c>
      <c r="AJ336">
        <v>2</v>
      </c>
      <c r="AM336" s="7">
        <v>1994</v>
      </c>
      <c r="AN336">
        <v>5</v>
      </c>
      <c r="AO336">
        <v>53</v>
      </c>
      <c r="AP336">
        <v>65</v>
      </c>
      <c r="AQ336">
        <v>0</v>
      </c>
      <c r="AR336">
        <v>2</v>
      </c>
      <c r="AS336">
        <v>4</v>
      </c>
      <c r="AT336">
        <v>30</v>
      </c>
      <c r="AU336">
        <v>0</v>
      </c>
      <c r="AV336">
        <v>13</v>
      </c>
      <c r="AW336">
        <v>60</v>
      </c>
      <c r="AX336">
        <v>0</v>
      </c>
      <c r="AY336">
        <v>0</v>
      </c>
      <c r="CZ336" s="7">
        <v>1994</v>
      </c>
      <c r="DA336">
        <v>8</v>
      </c>
      <c r="DB336">
        <v>6</v>
      </c>
      <c r="DC336">
        <v>0</v>
      </c>
      <c r="DW336">
        <v>0.09</v>
      </c>
      <c r="DX336">
        <v>-6.6000000000000003E-2</v>
      </c>
      <c r="DY336">
        <v>0.30199999999999999</v>
      </c>
      <c r="DZ336">
        <v>0.42599999999999999</v>
      </c>
      <c r="EA336">
        <v>0.624</v>
      </c>
    </row>
    <row r="337" spans="1:131">
      <c r="A337" s="7">
        <v>1995</v>
      </c>
      <c r="B337">
        <v>18</v>
      </c>
      <c r="C337">
        <v>6</v>
      </c>
      <c r="D337">
        <v>16</v>
      </c>
      <c r="E337">
        <v>17</v>
      </c>
      <c r="F337">
        <v>0</v>
      </c>
      <c r="G337">
        <v>16</v>
      </c>
      <c r="H337">
        <v>15</v>
      </c>
      <c r="I337">
        <v>0</v>
      </c>
      <c r="J337">
        <v>4</v>
      </c>
      <c r="M337" s="7">
        <v>1995</v>
      </c>
      <c r="N337">
        <v>6</v>
      </c>
      <c r="O337">
        <v>7</v>
      </c>
      <c r="P337">
        <v>7</v>
      </c>
      <c r="Q337">
        <v>8</v>
      </c>
      <c r="R337">
        <v>7</v>
      </c>
      <c r="S337">
        <v>5</v>
      </c>
      <c r="T337">
        <v>22</v>
      </c>
      <c r="U337">
        <v>9</v>
      </c>
      <c r="V337">
        <v>21</v>
      </c>
      <c r="W337">
        <v>1</v>
      </c>
      <c r="Y337" s="7">
        <v>1995</v>
      </c>
      <c r="Z337">
        <v>7</v>
      </c>
      <c r="AA337">
        <v>14</v>
      </c>
      <c r="AB337">
        <v>3</v>
      </c>
      <c r="AC337">
        <v>8</v>
      </c>
      <c r="AD337">
        <v>3</v>
      </c>
      <c r="AE337">
        <v>16</v>
      </c>
      <c r="AF337">
        <v>14</v>
      </c>
      <c r="AG337">
        <v>7</v>
      </c>
      <c r="AH337">
        <v>12</v>
      </c>
      <c r="AI337">
        <v>5</v>
      </c>
      <c r="AJ337">
        <v>3</v>
      </c>
      <c r="AM337" s="7">
        <v>1995</v>
      </c>
      <c r="AN337">
        <v>5</v>
      </c>
      <c r="AO337">
        <v>32</v>
      </c>
      <c r="AP337">
        <v>43</v>
      </c>
      <c r="AQ337">
        <v>0</v>
      </c>
      <c r="AR337">
        <v>4</v>
      </c>
      <c r="AS337">
        <v>6</v>
      </c>
      <c r="AT337">
        <v>9</v>
      </c>
      <c r="AU337">
        <v>1</v>
      </c>
      <c r="AV337">
        <v>11</v>
      </c>
      <c r="AW337">
        <v>59</v>
      </c>
      <c r="AX337">
        <v>0</v>
      </c>
      <c r="AY337">
        <v>0</v>
      </c>
      <c r="CZ337" s="7">
        <v>1995</v>
      </c>
      <c r="DA337">
        <v>8</v>
      </c>
      <c r="DB337">
        <v>5</v>
      </c>
      <c r="DC337">
        <v>3</v>
      </c>
      <c r="DW337">
        <v>0.20499999999999999</v>
      </c>
      <c r="DX337">
        <v>0.24299999999999999</v>
      </c>
      <c r="DY337">
        <v>0.05</v>
      </c>
      <c r="DZ337">
        <v>-0.14599999999999999</v>
      </c>
      <c r="EA337">
        <v>-0.17199999999999999</v>
      </c>
    </row>
    <row r="338" spans="1:131">
      <c r="A338" s="7">
        <v>1996</v>
      </c>
      <c r="B338">
        <v>21</v>
      </c>
      <c r="C338">
        <v>7</v>
      </c>
      <c r="D338">
        <v>7</v>
      </c>
      <c r="E338">
        <v>12</v>
      </c>
      <c r="F338">
        <v>5</v>
      </c>
      <c r="G338">
        <v>16</v>
      </c>
      <c r="H338">
        <v>17</v>
      </c>
      <c r="I338">
        <v>0</v>
      </c>
      <c r="J338">
        <v>7</v>
      </c>
      <c r="M338" s="7">
        <v>1996</v>
      </c>
      <c r="N338">
        <v>3</v>
      </c>
      <c r="O338">
        <v>12</v>
      </c>
      <c r="P338">
        <v>6</v>
      </c>
      <c r="Q338">
        <v>12</v>
      </c>
      <c r="R338">
        <v>6</v>
      </c>
      <c r="S338">
        <v>18</v>
      </c>
      <c r="T338">
        <v>23</v>
      </c>
      <c r="U338">
        <v>4</v>
      </c>
      <c r="V338">
        <v>8</v>
      </c>
      <c r="W338">
        <v>2</v>
      </c>
      <c r="Y338" s="7">
        <v>1996</v>
      </c>
      <c r="Z338">
        <v>14</v>
      </c>
      <c r="AA338">
        <v>22</v>
      </c>
      <c r="AB338">
        <v>2</v>
      </c>
      <c r="AC338">
        <v>0</v>
      </c>
      <c r="AD338">
        <v>5</v>
      </c>
      <c r="AE338">
        <v>15</v>
      </c>
      <c r="AF338">
        <v>10</v>
      </c>
      <c r="AG338">
        <v>10</v>
      </c>
      <c r="AH338">
        <v>7</v>
      </c>
      <c r="AI338">
        <v>0</v>
      </c>
      <c r="AJ338">
        <v>7</v>
      </c>
      <c r="AM338" s="7">
        <v>1996</v>
      </c>
      <c r="AN338">
        <v>13</v>
      </c>
      <c r="AO338">
        <v>34</v>
      </c>
      <c r="AP338">
        <v>44</v>
      </c>
      <c r="AQ338">
        <v>0</v>
      </c>
      <c r="AR338">
        <v>1</v>
      </c>
      <c r="AS338">
        <v>10</v>
      </c>
      <c r="AT338">
        <v>15</v>
      </c>
      <c r="AU338">
        <v>0</v>
      </c>
      <c r="AV338">
        <v>6</v>
      </c>
      <c r="AW338">
        <v>46</v>
      </c>
      <c r="AX338">
        <v>0</v>
      </c>
      <c r="AY338">
        <v>0</v>
      </c>
      <c r="CZ338" s="7">
        <v>1996</v>
      </c>
      <c r="DA338">
        <v>9</v>
      </c>
      <c r="DB338">
        <v>6</v>
      </c>
      <c r="DC338">
        <v>0</v>
      </c>
      <c r="DW338">
        <v>4.4999999999999998E-2</v>
      </c>
      <c r="DX338">
        <v>4.7E-2</v>
      </c>
      <c r="DY338">
        <v>1.4999999999999999E-2</v>
      </c>
      <c r="DZ338">
        <v>-0.29299999999999998</v>
      </c>
      <c r="EA338">
        <v>-0.186</v>
      </c>
    </row>
    <row r="339" spans="1:131">
      <c r="A339" s="7">
        <v>1997</v>
      </c>
      <c r="B339">
        <v>18</v>
      </c>
      <c r="C339">
        <v>12</v>
      </c>
      <c r="D339">
        <v>18</v>
      </c>
      <c r="E339">
        <v>6</v>
      </c>
      <c r="F339">
        <v>1</v>
      </c>
      <c r="G339">
        <v>15</v>
      </c>
      <c r="H339">
        <v>9</v>
      </c>
      <c r="I339">
        <v>13</v>
      </c>
      <c r="J339">
        <v>0</v>
      </c>
      <c r="M339" s="7">
        <v>1997</v>
      </c>
      <c r="N339">
        <v>16</v>
      </c>
      <c r="O339">
        <v>15</v>
      </c>
      <c r="P339">
        <v>7</v>
      </c>
      <c r="Q339">
        <v>12</v>
      </c>
      <c r="R339">
        <v>5</v>
      </c>
      <c r="S339">
        <v>7</v>
      </c>
      <c r="T339">
        <v>18</v>
      </c>
      <c r="U339">
        <v>0</v>
      </c>
      <c r="V339">
        <v>12</v>
      </c>
      <c r="W339">
        <v>2</v>
      </c>
      <c r="Y339" s="7">
        <v>1997</v>
      </c>
      <c r="Z339">
        <v>3</v>
      </c>
      <c r="AA339">
        <v>17</v>
      </c>
      <c r="AB339">
        <v>9</v>
      </c>
      <c r="AC339">
        <v>3</v>
      </c>
      <c r="AD339">
        <v>10</v>
      </c>
      <c r="AE339">
        <v>20</v>
      </c>
      <c r="AF339">
        <v>12</v>
      </c>
      <c r="AG339">
        <v>8</v>
      </c>
      <c r="AH339">
        <v>0</v>
      </c>
      <c r="AI339">
        <v>3</v>
      </c>
      <c r="AJ339">
        <v>7</v>
      </c>
      <c r="AM339" s="7">
        <v>1997</v>
      </c>
      <c r="AN339">
        <v>7</v>
      </c>
      <c r="AO339">
        <v>54</v>
      </c>
      <c r="AP339">
        <v>63</v>
      </c>
      <c r="AQ339">
        <v>3</v>
      </c>
      <c r="AR339">
        <v>14</v>
      </c>
      <c r="AS339">
        <v>7</v>
      </c>
      <c r="AT339">
        <v>25</v>
      </c>
      <c r="AU339">
        <v>2</v>
      </c>
      <c r="AV339">
        <v>22</v>
      </c>
      <c r="AW339">
        <v>45</v>
      </c>
      <c r="AX339">
        <v>2</v>
      </c>
      <c r="AY339">
        <v>2</v>
      </c>
      <c r="CZ339" s="7">
        <v>1997</v>
      </c>
      <c r="DA339">
        <v>13</v>
      </c>
      <c r="DB339">
        <v>1</v>
      </c>
      <c r="DC339">
        <v>6</v>
      </c>
      <c r="DW339">
        <v>-4.4999999999999998E-2</v>
      </c>
      <c r="DX339">
        <v>0.159</v>
      </c>
      <c r="DY339">
        <v>0.14299999999999999</v>
      </c>
      <c r="DZ339">
        <v>0.129</v>
      </c>
      <c r="EA339">
        <v>0.105</v>
      </c>
    </row>
    <row r="340" spans="1:131">
      <c r="A340" s="7">
        <v>1998</v>
      </c>
      <c r="B340">
        <v>10</v>
      </c>
      <c r="C340">
        <v>2</v>
      </c>
      <c r="D340">
        <v>28</v>
      </c>
      <c r="E340">
        <v>0</v>
      </c>
      <c r="F340">
        <v>3</v>
      </c>
      <c r="G340">
        <v>0</v>
      </c>
      <c r="H340">
        <v>0</v>
      </c>
      <c r="I340">
        <v>0</v>
      </c>
      <c r="J340">
        <v>49</v>
      </c>
      <c r="M340" s="7">
        <v>1998</v>
      </c>
      <c r="N340">
        <v>13</v>
      </c>
      <c r="O340">
        <v>8</v>
      </c>
      <c r="P340">
        <v>21</v>
      </c>
      <c r="Q340">
        <v>7</v>
      </c>
      <c r="R340">
        <v>6</v>
      </c>
      <c r="S340">
        <v>16</v>
      </c>
      <c r="T340">
        <v>7</v>
      </c>
      <c r="U340">
        <v>3</v>
      </c>
      <c r="V340">
        <v>11</v>
      </c>
      <c r="W340">
        <v>1</v>
      </c>
      <c r="Y340" s="7">
        <v>1998</v>
      </c>
      <c r="Z340">
        <v>3</v>
      </c>
      <c r="AA340">
        <v>8</v>
      </c>
      <c r="AB340">
        <v>8</v>
      </c>
      <c r="AC340">
        <v>6</v>
      </c>
      <c r="AD340">
        <v>8</v>
      </c>
      <c r="AE340">
        <v>21</v>
      </c>
      <c r="AF340">
        <v>6</v>
      </c>
      <c r="AG340">
        <v>9</v>
      </c>
      <c r="AH340">
        <v>10</v>
      </c>
      <c r="AI340">
        <v>10</v>
      </c>
      <c r="AJ340">
        <v>3</v>
      </c>
      <c r="AM340" s="7">
        <v>1998</v>
      </c>
      <c r="AN340">
        <v>11</v>
      </c>
      <c r="AO340">
        <v>60</v>
      </c>
      <c r="AP340">
        <v>70</v>
      </c>
      <c r="AQ340">
        <v>3</v>
      </c>
      <c r="AR340">
        <v>1</v>
      </c>
      <c r="AS340">
        <v>9</v>
      </c>
      <c r="AT340">
        <v>27</v>
      </c>
      <c r="AU340">
        <v>7</v>
      </c>
      <c r="AV340">
        <v>18</v>
      </c>
      <c r="AW340">
        <v>64</v>
      </c>
      <c r="AX340">
        <v>0</v>
      </c>
      <c r="AY340">
        <v>0</v>
      </c>
      <c r="CZ340" s="7">
        <v>1998</v>
      </c>
      <c r="DA340">
        <v>14</v>
      </c>
      <c r="DB340">
        <v>3</v>
      </c>
      <c r="DC340">
        <v>4</v>
      </c>
      <c r="DW340">
        <v>0.59</v>
      </c>
      <c r="DX340">
        <v>0.502</v>
      </c>
      <c r="DY340">
        <v>4.4999999999999998E-2</v>
      </c>
      <c r="DZ340">
        <v>0.122</v>
      </c>
      <c r="EA340">
        <v>0.219</v>
      </c>
    </row>
    <row r="341" spans="1:131">
      <c r="A341" s="7">
        <v>1999</v>
      </c>
      <c r="B341">
        <v>13</v>
      </c>
      <c r="C341">
        <v>11</v>
      </c>
      <c r="D341">
        <v>1</v>
      </c>
      <c r="E341">
        <v>14</v>
      </c>
      <c r="F341">
        <v>15</v>
      </c>
      <c r="G341">
        <v>24</v>
      </c>
      <c r="H341">
        <v>14</v>
      </c>
      <c r="I341">
        <v>0</v>
      </c>
      <c r="J341">
        <v>0</v>
      </c>
      <c r="M341" s="7">
        <v>1999</v>
      </c>
      <c r="N341">
        <v>0</v>
      </c>
      <c r="O341">
        <v>10</v>
      </c>
      <c r="P341">
        <v>7</v>
      </c>
      <c r="Q341">
        <v>9</v>
      </c>
      <c r="R341">
        <v>5</v>
      </c>
      <c r="S341">
        <v>17</v>
      </c>
      <c r="T341">
        <v>24</v>
      </c>
      <c r="U341">
        <v>7</v>
      </c>
      <c r="V341">
        <v>13</v>
      </c>
      <c r="W341">
        <v>2</v>
      </c>
      <c r="Y341" s="7">
        <v>1999</v>
      </c>
      <c r="Z341">
        <v>0</v>
      </c>
      <c r="AA341">
        <v>27</v>
      </c>
      <c r="AB341">
        <v>1</v>
      </c>
      <c r="AC341">
        <v>3</v>
      </c>
      <c r="AD341">
        <v>3</v>
      </c>
      <c r="AE341">
        <v>16</v>
      </c>
      <c r="AF341">
        <v>9</v>
      </c>
      <c r="AG341">
        <v>10</v>
      </c>
      <c r="AH341">
        <v>17</v>
      </c>
      <c r="AI341">
        <v>1</v>
      </c>
      <c r="AJ341">
        <v>5</v>
      </c>
      <c r="AM341" s="7">
        <v>1999</v>
      </c>
      <c r="AN341">
        <v>17</v>
      </c>
      <c r="AO341">
        <v>65</v>
      </c>
      <c r="AP341">
        <v>69</v>
      </c>
      <c r="AQ341">
        <v>2</v>
      </c>
      <c r="AR341">
        <v>2</v>
      </c>
      <c r="AS341">
        <v>14</v>
      </c>
      <c r="AT341">
        <v>22</v>
      </c>
      <c r="AU341">
        <v>1</v>
      </c>
      <c r="AV341">
        <v>7</v>
      </c>
      <c r="AW341">
        <v>54</v>
      </c>
      <c r="AX341">
        <v>0</v>
      </c>
      <c r="AY341">
        <v>0</v>
      </c>
      <c r="CZ341" s="7">
        <v>1999</v>
      </c>
      <c r="DA341">
        <v>4</v>
      </c>
      <c r="DB341">
        <v>10</v>
      </c>
      <c r="DC341">
        <v>2</v>
      </c>
      <c r="DW341">
        <v>-6.5000000000000002E-2</v>
      </c>
      <c r="DX341">
        <v>4.2000000000000003E-2</v>
      </c>
      <c r="DY341">
        <v>0.20200000000000001</v>
      </c>
      <c r="DZ341">
        <v>7.2999999999999995E-2</v>
      </c>
      <c r="EA341">
        <v>-0.106</v>
      </c>
    </row>
    <row r="342" spans="1:131">
      <c r="A342" s="7">
        <v>2000</v>
      </c>
      <c r="B342">
        <v>8</v>
      </c>
      <c r="C342">
        <v>28</v>
      </c>
      <c r="D342">
        <v>0</v>
      </c>
      <c r="E342">
        <v>10</v>
      </c>
      <c r="F342">
        <v>13</v>
      </c>
      <c r="G342">
        <v>6</v>
      </c>
      <c r="H342">
        <v>9</v>
      </c>
      <c r="I342">
        <v>18</v>
      </c>
      <c r="J342">
        <v>0</v>
      </c>
      <c r="M342" s="7">
        <v>2000</v>
      </c>
      <c r="N342">
        <v>3</v>
      </c>
      <c r="O342">
        <v>5</v>
      </c>
      <c r="P342">
        <v>21</v>
      </c>
      <c r="Q342">
        <v>5</v>
      </c>
      <c r="R342">
        <v>3</v>
      </c>
      <c r="S342">
        <v>21</v>
      </c>
      <c r="T342">
        <v>24</v>
      </c>
      <c r="U342">
        <v>5</v>
      </c>
      <c r="V342">
        <v>5</v>
      </c>
      <c r="W342">
        <v>2</v>
      </c>
      <c r="Y342" s="7">
        <v>2000</v>
      </c>
      <c r="Z342">
        <v>8</v>
      </c>
      <c r="AA342">
        <v>14</v>
      </c>
      <c r="AB342">
        <v>4</v>
      </c>
      <c r="AC342">
        <v>0</v>
      </c>
      <c r="AD342">
        <v>5</v>
      </c>
      <c r="AE342">
        <v>30</v>
      </c>
      <c r="AF342">
        <v>7</v>
      </c>
      <c r="AG342">
        <v>8</v>
      </c>
      <c r="AH342">
        <v>12</v>
      </c>
      <c r="AI342">
        <v>3</v>
      </c>
      <c r="AJ342">
        <v>1</v>
      </c>
      <c r="AM342" s="7">
        <v>2000</v>
      </c>
      <c r="AN342">
        <v>25</v>
      </c>
      <c r="AO342">
        <v>70</v>
      </c>
      <c r="AP342">
        <v>69</v>
      </c>
      <c r="AQ342">
        <v>15</v>
      </c>
      <c r="AR342">
        <v>2</v>
      </c>
      <c r="AS342">
        <v>15</v>
      </c>
      <c r="AT342">
        <v>35</v>
      </c>
      <c r="AU342">
        <v>3</v>
      </c>
      <c r="AV342">
        <v>22</v>
      </c>
      <c r="AW342">
        <v>52</v>
      </c>
      <c r="AX342">
        <v>0</v>
      </c>
      <c r="AY342">
        <v>0</v>
      </c>
      <c r="CZ342" s="7">
        <v>2000</v>
      </c>
      <c r="DA342">
        <v>11</v>
      </c>
      <c r="DB342">
        <v>8</v>
      </c>
      <c r="DC342">
        <v>11</v>
      </c>
      <c r="DW342">
        <v>-0.06</v>
      </c>
      <c r="DX342">
        <v>7.0999999999999994E-2</v>
      </c>
      <c r="DY342">
        <v>0.24</v>
      </c>
      <c r="DZ342">
        <v>0.217</v>
      </c>
      <c r="EA342">
        <v>0.192</v>
      </c>
    </row>
    <row r="343" spans="1:131">
      <c r="A343" s="7">
        <v>2001</v>
      </c>
      <c r="B343">
        <v>12</v>
      </c>
      <c r="C343">
        <v>9</v>
      </c>
      <c r="D343">
        <v>18</v>
      </c>
      <c r="E343">
        <v>10</v>
      </c>
      <c r="F343">
        <v>5</v>
      </c>
      <c r="G343">
        <v>10</v>
      </c>
      <c r="H343">
        <v>5</v>
      </c>
      <c r="I343">
        <v>8</v>
      </c>
      <c r="J343">
        <v>15</v>
      </c>
      <c r="M343" s="7">
        <v>2001</v>
      </c>
      <c r="N343">
        <v>4</v>
      </c>
      <c r="O343">
        <v>10</v>
      </c>
      <c r="P343">
        <v>15</v>
      </c>
      <c r="Q343">
        <v>6</v>
      </c>
      <c r="R343">
        <v>3</v>
      </c>
      <c r="S343">
        <v>24</v>
      </c>
      <c r="T343">
        <v>19</v>
      </c>
      <c r="U343">
        <v>3</v>
      </c>
      <c r="V343">
        <v>8</v>
      </c>
      <c r="W343">
        <v>1</v>
      </c>
      <c r="Y343" s="7">
        <v>2001</v>
      </c>
      <c r="Z343">
        <v>5</v>
      </c>
      <c r="AA343">
        <v>23</v>
      </c>
      <c r="AB343">
        <v>4</v>
      </c>
      <c r="AC343">
        <v>0</v>
      </c>
      <c r="AD343">
        <v>6</v>
      </c>
      <c r="AE343">
        <v>23</v>
      </c>
      <c r="AF343">
        <v>6</v>
      </c>
      <c r="AG343">
        <v>9</v>
      </c>
      <c r="AH343">
        <v>7</v>
      </c>
      <c r="AI343">
        <v>2</v>
      </c>
      <c r="AJ343">
        <v>7</v>
      </c>
      <c r="AM343" s="7">
        <v>2001</v>
      </c>
      <c r="AN343">
        <v>9</v>
      </c>
      <c r="AO343">
        <v>64</v>
      </c>
      <c r="AP343">
        <v>62</v>
      </c>
      <c r="AQ343">
        <v>0</v>
      </c>
      <c r="AR343">
        <v>3</v>
      </c>
      <c r="AS343">
        <v>10</v>
      </c>
      <c r="AT343">
        <v>20</v>
      </c>
      <c r="AU343">
        <v>3</v>
      </c>
      <c r="AV343">
        <v>5</v>
      </c>
      <c r="AW343">
        <v>60</v>
      </c>
      <c r="AX343">
        <v>3</v>
      </c>
      <c r="AY343">
        <v>0</v>
      </c>
      <c r="CZ343" s="7">
        <v>2001</v>
      </c>
      <c r="DA343">
        <v>10</v>
      </c>
      <c r="DB343">
        <v>10</v>
      </c>
      <c r="DC343">
        <v>3</v>
      </c>
      <c r="DW343">
        <v>-0.36599999999999999</v>
      </c>
      <c r="DX343">
        <v>6.3E-2</v>
      </c>
      <c r="DY343">
        <v>0.09</v>
      </c>
      <c r="DZ343">
        <v>0.21199999999999999</v>
      </c>
      <c r="EA343">
        <v>0.217</v>
      </c>
    </row>
    <row r="344" spans="1:131">
      <c r="A344" s="7">
        <v>2002</v>
      </c>
      <c r="B344">
        <v>10</v>
      </c>
      <c r="C344">
        <v>12</v>
      </c>
      <c r="D344">
        <v>1</v>
      </c>
      <c r="E344">
        <v>12</v>
      </c>
      <c r="F344">
        <v>17</v>
      </c>
      <c r="G344">
        <v>21</v>
      </c>
      <c r="H344">
        <v>14</v>
      </c>
      <c r="I344">
        <v>5</v>
      </c>
      <c r="J344">
        <v>0</v>
      </c>
      <c r="M344" s="7">
        <v>2002</v>
      </c>
      <c r="N344">
        <v>11</v>
      </c>
      <c r="O344">
        <v>6</v>
      </c>
      <c r="P344">
        <v>6</v>
      </c>
      <c r="Q344">
        <v>14</v>
      </c>
      <c r="R344">
        <v>7</v>
      </c>
      <c r="S344">
        <v>19</v>
      </c>
      <c r="T344">
        <v>9</v>
      </c>
      <c r="U344">
        <v>4</v>
      </c>
      <c r="V344">
        <v>16</v>
      </c>
      <c r="W344">
        <v>2</v>
      </c>
      <c r="Y344" s="7">
        <v>2002</v>
      </c>
      <c r="Z344">
        <v>2</v>
      </c>
      <c r="AA344">
        <v>10</v>
      </c>
      <c r="AB344">
        <v>10</v>
      </c>
      <c r="AC344">
        <v>3</v>
      </c>
      <c r="AD344">
        <v>6</v>
      </c>
      <c r="AE344">
        <v>20</v>
      </c>
      <c r="AF344">
        <v>14</v>
      </c>
      <c r="AG344">
        <v>10</v>
      </c>
      <c r="AH344">
        <v>10</v>
      </c>
      <c r="AI344">
        <v>2</v>
      </c>
      <c r="AJ344">
        <v>5</v>
      </c>
      <c r="AM344" s="7">
        <v>2002</v>
      </c>
      <c r="AN344">
        <v>14</v>
      </c>
      <c r="AO344">
        <v>57</v>
      </c>
      <c r="AP344">
        <v>70</v>
      </c>
      <c r="AQ344">
        <v>0</v>
      </c>
      <c r="AR344">
        <v>3</v>
      </c>
      <c r="AS344">
        <v>10</v>
      </c>
      <c r="AT344">
        <v>33</v>
      </c>
      <c r="AU344">
        <v>4</v>
      </c>
      <c r="AV344">
        <v>7</v>
      </c>
      <c r="AW344">
        <v>80</v>
      </c>
      <c r="AX344">
        <v>0</v>
      </c>
      <c r="AY344">
        <v>0</v>
      </c>
      <c r="CZ344" s="7">
        <v>2002</v>
      </c>
      <c r="DA344">
        <v>3</v>
      </c>
      <c r="DB344">
        <v>5</v>
      </c>
      <c r="DC344">
        <v>12</v>
      </c>
      <c r="DW344">
        <v>-7.6999999999999999E-2</v>
      </c>
      <c r="DX344">
        <v>-1.7999999999999999E-2</v>
      </c>
      <c r="DY344">
        <v>0.108</v>
      </c>
      <c r="DZ344">
        <v>-0.27700000000000002</v>
      </c>
      <c r="EA344">
        <v>-0.249</v>
      </c>
    </row>
    <row r="345" spans="1:131">
      <c r="A345" s="7">
        <v>2003</v>
      </c>
      <c r="B345">
        <v>17</v>
      </c>
      <c r="C345">
        <v>16</v>
      </c>
      <c r="D345">
        <v>13</v>
      </c>
      <c r="E345">
        <v>14</v>
      </c>
      <c r="F345">
        <v>0</v>
      </c>
      <c r="G345">
        <v>0</v>
      </c>
      <c r="H345">
        <v>13</v>
      </c>
      <c r="I345">
        <v>0</v>
      </c>
      <c r="J345">
        <v>19</v>
      </c>
      <c r="M345" s="7">
        <v>2003</v>
      </c>
      <c r="N345">
        <v>26</v>
      </c>
      <c r="O345">
        <v>8</v>
      </c>
      <c r="P345">
        <v>11</v>
      </c>
      <c r="Q345">
        <v>5</v>
      </c>
      <c r="R345">
        <v>15</v>
      </c>
      <c r="S345">
        <v>3</v>
      </c>
      <c r="T345">
        <v>15</v>
      </c>
      <c r="U345">
        <v>5</v>
      </c>
      <c r="V345">
        <v>4</v>
      </c>
      <c r="W345">
        <v>2</v>
      </c>
      <c r="Y345" s="7">
        <v>2003</v>
      </c>
      <c r="Z345">
        <v>7</v>
      </c>
      <c r="AA345">
        <v>16</v>
      </c>
      <c r="AB345">
        <v>4</v>
      </c>
      <c r="AC345">
        <v>4</v>
      </c>
      <c r="AD345">
        <v>8</v>
      </c>
      <c r="AE345">
        <v>25</v>
      </c>
      <c r="AF345">
        <v>5</v>
      </c>
      <c r="AG345">
        <v>9</v>
      </c>
      <c r="AH345">
        <v>6</v>
      </c>
      <c r="AI345">
        <v>5</v>
      </c>
      <c r="AJ345">
        <v>3</v>
      </c>
      <c r="AM345" s="7">
        <v>2003</v>
      </c>
      <c r="AN345">
        <v>10</v>
      </c>
      <c r="AO345">
        <v>57</v>
      </c>
      <c r="AP345">
        <v>64</v>
      </c>
      <c r="AQ345">
        <v>11</v>
      </c>
      <c r="AR345">
        <v>15</v>
      </c>
      <c r="AS345">
        <v>10</v>
      </c>
      <c r="AT345">
        <v>23</v>
      </c>
      <c r="AU345">
        <v>0</v>
      </c>
      <c r="AV345">
        <v>15</v>
      </c>
      <c r="AW345">
        <v>69</v>
      </c>
      <c r="AX345">
        <v>4</v>
      </c>
      <c r="AY345">
        <v>0</v>
      </c>
      <c r="CZ345" s="7">
        <v>2003</v>
      </c>
      <c r="DA345">
        <v>15</v>
      </c>
      <c r="DB345">
        <v>6</v>
      </c>
      <c r="DC345">
        <v>4</v>
      </c>
      <c r="DW345">
        <v>-0.17399999999999999</v>
      </c>
      <c r="DX345">
        <v>9.7000000000000003E-2</v>
      </c>
      <c r="DY345">
        <v>6.0999999999999999E-2</v>
      </c>
      <c r="DZ345">
        <v>-2.4E-2</v>
      </c>
      <c r="EA345">
        <v>-8.4000000000000005E-2</v>
      </c>
    </row>
    <row r="346" spans="1:131">
      <c r="A346" s="7">
        <v>2004</v>
      </c>
      <c r="B346">
        <v>11</v>
      </c>
      <c r="C346">
        <v>10</v>
      </c>
      <c r="D346">
        <v>9</v>
      </c>
      <c r="E346">
        <v>16</v>
      </c>
      <c r="F346">
        <v>14</v>
      </c>
      <c r="G346">
        <v>14</v>
      </c>
      <c r="H346">
        <v>7</v>
      </c>
      <c r="I346">
        <v>11</v>
      </c>
      <c r="J346">
        <v>0</v>
      </c>
      <c r="M346" s="7">
        <v>2004</v>
      </c>
      <c r="N346">
        <v>13</v>
      </c>
      <c r="O346">
        <v>4</v>
      </c>
      <c r="P346">
        <v>14</v>
      </c>
      <c r="Q346">
        <v>13</v>
      </c>
      <c r="R346">
        <v>6</v>
      </c>
      <c r="S346">
        <v>17</v>
      </c>
      <c r="T346">
        <v>10</v>
      </c>
      <c r="U346">
        <v>7</v>
      </c>
      <c r="V346">
        <v>8</v>
      </c>
      <c r="W346">
        <v>1</v>
      </c>
      <c r="Y346" s="7">
        <v>2004</v>
      </c>
      <c r="Z346">
        <v>8</v>
      </c>
      <c r="AA346">
        <v>15</v>
      </c>
      <c r="AB346">
        <v>2</v>
      </c>
      <c r="AC346">
        <v>0</v>
      </c>
      <c r="AD346">
        <v>5</v>
      </c>
      <c r="AE346">
        <v>33</v>
      </c>
      <c r="AF346">
        <v>9</v>
      </c>
      <c r="AG346">
        <v>3</v>
      </c>
      <c r="AH346">
        <v>9</v>
      </c>
      <c r="AI346">
        <v>0</v>
      </c>
      <c r="AJ346">
        <v>8</v>
      </c>
      <c r="AM346" s="7">
        <v>2004</v>
      </c>
      <c r="AN346">
        <v>17</v>
      </c>
      <c r="AO346">
        <v>65</v>
      </c>
      <c r="AP346">
        <v>66</v>
      </c>
      <c r="AQ346">
        <v>12</v>
      </c>
      <c r="AR346">
        <v>8</v>
      </c>
      <c r="AS346">
        <v>12</v>
      </c>
      <c r="AT346">
        <v>39</v>
      </c>
      <c r="AU346">
        <v>2</v>
      </c>
      <c r="AV346">
        <v>24</v>
      </c>
      <c r="AW346">
        <v>62</v>
      </c>
      <c r="AX346">
        <v>1</v>
      </c>
      <c r="AY346">
        <v>2</v>
      </c>
      <c r="CZ346" s="7">
        <v>2004</v>
      </c>
      <c r="DA346">
        <v>18</v>
      </c>
      <c r="DB346">
        <v>1</v>
      </c>
      <c r="DC346">
        <v>14</v>
      </c>
      <c r="DW346">
        <v>0.109</v>
      </c>
      <c r="DX346">
        <v>0.19400000000000001</v>
      </c>
      <c r="DY346">
        <v>0.17699999999999999</v>
      </c>
      <c r="DZ346">
        <v>-5.0000000000000001E-3</v>
      </c>
      <c r="EA346">
        <v>-0.48499999999999999</v>
      </c>
    </row>
    <row r="347" spans="1:131">
      <c r="A347" s="7">
        <v>2005</v>
      </c>
      <c r="B347">
        <v>21</v>
      </c>
      <c r="C347">
        <v>5</v>
      </c>
      <c r="D347">
        <v>12</v>
      </c>
      <c r="E347">
        <v>18</v>
      </c>
      <c r="F347">
        <v>0</v>
      </c>
      <c r="G347">
        <v>0</v>
      </c>
      <c r="H347">
        <v>8</v>
      </c>
      <c r="I347">
        <v>8</v>
      </c>
      <c r="J347">
        <v>20</v>
      </c>
      <c r="M347" s="7">
        <v>2005</v>
      </c>
      <c r="N347">
        <v>13</v>
      </c>
      <c r="O347">
        <v>8</v>
      </c>
      <c r="P347">
        <v>3</v>
      </c>
      <c r="Q347">
        <v>16</v>
      </c>
      <c r="R347">
        <v>10</v>
      </c>
      <c r="S347">
        <v>13</v>
      </c>
      <c r="T347">
        <v>11</v>
      </c>
      <c r="U347">
        <v>9</v>
      </c>
      <c r="V347">
        <v>9</v>
      </c>
      <c r="W347">
        <v>2</v>
      </c>
      <c r="Y347" s="7">
        <v>2005</v>
      </c>
      <c r="Z347">
        <v>12</v>
      </c>
      <c r="AA347">
        <v>6</v>
      </c>
      <c r="AB347">
        <v>4</v>
      </c>
      <c r="AC347">
        <v>4</v>
      </c>
      <c r="AD347">
        <v>12</v>
      </c>
      <c r="AE347">
        <v>19</v>
      </c>
      <c r="AF347">
        <v>10</v>
      </c>
      <c r="AG347">
        <v>9</v>
      </c>
      <c r="AH347">
        <v>8</v>
      </c>
      <c r="AI347">
        <v>3</v>
      </c>
      <c r="AJ347">
        <v>5</v>
      </c>
      <c r="AM347" s="7">
        <v>2005</v>
      </c>
      <c r="AN347">
        <v>11</v>
      </c>
      <c r="AO347">
        <v>34</v>
      </c>
      <c r="AP347">
        <v>49</v>
      </c>
      <c r="AQ347">
        <v>7</v>
      </c>
      <c r="AR347">
        <v>8</v>
      </c>
      <c r="AS347">
        <v>7</v>
      </c>
      <c r="AT347">
        <v>16</v>
      </c>
      <c r="AU347">
        <v>0</v>
      </c>
      <c r="AV347">
        <v>15</v>
      </c>
      <c r="AW347">
        <v>70</v>
      </c>
      <c r="AX347">
        <v>2</v>
      </c>
      <c r="AY347">
        <v>0</v>
      </c>
      <c r="CZ347" s="7">
        <v>2005</v>
      </c>
      <c r="DA347">
        <v>11</v>
      </c>
      <c r="DB347">
        <v>8</v>
      </c>
      <c r="DC347">
        <v>0</v>
      </c>
      <c r="DW347">
        <v>-5.8000000000000003E-2</v>
      </c>
      <c r="DX347">
        <v>-0.48</v>
      </c>
      <c r="DY347">
        <v>-0.33200000000000002</v>
      </c>
      <c r="DZ347">
        <v>0.16</v>
      </c>
      <c r="EA347">
        <v>4.5999999999999999E-2</v>
      </c>
    </row>
    <row r="348" spans="1:131">
      <c r="A348" s="7">
        <v>2006</v>
      </c>
      <c r="B348">
        <v>4</v>
      </c>
      <c r="C348">
        <v>19</v>
      </c>
      <c r="D348">
        <v>14</v>
      </c>
      <c r="E348">
        <v>13</v>
      </c>
      <c r="F348">
        <v>5</v>
      </c>
      <c r="G348">
        <v>15</v>
      </c>
      <c r="H348">
        <v>7</v>
      </c>
      <c r="I348">
        <v>11</v>
      </c>
      <c r="J348">
        <v>4</v>
      </c>
      <c r="M348" s="7">
        <v>2006</v>
      </c>
      <c r="N348">
        <v>11</v>
      </c>
      <c r="O348">
        <v>7</v>
      </c>
      <c r="P348">
        <v>12</v>
      </c>
      <c r="Q348">
        <v>20</v>
      </c>
      <c r="R348">
        <v>1</v>
      </c>
      <c r="S348">
        <v>14</v>
      </c>
      <c r="T348">
        <v>14</v>
      </c>
      <c r="U348">
        <v>8</v>
      </c>
      <c r="V348">
        <v>5</v>
      </c>
      <c r="W348">
        <v>2</v>
      </c>
      <c r="Y348" s="7">
        <v>2006</v>
      </c>
      <c r="Z348">
        <v>7</v>
      </c>
      <c r="AA348">
        <v>14</v>
      </c>
      <c r="AB348">
        <v>10</v>
      </c>
      <c r="AC348">
        <v>7</v>
      </c>
      <c r="AD348">
        <v>7</v>
      </c>
      <c r="AE348">
        <v>9</v>
      </c>
      <c r="AF348">
        <v>8</v>
      </c>
      <c r="AG348">
        <v>5</v>
      </c>
      <c r="AH348">
        <v>16</v>
      </c>
      <c r="AI348">
        <v>3</v>
      </c>
      <c r="AJ348">
        <v>6</v>
      </c>
      <c r="AM348" s="7">
        <v>2006</v>
      </c>
      <c r="AN348">
        <v>3</v>
      </c>
      <c r="AO348">
        <v>50</v>
      </c>
      <c r="AP348">
        <v>56</v>
      </c>
      <c r="AQ348">
        <v>7</v>
      </c>
      <c r="AR348">
        <v>1</v>
      </c>
      <c r="AS348">
        <v>2</v>
      </c>
      <c r="AT348">
        <v>22</v>
      </c>
      <c r="AU348">
        <v>1</v>
      </c>
      <c r="AV348">
        <v>8</v>
      </c>
      <c r="AW348">
        <v>63</v>
      </c>
      <c r="AX348">
        <v>0</v>
      </c>
      <c r="AY348">
        <v>0</v>
      </c>
      <c r="CZ348" s="7">
        <v>2006</v>
      </c>
      <c r="DA348">
        <v>7</v>
      </c>
      <c r="DB348">
        <v>1</v>
      </c>
      <c r="DC348">
        <v>1</v>
      </c>
      <c r="DW348">
        <v>-7.0000000000000007E-2</v>
      </c>
      <c r="DX348">
        <v>-0.22500000000000001</v>
      </c>
      <c r="DY348">
        <v>-0.126</v>
      </c>
      <c r="DZ348">
        <v>0.06</v>
      </c>
      <c r="EA348">
        <v>-0.128</v>
      </c>
    </row>
    <row r="349" spans="1:131">
      <c r="A349" s="7">
        <v>2007</v>
      </c>
      <c r="B349">
        <v>12</v>
      </c>
      <c r="C349">
        <v>10</v>
      </c>
      <c r="D349">
        <v>26</v>
      </c>
      <c r="E349">
        <v>20</v>
      </c>
      <c r="F349">
        <v>0</v>
      </c>
      <c r="G349">
        <v>0</v>
      </c>
      <c r="H349">
        <v>5</v>
      </c>
      <c r="I349">
        <v>0</v>
      </c>
      <c r="J349">
        <v>19</v>
      </c>
      <c r="M349" s="7">
        <v>2007</v>
      </c>
      <c r="N349">
        <v>4</v>
      </c>
      <c r="O349">
        <v>12</v>
      </c>
      <c r="P349">
        <v>12</v>
      </c>
      <c r="Q349">
        <v>10</v>
      </c>
      <c r="R349">
        <v>6</v>
      </c>
      <c r="S349">
        <v>14</v>
      </c>
      <c r="T349">
        <v>19</v>
      </c>
      <c r="U349">
        <v>4</v>
      </c>
      <c r="V349">
        <v>11</v>
      </c>
      <c r="W349">
        <v>1</v>
      </c>
      <c r="Y349" s="7">
        <v>2007</v>
      </c>
      <c r="Z349">
        <v>3</v>
      </c>
      <c r="AA349">
        <v>14</v>
      </c>
      <c r="AB349">
        <v>2</v>
      </c>
      <c r="AC349">
        <v>8</v>
      </c>
      <c r="AD349">
        <v>1</v>
      </c>
      <c r="AE349">
        <v>37</v>
      </c>
      <c r="AF349">
        <v>7</v>
      </c>
      <c r="AG349">
        <v>6</v>
      </c>
      <c r="AH349">
        <v>7</v>
      </c>
      <c r="AI349">
        <v>5</v>
      </c>
      <c r="AJ349">
        <v>2</v>
      </c>
      <c r="AM349" s="7">
        <v>2007</v>
      </c>
      <c r="AN349">
        <v>11</v>
      </c>
      <c r="AO349">
        <v>59</v>
      </c>
      <c r="AP349">
        <v>70</v>
      </c>
      <c r="AQ349">
        <v>12</v>
      </c>
      <c r="AR349">
        <v>4</v>
      </c>
      <c r="AS349">
        <v>6</v>
      </c>
      <c r="AT349">
        <v>26</v>
      </c>
      <c r="AU349">
        <v>0</v>
      </c>
      <c r="AV349">
        <v>26</v>
      </c>
      <c r="AW349">
        <v>64</v>
      </c>
      <c r="AX349">
        <v>3</v>
      </c>
      <c r="AY349">
        <v>0</v>
      </c>
      <c r="CZ349" s="7">
        <v>2007</v>
      </c>
      <c r="DA349">
        <v>18</v>
      </c>
      <c r="DB349">
        <v>11</v>
      </c>
      <c r="DC349">
        <v>8</v>
      </c>
      <c r="DW349">
        <v>0.28999999999999998</v>
      </c>
      <c r="DX349">
        <v>0.23</v>
      </c>
      <c r="DY349">
        <v>0.216</v>
      </c>
      <c r="DZ349">
        <v>0.17499999999999999</v>
      </c>
      <c r="EA349">
        <v>0.34899999999999998</v>
      </c>
    </row>
    <row r="350" spans="1:131">
      <c r="A350" s="7">
        <v>2008</v>
      </c>
      <c r="B350">
        <v>19</v>
      </c>
      <c r="C350">
        <v>11</v>
      </c>
      <c r="D350">
        <v>0</v>
      </c>
      <c r="E350">
        <v>17</v>
      </c>
      <c r="F350">
        <v>8</v>
      </c>
      <c r="G350">
        <v>11</v>
      </c>
      <c r="H350">
        <v>8</v>
      </c>
      <c r="I350">
        <v>18</v>
      </c>
      <c r="J350">
        <v>0</v>
      </c>
      <c r="M350" s="7">
        <v>2008</v>
      </c>
      <c r="N350">
        <v>3</v>
      </c>
      <c r="O350">
        <v>5</v>
      </c>
      <c r="P350">
        <v>17</v>
      </c>
      <c r="Q350">
        <v>8</v>
      </c>
      <c r="R350">
        <v>2</v>
      </c>
      <c r="S350">
        <v>17</v>
      </c>
      <c r="T350">
        <v>21</v>
      </c>
      <c r="U350">
        <v>0</v>
      </c>
      <c r="V350">
        <v>19</v>
      </c>
      <c r="W350">
        <v>2</v>
      </c>
      <c r="Y350" s="7">
        <v>2008</v>
      </c>
      <c r="Z350">
        <v>1</v>
      </c>
      <c r="AA350">
        <v>29</v>
      </c>
      <c r="AB350">
        <v>6</v>
      </c>
      <c r="AC350">
        <v>0</v>
      </c>
      <c r="AD350">
        <v>0</v>
      </c>
      <c r="AE350">
        <v>18</v>
      </c>
      <c r="AF350">
        <v>10</v>
      </c>
      <c r="AG350">
        <v>10</v>
      </c>
      <c r="AH350">
        <v>9</v>
      </c>
      <c r="AI350">
        <v>4</v>
      </c>
      <c r="AJ350">
        <v>5</v>
      </c>
      <c r="AM350" s="7">
        <v>2008</v>
      </c>
      <c r="AN350">
        <v>13</v>
      </c>
      <c r="AO350">
        <v>77</v>
      </c>
      <c r="AP350">
        <v>76</v>
      </c>
      <c r="AQ350">
        <v>13</v>
      </c>
      <c r="AR350">
        <v>3</v>
      </c>
      <c r="AS350">
        <v>11</v>
      </c>
      <c r="AT350">
        <v>32</v>
      </c>
      <c r="AU350">
        <v>3</v>
      </c>
      <c r="AV350">
        <v>12</v>
      </c>
      <c r="AW350">
        <v>51</v>
      </c>
      <c r="AX350">
        <v>0</v>
      </c>
      <c r="AY350">
        <v>0</v>
      </c>
      <c r="CZ350" s="7">
        <v>2008</v>
      </c>
      <c r="DA350">
        <v>9</v>
      </c>
      <c r="DB350">
        <v>8</v>
      </c>
      <c r="DC350">
        <v>1</v>
      </c>
      <c r="DW350">
        <v>0.18</v>
      </c>
      <c r="DX350">
        <v>8.0000000000000002E-3</v>
      </c>
      <c r="DY350">
        <v>0.19700000000000001</v>
      </c>
      <c r="DZ350">
        <v>-7.8E-2</v>
      </c>
      <c r="EA350">
        <v>0.25800000000000001</v>
      </c>
    </row>
    <row r="351" spans="1:131">
      <c r="A351" s="7">
        <v>2009</v>
      </c>
      <c r="B351">
        <v>7</v>
      </c>
      <c r="C351">
        <v>8</v>
      </c>
      <c r="D351">
        <v>13</v>
      </c>
      <c r="E351">
        <v>13</v>
      </c>
      <c r="F351">
        <v>8</v>
      </c>
      <c r="G351">
        <v>11</v>
      </c>
      <c r="H351">
        <v>24</v>
      </c>
      <c r="I351">
        <v>0</v>
      </c>
      <c r="J351">
        <v>8</v>
      </c>
      <c r="M351" s="7">
        <v>2009</v>
      </c>
      <c r="N351">
        <v>4</v>
      </c>
      <c r="O351">
        <v>18</v>
      </c>
      <c r="P351">
        <v>13</v>
      </c>
      <c r="Q351">
        <v>9</v>
      </c>
      <c r="R351">
        <v>9</v>
      </c>
      <c r="S351">
        <v>14</v>
      </c>
      <c r="T351">
        <v>18</v>
      </c>
      <c r="U351">
        <v>1</v>
      </c>
      <c r="V351">
        <v>6</v>
      </c>
      <c r="W351">
        <v>2</v>
      </c>
      <c r="Y351" s="7">
        <v>2009</v>
      </c>
      <c r="Z351">
        <v>1</v>
      </c>
      <c r="AA351">
        <v>8</v>
      </c>
      <c r="AB351">
        <v>13</v>
      </c>
      <c r="AC351">
        <v>0</v>
      </c>
      <c r="AD351">
        <v>2</v>
      </c>
      <c r="AE351">
        <v>32</v>
      </c>
      <c r="AF351">
        <v>14</v>
      </c>
      <c r="AG351">
        <v>7</v>
      </c>
      <c r="AH351">
        <v>7</v>
      </c>
      <c r="AI351">
        <v>5</v>
      </c>
      <c r="AJ351">
        <v>3</v>
      </c>
      <c r="AM351" s="7">
        <v>2009</v>
      </c>
      <c r="AN351">
        <v>8</v>
      </c>
      <c r="AO351">
        <v>72</v>
      </c>
      <c r="AP351">
        <v>75</v>
      </c>
      <c r="AQ351">
        <v>9</v>
      </c>
      <c r="AR351">
        <v>14</v>
      </c>
      <c r="AS351">
        <v>12</v>
      </c>
      <c r="AT351">
        <v>39</v>
      </c>
      <c r="AU351">
        <v>1</v>
      </c>
      <c r="AV351">
        <v>22</v>
      </c>
      <c r="AW351">
        <v>75</v>
      </c>
      <c r="AX351">
        <v>2</v>
      </c>
      <c r="AY351">
        <v>1</v>
      </c>
      <c r="CZ351" s="7">
        <v>2009</v>
      </c>
      <c r="DA351">
        <v>16</v>
      </c>
      <c r="DB351">
        <v>5</v>
      </c>
      <c r="DC351">
        <v>11</v>
      </c>
      <c r="DW351">
        <v>9.7000000000000003E-2</v>
      </c>
      <c r="DX351">
        <v>0.24299999999999999</v>
      </c>
      <c r="DY351">
        <v>0.2</v>
      </c>
      <c r="DZ351">
        <v>0.20100000000000001</v>
      </c>
      <c r="EA351">
        <v>0.33600000000000002</v>
      </c>
    </row>
    <row r="352" spans="1:131">
      <c r="A352" s="7">
        <v>2010</v>
      </c>
      <c r="B352">
        <v>17</v>
      </c>
      <c r="C352">
        <v>7</v>
      </c>
      <c r="D352">
        <v>24</v>
      </c>
      <c r="E352">
        <v>18</v>
      </c>
      <c r="F352">
        <v>0</v>
      </c>
      <c r="G352">
        <v>0</v>
      </c>
      <c r="H352">
        <v>2</v>
      </c>
      <c r="I352">
        <v>0</v>
      </c>
      <c r="J352">
        <v>24</v>
      </c>
      <c r="M352" s="7">
        <v>2010</v>
      </c>
      <c r="N352">
        <v>10</v>
      </c>
      <c r="O352">
        <v>7</v>
      </c>
      <c r="P352">
        <v>6</v>
      </c>
      <c r="Q352">
        <v>10</v>
      </c>
      <c r="R352">
        <v>11</v>
      </c>
      <c r="S352">
        <v>22</v>
      </c>
      <c r="T352">
        <v>10</v>
      </c>
      <c r="U352">
        <v>1</v>
      </c>
      <c r="V352">
        <v>15</v>
      </c>
      <c r="W352">
        <v>1</v>
      </c>
      <c r="Y352" s="7">
        <v>2010</v>
      </c>
      <c r="Z352">
        <v>12</v>
      </c>
      <c r="AA352">
        <v>16</v>
      </c>
      <c r="AB352">
        <v>3</v>
      </c>
      <c r="AC352">
        <v>5</v>
      </c>
      <c r="AD352">
        <v>9</v>
      </c>
      <c r="AE352">
        <v>13</v>
      </c>
      <c r="AF352">
        <v>9</v>
      </c>
      <c r="AG352">
        <v>9</v>
      </c>
      <c r="AH352">
        <v>5</v>
      </c>
      <c r="AI352">
        <v>5</v>
      </c>
      <c r="AJ352">
        <v>6</v>
      </c>
      <c r="AM352" s="7">
        <v>2010</v>
      </c>
      <c r="AN352">
        <v>10</v>
      </c>
      <c r="AO352">
        <v>55</v>
      </c>
      <c r="AP352">
        <v>60</v>
      </c>
      <c r="AQ352">
        <v>4</v>
      </c>
      <c r="AR352">
        <v>0</v>
      </c>
      <c r="AS352">
        <v>10</v>
      </c>
      <c r="AT352">
        <v>13</v>
      </c>
      <c r="AU352">
        <v>0</v>
      </c>
      <c r="AV352">
        <v>9</v>
      </c>
      <c r="AW352">
        <v>64</v>
      </c>
      <c r="AX352">
        <v>0</v>
      </c>
      <c r="AY352">
        <v>0</v>
      </c>
      <c r="CZ352" s="7">
        <v>2010</v>
      </c>
      <c r="DA352">
        <v>5</v>
      </c>
      <c r="DB352">
        <v>6</v>
      </c>
      <c r="DC352">
        <v>2</v>
      </c>
      <c r="DW352">
        <v>0.35899999999999999</v>
      </c>
      <c r="DX352">
        <v>0.10299999999999999</v>
      </c>
      <c r="DY352">
        <v>0.55800000000000005</v>
      </c>
      <c r="DZ352">
        <v>0.44500000000000001</v>
      </c>
      <c r="EA352">
        <v>0.05</v>
      </c>
    </row>
    <row r="353" spans="1:131">
      <c r="A353" s="7">
        <v>2011</v>
      </c>
      <c r="B353">
        <v>16</v>
      </c>
      <c r="C353">
        <v>15</v>
      </c>
      <c r="D353">
        <v>1</v>
      </c>
      <c r="E353">
        <v>23</v>
      </c>
      <c r="F353">
        <v>0</v>
      </c>
      <c r="G353">
        <v>10</v>
      </c>
      <c r="H353">
        <v>9</v>
      </c>
      <c r="I353">
        <v>14</v>
      </c>
      <c r="J353">
        <v>4</v>
      </c>
      <c r="M353" s="7">
        <v>2011</v>
      </c>
      <c r="N353">
        <v>0</v>
      </c>
      <c r="O353">
        <v>17</v>
      </c>
      <c r="P353">
        <v>20</v>
      </c>
      <c r="Q353">
        <v>10</v>
      </c>
      <c r="R353">
        <v>7</v>
      </c>
      <c r="S353">
        <v>14</v>
      </c>
      <c r="T353">
        <v>22</v>
      </c>
      <c r="U353">
        <v>1</v>
      </c>
      <c r="V353">
        <v>1</v>
      </c>
      <c r="W353">
        <v>2</v>
      </c>
      <c r="Y353" s="7">
        <v>2011</v>
      </c>
      <c r="Z353">
        <v>3</v>
      </c>
      <c r="AA353">
        <v>20</v>
      </c>
      <c r="AB353">
        <v>10</v>
      </c>
      <c r="AC353">
        <v>1</v>
      </c>
      <c r="AD353">
        <v>7</v>
      </c>
      <c r="AE353">
        <v>21</v>
      </c>
      <c r="AF353">
        <v>4</v>
      </c>
      <c r="AG353">
        <v>7</v>
      </c>
      <c r="AH353">
        <v>14</v>
      </c>
      <c r="AI353">
        <v>3</v>
      </c>
      <c r="AJ353">
        <v>2</v>
      </c>
      <c r="AM353" s="7">
        <v>2011</v>
      </c>
      <c r="AN353">
        <v>6</v>
      </c>
      <c r="AO353">
        <v>66</v>
      </c>
      <c r="AP353">
        <v>67</v>
      </c>
      <c r="AQ353">
        <v>9</v>
      </c>
      <c r="AR353">
        <v>8</v>
      </c>
      <c r="AS353">
        <v>5</v>
      </c>
      <c r="AT353">
        <v>46</v>
      </c>
      <c r="AU353">
        <v>0</v>
      </c>
      <c r="AV353">
        <v>13</v>
      </c>
      <c r="AW353">
        <v>71</v>
      </c>
      <c r="AX353">
        <v>0</v>
      </c>
      <c r="AY353">
        <v>0</v>
      </c>
      <c r="CZ353" s="7">
        <v>2011</v>
      </c>
      <c r="DA353">
        <v>13</v>
      </c>
      <c r="DB353">
        <v>8</v>
      </c>
      <c r="DC353">
        <v>0</v>
      </c>
      <c r="DW353">
        <v>0.25700000000000001</v>
      </c>
      <c r="DX353">
        <v>0.32200000000000001</v>
      </c>
      <c r="DY353">
        <v>0.46700000000000003</v>
      </c>
      <c r="DZ353">
        <v>0.22900000000000001</v>
      </c>
      <c r="EA353">
        <v>-0.01</v>
      </c>
    </row>
    <row r="354" spans="1:131">
      <c r="A354" s="7">
        <v>2012</v>
      </c>
      <c r="B354">
        <v>9</v>
      </c>
      <c r="C354">
        <v>21</v>
      </c>
      <c r="D354">
        <v>7</v>
      </c>
      <c r="E354">
        <v>15</v>
      </c>
      <c r="F354">
        <v>0</v>
      </c>
      <c r="G354">
        <v>4</v>
      </c>
      <c r="H354">
        <v>11</v>
      </c>
      <c r="I354">
        <v>16</v>
      </c>
      <c r="J354">
        <v>9</v>
      </c>
      <c r="M354" s="7">
        <v>2012</v>
      </c>
      <c r="N354">
        <v>25</v>
      </c>
      <c r="O354">
        <v>13</v>
      </c>
      <c r="P354">
        <v>2</v>
      </c>
      <c r="Q354">
        <v>6</v>
      </c>
      <c r="R354">
        <v>8</v>
      </c>
      <c r="S354">
        <v>7</v>
      </c>
      <c r="T354">
        <v>13</v>
      </c>
      <c r="U354">
        <v>13</v>
      </c>
      <c r="V354">
        <v>5</v>
      </c>
      <c r="W354">
        <v>2</v>
      </c>
      <c r="Y354" s="7">
        <v>2012</v>
      </c>
      <c r="Z354">
        <v>2</v>
      </c>
      <c r="AA354">
        <v>8</v>
      </c>
      <c r="AB354">
        <v>9</v>
      </c>
      <c r="AC354">
        <v>6</v>
      </c>
      <c r="AD354">
        <v>7</v>
      </c>
      <c r="AE354">
        <v>24</v>
      </c>
      <c r="AF354">
        <v>7</v>
      </c>
      <c r="AG354">
        <v>2</v>
      </c>
      <c r="AH354">
        <v>15</v>
      </c>
      <c r="AI354">
        <v>10</v>
      </c>
      <c r="AJ354">
        <v>2</v>
      </c>
      <c r="AM354" s="7">
        <v>2012</v>
      </c>
      <c r="AN354">
        <v>4</v>
      </c>
      <c r="AO354">
        <v>66</v>
      </c>
      <c r="AP354">
        <v>68</v>
      </c>
      <c r="AQ354">
        <v>15</v>
      </c>
      <c r="AR354">
        <v>18</v>
      </c>
      <c r="AS354">
        <v>6</v>
      </c>
      <c r="AT354">
        <v>43</v>
      </c>
      <c r="AU354">
        <v>0</v>
      </c>
      <c r="AV354">
        <v>29</v>
      </c>
      <c r="AW354">
        <v>64</v>
      </c>
      <c r="AX354">
        <v>1</v>
      </c>
      <c r="AY354">
        <v>0</v>
      </c>
      <c r="CZ354" s="7">
        <v>2012</v>
      </c>
      <c r="DA354">
        <v>20</v>
      </c>
      <c r="DB354">
        <v>2</v>
      </c>
      <c r="DC354">
        <v>2</v>
      </c>
      <c r="DW354">
        <v>0.111</v>
      </c>
      <c r="DX354">
        <v>2E-3</v>
      </c>
      <c r="DY354">
        <v>0.126</v>
      </c>
      <c r="DZ354">
        <v>-0.19600000000000001</v>
      </c>
      <c r="EA354">
        <v>-0.28999999999999998</v>
      </c>
    </row>
    <row r="355" spans="1:131">
      <c r="A355" s="7">
        <v>2013</v>
      </c>
      <c r="B355">
        <v>6</v>
      </c>
      <c r="C355">
        <v>8</v>
      </c>
      <c r="D355">
        <v>16</v>
      </c>
      <c r="E355">
        <v>14</v>
      </c>
      <c r="F355">
        <v>18</v>
      </c>
      <c r="G355">
        <v>5</v>
      </c>
      <c r="H355">
        <v>6</v>
      </c>
      <c r="I355">
        <v>5</v>
      </c>
      <c r="J355">
        <v>14</v>
      </c>
      <c r="M355" s="7">
        <v>2013</v>
      </c>
      <c r="N355">
        <v>24</v>
      </c>
      <c r="O355">
        <v>1</v>
      </c>
      <c r="P355">
        <v>14</v>
      </c>
      <c r="Q355">
        <v>11</v>
      </c>
      <c r="R355">
        <v>0</v>
      </c>
      <c r="S355">
        <v>16</v>
      </c>
      <c r="T355">
        <v>12</v>
      </c>
      <c r="U355">
        <v>0</v>
      </c>
      <c r="V355">
        <v>14</v>
      </c>
      <c r="W355">
        <v>1</v>
      </c>
      <c r="Y355" s="7">
        <v>2013</v>
      </c>
      <c r="Z355">
        <v>6</v>
      </c>
      <c r="AA355">
        <v>14</v>
      </c>
      <c r="AB355">
        <v>5</v>
      </c>
      <c r="AC355">
        <v>3</v>
      </c>
      <c r="AD355">
        <v>6</v>
      </c>
      <c r="AE355">
        <v>13</v>
      </c>
      <c r="AF355">
        <v>11</v>
      </c>
      <c r="AG355">
        <v>5</v>
      </c>
      <c r="AH355">
        <v>8</v>
      </c>
      <c r="AI355">
        <v>6</v>
      </c>
      <c r="AJ355">
        <v>15</v>
      </c>
      <c r="AM355" s="7">
        <v>2013</v>
      </c>
      <c r="AN355">
        <v>12</v>
      </c>
      <c r="AO355">
        <v>48</v>
      </c>
      <c r="AP355">
        <v>61</v>
      </c>
      <c r="AQ355">
        <v>2</v>
      </c>
      <c r="AR355">
        <v>6</v>
      </c>
      <c r="AS355">
        <v>12</v>
      </c>
      <c r="AT355">
        <v>22</v>
      </c>
      <c r="AU355">
        <v>1</v>
      </c>
      <c r="AV355">
        <v>13</v>
      </c>
      <c r="AW355">
        <v>68</v>
      </c>
      <c r="AX355">
        <v>2</v>
      </c>
      <c r="AY355">
        <v>0</v>
      </c>
      <c r="CZ355" s="7">
        <v>2013</v>
      </c>
      <c r="DA355">
        <v>4</v>
      </c>
      <c r="DB355">
        <v>1</v>
      </c>
      <c r="DC355">
        <v>8</v>
      </c>
      <c r="DW355">
        <v>1E-3</v>
      </c>
      <c r="DX355">
        <v>0.26900000000000002</v>
      </c>
      <c r="DY355">
        <v>0.183</v>
      </c>
      <c r="DZ355">
        <v>-0.222</v>
      </c>
      <c r="EA355">
        <v>-0.42599999999999999</v>
      </c>
    </row>
    <row r="356" spans="1:131">
      <c r="A356" s="7">
        <v>2014</v>
      </c>
      <c r="B356">
        <v>7</v>
      </c>
      <c r="C356">
        <v>17</v>
      </c>
      <c r="D356">
        <v>12</v>
      </c>
      <c r="E356">
        <v>16</v>
      </c>
      <c r="F356">
        <v>6</v>
      </c>
      <c r="G356">
        <v>14</v>
      </c>
      <c r="H356">
        <v>14</v>
      </c>
      <c r="I356">
        <v>3</v>
      </c>
      <c r="J356">
        <v>3</v>
      </c>
      <c r="M356" s="7">
        <v>2014</v>
      </c>
      <c r="N356">
        <v>4</v>
      </c>
      <c r="O356">
        <v>7</v>
      </c>
      <c r="P356">
        <v>13</v>
      </c>
      <c r="Q356">
        <v>4</v>
      </c>
      <c r="R356">
        <v>6</v>
      </c>
      <c r="S356">
        <v>14</v>
      </c>
      <c r="T356">
        <v>21</v>
      </c>
      <c r="U356">
        <v>10</v>
      </c>
      <c r="V356">
        <v>13</v>
      </c>
      <c r="W356">
        <v>2</v>
      </c>
      <c r="Y356" s="7">
        <v>2014</v>
      </c>
      <c r="Z356">
        <v>1</v>
      </c>
      <c r="AA356">
        <v>19</v>
      </c>
      <c r="AB356">
        <v>9</v>
      </c>
      <c r="AC356">
        <v>1</v>
      </c>
      <c r="AD356">
        <v>3</v>
      </c>
      <c r="AE356">
        <v>17</v>
      </c>
      <c r="AF356">
        <v>11</v>
      </c>
      <c r="AG356">
        <v>6</v>
      </c>
      <c r="AH356">
        <v>13</v>
      </c>
      <c r="AI356">
        <v>7</v>
      </c>
      <c r="AJ356">
        <v>5</v>
      </c>
      <c r="AM356" s="7">
        <v>2014</v>
      </c>
      <c r="AN356">
        <v>14</v>
      </c>
      <c r="AO356">
        <v>58</v>
      </c>
      <c r="AP356">
        <v>62</v>
      </c>
      <c r="AQ356">
        <v>1</v>
      </c>
      <c r="AR356">
        <v>4</v>
      </c>
      <c r="AS356">
        <v>12</v>
      </c>
      <c r="AT356">
        <v>26</v>
      </c>
      <c r="AU356">
        <v>1</v>
      </c>
      <c r="AV356">
        <v>10</v>
      </c>
      <c r="AW356">
        <v>39</v>
      </c>
      <c r="AX356">
        <v>1</v>
      </c>
      <c r="AY356">
        <v>0</v>
      </c>
      <c r="CZ356" s="7">
        <v>2014</v>
      </c>
      <c r="DA356">
        <v>10</v>
      </c>
      <c r="DB356">
        <v>6</v>
      </c>
      <c r="DC356">
        <v>1</v>
      </c>
      <c r="DW356">
        <v>-3.5999999999999997E-2</v>
      </c>
      <c r="DX356">
        <v>-8.9999999999999993E-3</v>
      </c>
      <c r="DY356">
        <v>-5.0999999999999997E-2</v>
      </c>
      <c r="DZ356">
        <v>1.7000000000000001E-2</v>
      </c>
      <c r="EA356">
        <v>-1.2E-2</v>
      </c>
    </row>
    <row r="357" spans="1:131">
      <c r="A357" s="7">
        <v>2015</v>
      </c>
      <c r="B357">
        <v>12</v>
      </c>
      <c r="C357">
        <v>10</v>
      </c>
      <c r="D357">
        <v>20</v>
      </c>
      <c r="E357">
        <v>9</v>
      </c>
      <c r="F357">
        <v>2</v>
      </c>
      <c r="G357">
        <v>3</v>
      </c>
      <c r="H357">
        <v>7</v>
      </c>
      <c r="I357">
        <v>11</v>
      </c>
      <c r="J357">
        <v>18</v>
      </c>
      <c r="M357" s="7">
        <v>2015</v>
      </c>
      <c r="N357">
        <v>9</v>
      </c>
      <c r="O357">
        <v>11</v>
      </c>
      <c r="P357">
        <v>2</v>
      </c>
      <c r="Q357">
        <v>4</v>
      </c>
      <c r="R357">
        <v>12</v>
      </c>
      <c r="S357">
        <v>18</v>
      </c>
      <c r="T357">
        <v>14</v>
      </c>
      <c r="U357">
        <v>1</v>
      </c>
      <c r="V357">
        <v>21</v>
      </c>
      <c r="W357">
        <v>2</v>
      </c>
      <c r="Y357" s="7">
        <v>2015</v>
      </c>
      <c r="Z357">
        <v>5</v>
      </c>
      <c r="AA357">
        <v>13</v>
      </c>
      <c r="AB357">
        <v>4</v>
      </c>
      <c r="AC357">
        <v>7</v>
      </c>
      <c r="AD357">
        <v>1</v>
      </c>
      <c r="AE357">
        <v>15</v>
      </c>
      <c r="AF357">
        <v>17</v>
      </c>
      <c r="AG357">
        <v>11</v>
      </c>
      <c r="AH357">
        <v>6</v>
      </c>
      <c r="AI357">
        <v>6</v>
      </c>
      <c r="AJ357">
        <v>7</v>
      </c>
      <c r="AM357" s="7">
        <v>2015</v>
      </c>
      <c r="AN357">
        <v>10</v>
      </c>
      <c r="AO357">
        <v>67</v>
      </c>
      <c r="AP357">
        <v>73</v>
      </c>
      <c r="AQ357">
        <v>16</v>
      </c>
      <c r="AR357">
        <v>14</v>
      </c>
      <c r="AS357">
        <v>10</v>
      </c>
      <c r="AT357">
        <v>22</v>
      </c>
      <c r="AU357">
        <v>2</v>
      </c>
      <c r="AV357">
        <v>19</v>
      </c>
      <c r="AW357">
        <v>63</v>
      </c>
      <c r="AX357">
        <v>4</v>
      </c>
      <c r="AY357">
        <v>2</v>
      </c>
      <c r="CZ357" s="7">
        <v>2015</v>
      </c>
      <c r="DA357">
        <v>14</v>
      </c>
      <c r="DB357">
        <v>0</v>
      </c>
      <c r="DC357">
        <v>1</v>
      </c>
      <c r="DW357">
        <v>-3.4000000000000002E-2</v>
      </c>
      <c r="DX357">
        <v>-0.26500000000000001</v>
      </c>
      <c r="DY357">
        <v>-0.14099999999999999</v>
      </c>
      <c r="DZ357">
        <v>6.7000000000000004E-2</v>
      </c>
      <c r="EA357">
        <v>0.32</v>
      </c>
    </row>
    <row r="358" spans="1:131">
      <c r="A358" s="7">
        <v>2016</v>
      </c>
      <c r="B358">
        <v>7</v>
      </c>
      <c r="C358">
        <v>5</v>
      </c>
      <c r="D358">
        <v>21</v>
      </c>
      <c r="E358">
        <v>8</v>
      </c>
      <c r="F358">
        <v>12</v>
      </c>
      <c r="G358">
        <v>0</v>
      </c>
      <c r="H358">
        <v>3</v>
      </c>
      <c r="I358">
        <v>0</v>
      </c>
      <c r="J358">
        <v>36</v>
      </c>
      <c r="M358" s="7">
        <v>2016</v>
      </c>
      <c r="N358">
        <v>8</v>
      </c>
      <c r="O358">
        <v>11</v>
      </c>
      <c r="P358">
        <v>6</v>
      </c>
      <c r="Q358">
        <v>21</v>
      </c>
      <c r="R358">
        <v>11</v>
      </c>
      <c r="S358">
        <v>24</v>
      </c>
      <c r="T358">
        <v>4</v>
      </c>
      <c r="U358">
        <v>0</v>
      </c>
      <c r="V358">
        <v>7</v>
      </c>
      <c r="W358">
        <v>1</v>
      </c>
      <c r="Y358" s="7">
        <v>2016</v>
      </c>
      <c r="Z358">
        <v>7</v>
      </c>
      <c r="AA358">
        <v>16</v>
      </c>
      <c r="AB358">
        <v>3</v>
      </c>
      <c r="AC358">
        <v>5</v>
      </c>
      <c r="AD358">
        <v>8</v>
      </c>
      <c r="AE358">
        <v>25</v>
      </c>
      <c r="AF358">
        <v>5</v>
      </c>
      <c r="AG358">
        <v>7</v>
      </c>
      <c r="AH358">
        <v>6</v>
      </c>
      <c r="AI358">
        <v>3</v>
      </c>
      <c r="AJ358">
        <v>7</v>
      </c>
      <c r="AM358" s="7">
        <v>2016</v>
      </c>
      <c r="AN358">
        <v>21</v>
      </c>
      <c r="AO358">
        <v>49</v>
      </c>
      <c r="AP358">
        <v>58</v>
      </c>
      <c r="AQ358">
        <v>3</v>
      </c>
      <c r="AR358">
        <v>15</v>
      </c>
      <c r="AS358">
        <v>21</v>
      </c>
      <c r="AT358">
        <v>37</v>
      </c>
      <c r="AU358">
        <v>5</v>
      </c>
      <c r="AV358">
        <v>11</v>
      </c>
      <c r="AW358">
        <v>55</v>
      </c>
      <c r="AX358">
        <v>1</v>
      </c>
      <c r="AY358">
        <v>0</v>
      </c>
      <c r="CZ358" s="7">
        <v>2016</v>
      </c>
      <c r="DA358">
        <v>19</v>
      </c>
      <c r="DB358">
        <v>2</v>
      </c>
      <c r="DC358">
        <v>4</v>
      </c>
      <c r="DW358">
        <v>0.33100000000000002</v>
      </c>
      <c r="DX358">
        <v>-0.03</v>
      </c>
      <c r="DY358">
        <v>9.0999999999999998E-2</v>
      </c>
      <c r="DZ358">
        <v>0.222</v>
      </c>
      <c r="EA358">
        <v>-3.4000000000000002E-2</v>
      </c>
    </row>
    <row r="359" spans="1:131">
      <c r="A359" s="7">
        <v>2017</v>
      </c>
      <c r="B359">
        <v>8</v>
      </c>
      <c r="C359">
        <v>12</v>
      </c>
      <c r="D359">
        <v>15</v>
      </c>
      <c r="E359">
        <v>14</v>
      </c>
      <c r="F359">
        <v>6</v>
      </c>
      <c r="G359">
        <v>14</v>
      </c>
      <c r="H359">
        <v>17</v>
      </c>
      <c r="I359">
        <v>3</v>
      </c>
      <c r="J359">
        <v>3</v>
      </c>
      <c r="M359" s="7">
        <v>2017</v>
      </c>
      <c r="N359">
        <v>3</v>
      </c>
      <c r="O359">
        <v>7</v>
      </c>
      <c r="P359">
        <v>15</v>
      </c>
      <c r="Q359">
        <v>18</v>
      </c>
      <c r="R359">
        <v>3</v>
      </c>
      <c r="S359">
        <v>17</v>
      </c>
      <c r="T359">
        <v>17</v>
      </c>
      <c r="U359">
        <v>7</v>
      </c>
      <c r="V359">
        <v>5</v>
      </c>
      <c r="W359">
        <v>2</v>
      </c>
      <c r="Y359" s="7">
        <v>2017</v>
      </c>
      <c r="Z359">
        <v>3</v>
      </c>
      <c r="AA359">
        <v>15</v>
      </c>
      <c r="AB359">
        <v>9</v>
      </c>
      <c r="AC359">
        <v>10</v>
      </c>
      <c r="AD359">
        <v>4</v>
      </c>
      <c r="AE359">
        <v>22</v>
      </c>
      <c r="AF359">
        <v>7</v>
      </c>
      <c r="AG359">
        <v>8</v>
      </c>
      <c r="AH359">
        <v>11</v>
      </c>
      <c r="AI359">
        <v>1</v>
      </c>
      <c r="AJ359">
        <v>2</v>
      </c>
      <c r="AM359" s="7">
        <v>2017</v>
      </c>
      <c r="AN359">
        <v>13</v>
      </c>
      <c r="AO359">
        <v>62</v>
      </c>
      <c r="AP359">
        <v>54</v>
      </c>
      <c r="AQ359">
        <v>4</v>
      </c>
      <c r="AR359">
        <v>8</v>
      </c>
      <c r="AS359">
        <v>14</v>
      </c>
      <c r="AT359">
        <v>40</v>
      </c>
      <c r="AU359">
        <v>1</v>
      </c>
      <c r="AV359">
        <v>21</v>
      </c>
      <c r="AW359">
        <v>59</v>
      </c>
      <c r="AX359">
        <v>0</v>
      </c>
      <c r="AY359">
        <v>0</v>
      </c>
      <c r="CZ359" s="7">
        <v>2017</v>
      </c>
      <c r="DA359">
        <v>10</v>
      </c>
      <c r="DB359">
        <v>11</v>
      </c>
      <c r="DC359">
        <v>1</v>
      </c>
      <c r="DW359">
        <v>-0.02</v>
      </c>
      <c r="DX359">
        <v>0.18099999999999999</v>
      </c>
      <c r="DY359">
        <v>0.45700000000000002</v>
      </c>
      <c r="DZ359">
        <v>0.57399999999999995</v>
      </c>
      <c r="EA359">
        <v>0.61599999999999999</v>
      </c>
    </row>
    <row r="360" spans="1:131">
      <c r="A360" s="6">
        <v>2018</v>
      </c>
      <c r="B360" s="5">
        <v>7</v>
      </c>
      <c r="C360" s="5">
        <v>16</v>
      </c>
      <c r="D360" s="5">
        <v>11</v>
      </c>
      <c r="E360" s="5">
        <v>10</v>
      </c>
      <c r="F360" s="5">
        <v>9</v>
      </c>
      <c r="G360" s="5">
        <v>17</v>
      </c>
      <c r="H360" s="5">
        <v>14</v>
      </c>
      <c r="I360" s="5">
        <v>8</v>
      </c>
      <c r="J360" s="5">
        <v>0</v>
      </c>
      <c r="M360" s="6">
        <v>2018</v>
      </c>
      <c r="N360" s="5">
        <v>15</v>
      </c>
      <c r="O360" s="5">
        <v>5</v>
      </c>
      <c r="P360" s="5">
        <v>2</v>
      </c>
      <c r="Q360" s="5">
        <v>4</v>
      </c>
      <c r="R360" s="5">
        <v>3</v>
      </c>
      <c r="S360" s="5">
        <v>14</v>
      </c>
      <c r="T360" s="5">
        <v>15</v>
      </c>
      <c r="U360" s="5">
        <v>16</v>
      </c>
      <c r="V360" s="5">
        <v>18</v>
      </c>
      <c r="W360">
        <v>2</v>
      </c>
      <c r="Y360" s="6">
        <v>2018</v>
      </c>
      <c r="Z360" s="5">
        <v>4</v>
      </c>
      <c r="AA360" s="5">
        <v>11</v>
      </c>
      <c r="AB360" s="5">
        <v>6</v>
      </c>
      <c r="AC360" s="5">
        <v>8</v>
      </c>
      <c r="AD360" s="5">
        <v>9</v>
      </c>
      <c r="AE360" s="5">
        <v>8</v>
      </c>
      <c r="AF360" s="5">
        <v>8</v>
      </c>
      <c r="AG360" s="5">
        <v>3</v>
      </c>
      <c r="AH360" s="5">
        <v>11</v>
      </c>
      <c r="AI360" s="5">
        <v>9</v>
      </c>
      <c r="AJ360" s="5">
        <v>15</v>
      </c>
      <c r="AM360" s="6">
        <v>2018</v>
      </c>
      <c r="AN360" s="5">
        <v>7</v>
      </c>
      <c r="AO360" s="5">
        <v>52</v>
      </c>
      <c r="AP360" s="5">
        <v>58</v>
      </c>
      <c r="AQ360" s="5">
        <v>3</v>
      </c>
      <c r="AR360" s="5">
        <v>0</v>
      </c>
      <c r="AS360" s="5">
        <v>6</v>
      </c>
      <c r="AT360" s="5">
        <v>17</v>
      </c>
      <c r="AU360" s="5">
        <v>4</v>
      </c>
      <c r="AV360" s="5">
        <v>5</v>
      </c>
      <c r="AW360" s="5">
        <v>68</v>
      </c>
      <c r="AX360" s="5">
        <v>0</v>
      </c>
      <c r="AY360" s="5">
        <v>0</v>
      </c>
      <c r="CZ360" s="7">
        <v>2018</v>
      </c>
      <c r="DA360">
        <v>8</v>
      </c>
      <c r="DB360">
        <v>0</v>
      </c>
      <c r="DC360">
        <v>0</v>
      </c>
      <c r="DW360">
        <v>-0.13500000000000001</v>
      </c>
      <c r="DX360">
        <v>0.29499999999999998</v>
      </c>
      <c r="DY360">
        <v>-0.02</v>
      </c>
      <c r="DZ360">
        <v>-8.0000000000000002E-3</v>
      </c>
      <c r="EA360">
        <v>0.20200000000000001</v>
      </c>
    </row>
    <row r="361" spans="1:131">
      <c r="A361" s="7" t="s">
        <v>95</v>
      </c>
      <c r="B361" s="14">
        <f>AVERAGE(B322:B360)</f>
        <v>11.256410256410257</v>
      </c>
      <c r="C361" s="14">
        <f t="shared" ref="C361:J361" si="1111">AVERAGE(C322:C360)</f>
        <v>12.102564102564102</v>
      </c>
      <c r="D361" s="14">
        <f t="shared" si="1111"/>
        <v>10.948717948717949</v>
      </c>
      <c r="E361" s="14">
        <f t="shared" si="1111"/>
        <v>13.384615384615385</v>
      </c>
      <c r="F361" s="14">
        <f t="shared" si="1111"/>
        <v>5.9230769230769234</v>
      </c>
      <c r="G361" s="14">
        <f t="shared" si="1111"/>
        <v>10.461538461538462</v>
      </c>
      <c r="H361" s="14">
        <f t="shared" si="1111"/>
        <v>11.256410256410257</v>
      </c>
      <c r="I361" s="14">
        <f t="shared" si="1111"/>
        <v>7.1794871794871797</v>
      </c>
      <c r="J361" s="14">
        <f t="shared" si="1111"/>
        <v>9.4871794871794872</v>
      </c>
      <c r="K361" s="14"/>
      <c r="M361" s="7" t="s">
        <v>95</v>
      </c>
      <c r="N361" s="14">
        <f>AVERAGE(N322:N360)</f>
        <v>9.7435897435897427</v>
      </c>
      <c r="O361" s="14">
        <f t="shared" ref="O361" si="1112">AVERAGE(O322:O360)</f>
        <v>9.4615384615384617</v>
      </c>
      <c r="P361" s="14">
        <f t="shared" ref="P361" si="1113">AVERAGE(P322:P360)</f>
        <v>10.179487179487179</v>
      </c>
      <c r="Q361" s="14">
        <f t="shared" ref="Q361" si="1114">AVERAGE(Q322:Q360)</f>
        <v>10.76923076923077</v>
      </c>
      <c r="R361" s="14">
        <f t="shared" ref="R361" si="1115">AVERAGE(R322:R360)</f>
        <v>6.8974358974358978</v>
      </c>
      <c r="S361" s="14">
        <f t="shared" ref="S361" si="1116">AVERAGE(S322:S360)</f>
        <v>14</v>
      </c>
      <c r="T361" s="14">
        <f t="shared" ref="T361" si="1117">AVERAGE(T322:T360)</f>
        <v>16.23076923076923</v>
      </c>
      <c r="U361" s="14">
        <f t="shared" ref="U361" si="1118">AVERAGE(U322:U360)</f>
        <v>4.666666666666667</v>
      </c>
      <c r="V361" s="14">
        <f t="shared" ref="V361" si="1119">AVERAGE(V322:V360)</f>
        <v>10.051282051282051</v>
      </c>
      <c r="Y361" s="7" t="s">
        <v>95</v>
      </c>
      <c r="Z361" s="14">
        <f>AVERAGE(Z322:Z360)</f>
        <v>6.1538461538461542</v>
      </c>
      <c r="AA361" s="14">
        <f t="shared" ref="AA361" si="1120">AVERAGE(AA322:AA360)</f>
        <v>14.205128205128204</v>
      </c>
      <c r="AB361" s="14">
        <f t="shared" ref="AB361" si="1121">AVERAGE(AB322:AB360)</f>
        <v>5.7179487179487181</v>
      </c>
      <c r="AC361" s="14">
        <f t="shared" ref="AC361" si="1122">AVERAGE(AC322:AC360)</f>
        <v>4.2564102564102564</v>
      </c>
      <c r="AD361" s="14">
        <f t="shared" ref="AD361" si="1123">AVERAGE(AD322:AD360)</f>
        <v>5.6923076923076925</v>
      </c>
      <c r="AE361" s="14">
        <f t="shared" ref="AE361" si="1124">AVERAGE(AE322:AE360)</f>
        <v>18.717948717948719</v>
      </c>
      <c r="AF361" s="14">
        <f t="shared" ref="AF361" si="1125">AVERAGE(AF322:AF360)</f>
        <v>10.102564102564102</v>
      </c>
      <c r="AG361" s="14">
        <f t="shared" ref="AG361" si="1126">AVERAGE(AG322:AG360)</f>
        <v>7.0769230769230766</v>
      </c>
      <c r="AH361" s="14">
        <f t="shared" ref="AH361" si="1127">AVERAGE(AH322:AH360)</f>
        <v>9.3076923076923084</v>
      </c>
      <c r="AI361" s="14">
        <f t="shared" ref="AI361" si="1128">AVERAGE(AI322:AI360)</f>
        <v>4.5897435897435894</v>
      </c>
      <c r="AJ361" s="14">
        <f t="shared" ref="AJ361" si="1129">AVERAGE(AJ322:AJ360)</f>
        <v>6.1794871794871797</v>
      </c>
      <c r="AM361" s="64" t="s">
        <v>347</v>
      </c>
      <c r="AN361" s="14">
        <f t="shared" ref="AN361" si="1130">AVERAGE(AN322:AN360)</f>
        <v>9.2307692307692299</v>
      </c>
      <c r="AO361" s="14">
        <f t="shared" ref="AO361" si="1131">AVERAGE(AO322:AO360)</f>
        <v>53.435897435897438</v>
      </c>
      <c r="AP361" s="14">
        <f t="shared" ref="AP361" si="1132">AVERAGE(AP322:AP360)</f>
        <v>59.230769230769234</v>
      </c>
      <c r="AQ361" s="14">
        <f t="shared" ref="AQ361" si="1133">AVERAGE(AQ322:AQ360)</f>
        <v>4.7948717948717947</v>
      </c>
      <c r="AR361" s="14">
        <f t="shared" ref="AR361" si="1134">AVERAGE(AR322:AR360)</f>
        <v>5.666666666666667</v>
      </c>
      <c r="AS361" s="14">
        <f t="shared" ref="AS361" si="1135">AVERAGE(AS322:AS360)</f>
        <v>7.666666666666667</v>
      </c>
      <c r="AT361" s="14">
        <f t="shared" ref="AT361" si="1136">AVERAGE(AT322:AT360)</f>
        <v>24.871794871794872</v>
      </c>
      <c r="AU361" s="14">
        <f t="shared" ref="AU361" si="1137">AVERAGE(AU322:AU360)</f>
        <v>1.2564102564102564</v>
      </c>
      <c r="AV361" s="14">
        <f t="shared" ref="AV361" si="1138">AVERAGE(AV322:AV360)</f>
        <v>12.641025641025641</v>
      </c>
      <c r="AW361" s="14">
        <f t="shared" ref="AW361" si="1139">AVERAGE(AW322:AW360)</f>
        <v>58.615384615384613</v>
      </c>
      <c r="AX361" s="14">
        <f t="shared" ref="AX361" si="1140">AVERAGE(AX322:AX360)</f>
        <v>0.89743589743589747</v>
      </c>
      <c r="AY361" s="14">
        <f t="shared" ref="AY361" si="1141">AVERAGE(AY322:AY360)</f>
        <v>0.20512820512820512</v>
      </c>
    </row>
    <row r="362" spans="1:131">
      <c r="A362" s="7" t="s">
        <v>285</v>
      </c>
      <c r="B362" s="4">
        <f>TREND(B322:B360,$A$322:$A$360,$A$360)/TREND(B322:B360,$A$322:$A$360,$A$322)-1</f>
        <v>7.0022397736650088E-2</v>
      </c>
      <c r="C362" s="4">
        <f t="shared" ref="C362:J362" si="1142">TREND(C322:C360,$A$322:$A$360,$A$360)/TREND(C322:C360,$A$322:$A$360,$A$322)-1</f>
        <v>-9.2736640064652875E-2</v>
      </c>
      <c r="D362" s="4">
        <f t="shared" si="1142"/>
        <v>0.88611017235552691</v>
      </c>
      <c r="E362" s="4">
        <f t="shared" si="1142"/>
        <v>0.19212598425196781</v>
      </c>
      <c r="F362" s="4">
        <f t="shared" si="1142"/>
        <v>0.14484679665738254</v>
      </c>
      <c r="G362" s="4">
        <f t="shared" si="1142"/>
        <v>-0.44881665240946778</v>
      </c>
      <c r="H362" s="8">
        <f t="shared" si="1142"/>
        <v>-0.49901701000085397</v>
      </c>
      <c r="I362" s="4">
        <f t="shared" si="1142"/>
        <v>-0.13115301184715522</v>
      </c>
      <c r="J362" s="4">
        <f t="shared" si="1142"/>
        <v>0.73365349094939281</v>
      </c>
      <c r="M362" s="7" t="s">
        <v>285</v>
      </c>
      <c r="N362" s="4">
        <f t="shared" ref="N362:V362" si="1143">TREND(N322:N360,$A$322:$A$360,$A$360)/TREND(N322:N360,$A$322:$A$360,$A$322)-1</f>
        <v>-0.16447288974761509</v>
      </c>
      <c r="O362" s="4">
        <f t="shared" si="1143"/>
        <v>-0.20699708454810495</v>
      </c>
      <c r="P362" s="4">
        <f t="shared" si="1143"/>
        <v>6.0636685194541684E-3</v>
      </c>
      <c r="Q362" s="4">
        <f t="shared" si="1143"/>
        <v>-0.12458137977227035</v>
      </c>
      <c r="R362" s="4">
        <f t="shared" si="1143"/>
        <v>-0.25494648070061665</v>
      </c>
      <c r="S362" s="4">
        <f t="shared" si="1143"/>
        <v>0.43478260869565211</v>
      </c>
      <c r="T362" s="4">
        <f t="shared" si="1143"/>
        <v>-0.10038262435291501</v>
      </c>
      <c r="U362" s="4">
        <f t="shared" si="1143"/>
        <v>0.46528953606501888</v>
      </c>
      <c r="V362" s="4">
        <f t="shared" si="1143"/>
        <v>0.25449317038102159</v>
      </c>
      <c r="Y362" s="7" t="s">
        <v>285</v>
      </c>
      <c r="Z362" s="8">
        <f t="shared" ref="Z362:AJ362" si="1144">TREND(Z322:Z360,$A$322:$A$360,$A$360)/TREND(Z322:Z360,$A$322:$A$360,$A$322)-1</f>
        <v>-0.58532272325376089</v>
      </c>
      <c r="AA362" s="4">
        <f t="shared" si="1144"/>
        <v>0.26700767263427072</v>
      </c>
      <c r="AB362" s="4">
        <f t="shared" si="1144"/>
        <v>0.39849421887604364</v>
      </c>
      <c r="AC362" s="4">
        <f t="shared" si="1144"/>
        <v>-0.15196214862232182</v>
      </c>
      <c r="AD362" s="4">
        <f t="shared" si="1144"/>
        <v>-6.6623122142390079E-2</v>
      </c>
      <c r="AE362" s="4">
        <f t="shared" si="1144"/>
        <v>0.38874345549738343</v>
      </c>
      <c r="AF362" s="4">
        <f t="shared" si="1144"/>
        <v>-0.29141370338248096</v>
      </c>
      <c r="AG362" s="4">
        <f t="shared" si="1144"/>
        <v>-1.7241379310344751E-2</v>
      </c>
      <c r="AH362" s="4">
        <f t="shared" si="1144"/>
        <v>0.14539007092198619</v>
      </c>
      <c r="AI362" s="4">
        <f t="shared" si="1144"/>
        <v>-0.16032887975334076</v>
      </c>
      <c r="AJ362" s="4">
        <f t="shared" si="1144"/>
        <v>-0.28408686365254654</v>
      </c>
      <c r="AM362" s="7" t="s">
        <v>285</v>
      </c>
      <c r="AN362" s="8">
        <f>TREND(AN322:AN360,$A$322:$A$360,$A$360)/TREND(AN322:AN360,$A$322:$A$360,$A$322)-1</f>
        <v>1.3035099793530596</v>
      </c>
      <c r="AO362" s="8">
        <f t="shared" ref="AO362:AY362" si="1145">TREND(AO322:AO360,$A$322:$A$360,$A$360)/TREND(AO322:AO360,$A$322:$A$360,$A$322)-1</f>
        <v>0.43457943925233677</v>
      </c>
      <c r="AP362" s="8">
        <f t="shared" si="1145"/>
        <v>0.33669676048858244</v>
      </c>
      <c r="AQ362" s="8">
        <f t="shared" si="1145"/>
        <v>5.362204724409553</v>
      </c>
      <c r="AR362" s="4">
        <f t="shared" si="1145"/>
        <v>1.6680497925311126</v>
      </c>
      <c r="AS362" s="8">
        <f t="shared" si="1145"/>
        <v>2.8421052631578778</v>
      </c>
      <c r="AT362" s="8">
        <f t="shared" si="1145"/>
        <v>0.71442563313278273</v>
      </c>
      <c r="AU362" s="8">
        <f t="shared" si="1145"/>
        <v>4.7586206896551326</v>
      </c>
      <c r="AV362" s="8">
        <f t="shared" si="1145"/>
        <v>0.99377561864278441</v>
      </c>
      <c r="AW362" s="8">
        <f t="shared" si="1145"/>
        <v>0.22937390286717396</v>
      </c>
      <c r="AX362" s="4">
        <f t="shared" si="1145"/>
        <v>1.6649214659685878</v>
      </c>
      <c r="AY362" s="4">
        <f t="shared" si="1145"/>
        <v>7.4117647058826552</v>
      </c>
    </row>
    <row r="363" spans="1:131">
      <c r="C363">
        <f>CORREL(C322:C360,'[1]Western IOD'!$B$114:$B$152)</f>
        <v>-0.49210201707039514</v>
      </c>
      <c r="D363">
        <f>CORREL(D322:D360,'[1]Western IOD'!$C$114:$C$152)</f>
        <v>0.6469169799527531</v>
      </c>
      <c r="E363">
        <f>CORREL(E322:E360,'[1]Eastern IOD'!$D$114:$D$152)</f>
        <v>-1.6430654521279894E-2</v>
      </c>
      <c r="F363">
        <f>CORREL(F322:F360,'[1]Eastern IOD'!$D$114:$D$152)</f>
        <v>7.5725344481176893E-3</v>
      </c>
      <c r="G363">
        <f>CORREL(G322:G360,'[1]Western IOD'!$C$114:$C$152)</f>
        <v>-0.54223927598589738</v>
      </c>
      <c r="H363">
        <f>CORREL(H322:H360,'[1]Eastern IOD'!$F$114:$F$152)</f>
        <v>-0.40337615073733341</v>
      </c>
      <c r="I363">
        <f>CORREL(I322:I360,'[1]Western IOD'!$C$114:$C$152)</f>
        <v>-0.62527538204697408</v>
      </c>
      <c r="J363">
        <f>CORREL(J322:J360,'[1]Western IOD'!$C$114:$C$152)</f>
        <v>0.74266174907714788</v>
      </c>
      <c r="N363">
        <f>CORREL(N322:N360,[1]IOD!$F$114:$F$152)</f>
        <v>-0.32787429190765738</v>
      </c>
      <c r="T363">
        <f>CORREL(T322:T360,'[1]Eastern IOD'!$D$114:$D$152)</f>
        <v>-0.54592719380008126</v>
      </c>
      <c r="AM363" s="7" t="s">
        <v>286</v>
      </c>
      <c r="AN363" s="14">
        <f>TREND(AN322:AN360,$A$322:$A$360,$A$360)-TREND(AN322:AN360,$A$322:$A$360,$A$322)</f>
        <v>7.2846153846153925</v>
      </c>
      <c r="AO363" s="14">
        <f t="shared" ref="AO363:AY363" si="1146">TREND(AO322:AO360,$A$322:$A$360,$A$360)-TREND(AO322:AO360,$A$322:$A$360,$A$322)</f>
        <v>19.076923076923094</v>
      </c>
      <c r="AP363" s="14">
        <f t="shared" si="1146"/>
        <v>17.069230769230785</v>
      </c>
      <c r="AQ363" s="14">
        <f t="shared" si="1146"/>
        <v>6.9846153846153811</v>
      </c>
      <c r="AR363" s="14">
        <f t="shared" si="1146"/>
        <v>5.153846153846132</v>
      </c>
      <c r="AS363" s="14">
        <f t="shared" si="1146"/>
        <v>9</v>
      </c>
      <c r="AT363" s="14">
        <f t="shared" si="1146"/>
        <v>13.092307692307713</v>
      </c>
      <c r="AU363" s="14">
        <f t="shared" si="1146"/>
        <v>1.7692307692307736</v>
      </c>
      <c r="AV363" s="14">
        <f t="shared" si="1146"/>
        <v>8.3923076923077247</v>
      </c>
      <c r="AW363" s="14">
        <f t="shared" si="1146"/>
        <v>12.061538461538476</v>
      </c>
      <c r="AX363" s="14">
        <f t="shared" si="1146"/>
        <v>0.81538461538461604</v>
      </c>
      <c r="AY363" s="14">
        <f t="shared" si="1146"/>
        <v>0.32307692307692193</v>
      </c>
    </row>
    <row r="365" spans="1:131">
      <c r="A365" s="28" t="s">
        <v>280</v>
      </c>
      <c r="Z365" s="28" t="s">
        <v>341</v>
      </c>
      <c r="AF365" s="55" t="s">
        <v>347</v>
      </c>
      <c r="AM365" s="7"/>
      <c r="AS365" s="55" t="s">
        <v>140</v>
      </c>
      <c r="AZ365" s="7"/>
      <c r="BF365" s="55" t="s">
        <v>141</v>
      </c>
      <c r="BM365" s="7"/>
      <c r="BS365" s="55" t="s">
        <v>142</v>
      </c>
      <c r="BZ365" s="7"/>
    </row>
    <row r="366" spans="1:131">
      <c r="A366" s="6" t="s">
        <v>92</v>
      </c>
      <c r="B366" s="5" t="s">
        <v>145</v>
      </c>
      <c r="C366" s="5" t="s">
        <v>144</v>
      </c>
      <c r="D366" s="5" t="s">
        <v>146</v>
      </c>
      <c r="E366" s="5" t="s">
        <v>147</v>
      </c>
      <c r="F366" s="5" t="s">
        <v>148</v>
      </c>
      <c r="G366" s="5" t="s">
        <v>149</v>
      </c>
      <c r="H366" s="5" t="s">
        <v>151</v>
      </c>
      <c r="I366" s="5" t="s">
        <v>152</v>
      </c>
      <c r="J366" s="5" t="s">
        <v>158</v>
      </c>
      <c r="K366" s="5" t="s">
        <v>159</v>
      </c>
      <c r="L366" s="5" t="s">
        <v>156</v>
      </c>
      <c r="M366" s="5" t="s">
        <v>157</v>
      </c>
      <c r="N366" s="5" t="s">
        <v>154</v>
      </c>
      <c r="O366" s="5" t="s">
        <v>155</v>
      </c>
      <c r="P366" s="5" t="s">
        <v>153</v>
      </c>
      <c r="Q366" s="5" t="s">
        <v>267</v>
      </c>
      <c r="R366" s="5" t="s">
        <v>386</v>
      </c>
      <c r="S366" s="5" t="s">
        <v>387</v>
      </c>
      <c r="T366" s="5" t="s">
        <v>388</v>
      </c>
      <c r="U366" s="5" t="s">
        <v>389</v>
      </c>
      <c r="V366" s="5" t="s">
        <v>390</v>
      </c>
      <c r="W366" s="5" t="s">
        <v>391</v>
      </c>
      <c r="X366" s="50" t="s">
        <v>441</v>
      </c>
      <c r="Z366" s="67" t="s">
        <v>92</v>
      </c>
      <c r="AA366" s="5" t="s">
        <v>78</v>
      </c>
      <c r="AB366" s="5" t="s">
        <v>79</v>
      </c>
      <c r="AC366" s="5" t="s">
        <v>80</v>
      </c>
      <c r="AD366" s="5" t="s">
        <v>342</v>
      </c>
      <c r="AE366" s="5" t="s">
        <v>82</v>
      </c>
      <c r="AF366" s="5" t="s">
        <v>83</v>
      </c>
      <c r="AG366" s="5" t="s">
        <v>84</v>
      </c>
      <c r="AH366" s="5" t="s">
        <v>343</v>
      </c>
      <c r="AI366" s="5" t="s">
        <v>344</v>
      </c>
      <c r="AJ366" s="5" t="s">
        <v>87</v>
      </c>
      <c r="AK366" s="5" t="s">
        <v>88</v>
      </c>
      <c r="AL366" s="5" t="s">
        <v>345</v>
      </c>
      <c r="AM366" s="6" t="s">
        <v>346</v>
      </c>
      <c r="AN366" s="5" t="s">
        <v>78</v>
      </c>
      <c r="AO366" s="5" t="s">
        <v>79</v>
      </c>
      <c r="AP366" s="5" t="s">
        <v>80</v>
      </c>
      <c r="AQ366" s="5" t="s">
        <v>342</v>
      </c>
      <c r="AR366" s="5" t="s">
        <v>82</v>
      </c>
      <c r="AS366" s="5" t="s">
        <v>83</v>
      </c>
      <c r="AT366" s="5" t="s">
        <v>84</v>
      </c>
      <c r="AU366" s="5" t="s">
        <v>343</v>
      </c>
      <c r="AV366" s="5" t="s">
        <v>344</v>
      </c>
      <c r="AW366" s="5" t="s">
        <v>87</v>
      </c>
      <c r="AX366" s="5" t="s">
        <v>88</v>
      </c>
      <c r="AY366" s="5" t="s">
        <v>345</v>
      </c>
      <c r="AZ366" s="6" t="s">
        <v>346</v>
      </c>
      <c r="BA366" s="5" t="s">
        <v>78</v>
      </c>
      <c r="BB366" s="5" t="s">
        <v>79</v>
      </c>
      <c r="BC366" s="5" t="s">
        <v>80</v>
      </c>
      <c r="BD366" s="5" t="s">
        <v>342</v>
      </c>
      <c r="BE366" s="5" t="s">
        <v>82</v>
      </c>
      <c r="BF366" s="5" t="s">
        <v>83</v>
      </c>
      <c r="BG366" s="5" t="s">
        <v>84</v>
      </c>
      <c r="BH366" s="5" t="s">
        <v>343</v>
      </c>
      <c r="BI366" s="5" t="s">
        <v>344</v>
      </c>
      <c r="BJ366" s="5" t="s">
        <v>87</v>
      </c>
      <c r="BK366" s="5" t="s">
        <v>88</v>
      </c>
      <c r="BL366" s="5" t="s">
        <v>345</v>
      </c>
      <c r="BM366" s="6" t="s">
        <v>346</v>
      </c>
      <c r="BN366" s="5" t="s">
        <v>78</v>
      </c>
      <c r="BO366" s="5" t="s">
        <v>79</v>
      </c>
      <c r="BP366" s="5" t="s">
        <v>80</v>
      </c>
      <c r="BQ366" s="5" t="s">
        <v>342</v>
      </c>
      <c r="BR366" s="5" t="s">
        <v>82</v>
      </c>
      <c r="BS366" s="5" t="s">
        <v>83</v>
      </c>
      <c r="BT366" s="5" t="s">
        <v>84</v>
      </c>
      <c r="BU366" s="5" t="s">
        <v>343</v>
      </c>
      <c r="BV366" s="5" t="s">
        <v>344</v>
      </c>
      <c r="BW366" s="5" t="s">
        <v>87</v>
      </c>
      <c r="BX366" s="5" t="s">
        <v>88</v>
      </c>
      <c r="BY366" s="5" t="s">
        <v>345</v>
      </c>
      <c r="BZ366" s="6" t="s">
        <v>346</v>
      </c>
    </row>
    <row r="367" spans="1:131">
      <c r="A367" s="7" t="s">
        <v>268</v>
      </c>
      <c r="B367" s="17">
        <f t="shared" ref="B367:Q367" si="1147">CORREL($B$322:$B$360,H$46:H$84)</f>
        <v>7.4319400634410462E-2</v>
      </c>
      <c r="C367" s="17">
        <f t="shared" si="1147"/>
        <v>0.21661086988712872</v>
      </c>
      <c r="D367" s="17">
        <f t="shared" si="1147"/>
        <v>-0.13900231631274043</v>
      </c>
      <c r="E367" s="17">
        <f t="shared" si="1147"/>
        <v>-6.7185627510209053E-2</v>
      </c>
      <c r="F367" s="17">
        <f t="shared" si="1147"/>
        <v>-0.21000899081041438</v>
      </c>
      <c r="G367" s="17">
        <f t="shared" si="1147"/>
        <v>-0.23238549722849339</v>
      </c>
      <c r="H367" s="17">
        <f t="shared" si="1147"/>
        <v>-4.894399753439338E-2</v>
      </c>
      <c r="I367" s="17">
        <f t="shared" si="1147"/>
        <v>-8.7734369608845845E-3</v>
      </c>
      <c r="J367" s="17">
        <f t="shared" si="1147"/>
        <v>2.0557119137557332E-2</v>
      </c>
      <c r="K367" s="17">
        <f t="shared" si="1147"/>
        <v>5.1390047196441004E-2</v>
      </c>
      <c r="L367" s="17">
        <f t="shared" si="1147"/>
        <v>2.734835556955139E-2</v>
      </c>
      <c r="M367" s="17">
        <f t="shared" si="1147"/>
        <v>-2.6162573827019475E-2</v>
      </c>
      <c r="N367" s="17">
        <f t="shared" si="1147"/>
        <v>2.0501587640215622E-2</v>
      </c>
      <c r="O367" s="17">
        <f t="shared" si="1147"/>
        <v>-6.9390813437053894E-3</v>
      </c>
      <c r="P367" s="17">
        <f t="shared" si="1147"/>
        <v>-4.6900598401438329E-2</v>
      </c>
      <c r="Q367" s="17">
        <f t="shared" si="1147"/>
        <v>9.1774978812319524E-2</v>
      </c>
      <c r="R367" s="17">
        <f t="shared" ref="R367" si="1148">CORREL($B$322:$B$360,X$46:X$84)</f>
        <v>0.24085709381557177</v>
      </c>
      <c r="S367" s="17">
        <f t="shared" ref="S367" si="1149">CORREL($B$322:$B$360,Y$46:Y$84)</f>
        <v>0.13741257644892799</v>
      </c>
      <c r="T367" s="17">
        <f t="shared" ref="T367" si="1150">CORREL($B$322:$B$360,Z$46:Z$84)</f>
        <v>-0.25258848882986268</v>
      </c>
      <c r="U367" s="17">
        <f t="shared" ref="U367" si="1151">CORREL($B$322:$B$360,AA$46:AA$84)</f>
        <v>0.16167386327367264</v>
      </c>
      <c r="V367" s="17">
        <f t="shared" ref="V367" si="1152">CORREL($B$322:$B$360,AB$46:AB$84)</f>
        <v>0.11794466399982732</v>
      </c>
      <c r="W367" s="17">
        <f t="shared" ref="W367" si="1153">CORREL($B$322:$B$360,AC$46:AC$84)</f>
        <v>3.3949289439584255E-3</v>
      </c>
      <c r="Z367" s="66" t="s">
        <v>160</v>
      </c>
      <c r="AA367" s="13">
        <f t="shared" ref="AA367:BF367" si="1154">CORREL($B$322:$B$360,DB$196:DB$234)</f>
        <v>-0.26605209900542209</v>
      </c>
      <c r="AB367" s="13">
        <f t="shared" si="1154"/>
        <v>-0.1909299285888994</v>
      </c>
      <c r="AC367" s="13">
        <f t="shared" si="1154"/>
        <v>-0.17037421392880486</v>
      </c>
      <c r="AD367" s="13">
        <f t="shared" si="1154"/>
        <v>-3.783319922370338E-2</v>
      </c>
      <c r="AE367" s="13">
        <f t="shared" si="1154"/>
        <v>-0.24173845150863366</v>
      </c>
      <c r="AF367" s="13">
        <f t="shared" si="1154"/>
        <v>-0.2777460027480716</v>
      </c>
      <c r="AG367" s="13">
        <f t="shared" si="1154"/>
        <v>-1.790217053109748E-2</v>
      </c>
      <c r="AH367" s="13">
        <f t="shared" si="1154"/>
        <v>-0.38855046181827774</v>
      </c>
      <c r="AI367" s="13">
        <f t="shared" si="1154"/>
        <v>-3.1877732272578327E-2</v>
      </c>
      <c r="AJ367" s="13">
        <f t="shared" si="1154"/>
        <v>-1.4466939457433025E-2</v>
      </c>
      <c r="AK367" s="13">
        <f t="shared" si="1154"/>
        <v>-0.13153872819046866</v>
      </c>
      <c r="AL367" s="13">
        <f t="shared" si="1154"/>
        <v>-0.23323376548618915</v>
      </c>
      <c r="AM367" s="90">
        <f t="shared" si="1154"/>
        <v>-0.25480614798871959</v>
      </c>
      <c r="AN367" s="17">
        <f t="shared" si="1154"/>
        <v>-0.14705262005391878</v>
      </c>
      <c r="AO367" s="17">
        <f t="shared" si="1154"/>
        <v>4.5049322288782329E-3</v>
      </c>
      <c r="AP367" s="17">
        <f t="shared" si="1154"/>
        <v>0.12835599028431302</v>
      </c>
      <c r="AQ367" s="17">
        <f t="shared" si="1154"/>
        <v>9.4114200706040194E-3</v>
      </c>
      <c r="AR367" s="17">
        <f t="shared" si="1154"/>
        <v>-3.8256805640555121E-2</v>
      </c>
      <c r="AS367" s="17">
        <f t="shared" si="1154"/>
        <v>-6.7211665334008755E-2</v>
      </c>
      <c r="AT367" s="17">
        <f t="shared" si="1154"/>
        <v>-3.3124691014997688E-2</v>
      </c>
      <c r="AU367" s="17">
        <f t="shared" si="1154"/>
        <v>-0.14523083596937597</v>
      </c>
      <c r="AV367" s="17">
        <f t="shared" si="1154"/>
        <v>-2.2096827351266703E-2</v>
      </c>
      <c r="AW367" s="17">
        <f t="shared" si="1154"/>
        <v>-8.1827995995947492E-2</v>
      </c>
      <c r="AX367" s="17">
        <f t="shared" si="1154"/>
        <v>2.1985518363353877E-4</v>
      </c>
      <c r="AY367" s="17">
        <f t="shared" si="1154"/>
        <v>-0.12310016690991583</v>
      </c>
      <c r="AZ367" s="69">
        <f t="shared" si="1154"/>
        <v>-0.1008143760908916</v>
      </c>
      <c r="BA367" s="17">
        <f t="shared" si="1154"/>
        <v>-0.32409947890496993</v>
      </c>
      <c r="BB367" s="17">
        <f t="shared" si="1154"/>
        <v>-0.2795316992741943</v>
      </c>
      <c r="BC367" s="17">
        <f t="shared" si="1154"/>
        <v>-0.31489527043828541</v>
      </c>
      <c r="BD367" s="17">
        <f t="shared" si="1154"/>
        <v>-0.13780429088465948</v>
      </c>
      <c r="BE367" s="17">
        <f t="shared" si="1154"/>
        <v>-0.26548982984752811</v>
      </c>
      <c r="BF367" s="17">
        <f t="shared" si="1154"/>
        <v>-0.38138677899495166</v>
      </c>
      <c r="BG367" s="17">
        <f t="shared" ref="BG367:BZ367" si="1155">CORREL($B$322:$B$360,EH$196:EH$234)</f>
        <v>-3.0570052092233558E-2</v>
      </c>
      <c r="BH367" s="17">
        <f t="shared" si="1155"/>
        <v>-0.43286095646540068</v>
      </c>
      <c r="BI367" s="17">
        <f t="shared" si="1155"/>
        <v>2.690644230191944E-2</v>
      </c>
      <c r="BJ367" s="17">
        <f t="shared" si="1155"/>
        <v>9.547532572775827E-2</v>
      </c>
      <c r="BK367" s="17">
        <f t="shared" si="1155"/>
        <v>-0.18080892028798909</v>
      </c>
      <c r="BL367" s="17">
        <f t="shared" si="1155"/>
        <v>-0.14524419462893348</v>
      </c>
      <c r="BM367" s="68">
        <f t="shared" si="1155"/>
        <v>-0.274914903535941</v>
      </c>
      <c r="BN367" s="17">
        <f t="shared" si="1155"/>
        <v>-0.10384186981878615</v>
      </c>
      <c r="BO367" s="17">
        <f t="shared" si="1155"/>
        <v>-3.8454645746316907E-2</v>
      </c>
      <c r="BP367" s="17">
        <f t="shared" si="1155"/>
        <v>-6.7079530772548024E-3</v>
      </c>
      <c r="BQ367" s="17">
        <f t="shared" si="1155"/>
        <v>6.2801827052248141E-2</v>
      </c>
      <c r="BR367" s="17">
        <f t="shared" si="1155"/>
        <v>-0.21198575436036943</v>
      </c>
      <c r="BS367" s="17">
        <f t="shared" si="1155"/>
        <v>-0.10474813302895214</v>
      </c>
      <c r="BT367" s="17">
        <f t="shared" si="1155"/>
        <v>3.0159798602537445E-2</v>
      </c>
      <c r="BU367" s="17">
        <f t="shared" si="1155"/>
        <v>-0.1094565696531241</v>
      </c>
      <c r="BV367" s="17">
        <f t="shared" si="1155"/>
        <v>-5.9519687686613927E-2</v>
      </c>
      <c r="BW367" s="17">
        <f t="shared" si="1155"/>
        <v>-3.0793201264167871E-2</v>
      </c>
      <c r="BX367" s="17">
        <f t="shared" si="1155"/>
        <v>-0.10467063164326247</v>
      </c>
      <c r="BY367" s="17">
        <f t="shared" si="1155"/>
        <v>-0.10467063164326247</v>
      </c>
      <c r="BZ367" s="17">
        <f t="shared" si="1155"/>
        <v>-0.11730285245503402</v>
      </c>
    </row>
    <row r="368" spans="1:131">
      <c r="A368" s="7" t="s">
        <v>274</v>
      </c>
      <c r="B368" s="17">
        <f t="shared" ref="B368:Q368" si="1156">CORREL($C$322:$C$360,H$46:H$84)</f>
        <v>7.2486484530489989E-2</v>
      </c>
      <c r="C368" s="17">
        <f t="shared" si="1156"/>
        <v>-0.16300666009216747</v>
      </c>
      <c r="D368" s="17">
        <f t="shared" si="1156"/>
        <v>-0.29345252073635508</v>
      </c>
      <c r="E368" s="17">
        <f t="shared" si="1156"/>
        <v>-0.41566068744586387</v>
      </c>
      <c r="F368" s="17">
        <f t="shared" si="1156"/>
        <v>-0.36039719526508701</v>
      </c>
      <c r="G368" s="17">
        <f t="shared" si="1156"/>
        <v>-0.28122533553407697</v>
      </c>
      <c r="H368" s="17">
        <f t="shared" si="1156"/>
        <v>-0.17600139132074219</v>
      </c>
      <c r="I368" s="17">
        <f t="shared" si="1156"/>
        <v>-0.35965310016980595</v>
      </c>
      <c r="J368" s="17">
        <f t="shared" si="1156"/>
        <v>-0.46686138083226242</v>
      </c>
      <c r="K368" s="17">
        <f t="shared" si="1156"/>
        <v>-0.4585178094782153</v>
      </c>
      <c r="L368" s="17">
        <f t="shared" si="1156"/>
        <v>-0.42770286305918054</v>
      </c>
      <c r="M368" s="17">
        <f t="shared" si="1156"/>
        <v>-0.40072745679110194</v>
      </c>
      <c r="N368" s="17">
        <f t="shared" si="1156"/>
        <v>-0.42195487710961671</v>
      </c>
      <c r="O368" s="17">
        <f t="shared" si="1156"/>
        <v>-0.34419129589440722</v>
      </c>
      <c r="P368" s="17">
        <f t="shared" si="1156"/>
        <v>-0.22965648936306252</v>
      </c>
      <c r="Q368" s="17">
        <f t="shared" si="1156"/>
        <v>-8.9559663677441018E-2</v>
      </c>
      <c r="R368" s="17">
        <f t="shared" ref="R368" si="1157">CORREL($C$322:$C$360,X$46:X$84)</f>
        <v>0.18514940898277138</v>
      </c>
      <c r="S368" s="17">
        <f t="shared" ref="S368" si="1158">CORREL($C$322:$C$360,Y$46:Y$84)</f>
        <v>0.12143923527347052</v>
      </c>
      <c r="T368" s="17">
        <f t="shared" ref="T368" si="1159">CORREL($C$322:$C$360,Z$46:Z$84)</f>
        <v>0.16353915792779725</v>
      </c>
      <c r="U368" s="17">
        <f t="shared" ref="U368" si="1160">CORREL($C$322:$C$360,AA$46:AA$84)</f>
        <v>-0.30914101639445607</v>
      </c>
      <c r="V368" s="17">
        <f t="shared" ref="V368" si="1161">CORREL($C$322:$C$360,AB$46:AB$84)</f>
        <v>-0.36153894301411921</v>
      </c>
      <c r="W368" s="17">
        <f t="shared" ref="W368" si="1162">CORREL($C$322:$C$360,AC$46:AC$84)</f>
        <v>-0.35919222482263352</v>
      </c>
      <c r="Z368" s="66" t="s">
        <v>224</v>
      </c>
      <c r="AA368" s="13">
        <f t="shared" ref="AA368:BF368" si="1163">CORREL($C$322:$C$360,DB$196:DB$234)</f>
        <v>2.6056699764457698E-2</v>
      </c>
      <c r="AB368" s="13">
        <f t="shared" si="1163"/>
        <v>0.10216049087301646</v>
      </c>
      <c r="AC368" s="13">
        <f t="shared" si="1163"/>
        <v>-2.2743771781843395E-2</v>
      </c>
      <c r="AD368" s="13">
        <f t="shared" si="1163"/>
        <v>4.7047799057925353E-2</v>
      </c>
      <c r="AE368" s="13">
        <f t="shared" si="1163"/>
        <v>-0.14451796939770831</v>
      </c>
      <c r="AF368" s="13">
        <f t="shared" si="1163"/>
        <v>6.4797934345988586E-2</v>
      </c>
      <c r="AG368" s="13">
        <f t="shared" si="1163"/>
        <v>2.832190375132931E-2</v>
      </c>
      <c r="AH368" s="13">
        <f t="shared" si="1163"/>
        <v>-2.7571814049377762E-2</v>
      </c>
      <c r="AI368" s="13">
        <f t="shared" si="1163"/>
        <v>0.12820841407506794</v>
      </c>
      <c r="AJ368" s="13">
        <f t="shared" si="1163"/>
        <v>3.1082969909101105E-2</v>
      </c>
      <c r="AK368" s="13">
        <f t="shared" si="1163"/>
        <v>-2.5863773786012269E-2</v>
      </c>
      <c r="AL368" s="13">
        <f t="shared" si="1163"/>
        <v>6.6788903564270002E-2</v>
      </c>
      <c r="AM368" s="89">
        <f t="shared" si="1163"/>
        <v>2.2650435933355768E-2</v>
      </c>
      <c r="AN368" s="17">
        <f t="shared" si="1163"/>
        <v>-0.11373073338574909</v>
      </c>
      <c r="AO368" s="17">
        <f t="shared" si="1163"/>
        <v>-0.22827037637701575</v>
      </c>
      <c r="AP368" s="17">
        <f t="shared" si="1163"/>
        <v>-0.34304513568549538</v>
      </c>
      <c r="AQ368" s="17">
        <f t="shared" si="1163"/>
        <v>-0.23905337026554246</v>
      </c>
      <c r="AR368" s="17">
        <f t="shared" si="1163"/>
        <v>-0.11253752104965371</v>
      </c>
      <c r="AS368" s="17">
        <f t="shared" si="1163"/>
        <v>-0.12756243318805235</v>
      </c>
      <c r="AT368" s="17">
        <f t="shared" si="1163"/>
        <v>-0.18399000489045633</v>
      </c>
      <c r="AU368" s="17">
        <f t="shared" si="1163"/>
        <v>2.1011803719197194E-2</v>
      </c>
      <c r="AV368" s="17">
        <f t="shared" si="1163"/>
        <v>8.9908627348297562E-2</v>
      </c>
      <c r="AW368" s="17">
        <f t="shared" si="1163"/>
        <v>-0.11860891510039781</v>
      </c>
      <c r="AX368" s="17">
        <f t="shared" si="1163"/>
        <v>-0.11967437386541492</v>
      </c>
      <c r="AY368" s="17">
        <f t="shared" si="1163"/>
        <v>3.1573050177771497E-2</v>
      </c>
      <c r="AZ368" s="68">
        <f t="shared" si="1163"/>
        <v>-6.5444895408096782E-2</v>
      </c>
      <c r="BA368" s="17">
        <f t="shared" si="1163"/>
        <v>8.9063982773904815E-2</v>
      </c>
      <c r="BB368" s="17">
        <f t="shared" si="1163"/>
        <v>0.11055167434622601</v>
      </c>
      <c r="BC368" s="17">
        <f t="shared" si="1163"/>
        <v>5.668662925044992E-2</v>
      </c>
      <c r="BD368" s="17">
        <f t="shared" si="1163"/>
        <v>0.19592425936286814</v>
      </c>
      <c r="BE368" s="17">
        <f t="shared" si="1163"/>
        <v>-8.6956332116543092E-2</v>
      </c>
      <c r="BF368" s="17">
        <f t="shared" si="1163"/>
        <v>0.22412365702125081</v>
      </c>
      <c r="BG368" s="17">
        <f t="shared" ref="BG368:BZ368" si="1164">CORREL($C$322:$C$360,EH$196:EH$234)</f>
        <v>-0.10758286770063233</v>
      </c>
      <c r="BH368" s="17">
        <f t="shared" si="1164"/>
        <v>-7.4457527348375352E-2</v>
      </c>
      <c r="BI368" s="17">
        <f t="shared" si="1164"/>
        <v>0.25037144496411656</v>
      </c>
      <c r="BJ368" s="17">
        <f t="shared" si="1164"/>
        <v>0.16619809151201431</v>
      </c>
      <c r="BK368" s="17">
        <f t="shared" si="1164"/>
        <v>9.6557303238485284E-2</v>
      </c>
      <c r="BL368" s="17">
        <f t="shared" si="1164"/>
        <v>0.10591581453543196</v>
      </c>
      <c r="BM368" s="68">
        <f t="shared" si="1164"/>
        <v>6.7820138148013215E-2</v>
      </c>
      <c r="BN368" s="17">
        <f t="shared" si="1164"/>
        <v>5.712396275646494E-2</v>
      </c>
      <c r="BO368" s="17">
        <f t="shared" si="1164"/>
        <v>0.34820260174344247</v>
      </c>
      <c r="BP368" s="17">
        <f t="shared" si="1164"/>
        <v>0.29144333277159212</v>
      </c>
      <c r="BQ368" s="17">
        <f t="shared" si="1164"/>
        <v>0.12618239895947797</v>
      </c>
      <c r="BR368" s="17">
        <f t="shared" si="1164"/>
        <v>-0.11070022775396042</v>
      </c>
      <c r="BS368" s="17">
        <f t="shared" si="1164"/>
        <v>-2.0389485026116184E-2</v>
      </c>
      <c r="BT368" s="17">
        <f t="shared" si="1164"/>
        <v>0.28761124046822917</v>
      </c>
      <c r="BU368" s="17">
        <f t="shared" si="1164"/>
        <v>1.6398789113522355E-2</v>
      </c>
      <c r="BV368" s="17">
        <f t="shared" si="1164"/>
        <v>-2.7359903195978839E-2</v>
      </c>
      <c r="BW368" s="17">
        <f t="shared" si="1164"/>
        <v>1.0651074890691992E-2</v>
      </c>
      <c r="BX368" s="17">
        <f t="shared" si="1164"/>
        <v>-1.2315109753444242E-2</v>
      </c>
      <c r="BY368" s="17">
        <f t="shared" si="1164"/>
        <v>-1.2315109753444242E-2</v>
      </c>
      <c r="BZ368" s="17">
        <f t="shared" si="1164"/>
        <v>3.0729368714363686E-2</v>
      </c>
    </row>
    <row r="369" spans="1:78">
      <c r="A369" s="7" t="s">
        <v>281</v>
      </c>
      <c r="B369" s="17">
        <f t="shared" ref="B369:Q369" si="1165">CORREL($D$322:$D$360,H$46:H$84)</f>
        <v>0.24515879669077478</v>
      </c>
      <c r="C369" s="17">
        <f t="shared" si="1165"/>
        <v>0.33710088149296752</v>
      </c>
      <c r="D369" s="17">
        <f t="shared" si="1165"/>
        <v>0.6444729094261159</v>
      </c>
      <c r="E369" s="17">
        <f t="shared" si="1165"/>
        <v>0.72379576698742221</v>
      </c>
      <c r="F369" s="17">
        <f t="shared" si="1165"/>
        <v>0.39194346334095842</v>
      </c>
      <c r="G369" s="17">
        <f t="shared" si="1165"/>
        <v>0.44871647118840841</v>
      </c>
      <c r="H369" s="17">
        <f t="shared" si="1165"/>
        <v>0.30893835718673535</v>
      </c>
      <c r="I369" s="17">
        <f t="shared" si="1165"/>
        <v>0.4304751464319358</v>
      </c>
      <c r="J369" s="17">
        <f t="shared" si="1165"/>
        <v>0.60683154390032357</v>
      </c>
      <c r="K369" s="17">
        <f t="shared" si="1165"/>
        <v>0.56938192736507087</v>
      </c>
      <c r="L369" s="17">
        <f t="shared" si="1165"/>
        <v>0.53787625404530837</v>
      </c>
      <c r="M369" s="17">
        <f t="shared" si="1165"/>
        <v>0.50997710367837146</v>
      </c>
      <c r="N369" s="17">
        <f t="shared" si="1165"/>
        <v>0.47427161468681223</v>
      </c>
      <c r="O369" s="17">
        <f t="shared" si="1165"/>
        <v>0.42974627886472871</v>
      </c>
      <c r="P369" s="17">
        <f t="shared" si="1165"/>
        <v>0.29666358137572213</v>
      </c>
      <c r="Q369" s="17">
        <f t="shared" si="1165"/>
        <v>0.17394831729287114</v>
      </c>
      <c r="R369" s="17">
        <f t="shared" ref="R369" si="1166">CORREL($D$322:$D$360,X$46:X$84)</f>
        <v>-0.41626392000845763</v>
      </c>
      <c r="S369" s="17">
        <f t="shared" ref="S369" si="1167">CORREL($D$322:$D$360,Y$46:Y$84)</f>
        <v>-0.17486697171310725</v>
      </c>
      <c r="T369" s="17">
        <f t="shared" ref="T369" si="1168">CORREL($D$322:$D$360,Z$46:Z$84)</f>
        <v>-0.11334995602738546</v>
      </c>
      <c r="U369" s="17">
        <f t="shared" ref="U369" si="1169">CORREL($D$322:$D$360,AA$46:AA$84)</f>
        <v>0.32729486308645728</v>
      </c>
      <c r="V369" s="17">
        <f t="shared" ref="V369" si="1170">CORREL($D$322:$D$360,AB$46:AB$84)</f>
        <v>0.41686977790214941</v>
      </c>
      <c r="W369" s="17">
        <f t="shared" ref="W369" si="1171">CORREL($D$322:$D$360,AC$46:AC$84)</f>
        <v>0.49494049599877843</v>
      </c>
      <c r="Z369" s="66" t="s">
        <v>225</v>
      </c>
      <c r="AA369" s="13">
        <f t="shared" ref="AA369:BF369" si="1172">CORREL($D$322:$D$360,DB$196:DB$234)</f>
        <v>-2.800004030833874E-2</v>
      </c>
      <c r="AB369" s="13">
        <f t="shared" si="1172"/>
        <v>-0.16669023380917486</v>
      </c>
      <c r="AC369" s="13">
        <f t="shared" si="1172"/>
        <v>-2.4420787119508531E-2</v>
      </c>
      <c r="AD369" s="13">
        <f t="shared" si="1172"/>
        <v>6.0052823011062267E-2</v>
      </c>
      <c r="AE369" s="13">
        <f t="shared" si="1172"/>
        <v>0.24745570530154365</v>
      </c>
      <c r="AF369" s="13">
        <f t="shared" si="1172"/>
        <v>-1.3280442173182286E-2</v>
      </c>
      <c r="AG369" s="13">
        <f t="shared" si="1172"/>
        <v>0.15862086700432862</v>
      </c>
      <c r="AH369" s="13">
        <f t="shared" si="1172"/>
        <v>-3.9165958142189927E-2</v>
      </c>
      <c r="AI369" s="13">
        <f t="shared" si="1172"/>
        <v>-0.1096411494652362</v>
      </c>
      <c r="AJ369" s="13">
        <f t="shared" si="1172"/>
        <v>-7.0974390145998184E-2</v>
      </c>
      <c r="AK369" s="13">
        <f t="shared" si="1172"/>
        <v>4.1787408196055417E-3</v>
      </c>
      <c r="AL369" s="13">
        <f t="shared" si="1172"/>
        <v>0.14955231884186113</v>
      </c>
      <c r="AM369" s="89">
        <f t="shared" si="1172"/>
        <v>0.14277104638266908</v>
      </c>
      <c r="AN369" s="17">
        <f t="shared" si="1172"/>
        <v>-6.4126087156283818E-2</v>
      </c>
      <c r="AO369" s="17">
        <f t="shared" si="1172"/>
        <v>8.3183050262795768E-4</v>
      </c>
      <c r="AP369" s="17">
        <f t="shared" si="1172"/>
        <v>0.12911659853204152</v>
      </c>
      <c r="AQ369" s="17">
        <f t="shared" si="1172"/>
        <v>0.12770983557172794</v>
      </c>
      <c r="AR369" s="17">
        <f t="shared" si="1172"/>
        <v>6.1755690086435222E-2</v>
      </c>
      <c r="AS369" s="17">
        <f t="shared" si="1172"/>
        <v>-9.2469236959038414E-2</v>
      </c>
      <c r="AT369" s="17">
        <f t="shared" si="1172"/>
        <v>0.12256805423825541</v>
      </c>
      <c r="AU369" s="17">
        <f t="shared" si="1172"/>
        <v>-0.20973349058835225</v>
      </c>
      <c r="AV369" s="17">
        <f t="shared" si="1172"/>
        <v>-0.28307116349393296</v>
      </c>
      <c r="AW369" s="17">
        <f t="shared" si="1172"/>
        <v>-5.3853695870816232E-2</v>
      </c>
      <c r="AX369" s="17">
        <f t="shared" si="1172"/>
        <v>-0.11106637940700417</v>
      </c>
      <c r="AY369" s="17">
        <f t="shared" si="1172"/>
        <v>4.991450034036133E-2</v>
      </c>
      <c r="AZ369" s="68">
        <f t="shared" si="1172"/>
        <v>-3.2119585626561122E-3</v>
      </c>
      <c r="BA369" s="17">
        <f t="shared" si="1172"/>
        <v>-5.0096842080574654E-2</v>
      </c>
      <c r="BB369" s="17">
        <f t="shared" si="1172"/>
        <v>-0.13058824862876989</v>
      </c>
      <c r="BC369" s="17">
        <f t="shared" si="1172"/>
        <v>-2.4355563787400482E-2</v>
      </c>
      <c r="BD369" s="17">
        <f t="shared" si="1172"/>
        <v>-4.4078934391412423E-2</v>
      </c>
      <c r="BE369" s="17">
        <f t="shared" si="1172"/>
        <v>0.18647584712350343</v>
      </c>
      <c r="BF369" s="17">
        <f t="shared" si="1172"/>
        <v>-6.3196136458100821E-2</v>
      </c>
      <c r="BG369" s="17">
        <f t="shared" ref="BG369:BZ369" si="1173">CORREL($D$322:$D$360,EH$196:EH$234)</f>
        <v>0.24362277834100721</v>
      </c>
      <c r="BH369" s="17">
        <f t="shared" si="1173"/>
        <v>8.7893503760349129E-2</v>
      </c>
      <c r="BI369" s="17">
        <f t="shared" si="1173"/>
        <v>-0.12972864279606391</v>
      </c>
      <c r="BJ369" s="17">
        <f t="shared" si="1173"/>
        <v>-0.1109391199856538</v>
      </c>
      <c r="BK369" s="17">
        <f t="shared" si="1173"/>
        <v>4.4812566650697952E-2</v>
      </c>
      <c r="BL369" s="17">
        <f t="shared" si="1173"/>
        <v>-7.7693269695179826E-2</v>
      </c>
      <c r="BM369" s="68">
        <f t="shared" si="1173"/>
        <v>5.6157849821127148E-2</v>
      </c>
      <c r="BN369" s="17">
        <f t="shared" si="1173"/>
        <v>4.7192759477901913E-2</v>
      </c>
      <c r="BO369" s="17">
        <f t="shared" si="1173"/>
        <v>-0.17236903421635849</v>
      </c>
      <c r="BP369" s="17">
        <f t="shared" si="1173"/>
        <v>-0.19109902666572851</v>
      </c>
      <c r="BQ369" s="17">
        <f t="shared" si="1173"/>
        <v>3.2311854476237217E-2</v>
      </c>
      <c r="BR369" s="17">
        <f t="shared" si="1173"/>
        <v>0.31424024344678819</v>
      </c>
      <c r="BS369" s="17">
        <f t="shared" si="1173"/>
        <v>0.11124950253108871</v>
      </c>
      <c r="BT369" s="17">
        <f t="shared" si="1173"/>
        <v>-0.12833963199723808</v>
      </c>
      <c r="BU369" s="17">
        <f t="shared" si="1173"/>
        <v>7.2036163618229523E-2</v>
      </c>
      <c r="BV369" s="17">
        <f t="shared" si="1173"/>
        <v>9.8883029696202732E-2</v>
      </c>
      <c r="BW369" s="17">
        <f t="shared" si="1173"/>
        <v>-4.4427016785190329E-2</v>
      </c>
      <c r="BX369" s="17">
        <f t="shared" si="1173"/>
        <v>8.6865658991285538E-2</v>
      </c>
      <c r="BY369" s="17">
        <f t="shared" si="1173"/>
        <v>8.6865658991285538E-2</v>
      </c>
      <c r="BZ369" s="17">
        <f t="shared" si="1173"/>
        <v>0.19915255135487808</v>
      </c>
    </row>
    <row r="370" spans="1:78">
      <c r="A370" s="7" t="s">
        <v>282</v>
      </c>
      <c r="B370" s="17">
        <f t="shared" ref="B370:Q370" si="1174">CORREL($E$322:$E$360,H$46:H$84)</f>
        <v>1.7882496908284105E-2</v>
      </c>
      <c r="C370" s="17">
        <f t="shared" si="1174"/>
        <v>-0.14298890067002579</v>
      </c>
      <c r="D370" s="17">
        <f t="shared" si="1174"/>
        <v>4.993965526426776E-2</v>
      </c>
      <c r="E370" s="17">
        <f t="shared" si="1174"/>
        <v>-5.4124731844845064E-2</v>
      </c>
      <c r="F370" s="17">
        <f t="shared" si="1174"/>
        <v>3.1536470754470372E-2</v>
      </c>
      <c r="G370" s="17">
        <f t="shared" si="1174"/>
        <v>5.7041635633337216E-2</v>
      </c>
      <c r="H370" s="17">
        <f t="shared" si="1174"/>
        <v>-0.22197296469998559</v>
      </c>
      <c r="I370" s="17">
        <f t="shared" si="1174"/>
        <v>-2.1564028189600945E-2</v>
      </c>
      <c r="J370" s="17">
        <f t="shared" si="1174"/>
        <v>2.2596270208413871E-2</v>
      </c>
      <c r="K370" s="17">
        <f t="shared" si="1174"/>
        <v>5.5453700728271826E-2</v>
      </c>
      <c r="L370" s="17">
        <f t="shared" si="1174"/>
        <v>6.7864861234594965E-3</v>
      </c>
      <c r="M370" s="17">
        <f t="shared" si="1174"/>
        <v>1.8469593575837907E-3</v>
      </c>
      <c r="N370" s="17">
        <f t="shared" si="1174"/>
        <v>3.04201436569407E-2</v>
      </c>
      <c r="O370" s="17">
        <f t="shared" si="1174"/>
        <v>-1.1759871609227418E-2</v>
      </c>
      <c r="P370" s="17">
        <f t="shared" si="1174"/>
        <v>-9.4816617865445582E-2</v>
      </c>
      <c r="Q370" s="17">
        <f t="shared" si="1174"/>
        <v>-0.1920815045343412</v>
      </c>
      <c r="R370" s="17">
        <f t="shared" ref="R370" si="1175">CORREL($E$322:$E$360,X$46:X$84)</f>
        <v>0.11940751588283473</v>
      </c>
      <c r="S370" s="17">
        <f t="shared" ref="S370" si="1176">CORREL($E$322:$E$360,Y$46:Y$84)</f>
        <v>-6.726848697641391E-2</v>
      </c>
      <c r="T370" s="17">
        <f t="shared" ref="T370" si="1177">CORREL($E$322:$E$360,Z$46:Z$84)</f>
        <v>-0.26991199837737395</v>
      </c>
      <c r="U370" s="17">
        <f t="shared" ref="U370" si="1178">CORREL($E$322:$E$360,AA$46:AA$84)</f>
        <v>0.12227253457125288</v>
      </c>
      <c r="V370" s="17">
        <f t="shared" ref="V370" si="1179">CORREL($E$322:$E$360,AB$46:AB$84)</f>
        <v>0.10271440249287182</v>
      </c>
      <c r="W370" s="17">
        <f t="shared" ref="W370" si="1180">CORREL($E$322:$E$360,AC$46:AC$84)</f>
        <v>-9.589707311601716E-3</v>
      </c>
      <c r="Z370" s="66" t="s">
        <v>226</v>
      </c>
      <c r="AA370" s="13">
        <f t="shared" ref="AA370:BF370" si="1181">CORREL($E$322:$E$360,DB$196:DB$234)</f>
        <v>-0.32209517519478181</v>
      </c>
      <c r="AB370" s="13">
        <f t="shared" si="1181"/>
        <v>-0.11043854441255006</v>
      </c>
      <c r="AC370" s="13">
        <f t="shared" si="1181"/>
        <v>-0.25085502353420847</v>
      </c>
      <c r="AD370" s="13">
        <f t="shared" si="1181"/>
        <v>-0.32134029744475917</v>
      </c>
      <c r="AE370" s="13">
        <f t="shared" si="1181"/>
        <v>-0.3638515214861604</v>
      </c>
      <c r="AF370" s="13">
        <f t="shared" si="1181"/>
        <v>-0.29868723969725602</v>
      </c>
      <c r="AG370" s="13">
        <f t="shared" si="1181"/>
        <v>-0.29011805898902926</v>
      </c>
      <c r="AH370" s="13">
        <f t="shared" si="1181"/>
        <v>-0.38737368541790007</v>
      </c>
      <c r="AI370" s="13">
        <f t="shared" si="1181"/>
        <v>-0.31015613056295671</v>
      </c>
      <c r="AJ370" s="13">
        <f t="shared" si="1181"/>
        <v>-0.34327088057100441</v>
      </c>
      <c r="AK370" s="13">
        <f t="shared" si="1181"/>
        <v>-0.21019636957841314</v>
      </c>
      <c r="AL370" s="13">
        <f t="shared" si="1181"/>
        <v>-0.26398902973975791</v>
      </c>
      <c r="AM370" s="89">
        <f t="shared" si="1181"/>
        <v>-0.40768140879125175</v>
      </c>
      <c r="AN370" s="17">
        <f t="shared" si="1181"/>
        <v>-0.21091078051999068</v>
      </c>
      <c r="AO370" s="17">
        <f t="shared" si="1181"/>
        <v>-0.18264226941875997</v>
      </c>
      <c r="AP370" s="17">
        <f t="shared" si="1181"/>
        <v>-0.25354344724410238</v>
      </c>
      <c r="AQ370" s="17">
        <f t="shared" si="1181"/>
        <v>-0.257994862774026</v>
      </c>
      <c r="AR370" s="17">
        <f t="shared" si="1181"/>
        <v>-0.10931332875973154</v>
      </c>
      <c r="AS370" s="17">
        <f t="shared" si="1181"/>
        <v>-0.13696242544087661</v>
      </c>
      <c r="AT370" s="17">
        <f t="shared" si="1181"/>
        <v>-0.22261971617969911</v>
      </c>
      <c r="AU370" s="17">
        <f t="shared" si="1181"/>
        <v>7.5708631749651211E-3</v>
      </c>
      <c r="AV370" s="17">
        <f t="shared" si="1181"/>
        <v>-0.25897403429733695</v>
      </c>
      <c r="AW370" s="17">
        <f t="shared" si="1181"/>
        <v>-0.32044685022558395</v>
      </c>
      <c r="AX370" s="17">
        <f t="shared" si="1181"/>
        <v>-5.9367285253495113E-2</v>
      </c>
      <c r="AY370" s="17">
        <f t="shared" si="1181"/>
        <v>-0.39426439814752801</v>
      </c>
      <c r="AZ370" s="68">
        <f t="shared" si="1181"/>
        <v>-0.21782011902308865</v>
      </c>
      <c r="BA370" s="17">
        <f t="shared" si="1181"/>
        <v>-0.31752201219681492</v>
      </c>
      <c r="BB370" s="17">
        <f t="shared" si="1181"/>
        <v>3.932663597378639E-2</v>
      </c>
      <c r="BC370" s="17">
        <f t="shared" si="1181"/>
        <v>-0.10705274559068113</v>
      </c>
      <c r="BD370" s="17">
        <f t="shared" si="1181"/>
        <v>-0.19788238772682856</v>
      </c>
      <c r="BE370" s="17">
        <f t="shared" si="1181"/>
        <v>-0.32782219447659811</v>
      </c>
      <c r="BF370" s="17">
        <f t="shared" si="1181"/>
        <v>-0.28972183889454339</v>
      </c>
      <c r="BG370" s="17">
        <f t="shared" ref="BG370:BZ370" si="1182">CORREL($E$322:$E$360,EH$196:EH$234)</f>
        <v>-0.20327405406927204</v>
      </c>
      <c r="BH370" s="17">
        <f t="shared" si="1182"/>
        <v>-0.46588069624829381</v>
      </c>
      <c r="BI370" s="17">
        <f t="shared" si="1182"/>
        <v>-0.22900891159505768</v>
      </c>
      <c r="BJ370" s="17">
        <f t="shared" si="1182"/>
        <v>-0.16319707895165564</v>
      </c>
      <c r="BK370" s="17">
        <f t="shared" si="1182"/>
        <v>-0.30187892786862192</v>
      </c>
      <c r="BL370" s="17">
        <f t="shared" si="1182"/>
        <v>-2.5198210614383678E-2</v>
      </c>
      <c r="BM370" s="68">
        <f t="shared" si="1182"/>
        <v>-0.32309089343863401</v>
      </c>
      <c r="BN370" s="17">
        <f t="shared" si="1182"/>
        <v>-0.17785306921073724</v>
      </c>
      <c r="BO370" s="17">
        <f t="shared" si="1182"/>
        <v>-4.6444755062219102E-2</v>
      </c>
      <c r="BP370" s="17">
        <f t="shared" si="1182"/>
        <v>-0.11216902563163257</v>
      </c>
      <c r="BQ370" s="17">
        <f t="shared" si="1182"/>
        <v>-0.14730502190612629</v>
      </c>
      <c r="BR370" s="17">
        <f t="shared" si="1182"/>
        <v>-0.35559704596298108</v>
      </c>
      <c r="BS370" s="17">
        <f t="shared" si="1182"/>
        <v>-0.19918738769283159</v>
      </c>
      <c r="BT370" s="17">
        <f t="shared" si="1182"/>
        <v>-5.9705821931704296E-2</v>
      </c>
      <c r="BU370" s="17">
        <f t="shared" si="1182"/>
        <v>-0.28733304384176611</v>
      </c>
      <c r="BV370" s="17">
        <f t="shared" si="1182"/>
        <v>-0.18550603848001926</v>
      </c>
      <c r="BW370" s="17">
        <f t="shared" si="1182"/>
        <v>-0.31301555119229268</v>
      </c>
      <c r="BX370" s="17">
        <f t="shared" si="1182"/>
        <v>-9.1479550030715326E-2</v>
      </c>
      <c r="BY370" s="17">
        <f t="shared" si="1182"/>
        <v>-9.1479550030715326E-2</v>
      </c>
      <c r="BZ370" s="17">
        <f t="shared" si="1182"/>
        <v>-0.24624675471630619</v>
      </c>
    </row>
    <row r="371" spans="1:78">
      <c r="A371" s="7" t="s">
        <v>269</v>
      </c>
      <c r="B371" s="17">
        <f t="shared" ref="B371:Q371" si="1183">CORREL($F$322:$F$360,H$46:H$84)</f>
        <v>-0.29361539721832536</v>
      </c>
      <c r="C371" s="17">
        <f t="shared" si="1183"/>
        <v>-0.23162702387916431</v>
      </c>
      <c r="D371" s="17">
        <f t="shared" si="1183"/>
        <v>-0.20582929916979872</v>
      </c>
      <c r="E371" s="17">
        <f t="shared" si="1183"/>
        <v>-0.18841570248126999</v>
      </c>
      <c r="F371" s="17">
        <f t="shared" si="1183"/>
        <v>8.7415333410428384E-2</v>
      </c>
      <c r="G371" s="17">
        <f t="shared" si="1183"/>
        <v>-6.0747382111086623E-3</v>
      </c>
      <c r="H371" s="17">
        <f t="shared" si="1183"/>
        <v>-0.40824333571338184</v>
      </c>
      <c r="I371" s="17">
        <f t="shared" si="1183"/>
        <v>-0.44504695475864264</v>
      </c>
      <c r="J371" s="17">
        <f t="shared" si="1183"/>
        <v>-0.27222847061496658</v>
      </c>
      <c r="K371" s="17">
        <f t="shared" si="1183"/>
        <v>-0.34219227106542133</v>
      </c>
      <c r="L371" s="17">
        <f t="shared" si="1183"/>
        <v>-0.34328643250617574</v>
      </c>
      <c r="M371" s="17">
        <f t="shared" si="1183"/>
        <v>-0.34732597619905459</v>
      </c>
      <c r="N371" s="17">
        <f t="shared" si="1183"/>
        <v>-0.35504947493605576</v>
      </c>
      <c r="O371" s="17">
        <f t="shared" si="1183"/>
        <v>-0.44428075227047686</v>
      </c>
      <c r="P371" s="17">
        <f t="shared" si="1183"/>
        <v>-0.48165005797769173</v>
      </c>
      <c r="Q371" s="17">
        <f t="shared" si="1183"/>
        <v>-0.22327516732176528</v>
      </c>
      <c r="R371" s="17">
        <f t="shared" ref="R371" si="1184">CORREL($F$322:$F$360,X$46:X$84)</f>
        <v>0.18188723809509658</v>
      </c>
      <c r="S371" s="17">
        <f t="shared" ref="S371" si="1185">CORREL($F$322:$F$360,Y$46:Y$84)</f>
        <v>-0.14000015285701767</v>
      </c>
      <c r="T371" s="17">
        <f t="shared" ref="T371" si="1186">CORREL($F$322:$F$360,Z$46:Z$84)</f>
        <v>0.1912355209670232</v>
      </c>
      <c r="U371" s="17">
        <f t="shared" ref="U371" si="1187">CORREL($F$322:$F$360,AA$46:AA$84)</f>
        <v>-1.8715265787717175E-2</v>
      </c>
      <c r="V371" s="17">
        <f t="shared" ref="V371" si="1188">CORREL($F$322:$F$360,AB$46:AB$84)</f>
        <v>6.9740443646849698E-2</v>
      </c>
      <c r="W371" s="17">
        <f t="shared" ref="W371" si="1189">CORREL($F$322:$F$360,AC$46:AC$84)</f>
        <v>-0.13141408365123206</v>
      </c>
      <c r="Z371" s="66" t="s">
        <v>161</v>
      </c>
      <c r="AA371" s="13">
        <f t="shared" ref="AA371:BF371" si="1190">CORREL($F$322:$F$360,DB$196:DB$234)</f>
        <v>1.0795790029505415E-3</v>
      </c>
      <c r="AB371" s="13">
        <f t="shared" si="1190"/>
        <v>1.6425667276049414E-2</v>
      </c>
      <c r="AC371" s="13">
        <f t="shared" si="1190"/>
        <v>4.5818270519181088E-2</v>
      </c>
      <c r="AD371" s="13">
        <f t="shared" si="1190"/>
        <v>-5.9074860806167119E-2</v>
      </c>
      <c r="AE371" s="13">
        <f t="shared" si="1190"/>
        <v>0.19920208381736465</v>
      </c>
      <c r="AF371" s="13">
        <f t="shared" si="1190"/>
        <v>8.581191833351768E-3</v>
      </c>
      <c r="AG371" s="13">
        <f t="shared" si="1190"/>
        <v>2.2658760039887482E-2</v>
      </c>
      <c r="AH371" s="13">
        <f t="shared" si="1190"/>
        <v>0.23371306858320887</v>
      </c>
      <c r="AI371" s="13">
        <f t="shared" si="1190"/>
        <v>-0.13175473655613462</v>
      </c>
      <c r="AJ371" s="13">
        <f t="shared" si="1190"/>
        <v>-0.14828990591099925</v>
      </c>
      <c r="AK371" s="13">
        <f t="shared" si="1190"/>
        <v>5.1391768828784677E-2</v>
      </c>
      <c r="AL371" s="13">
        <f t="shared" si="1190"/>
        <v>-0.26993335487844267</v>
      </c>
      <c r="AM371" s="89">
        <f t="shared" si="1190"/>
        <v>-2.6859482154428148E-2</v>
      </c>
      <c r="AN371" s="17">
        <f t="shared" si="1190"/>
        <v>0.3269099431871183</v>
      </c>
      <c r="AO371" s="17">
        <f t="shared" si="1190"/>
        <v>-2.0472806693150915E-2</v>
      </c>
      <c r="AP371" s="17">
        <f t="shared" si="1190"/>
        <v>-4.8234218096181704E-2</v>
      </c>
      <c r="AQ371" s="17">
        <f t="shared" si="1190"/>
        <v>0.11879649458596667</v>
      </c>
      <c r="AR371" s="17">
        <f t="shared" si="1190"/>
        <v>0.34532272406783676</v>
      </c>
      <c r="AS371" s="17">
        <f t="shared" si="1190"/>
        <v>0.38369393940469709</v>
      </c>
      <c r="AT371" s="17">
        <f t="shared" si="1190"/>
        <v>0.2795370175615472</v>
      </c>
      <c r="AU371" s="17">
        <f t="shared" si="1190"/>
        <v>0.41106840740751666</v>
      </c>
      <c r="AV371" s="17">
        <f t="shared" si="1190"/>
        <v>0.1645630262145551</v>
      </c>
      <c r="AW371" s="17">
        <f t="shared" si="1190"/>
        <v>2.7331145416218896E-4</v>
      </c>
      <c r="AX371" s="17">
        <f t="shared" si="1190"/>
        <v>0.30122841137780193</v>
      </c>
      <c r="AY371" s="17">
        <f t="shared" si="1190"/>
        <v>0.31495510600607918</v>
      </c>
      <c r="AZ371" s="68">
        <f t="shared" si="1190"/>
        <v>0.37964411073529586</v>
      </c>
      <c r="BA371" s="17">
        <f t="shared" si="1190"/>
        <v>0.14215160552079889</v>
      </c>
      <c r="BB371" s="17">
        <f t="shared" si="1190"/>
        <v>0.20775122228789017</v>
      </c>
      <c r="BC371" s="17">
        <f t="shared" si="1190"/>
        <v>0.19157724629548176</v>
      </c>
      <c r="BD371" s="17">
        <f t="shared" si="1190"/>
        <v>0.13677843613217766</v>
      </c>
      <c r="BE371" s="17">
        <f t="shared" si="1190"/>
        <v>0.29027405732823869</v>
      </c>
      <c r="BF371" s="17">
        <f t="shared" si="1190"/>
        <v>0.14384098232690445</v>
      </c>
      <c r="BG371" s="17">
        <f t="shared" ref="BG371:BZ371" si="1191">CORREL($F$322:$F$360,EH$196:EH$234)</f>
        <v>0.26244467621564754</v>
      </c>
      <c r="BH371" s="17">
        <f t="shared" si="1191"/>
        <v>0.26663429351980689</v>
      </c>
      <c r="BI371" s="17">
        <f t="shared" si="1191"/>
        <v>-2.1861420634085787E-2</v>
      </c>
      <c r="BJ371" s="17">
        <f t="shared" si="1191"/>
        <v>-9.6766905414923124E-2</v>
      </c>
      <c r="BK371" s="17">
        <f t="shared" si="1191"/>
        <v>0.21770425399356394</v>
      </c>
      <c r="BL371" s="17">
        <f t="shared" si="1191"/>
        <v>3.0749353796374911E-2</v>
      </c>
      <c r="BM371" s="68">
        <f t="shared" si="1191"/>
        <v>0.20903200432327296</v>
      </c>
      <c r="BN371" s="17">
        <f t="shared" si="1191"/>
        <v>-0.42528360008996252</v>
      </c>
      <c r="BO371" s="17">
        <f t="shared" si="1191"/>
        <v>-0.20284647486848234</v>
      </c>
      <c r="BP371" s="17">
        <f t="shared" si="1191"/>
        <v>-0.18933353687497892</v>
      </c>
      <c r="BQ371" s="17">
        <f t="shared" si="1191"/>
        <v>-0.37740915531923869</v>
      </c>
      <c r="BR371" s="17">
        <f t="shared" si="1191"/>
        <v>-0.36759709573818294</v>
      </c>
      <c r="BS371" s="17">
        <f t="shared" si="1191"/>
        <v>-0.42666357695823537</v>
      </c>
      <c r="BT371" s="17">
        <f t="shared" si="1191"/>
        <v>-0.45637504457051958</v>
      </c>
      <c r="BU371" s="17">
        <f t="shared" si="1191"/>
        <v>-0.44405555680554376</v>
      </c>
      <c r="BV371" s="17">
        <f t="shared" si="1191"/>
        <v>-0.31865945705641374</v>
      </c>
      <c r="BW371" s="17">
        <f t="shared" si="1191"/>
        <v>-0.15243078654746234</v>
      </c>
      <c r="BX371" s="17">
        <f t="shared" si="1191"/>
        <v>-0.41574068998905483</v>
      </c>
      <c r="BY371" s="17">
        <f t="shared" si="1191"/>
        <v>-0.41574068998905483</v>
      </c>
      <c r="BZ371" s="17">
        <f t="shared" si="1191"/>
        <v>-0.52984555354595919</v>
      </c>
    </row>
    <row r="372" spans="1:78">
      <c r="A372" s="7" t="s">
        <v>271</v>
      </c>
      <c r="B372" s="17">
        <f t="shared" ref="B372:Q372" si="1192">CORREL($G$322:$G$360,H$46:H$84)</f>
        <v>-0.16188871952783826</v>
      </c>
      <c r="C372" s="17">
        <f t="shared" si="1192"/>
        <v>-0.22455099756504043</v>
      </c>
      <c r="D372" s="17">
        <f t="shared" si="1192"/>
        <v>-0.5433146511973419</v>
      </c>
      <c r="E372" s="17">
        <f t="shared" si="1192"/>
        <v>-0.612200807328246</v>
      </c>
      <c r="F372" s="17">
        <f t="shared" si="1192"/>
        <v>-0.37459809319327786</v>
      </c>
      <c r="G372" s="17">
        <f t="shared" si="1192"/>
        <v>-0.42614333704566504</v>
      </c>
      <c r="H372" s="17">
        <f t="shared" si="1192"/>
        <v>-8.5642807054597855E-2</v>
      </c>
      <c r="I372" s="17">
        <f t="shared" si="1192"/>
        <v>-0.28586992674351819</v>
      </c>
      <c r="J372" s="17">
        <f t="shared" si="1192"/>
        <v>-0.47702835532088256</v>
      </c>
      <c r="K372" s="17">
        <f t="shared" si="1192"/>
        <v>-0.45247502508809995</v>
      </c>
      <c r="L372" s="17">
        <f t="shared" si="1192"/>
        <v>-0.45572010936501628</v>
      </c>
      <c r="M372" s="17">
        <f t="shared" si="1192"/>
        <v>-0.42933446941127784</v>
      </c>
      <c r="N372" s="17">
        <f t="shared" si="1192"/>
        <v>-0.39165742577913304</v>
      </c>
      <c r="O372" s="17">
        <f t="shared" si="1192"/>
        <v>-0.27004942762689815</v>
      </c>
      <c r="P372" s="17">
        <f t="shared" si="1192"/>
        <v>-0.11335817891121544</v>
      </c>
      <c r="Q372" s="17">
        <f t="shared" si="1192"/>
        <v>-0.14190519251117012</v>
      </c>
      <c r="R372" s="17">
        <f t="shared" ref="R372" si="1193">CORREL($G$322:$G$360,X$46:X$84)</f>
        <v>0.31059664692903544</v>
      </c>
      <c r="S372" s="17">
        <f t="shared" ref="S372" si="1194">CORREL($G$322:$G$360,Y$46:Y$84)</f>
        <v>0.17600550363830475</v>
      </c>
      <c r="T372" s="17">
        <f t="shared" ref="T372" si="1195">CORREL($G$322:$G$360,Z$46:Z$84)</f>
        <v>0.22963826715089558</v>
      </c>
      <c r="U372" s="17">
        <f t="shared" ref="U372" si="1196">CORREL($G$322:$G$360,AA$46:AA$84)</f>
        <v>-0.3472649420658398</v>
      </c>
      <c r="V372" s="17">
        <f t="shared" ref="V372" si="1197">CORREL($G$322:$G$360,AB$46:AB$84)</f>
        <v>-0.44964991586259484</v>
      </c>
      <c r="W372" s="17">
        <f t="shared" ref="W372" si="1198">CORREL($G$322:$G$360,AC$46:AC$84)</f>
        <v>-0.39670764556483645</v>
      </c>
      <c r="Z372" s="66" t="s">
        <v>211</v>
      </c>
      <c r="AA372" s="13">
        <f t="shared" ref="AA372:BF372" si="1199">CORREL($G$322:$G$360,DB$196:DB$234)</f>
        <v>0.28053345282240094</v>
      </c>
      <c r="AB372" s="13">
        <f t="shared" si="1199"/>
        <v>0.24300147344053849</v>
      </c>
      <c r="AC372" s="13">
        <f t="shared" si="1199"/>
        <v>9.247011521009281E-2</v>
      </c>
      <c r="AD372" s="13">
        <f t="shared" si="1199"/>
        <v>0.16983922361733148</v>
      </c>
      <c r="AE372" s="13">
        <f t="shared" si="1199"/>
        <v>0.1211987126875215</v>
      </c>
      <c r="AF372" s="13">
        <f t="shared" si="1199"/>
        <v>0.1781056308525629</v>
      </c>
      <c r="AG372" s="13">
        <f t="shared" si="1199"/>
        <v>-1.4745364617804738E-2</v>
      </c>
      <c r="AH372" s="13">
        <f t="shared" si="1199"/>
        <v>0.3475220450417939</v>
      </c>
      <c r="AI372" s="13">
        <f t="shared" si="1199"/>
        <v>0.26721797529389202</v>
      </c>
      <c r="AJ372" s="13">
        <f t="shared" si="1199"/>
        <v>0.15696768962944707</v>
      </c>
      <c r="AK372" s="13">
        <f t="shared" si="1199"/>
        <v>0.21126605578308369</v>
      </c>
      <c r="AL372" s="13">
        <f t="shared" si="1199"/>
        <v>-2.7008643497873585E-2</v>
      </c>
      <c r="AM372" s="89">
        <f t="shared" si="1199"/>
        <v>0.14673909090435466</v>
      </c>
      <c r="AN372" s="17">
        <f t="shared" si="1199"/>
        <v>0.21553728665293037</v>
      </c>
      <c r="AO372" s="17">
        <f t="shared" si="1199"/>
        <v>0.28401644218296856</v>
      </c>
      <c r="AP372" s="17">
        <f t="shared" si="1199"/>
        <v>0.18801119760271867</v>
      </c>
      <c r="AQ372" s="17">
        <f t="shared" si="1199"/>
        <v>0.19846878564976492</v>
      </c>
      <c r="AR372" s="17">
        <f t="shared" si="1199"/>
        <v>0.16906829880944904</v>
      </c>
      <c r="AS372" s="17">
        <f t="shared" si="1199"/>
        <v>0.1415225067372009</v>
      </c>
      <c r="AT372" s="17">
        <f t="shared" si="1199"/>
        <v>0.13326692252908878</v>
      </c>
      <c r="AU372" s="17">
        <f t="shared" si="1199"/>
        <v>0.3005250558601813</v>
      </c>
      <c r="AV372" s="17">
        <f t="shared" si="1199"/>
        <v>0.48589006924362804</v>
      </c>
      <c r="AW372" s="17">
        <f t="shared" si="1199"/>
        <v>0.28063674369132174</v>
      </c>
      <c r="AX372" s="17">
        <f t="shared" si="1199"/>
        <v>0.2624812581487167</v>
      </c>
      <c r="AY372" s="17">
        <f t="shared" si="1199"/>
        <v>0.14229010339496639</v>
      </c>
      <c r="AZ372" s="68">
        <f t="shared" si="1199"/>
        <v>0.27063614376533884</v>
      </c>
      <c r="BA372" s="17">
        <f t="shared" si="1199"/>
        <v>0.28001563801262275</v>
      </c>
      <c r="BB372" s="17">
        <f t="shared" si="1199"/>
        <v>0.12949845164312457</v>
      </c>
      <c r="BC372" s="17">
        <f t="shared" si="1199"/>
        <v>8.4896571111350173E-3</v>
      </c>
      <c r="BD372" s="17">
        <f t="shared" si="1199"/>
        <v>0.25135378900178623</v>
      </c>
      <c r="BE372" s="17">
        <f t="shared" si="1199"/>
        <v>0.13375349495753008</v>
      </c>
      <c r="BF372" s="17">
        <f t="shared" si="1199"/>
        <v>0.19700524500439215</v>
      </c>
      <c r="BG372" s="17">
        <f t="shared" ref="BG372:BZ372" si="1200">CORREL($G$322:$G$360,EH$196:EH$234)</f>
        <v>7.4078400078336146E-3</v>
      </c>
      <c r="BH372" s="17">
        <f t="shared" si="1200"/>
        <v>0.16361715448103772</v>
      </c>
      <c r="BI372" s="17">
        <f t="shared" si="1200"/>
        <v>0.16602483111642286</v>
      </c>
      <c r="BJ372" s="17">
        <f t="shared" si="1200"/>
        <v>0.19983960738620285</v>
      </c>
      <c r="BK372" s="17">
        <f t="shared" si="1200"/>
        <v>0.15151562386352707</v>
      </c>
      <c r="BL372" s="17">
        <f t="shared" si="1200"/>
        <v>0.14833215093347923</v>
      </c>
      <c r="BM372" s="68">
        <f t="shared" si="1200"/>
        <v>0.21035776198457187</v>
      </c>
      <c r="BN372" s="17">
        <f t="shared" si="1200"/>
        <v>0.12433308330819262</v>
      </c>
      <c r="BO372" s="17">
        <f t="shared" si="1200"/>
        <v>-2.4004426638483373E-2</v>
      </c>
      <c r="BP372" s="17">
        <f t="shared" si="1200"/>
        <v>-2.547651245863183E-2</v>
      </c>
      <c r="BQ372" s="17">
        <f t="shared" si="1200"/>
        <v>-0.13934367863762451</v>
      </c>
      <c r="BR372" s="17">
        <f t="shared" si="1200"/>
        <v>-0.10225308258445596</v>
      </c>
      <c r="BS372" s="17">
        <f t="shared" si="1200"/>
        <v>4.7404561266916806E-2</v>
      </c>
      <c r="BT372" s="17">
        <f t="shared" si="1200"/>
        <v>-0.11409179907086986</v>
      </c>
      <c r="BU372" s="17">
        <f t="shared" si="1200"/>
        <v>0.20506385448363215</v>
      </c>
      <c r="BV372" s="17">
        <f t="shared" si="1200"/>
        <v>7.0414323737826986E-3</v>
      </c>
      <c r="BW372" s="17">
        <f t="shared" si="1200"/>
        <v>8.2564268984619354E-2</v>
      </c>
      <c r="BX372" s="17">
        <f t="shared" si="1200"/>
        <v>1.2595307173905734E-2</v>
      </c>
      <c r="BY372" s="17">
        <f t="shared" si="1200"/>
        <v>1.2595307173905734E-2</v>
      </c>
      <c r="BZ372" s="17">
        <f t="shared" si="1200"/>
        <v>-0.14580589189825072</v>
      </c>
    </row>
    <row r="373" spans="1:78">
      <c r="A373" s="7" t="s">
        <v>272</v>
      </c>
      <c r="B373" s="17">
        <f t="shared" ref="B373:Q373" si="1201">CORREL($H$322:$H$360,H$46:H$84)</f>
        <v>-4.2303591893144608E-2</v>
      </c>
      <c r="C373" s="17">
        <f t="shared" si="1201"/>
        <v>-9.8728186305765825E-3</v>
      </c>
      <c r="D373" s="17">
        <f t="shared" si="1201"/>
        <v>-0.32693431095003367</v>
      </c>
      <c r="E373" s="17">
        <f t="shared" si="1201"/>
        <v>-0.3595920501948302</v>
      </c>
      <c r="F373" s="17">
        <f t="shared" si="1201"/>
        <v>-0.27987589853677397</v>
      </c>
      <c r="G373" s="17">
        <f t="shared" si="1201"/>
        <v>-0.34399318246651628</v>
      </c>
      <c r="H373" s="17">
        <f t="shared" si="1201"/>
        <v>7.0533332372651802E-2</v>
      </c>
      <c r="I373" s="17">
        <f t="shared" si="1201"/>
        <v>-0.15526626203424923</v>
      </c>
      <c r="J373" s="17">
        <f t="shared" si="1201"/>
        <v>-0.24287216079725157</v>
      </c>
      <c r="K373" s="17">
        <f t="shared" si="1201"/>
        <v>-0.21447461374589519</v>
      </c>
      <c r="L373" s="17">
        <f t="shared" si="1201"/>
        <v>-0.22743635662818401</v>
      </c>
      <c r="M373" s="17">
        <f t="shared" si="1201"/>
        <v>-0.22544247866504288</v>
      </c>
      <c r="N373" s="17">
        <f t="shared" si="1201"/>
        <v>-0.21231580196059657</v>
      </c>
      <c r="O373" s="17">
        <f t="shared" si="1201"/>
        <v>-0.18251941945997577</v>
      </c>
      <c r="P373" s="17">
        <f t="shared" si="1201"/>
        <v>-2.5779572088362318E-2</v>
      </c>
      <c r="Q373" s="17">
        <f t="shared" si="1201"/>
        <v>-4.4820646899119937E-2</v>
      </c>
      <c r="R373" s="17">
        <f t="shared" ref="R373" si="1202">CORREL($H$322:$H$360,X$46:X$84)</f>
        <v>0.13081145078623085</v>
      </c>
      <c r="S373" s="17">
        <f t="shared" ref="S373" si="1203">CORREL($H$322:$H$360,Y$46:Y$84)</f>
        <v>9.032196198139017E-2</v>
      </c>
      <c r="T373" s="17">
        <f t="shared" ref="T373" si="1204">CORREL($H$322:$H$360,Z$46:Z$84)</f>
        <v>0.24941102798653875</v>
      </c>
      <c r="U373" s="17">
        <f t="shared" ref="U373" si="1205">CORREL($H$322:$H$360,AA$46:AA$84)</f>
        <v>-0.49395588498002974</v>
      </c>
      <c r="V373" s="17">
        <f t="shared" ref="V373" si="1206">CORREL($H$322:$H$360,AB$46:AB$84)</f>
        <v>-0.47683708731414753</v>
      </c>
      <c r="W373" s="17">
        <f t="shared" ref="W373" si="1207">CORREL($H$322:$H$360,AC$46:AC$84)</f>
        <v>-0.29297671273870368</v>
      </c>
      <c r="Z373" s="66" t="s">
        <v>202</v>
      </c>
      <c r="AA373" s="13">
        <f t="shared" ref="AA373:BF373" si="1208">CORREL($H$322:$H$360,DB$196:DB$234)</f>
        <v>0.37218175921399227</v>
      </c>
      <c r="AB373" s="13">
        <f t="shared" si="1208"/>
        <v>0.2684587499137957</v>
      </c>
      <c r="AC373" s="13">
        <f t="shared" si="1208"/>
        <v>0.2219940100237757</v>
      </c>
      <c r="AD373" s="13">
        <f t="shared" si="1208"/>
        <v>0.17985782587970486</v>
      </c>
      <c r="AE373" s="13">
        <f t="shared" si="1208"/>
        <v>5.1146563677963212E-2</v>
      </c>
      <c r="AF373" s="13">
        <f t="shared" si="1208"/>
        <v>0.30344463163386698</v>
      </c>
      <c r="AG373" s="13">
        <f t="shared" si="1208"/>
        <v>0.1269371403211968</v>
      </c>
      <c r="AH373" s="13">
        <f t="shared" si="1208"/>
        <v>0.2514987214198291</v>
      </c>
      <c r="AI373" s="13">
        <f t="shared" si="1208"/>
        <v>0.38223927916409783</v>
      </c>
      <c r="AJ373" s="13">
        <f t="shared" si="1208"/>
        <v>0.44098001561493594</v>
      </c>
      <c r="AK373" s="13">
        <f t="shared" si="1208"/>
        <v>0.24151412851924822</v>
      </c>
      <c r="AL373" s="13">
        <f t="shared" si="1208"/>
        <v>0.18515380598488781</v>
      </c>
      <c r="AM373" s="89">
        <f t="shared" si="1208"/>
        <v>0.19205520601786241</v>
      </c>
      <c r="AN373" s="17">
        <f t="shared" si="1208"/>
        <v>0.28168827358431986</v>
      </c>
      <c r="AO373" s="17">
        <f t="shared" si="1208"/>
        <v>0.37652721042388376</v>
      </c>
      <c r="AP373" s="17">
        <f t="shared" si="1208"/>
        <v>0.31713296275659814</v>
      </c>
      <c r="AQ373" s="17">
        <f t="shared" si="1208"/>
        <v>0.29868312219472432</v>
      </c>
      <c r="AR373" s="17">
        <f t="shared" si="1208"/>
        <v>5.9585276075661567E-2</v>
      </c>
      <c r="AS373" s="17">
        <f t="shared" si="1208"/>
        <v>0.29815663558916261</v>
      </c>
      <c r="AT373" s="17">
        <f t="shared" si="1208"/>
        <v>0.21421054905083903</v>
      </c>
      <c r="AU373" s="17">
        <f t="shared" si="1208"/>
        <v>0.23525274821328868</v>
      </c>
      <c r="AV373" s="17">
        <f t="shared" si="1208"/>
        <v>0.37446848506114794</v>
      </c>
      <c r="AW373" s="17">
        <f t="shared" si="1208"/>
        <v>0.52052729403290976</v>
      </c>
      <c r="AX373" s="17">
        <f t="shared" si="1208"/>
        <v>0.22670922224948756</v>
      </c>
      <c r="AY373" s="17">
        <f t="shared" si="1208"/>
        <v>-1.8257098977888606E-2</v>
      </c>
      <c r="AZ373" s="68">
        <f t="shared" si="1208"/>
        <v>0.1494837576776365</v>
      </c>
      <c r="BA373" s="17">
        <f t="shared" si="1208"/>
        <v>0.26195180984229915</v>
      </c>
      <c r="BB373" s="17">
        <f t="shared" si="1208"/>
        <v>-7.4964810250054123E-2</v>
      </c>
      <c r="BC373" s="17">
        <f t="shared" si="1208"/>
        <v>-2.8626952456082589E-2</v>
      </c>
      <c r="BD373" s="17">
        <f t="shared" si="1208"/>
        <v>1.9576891575558246E-2</v>
      </c>
      <c r="BE373" s="17">
        <f t="shared" si="1208"/>
        <v>-8.3098994738398976E-2</v>
      </c>
      <c r="BF373" s="17">
        <f t="shared" si="1208"/>
        <v>0.14350822511247724</v>
      </c>
      <c r="BG373" s="17">
        <f t="shared" ref="BG373:BZ373" si="1209">CORREL($H$322:$H$360,EH$196:EH$234)</f>
        <v>-0.16970133801760279</v>
      </c>
      <c r="BH373" s="17">
        <f t="shared" si="1209"/>
        <v>-9.3578152157355269E-3</v>
      </c>
      <c r="BI373" s="17">
        <f t="shared" si="1209"/>
        <v>0.21695420318243711</v>
      </c>
      <c r="BJ373" s="17">
        <f t="shared" si="1209"/>
        <v>0.13356399496909943</v>
      </c>
      <c r="BK373" s="17">
        <f t="shared" si="1209"/>
        <v>9.6354954728171977E-3</v>
      </c>
      <c r="BL373" s="17">
        <f t="shared" si="1209"/>
        <v>-0.13266235431166365</v>
      </c>
      <c r="BM373" s="68">
        <f t="shared" si="1209"/>
        <v>-8.2655237143902563E-2</v>
      </c>
      <c r="BN373" s="17">
        <f t="shared" si="1209"/>
        <v>0.2854681771277664</v>
      </c>
      <c r="BO373" s="17">
        <f t="shared" si="1209"/>
        <v>0.17015483015533692</v>
      </c>
      <c r="BP373" s="17">
        <f t="shared" si="1209"/>
        <v>0.21605582015285785</v>
      </c>
      <c r="BQ373" s="17">
        <f t="shared" si="1209"/>
        <v>2.2182867714878773E-2</v>
      </c>
      <c r="BR373" s="17">
        <f t="shared" si="1209"/>
        <v>0.18341646213195648</v>
      </c>
      <c r="BS373" s="17">
        <f t="shared" si="1209"/>
        <v>0.25301892695083955</v>
      </c>
      <c r="BT373" s="17">
        <f t="shared" si="1209"/>
        <v>0.2670088624929603</v>
      </c>
      <c r="BU373" s="17">
        <f t="shared" si="1209"/>
        <v>0.33273059548358386</v>
      </c>
      <c r="BV373" s="17">
        <f t="shared" si="1209"/>
        <v>0.24000963792566876</v>
      </c>
      <c r="BW373" s="17">
        <f t="shared" si="1209"/>
        <v>0.40478230090308032</v>
      </c>
      <c r="BX373" s="17">
        <f t="shared" si="1209"/>
        <v>0.24168339054132598</v>
      </c>
      <c r="BY373" s="17">
        <f t="shared" si="1209"/>
        <v>0.24168339054132598</v>
      </c>
      <c r="BZ373" s="17">
        <f t="shared" si="1209"/>
        <v>0.28642688413588635</v>
      </c>
    </row>
    <row r="374" spans="1:78">
      <c r="A374" s="7" t="s">
        <v>283</v>
      </c>
      <c r="B374" s="17">
        <f t="shared" ref="B374:Q374" si="1210">CORREL($I$322:$I$360,H$46:H$84)</f>
        <v>6.7949140427660135E-2</v>
      </c>
      <c r="C374" s="17">
        <f t="shared" si="1210"/>
        <v>-0.11809720489971441</v>
      </c>
      <c r="D374" s="17">
        <f t="shared" si="1210"/>
        <v>-0.36840390318288291</v>
      </c>
      <c r="E374" s="17">
        <f t="shared" si="1210"/>
        <v>-0.5208197832804532</v>
      </c>
      <c r="F374" s="17">
        <f t="shared" si="1210"/>
        <v>-0.42942117094507071</v>
      </c>
      <c r="G374" s="17">
        <f t="shared" si="1210"/>
        <v>-0.41865965703674551</v>
      </c>
      <c r="H374" s="17">
        <f t="shared" si="1210"/>
        <v>1.0275943002424981E-2</v>
      </c>
      <c r="I374" s="17">
        <f t="shared" si="1210"/>
        <v>-0.18633248041117131</v>
      </c>
      <c r="J374" s="17">
        <f t="shared" si="1210"/>
        <v>-0.49037854334339331</v>
      </c>
      <c r="K374" s="17">
        <f t="shared" si="1210"/>
        <v>-0.45071550592015219</v>
      </c>
      <c r="L374" s="17">
        <f t="shared" si="1210"/>
        <v>-0.38973539808501639</v>
      </c>
      <c r="M374" s="17">
        <f t="shared" si="1210"/>
        <v>-0.34282400853216372</v>
      </c>
      <c r="N374" s="17">
        <f t="shared" si="1210"/>
        <v>-0.32487596928341883</v>
      </c>
      <c r="O374" s="17">
        <f t="shared" si="1210"/>
        <v>-0.17105403662670834</v>
      </c>
      <c r="P374" s="17">
        <f t="shared" si="1210"/>
        <v>1.1070463734042243E-2</v>
      </c>
      <c r="Q374" s="17">
        <f t="shared" si="1210"/>
        <v>-0.17522644352063893</v>
      </c>
      <c r="R374" s="17">
        <f t="shared" ref="R374" si="1211">CORREL($I$322:$I$360,X$46:X$84)</f>
        <v>1.606550265389305E-2</v>
      </c>
      <c r="S374" s="17">
        <f t="shared" ref="S374" si="1212">CORREL($I$322:$I$360,Y$46:Y$84)</f>
        <v>7.8868668988877969E-2</v>
      </c>
      <c r="T374" s="17">
        <f t="shared" ref="T374" si="1213">CORREL($I$322:$I$360,Z$46:Z$84)</f>
        <v>-0.11587870964704909</v>
      </c>
      <c r="U374" s="17">
        <f t="shared" ref="U374" si="1214">CORREL($I$322:$I$360,AA$46:AA$84)</f>
        <v>-0.34752889888536387</v>
      </c>
      <c r="V374" s="17">
        <f t="shared" ref="V374" si="1215">CORREL($I$322:$I$360,AB$46:AB$84)</f>
        <v>-0.35172070826068413</v>
      </c>
      <c r="W374" s="17">
        <f t="shared" ref="W374" si="1216">CORREL($I$322:$I$360,AC$46:AC$84)</f>
        <v>-0.43302854372438165</v>
      </c>
      <c r="Z374" s="66" t="s">
        <v>203</v>
      </c>
      <c r="AA374" s="13">
        <f t="shared" ref="AA374:BF374" si="1217">CORREL($I$322:$I$360,DB$196:DB$234)</f>
        <v>-5.9987335410183397E-2</v>
      </c>
      <c r="AB374" s="13">
        <f t="shared" si="1217"/>
        <v>-0.14693290471807557</v>
      </c>
      <c r="AC374" s="13">
        <f t="shared" si="1217"/>
        <v>-0.12868163969640423</v>
      </c>
      <c r="AD374" s="13">
        <f t="shared" si="1217"/>
        <v>-0.14182351383243841</v>
      </c>
      <c r="AE374" s="13">
        <f t="shared" si="1217"/>
        <v>-0.21575750070428815</v>
      </c>
      <c r="AF374" s="13">
        <f t="shared" si="1217"/>
        <v>7.5259156531541499E-3</v>
      </c>
      <c r="AG374" s="13">
        <f t="shared" si="1217"/>
        <v>-0.11710382791534134</v>
      </c>
      <c r="AH374" s="13">
        <f t="shared" si="1217"/>
        <v>-8.1175416653238797E-2</v>
      </c>
      <c r="AI374" s="13">
        <f t="shared" si="1217"/>
        <v>8.7558625046073646E-2</v>
      </c>
      <c r="AJ374" s="13">
        <f t="shared" si="1217"/>
        <v>0.14444743750160349</v>
      </c>
      <c r="AK374" s="13">
        <f t="shared" si="1217"/>
        <v>-0.1130815108005418</v>
      </c>
      <c r="AL374" s="13">
        <f t="shared" si="1217"/>
        <v>-0.10023748909632475</v>
      </c>
      <c r="AM374" s="89">
        <f t="shared" si="1217"/>
        <v>-0.26246567680908056</v>
      </c>
      <c r="AN374" s="17">
        <f t="shared" si="1217"/>
        <v>-0.21270980526821304</v>
      </c>
      <c r="AO374" s="17">
        <f t="shared" si="1217"/>
        <v>-0.20889293447089885</v>
      </c>
      <c r="AP374" s="17">
        <f t="shared" si="1217"/>
        <v>-0.29398079140382455</v>
      </c>
      <c r="AQ374" s="17">
        <f t="shared" si="1217"/>
        <v>-0.33374484030354296</v>
      </c>
      <c r="AR374" s="17">
        <f t="shared" si="1217"/>
        <v>-0.30148312362158153</v>
      </c>
      <c r="AS374" s="17">
        <f t="shared" si="1217"/>
        <v>-0.16328152246154062</v>
      </c>
      <c r="AT374" s="17">
        <f t="shared" si="1217"/>
        <v>-0.31428357236018445</v>
      </c>
      <c r="AU374" s="17">
        <f t="shared" si="1217"/>
        <v>-0.22402602033468616</v>
      </c>
      <c r="AV374" s="17">
        <f t="shared" si="1217"/>
        <v>-5.8082879371806694E-2</v>
      </c>
      <c r="AW374" s="17">
        <f t="shared" si="1217"/>
        <v>-0.11802946877017964</v>
      </c>
      <c r="AX374" s="17">
        <f t="shared" si="1217"/>
        <v>-0.19104659728565915</v>
      </c>
      <c r="AY374" s="17">
        <f t="shared" si="1217"/>
        <v>-0.16937914598230336</v>
      </c>
      <c r="AZ374" s="68">
        <f t="shared" si="1217"/>
        <v>-0.38643482028037685</v>
      </c>
      <c r="BA374" s="17">
        <f t="shared" si="1217"/>
        <v>-3.2114704683526743E-2</v>
      </c>
      <c r="BB374" s="17">
        <f t="shared" si="1217"/>
        <v>-0.14612566874280394</v>
      </c>
      <c r="BC374" s="17">
        <f t="shared" si="1217"/>
        <v>-7.1351793533636965E-2</v>
      </c>
      <c r="BD374" s="17">
        <f t="shared" si="1217"/>
        <v>-6.700044996150098E-2</v>
      </c>
      <c r="BE374" s="17">
        <f t="shared" si="1217"/>
        <v>-1.1259621159827257E-2</v>
      </c>
      <c r="BF374" s="17">
        <f t="shared" si="1217"/>
        <v>6.0374196875021532E-2</v>
      </c>
      <c r="BG374" s="17">
        <f t="shared" ref="BG374:BZ374" si="1218">CORREL($I$322:$I$360,EH$196:EH$234)</f>
        <v>-0.207641754049709</v>
      </c>
      <c r="BH374" s="17">
        <f t="shared" si="1218"/>
        <v>6.614439716817741E-2</v>
      </c>
      <c r="BI374" s="17">
        <f t="shared" si="1218"/>
        <v>0.17947799594899885</v>
      </c>
      <c r="BJ374" s="17">
        <f t="shared" si="1218"/>
        <v>0.26401720367983583</v>
      </c>
      <c r="BK374" s="17">
        <f t="shared" si="1218"/>
        <v>-2.7167102452276496E-2</v>
      </c>
      <c r="BL374" s="17">
        <f t="shared" si="1218"/>
        <v>-6.2794828239493658E-2</v>
      </c>
      <c r="BM374" s="68">
        <f t="shared" si="1218"/>
        <v>-0.1353878420696546</v>
      </c>
      <c r="BN374" s="17">
        <f t="shared" si="1218"/>
        <v>8.4399123978584373E-2</v>
      </c>
      <c r="BO374" s="17">
        <f t="shared" si="1218"/>
        <v>0.14560714718644863</v>
      </c>
      <c r="BP374" s="17">
        <f t="shared" si="1218"/>
        <v>0.19585909221620124</v>
      </c>
      <c r="BQ374" s="17">
        <f t="shared" si="1218"/>
        <v>0.1361451130475132</v>
      </c>
      <c r="BR374" s="17">
        <f t="shared" si="1218"/>
        <v>-0.15910406788015025</v>
      </c>
      <c r="BS374" s="17">
        <f t="shared" si="1218"/>
        <v>6.9194857700869444E-2</v>
      </c>
      <c r="BT374" s="17">
        <f t="shared" si="1218"/>
        <v>0.26704695366789516</v>
      </c>
      <c r="BU374" s="17">
        <f t="shared" si="1218"/>
        <v>1.6510802075763005E-2</v>
      </c>
      <c r="BV374" s="17">
        <f t="shared" si="1218"/>
        <v>5.5042069992211139E-2</v>
      </c>
      <c r="BW374" s="17">
        <f t="shared" si="1218"/>
        <v>0.1200856207755942</v>
      </c>
      <c r="BX374" s="17">
        <f t="shared" si="1218"/>
        <v>-1.568770870574884E-3</v>
      </c>
      <c r="BY374" s="17">
        <f t="shared" si="1218"/>
        <v>-1.568770870574884E-3</v>
      </c>
      <c r="BZ374" s="17">
        <f t="shared" si="1218"/>
        <v>-2.8741838982660282E-2</v>
      </c>
    </row>
    <row r="375" spans="1:78">
      <c r="A375" s="7" t="s">
        <v>284</v>
      </c>
      <c r="B375" s="17">
        <f t="shared" ref="B375:Q375" si="1219">CORREL($J$322:$J$360,H$46:H$84)</f>
        <v>-1.6733238915954608E-2</v>
      </c>
      <c r="C375" s="17">
        <f t="shared" si="1219"/>
        <v>0.15950002449335104</v>
      </c>
      <c r="D375" s="17">
        <f t="shared" si="1219"/>
        <v>0.60397069970319628</v>
      </c>
      <c r="E375" s="17">
        <f t="shared" si="1219"/>
        <v>0.77521778832273036</v>
      </c>
      <c r="F375" s="17">
        <f t="shared" si="1219"/>
        <v>0.61060571995688173</v>
      </c>
      <c r="G375" s="17">
        <f t="shared" si="1219"/>
        <v>0.63556598606789005</v>
      </c>
      <c r="H375" s="17">
        <f t="shared" si="1219"/>
        <v>0.21238434528977723</v>
      </c>
      <c r="I375" s="17">
        <f t="shared" si="1219"/>
        <v>0.51512578276049681</v>
      </c>
      <c r="J375" s="17">
        <f t="shared" si="1219"/>
        <v>0.68386356003772686</v>
      </c>
      <c r="K375" s="17">
        <f t="shared" si="1219"/>
        <v>0.65875370749893847</v>
      </c>
      <c r="L375" s="17">
        <f t="shared" si="1219"/>
        <v>0.67187251515376911</v>
      </c>
      <c r="M375" s="17">
        <f t="shared" si="1219"/>
        <v>0.65816018526057019</v>
      </c>
      <c r="N375" s="17">
        <f t="shared" si="1219"/>
        <v>0.62267540353654893</v>
      </c>
      <c r="O375" s="17">
        <f t="shared" si="1219"/>
        <v>0.49578943995188568</v>
      </c>
      <c r="P375" s="17">
        <f t="shared" si="1219"/>
        <v>0.3024025536122395</v>
      </c>
      <c r="Q375" s="17">
        <f t="shared" si="1219"/>
        <v>0.30882790467432686</v>
      </c>
      <c r="R375" s="17">
        <f t="shared" ref="R375" si="1220">CORREL($J$322:$J$360,X$46:X$84)</f>
        <v>-0.34394687760105008</v>
      </c>
      <c r="S375" s="17">
        <f t="shared" ref="S375" si="1221">CORREL($J$322:$J$360,Y$46:Y$84)</f>
        <v>-0.11483187948962104</v>
      </c>
      <c r="T375" s="17">
        <f t="shared" ref="T375" si="1222">CORREL($J$322:$J$360,Z$46:Z$84)</f>
        <v>-0.10088065162736941</v>
      </c>
      <c r="U375" s="17">
        <f t="shared" ref="U375" si="1223">CORREL($J$322:$J$360,AA$46:AA$84)</f>
        <v>0.52843405456284709</v>
      </c>
      <c r="V375" s="17">
        <f t="shared" ref="V375" si="1224">CORREL($J$322:$J$360,AB$46:AB$84)</f>
        <v>0.53888456291379105</v>
      </c>
      <c r="W375" s="17">
        <f t="shared" ref="W375" si="1225">CORREL($J$322:$J$360,AC$46:AC$84)</f>
        <v>0.59403045917075248</v>
      </c>
      <c r="Z375" s="66" t="s">
        <v>212</v>
      </c>
      <c r="AA375" s="13">
        <f t="shared" ref="AA375:BF375" si="1226">CORREL($J$322:$J$360,DB$196:DB$234)</f>
        <v>-9.8164934196004014E-2</v>
      </c>
      <c r="AB375" s="13">
        <f t="shared" si="1226"/>
        <v>-3.7036490321778713E-2</v>
      </c>
      <c r="AC375" s="13">
        <f t="shared" si="1226"/>
        <v>8.5734422229473833E-2</v>
      </c>
      <c r="AD375" s="13">
        <f t="shared" si="1226"/>
        <v>-1.4652562303348004E-2</v>
      </c>
      <c r="AE375" s="13">
        <f t="shared" si="1226"/>
        <v>7.3664320441700001E-2</v>
      </c>
      <c r="AF375" s="13">
        <f t="shared" si="1226"/>
        <v>-6.9323600359262869E-2</v>
      </c>
      <c r="AG375" s="13">
        <f t="shared" si="1226"/>
        <v>2.5834932926567925E-3</v>
      </c>
      <c r="AH375" s="13">
        <f t="shared" si="1226"/>
        <v>-6.6760727280483323E-2</v>
      </c>
      <c r="AI375" s="13">
        <f t="shared" si="1226"/>
        <v>-0.21642696438245343</v>
      </c>
      <c r="AJ375" s="13">
        <f t="shared" si="1226"/>
        <v>-0.16248046200294622</v>
      </c>
      <c r="AK375" s="13">
        <f t="shared" si="1226"/>
        <v>-7.7713991562379847E-2</v>
      </c>
      <c r="AL375" s="13">
        <f t="shared" si="1226"/>
        <v>0.18944182834430806</v>
      </c>
      <c r="AM375" s="89">
        <f t="shared" si="1226"/>
        <v>0.13574219769816998</v>
      </c>
      <c r="AN375" s="17">
        <f t="shared" si="1226"/>
        <v>-7.7716354575192687E-2</v>
      </c>
      <c r="AO375" s="17">
        <f t="shared" si="1226"/>
        <v>-6.7012581453216855E-2</v>
      </c>
      <c r="AP375" s="17">
        <f t="shared" si="1226"/>
        <v>4.2358731085768403E-2</v>
      </c>
      <c r="AQ375" s="17">
        <f t="shared" si="1226"/>
        <v>-1.9602625482176561E-2</v>
      </c>
      <c r="AR375" s="17">
        <f t="shared" si="1226"/>
        <v>-7.1121453757989395E-2</v>
      </c>
      <c r="AS375" s="17">
        <f t="shared" si="1226"/>
        <v>-0.13139344618589463</v>
      </c>
      <c r="AT375" s="17">
        <f t="shared" si="1226"/>
        <v>-4.5189044494602509E-2</v>
      </c>
      <c r="AU375" s="17">
        <f t="shared" si="1226"/>
        <v>-0.21378189920468768</v>
      </c>
      <c r="AV375" s="17">
        <f t="shared" si="1226"/>
        <v>-0.31030813191971118</v>
      </c>
      <c r="AW375" s="17">
        <f t="shared" si="1226"/>
        <v>-0.12590224625252824</v>
      </c>
      <c r="AX375" s="17">
        <f t="shared" si="1226"/>
        <v>-0.17579719440748712</v>
      </c>
      <c r="AY375" s="17">
        <f t="shared" si="1226"/>
        <v>2.2601055350513936E-2</v>
      </c>
      <c r="AZ375" s="68">
        <f t="shared" si="1226"/>
        <v>-6.0233499480586511E-2</v>
      </c>
      <c r="BA375" s="17">
        <f t="shared" si="1226"/>
        <v>-0.12199595062522813</v>
      </c>
      <c r="BB375" s="17">
        <f t="shared" si="1226"/>
        <v>7.0538025593940623E-2</v>
      </c>
      <c r="BC375" s="17">
        <f t="shared" si="1226"/>
        <v>0.12730824714335479</v>
      </c>
      <c r="BD375" s="17">
        <f t="shared" si="1226"/>
        <v>-0.14686090667807911</v>
      </c>
      <c r="BE375" s="17">
        <f t="shared" si="1226"/>
        <v>-2.2403645027936962E-2</v>
      </c>
      <c r="BF375" s="17">
        <f t="shared" si="1226"/>
        <v>-0.10614065916407084</v>
      </c>
      <c r="BG375" s="17">
        <f t="shared" ref="BG375:BZ375" si="1227">CORREL($J$322:$J$360,EH$196:EH$234)</f>
        <v>5.4237510476223598E-2</v>
      </c>
      <c r="BH375" s="17">
        <f t="shared" si="1227"/>
        <v>8.6490762616082476E-2</v>
      </c>
      <c r="BI375" s="17">
        <f t="shared" si="1227"/>
        <v>-0.280416750797018</v>
      </c>
      <c r="BJ375" s="17">
        <f t="shared" si="1227"/>
        <v>-0.2988460322072784</v>
      </c>
      <c r="BK375" s="17">
        <f t="shared" si="1227"/>
        <v>-8.1611632967996256E-2</v>
      </c>
      <c r="BL375" s="17">
        <f t="shared" si="1227"/>
        <v>6.2197529277957339E-2</v>
      </c>
      <c r="BM375" s="68">
        <f t="shared" si="1227"/>
        <v>5.2956866557306498E-2</v>
      </c>
      <c r="BN375" s="17">
        <f t="shared" si="1227"/>
        <v>-1.59411824411098E-2</v>
      </c>
      <c r="BO375" s="17">
        <f t="shared" si="1227"/>
        <v>-8.0561225152280286E-2</v>
      </c>
      <c r="BP375" s="17">
        <f t="shared" si="1227"/>
        <v>-7.9826722231987585E-2</v>
      </c>
      <c r="BQ375" s="17">
        <f t="shared" si="1227"/>
        <v>0.14616487754935945</v>
      </c>
      <c r="BR375" s="17">
        <f t="shared" si="1227"/>
        <v>0.3349003852618182</v>
      </c>
      <c r="BS375" s="17">
        <f t="shared" si="1227"/>
        <v>7.0921922786881753E-2</v>
      </c>
      <c r="BT375" s="17">
        <f t="shared" si="1227"/>
        <v>-3.3741072230352241E-2</v>
      </c>
      <c r="BU375" s="17">
        <f t="shared" si="1227"/>
        <v>5.972035961502792E-3</v>
      </c>
      <c r="BV375" s="17">
        <f t="shared" si="1227"/>
        <v>4.6838971748262063E-2</v>
      </c>
      <c r="BW375" s="17">
        <f t="shared" si="1227"/>
        <v>-8.8148409164952216E-2</v>
      </c>
      <c r="BX375" s="17">
        <f t="shared" si="1227"/>
        <v>0.10382642656024556</v>
      </c>
      <c r="BY375" s="17">
        <f t="shared" si="1227"/>
        <v>0.10382642656024556</v>
      </c>
      <c r="BZ375" s="17">
        <f t="shared" si="1227"/>
        <v>0.23476570739825528</v>
      </c>
    </row>
    <row r="376" spans="1:78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</row>
    <row r="377" spans="1:78">
      <c r="Z377" s="7"/>
      <c r="AA377" s="17"/>
      <c r="AF377" s="55" t="s">
        <v>347</v>
      </c>
      <c r="AM377" s="7"/>
      <c r="AS377" s="55" t="s">
        <v>140</v>
      </c>
      <c r="AZ377" s="7"/>
      <c r="BF377" s="55" t="s">
        <v>141</v>
      </c>
      <c r="BM377" s="7"/>
      <c r="BS377" s="55" t="s">
        <v>142</v>
      </c>
      <c r="BZ377" s="7"/>
    </row>
    <row r="378" spans="1:78">
      <c r="A378" s="6" t="s">
        <v>206</v>
      </c>
      <c r="B378" s="5" t="s">
        <v>145</v>
      </c>
      <c r="C378" s="5" t="s">
        <v>144</v>
      </c>
      <c r="D378" s="5" t="s">
        <v>146</v>
      </c>
      <c r="E378" s="5" t="s">
        <v>147</v>
      </c>
      <c r="F378" s="5" t="s">
        <v>148</v>
      </c>
      <c r="G378" s="5" t="s">
        <v>149</v>
      </c>
      <c r="H378" s="5" t="s">
        <v>151</v>
      </c>
      <c r="I378" s="5" t="s">
        <v>152</v>
      </c>
      <c r="J378" s="5" t="s">
        <v>158</v>
      </c>
      <c r="K378" s="5" t="s">
        <v>159</v>
      </c>
      <c r="L378" s="5" t="s">
        <v>156</v>
      </c>
      <c r="M378" s="5" t="s">
        <v>157</v>
      </c>
      <c r="N378" s="5" t="s">
        <v>154</v>
      </c>
      <c r="O378" s="5" t="s">
        <v>155</v>
      </c>
      <c r="P378" s="5" t="s">
        <v>153</v>
      </c>
      <c r="Q378" s="5" t="s">
        <v>267</v>
      </c>
      <c r="R378" s="5" t="s">
        <v>386</v>
      </c>
      <c r="S378" s="5" t="s">
        <v>387</v>
      </c>
      <c r="T378" s="5" t="s">
        <v>388</v>
      </c>
      <c r="U378" s="5" t="s">
        <v>389</v>
      </c>
      <c r="V378" s="5" t="s">
        <v>390</v>
      </c>
      <c r="W378" s="5" t="s">
        <v>391</v>
      </c>
      <c r="Z378" s="67" t="s">
        <v>206</v>
      </c>
      <c r="AA378" s="5" t="s">
        <v>78</v>
      </c>
      <c r="AB378" s="5" t="s">
        <v>79</v>
      </c>
      <c r="AC378" s="5" t="s">
        <v>80</v>
      </c>
      <c r="AD378" s="5" t="s">
        <v>342</v>
      </c>
      <c r="AE378" s="5" t="s">
        <v>82</v>
      </c>
      <c r="AF378" s="5" t="s">
        <v>83</v>
      </c>
      <c r="AG378" s="5" t="s">
        <v>84</v>
      </c>
      <c r="AH378" s="5" t="s">
        <v>343</v>
      </c>
      <c r="AI378" s="5" t="s">
        <v>344</v>
      </c>
      <c r="AJ378" s="5" t="s">
        <v>87</v>
      </c>
      <c r="AK378" s="5" t="s">
        <v>88</v>
      </c>
      <c r="AL378" s="5" t="s">
        <v>345</v>
      </c>
      <c r="AM378" s="6" t="s">
        <v>346</v>
      </c>
      <c r="AN378" s="5" t="s">
        <v>78</v>
      </c>
      <c r="AO378" s="5" t="s">
        <v>79</v>
      </c>
      <c r="AP378" s="5" t="s">
        <v>80</v>
      </c>
      <c r="AQ378" s="5" t="s">
        <v>342</v>
      </c>
      <c r="AR378" s="5" t="s">
        <v>82</v>
      </c>
      <c r="AS378" s="5" t="s">
        <v>83</v>
      </c>
      <c r="AT378" s="5" t="s">
        <v>84</v>
      </c>
      <c r="AU378" s="5" t="s">
        <v>343</v>
      </c>
      <c r="AV378" s="5" t="s">
        <v>344</v>
      </c>
      <c r="AW378" s="5" t="s">
        <v>87</v>
      </c>
      <c r="AX378" s="5" t="s">
        <v>88</v>
      </c>
      <c r="AY378" s="5" t="s">
        <v>345</v>
      </c>
      <c r="AZ378" s="6" t="s">
        <v>346</v>
      </c>
      <c r="BA378" s="5" t="s">
        <v>78</v>
      </c>
      <c r="BB378" s="5" t="s">
        <v>79</v>
      </c>
      <c r="BC378" s="5" t="s">
        <v>80</v>
      </c>
      <c r="BD378" s="5" t="s">
        <v>342</v>
      </c>
      <c r="BE378" s="5" t="s">
        <v>82</v>
      </c>
      <c r="BF378" s="5" t="s">
        <v>83</v>
      </c>
      <c r="BG378" s="5" t="s">
        <v>84</v>
      </c>
      <c r="BH378" s="5" t="s">
        <v>343</v>
      </c>
      <c r="BI378" s="5" t="s">
        <v>344</v>
      </c>
      <c r="BJ378" s="5" t="s">
        <v>87</v>
      </c>
      <c r="BK378" s="5" t="s">
        <v>88</v>
      </c>
      <c r="BL378" s="5" t="s">
        <v>345</v>
      </c>
      <c r="BM378" s="6" t="s">
        <v>346</v>
      </c>
      <c r="BN378" s="5" t="s">
        <v>78</v>
      </c>
      <c r="BO378" s="5" t="s">
        <v>79</v>
      </c>
      <c r="BP378" s="5" t="s">
        <v>80</v>
      </c>
      <c r="BQ378" s="5" t="s">
        <v>342</v>
      </c>
      <c r="BR378" s="5" t="s">
        <v>82</v>
      </c>
      <c r="BS378" s="5" t="s">
        <v>83</v>
      </c>
      <c r="BT378" s="5" t="s">
        <v>84</v>
      </c>
      <c r="BU378" s="5" t="s">
        <v>343</v>
      </c>
      <c r="BV378" s="5" t="s">
        <v>344</v>
      </c>
      <c r="BW378" s="5" t="s">
        <v>87</v>
      </c>
      <c r="BX378" s="5" t="s">
        <v>88</v>
      </c>
      <c r="BY378" s="5" t="s">
        <v>345</v>
      </c>
      <c r="BZ378" s="6" t="s">
        <v>346</v>
      </c>
    </row>
    <row r="379" spans="1:78">
      <c r="A379" s="7" t="s">
        <v>268</v>
      </c>
      <c r="B379" s="17">
        <f t="shared" ref="B379:Q379" si="1228">CORREL($N$322:$N$360,H$46:H$84)</f>
        <v>-7.8135862266280845E-2</v>
      </c>
      <c r="C379" s="17">
        <f t="shared" si="1228"/>
        <v>-0.29804228357489754</v>
      </c>
      <c r="D379" s="17">
        <f t="shared" si="1228"/>
        <v>-5.5787170385895044E-4</v>
      </c>
      <c r="E379" s="17">
        <f t="shared" si="1228"/>
        <v>-1.822285943726407E-2</v>
      </c>
      <c r="F379" s="17">
        <f t="shared" si="1228"/>
        <v>7.6531822256277776E-2</v>
      </c>
      <c r="G379" s="17">
        <f t="shared" si="1228"/>
        <v>0.2116473208744401</v>
      </c>
      <c r="H379" s="17">
        <f t="shared" si="1228"/>
        <v>0.13921001565509486</v>
      </c>
      <c r="I379" s="17">
        <f t="shared" si="1228"/>
        <v>1.8472567725264764E-2</v>
      </c>
      <c r="J379" s="17">
        <f t="shared" si="1228"/>
        <v>0.20091243229470909</v>
      </c>
      <c r="K379" s="17">
        <f t="shared" si="1228"/>
        <v>0.17463521573906457</v>
      </c>
      <c r="L379" s="17">
        <f t="shared" si="1228"/>
        <v>0.13605827096647227</v>
      </c>
      <c r="M379" s="17">
        <f t="shared" si="1228"/>
        <v>0.10620676699639849</v>
      </c>
      <c r="N379" s="17">
        <f t="shared" si="1228"/>
        <v>9.5392364732735588E-2</v>
      </c>
      <c r="O379" s="17">
        <f t="shared" si="1228"/>
        <v>1.755473530132199E-3</v>
      </c>
      <c r="P379" s="17">
        <f t="shared" si="1228"/>
        <v>-6.7402518526942845E-2</v>
      </c>
      <c r="Q379" s="17">
        <f t="shared" si="1228"/>
        <v>7.4042167847960541E-2</v>
      </c>
      <c r="R379" s="17">
        <f t="shared" ref="R379" si="1229">CORREL($N$322:$N$360,X$46:X$84)</f>
        <v>-0.22415423968902498</v>
      </c>
      <c r="S379" s="17">
        <f t="shared" ref="S379" si="1230">CORREL($N$322:$N$360,Y$46:Y$84)</f>
        <v>-0.2642840447217491</v>
      </c>
      <c r="T379" s="17">
        <f t="shared" ref="T379" si="1231">CORREL($N$322:$N$360,Z$46:Z$84)</f>
        <v>-3.6928797722373216E-2</v>
      </c>
      <c r="U379" s="17">
        <f t="shared" ref="U379" si="1232">CORREL($N$322:$N$360,AA$46:AA$84)</f>
        <v>-0.13812979088198715</v>
      </c>
      <c r="V379" s="17">
        <f t="shared" ref="V379" si="1233">CORREL($N$322:$N$360,AB$46:AB$84)</f>
        <v>-0.12194151684241498</v>
      </c>
      <c r="W379" s="17">
        <f t="shared" ref="W379" si="1234">CORREL($N$322:$N$360,AC$46:AC$84)</f>
        <v>-0.20992386560960904</v>
      </c>
      <c r="Z379" s="66" t="s">
        <v>160</v>
      </c>
      <c r="AA379" s="17">
        <f t="shared" ref="AA379:BF379" si="1235">CORREL($N$322:$N$360,DB$196:DB$234)</f>
        <v>0.33430947578186221</v>
      </c>
      <c r="AB379" s="17">
        <f t="shared" si="1235"/>
        <v>0.11372150319153532</v>
      </c>
      <c r="AC379" s="17">
        <f t="shared" si="1235"/>
        <v>0.14397350961193411</v>
      </c>
      <c r="AD379" s="17">
        <f t="shared" si="1235"/>
        <v>0.23372717946573779</v>
      </c>
      <c r="AE379" s="17">
        <f t="shared" si="1235"/>
        <v>0.58102515254733822</v>
      </c>
      <c r="AF379" s="17">
        <f t="shared" si="1235"/>
        <v>0.48757670527160391</v>
      </c>
      <c r="AG379" s="17">
        <f t="shared" si="1235"/>
        <v>0.44165526618258699</v>
      </c>
      <c r="AH379" s="17">
        <f t="shared" si="1235"/>
        <v>0.17699466656971666</v>
      </c>
      <c r="AI379" s="17">
        <f t="shared" si="1235"/>
        <v>0.11259517357154557</v>
      </c>
      <c r="AJ379" s="17">
        <f t="shared" si="1235"/>
        <v>-8.767375615401525E-2</v>
      </c>
      <c r="AK379" s="17">
        <f t="shared" si="1235"/>
        <v>0.24783428319241471</v>
      </c>
      <c r="AL379" s="17">
        <f t="shared" si="1235"/>
        <v>0.45706373351819662</v>
      </c>
      <c r="AM379" s="69">
        <f t="shared" si="1235"/>
        <v>0.40610878747748802</v>
      </c>
      <c r="AN379" s="17">
        <f t="shared" si="1235"/>
        <v>6.4647002591621067E-2</v>
      </c>
      <c r="AO379" s="17">
        <f t="shared" si="1235"/>
        <v>8.9694100423437839E-2</v>
      </c>
      <c r="AP379" s="17">
        <f t="shared" si="1235"/>
        <v>7.8829792709813135E-2</v>
      </c>
      <c r="AQ379" s="17">
        <f t="shared" si="1235"/>
        <v>0.15734486474170689</v>
      </c>
      <c r="AR379" s="17">
        <f t="shared" si="1235"/>
        <v>0.21438400445530956</v>
      </c>
      <c r="AS379" s="17">
        <f t="shared" si="1235"/>
        <v>0.15134720402449406</v>
      </c>
      <c r="AT379" s="17">
        <f t="shared" si="1235"/>
        <v>0.3589572367872923</v>
      </c>
      <c r="AU379" s="17">
        <f t="shared" si="1235"/>
        <v>-9.8918703688862492E-2</v>
      </c>
      <c r="AV379" s="17">
        <f t="shared" si="1235"/>
        <v>0.19632968991908248</v>
      </c>
      <c r="AW379" s="17">
        <f t="shared" si="1235"/>
        <v>0.15691961802626081</v>
      </c>
      <c r="AX379" s="17">
        <f t="shared" si="1235"/>
        <v>6.3063092663455125E-2</v>
      </c>
      <c r="AY379" s="17">
        <f t="shared" si="1235"/>
        <v>0.2529709979501043</v>
      </c>
      <c r="AZ379" s="69">
        <f t="shared" si="1235"/>
        <v>0.123520815463028</v>
      </c>
      <c r="BA379" s="17">
        <f t="shared" si="1235"/>
        <v>0.40113558811491995</v>
      </c>
      <c r="BB379" s="17">
        <f t="shared" si="1235"/>
        <v>0.26460471347550252</v>
      </c>
      <c r="BC379" s="17">
        <f t="shared" si="1235"/>
        <v>0.25962767072164844</v>
      </c>
      <c r="BD379" s="17">
        <f t="shared" si="1235"/>
        <v>0.50913510984063581</v>
      </c>
      <c r="BE379" s="17">
        <f t="shared" si="1235"/>
        <v>0.60006695245670161</v>
      </c>
      <c r="BF379" s="17">
        <f t="shared" si="1235"/>
        <v>0.49278864658896304</v>
      </c>
      <c r="BG379" s="17">
        <f t="shared" ref="BG379:BZ379" si="1236">CORREL($N$322:$N$360,EH$196:EH$234)</f>
        <v>0.538766643680755</v>
      </c>
      <c r="BH379" s="17">
        <f t="shared" si="1236"/>
        <v>0.23083575533998396</v>
      </c>
      <c r="BI379" s="17">
        <f t="shared" si="1236"/>
        <v>4.419144339109287E-2</v>
      </c>
      <c r="BJ379" s="17">
        <f t="shared" si="1236"/>
        <v>-0.11137359458772</v>
      </c>
      <c r="BK379" s="17">
        <f t="shared" si="1236"/>
        <v>0.37355785734129016</v>
      </c>
      <c r="BL379" s="17">
        <f t="shared" si="1236"/>
        <v>0.4411903862102361</v>
      </c>
      <c r="BM379" s="69">
        <f t="shared" si="1236"/>
        <v>0.56674953031598108</v>
      </c>
      <c r="BN379" s="17">
        <f t="shared" si="1236"/>
        <v>0.23839254444745531</v>
      </c>
      <c r="BO379" s="17">
        <f t="shared" si="1236"/>
        <v>-0.21436737261154015</v>
      </c>
      <c r="BP379" s="17">
        <f t="shared" si="1236"/>
        <v>-0.23433931131011934</v>
      </c>
      <c r="BQ379" s="17">
        <f t="shared" si="1236"/>
        <v>-0.24622705137651887</v>
      </c>
      <c r="BR379" s="17">
        <f t="shared" si="1236"/>
        <v>0.39730308089950789</v>
      </c>
      <c r="BS379" s="17">
        <f t="shared" si="1236"/>
        <v>0.35646580736179384</v>
      </c>
      <c r="BT379" s="17">
        <f t="shared" si="1236"/>
        <v>-0.19926795912482972</v>
      </c>
      <c r="BU379" s="17">
        <f t="shared" si="1236"/>
        <v>0.24880272183145055</v>
      </c>
      <c r="BV379" s="17">
        <f t="shared" si="1236"/>
        <v>2.7712268842079751E-2</v>
      </c>
      <c r="BW379" s="17">
        <f t="shared" si="1236"/>
        <v>-0.10243449144645103</v>
      </c>
      <c r="BX379" s="17">
        <f t="shared" si="1236"/>
        <v>9.9276125118538089E-2</v>
      </c>
      <c r="BY379" s="17">
        <f t="shared" si="1236"/>
        <v>9.9276125118538089E-2</v>
      </c>
      <c r="BZ379" s="17">
        <f t="shared" si="1236"/>
        <v>0.10269891506516676</v>
      </c>
    </row>
    <row r="380" spans="1:78">
      <c r="A380" s="7" t="s">
        <v>274</v>
      </c>
      <c r="B380" s="17">
        <f t="shared" ref="B380:Q380" si="1237">CORREL($O$322:$O$360,H$46:H$84)</f>
        <v>-7.6890990473937146E-2</v>
      </c>
      <c r="C380" s="17">
        <f t="shared" si="1237"/>
        <v>-0.14673322890485019</v>
      </c>
      <c r="D380" s="17">
        <f t="shared" si="1237"/>
        <v>-1.9618447606098651E-2</v>
      </c>
      <c r="E380" s="17">
        <f t="shared" si="1237"/>
        <v>-8.2028268934591822E-2</v>
      </c>
      <c r="F380" s="17">
        <f t="shared" si="1237"/>
        <v>5.6538748292432398E-2</v>
      </c>
      <c r="G380" s="17">
        <f t="shared" si="1237"/>
        <v>3.2520002937418059E-2</v>
      </c>
      <c r="H380" s="17">
        <f t="shared" si="1237"/>
        <v>5.4350343931538196E-2</v>
      </c>
      <c r="I380" s="17">
        <f t="shared" si="1237"/>
        <v>4.8347152431419044E-2</v>
      </c>
      <c r="J380" s="17">
        <f t="shared" si="1237"/>
        <v>-4.6822622702112605E-2</v>
      </c>
      <c r="K380" s="17">
        <f t="shared" si="1237"/>
        <v>-3.3085786036658224E-2</v>
      </c>
      <c r="L380" s="17">
        <f t="shared" si="1237"/>
        <v>1.7539330912589635E-3</v>
      </c>
      <c r="M380" s="17">
        <f t="shared" si="1237"/>
        <v>4.2230160953284322E-2</v>
      </c>
      <c r="N380" s="17">
        <f t="shared" si="1237"/>
        <v>2.3061533104237995E-2</v>
      </c>
      <c r="O380" s="17">
        <f t="shared" si="1237"/>
        <v>2.7732477487951684E-2</v>
      </c>
      <c r="P380" s="17">
        <f t="shared" si="1237"/>
        <v>9.3179476228890015E-2</v>
      </c>
      <c r="Q380" s="17">
        <f t="shared" si="1237"/>
        <v>-7.6418715247586561E-2</v>
      </c>
      <c r="R380" s="17">
        <f t="shared" ref="R380" si="1238">CORREL($O$322:$O$360,X$46:X$84)</f>
        <v>-0.10363395497803266</v>
      </c>
      <c r="S380" s="17">
        <f t="shared" ref="S380" si="1239">CORREL($O$322:$O$360,Y$46:Y$84)</f>
        <v>0.10505207408498855</v>
      </c>
      <c r="T380" s="17">
        <f t="shared" ref="T380" si="1240">CORREL($O$322:$O$360,Z$46:Z$84)</f>
        <v>0.15654214975970257</v>
      </c>
      <c r="U380" s="17">
        <f t="shared" ref="U380" si="1241">CORREL($O$322:$O$360,AA$46:AA$84)</f>
        <v>-0.15845053114339563</v>
      </c>
      <c r="V380" s="17">
        <f t="shared" ref="V380" si="1242">CORREL($O$322:$O$360,AB$46:AB$84)</f>
        <v>-0.29702621224443182</v>
      </c>
      <c r="W380" s="17">
        <f t="shared" ref="W380" si="1243">CORREL($O$322:$O$360,AC$46:AC$84)</f>
        <v>-7.1193757987561335E-2</v>
      </c>
      <c r="Z380" s="66" t="s">
        <v>224</v>
      </c>
      <c r="AA380" s="17">
        <f t="shared" ref="AA380:BF380" si="1244">CORREL($O$322:$O$360,DB$196:DB$234)</f>
        <v>5.8756881348956139E-2</v>
      </c>
      <c r="AB380" s="17">
        <f t="shared" si="1244"/>
        <v>-8.7721190873967098E-3</v>
      </c>
      <c r="AC380" s="17">
        <f t="shared" si="1244"/>
        <v>-6.567016121158048E-2</v>
      </c>
      <c r="AD380" s="17">
        <f t="shared" si="1244"/>
        <v>-0.1164986919379505</v>
      </c>
      <c r="AE380" s="17">
        <f t="shared" si="1244"/>
        <v>-0.20128768402135369</v>
      </c>
      <c r="AF380" s="17">
        <f t="shared" si="1244"/>
        <v>5.9820199411141438E-2</v>
      </c>
      <c r="AG380" s="17">
        <f t="shared" si="1244"/>
        <v>-0.19310957845979165</v>
      </c>
      <c r="AH380" s="17">
        <f t="shared" si="1244"/>
        <v>-0.10965696675129283</v>
      </c>
      <c r="AI380" s="17">
        <f t="shared" si="1244"/>
        <v>0.15302401685126207</v>
      </c>
      <c r="AJ380" s="17">
        <f t="shared" si="1244"/>
        <v>4.6809240821807957E-2</v>
      </c>
      <c r="AK380" s="17">
        <f t="shared" si="1244"/>
        <v>-5.1731938332425044E-2</v>
      </c>
      <c r="AL380" s="17">
        <f t="shared" si="1244"/>
        <v>-3.7559716475245912E-2</v>
      </c>
      <c r="AM380" s="68">
        <f t="shared" si="1244"/>
        <v>-0.20400094384409923</v>
      </c>
      <c r="AN380" s="17">
        <f t="shared" si="1244"/>
        <v>-0.23461842236604036</v>
      </c>
      <c r="AO380" s="17">
        <f t="shared" si="1244"/>
        <v>-5.7507924614479795E-2</v>
      </c>
      <c r="AP380" s="17">
        <f t="shared" si="1244"/>
        <v>-0.18721180217202396</v>
      </c>
      <c r="AQ380" s="17">
        <f t="shared" si="1244"/>
        <v>-0.17800602836384563</v>
      </c>
      <c r="AR380" s="17">
        <f t="shared" si="1244"/>
        <v>-0.30939998471897784</v>
      </c>
      <c r="AS380" s="17">
        <f t="shared" si="1244"/>
        <v>-0.23817738614851039</v>
      </c>
      <c r="AT380" s="17">
        <f t="shared" si="1244"/>
        <v>-0.20336406879270164</v>
      </c>
      <c r="AU380" s="17">
        <f t="shared" si="1244"/>
        <v>-0.39724884962203305</v>
      </c>
      <c r="AV380" s="17">
        <f t="shared" si="1244"/>
        <v>6.3747628408054077E-2</v>
      </c>
      <c r="AW380" s="17">
        <f t="shared" si="1244"/>
        <v>0.15139206851446621</v>
      </c>
      <c r="AX380" s="17">
        <f t="shared" si="1244"/>
        <v>-0.28677216780064813</v>
      </c>
      <c r="AY380" s="17">
        <f t="shared" si="1244"/>
        <v>-0.13870084308746305</v>
      </c>
      <c r="AZ380" s="68">
        <f t="shared" si="1244"/>
        <v>-0.37641092662499986</v>
      </c>
      <c r="BA380" s="17">
        <f t="shared" si="1244"/>
        <v>0.11979112229496773</v>
      </c>
      <c r="BB380" s="17">
        <f t="shared" si="1244"/>
        <v>2.5293310057582876E-3</v>
      </c>
      <c r="BC380" s="17">
        <f t="shared" si="1244"/>
        <v>-1.673779122354278E-2</v>
      </c>
      <c r="BD380" s="17">
        <f t="shared" si="1244"/>
        <v>4.4780914015512402E-3</v>
      </c>
      <c r="BE380" s="17">
        <f t="shared" si="1244"/>
        <v>-1.7564180893893427E-2</v>
      </c>
      <c r="BF380" s="17">
        <f t="shared" si="1244"/>
        <v>0.13241873075458938</v>
      </c>
      <c r="BG380" s="17">
        <f t="shared" ref="BG380:BZ380" si="1245">CORREL($O$322:$O$360,EH$196:EH$234)</f>
        <v>-0.13118795376033721</v>
      </c>
      <c r="BH380" s="17">
        <f t="shared" si="1245"/>
        <v>7.2665449417039174E-2</v>
      </c>
      <c r="BI380" s="17">
        <f t="shared" si="1245"/>
        <v>0.24532575677665647</v>
      </c>
      <c r="BJ380" s="17">
        <f t="shared" si="1245"/>
        <v>7.1649493343639683E-3</v>
      </c>
      <c r="BK380" s="17">
        <f t="shared" si="1245"/>
        <v>6.5784773374906846E-2</v>
      </c>
      <c r="BL380" s="17">
        <f t="shared" si="1245"/>
        <v>3.973010211647224E-3</v>
      </c>
      <c r="BM380" s="68">
        <f t="shared" si="1245"/>
        <v>-3.4459165353108598E-2</v>
      </c>
      <c r="BN380" s="17">
        <f t="shared" si="1245"/>
        <v>0.19688217455225981</v>
      </c>
      <c r="BO380" s="17">
        <f t="shared" si="1245"/>
        <v>5.0095901024821872E-2</v>
      </c>
      <c r="BP380" s="17">
        <f t="shared" si="1245"/>
        <v>0.11153474726211082</v>
      </c>
      <c r="BQ380" s="17">
        <f t="shared" si="1245"/>
        <v>-4.8058344879109809E-2</v>
      </c>
      <c r="BR380" s="17">
        <f t="shared" si="1245"/>
        <v>-9.8833651936036812E-2</v>
      </c>
      <c r="BS380" s="17">
        <f t="shared" si="1245"/>
        <v>0.15346082921266391</v>
      </c>
      <c r="BT380" s="17">
        <f t="shared" si="1245"/>
        <v>-1.0539431637008347E-2</v>
      </c>
      <c r="BU380" s="17">
        <f t="shared" si="1245"/>
        <v>0.19596177106620605</v>
      </c>
      <c r="BV380" s="17">
        <f t="shared" si="1245"/>
        <v>3.6219545370708782E-2</v>
      </c>
      <c r="BW380" s="17">
        <f t="shared" si="1245"/>
        <v>2.7772700575077081E-2</v>
      </c>
      <c r="BX380" s="17">
        <f t="shared" si="1245"/>
        <v>0.14191296274558099</v>
      </c>
      <c r="BY380" s="17">
        <f t="shared" si="1245"/>
        <v>0.14191296274558099</v>
      </c>
      <c r="BZ380" s="17">
        <f t="shared" si="1245"/>
        <v>-2.4917893478168519E-2</v>
      </c>
    </row>
    <row r="381" spans="1:78">
      <c r="A381" s="7" t="s">
        <v>281</v>
      </c>
      <c r="B381" s="17">
        <f t="shared" ref="B381:Q381" si="1246">CORREL($P$322:$P$360,H$46:H$84)</f>
        <v>2.9434540174760656E-2</v>
      </c>
      <c r="C381" s="17">
        <f t="shared" si="1246"/>
        <v>0.22021022610034102</v>
      </c>
      <c r="D381" s="17">
        <f t="shared" si="1246"/>
        <v>4.7965087766976399E-3</v>
      </c>
      <c r="E381" s="17">
        <f t="shared" si="1246"/>
        <v>1.3844748683096498E-2</v>
      </c>
      <c r="F381" s="17">
        <f t="shared" si="1246"/>
        <v>-2.4295456498529312E-2</v>
      </c>
      <c r="G381" s="17">
        <f t="shared" si="1246"/>
        <v>-0.15599190526826889</v>
      </c>
      <c r="H381" s="17">
        <f t="shared" si="1246"/>
        <v>-0.28644846706608273</v>
      </c>
      <c r="I381" s="17">
        <f t="shared" si="1246"/>
        <v>-0.15755030369136414</v>
      </c>
      <c r="J381" s="17">
        <f t="shared" si="1246"/>
        <v>-9.2805412027367445E-2</v>
      </c>
      <c r="K381" s="17">
        <f t="shared" si="1246"/>
        <v>-0.12686209888951666</v>
      </c>
      <c r="L381" s="17">
        <f t="shared" si="1246"/>
        <v>-0.14273875457439891</v>
      </c>
      <c r="M381" s="17">
        <f t="shared" si="1246"/>
        <v>-0.11645670997209771</v>
      </c>
      <c r="N381" s="17">
        <f t="shared" si="1246"/>
        <v>-0.12087821284760726</v>
      </c>
      <c r="O381" s="17">
        <f t="shared" si="1246"/>
        <v>-0.16492635023591737</v>
      </c>
      <c r="P381" s="17">
        <f t="shared" si="1246"/>
        <v>-0.16898335846557735</v>
      </c>
      <c r="Q381" s="17">
        <f t="shared" si="1246"/>
        <v>4.1903121246033874E-3</v>
      </c>
      <c r="R381" s="17">
        <f t="shared" ref="R381" si="1247">CORREL($P$322:$P$360,X$46:X$84)</f>
        <v>7.7782782899295383E-2</v>
      </c>
      <c r="S381" s="17">
        <f t="shared" ref="S381" si="1248">CORREL($P$322:$P$360,Y$46:Y$84)</f>
        <v>-5.4881475351020406E-2</v>
      </c>
      <c r="T381" s="17">
        <f t="shared" ref="T381" si="1249">CORREL($P$322:$P$360,Z$46:Z$84)</f>
        <v>-8.0607924504583484E-2</v>
      </c>
      <c r="U381" s="17">
        <f t="shared" ref="U381" si="1250">CORREL($P$322:$P$360,AA$46:AA$84)</f>
        <v>0.2233014975024995</v>
      </c>
      <c r="V381" s="17">
        <f t="shared" ref="V381" si="1251">CORREL($P$322:$P$360,AB$46:AB$84)</f>
        <v>0.1590321145997782</v>
      </c>
      <c r="W381" s="17">
        <f t="shared" ref="W381" si="1252">CORREL($P$322:$P$360,AC$46:AC$84)</f>
        <v>0.12798043123846214</v>
      </c>
      <c r="Z381" s="66" t="s">
        <v>225</v>
      </c>
      <c r="AA381" s="17">
        <f t="shared" ref="AA381:BF381" si="1253">CORREL($P$322:$P$360,DB$196:DB$234)</f>
        <v>-0.26275382709659217</v>
      </c>
      <c r="AB381" s="17">
        <f t="shared" si="1253"/>
        <v>-0.27355879895217189</v>
      </c>
      <c r="AC381" s="17">
        <f t="shared" si="1253"/>
        <v>-7.4751768215734538E-2</v>
      </c>
      <c r="AD381" s="17">
        <f t="shared" si="1253"/>
        <v>-0.36395079391199314</v>
      </c>
      <c r="AE381" s="17">
        <f t="shared" si="1253"/>
        <v>-0.4368638451731896</v>
      </c>
      <c r="AF381" s="17">
        <f t="shared" si="1253"/>
        <v>-0.27851569403953047</v>
      </c>
      <c r="AG381" s="17">
        <f t="shared" si="1253"/>
        <v>-0.35055926015340522</v>
      </c>
      <c r="AH381" s="17">
        <f t="shared" si="1253"/>
        <v>-0.24450218630172241</v>
      </c>
      <c r="AI381" s="17">
        <f t="shared" si="1253"/>
        <v>-0.31642836239418426</v>
      </c>
      <c r="AJ381" s="17">
        <f t="shared" si="1253"/>
        <v>-0.10497929226688202</v>
      </c>
      <c r="AK381" s="17">
        <f t="shared" si="1253"/>
        <v>-0.39514267112408036</v>
      </c>
      <c r="AL381" s="17">
        <f t="shared" si="1253"/>
        <v>-0.29535754906804335</v>
      </c>
      <c r="AM381" s="68">
        <f t="shared" si="1253"/>
        <v>-0.40305731045440435</v>
      </c>
      <c r="AN381" s="17">
        <f t="shared" si="1253"/>
        <v>7.1823343819960389E-2</v>
      </c>
      <c r="AO381" s="17">
        <f t="shared" si="1253"/>
        <v>-0.18622379183284826</v>
      </c>
      <c r="AP381" s="17">
        <f t="shared" si="1253"/>
        <v>-2.9014827762117539E-2</v>
      </c>
      <c r="AQ381" s="17">
        <f t="shared" si="1253"/>
        <v>-0.17747048120208783</v>
      </c>
      <c r="AR381" s="17">
        <f t="shared" si="1253"/>
        <v>-0.18607227392339598</v>
      </c>
      <c r="AS381" s="17">
        <f t="shared" si="1253"/>
        <v>-2.8342314390935653E-3</v>
      </c>
      <c r="AT381" s="17">
        <f t="shared" si="1253"/>
        <v>-0.12952120270946829</v>
      </c>
      <c r="AU381" s="17">
        <f t="shared" si="1253"/>
        <v>1.2773203734269944E-2</v>
      </c>
      <c r="AV381" s="17">
        <f t="shared" si="1253"/>
        <v>-0.18906584026433335</v>
      </c>
      <c r="AW381" s="17">
        <f t="shared" si="1253"/>
        <v>-0.32318142674504297</v>
      </c>
      <c r="AX381" s="17">
        <f t="shared" si="1253"/>
        <v>-0.12190289752939713</v>
      </c>
      <c r="AY381" s="17">
        <f t="shared" si="1253"/>
        <v>6.296116871105871E-2</v>
      </c>
      <c r="AZ381" s="68">
        <f t="shared" si="1253"/>
        <v>-8.8621064057591556E-2</v>
      </c>
      <c r="BA381" s="17">
        <f t="shared" si="1253"/>
        <v>-0.32740178360716349</v>
      </c>
      <c r="BB381" s="17">
        <f t="shared" si="1253"/>
        <v>-0.22666840677674052</v>
      </c>
      <c r="BC381" s="17">
        <f t="shared" si="1253"/>
        <v>-0.1094462659174676</v>
      </c>
      <c r="BD381" s="17">
        <f t="shared" si="1253"/>
        <v>-0.45397472985995257</v>
      </c>
      <c r="BE381" s="17">
        <f t="shared" si="1253"/>
        <v>-0.41637224092569552</v>
      </c>
      <c r="BF381" s="17">
        <f t="shared" si="1253"/>
        <v>-0.30098464722635571</v>
      </c>
      <c r="BG381" s="17">
        <f t="shared" ref="BG381:BZ381" si="1254">CORREL($P$322:$P$360,EH$196:EH$234)</f>
        <v>-0.44760478086398325</v>
      </c>
      <c r="BH381" s="17">
        <f t="shared" si="1254"/>
        <v>-0.17951434673645658</v>
      </c>
      <c r="BI381" s="17">
        <f t="shared" si="1254"/>
        <v>-7.7093963481336431E-2</v>
      </c>
      <c r="BJ381" s="17">
        <f t="shared" si="1254"/>
        <v>0.13398678650993892</v>
      </c>
      <c r="BK381" s="17">
        <f t="shared" si="1254"/>
        <v>-0.32472448390545877</v>
      </c>
      <c r="BL381" s="17">
        <f t="shared" si="1254"/>
        <v>-0.25717691791062236</v>
      </c>
      <c r="BM381" s="68">
        <f t="shared" si="1254"/>
        <v>-0.42667236335051922</v>
      </c>
      <c r="BN381" s="17">
        <f t="shared" si="1254"/>
        <v>-0.27791949885464157</v>
      </c>
      <c r="BO381" s="17">
        <f t="shared" si="1254"/>
        <v>-3.5968692836976172E-2</v>
      </c>
      <c r="BP381" s="17">
        <f t="shared" si="1254"/>
        <v>5.5871060829020727E-2</v>
      </c>
      <c r="BQ381" s="17">
        <f t="shared" si="1254"/>
        <v>-4.1253070615678226E-2</v>
      </c>
      <c r="BR381" s="17">
        <f t="shared" si="1254"/>
        <v>-0.31672626431407119</v>
      </c>
      <c r="BS381" s="17">
        <f t="shared" si="1254"/>
        <v>-0.24376155675723288</v>
      </c>
      <c r="BT381" s="17">
        <f t="shared" si="1254"/>
        <v>8.6073420759817235E-2</v>
      </c>
      <c r="BU381" s="17">
        <f t="shared" si="1254"/>
        <v>-0.38351597822808237</v>
      </c>
      <c r="BV381" s="17">
        <f t="shared" si="1254"/>
        <v>-0.35573289050328433</v>
      </c>
      <c r="BW381" s="17">
        <f t="shared" si="1254"/>
        <v>-0.10898332491152243</v>
      </c>
      <c r="BX381" s="17">
        <f t="shared" si="1254"/>
        <v>-0.38156035470056965</v>
      </c>
      <c r="BY381" s="17">
        <f t="shared" si="1254"/>
        <v>-0.38156035470056965</v>
      </c>
      <c r="BZ381" s="17">
        <f t="shared" si="1254"/>
        <v>-0.24858322919045403</v>
      </c>
    </row>
    <row r="382" spans="1:78">
      <c r="A382" s="7" t="s">
        <v>282</v>
      </c>
      <c r="B382" s="17">
        <f t="shared" ref="B382:Q382" si="1255">CORREL($Q$322:$Q$360,H$46:H$84)</f>
        <v>-0.10242055349343772</v>
      </c>
      <c r="C382" s="17">
        <f t="shared" si="1255"/>
        <v>1.6824674545182178E-2</v>
      </c>
      <c r="D382" s="17">
        <f t="shared" si="1255"/>
        <v>-0.10699233755856605</v>
      </c>
      <c r="E382" s="17">
        <f t="shared" si="1255"/>
        <v>3.8437931577594391E-2</v>
      </c>
      <c r="F382" s="17">
        <f t="shared" si="1255"/>
        <v>-4.1533250279789458E-3</v>
      </c>
      <c r="G382" s="17">
        <f t="shared" si="1255"/>
        <v>2.4459054703467566E-2</v>
      </c>
      <c r="H382" s="17">
        <f t="shared" si="1255"/>
        <v>0.20960394758859371</v>
      </c>
      <c r="I382" s="17">
        <f t="shared" si="1255"/>
        <v>0.26819285639303253</v>
      </c>
      <c r="J382" s="17">
        <f t="shared" si="1255"/>
        <v>7.8401002747006718E-2</v>
      </c>
      <c r="K382" s="17">
        <f t="shared" si="1255"/>
        <v>0.1062094547234249</v>
      </c>
      <c r="L382" s="17">
        <f t="shared" si="1255"/>
        <v>0.18543086951046389</v>
      </c>
      <c r="M382" s="17">
        <f t="shared" si="1255"/>
        <v>0.21355598910569695</v>
      </c>
      <c r="N382" s="17">
        <f t="shared" si="1255"/>
        <v>0.19454813855042224</v>
      </c>
      <c r="O382" s="17">
        <f t="shared" si="1255"/>
        <v>0.27513335108401626</v>
      </c>
      <c r="P382" s="17">
        <f t="shared" si="1255"/>
        <v>0.30785190934140627</v>
      </c>
      <c r="Q382" s="17">
        <f t="shared" si="1255"/>
        <v>-6.8821276627188867E-3</v>
      </c>
      <c r="R382" s="17">
        <f t="shared" ref="R382" si="1256">CORREL($Q$322:$Q$360,X$46:X$84)</f>
        <v>-0.10183941060975951</v>
      </c>
      <c r="S382" s="17">
        <f t="shared" ref="S382" si="1257">CORREL($Q$322:$Q$360,Y$46:Y$84)</f>
        <v>-9.1328242881797667E-2</v>
      </c>
      <c r="T382" s="17">
        <f t="shared" ref="T382" si="1258">CORREL($Q$322:$Q$360,Z$46:Z$84)</f>
        <v>-0.2838894430256037</v>
      </c>
      <c r="U382" s="17">
        <f t="shared" ref="U382" si="1259">CORREL($Q$322:$Q$360,AA$46:AA$84)</f>
        <v>3.7956362455934513E-2</v>
      </c>
      <c r="V382" s="17">
        <f t="shared" ref="V382" si="1260">CORREL($Q$322:$Q$360,AB$46:AB$84)</f>
        <v>5.1249243197401963E-2</v>
      </c>
      <c r="W382" s="17">
        <f t="shared" ref="W382" si="1261">CORREL($Q$322:$Q$360,AC$46:AC$84)</f>
        <v>-3.188987133037658E-2</v>
      </c>
      <c r="Z382" s="66" t="s">
        <v>226</v>
      </c>
      <c r="AA382" s="17">
        <f t="shared" ref="AA382:BF382" si="1262">CORREL($Q$322:$Q$360,DB$196:DB$234)</f>
        <v>0.26960982502989683</v>
      </c>
      <c r="AB382" s="17">
        <f t="shared" si="1262"/>
        <v>0.29883338752448646</v>
      </c>
      <c r="AC382" s="17">
        <f t="shared" si="1262"/>
        <v>0.39949759737600821</v>
      </c>
      <c r="AD382" s="17">
        <f t="shared" si="1262"/>
        <v>0.336737098890943</v>
      </c>
      <c r="AE382" s="17">
        <f t="shared" si="1262"/>
        <v>-3.9572366019971959E-2</v>
      </c>
      <c r="AF382" s="17">
        <f t="shared" si="1262"/>
        <v>0.19447470356066066</v>
      </c>
      <c r="AG382" s="17">
        <f t="shared" si="1262"/>
        <v>-1.4848138351568398E-2</v>
      </c>
      <c r="AH382" s="17">
        <f t="shared" si="1262"/>
        <v>0.185870831227088</v>
      </c>
      <c r="AI382" s="17">
        <f t="shared" si="1262"/>
        <v>0.25440013590381688</v>
      </c>
      <c r="AJ382" s="17">
        <f t="shared" si="1262"/>
        <v>0.2415418303178633</v>
      </c>
      <c r="AK382" s="17">
        <f t="shared" si="1262"/>
        <v>0.16436427924257208</v>
      </c>
      <c r="AL382" s="17">
        <f t="shared" si="1262"/>
        <v>-0.15429476205685594</v>
      </c>
      <c r="AM382" s="68">
        <f t="shared" si="1262"/>
        <v>3.9944080692370702E-2</v>
      </c>
      <c r="AN382" s="17">
        <f t="shared" si="1262"/>
        <v>5.3943281216161633E-2</v>
      </c>
      <c r="AO382" s="17">
        <f t="shared" si="1262"/>
        <v>0.10102355417743369</v>
      </c>
      <c r="AP382" s="17">
        <f t="shared" si="1262"/>
        <v>3.7920166426387236E-2</v>
      </c>
      <c r="AQ382" s="17">
        <f t="shared" si="1262"/>
        <v>0.11477080053506271</v>
      </c>
      <c r="AR382" s="17">
        <f t="shared" si="1262"/>
        <v>-0.12510675197059429</v>
      </c>
      <c r="AS382" s="17">
        <f t="shared" si="1262"/>
        <v>-6.4304867178792163E-2</v>
      </c>
      <c r="AT382" s="17">
        <f t="shared" si="1262"/>
        <v>1.0692501681537977E-2</v>
      </c>
      <c r="AU382" s="17">
        <f t="shared" si="1262"/>
        <v>-2.273751639843441E-2</v>
      </c>
      <c r="AV382" s="17">
        <f t="shared" si="1262"/>
        <v>7.4250497036049856E-2</v>
      </c>
      <c r="AW382" s="17">
        <f t="shared" si="1262"/>
        <v>-1.1344670132838953E-2</v>
      </c>
      <c r="AX382" s="17">
        <f t="shared" si="1262"/>
        <v>7.1377476856605213E-3</v>
      </c>
      <c r="AY382" s="17">
        <f t="shared" si="1262"/>
        <v>-5.0688009217580814E-2</v>
      </c>
      <c r="AZ382" s="68">
        <f t="shared" si="1262"/>
        <v>-6.0487728591312323E-2</v>
      </c>
      <c r="BA382" s="17">
        <f t="shared" si="1262"/>
        <v>0.13506841791682303</v>
      </c>
      <c r="BB382" s="17">
        <f t="shared" si="1262"/>
        <v>0.36167495170159847</v>
      </c>
      <c r="BC382" s="17">
        <f t="shared" si="1262"/>
        <v>0.37409242225986494</v>
      </c>
      <c r="BD382" s="17">
        <f t="shared" si="1262"/>
        <v>0.25918860778993374</v>
      </c>
      <c r="BE382" s="17">
        <f t="shared" si="1262"/>
        <v>-5.2173356127900854E-2</v>
      </c>
      <c r="BF382" s="17">
        <f t="shared" si="1262"/>
        <v>0.10632196705096625</v>
      </c>
      <c r="BG382" s="17">
        <f t="shared" ref="BG382:BZ382" si="1263">CORREL($Q$322:$Q$360,EH$196:EH$234)</f>
        <v>2.1314276256841989E-2</v>
      </c>
      <c r="BH382" s="17">
        <f t="shared" si="1263"/>
        <v>0.15243973933805063</v>
      </c>
      <c r="BI382" s="17">
        <f t="shared" si="1263"/>
        <v>7.4690626447645417E-2</v>
      </c>
      <c r="BJ382" s="17">
        <f t="shared" si="1263"/>
        <v>4.3858936164247464E-2</v>
      </c>
      <c r="BK382" s="17">
        <f t="shared" si="1263"/>
        <v>5.1382875365389158E-2</v>
      </c>
      <c r="BL382" s="17">
        <f t="shared" si="1263"/>
        <v>-1.2633736665512119E-2</v>
      </c>
      <c r="BM382" s="68">
        <f t="shared" si="1263"/>
        <v>8.1457193704476724E-2</v>
      </c>
      <c r="BN382" s="17">
        <f t="shared" si="1263"/>
        <v>0.3918517885526201</v>
      </c>
      <c r="BO382" s="17">
        <f t="shared" si="1263"/>
        <v>2.2214043511873779E-2</v>
      </c>
      <c r="BP382" s="17">
        <f t="shared" si="1263"/>
        <v>0.27293436312977265</v>
      </c>
      <c r="BQ382" s="17">
        <f t="shared" si="1263"/>
        <v>0.25733502542903319</v>
      </c>
      <c r="BR382" s="17">
        <f t="shared" si="1263"/>
        <v>0.14299970431761116</v>
      </c>
      <c r="BS382" s="17">
        <f t="shared" si="1263"/>
        <v>0.33518929562010225</v>
      </c>
      <c r="BT382" s="17">
        <f t="shared" si="1263"/>
        <v>-5.5153311638735748E-2</v>
      </c>
      <c r="BU382" s="17">
        <f t="shared" si="1263"/>
        <v>0.28518029144760942</v>
      </c>
      <c r="BV382" s="17">
        <f t="shared" si="1263"/>
        <v>0.32864651233390202</v>
      </c>
      <c r="BW382" s="17">
        <f t="shared" si="1263"/>
        <v>0.28342105876119111</v>
      </c>
      <c r="BX382" s="17">
        <f t="shared" si="1263"/>
        <v>0.2814752408873803</v>
      </c>
      <c r="BY382" s="17">
        <f t="shared" si="1263"/>
        <v>0.2814752408873803</v>
      </c>
      <c r="BZ382" s="17">
        <f t="shared" si="1263"/>
        <v>4.4608195971886748E-2</v>
      </c>
    </row>
    <row r="383" spans="1:78">
      <c r="A383" s="7" t="s">
        <v>269</v>
      </c>
      <c r="B383" s="17">
        <f t="shared" ref="B383:Q383" si="1264">CORREL($R$322:$R$360,H$46:H$84)</f>
        <v>-6.9232670628930085E-2</v>
      </c>
      <c r="C383" s="17">
        <f t="shared" si="1264"/>
        <v>-0.10093174931120043</v>
      </c>
      <c r="D383" s="17">
        <f t="shared" si="1264"/>
        <v>0.19439328526611072</v>
      </c>
      <c r="E383" s="17">
        <f t="shared" si="1264"/>
        <v>0.21157828187090783</v>
      </c>
      <c r="F383" s="17">
        <f t="shared" si="1264"/>
        <v>0.2594452432889422</v>
      </c>
      <c r="G383" s="17">
        <f t="shared" si="1264"/>
        <v>0.28463216061473934</v>
      </c>
      <c r="H383" s="17">
        <f t="shared" si="1264"/>
        <v>0.47597400038464205</v>
      </c>
      <c r="I383" s="17">
        <f t="shared" si="1264"/>
        <v>0.57614024473189274</v>
      </c>
      <c r="J383" s="17">
        <f t="shared" si="1264"/>
        <v>0.4137352614719762</v>
      </c>
      <c r="K383" s="17">
        <f t="shared" si="1264"/>
        <v>0.47413728928435123</v>
      </c>
      <c r="L383" s="17">
        <f t="shared" si="1264"/>
        <v>0.5046329500770077</v>
      </c>
      <c r="M383" s="17">
        <f t="shared" si="1264"/>
        <v>0.52064411399913957</v>
      </c>
      <c r="N383" s="17">
        <f t="shared" si="1264"/>
        <v>0.53658078325146985</v>
      </c>
      <c r="O383" s="17">
        <f t="shared" si="1264"/>
        <v>0.57482636939381881</v>
      </c>
      <c r="P383" s="17">
        <f t="shared" si="1264"/>
        <v>0.52434719796310003</v>
      </c>
      <c r="Q383" s="17">
        <f t="shared" si="1264"/>
        <v>0.31421031915776015</v>
      </c>
      <c r="R383" s="17">
        <f t="shared" ref="R383" si="1265">CORREL($R$322:$R$360,X$46:X$84)</f>
        <v>-0.11773219032974848</v>
      </c>
      <c r="S383" s="17">
        <f t="shared" ref="S383" si="1266">CORREL($R$322:$R$360,Y$46:Y$84)</f>
        <v>-4.7607945459508999E-2</v>
      </c>
      <c r="T383" s="17">
        <f t="shared" ref="T383" si="1267">CORREL($R$322:$R$360,Z$46:Z$84)</f>
        <v>-0.14538711349971836</v>
      </c>
      <c r="U383" s="17">
        <f t="shared" ref="U383" si="1268">CORREL($R$322:$R$360,AA$46:AA$84)</f>
        <v>-1.2367719114406671E-2</v>
      </c>
      <c r="V383" s="17">
        <f t="shared" ref="V383" si="1269">CORREL($R$322:$R$360,AB$46:AB$84)</f>
        <v>-0.10454501854127431</v>
      </c>
      <c r="W383" s="17">
        <f t="shared" ref="W383" si="1270">CORREL($R$322:$R$360,AC$46:AC$84)</f>
        <v>2.3094561676478581E-2</v>
      </c>
      <c r="Z383" s="66" t="s">
        <v>161</v>
      </c>
      <c r="AA383" s="17">
        <f t="shared" ref="AA383:BF383" si="1271">CORREL($R$322:$R$360,DB$196:DB$234)</f>
        <v>-9.9857411338325194E-2</v>
      </c>
      <c r="AB383" s="17">
        <f t="shared" si="1271"/>
        <v>0.2475863449320776</v>
      </c>
      <c r="AC383" s="17">
        <f t="shared" si="1271"/>
        <v>0.15627377377929008</v>
      </c>
      <c r="AD383" s="17">
        <f t="shared" si="1271"/>
        <v>1.6578712466541256E-2</v>
      </c>
      <c r="AE383" s="17">
        <f t="shared" si="1271"/>
        <v>-0.20614891842943939</v>
      </c>
      <c r="AF383" s="17">
        <f t="shared" si="1271"/>
        <v>-0.12515406360914669</v>
      </c>
      <c r="AG383" s="17">
        <f t="shared" si="1271"/>
        <v>-0.14051395037215103</v>
      </c>
      <c r="AH383" s="17">
        <f t="shared" si="1271"/>
        <v>-0.17894170714305413</v>
      </c>
      <c r="AI383" s="17">
        <f t="shared" si="1271"/>
        <v>8.3136464333722251E-2</v>
      </c>
      <c r="AJ383" s="17">
        <f t="shared" si="1271"/>
        <v>0.17336258577257785</v>
      </c>
      <c r="AK383" s="17">
        <f t="shared" si="1271"/>
        <v>-9.1914350651988275E-2</v>
      </c>
      <c r="AL383" s="17">
        <f t="shared" si="1271"/>
        <v>5.3008382242940459E-2</v>
      </c>
      <c r="AM383" s="68">
        <f t="shared" si="1271"/>
        <v>4.6372081509920893E-2</v>
      </c>
      <c r="AN383" s="17">
        <f t="shared" si="1271"/>
        <v>-0.39047901022224474</v>
      </c>
      <c r="AO383" s="17">
        <f t="shared" si="1271"/>
        <v>5.9981850835792785E-2</v>
      </c>
      <c r="AP383" s="17">
        <f t="shared" si="1271"/>
        <v>-7.4517885587514932E-2</v>
      </c>
      <c r="AQ383" s="17">
        <f t="shared" si="1271"/>
        <v>-0.16705876687725341</v>
      </c>
      <c r="AR383" s="17">
        <f t="shared" si="1271"/>
        <v>-0.44586013636470767</v>
      </c>
      <c r="AS383" s="17">
        <f t="shared" si="1271"/>
        <v>-0.44169162862298678</v>
      </c>
      <c r="AT383" s="17">
        <f t="shared" si="1271"/>
        <v>-0.28775875429589426</v>
      </c>
      <c r="AU383" s="17">
        <f t="shared" si="1271"/>
        <v>-0.4109145928079736</v>
      </c>
      <c r="AV383" s="17">
        <f t="shared" si="1271"/>
        <v>-0.13483731586319445</v>
      </c>
      <c r="AW383" s="17">
        <f t="shared" si="1271"/>
        <v>0.18709475533222161</v>
      </c>
      <c r="AX383" s="17">
        <f t="shared" si="1271"/>
        <v>-0.30112737575733184</v>
      </c>
      <c r="AY383" s="17">
        <f t="shared" si="1271"/>
        <v>-0.41073331174487976</v>
      </c>
      <c r="AZ383" s="68">
        <f t="shared" si="1271"/>
        <v>-0.32756543712504771</v>
      </c>
      <c r="BA383" s="17">
        <f t="shared" si="1271"/>
        <v>-8.9783184993099827E-2</v>
      </c>
      <c r="BB383" s="17">
        <f t="shared" si="1271"/>
        <v>0.20494636840500305</v>
      </c>
      <c r="BC383" s="17">
        <f t="shared" si="1271"/>
        <v>0.17131026111632883</v>
      </c>
      <c r="BD383" s="17">
        <f t="shared" si="1271"/>
        <v>-8.4541511241140274E-2</v>
      </c>
      <c r="BE383" s="17">
        <f t="shared" si="1271"/>
        <v>-0.23183954081501812</v>
      </c>
      <c r="BF383" s="17">
        <f t="shared" si="1271"/>
        <v>-0.1594261061926249</v>
      </c>
      <c r="BG383" s="17">
        <f t="shared" ref="BG383:BZ383" si="1272">CORREL($R$322:$R$360,EH$196:EH$234)</f>
        <v>-0.3129707530795055</v>
      </c>
      <c r="BH383" s="17">
        <f t="shared" si="1272"/>
        <v>-7.56826434522683E-2</v>
      </c>
      <c r="BI383" s="17">
        <f t="shared" si="1272"/>
        <v>-1.4421103317289363E-2</v>
      </c>
      <c r="BJ383" s="17">
        <f t="shared" si="1272"/>
        <v>-3.8220579089462019E-2</v>
      </c>
      <c r="BK383" s="17">
        <f t="shared" si="1272"/>
        <v>-0.20764759409971467</v>
      </c>
      <c r="BL383" s="17">
        <f t="shared" si="1272"/>
        <v>-0.10364173587359049</v>
      </c>
      <c r="BM383" s="68">
        <f t="shared" si="1272"/>
        <v>-9.557165926029719E-2</v>
      </c>
      <c r="BN383" s="17">
        <f t="shared" si="1272"/>
        <v>0.20997718045611374</v>
      </c>
      <c r="BO383" s="17">
        <f t="shared" si="1272"/>
        <v>0.16670855327664816</v>
      </c>
      <c r="BP383" s="17">
        <f t="shared" si="1272"/>
        <v>0.17833829377729832</v>
      </c>
      <c r="BQ383" s="17">
        <f t="shared" si="1272"/>
        <v>0.2897923883976864</v>
      </c>
      <c r="BR383" s="17">
        <f t="shared" si="1272"/>
        <v>0.39965211298525377</v>
      </c>
      <c r="BS383" s="17">
        <f t="shared" si="1272"/>
        <v>0.24346283525238674</v>
      </c>
      <c r="BT383" s="17">
        <f t="shared" si="1272"/>
        <v>0.34236967332468632</v>
      </c>
      <c r="BU383" s="17">
        <f t="shared" si="1272"/>
        <v>0.27550388457401304</v>
      </c>
      <c r="BV383" s="17">
        <f t="shared" si="1272"/>
        <v>0.24276796593311181</v>
      </c>
      <c r="BW383" s="17">
        <f t="shared" si="1272"/>
        <v>0.18873995594647985</v>
      </c>
      <c r="BX383" s="17">
        <f t="shared" si="1272"/>
        <v>0.32369848376584309</v>
      </c>
      <c r="BY383" s="17">
        <f t="shared" si="1272"/>
        <v>0.32369848376584309</v>
      </c>
      <c r="BZ383" s="17">
        <f t="shared" si="1272"/>
        <v>0.42231528488123304</v>
      </c>
    </row>
    <row r="384" spans="1:78">
      <c r="A384" s="7" t="s">
        <v>271</v>
      </c>
      <c r="B384" s="17">
        <f t="shared" ref="B384:Q384" si="1273">CORREL($S$322:$S$360,H$46:H$84)</f>
        <v>-0.21683028376826788</v>
      </c>
      <c r="C384" s="17">
        <f t="shared" si="1273"/>
        <v>9.263857272523679E-2</v>
      </c>
      <c r="D384" s="17">
        <f t="shared" si="1273"/>
        <v>0.11636252406139554</v>
      </c>
      <c r="E384" s="17">
        <f t="shared" si="1273"/>
        <v>0.22096589266830652</v>
      </c>
      <c r="F384" s="17">
        <f t="shared" si="1273"/>
        <v>0.32858259365844578</v>
      </c>
      <c r="G384" s="17">
        <f t="shared" si="1273"/>
        <v>0.14476874441194931</v>
      </c>
      <c r="H384" s="17">
        <f t="shared" si="1273"/>
        <v>-0.39361815570502379</v>
      </c>
      <c r="I384" s="17">
        <f t="shared" si="1273"/>
        <v>-0.22393189592656715</v>
      </c>
      <c r="J384" s="17">
        <f t="shared" si="1273"/>
        <v>-0.1030095842110601</v>
      </c>
      <c r="K384" s="17">
        <f t="shared" si="1273"/>
        <v>-0.1526926448336457</v>
      </c>
      <c r="L384" s="17">
        <f t="shared" si="1273"/>
        <v>-0.14206126898416205</v>
      </c>
      <c r="M384" s="17">
        <f t="shared" si="1273"/>
        <v>-0.13278494921521117</v>
      </c>
      <c r="N384" s="17">
        <f t="shared" si="1273"/>
        <v>-0.14604585514678356</v>
      </c>
      <c r="O384" s="17">
        <f t="shared" si="1273"/>
        <v>-0.19843541929139005</v>
      </c>
      <c r="P384" s="17">
        <f t="shared" si="1273"/>
        <v>-0.30994935237466753</v>
      </c>
      <c r="Q384" s="17">
        <f t="shared" si="1273"/>
        <v>4.7250155395121993E-2</v>
      </c>
      <c r="R384" s="17">
        <f t="shared" ref="R384" si="1274">CORREL($S$322:$S$360,X$46:X$84)</f>
        <v>-9.873541250114691E-2</v>
      </c>
      <c r="S384" s="17">
        <f t="shared" ref="S384" si="1275">CORREL($S$322:$S$360,Y$46:Y$84)</f>
        <v>-8.7089927093759456E-2</v>
      </c>
      <c r="T384" s="17">
        <f t="shared" ref="T384" si="1276">CORREL($S$322:$S$360,Z$46:Z$84)</f>
        <v>1.0338395370523454E-2</v>
      </c>
      <c r="U384" s="17">
        <f t="shared" ref="U384" si="1277">CORREL($S$322:$S$360,AA$46:AA$84)</f>
        <v>0.23992250096559797</v>
      </c>
      <c r="V384" s="17">
        <f t="shared" ref="V384" si="1278">CORREL($S$322:$S$360,AB$46:AB$84)</f>
        <v>0.28229600342115951</v>
      </c>
      <c r="W384" s="17">
        <f t="shared" ref="W384" si="1279">CORREL($S$322:$S$360,AC$46:AC$84)</f>
        <v>0.24100529184140687</v>
      </c>
      <c r="Z384" s="66" t="s">
        <v>211</v>
      </c>
      <c r="AA384" s="17">
        <f t="shared" ref="AA384:BF384" si="1280">CORREL($S$322:$S$360,DB$196:DB$234)</f>
        <v>-0.2698863143289999</v>
      </c>
      <c r="AB384" s="17">
        <f t="shared" si="1280"/>
        <v>-6.6793020734989897E-2</v>
      </c>
      <c r="AC384" s="17">
        <f t="shared" si="1280"/>
        <v>-5.4620382622124632E-2</v>
      </c>
      <c r="AD384" s="17">
        <f t="shared" si="1280"/>
        <v>8.023464496062371E-3</v>
      </c>
      <c r="AE384" s="17">
        <f t="shared" si="1280"/>
        <v>-4.8939464792886314E-2</v>
      </c>
      <c r="AF384" s="17">
        <f t="shared" si="1280"/>
        <v>-0.31078392865402071</v>
      </c>
      <c r="AG384" s="17">
        <f t="shared" si="1280"/>
        <v>-0.13662431069727218</v>
      </c>
      <c r="AH384" s="17">
        <f t="shared" si="1280"/>
        <v>-6.5371007729337835E-2</v>
      </c>
      <c r="AI384" s="17">
        <f t="shared" si="1280"/>
        <v>-0.25952643839558215</v>
      </c>
      <c r="AJ384" s="17">
        <f t="shared" si="1280"/>
        <v>-0.20603358808397346</v>
      </c>
      <c r="AK384" s="17">
        <f t="shared" si="1280"/>
        <v>-0.13779831150325442</v>
      </c>
      <c r="AL384" s="17">
        <f t="shared" si="1280"/>
        <v>-0.32677201198593064</v>
      </c>
      <c r="AM384" s="68">
        <f t="shared" si="1280"/>
        <v>-9.9271699254673079E-2</v>
      </c>
      <c r="AN384" s="17">
        <f t="shared" si="1280"/>
        <v>0.21331546265470031</v>
      </c>
      <c r="AO384" s="17">
        <f t="shared" si="1280"/>
        <v>-0.28676290538445381</v>
      </c>
      <c r="AP384" s="17">
        <f t="shared" si="1280"/>
        <v>-0.245962019665599</v>
      </c>
      <c r="AQ384" s="17">
        <f t="shared" si="1280"/>
        <v>1.0622151278760397E-3</v>
      </c>
      <c r="AR384" s="17">
        <f t="shared" si="1280"/>
        <v>0.23476257573259882</v>
      </c>
      <c r="AS384" s="17">
        <f t="shared" si="1280"/>
        <v>0.14877522067653842</v>
      </c>
      <c r="AT384" s="17">
        <f t="shared" si="1280"/>
        <v>2.9491116745923959E-2</v>
      </c>
      <c r="AU384" s="17">
        <f t="shared" si="1280"/>
        <v>0.22595866555966279</v>
      </c>
      <c r="AV384" s="17">
        <f t="shared" si="1280"/>
        <v>6.7622077570070063E-2</v>
      </c>
      <c r="AW384" s="17">
        <f t="shared" si="1280"/>
        <v>-9.1047538296441105E-2</v>
      </c>
      <c r="AX384" s="17">
        <f t="shared" si="1280"/>
        <v>0.11971879814989694</v>
      </c>
      <c r="AY384" s="17">
        <f t="shared" si="1280"/>
        <v>0.18951491436995627</v>
      </c>
      <c r="AZ384" s="68">
        <f t="shared" si="1280"/>
        <v>0.28513278593651908</v>
      </c>
      <c r="BA384" s="17">
        <f t="shared" si="1280"/>
        <v>-0.17474536737866381</v>
      </c>
      <c r="BB384" s="17">
        <f t="shared" si="1280"/>
        <v>4.5853400028981188E-2</v>
      </c>
      <c r="BC384" s="17">
        <f t="shared" si="1280"/>
        <v>3.7866068664360569E-2</v>
      </c>
      <c r="BD384" s="17">
        <f t="shared" si="1280"/>
        <v>-9.3598176135454847E-2</v>
      </c>
      <c r="BE384" s="17">
        <f t="shared" si="1280"/>
        <v>-3.9885475438619193E-2</v>
      </c>
      <c r="BF384" s="17">
        <f t="shared" si="1280"/>
        <v>-0.10998844341474523</v>
      </c>
      <c r="BG384" s="17">
        <f t="shared" ref="BG384:BZ384" si="1281">CORREL($S$322:$S$360,EH$196:EH$234)</f>
        <v>1.2468995551163632E-2</v>
      </c>
      <c r="BH384" s="17">
        <f t="shared" si="1281"/>
        <v>3.0338263256114648E-2</v>
      </c>
      <c r="BI384" s="17">
        <f t="shared" si="1281"/>
        <v>-0.21557471957981231</v>
      </c>
      <c r="BJ384" s="17">
        <f t="shared" si="1281"/>
        <v>-0.18866231519422236</v>
      </c>
      <c r="BK384" s="17">
        <f t="shared" si="1281"/>
        <v>-2.5643314569976091E-2</v>
      </c>
      <c r="BL384" s="17">
        <f t="shared" si="1281"/>
        <v>-0.14417130817474355</v>
      </c>
      <c r="BM384" s="68">
        <f t="shared" si="1281"/>
        <v>-6.1918025150027658E-2</v>
      </c>
      <c r="BN384" s="17">
        <f t="shared" si="1281"/>
        <v>-0.57564818515643446</v>
      </c>
      <c r="BO384" s="17">
        <f t="shared" si="1281"/>
        <v>0.16162147672394311</v>
      </c>
      <c r="BP384" s="17">
        <f t="shared" si="1281"/>
        <v>0.11296737640963295</v>
      </c>
      <c r="BQ384" s="17">
        <f t="shared" si="1281"/>
        <v>0.11274504042387748</v>
      </c>
      <c r="BR384" s="17">
        <f t="shared" si="1281"/>
        <v>-0.39962314330497017</v>
      </c>
      <c r="BS384" s="17">
        <f t="shared" si="1281"/>
        <v>-0.63660375664568236</v>
      </c>
      <c r="BT384" s="17">
        <f t="shared" si="1281"/>
        <v>-0.24237804870931437</v>
      </c>
      <c r="BU384" s="17">
        <f t="shared" si="1281"/>
        <v>-0.57575391280267052</v>
      </c>
      <c r="BV384" s="17">
        <f t="shared" si="1281"/>
        <v>-0.3278813650786413</v>
      </c>
      <c r="BW384" s="17">
        <f t="shared" si="1281"/>
        <v>-0.17957967479706585</v>
      </c>
      <c r="BX384" s="17">
        <f t="shared" si="1281"/>
        <v>-0.38656836916421183</v>
      </c>
      <c r="BY384" s="17">
        <f t="shared" si="1281"/>
        <v>-0.38656836916421183</v>
      </c>
      <c r="BZ384" s="17">
        <f t="shared" si="1281"/>
        <v>-0.34108633846604547</v>
      </c>
    </row>
    <row r="385" spans="1:78">
      <c r="A385" s="7" t="s">
        <v>272</v>
      </c>
      <c r="B385" s="17">
        <f t="shared" ref="B385:Q385" si="1282">CORREL($T$322:$T$360,H$46:H$84)</f>
        <v>0.26408075874821185</v>
      </c>
      <c r="C385" s="17">
        <f t="shared" si="1282"/>
        <v>0.27084915714316454</v>
      </c>
      <c r="D385" s="17">
        <f t="shared" si="1282"/>
        <v>-0.30381585355468943</v>
      </c>
      <c r="E385" s="17">
        <f t="shared" si="1282"/>
        <v>-0.36818819883366832</v>
      </c>
      <c r="F385" s="17">
        <f t="shared" si="1282"/>
        <v>-0.55961238665165924</v>
      </c>
      <c r="G385" s="17">
        <f t="shared" si="1282"/>
        <v>-0.56870948196605187</v>
      </c>
      <c r="H385" s="17">
        <f t="shared" si="1282"/>
        <v>-0.19956716112998096</v>
      </c>
      <c r="I385" s="17">
        <f t="shared" si="1282"/>
        <v>-0.35202701710270667</v>
      </c>
      <c r="J385" s="17">
        <f t="shared" si="1282"/>
        <v>-0.42947703745204996</v>
      </c>
      <c r="K385" s="17">
        <f t="shared" si="1282"/>
        <v>-0.39600803673191237</v>
      </c>
      <c r="L385" s="17">
        <f t="shared" si="1282"/>
        <v>-0.41943817706001441</v>
      </c>
      <c r="M385" s="17">
        <f t="shared" si="1282"/>
        <v>-0.43978856262471827</v>
      </c>
      <c r="N385" s="17">
        <f t="shared" si="1282"/>
        <v>-0.41894818868444272</v>
      </c>
      <c r="O385" s="17">
        <f t="shared" si="1282"/>
        <v>-0.34793590743007191</v>
      </c>
      <c r="P385" s="17">
        <f t="shared" si="1282"/>
        <v>-0.20591727274436916</v>
      </c>
      <c r="Q385" s="17">
        <f t="shared" si="1282"/>
        <v>-0.28988825704264171</v>
      </c>
      <c r="R385" s="17">
        <f t="shared" ref="R385" si="1283">CORREL($T$322:$T$360,X$46:X$84)</f>
        <v>0.35787451237255863</v>
      </c>
      <c r="S385" s="17">
        <f t="shared" ref="S385" si="1284">CORREL($T$322:$T$360,Y$46:Y$84)</f>
        <v>0.36503354459843174</v>
      </c>
      <c r="T385" s="17">
        <f t="shared" ref="T385" si="1285">CORREL($T$322:$T$360,Z$46:Z$84)</f>
        <v>9.0010968155178256E-2</v>
      </c>
      <c r="U385" s="17">
        <f t="shared" ref="U385" si="1286">CORREL($T$322:$T$360,AA$46:AA$84)</f>
        <v>-0.14420463159434024</v>
      </c>
      <c r="V385" s="17">
        <f t="shared" ref="V385" si="1287">CORREL($T$322:$T$360,AB$46:AB$84)</f>
        <v>-0.13795665499696641</v>
      </c>
      <c r="W385" s="17">
        <f t="shared" ref="W385" si="1288">CORREL($T$322:$T$360,AC$46:AC$84)</f>
        <v>-0.168576630599752</v>
      </c>
      <c r="Z385" s="66" t="s">
        <v>202</v>
      </c>
      <c r="AA385" s="17">
        <f t="shared" ref="AA385:BF385" si="1289">CORREL($T$322:$T$360,DB$196:DB$234)</f>
        <v>-0.24587022612870496</v>
      </c>
      <c r="AB385" s="17">
        <f t="shared" si="1289"/>
        <v>-0.19670759293031234</v>
      </c>
      <c r="AC385" s="17">
        <f t="shared" si="1289"/>
        <v>-0.28313579540444583</v>
      </c>
      <c r="AD385" s="17">
        <f t="shared" si="1289"/>
        <v>-0.23974697104083362</v>
      </c>
      <c r="AE385" s="17">
        <f t="shared" si="1289"/>
        <v>-0.39590432914395218</v>
      </c>
      <c r="AF385" s="17">
        <f t="shared" si="1289"/>
        <v>-0.25823573220147877</v>
      </c>
      <c r="AG385" s="17">
        <f t="shared" si="1289"/>
        <v>-9.0617700065768178E-2</v>
      </c>
      <c r="AH385" s="17">
        <f t="shared" si="1289"/>
        <v>-0.17499329951767895</v>
      </c>
      <c r="AI385" s="17">
        <f t="shared" si="1289"/>
        <v>9.6551207528113955E-2</v>
      </c>
      <c r="AJ385" s="17">
        <f t="shared" si="1289"/>
        <v>0.14763035100406388</v>
      </c>
      <c r="AK385" s="17">
        <f t="shared" si="1289"/>
        <v>-9.526417331497597E-2</v>
      </c>
      <c r="AL385" s="17">
        <f t="shared" si="1289"/>
        <v>-0.15128126122836005</v>
      </c>
      <c r="AM385" s="68">
        <f t="shared" si="1289"/>
        <v>-0.29520188048345902</v>
      </c>
      <c r="AN385" s="17">
        <f t="shared" si="1289"/>
        <v>-0.17703408279211305</v>
      </c>
      <c r="AO385" s="17">
        <f t="shared" si="1289"/>
        <v>0.14219615618484896</v>
      </c>
      <c r="AP385" s="17">
        <f t="shared" si="1289"/>
        <v>0.13653173839466021</v>
      </c>
      <c r="AQ385" s="17">
        <f t="shared" si="1289"/>
        <v>-5.6250199711381232E-2</v>
      </c>
      <c r="AR385" s="17">
        <f t="shared" si="1289"/>
        <v>-0.13654482360427159</v>
      </c>
      <c r="AS385" s="17">
        <f t="shared" si="1289"/>
        <v>-8.7901723654294203E-2</v>
      </c>
      <c r="AT385" s="17">
        <f t="shared" si="1289"/>
        <v>-0.15581530079794398</v>
      </c>
      <c r="AU385" s="17">
        <f t="shared" si="1289"/>
        <v>5.6616737435248997E-2</v>
      </c>
      <c r="AV385" s="17">
        <f t="shared" si="1289"/>
        <v>-8.9815412834300348E-2</v>
      </c>
      <c r="AW385" s="17">
        <f t="shared" si="1289"/>
        <v>1.0266656951638795E-3</v>
      </c>
      <c r="AX385" s="17">
        <f t="shared" si="1289"/>
        <v>-7.5725568252257352E-3</v>
      </c>
      <c r="AY385" s="17">
        <f t="shared" si="1289"/>
        <v>-9.9818838513821326E-2</v>
      </c>
      <c r="AZ385" s="68">
        <f t="shared" si="1289"/>
        <v>-0.11276458130445434</v>
      </c>
      <c r="BA385" s="17">
        <f t="shared" si="1289"/>
        <v>-0.32287004030282312</v>
      </c>
      <c r="BB385" s="17">
        <f t="shared" si="1289"/>
        <v>-0.47307926226374164</v>
      </c>
      <c r="BC385" s="17">
        <f t="shared" si="1289"/>
        <v>-0.49199822204351085</v>
      </c>
      <c r="BD385" s="17">
        <f t="shared" si="1289"/>
        <v>-0.34380445287528699</v>
      </c>
      <c r="BE385" s="17">
        <f t="shared" si="1289"/>
        <v>-0.3636172622240007</v>
      </c>
      <c r="BF385" s="17">
        <f t="shared" si="1289"/>
        <v>-0.34717538888994404</v>
      </c>
      <c r="BG385" s="17">
        <f t="shared" ref="BG385:BZ385" si="1290">CORREL($T$322:$T$360,EH$196:EH$234)</f>
        <v>-0.25356232299448034</v>
      </c>
      <c r="BH385" s="17">
        <f t="shared" si="1290"/>
        <v>-0.33362975237841935</v>
      </c>
      <c r="BI385" s="17">
        <f t="shared" si="1290"/>
        <v>0.18804943400628835</v>
      </c>
      <c r="BJ385" s="17">
        <f t="shared" si="1290"/>
        <v>0.24809616532912976</v>
      </c>
      <c r="BK385" s="17">
        <f t="shared" si="1290"/>
        <v>-0.20713584850672642</v>
      </c>
      <c r="BL385" s="17">
        <f t="shared" si="1290"/>
        <v>-0.28354017828582845</v>
      </c>
      <c r="BM385" s="68">
        <f t="shared" si="1290"/>
        <v>-0.44177287045200031</v>
      </c>
      <c r="BN385" s="17">
        <f t="shared" si="1290"/>
        <v>-3.6320195423089952E-2</v>
      </c>
      <c r="BO385" s="17">
        <f t="shared" si="1290"/>
        <v>2.3388959487363116E-2</v>
      </c>
      <c r="BP385" s="17">
        <f t="shared" si="1290"/>
        <v>3.1034488957240546E-2</v>
      </c>
      <c r="BQ385" s="17">
        <f t="shared" si="1290"/>
        <v>-4.1500897420169346E-2</v>
      </c>
      <c r="BR385" s="17">
        <f t="shared" si="1290"/>
        <v>-0.35212622744880029</v>
      </c>
      <c r="BS385" s="17">
        <f t="shared" si="1290"/>
        <v>-8.686344660992068E-2</v>
      </c>
      <c r="BT385" s="17">
        <f t="shared" si="1290"/>
        <v>0.26500561813710866</v>
      </c>
      <c r="BU385" s="17">
        <f t="shared" si="1290"/>
        <v>-7.759966416941798E-3</v>
      </c>
      <c r="BV385" s="17">
        <f t="shared" si="1290"/>
        <v>8.5269434009443631E-2</v>
      </c>
      <c r="BW385" s="17">
        <f t="shared" si="1290"/>
        <v>0.10725674777855314</v>
      </c>
      <c r="BX385" s="17">
        <f t="shared" si="1290"/>
        <v>1.7231932251358375E-3</v>
      </c>
      <c r="BY385" s="17">
        <f t="shared" si="1290"/>
        <v>1.7231932251358375E-3</v>
      </c>
      <c r="BZ385" s="17">
        <f t="shared" si="1290"/>
        <v>-3.0248299430368494E-2</v>
      </c>
    </row>
    <row r="386" spans="1:78">
      <c r="A386" s="7" t="s">
        <v>283</v>
      </c>
      <c r="B386" s="17">
        <f t="shared" ref="B386:Q386" si="1291">CORREL($U$322:$U$360,H$46:H$84)</f>
        <v>-2.1696231123573197E-2</v>
      </c>
      <c r="C386" s="17">
        <f t="shared" si="1291"/>
        <v>-0.17523870610054421</v>
      </c>
      <c r="D386" s="17">
        <f t="shared" si="1291"/>
        <v>-7.6158290547870419E-2</v>
      </c>
      <c r="E386" s="17">
        <f t="shared" si="1291"/>
        <v>-0.15190639688047222</v>
      </c>
      <c r="F386" s="17">
        <f t="shared" si="1291"/>
        <v>-5.3462685611950764E-2</v>
      </c>
      <c r="G386" s="17">
        <f t="shared" si="1291"/>
        <v>-1.3574841651578056E-2</v>
      </c>
      <c r="H386" s="17">
        <f t="shared" si="1291"/>
        <v>-8.3324988511293524E-2</v>
      </c>
      <c r="I386" s="17">
        <f t="shared" si="1291"/>
        <v>-0.1415134741096086</v>
      </c>
      <c r="J386" s="17">
        <f t="shared" si="1291"/>
        <v>-0.17755765924560421</v>
      </c>
      <c r="K386" s="17">
        <f t="shared" si="1291"/>
        <v>-0.14378206631048862</v>
      </c>
      <c r="L386" s="17">
        <f t="shared" si="1291"/>
        <v>-0.15833127606515499</v>
      </c>
      <c r="M386" s="17">
        <f t="shared" si="1291"/>
        <v>-0.15304926155011442</v>
      </c>
      <c r="N386" s="17">
        <f t="shared" si="1291"/>
        <v>-0.17531888072487928</v>
      </c>
      <c r="O386" s="17">
        <f t="shared" si="1291"/>
        <v>-0.12053728379181518</v>
      </c>
      <c r="P386" s="17">
        <f t="shared" si="1291"/>
        <v>-9.3436192958709627E-2</v>
      </c>
      <c r="Q386" s="17">
        <f t="shared" si="1291"/>
        <v>-5.1892977832147122E-2</v>
      </c>
      <c r="R386" s="17">
        <f t="shared" ref="R386" si="1292">CORREL($U$322:$U$360,X$46:X$84)</f>
        <v>0.17413330694235049</v>
      </c>
      <c r="S386" s="17">
        <f t="shared" ref="S386" si="1293">CORREL($U$322:$U$360,Y$46:Y$84)</f>
        <v>7.6628827421347329E-2</v>
      </c>
      <c r="T386" s="17">
        <f t="shared" ref="T386" si="1294">CORREL($U$322:$U$360,Z$46:Z$84)</f>
        <v>7.8346603953934668E-2</v>
      </c>
      <c r="U386" s="17">
        <f t="shared" ref="U386" si="1295">CORREL($U$322:$U$360,AA$46:AA$84)</f>
        <v>-0.14473626812553569</v>
      </c>
      <c r="V386" s="17">
        <f t="shared" ref="V386" si="1296">CORREL($U$322:$U$360,AB$46:AB$84)</f>
        <v>-2.2371721136044274E-2</v>
      </c>
      <c r="W386" s="17">
        <f t="shared" ref="W386" si="1297">CORREL($U$322:$U$360,AC$46:AC$84)</f>
        <v>1.7574728437328439E-2</v>
      </c>
      <c r="Z386" s="66" t="s">
        <v>203</v>
      </c>
      <c r="AA386" s="17">
        <f t="shared" ref="AA386:BF386" si="1298">CORREL($U$322:$U$360,DB$196:DB$234)</f>
        <v>4.9658434941734567E-2</v>
      </c>
      <c r="AB386" s="17">
        <f t="shared" si="1298"/>
        <v>-6.794056832475158E-2</v>
      </c>
      <c r="AC386" s="17">
        <f t="shared" si="1298"/>
        <v>-0.15336942465702855</v>
      </c>
      <c r="AD386" s="17">
        <f t="shared" si="1298"/>
        <v>-5.9379301108396697E-2</v>
      </c>
      <c r="AE386" s="17">
        <f t="shared" si="1298"/>
        <v>0.17301475280222459</v>
      </c>
      <c r="AF386" s="17">
        <f t="shared" si="1298"/>
        <v>5.9231411300247304E-2</v>
      </c>
      <c r="AG386" s="17">
        <f t="shared" si="1298"/>
        <v>-0.10653504331755044</v>
      </c>
      <c r="AH386" s="17">
        <f t="shared" si="1298"/>
        <v>0.20613351457860193</v>
      </c>
      <c r="AI386" s="17">
        <f t="shared" si="1298"/>
        <v>-2.404119527762438E-2</v>
      </c>
      <c r="AJ386" s="17">
        <f t="shared" si="1298"/>
        <v>2.8659281655892894E-2</v>
      </c>
      <c r="AK386" s="17">
        <f t="shared" si="1298"/>
        <v>6.5962683796346733E-2</v>
      </c>
      <c r="AL386" s="17">
        <f t="shared" si="1298"/>
        <v>0.22096314308777179</v>
      </c>
      <c r="AM386" s="68">
        <f t="shared" si="1298"/>
        <v>0.13591794768194099</v>
      </c>
      <c r="AN386" s="17">
        <f t="shared" si="1298"/>
        <v>-1.8662422043306287E-2</v>
      </c>
      <c r="AO386" s="17">
        <f t="shared" si="1298"/>
        <v>-6.1057513614073397E-2</v>
      </c>
      <c r="AP386" s="17">
        <f t="shared" si="1298"/>
        <v>-0.10989572019121795</v>
      </c>
      <c r="AQ386" s="17">
        <f t="shared" si="1298"/>
        <v>-0.10220164786646393</v>
      </c>
      <c r="AR386" s="17">
        <f t="shared" si="1298"/>
        <v>7.6957073681316698E-2</v>
      </c>
      <c r="AS386" s="17">
        <f t="shared" si="1298"/>
        <v>-1.4163405496313054E-2</v>
      </c>
      <c r="AT386" s="17">
        <f t="shared" si="1298"/>
        <v>-0.22842797650893598</v>
      </c>
      <c r="AU386" s="17">
        <f t="shared" si="1298"/>
        <v>0.20220548713449782</v>
      </c>
      <c r="AV386" s="17">
        <f t="shared" si="1298"/>
        <v>-9.1682058858115562E-2</v>
      </c>
      <c r="AW386" s="17">
        <f t="shared" si="1298"/>
        <v>4.4035438673049751E-2</v>
      </c>
      <c r="AX386" s="17">
        <f t="shared" si="1298"/>
        <v>3.1418271614431406E-2</v>
      </c>
      <c r="AY386" s="17">
        <f t="shared" si="1298"/>
        <v>-0.30767363585749968</v>
      </c>
      <c r="AZ386" s="68">
        <f t="shared" si="1298"/>
        <v>-5.1637374679031352E-2</v>
      </c>
      <c r="BA386" s="17">
        <f t="shared" si="1298"/>
        <v>7.8638160215489902E-2</v>
      </c>
      <c r="BB386" s="17">
        <f t="shared" si="1298"/>
        <v>1.2744130096912425E-2</v>
      </c>
      <c r="BC386" s="17">
        <f t="shared" si="1298"/>
        <v>-6.7174336838884364E-3</v>
      </c>
      <c r="BD386" s="17">
        <f t="shared" si="1298"/>
        <v>4.4803111874274396E-2</v>
      </c>
      <c r="BE386" s="17">
        <f t="shared" si="1298"/>
        <v>5.6493010981338368E-2</v>
      </c>
      <c r="BF386" s="17">
        <f t="shared" si="1298"/>
        <v>3.0787928994793167E-2</v>
      </c>
      <c r="BG386" s="17">
        <f t="shared" ref="BG386:BZ386" si="1299">CORREL($U$322:$U$360,EH$196:EH$234)</f>
        <v>-6.4209222280556338E-2</v>
      </c>
      <c r="BH386" s="17">
        <f t="shared" si="1299"/>
        <v>7.2518667603802017E-2</v>
      </c>
      <c r="BI386" s="17">
        <f t="shared" si="1299"/>
        <v>-0.20546393619232164</v>
      </c>
      <c r="BJ386" s="17">
        <f t="shared" si="1299"/>
        <v>-0.17808906831622295</v>
      </c>
      <c r="BK386" s="17">
        <f t="shared" si="1299"/>
        <v>-9.3067642522960681E-2</v>
      </c>
      <c r="BL386" s="17">
        <f t="shared" si="1299"/>
        <v>0.21004630598966728</v>
      </c>
      <c r="BM386" s="68">
        <f t="shared" si="1299"/>
        <v>9.1543802107693667E-2</v>
      </c>
      <c r="BN386" s="17">
        <f t="shared" si="1299"/>
        <v>3.8928577141504682E-2</v>
      </c>
      <c r="BO386" s="17">
        <f t="shared" si="1299"/>
        <v>-7.7456663176809742E-2</v>
      </c>
      <c r="BP386" s="17">
        <f t="shared" si="1299"/>
        <v>-0.2446410146128499</v>
      </c>
      <c r="BQ386" s="17">
        <f t="shared" si="1299"/>
        <v>-5.759834092181787E-2</v>
      </c>
      <c r="BR386" s="17">
        <f t="shared" si="1299"/>
        <v>0.28427209274071596</v>
      </c>
      <c r="BS386" s="17">
        <f t="shared" si="1299"/>
        <v>9.9855581405043553E-2</v>
      </c>
      <c r="BT386" s="17">
        <f t="shared" si="1299"/>
        <v>5.6308224590548163E-2</v>
      </c>
      <c r="BU386" s="17">
        <f t="shared" si="1299"/>
        <v>0.12533490850165849</v>
      </c>
      <c r="BV386" s="17">
        <f t="shared" si="1299"/>
        <v>0.17285057983946253</v>
      </c>
      <c r="BW386" s="17">
        <f t="shared" si="1299"/>
        <v>7.895092653426955E-2</v>
      </c>
      <c r="BX386" s="17">
        <f t="shared" si="1299"/>
        <v>0.18567547770088985</v>
      </c>
      <c r="BY386" s="17">
        <f t="shared" si="1299"/>
        <v>0.18567547770088985</v>
      </c>
      <c r="BZ386" s="17">
        <f t="shared" si="1299"/>
        <v>0.19423410065087757</v>
      </c>
    </row>
    <row r="387" spans="1:78">
      <c r="A387" s="7" t="s">
        <v>284</v>
      </c>
      <c r="B387" s="17">
        <f t="shared" ref="B387:Q387" si="1300">CORREL($V$322:$V$360,H$46:H$84)</f>
        <v>0.22265570056760359</v>
      </c>
      <c r="C387" s="17">
        <f t="shared" si="1300"/>
        <v>8.2570720232448463E-2</v>
      </c>
      <c r="D387" s="17">
        <f t="shared" si="1300"/>
        <v>0.2522627573531584</v>
      </c>
      <c r="E387" s="17">
        <f t="shared" si="1300"/>
        <v>0.18939927264947368</v>
      </c>
      <c r="F387" s="17">
        <f t="shared" si="1300"/>
        <v>2.8527247582520343E-2</v>
      </c>
      <c r="G387" s="17">
        <f t="shared" si="1300"/>
        <v>0.12206096641809019</v>
      </c>
      <c r="H387" s="17">
        <f t="shared" si="1300"/>
        <v>0.18484573922765957</v>
      </c>
      <c r="I387" s="17">
        <f t="shared" si="1300"/>
        <v>0.1342884462425033</v>
      </c>
      <c r="J387" s="17">
        <f t="shared" si="1300"/>
        <v>0.18326288023762088</v>
      </c>
      <c r="K387" s="17">
        <f t="shared" si="1300"/>
        <v>0.15339096760638465</v>
      </c>
      <c r="L387" s="17">
        <f t="shared" si="1300"/>
        <v>0.12943062687664791</v>
      </c>
      <c r="M387" s="17">
        <f t="shared" si="1300"/>
        <v>8.5002778213365424E-2</v>
      </c>
      <c r="N387" s="17">
        <f t="shared" si="1300"/>
        <v>0.12942408842162817</v>
      </c>
      <c r="O387" s="17">
        <f t="shared" si="1300"/>
        <v>0.12784985032227056</v>
      </c>
      <c r="P387" s="17">
        <f t="shared" si="1300"/>
        <v>0.12279592589375801</v>
      </c>
      <c r="Q387" s="17">
        <f t="shared" si="1300"/>
        <v>1.7689658320873356E-2</v>
      </c>
      <c r="R387" s="17">
        <f t="shared" ref="R387" si="1301">CORREL($V$322:$V$360,X$46:X$84)</f>
        <v>4.8152185394585975E-2</v>
      </c>
      <c r="S387" s="17">
        <f t="shared" ref="S387" si="1302">CORREL($V$322:$V$360,Y$46:Y$84)</f>
        <v>7.7552178508131231E-2</v>
      </c>
      <c r="T387" s="17">
        <f t="shared" ref="T387" si="1303">CORREL($V$322:$V$360,Z$46:Z$84)</f>
        <v>0.24019239440326579</v>
      </c>
      <c r="U387" s="17">
        <f t="shared" ref="U387" si="1304">CORREL($V$322:$V$360,AA$46:AA$84)</f>
        <v>9.015238221161552E-2</v>
      </c>
      <c r="V387" s="17">
        <f t="shared" ref="V387" si="1305">CORREL($V$322:$V$360,AB$46:AB$84)</f>
        <v>0.16281414070005326</v>
      </c>
      <c r="W387" s="17">
        <f t="shared" ref="W387" si="1306">CORREL($V$322:$V$360,AC$46:AC$84)</f>
        <v>0.17267549054698469</v>
      </c>
      <c r="Z387" s="66" t="s">
        <v>212</v>
      </c>
      <c r="AA387" s="17">
        <f t="shared" ref="AA387:BF387" si="1307">CORREL($V$322:$V$360,DB$196:DB$234)</f>
        <v>0.154923919421569</v>
      </c>
      <c r="AB387" s="17">
        <f t="shared" si="1307"/>
        <v>6.2568059780522128E-3</v>
      </c>
      <c r="AC387" s="17">
        <f t="shared" si="1307"/>
        <v>-6.1881754181158544E-2</v>
      </c>
      <c r="AD387" s="17">
        <f t="shared" si="1307"/>
        <v>0.15041362623152796</v>
      </c>
      <c r="AE387" s="17">
        <f t="shared" si="1307"/>
        <v>0.4131113081231213</v>
      </c>
      <c r="AF387" s="17">
        <f t="shared" si="1307"/>
        <v>8.8630572097802812E-2</v>
      </c>
      <c r="AG387" s="17">
        <f t="shared" si="1307"/>
        <v>0.36386826058612026</v>
      </c>
      <c r="AH387" s="17">
        <f t="shared" si="1307"/>
        <v>0.21052850443677523</v>
      </c>
      <c r="AI387" s="17">
        <f t="shared" si="1307"/>
        <v>-7.0129350889804834E-2</v>
      </c>
      <c r="AJ387" s="17">
        <f t="shared" si="1307"/>
        <v>-0.15954123071333914</v>
      </c>
      <c r="AK387" s="17">
        <f t="shared" si="1307"/>
        <v>0.25502045008330337</v>
      </c>
      <c r="AL387" s="17">
        <f t="shared" si="1307"/>
        <v>0.14427387992083526</v>
      </c>
      <c r="AM387" s="68">
        <f t="shared" si="1307"/>
        <v>0.2884883801740657</v>
      </c>
      <c r="AN387" s="17">
        <f t="shared" si="1307"/>
        <v>0.31645500572692753</v>
      </c>
      <c r="AO387" s="17">
        <f t="shared" si="1307"/>
        <v>0.14672057033110797</v>
      </c>
      <c r="AP387" s="17">
        <f t="shared" si="1307"/>
        <v>0.27202989170863506</v>
      </c>
      <c r="AQ387" s="17">
        <f t="shared" si="1307"/>
        <v>0.2915948053325953</v>
      </c>
      <c r="AR387" s="17">
        <f t="shared" si="1307"/>
        <v>0.50176016044250416</v>
      </c>
      <c r="AS387" s="17">
        <f t="shared" si="1307"/>
        <v>0.38377339762142937</v>
      </c>
      <c r="AT387" s="17">
        <f t="shared" si="1307"/>
        <v>0.35986029547516662</v>
      </c>
      <c r="AU387" s="17">
        <f t="shared" si="1307"/>
        <v>0.35453348417970321</v>
      </c>
      <c r="AV387" s="17">
        <f t="shared" si="1307"/>
        <v>3.2410286870307302E-2</v>
      </c>
      <c r="AW387" s="17">
        <f t="shared" si="1307"/>
        <v>-9.1202455707835181E-2</v>
      </c>
      <c r="AX387" s="17">
        <f t="shared" si="1307"/>
        <v>0.38084298476904332</v>
      </c>
      <c r="AY387" s="17">
        <f t="shared" si="1307"/>
        <v>0.24322082412316076</v>
      </c>
      <c r="AZ387" s="68">
        <f t="shared" si="1307"/>
        <v>0.42642720364107223</v>
      </c>
      <c r="BA387" s="17">
        <f t="shared" si="1307"/>
        <v>0.16782099512100448</v>
      </c>
      <c r="BB387" s="17">
        <f t="shared" si="1307"/>
        <v>-0.13540818081780445</v>
      </c>
      <c r="BC387" s="17">
        <f t="shared" si="1307"/>
        <v>-0.17508470535966983</v>
      </c>
      <c r="BD387" s="17">
        <f t="shared" si="1307"/>
        <v>7.4019074165329921E-2</v>
      </c>
      <c r="BE387" s="17">
        <f t="shared" si="1307"/>
        <v>0.29911880543106312</v>
      </c>
      <c r="BF387" s="17">
        <f t="shared" si="1307"/>
        <v>7.9882212634195135E-2</v>
      </c>
      <c r="BG387" s="17">
        <f t="shared" ref="BG387:BZ387" si="1308">CORREL($V$322:$V$360,EH$196:EH$234)</f>
        <v>0.41386038803262104</v>
      </c>
      <c r="BH387" s="17">
        <f t="shared" si="1308"/>
        <v>5.866675005632109E-2</v>
      </c>
      <c r="BI387" s="17">
        <f t="shared" si="1308"/>
        <v>-6.4231204385488475E-2</v>
      </c>
      <c r="BJ387" s="17">
        <f t="shared" si="1308"/>
        <v>3.9571317301426427E-2</v>
      </c>
      <c r="BK387" s="17">
        <f t="shared" si="1308"/>
        <v>0.25751694522009899</v>
      </c>
      <c r="BL387" s="17">
        <f t="shared" si="1308"/>
        <v>8.1754757824762894E-2</v>
      </c>
      <c r="BM387" s="68">
        <f t="shared" si="1308"/>
        <v>0.21810826965370161</v>
      </c>
      <c r="BN387" s="17">
        <f t="shared" si="1308"/>
        <v>-0.11202138366389819</v>
      </c>
      <c r="BO387" s="17">
        <f t="shared" si="1308"/>
        <v>1.8433153345600712E-3</v>
      </c>
      <c r="BP387" s="17">
        <f t="shared" si="1308"/>
        <v>-0.18749182239316173</v>
      </c>
      <c r="BQ387" s="17">
        <f t="shared" si="1308"/>
        <v>-8.4384459046744228E-2</v>
      </c>
      <c r="BR387" s="17">
        <f t="shared" si="1308"/>
        <v>-9.0835224956677396E-3</v>
      </c>
      <c r="BS387" s="17">
        <f t="shared" si="1308"/>
        <v>-0.18809721187665593</v>
      </c>
      <c r="BT387" s="17">
        <f t="shared" si="1308"/>
        <v>-0.16754597899547172</v>
      </c>
      <c r="BU387" s="17">
        <f t="shared" si="1308"/>
        <v>-7.4872183271081735E-2</v>
      </c>
      <c r="BV387" s="17">
        <f t="shared" si="1308"/>
        <v>-9.3633226119287385E-2</v>
      </c>
      <c r="BW387" s="17">
        <f t="shared" si="1308"/>
        <v>-0.18949592186521644</v>
      </c>
      <c r="BX387" s="17">
        <f t="shared" si="1308"/>
        <v>-0.12121574788800245</v>
      </c>
      <c r="BY387" s="17">
        <f t="shared" si="1308"/>
        <v>-0.12121574788800245</v>
      </c>
      <c r="BZ387" s="17">
        <f t="shared" si="1308"/>
        <v>-3.09061541688378E-2</v>
      </c>
    </row>
    <row r="388" spans="1:78">
      <c r="Z388" s="15"/>
    </row>
    <row r="389" spans="1:78">
      <c r="Z389" s="66"/>
      <c r="AF389" s="55" t="s">
        <v>347</v>
      </c>
      <c r="AM389" s="7"/>
      <c r="AS389" s="55" t="s">
        <v>140</v>
      </c>
      <c r="AZ389" s="7"/>
      <c r="BF389" s="55" t="s">
        <v>141</v>
      </c>
      <c r="BM389" s="7"/>
      <c r="BS389" s="55" t="s">
        <v>142</v>
      </c>
      <c r="BZ389" s="7"/>
    </row>
    <row r="390" spans="1:78">
      <c r="A390" s="6" t="s">
        <v>94</v>
      </c>
      <c r="B390" s="5" t="s">
        <v>145</v>
      </c>
      <c r="C390" s="5" t="s">
        <v>144</v>
      </c>
      <c r="D390" s="5" t="s">
        <v>146</v>
      </c>
      <c r="E390" s="5" t="s">
        <v>147</v>
      </c>
      <c r="F390" s="5" t="s">
        <v>148</v>
      </c>
      <c r="G390" s="5" t="s">
        <v>149</v>
      </c>
      <c r="H390" s="5" t="s">
        <v>151</v>
      </c>
      <c r="I390" s="5" t="s">
        <v>152</v>
      </c>
      <c r="J390" s="5" t="s">
        <v>158</v>
      </c>
      <c r="K390" s="5" t="s">
        <v>159</v>
      </c>
      <c r="L390" s="5" t="s">
        <v>156</v>
      </c>
      <c r="M390" s="5" t="s">
        <v>157</v>
      </c>
      <c r="N390" s="5" t="s">
        <v>154</v>
      </c>
      <c r="O390" s="5" t="s">
        <v>155</v>
      </c>
      <c r="P390" s="5" t="s">
        <v>153</v>
      </c>
      <c r="Q390" s="5" t="s">
        <v>267</v>
      </c>
      <c r="R390" s="5" t="s">
        <v>386</v>
      </c>
      <c r="S390" s="5" t="s">
        <v>387</v>
      </c>
      <c r="T390" s="5" t="s">
        <v>388</v>
      </c>
      <c r="U390" s="5" t="s">
        <v>389</v>
      </c>
      <c r="V390" s="5" t="s">
        <v>390</v>
      </c>
      <c r="W390" s="5" t="s">
        <v>391</v>
      </c>
      <c r="Z390" s="67" t="s">
        <v>94</v>
      </c>
      <c r="AA390" s="5" t="s">
        <v>78</v>
      </c>
      <c r="AB390" s="5" t="s">
        <v>79</v>
      </c>
      <c r="AC390" s="5" t="s">
        <v>80</v>
      </c>
      <c r="AD390" s="5" t="s">
        <v>342</v>
      </c>
      <c r="AE390" s="5" t="s">
        <v>82</v>
      </c>
      <c r="AF390" s="5" t="s">
        <v>83</v>
      </c>
      <c r="AG390" s="5" t="s">
        <v>84</v>
      </c>
      <c r="AH390" s="5" t="s">
        <v>343</v>
      </c>
      <c r="AI390" s="5" t="s">
        <v>344</v>
      </c>
      <c r="AJ390" s="5" t="s">
        <v>87</v>
      </c>
      <c r="AK390" s="5" t="s">
        <v>88</v>
      </c>
      <c r="AL390" s="5" t="s">
        <v>345</v>
      </c>
      <c r="AM390" s="6" t="s">
        <v>346</v>
      </c>
      <c r="AN390" s="5" t="s">
        <v>78</v>
      </c>
      <c r="AO390" s="5" t="s">
        <v>79</v>
      </c>
      <c r="AP390" s="5" t="s">
        <v>80</v>
      </c>
      <c r="AQ390" s="5" t="s">
        <v>342</v>
      </c>
      <c r="AR390" s="5" t="s">
        <v>82</v>
      </c>
      <c r="AS390" s="5" t="s">
        <v>83</v>
      </c>
      <c r="AT390" s="5" t="s">
        <v>84</v>
      </c>
      <c r="AU390" s="5" t="s">
        <v>343</v>
      </c>
      <c r="AV390" s="5" t="s">
        <v>344</v>
      </c>
      <c r="AW390" s="5" t="s">
        <v>87</v>
      </c>
      <c r="AX390" s="5" t="s">
        <v>88</v>
      </c>
      <c r="AY390" s="5" t="s">
        <v>345</v>
      </c>
      <c r="AZ390" s="6" t="s">
        <v>346</v>
      </c>
      <c r="BA390" s="5" t="s">
        <v>78</v>
      </c>
      <c r="BB390" s="5" t="s">
        <v>79</v>
      </c>
      <c r="BC390" s="5" t="s">
        <v>80</v>
      </c>
      <c r="BD390" s="5" t="s">
        <v>342</v>
      </c>
      <c r="BE390" s="5" t="s">
        <v>82</v>
      </c>
      <c r="BF390" s="5" t="s">
        <v>83</v>
      </c>
      <c r="BG390" s="5" t="s">
        <v>84</v>
      </c>
      <c r="BH390" s="5" t="s">
        <v>343</v>
      </c>
      <c r="BI390" s="5" t="s">
        <v>344</v>
      </c>
      <c r="BJ390" s="5" t="s">
        <v>87</v>
      </c>
      <c r="BK390" s="5" t="s">
        <v>88</v>
      </c>
      <c r="BL390" s="5" t="s">
        <v>345</v>
      </c>
      <c r="BM390" s="6" t="s">
        <v>346</v>
      </c>
      <c r="BN390" s="5" t="s">
        <v>78</v>
      </c>
      <c r="BO390" s="5" t="s">
        <v>79</v>
      </c>
      <c r="BP390" s="5" t="s">
        <v>80</v>
      </c>
      <c r="BQ390" s="5" t="s">
        <v>342</v>
      </c>
      <c r="BR390" s="5" t="s">
        <v>82</v>
      </c>
      <c r="BS390" s="5" t="s">
        <v>83</v>
      </c>
      <c r="BT390" s="5" t="s">
        <v>84</v>
      </c>
      <c r="BU390" s="5" t="s">
        <v>343</v>
      </c>
      <c r="BV390" s="5" t="s">
        <v>344</v>
      </c>
      <c r="BW390" s="5" t="s">
        <v>87</v>
      </c>
      <c r="BX390" s="5" t="s">
        <v>88</v>
      </c>
      <c r="BY390" s="5" t="s">
        <v>345</v>
      </c>
      <c r="BZ390" s="6" t="s">
        <v>346</v>
      </c>
    </row>
    <row r="391" spans="1:78">
      <c r="A391" s="7" t="s">
        <v>268</v>
      </c>
      <c r="B391" s="17">
        <f t="shared" ref="B391:Q391" si="1309">CORREL($Z$322:$Z$360,H$46:H$84)</f>
        <v>-0.33956659983594506</v>
      </c>
      <c r="C391" s="17">
        <f t="shared" si="1309"/>
        <v>-0.19861205947949845</v>
      </c>
      <c r="D391" s="17">
        <f t="shared" si="1309"/>
        <v>-0.34533561833517828</v>
      </c>
      <c r="E391" s="17">
        <f t="shared" si="1309"/>
        <v>-0.1624465695973735</v>
      </c>
      <c r="F391" s="17">
        <f t="shared" si="1309"/>
        <v>-4.5031252988700383E-3</v>
      </c>
      <c r="G391" s="17">
        <f t="shared" si="1309"/>
        <v>-6.2556558015873934E-3</v>
      </c>
      <c r="H391" s="17">
        <f t="shared" si="1309"/>
        <v>-2.468690338931195E-2</v>
      </c>
      <c r="I391" s="17">
        <f t="shared" si="1309"/>
        <v>8.3657586545646898E-3</v>
      </c>
      <c r="J391" s="17">
        <f t="shared" si="1309"/>
        <v>4.4643653424611518E-2</v>
      </c>
      <c r="K391" s="17">
        <f t="shared" si="1309"/>
        <v>8.9892803074713271E-2</v>
      </c>
      <c r="L391" s="17">
        <f t="shared" si="1309"/>
        <v>7.5309262108939318E-2</v>
      </c>
      <c r="M391" s="17">
        <f t="shared" si="1309"/>
        <v>6.5736487616039008E-2</v>
      </c>
      <c r="N391" s="17">
        <f t="shared" si="1309"/>
        <v>6.0930704299573854E-2</v>
      </c>
      <c r="O391" s="17">
        <f t="shared" si="1309"/>
        <v>7.7816224869669296E-3</v>
      </c>
      <c r="P391" s="17">
        <f t="shared" si="1309"/>
        <v>-6.0530457526368174E-2</v>
      </c>
      <c r="Q391" s="17">
        <f t="shared" si="1309"/>
        <v>0.36505786986028416</v>
      </c>
      <c r="R391" s="17">
        <f t="shared" ref="R391" si="1310">CORREL($Z$322:$Z$360,X$46:X$84)</f>
        <v>-8.7053677983983682E-2</v>
      </c>
      <c r="S391" s="17">
        <f t="shared" ref="S391" si="1311">CORREL($Z$322:$Z$360,Y$46:Y$84)</f>
        <v>6.6565171708505469E-2</v>
      </c>
      <c r="T391" s="17">
        <f t="shared" ref="T391" si="1312">CORREL($Z$322:$Z$360,Z$46:Z$84)</f>
        <v>-0.10831769614051637</v>
      </c>
      <c r="U391" s="17">
        <f t="shared" ref="U391" si="1313">CORREL($Z$322:$Z$360,AA$46:AA$84)</f>
        <v>0.10571154340529937</v>
      </c>
      <c r="V391" s="17">
        <f t="shared" ref="V391" si="1314">CORREL($Z$322:$Z$360,AB$46:AB$84)</f>
        <v>-9.369440315825292E-2</v>
      </c>
      <c r="W391" s="17">
        <f t="shared" ref="W391" si="1315">CORREL($Z$322:$Z$360,AC$46:AC$84)</f>
        <v>-0.13494321846541837</v>
      </c>
      <c r="Z391" s="66" t="s">
        <v>160</v>
      </c>
      <c r="AA391" s="17">
        <f t="shared" ref="AA391:BF391" si="1316">CORREL($Z$322:$Z$360,DB$196:DB$234)</f>
        <v>0.26254798218271713</v>
      </c>
      <c r="AB391" s="17">
        <f t="shared" si="1316"/>
        <v>0.66848405134657407</v>
      </c>
      <c r="AC391" s="17">
        <f t="shared" si="1316"/>
        <v>0.55678121408390768</v>
      </c>
      <c r="AD391" s="17">
        <f t="shared" si="1316"/>
        <v>0.62850161926275472</v>
      </c>
      <c r="AE391" s="17">
        <f t="shared" si="1316"/>
        <v>0.1979344986951915</v>
      </c>
      <c r="AF391" s="17">
        <f t="shared" si="1316"/>
        <v>0.25056807166758027</v>
      </c>
      <c r="AG391" s="17">
        <f t="shared" si="1316"/>
        <v>0.41841958000084134</v>
      </c>
      <c r="AH391" s="17">
        <f t="shared" si="1316"/>
        <v>6.7445743681221595E-2</v>
      </c>
      <c r="AI391" s="17">
        <f t="shared" si="1316"/>
        <v>0.34205795821119328</v>
      </c>
      <c r="AJ391" s="17">
        <f t="shared" si="1316"/>
        <v>0.18774577794690711</v>
      </c>
      <c r="AK391" s="17">
        <f t="shared" si="1316"/>
        <v>0.33669985615204384</v>
      </c>
      <c r="AL391" s="17">
        <f t="shared" si="1316"/>
        <v>9.5998734002054151E-2</v>
      </c>
      <c r="AM391" s="69">
        <f t="shared" si="1316"/>
        <v>0.42143706490870336</v>
      </c>
      <c r="AN391" s="17">
        <f t="shared" si="1316"/>
        <v>0.1927140857741807</v>
      </c>
      <c r="AO391" s="17">
        <f t="shared" si="1316"/>
        <v>0.29906251073979312</v>
      </c>
      <c r="AP391" s="17">
        <f t="shared" si="1316"/>
        <v>0.20609665970280955</v>
      </c>
      <c r="AQ391" s="17">
        <f t="shared" si="1316"/>
        <v>0.342299913221906</v>
      </c>
      <c r="AR391" s="17">
        <f t="shared" si="1316"/>
        <v>0.19955435271534522</v>
      </c>
      <c r="AS391" s="17">
        <f t="shared" si="1316"/>
        <v>0.12043182349804338</v>
      </c>
      <c r="AT391" s="17">
        <f t="shared" si="1316"/>
        <v>0.29191274127823219</v>
      </c>
      <c r="AU391" s="17">
        <f t="shared" si="1316"/>
        <v>3.6748552626678907E-2</v>
      </c>
      <c r="AV391" s="17">
        <f t="shared" si="1316"/>
        <v>0.52654883920628148</v>
      </c>
      <c r="AW391" s="17">
        <f t="shared" si="1316"/>
        <v>0.33318157890388678</v>
      </c>
      <c r="AX391" s="17">
        <f t="shared" si="1316"/>
        <v>0.2284521029631538</v>
      </c>
      <c r="AY391" s="17">
        <f t="shared" si="1316"/>
        <v>0.22550381761508598</v>
      </c>
      <c r="AZ391" s="69">
        <f t="shared" si="1316"/>
        <v>0.36851312737574443</v>
      </c>
      <c r="BA391" s="17">
        <f t="shared" si="1316"/>
        <v>0.18055811880015063</v>
      </c>
      <c r="BB391" s="17">
        <f t="shared" si="1316"/>
        <v>0.4834747399966004</v>
      </c>
      <c r="BC391" s="17">
        <f t="shared" si="1316"/>
        <v>0.40706829668694688</v>
      </c>
      <c r="BD391" s="17">
        <f t="shared" si="1316"/>
        <v>0.50736497896691912</v>
      </c>
      <c r="BE391" s="17">
        <f t="shared" si="1316"/>
        <v>8.5679132450803747E-2</v>
      </c>
      <c r="BF391" s="17">
        <f t="shared" si="1316"/>
        <v>0.28237979655992801</v>
      </c>
      <c r="BG391" s="17">
        <f t="shared" ref="BG391:BZ391" si="1317">CORREL($Z$322:$Z$360,EH$196:EH$234)</f>
        <v>0.19602647359263969</v>
      </c>
      <c r="BH391" s="17">
        <f t="shared" si="1317"/>
        <v>-7.0104717524223328E-2</v>
      </c>
      <c r="BI391" s="17">
        <f t="shared" si="1317"/>
        <v>1.6559774083577936E-2</v>
      </c>
      <c r="BJ391" s="17">
        <f t="shared" si="1317"/>
        <v>-0.13233900544312693</v>
      </c>
      <c r="BK391" s="17">
        <f t="shared" si="1317"/>
        <v>0.16985860434689315</v>
      </c>
      <c r="BL391" s="17">
        <f t="shared" si="1317"/>
        <v>4.1313395311430738E-2</v>
      </c>
      <c r="BM391" s="69">
        <f t="shared" si="1317"/>
        <v>0.23865829184700216</v>
      </c>
      <c r="BN391" s="17">
        <f t="shared" si="1317"/>
        <v>0.21095406452041485</v>
      </c>
      <c r="BO391" s="17">
        <f t="shared" si="1317"/>
        <v>0.36884388676816054</v>
      </c>
      <c r="BP391" s="17">
        <f t="shared" si="1317"/>
        <v>0.39780736107238734</v>
      </c>
      <c r="BQ391" s="17">
        <f t="shared" si="1317"/>
        <v>0.325843057036031</v>
      </c>
      <c r="BR391" s="17">
        <f t="shared" si="1317"/>
        <v>0.13907717424840027</v>
      </c>
      <c r="BS391" s="17">
        <f t="shared" si="1317"/>
        <v>0.11909490213201727</v>
      </c>
      <c r="BT391" s="17">
        <f t="shared" si="1317"/>
        <v>0.22182835448790375</v>
      </c>
      <c r="BU391" s="17">
        <f t="shared" si="1317"/>
        <v>0.24189698603598067</v>
      </c>
      <c r="BV391" s="17">
        <f t="shared" si="1317"/>
        <v>0.21831639508992209</v>
      </c>
      <c r="BW391" s="17">
        <f t="shared" si="1317"/>
        <v>0.20751256164759477</v>
      </c>
      <c r="BX391" s="17">
        <f t="shared" si="1317"/>
        <v>0.28868346968061259</v>
      </c>
      <c r="BY391" s="17">
        <f t="shared" si="1317"/>
        <v>0.28868346968061259</v>
      </c>
      <c r="BZ391" s="17">
        <f t="shared" si="1317"/>
        <v>0.22582450341423985</v>
      </c>
    </row>
    <row r="392" spans="1:78">
      <c r="A392" s="7" t="s">
        <v>274</v>
      </c>
      <c r="B392" s="17">
        <f t="shared" ref="B392:Q392" si="1318">CORREL($AA$322:$AA$360,H$46:H$84)</f>
        <v>-0.1020863931410762</v>
      </c>
      <c r="C392" s="17">
        <f t="shared" si="1318"/>
        <v>7.666861100154825E-3</v>
      </c>
      <c r="D392" s="17">
        <f t="shared" si="1318"/>
        <v>-0.24867833446673235</v>
      </c>
      <c r="E392" s="17">
        <f t="shared" si="1318"/>
        <v>-0.24901735448449006</v>
      </c>
      <c r="F392" s="17">
        <f t="shared" si="1318"/>
        <v>-0.14382789892921527</v>
      </c>
      <c r="G392" s="17">
        <f t="shared" si="1318"/>
        <v>-0.24962912319887171</v>
      </c>
      <c r="H392" s="17">
        <f t="shared" si="1318"/>
        <v>-0.52543557392655593</v>
      </c>
      <c r="I392" s="17">
        <f t="shared" si="1318"/>
        <v>-0.38252692909903591</v>
      </c>
      <c r="J392" s="17">
        <f t="shared" si="1318"/>
        <v>-0.30701914862320873</v>
      </c>
      <c r="K392" s="17">
        <f t="shared" si="1318"/>
        <v>-0.31645582904632152</v>
      </c>
      <c r="L392" s="17">
        <f t="shared" si="1318"/>
        <v>-0.33623202706448674</v>
      </c>
      <c r="M392" s="17">
        <f t="shared" si="1318"/>
        <v>-0.35471907367778927</v>
      </c>
      <c r="N392" s="17">
        <f t="shared" si="1318"/>
        <v>-0.31172167119347921</v>
      </c>
      <c r="O392" s="17">
        <f t="shared" si="1318"/>
        <v>-0.36366094514249686</v>
      </c>
      <c r="P392" s="17">
        <f t="shared" si="1318"/>
        <v>-0.4239650927477262</v>
      </c>
      <c r="Q392" s="17">
        <f t="shared" si="1318"/>
        <v>-0.10043164755616132</v>
      </c>
      <c r="R392" s="17">
        <f t="shared" ref="R392" si="1319">CORREL($AA$322:$AA$360,X$46:X$84)</f>
        <v>0.20270412532085613</v>
      </c>
      <c r="S392" s="17">
        <f t="shared" ref="S392" si="1320">CORREL($AA$322:$AA$360,Y$46:Y$84)</f>
        <v>-0.11536014390735304</v>
      </c>
      <c r="T392" s="17">
        <f t="shared" ref="T392" si="1321">CORREL($AA$322:$AA$360,Z$46:Z$84)</f>
        <v>-7.4729447767864693E-2</v>
      </c>
      <c r="U392" s="17">
        <f t="shared" ref="U392" si="1322">CORREL($AA$322:$AA$360,AA$46:AA$84)</f>
        <v>6.9674413972436969E-2</v>
      </c>
      <c r="V392" s="17">
        <f t="shared" ref="V392" si="1323">CORREL($AA$322:$AA$360,AB$46:AB$84)</f>
        <v>6.0488204530901792E-2</v>
      </c>
      <c r="W392" s="17">
        <f t="shared" ref="W392" si="1324">CORREL($AA$322:$AA$360,AC$46:AC$84)</f>
        <v>-0.17086275968919404</v>
      </c>
      <c r="Z392" s="66" t="s">
        <v>224</v>
      </c>
      <c r="AA392" s="17">
        <f t="shared" ref="AA392:BF392" si="1325">CORREL($AA$322:$AA$360,DB$196:DB$234)</f>
        <v>-0.49452636468310401</v>
      </c>
      <c r="AB392" s="17">
        <f t="shared" si="1325"/>
        <v>-0.30262027315907597</v>
      </c>
      <c r="AC392" s="17">
        <f t="shared" si="1325"/>
        <v>-0.27822433986081546</v>
      </c>
      <c r="AD392" s="17">
        <f t="shared" si="1325"/>
        <v>-0.21391723062180112</v>
      </c>
      <c r="AE392" s="17">
        <f t="shared" si="1325"/>
        <v>-0.29759478706537867</v>
      </c>
      <c r="AF392" s="17">
        <f t="shared" si="1325"/>
        <v>-0.52182795506632873</v>
      </c>
      <c r="AG392" s="17">
        <f t="shared" si="1325"/>
        <v>-0.33275372365633582</v>
      </c>
      <c r="AH392" s="17">
        <f t="shared" si="1325"/>
        <v>-0.30077398376968079</v>
      </c>
      <c r="AI392" s="17">
        <f t="shared" si="1325"/>
        <v>-0.18049979651531356</v>
      </c>
      <c r="AJ392" s="17">
        <f t="shared" si="1325"/>
        <v>-7.9186274078092395E-2</v>
      </c>
      <c r="AK392" s="17">
        <f t="shared" si="1325"/>
        <v>-0.31018100614156208</v>
      </c>
      <c r="AL392" s="17">
        <f t="shared" si="1325"/>
        <v>-0.54698522688568219</v>
      </c>
      <c r="AM392" s="68">
        <f t="shared" si="1325"/>
        <v>-0.48288547913382884</v>
      </c>
      <c r="AN392" s="17">
        <f t="shared" si="1325"/>
        <v>-5.8076678643732893E-2</v>
      </c>
      <c r="AO392" s="17">
        <f t="shared" si="1325"/>
        <v>-0.21422744152766812</v>
      </c>
      <c r="AP392" s="17">
        <f t="shared" si="1325"/>
        <v>-0.14258671848929086</v>
      </c>
      <c r="AQ392" s="17">
        <f t="shared" si="1325"/>
        <v>-0.11723388164398361</v>
      </c>
      <c r="AR392" s="17">
        <f t="shared" si="1325"/>
        <v>0.13552869761885428</v>
      </c>
      <c r="AS392" s="17">
        <f t="shared" si="1325"/>
        <v>-1.4521759251913432E-3</v>
      </c>
      <c r="AT392" s="17">
        <f t="shared" si="1325"/>
        <v>-2.7346405148727472E-2</v>
      </c>
      <c r="AU392" s="17">
        <f t="shared" si="1325"/>
        <v>7.021491698728409E-2</v>
      </c>
      <c r="AV392" s="17">
        <f t="shared" si="1325"/>
        <v>-5.9196460408169657E-2</v>
      </c>
      <c r="AW392" s="17">
        <f t="shared" si="1325"/>
        <v>-0.11954180107882102</v>
      </c>
      <c r="AX392" s="17">
        <f t="shared" si="1325"/>
        <v>4.3700924182039254E-2</v>
      </c>
      <c r="AY392" s="17">
        <f t="shared" si="1325"/>
        <v>7.5580710949917945E-2</v>
      </c>
      <c r="AZ392" s="68">
        <f t="shared" si="1325"/>
        <v>1.3844828837029715E-2</v>
      </c>
      <c r="BA392" s="17">
        <f t="shared" si="1325"/>
        <v>-0.35032804802648654</v>
      </c>
      <c r="BB392" s="17">
        <f t="shared" si="1325"/>
        <v>-0.30179393749477662</v>
      </c>
      <c r="BC392" s="17">
        <f t="shared" si="1325"/>
        <v>-0.29843741625308617</v>
      </c>
      <c r="BD392" s="17">
        <f t="shared" si="1325"/>
        <v>-0.20390615923686858</v>
      </c>
      <c r="BE392" s="17">
        <f t="shared" si="1325"/>
        <v>-0.18386169192468627</v>
      </c>
      <c r="BF392" s="17">
        <f t="shared" si="1325"/>
        <v>-0.39625540752351901</v>
      </c>
      <c r="BG392" s="17">
        <f t="shared" ref="BG392:BZ392" si="1326">CORREL($AA$322:$AA$360,EH$196:EH$234)</f>
        <v>-0.13443332120913257</v>
      </c>
      <c r="BH392" s="17">
        <f t="shared" si="1326"/>
        <v>-0.20478579256678373</v>
      </c>
      <c r="BI392" s="17">
        <f t="shared" si="1326"/>
        <v>6.2165239678486119E-3</v>
      </c>
      <c r="BJ392" s="17">
        <f t="shared" si="1326"/>
        <v>0.15397872941918331</v>
      </c>
      <c r="BK392" s="17">
        <f t="shared" si="1326"/>
        <v>-0.13415331407913295</v>
      </c>
      <c r="BL392" s="17">
        <f t="shared" si="1326"/>
        <v>-0.21809192404176245</v>
      </c>
      <c r="BM392" s="68">
        <f t="shared" si="1326"/>
        <v>-0.2909958170893705</v>
      </c>
      <c r="BN392" s="17">
        <f t="shared" si="1326"/>
        <v>-0.6437476911741683</v>
      </c>
      <c r="BO392" s="17">
        <f t="shared" si="1326"/>
        <v>3.4516963939612393E-2</v>
      </c>
      <c r="BP392" s="17">
        <f t="shared" si="1326"/>
        <v>4.1009740380434374E-2</v>
      </c>
      <c r="BQ392" s="17">
        <f t="shared" si="1326"/>
        <v>-7.7337345436906332E-2</v>
      </c>
      <c r="BR392" s="17">
        <f t="shared" si="1326"/>
        <v>-0.72930782006903139</v>
      </c>
      <c r="BS392" s="17">
        <f t="shared" si="1326"/>
        <v>-0.64673486235474476</v>
      </c>
      <c r="BT392" s="17">
        <f t="shared" si="1326"/>
        <v>-0.32928225797711547</v>
      </c>
      <c r="BU392" s="17">
        <f t="shared" si="1326"/>
        <v>-0.58246919377750062</v>
      </c>
      <c r="BV392" s="17">
        <f t="shared" si="1326"/>
        <v>-0.27274505126098603</v>
      </c>
      <c r="BW392" s="17">
        <f t="shared" si="1326"/>
        <v>-0.11991691463948961</v>
      </c>
      <c r="BX392" s="17">
        <f t="shared" si="1326"/>
        <v>-0.55867534801504626</v>
      </c>
      <c r="BY392" s="17">
        <f t="shared" si="1326"/>
        <v>-0.55867534801504626</v>
      </c>
      <c r="BZ392" s="17">
        <f t="shared" si="1326"/>
        <v>-0.58671580357802544</v>
      </c>
    </row>
    <row r="393" spans="1:78">
      <c r="A393" s="7" t="s">
        <v>281</v>
      </c>
      <c r="B393" s="17">
        <f t="shared" ref="B393:Q393" si="1327">CORREL($AB$322:$AB$360,H$46:H$84)</f>
        <v>-1.6072702191385881E-2</v>
      </c>
      <c r="C393" s="17">
        <f t="shared" si="1327"/>
        <v>-0.2122959230348162</v>
      </c>
      <c r="D393" s="17">
        <f t="shared" si="1327"/>
        <v>0.14473368768351774</v>
      </c>
      <c r="E393" s="17">
        <f t="shared" si="1327"/>
        <v>-3.1020651719730629E-2</v>
      </c>
      <c r="F393" s="17">
        <f t="shared" si="1327"/>
        <v>0.15827427672590752</v>
      </c>
      <c r="G393" s="17">
        <f t="shared" si="1327"/>
        <v>0.13311125612608518</v>
      </c>
      <c r="H393" s="17">
        <f t="shared" si="1327"/>
        <v>0.21420569535455253</v>
      </c>
      <c r="I393" s="17">
        <f t="shared" si="1327"/>
        <v>0.17990085522092836</v>
      </c>
      <c r="J393" s="17">
        <f t="shared" si="1327"/>
        <v>-0.11577817345076218</v>
      </c>
      <c r="K393" s="17">
        <f t="shared" si="1327"/>
        <v>-0.11073886817857766</v>
      </c>
      <c r="L393" s="17">
        <f t="shared" si="1327"/>
        <v>-5.9130717111860506E-2</v>
      </c>
      <c r="M393" s="17">
        <f t="shared" si="1327"/>
        <v>3.8352334465277582E-2</v>
      </c>
      <c r="N393" s="17">
        <f t="shared" si="1327"/>
        <v>2.9836043988872765E-2</v>
      </c>
      <c r="O393" s="17">
        <f t="shared" si="1327"/>
        <v>0.19235409543735665</v>
      </c>
      <c r="P393" s="17">
        <f t="shared" si="1327"/>
        <v>0.32877735234763555</v>
      </c>
      <c r="Q393" s="17">
        <f t="shared" si="1327"/>
        <v>-0.17006644026862675</v>
      </c>
      <c r="R393" s="17">
        <f t="shared" ref="R393" si="1328">CORREL($AB$322:$AB$360,X$46:X$84)</f>
        <v>1.4665962713368409E-3</v>
      </c>
      <c r="S393" s="17">
        <f t="shared" ref="S393" si="1329">CORREL($AB$322:$AB$360,Y$46:Y$84)</f>
        <v>-5.1637650446429307E-3</v>
      </c>
      <c r="T393" s="17">
        <f t="shared" ref="T393" si="1330">CORREL($AB$322:$AB$360,Z$46:Z$84)</f>
        <v>3.6702661183099262E-2</v>
      </c>
      <c r="U393" s="17">
        <f t="shared" ref="U393" si="1331">CORREL($AB$322:$AB$360,AA$46:AA$84)</f>
        <v>-5.9594218446512068E-2</v>
      </c>
      <c r="V393" s="17">
        <f t="shared" ref="V393" si="1332">CORREL($AB$322:$AB$360,AB$46:AB$84)</f>
        <v>-9.782107911652882E-2</v>
      </c>
      <c r="W393" s="17">
        <f t="shared" ref="W393" si="1333">CORREL($AB$322:$AB$360,AC$46:AC$84)</f>
        <v>6.1558918664986568E-3</v>
      </c>
      <c r="Z393" s="66" t="s">
        <v>225</v>
      </c>
      <c r="AA393" s="17">
        <f t="shared" ref="AA393:BF393" si="1334">CORREL($AB$322:$AB$360,DB$196:DB$234)</f>
        <v>2.7462623897082501E-2</v>
      </c>
      <c r="AB393" s="17">
        <f t="shared" si="1334"/>
        <v>-0.22341007321343789</v>
      </c>
      <c r="AC393" s="17">
        <f t="shared" si="1334"/>
        <v>-0.34037323280119558</v>
      </c>
      <c r="AD393" s="17">
        <f t="shared" si="1334"/>
        <v>-0.33021100096693551</v>
      </c>
      <c r="AE393" s="17">
        <f t="shared" si="1334"/>
        <v>-0.25757281460170617</v>
      </c>
      <c r="AF393" s="17">
        <f t="shared" si="1334"/>
        <v>2.2012907199364445E-3</v>
      </c>
      <c r="AG393" s="17">
        <f t="shared" si="1334"/>
        <v>-0.36664867284571712</v>
      </c>
      <c r="AH393" s="17">
        <f t="shared" si="1334"/>
        <v>2.8631038150547933E-3</v>
      </c>
      <c r="AI393" s="17">
        <f t="shared" si="1334"/>
        <v>-0.17366788884024623</v>
      </c>
      <c r="AJ393" s="17">
        <f t="shared" si="1334"/>
        <v>-0.25356714972508237</v>
      </c>
      <c r="AK393" s="17">
        <f t="shared" si="1334"/>
        <v>-0.22809707814339439</v>
      </c>
      <c r="AL393" s="17">
        <f t="shared" si="1334"/>
        <v>0.16553119799341753</v>
      </c>
      <c r="AM393" s="68">
        <f t="shared" si="1334"/>
        <v>-0.28361274366108891</v>
      </c>
      <c r="AN393" s="17">
        <f t="shared" si="1334"/>
        <v>-0.2442955675681516</v>
      </c>
      <c r="AO393" s="17">
        <f t="shared" si="1334"/>
        <v>-0.3371788347554488</v>
      </c>
      <c r="AP393" s="17">
        <f t="shared" si="1334"/>
        <v>-0.4084167439242592</v>
      </c>
      <c r="AQ393" s="17">
        <f t="shared" si="1334"/>
        <v>-0.34303008105471033</v>
      </c>
      <c r="AR393" s="17">
        <f t="shared" si="1334"/>
        <v>-0.34733839324078863</v>
      </c>
      <c r="AS393" s="17">
        <f t="shared" si="1334"/>
        <v>-0.28701324376635151</v>
      </c>
      <c r="AT393" s="17">
        <f t="shared" si="1334"/>
        <v>-0.35948617859681564</v>
      </c>
      <c r="AU393" s="17">
        <f t="shared" si="1334"/>
        <v>-0.22194403480015262</v>
      </c>
      <c r="AV393" s="17">
        <f t="shared" si="1334"/>
        <v>-0.13385843889467827</v>
      </c>
      <c r="AW393" s="17">
        <f t="shared" si="1334"/>
        <v>-0.29691163978034857</v>
      </c>
      <c r="AX393" s="17">
        <f t="shared" si="1334"/>
        <v>-0.3161103617134704</v>
      </c>
      <c r="AY393" s="17">
        <f t="shared" si="1334"/>
        <v>-2.6753303687488537E-2</v>
      </c>
      <c r="AZ393" s="68">
        <f t="shared" si="1334"/>
        <v>-0.44102819318496139</v>
      </c>
      <c r="BA393" s="17">
        <f t="shared" si="1334"/>
        <v>7.799085539147399E-2</v>
      </c>
      <c r="BB393" s="17">
        <f t="shared" si="1334"/>
        <v>1.4604101383460259E-3</v>
      </c>
      <c r="BC393" s="17">
        <f t="shared" si="1334"/>
        <v>-0.14489056830321814</v>
      </c>
      <c r="BD393" s="17">
        <f t="shared" si="1334"/>
        <v>-0.15450970125327051</v>
      </c>
      <c r="BE393" s="17">
        <f t="shared" si="1334"/>
        <v>-0.13451086621894301</v>
      </c>
      <c r="BF393" s="17">
        <f t="shared" si="1334"/>
        <v>2.0036992265814974E-2</v>
      </c>
      <c r="BG393" s="17">
        <f t="shared" ref="BG393:BZ393" si="1335">CORREL($AB$322:$AB$360,EH$196:EH$234)</f>
        <v>-0.25523200197587725</v>
      </c>
      <c r="BH393" s="17">
        <f t="shared" si="1335"/>
        <v>0.15127267427245364</v>
      </c>
      <c r="BI393" s="17">
        <f t="shared" si="1335"/>
        <v>4.2850482719779079E-2</v>
      </c>
      <c r="BJ393" s="17">
        <f t="shared" si="1335"/>
        <v>0.13687528362056658</v>
      </c>
      <c r="BK393" s="17">
        <f t="shared" si="1335"/>
        <v>-5.971671134732591E-2</v>
      </c>
      <c r="BL393" s="17">
        <f t="shared" si="1335"/>
        <v>0.31962580552342928</v>
      </c>
      <c r="BM393" s="68">
        <f t="shared" si="1335"/>
        <v>-1.835421551396663E-2</v>
      </c>
      <c r="BN393" s="17">
        <f t="shared" si="1335"/>
        <v>0.1821630386650433</v>
      </c>
      <c r="BO393" s="17">
        <f t="shared" si="1335"/>
        <v>-3.5616768383592179E-2</v>
      </c>
      <c r="BP393" s="17">
        <f t="shared" si="1335"/>
        <v>-6.6027822292539812E-2</v>
      </c>
      <c r="BQ393" s="17">
        <f t="shared" si="1335"/>
        <v>-0.12386902370398144</v>
      </c>
      <c r="BR393" s="17">
        <f t="shared" si="1335"/>
        <v>-2.4912259792852109E-2</v>
      </c>
      <c r="BS393" s="17">
        <f t="shared" si="1335"/>
        <v>0.19468944103894037</v>
      </c>
      <c r="BT393" s="17">
        <f t="shared" si="1335"/>
        <v>-2.9060233144813773E-2</v>
      </c>
      <c r="BU393" s="17">
        <f t="shared" si="1335"/>
        <v>9.9518772821197546E-2</v>
      </c>
      <c r="BV393" s="17">
        <f t="shared" si="1335"/>
        <v>-0.23827018289556973</v>
      </c>
      <c r="BW393" s="17">
        <f t="shared" si="1335"/>
        <v>-0.29550477839890393</v>
      </c>
      <c r="BX393" s="17">
        <f t="shared" si="1335"/>
        <v>-7.2925502926688368E-2</v>
      </c>
      <c r="BY393" s="17">
        <f t="shared" si="1335"/>
        <v>-7.2925502926688368E-2</v>
      </c>
      <c r="BZ393" s="17">
        <f t="shared" si="1335"/>
        <v>-0.12553048371933889</v>
      </c>
    </row>
    <row r="394" spans="1:78">
      <c r="A394" s="7" t="s">
        <v>282</v>
      </c>
      <c r="B394" s="17">
        <f t="shared" ref="B394:Q394" si="1336">CORREL($AC$322:$AC$360,H$46:H$84)</f>
        <v>0.26535377255281012</v>
      </c>
      <c r="C394" s="17">
        <f t="shared" si="1336"/>
        <v>0.14641565962609276</v>
      </c>
      <c r="D394" s="17">
        <f t="shared" si="1336"/>
        <v>0.22155875209332954</v>
      </c>
      <c r="E394" s="17">
        <f t="shared" si="1336"/>
        <v>0.22891223733424962</v>
      </c>
      <c r="F394" s="17">
        <f t="shared" si="1336"/>
        <v>-4.4012685855914807E-2</v>
      </c>
      <c r="G394" s="17">
        <f t="shared" si="1336"/>
        <v>0.11137396756089306</v>
      </c>
      <c r="H394" s="17">
        <f t="shared" si="1336"/>
        <v>0.23709455812978933</v>
      </c>
      <c r="I394" s="17">
        <f t="shared" si="1336"/>
        <v>0.21545387316511033</v>
      </c>
      <c r="J394" s="17">
        <f t="shared" si="1336"/>
        <v>0.27034221538821879</v>
      </c>
      <c r="K394" s="17">
        <f t="shared" si="1336"/>
        <v>0.2929761511097535</v>
      </c>
      <c r="L394" s="17">
        <f t="shared" si="1336"/>
        <v>0.31044059419062747</v>
      </c>
      <c r="M394" s="17">
        <f t="shared" si="1336"/>
        <v>0.2950772685598379</v>
      </c>
      <c r="N394" s="17">
        <f t="shared" si="1336"/>
        <v>0.24265128231291841</v>
      </c>
      <c r="O394" s="17">
        <f t="shared" si="1336"/>
        <v>0.19341126847008588</v>
      </c>
      <c r="P394" s="17">
        <f t="shared" si="1336"/>
        <v>0.16361902128002126</v>
      </c>
      <c r="Q394" s="17">
        <f t="shared" si="1336"/>
        <v>0.24824458452809034</v>
      </c>
      <c r="R394" s="17">
        <f t="shared" ref="R394" si="1337">CORREL($AC$322:$AC$360,X$46:X$84)</f>
        <v>-0.26990983958784082</v>
      </c>
      <c r="S394" s="17">
        <f t="shared" ref="S394" si="1338">CORREL($AC$322:$AC$360,Y$46:Y$84)</f>
        <v>0.15745663191228773</v>
      </c>
      <c r="T394" s="17">
        <f t="shared" ref="T394" si="1339">CORREL($AC$322:$AC$360,Z$46:Z$84)</f>
        <v>0.2054771537964345</v>
      </c>
      <c r="U394" s="17">
        <f t="shared" ref="U394" si="1340">CORREL($AC$322:$AC$360,AA$46:AA$84)</f>
        <v>1.7007200274272508E-2</v>
      </c>
      <c r="V394" s="17">
        <f t="shared" ref="V394" si="1341">CORREL($AC$322:$AC$360,AB$46:AB$84)</f>
        <v>4.505491593720385E-2</v>
      </c>
      <c r="W394" s="17">
        <f t="shared" ref="W394" si="1342">CORREL($AC$322:$AC$360,AC$46:AC$84)</f>
        <v>0.24013023078584925</v>
      </c>
      <c r="Z394" s="66" t="s">
        <v>226</v>
      </c>
      <c r="AA394" s="17">
        <f t="shared" ref="AA394:BF394" si="1343">CORREL($AC$322:$AC$360,DB$196:DB$234)</f>
        <v>0.47485788116795236</v>
      </c>
      <c r="AB394" s="17">
        <f t="shared" si="1343"/>
        <v>0.31989655172058146</v>
      </c>
      <c r="AC394" s="17">
        <f t="shared" si="1343"/>
        <v>0.27751011227281769</v>
      </c>
      <c r="AD394" s="17">
        <f t="shared" si="1343"/>
        <v>0.33675382182403729</v>
      </c>
      <c r="AE394" s="17">
        <f t="shared" si="1343"/>
        <v>0.42693183207577673</v>
      </c>
      <c r="AF394" s="17">
        <f t="shared" si="1343"/>
        <v>0.48492930983625487</v>
      </c>
      <c r="AG394" s="17">
        <f t="shared" si="1343"/>
        <v>0.3715962225373789</v>
      </c>
      <c r="AH394" s="17">
        <f t="shared" si="1343"/>
        <v>0.41359161127278188</v>
      </c>
      <c r="AI394" s="17">
        <f t="shared" si="1343"/>
        <v>0.26373834668968765</v>
      </c>
      <c r="AJ394" s="17">
        <f t="shared" si="1343"/>
        <v>0.15545897634671391</v>
      </c>
      <c r="AK394" s="17">
        <f t="shared" si="1343"/>
        <v>0.38540966284371198</v>
      </c>
      <c r="AL394" s="17">
        <f t="shared" si="1343"/>
        <v>0.59737951460549576</v>
      </c>
      <c r="AM394" s="68">
        <f t="shared" si="1343"/>
        <v>0.61154223236177174</v>
      </c>
      <c r="AN394" s="17">
        <f t="shared" si="1343"/>
        <v>5.0613448163995586E-2</v>
      </c>
      <c r="AO394" s="17">
        <f t="shared" si="1343"/>
        <v>0.20795343701782015</v>
      </c>
      <c r="AP394" s="17">
        <f t="shared" si="1343"/>
        <v>0.13316860400279928</v>
      </c>
      <c r="AQ394" s="17">
        <f t="shared" si="1343"/>
        <v>0.11375894370950453</v>
      </c>
      <c r="AR394" s="17">
        <f t="shared" si="1343"/>
        <v>2.5129570060798863E-2</v>
      </c>
      <c r="AS394" s="17">
        <f t="shared" si="1343"/>
        <v>3.4193363677188164E-2</v>
      </c>
      <c r="AT394" s="17">
        <f t="shared" si="1343"/>
        <v>5.2927740497247758E-2</v>
      </c>
      <c r="AU394" s="17">
        <f t="shared" si="1343"/>
        <v>2.3960903579978095E-2</v>
      </c>
      <c r="AV394" s="17">
        <f t="shared" si="1343"/>
        <v>0.1252239527005613</v>
      </c>
      <c r="AW394" s="17">
        <f t="shared" si="1343"/>
        <v>0.12328686701274427</v>
      </c>
      <c r="AX394" s="17">
        <f t="shared" si="1343"/>
        <v>5.3870148489908634E-2</v>
      </c>
      <c r="AY394" s="17">
        <f t="shared" si="1343"/>
        <v>-6.5755781521472392E-2</v>
      </c>
      <c r="AZ394" s="68">
        <f t="shared" si="1343"/>
        <v>7.5282047478550315E-2</v>
      </c>
      <c r="BA394" s="17">
        <f t="shared" si="1343"/>
        <v>0.439481608083375</v>
      </c>
      <c r="BB394" s="17">
        <f t="shared" si="1343"/>
        <v>0.10796907116871475</v>
      </c>
      <c r="BC394" s="17">
        <f t="shared" si="1343"/>
        <v>0.1895200510019075</v>
      </c>
      <c r="BD394" s="17">
        <f t="shared" si="1343"/>
        <v>0.236875591992391</v>
      </c>
      <c r="BE394" s="17">
        <f t="shared" si="1343"/>
        <v>0.34087484595994011</v>
      </c>
      <c r="BF394" s="17">
        <f t="shared" si="1343"/>
        <v>0.45460334884039527</v>
      </c>
      <c r="BG394" s="17">
        <f t="shared" ref="BG394:BZ394" si="1344">CORREL($AC$322:$AC$360,EH$196:EH$234)</f>
        <v>0.23558149992249647</v>
      </c>
      <c r="BH394" s="17">
        <f t="shared" si="1344"/>
        <v>0.28808871194503222</v>
      </c>
      <c r="BI394" s="17">
        <f t="shared" si="1344"/>
        <v>1.9795515991721257E-2</v>
      </c>
      <c r="BJ394" s="17">
        <f t="shared" si="1344"/>
        <v>-0.21070345829414905</v>
      </c>
      <c r="BK394" s="17">
        <f t="shared" si="1344"/>
        <v>0.29009660446972663</v>
      </c>
      <c r="BL394" s="17">
        <f t="shared" si="1344"/>
        <v>0.3317686982874386</v>
      </c>
      <c r="BM394" s="68">
        <f t="shared" si="1344"/>
        <v>0.44038699488804584</v>
      </c>
      <c r="BN394" s="17">
        <f t="shared" si="1344"/>
        <v>0.51246591158820465</v>
      </c>
      <c r="BO394" s="17">
        <f t="shared" si="1344"/>
        <v>0.25164590264092268</v>
      </c>
      <c r="BP394" s="17">
        <f t="shared" si="1344"/>
        <v>0.18341872887064711</v>
      </c>
      <c r="BQ394" s="17">
        <f t="shared" si="1344"/>
        <v>0.2818552726692265</v>
      </c>
      <c r="BR394" s="17">
        <f t="shared" si="1344"/>
        <v>0.62603941631803928</v>
      </c>
      <c r="BS394" s="17">
        <f t="shared" si="1344"/>
        <v>0.48028202927563657</v>
      </c>
      <c r="BT394" s="17">
        <f t="shared" si="1344"/>
        <v>0.2503500637940943</v>
      </c>
      <c r="BU394" s="17">
        <f t="shared" si="1344"/>
        <v>0.60423548711594355</v>
      </c>
      <c r="BV394" s="17">
        <f t="shared" si="1344"/>
        <v>0.35115821081718029</v>
      </c>
      <c r="BW394" s="17">
        <f t="shared" si="1344"/>
        <v>0.22868418420028053</v>
      </c>
      <c r="BX394" s="17">
        <f t="shared" si="1344"/>
        <v>0.4660696302067695</v>
      </c>
      <c r="BY394" s="17">
        <f t="shared" si="1344"/>
        <v>0.4660696302067695</v>
      </c>
      <c r="BZ394" s="17">
        <f t="shared" si="1344"/>
        <v>0.60649975637827491</v>
      </c>
    </row>
    <row r="395" spans="1:78">
      <c r="A395" s="7" t="s">
        <v>269</v>
      </c>
      <c r="B395" s="17">
        <f t="shared" ref="B395:Q396" si="1345">CORREL($AE$322:$AE$360,H$46:H$84)</f>
        <v>8.4615368244749634E-2</v>
      </c>
      <c r="C395" s="17">
        <f t="shared" si="1345"/>
        <v>0.15712179120223407</v>
      </c>
      <c r="D395" s="17">
        <f t="shared" si="1345"/>
        <v>0.23622052609532329</v>
      </c>
      <c r="E395" s="17">
        <f t="shared" si="1345"/>
        <v>0.18960934227829193</v>
      </c>
      <c r="F395" s="17">
        <f t="shared" si="1345"/>
        <v>0.14866318874969797</v>
      </c>
      <c r="G395" s="17">
        <f t="shared" si="1345"/>
        <v>6.4402710235396982E-2</v>
      </c>
      <c r="H395" s="17">
        <f t="shared" si="1345"/>
        <v>-2.7835363360027891E-2</v>
      </c>
      <c r="I395" s="17">
        <f t="shared" si="1345"/>
        <v>7.1193036128323256E-2</v>
      </c>
      <c r="J395" s="17">
        <f t="shared" si="1345"/>
        <v>0.13641289793631692</v>
      </c>
      <c r="K395" s="17">
        <f t="shared" si="1345"/>
        <v>0.1058878300975728</v>
      </c>
      <c r="L395" s="17">
        <f t="shared" si="1345"/>
        <v>0.10127903461523229</v>
      </c>
      <c r="M395" s="17">
        <f t="shared" si="1345"/>
        <v>9.3748883134691402E-2</v>
      </c>
      <c r="N395" s="17">
        <f t="shared" si="1345"/>
        <v>6.6609946977989581E-2</v>
      </c>
      <c r="O395" s="17">
        <f t="shared" si="1345"/>
        <v>8.8053305859329148E-2</v>
      </c>
      <c r="P395" s="17">
        <f t="shared" si="1345"/>
        <v>4.7152304158244861E-2</v>
      </c>
      <c r="Q395" s="17">
        <f t="shared" si="1345"/>
        <v>-0.11371612311827763</v>
      </c>
      <c r="R395" s="17">
        <f t="shared" ref="R395:R396" si="1346">CORREL($AE$322:$AE$360,X$46:X$84)</f>
        <v>0.1636016374873519</v>
      </c>
      <c r="S395" s="17">
        <f t="shared" ref="S395:S396" si="1347">CORREL($AE$322:$AE$360,Y$46:Y$84)</f>
        <v>-0.12215245859293704</v>
      </c>
      <c r="T395" s="17">
        <f t="shared" ref="T395:T396" si="1348">CORREL($AE$322:$AE$360,Z$46:Z$84)</f>
        <v>-0.12004176008962698</v>
      </c>
      <c r="U395" s="17">
        <f t="shared" ref="U395:U396" si="1349">CORREL($AE$322:$AE$360,AA$46:AA$84)</f>
        <v>0.16447159010999432</v>
      </c>
      <c r="V395" s="17">
        <f t="shared" ref="V395:V396" si="1350">CORREL($AE$322:$AE$360,AB$46:AB$84)</f>
        <v>0.1168498696020598</v>
      </c>
      <c r="W395" s="17">
        <f t="shared" ref="W395:W396" si="1351">CORREL($AE$322:$AE$360,AC$46:AC$84)</f>
        <v>-1.7518581648597181E-2</v>
      </c>
      <c r="Z395" s="66" t="s">
        <v>161</v>
      </c>
      <c r="AA395" s="17">
        <f t="shared" ref="AA395:BF395" si="1352">CORREL($AD$322:$AD$360,DB$196:DB$234)</f>
        <v>0.22681704451070839</v>
      </c>
      <c r="AB395" s="17">
        <f t="shared" si="1352"/>
        <v>0.13042284635369225</v>
      </c>
      <c r="AC395" s="17">
        <f t="shared" si="1352"/>
        <v>0.21348113539882788</v>
      </c>
      <c r="AD395" s="17">
        <f t="shared" si="1352"/>
        <v>0.36175457198435645</v>
      </c>
      <c r="AE395" s="17">
        <f t="shared" si="1352"/>
        <v>0.36083574813408259</v>
      </c>
      <c r="AF395" s="17">
        <f t="shared" si="1352"/>
        <v>0.2839627059243634</v>
      </c>
      <c r="AG395" s="17">
        <f t="shared" si="1352"/>
        <v>0.35615949427223187</v>
      </c>
      <c r="AH395" s="17">
        <f t="shared" si="1352"/>
        <v>-4.7895568173589352E-4</v>
      </c>
      <c r="AI395" s="17">
        <f t="shared" si="1352"/>
        <v>0.11598922303665851</v>
      </c>
      <c r="AJ395" s="17">
        <f t="shared" si="1352"/>
        <v>0.13148930330013525</v>
      </c>
      <c r="AK395" s="17">
        <f t="shared" si="1352"/>
        <v>0.24872002000502613</v>
      </c>
      <c r="AL395" s="17">
        <f t="shared" si="1352"/>
        <v>0.19157422110452024</v>
      </c>
      <c r="AM395" s="68">
        <f t="shared" si="1352"/>
        <v>0.39305349971573461</v>
      </c>
      <c r="AN395" s="17">
        <f t="shared" si="1352"/>
        <v>5.6743527025737497E-2</v>
      </c>
      <c r="AO395" s="17">
        <f t="shared" si="1352"/>
        <v>2.1531218828588335E-2</v>
      </c>
      <c r="AP395" s="17">
        <f t="shared" si="1352"/>
        <v>6.2284849156073741E-2</v>
      </c>
      <c r="AQ395" s="17">
        <f t="shared" si="1352"/>
        <v>6.9851152195444216E-2</v>
      </c>
      <c r="AR395" s="17">
        <f t="shared" si="1352"/>
        <v>9.1846541502444382E-2</v>
      </c>
      <c r="AS395" s="17">
        <f t="shared" si="1352"/>
        <v>9.5502583156132706E-3</v>
      </c>
      <c r="AT395" s="17">
        <f t="shared" si="1352"/>
        <v>6.333503572161249E-2</v>
      </c>
      <c r="AU395" s="17">
        <f t="shared" si="1352"/>
        <v>-7.6060749215299383E-3</v>
      </c>
      <c r="AV395" s="17">
        <f t="shared" si="1352"/>
        <v>9.528768410822902E-2</v>
      </c>
      <c r="AW395" s="17">
        <f t="shared" si="1352"/>
        <v>4.5047418066830533E-2</v>
      </c>
      <c r="AX395" s="17">
        <f t="shared" si="1352"/>
        <v>0.12511458134289385</v>
      </c>
      <c r="AY395" s="17">
        <f t="shared" si="1352"/>
        <v>-2.1598176249291938E-2</v>
      </c>
      <c r="AZ395" s="68">
        <f t="shared" si="1352"/>
        <v>0.16660782566098559</v>
      </c>
      <c r="BA395" s="17">
        <f t="shared" si="1352"/>
        <v>0.17390742861172678</v>
      </c>
      <c r="BB395" s="17">
        <f t="shared" si="1352"/>
        <v>0.2397970424393045</v>
      </c>
      <c r="BC395" s="17">
        <f t="shared" si="1352"/>
        <v>0.26062909597092887</v>
      </c>
      <c r="BD395" s="17">
        <f t="shared" si="1352"/>
        <v>0.38987950014166844</v>
      </c>
      <c r="BE395" s="17">
        <f t="shared" si="1352"/>
        <v>0.28761920969429711</v>
      </c>
      <c r="BF395" s="17">
        <f t="shared" si="1352"/>
        <v>0.23610389148370045</v>
      </c>
      <c r="BG395" s="17">
        <f t="shared" ref="BG395:BZ395" si="1353">CORREL($AD$322:$AD$360,EH$196:EH$234)</f>
        <v>0.34551313771813769</v>
      </c>
      <c r="BH395" s="17">
        <f t="shared" si="1353"/>
        <v>-5.0393438286519245E-2</v>
      </c>
      <c r="BI395" s="17">
        <f t="shared" si="1353"/>
        <v>-5.4765585717725322E-2</v>
      </c>
      <c r="BJ395" s="17">
        <f t="shared" si="1353"/>
        <v>-0.14372867421742691</v>
      </c>
      <c r="BK395" s="17">
        <f t="shared" si="1353"/>
        <v>8.9594725656627794E-2</v>
      </c>
      <c r="BL395" s="17">
        <f t="shared" si="1353"/>
        <v>0.27313419505386227</v>
      </c>
      <c r="BM395" s="68">
        <f t="shared" si="1353"/>
        <v>0.35408377091655785</v>
      </c>
      <c r="BN395" s="17">
        <f t="shared" si="1353"/>
        <v>0.25573216886499928</v>
      </c>
      <c r="BO395" s="17">
        <f t="shared" si="1353"/>
        <v>-6.5493720046783013E-2</v>
      </c>
      <c r="BP395" s="17">
        <f t="shared" si="1353"/>
        <v>-2.9940186519308274E-2</v>
      </c>
      <c r="BQ395" s="17">
        <f t="shared" si="1353"/>
        <v>0.21336394703909073</v>
      </c>
      <c r="BR395" s="17">
        <f t="shared" si="1353"/>
        <v>0.43207021541386198</v>
      </c>
      <c r="BS395" s="17">
        <f t="shared" si="1353"/>
        <v>0.32259418550296315</v>
      </c>
      <c r="BT395" s="17">
        <f t="shared" si="1353"/>
        <v>8.7145098834524079E-2</v>
      </c>
      <c r="BU395" s="17">
        <f t="shared" si="1353"/>
        <v>9.3955711225537322E-2</v>
      </c>
      <c r="BV395" s="17">
        <f t="shared" si="1353"/>
        <v>0.17459231884028542</v>
      </c>
      <c r="BW395" s="17">
        <f t="shared" si="1353"/>
        <v>0.19398655410426568</v>
      </c>
      <c r="BX395" s="17">
        <f t="shared" si="1353"/>
        <v>0.29263957935288454</v>
      </c>
      <c r="BY395" s="17">
        <f t="shared" si="1353"/>
        <v>0.29263957935288454</v>
      </c>
      <c r="BZ395" s="17">
        <f t="shared" si="1353"/>
        <v>0.23399422056903801</v>
      </c>
    </row>
    <row r="396" spans="1:78">
      <c r="A396" s="7" t="s">
        <v>271</v>
      </c>
      <c r="B396" s="17">
        <f t="shared" si="1345"/>
        <v>8.4615368244749634E-2</v>
      </c>
      <c r="C396" s="17">
        <f t="shared" si="1345"/>
        <v>0.15712179120223407</v>
      </c>
      <c r="D396" s="17">
        <f t="shared" si="1345"/>
        <v>0.23622052609532329</v>
      </c>
      <c r="E396" s="17">
        <f t="shared" si="1345"/>
        <v>0.18960934227829193</v>
      </c>
      <c r="F396" s="17">
        <f t="shared" si="1345"/>
        <v>0.14866318874969797</v>
      </c>
      <c r="G396" s="17">
        <f t="shared" si="1345"/>
        <v>6.4402710235396982E-2</v>
      </c>
      <c r="H396" s="17">
        <f t="shared" si="1345"/>
        <v>-2.7835363360027891E-2</v>
      </c>
      <c r="I396" s="17">
        <f t="shared" si="1345"/>
        <v>7.1193036128323256E-2</v>
      </c>
      <c r="J396" s="17">
        <f t="shared" si="1345"/>
        <v>0.13641289793631692</v>
      </c>
      <c r="K396" s="17">
        <f t="shared" si="1345"/>
        <v>0.1058878300975728</v>
      </c>
      <c r="L396" s="17">
        <f t="shared" si="1345"/>
        <v>0.10127903461523229</v>
      </c>
      <c r="M396" s="17">
        <f t="shared" si="1345"/>
        <v>9.3748883134691402E-2</v>
      </c>
      <c r="N396" s="17">
        <f t="shared" si="1345"/>
        <v>6.6609946977989581E-2</v>
      </c>
      <c r="O396" s="17">
        <f t="shared" si="1345"/>
        <v>8.8053305859329148E-2</v>
      </c>
      <c r="P396" s="17">
        <f t="shared" si="1345"/>
        <v>4.7152304158244861E-2</v>
      </c>
      <c r="Q396" s="17">
        <f t="shared" si="1345"/>
        <v>-0.11371612311827763</v>
      </c>
      <c r="R396" s="17">
        <f t="shared" si="1346"/>
        <v>0.1636016374873519</v>
      </c>
      <c r="S396" s="17">
        <f t="shared" si="1347"/>
        <v>-0.12215245859293704</v>
      </c>
      <c r="T396" s="17">
        <f t="shared" si="1348"/>
        <v>-0.12004176008962698</v>
      </c>
      <c r="U396" s="17">
        <f t="shared" si="1349"/>
        <v>0.16447159010999432</v>
      </c>
      <c r="V396" s="17">
        <f t="shared" si="1350"/>
        <v>0.1168498696020598</v>
      </c>
      <c r="W396" s="17">
        <f t="shared" si="1351"/>
        <v>-1.7518581648597181E-2</v>
      </c>
      <c r="Z396" s="66" t="s">
        <v>211</v>
      </c>
      <c r="AA396" s="17">
        <f t="shared" ref="AA396:BF396" si="1354">CORREL($AE$322:$AE$360,DB$196:DB$234)</f>
        <v>-0.5866226670377932</v>
      </c>
      <c r="AB396" s="17">
        <f t="shared" si="1354"/>
        <v>-0.23268286881130609</v>
      </c>
      <c r="AC396" s="17">
        <f t="shared" si="1354"/>
        <v>-0.14961701526237101</v>
      </c>
      <c r="AD396" s="17">
        <f t="shared" si="1354"/>
        <v>-0.51627768482353997</v>
      </c>
      <c r="AE396" s="17">
        <f t="shared" si="1354"/>
        <v>-0.62240027628404204</v>
      </c>
      <c r="AF396" s="17">
        <f t="shared" si="1354"/>
        <v>-0.58354134845437644</v>
      </c>
      <c r="AG396" s="17">
        <f t="shared" si="1354"/>
        <v>-0.54445350590070007</v>
      </c>
      <c r="AH396" s="17">
        <f t="shared" si="1354"/>
        <v>-0.70961921092493185</v>
      </c>
      <c r="AI396" s="17">
        <f t="shared" si="1354"/>
        <v>-0.52147497137136989</v>
      </c>
      <c r="AJ396" s="17">
        <f t="shared" si="1354"/>
        <v>-0.25931357143008149</v>
      </c>
      <c r="AK396" s="17">
        <f t="shared" si="1354"/>
        <v>-0.76072171877420147</v>
      </c>
      <c r="AL396" s="17">
        <f t="shared" si="1354"/>
        <v>-0.55152051112080758</v>
      </c>
      <c r="AM396" s="68">
        <f t="shared" si="1354"/>
        <v>-0.60818324252243749</v>
      </c>
      <c r="AN396" s="17">
        <f t="shared" si="1354"/>
        <v>-0.52817253171283818</v>
      </c>
      <c r="AO396" s="17">
        <f t="shared" si="1354"/>
        <v>-0.22416566809033861</v>
      </c>
      <c r="AP396" s="17">
        <f t="shared" si="1354"/>
        <v>-0.24195655581725656</v>
      </c>
      <c r="AQ396" s="17">
        <f t="shared" si="1354"/>
        <v>-0.47382935149853228</v>
      </c>
      <c r="AR396" s="17">
        <f t="shared" si="1354"/>
        <v>-0.59869975649342633</v>
      </c>
      <c r="AS396" s="17">
        <f t="shared" si="1354"/>
        <v>-0.5995296292858352</v>
      </c>
      <c r="AT396" s="17">
        <f t="shared" si="1354"/>
        <v>-0.37522219137260482</v>
      </c>
      <c r="AU396" s="17">
        <f t="shared" si="1354"/>
        <v>-0.58241016838615478</v>
      </c>
      <c r="AV396" s="17">
        <f t="shared" si="1354"/>
        <v>-0.53942230262941382</v>
      </c>
      <c r="AW396" s="17">
        <f t="shared" si="1354"/>
        <v>-0.30157978463042667</v>
      </c>
      <c r="AX396" s="17">
        <f t="shared" si="1354"/>
        <v>-0.69494232691275126</v>
      </c>
      <c r="AY396" s="17">
        <f t="shared" si="1354"/>
        <v>-0.35660432970163358</v>
      </c>
      <c r="AZ396" s="68">
        <f t="shared" si="1354"/>
        <v>-0.48472907731800713</v>
      </c>
      <c r="BA396" s="17">
        <f t="shared" si="1354"/>
        <v>-0.39592262150826157</v>
      </c>
      <c r="BB396" s="17">
        <f t="shared" si="1354"/>
        <v>1.6564472350955393E-2</v>
      </c>
      <c r="BC396" s="17">
        <f t="shared" si="1354"/>
        <v>2.4032729774054191E-2</v>
      </c>
      <c r="BD396" s="17">
        <f t="shared" si="1354"/>
        <v>-0.26097494244616626</v>
      </c>
      <c r="BE396" s="17">
        <f t="shared" si="1354"/>
        <v>-0.4189735962806232</v>
      </c>
      <c r="BF396" s="17">
        <f t="shared" si="1354"/>
        <v>-0.36569841608993053</v>
      </c>
      <c r="BG396" s="17">
        <f t="shared" ref="BG396:BZ396" si="1355">CORREL($AE$322:$AE$360,EH$196:EH$234)</f>
        <v>-0.35855680520060795</v>
      </c>
      <c r="BH396" s="17">
        <f t="shared" si="1355"/>
        <v>-0.34576309369894515</v>
      </c>
      <c r="BI396" s="17">
        <f t="shared" si="1355"/>
        <v>-3.9560050965129261E-2</v>
      </c>
      <c r="BJ396" s="17">
        <f t="shared" si="1355"/>
        <v>1.8653292435974096E-2</v>
      </c>
      <c r="BK396" s="17">
        <f t="shared" si="1355"/>
        <v>-0.34613894557087149</v>
      </c>
      <c r="BL396" s="17">
        <f t="shared" si="1355"/>
        <v>-0.40686770669073496</v>
      </c>
      <c r="BM396" s="68">
        <f t="shared" si="1355"/>
        <v>-0.39800418952754518</v>
      </c>
      <c r="BN396" s="17">
        <f t="shared" si="1355"/>
        <v>-0.39700256777250204</v>
      </c>
      <c r="BO396" s="17">
        <f t="shared" si="1355"/>
        <v>-0.21265980928818978</v>
      </c>
      <c r="BP396" s="17">
        <f t="shared" si="1355"/>
        <v>-0.11683613034197872</v>
      </c>
      <c r="BQ396" s="17">
        <f t="shared" si="1355"/>
        <v>-0.23651082097123122</v>
      </c>
      <c r="BR396" s="17">
        <f t="shared" si="1355"/>
        <v>-0.25182870118446293</v>
      </c>
      <c r="BS396" s="17">
        <f t="shared" si="1355"/>
        <v>-0.36705054024275441</v>
      </c>
      <c r="BT396" s="17">
        <f t="shared" si="1355"/>
        <v>-0.16617375309685456</v>
      </c>
      <c r="BU396" s="17">
        <f t="shared" si="1355"/>
        <v>-0.44760472495121617</v>
      </c>
      <c r="BV396" s="17">
        <f t="shared" si="1355"/>
        <v>-0.4985633759091288</v>
      </c>
      <c r="BW396" s="17">
        <f t="shared" si="1355"/>
        <v>-0.2671850113524652</v>
      </c>
      <c r="BX396" s="17">
        <f t="shared" si="1355"/>
        <v>-0.49478737052438165</v>
      </c>
      <c r="BY396" s="17">
        <f t="shared" si="1355"/>
        <v>-0.49478737052438165</v>
      </c>
      <c r="BZ396" s="17">
        <f t="shared" si="1355"/>
        <v>-0.31565740891375965</v>
      </c>
    </row>
    <row r="397" spans="1:78">
      <c r="A397" s="7" t="s">
        <v>272</v>
      </c>
      <c r="B397" s="17">
        <f t="shared" ref="B397:Q397" si="1356">CORREL($AF$322:$AF$360,H$46:H$84)</f>
        <v>-1.6748452890838412E-3</v>
      </c>
      <c r="C397" s="17">
        <f t="shared" si="1356"/>
        <v>-3.8625591907323939E-2</v>
      </c>
      <c r="D397" s="17">
        <f t="shared" si="1356"/>
        <v>-5.4835008973881563E-2</v>
      </c>
      <c r="E397" s="17">
        <f t="shared" si="1356"/>
        <v>-9.0449686071235408E-2</v>
      </c>
      <c r="F397" s="17">
        <f t="shared" si="1356"/>
        <v>-5.2084773788542316E-2</v>
      </c>
      <c r="G397" s="17">
        <f t="shared" si="1356"/>
        <v>-5.8497168574675878E-2</v>
      </c>
      <c r="H397" s="17">
        <f t="shared" si="1356"/>
        <v>0.21801039845000381</v>
      </c>
      <c r="I397" s="17">
        <f t="shared" si="1356"/>
        <v>-3.9620422326317184E-2</v>
      </c>
      <c r="J397" s="17">
        <f t="shared" si="1356"/>
        <v>-0.12334593703152787</v>
      </c>
      <c r="K397" s="17">
        <f t="shared" si="1356"/>
        <v>-0.1224803690545857</v>
      </c>
      <c r="L397" s="17">
        <f t="shared" si="1356"/>
        <v>-0.12002084375560042</v>
      </c>
      <c r="M397" s="17">
        <f t="shared" si="1356"/>
        <v>-0.105617276153797</v>
      </c>
      <c r="N397" s="17">
        <f t="shared" si="1356"/>
        <v>-9.8764507339218502E-2</v>
      </c>
      <c r="O397" s="17">
        <f t="shared" si="1356"/>
        <v>-5.8865297717840853E-2</v>
      </c>
      <c r="P397" s="17">
        <f t="shared" si="1356"/>
        <v>6.3529795618895671E-2</v>
      </c>
      <c r="Q397" s="17">
        <f t="shared" si="1356"/>
        <v>-0.21905703286613115</v>
      </c>
      <c r="R397" s="17">
        <f t="shared" ref="R397" si="1357">CORREL($AF$322:$AF$360,X$46:X$84)</f>
        <v>6.6230569943132433E-3</v>
      </c>
      <c r="S397" s="17">
        <f t="shared" ref="S397" si="1358">CORREL($AF$322:$AF$360,Y$46:Y$84)</f>
        <v>0.19623112779199048</v>
      </c>
      <c r="T397" s="17">
        <f t="shared" ref="T397" si="1359">CORREL($AF$322:$AF$360,Z$46:Z$84)</f>
        <v>0.21949449408038779</v>
      </c>
      <c r="U397" s="17">
        <f t="shared" ref="U397" si="1360">CORREL($AF$322:$AF$360,AA$46:AA$84)</f>
        <v>-0.22935352892873734</v>
      </c>
      <c r="V397" s="17">
        <f t="shared" ref="V397" si="1361">CORREL($AF$322:$AF$360,AB$46:AB$84)</f>
        <v>-0.17082604231121648</v>
      </c>
      <c r="W397" s="17">
        <f t="shared" ref="W397" si="1362">CORREL($AF$322:$AF$360,AC$46:AC$84)</f>
        <v>-4.5977613767087359E-2</v>
      </c>
      <c r="Z397" s="66" t="s">
        <v>202</v>
      </c>
      <c r="AA397" s="17">
        <f t="shared" ref="AA397:BF397" si="1363">CORREL($AF$322:$AF$360,DB$196:DB$234)</f>
        <v>0.45611085224341419</v>
      </c>
      <c r="AB397" s="17">
        <f t="shared" si="1363"/>
        <v>0.19758155570645822</v>
      </c>
      <c r="AC397" s="17">
        <f t="shared" si="1363"/>
        <v>0.20556488133617071</v>
      </c>
      <c r="AD397" s="17">
        <f t="shared" si="1363"/>
        <v>0.24080524655555732</v>
      </c>
      <c r="AE397" s="17">
        <f t="shared" si="1363"/>
        <v>0.36138887185246354</v>
      </c>
      <c r="AF397" s="17">
        <f t="shared" si="1363"/>
        <v>0.41405153558199176</v>
      </c>
      <c r="AG397" s="17">
        <f t="shared" si="1363"/>
        <v>0.41724232398934219</v>
      </c>
      <c r="AH397" s="17">
        <f t="shared" si="1363"/>
        <v>0.39501019848252111</v>
      </c>
      <c r="AI397" s="17">
        <f t="shared" si="1363"/>
        <v>0.25923342895662677</v>
      </c>
      <c r="AJ397" s="17">
        <f t="shared" si="1363"/>
        <v>6.2950228527666699E-2</v>
      </c>
      <c r="AK397" s="17">
        <f t="shared" si="1363"/>
        <v>0.46466165843660245</v>
      </c>
      <c r="AL397" s="17">
        <f t="shared" si="1363"/>
        <v>4.3918100971348954E-2</v>
      </c>
      <c r="AM397" s="68">
        <f t="shared" si="1363"/>
        <v>0.2373929955666183</v>
      </c>
      <c r="AN397" s="17">
        <f t="shared" si="1363"/>
        <v>0.50281568897602402</v>
      </c>
      <c r="AO397" s="17">
        <f t="shared" si="1363"/>
        <v>0.35470531710918024</v>
      </c>
      <c r="AP397" s="17">
        <f t="shared" si="1363"/>
        <v>0.34212085669644349</v>
      </c>
      <c r="AQ397" s="17">
        <f t="shared" si="1363"/>
        <v>0.55353460664523679</v>
      </c>
      <c r="AR397" s="17">
        <f t="shared" si="1363"/>
        <v>0.47310330818714802</v>
      </c>
      <c r="AS397" s="17">
        <f t="shared" si="1363"/>
        <v>0.56742690934587625</v>
      </c>
      <c r="AT397" s="17">
        <f t="shared" si="1363"/>
        <v>0.53956970545033001</v>
      </c>
      <c r="AU397" s="17">
        <f t="shared" si="1363"/>
        <v>0.37292994217359382</v>
      </c>
      <c r="AV397" s="17">
        <f t="shared" si="1363"/>
        <v>0.30561859915285283</v>
      </c>
      <c r="AW397" s="17">
        <f t="shared" si="1363"/>
        <v>0.1104634329788237</v>
      </c>
      <c r="AX397" s="17">
        <f t="shared" si="1363"/>
        <v>0.49334063845436182</v>
      </c>
      <c r="AY397" s="17">
        <f t="shared" si="1363"/>
        <v>0.33358062410834016</v>
      </c>
      <c r="AZ397" s="68">
        <f t="shared" si="1363"/>
        <v>0.44583781587487553</v>
      </c>
      <c r="BA397" s="17">
        <f t="shared" si="1363"/>
        <v>0.23411325263450861</v>
      </c>
      <c r="BB397" s="17">
        <f t="shared" si="1363"/>
        <v>8.8863155946701564E-2</v>
      </c>
      <c r="BC397" s="17">
        <f t="shared" si="1363"/>
        <v>9.1321578122806613E-2</v>
      </c>
      <c r="BD397" s="17">
        <f t="shared" si="1363"/>
        <v>0.1580532877349389</v>
      </c>
      <c r="BE397" s="17">
        <f t="shared" si="1363"/>
        <v>0.2319420332027585</v>
      </c>
      <c r="BF397" s="17">
        <f t="shared" si="1363"/>
        <v>0.22553919061798688</v>
      </c>
      <c r="BG397" s="17">
        <f t="shared" ref="BG397:BZ397" si="1364">CORREL($AF$322:$AF$360,EH$196:EH$234)</f>
        <v>0.32731023982715229</v>
      </c>
      <c r="BH397" s="17">
        <f t="shared" si="1364"/>
        <v>0.13625706125528597</v>
      </c>
      <c r="BI397" s="17">
        <f t="shared" si="1364"/>
        <v>0.11872410199860144</v>
      </c>
      <c r="BJ397" s="17">
        <f t="shared" si="1364"/>
        <v>0.11538986320992371</v>
      </c>
      <c r="BK397" s="17">
        <f t="shared" si="1364"/>
        <v>0.26059886118105996</v>
      </c>
      <c r="BL397" s="17">
        <f t="shared" si="1364"/>
        <v>-0.13912493398618814</v>
      </c>
      <c r="BM397" s="68">
        <f t="shared" si="1364"/>
        <v>9.4013525188908736E-2</v>
      </c>
      <c r="BN397" s="17">
        <f t="shared" si="1364"/>
        <v>0.30959641586895481</v>
      </c>
      <c r="BO397" s="17">
        <f t="shared" si="1364"/>
        <v>-0.15152977215285082</v>
      </c>
      <c r="BP397" s="17">
        <f t="shared" si="1364"/>
        <v>-9.6405998808906282E-2</v>
      </c>
      <c r="BQ397" s="17">
        <f t="shared" si="1364"/>
        <v>-0.2644431568292438</v>
      </c>
      <c r="BR397" s="17">
        <f t="shared" si="1364"/>
        <v>-1.0461456939308434E-2</v>
      </c>
      <c r="BS397" s="17">
        <f t="shared" si="1364"/>
        <v>0.19319277764775447</v>
      </c>
      <c r="BT397" s="17">
        <f t="shared" si="1364"/>
        <v>-9.2405988082631382E-2</v>
      </c>
      <c r="BU397" s="17">
        <f t="shared" si="1364"/>
        <v>0.26712321711529674</v>
      </c>
      <c r="BV397" s="17">
        <f t="shared" si="1364"/>
        <v>0.1492582003980864</v>
      </c>
      <c r="BW397" s="17">
        <f t="shared" si="1364"/>
        <v>2.3204880506700366E-2</v>
      </c>
      <c r="BX397" s="17">
        <f t="shared" si="1364"/>
        <v>0.18372708583301178</v>
      </c>
      <c r="BY397" s="17">
        <f t="shared" si="1364"/>
        <v>0.18372708583301178</v>
      </c>
      <c r="BZ397" s="17">
        <f t="shared" si="1364"/>
        <v>-2.4752612122261108E-2</v>
      </c>
    </row>
    <row r="398" spans="1:78">
      <c r="A398" s="7" t="s">
        <v>283</v>
      </c>
      <c r="B398" s="17">
        <f t="shared" ref="B398:Q398" si="1365">CORREL($AG$322:$AG$360,H$46:H$84)</f>
        <v>7.8157832472919353E-2</v>
      </c>
      <c r="C398" s="17">
        <f t="shared" si="1365"/>
        <v>0.16913463659139127</v>
      </c>
      <c r="D398" s="17">
        <f t="shared" si="1365"/>
        <v>0.13032219187851266</v>
      </c>
      <c r="E398" s="17">
        <f t="shared" si="1365"/>
        <v>0.158491232179713</v>
      </c>
      <c r="F398" s="17">
        <f t="shared" si="1365"/>
        <v>5.1017687741673048E-2</v>
      </c>
      <c r="G398" s="17">
        <f t="shared" si="1365"/>
        <v>2.4893557665207889E-2</v>
      </c>
      <c r="H398" s="17">
        <f t="shared" si="1365"/>
        <v>0.14133918720789881</v>
      </c>
      <c r="I398" s="17">
        <f t="shared" si="1365"/>
        <v>0.26855910134023592</v>
      </c>
      <c r="J398" s="17">
        <f t="shared" si="1365"/>
        <v>0.20196868948277244</v>
      </c>
      <c r="K398" s="17">
        <f t="shared" si="1365"/>
        <v>0.22409062320400969</v>
      </c>
      <c r="L398" s="17">
        <f t="shared" si="1365"/>
        <v>0.2314207276947978</v>
      </c>
      <c r="M398" s="17">
        <f t="shared" si="1365"/>
        <v>0.23025825887554557</v>
      </c>
      <c r="N398" s="17">
        <f t="shared" si="1365"/>
        <v>0.26099916017728714</v>
      </c>
      <c r="O398" s="17">
        <f t="shared" si="1365"/>
        <v>0.26420868957588184</v>
      </c>
      <c r="P398" s="17">
        <f t="shared" si="1365"/>
        <v>0.23413407387980403</v>
      </c>
      <c r="Q398" s="17">
        <f t="shared" si="1365"/>
        <v>0.28131857776678465</v>
      </c>
      <c r="R398" s="17">
        <f t="shared" ref="R398" si="1366">CORREL($AG$322:$AG$360,X$46:X$84)</f>
        <v>9.1560539076445027E-2</v>
      </c>
      <c r="S398" s="17">
        <f t="shared" ref="S398" si="1367">CORREL($AG$322:$AG$360,Y$46:Y$84)</f>
        <v>2.7218323960917418E-2</v>
      </c>
      <c r="T398" s="17">
        <f t="shared" ref="T398" si="1368">CORREL($AG$322:$AG$360,Z$46:Z$84)</f>
        <v>-8.5452248985717918E-2</v>
      </c>
      <c r="U398" s="17">
        <f t="shared" ref="U398" si="1369">CORREL($AG$322:$AG$360,AA$46:AA$84)</f>
        <v>0.15761413521586268</v>
      </c>
      <c r="V398" s="17">
        <f t="shared" ref="V398" si="1370">CORREL($AG$322:$AG$360,AB$46:AB$84)</f>
        <v>0.16214643879209559</v>
      </c>
      <c r="W398" s="17">
        <f t="shared" ref="W398" si="1371">CORREL($AG$322:$AG$360,AC$46:AC$84)</f>
        <v>8.7900837411241883E-2</v>
      </c>
      <c r="Z398" s="66" t="s">
        <v>203</v>
      </c>
      <c r="AA398" s="17">
        <f t="shared" ref="AA398:BF398" si="1372">CORREL($AG$322:$AG$360,DB$196:DB$234)</f>
        <v>-0.45874015894648812</v>
      </c>
      <c r="AB398" s="17">
        <f t="shared" si="1372"/>
        <v>-0.20190137236412509</v>
      </c>
      <c r="AC398" s="17">
        <f t="shared" si="1372"/>
        <v>-0.33539648060967536</v>
      </c>
      <c r="AD398" s="17">
        <f t="shared" si="1372"/>
        <v>-0.35997752164063107</v>
      </c>
      <c r="AE398" s="17">
        <f t="shared" si="1372"/>
        <v>-0.45020196645312222</v>
      </c>
      <c r="AF398" s="17">
        <f t="shared" si="1372"/>
        <v>-0.50373920768993741</v>
      </c>
      <c r="AG398" s="17">
        <f t="shared" si="1372"/>
        <v>-0.29005919163025268</v>
      </c>
      <c r="AH398" s="17">
        <f t="shared" si="1372"/>
        <v>-0.3448954829170614</v>
      </c>
      <c r="AI398" s="17">
        <f t="shared" si="1372"/>
        <v>-0.19133480755274068</v>
      </c>
      <c r="AJ398" s="17">
        <f t="shared" si="1372"/>
        <v>-8.3613207024585037E-2</v>
      </c>
      <c r="AK398" s="17">
        <f t="shared" si="1372"/>
        <v>-0.33422676082260827</v>
      </c>
      <c r="AL398" s="17">
        <f t="shared" si="1372"/>
        <v>-7.6200223992504298E-2</v>
      </c>
      <c r="AM398" s="68">
        <f t="shared" si="1372"/>
        <v>-0.28120212794193755</v>
      </c>
      <c r="AN398" s="17">
        <f t="shared" si="1372"/>
        <v>-0.34789224061962726</v>
      </c>
      <c r="AO398" s="17">
        <f t="shared" si="1372"/>
        <v>-8.9429380618726434E-2</v>
      </c>
      <c r="AP398" s="17">
        <f t="shared" si="1372"/>
        <v>-7.1955769774228337E-2</v>
      </c>
      <c r="AQ398" s="17">
        <f t="shared" si="1372"/>
        <v>-0.26712341947361545</v>
      </c>
      <c r="AR398" s="17">
        <f t="shared" si="1372"/>
        <v>-0.39654089031478379</v>
      </c>
      <c r="AS398" s="17">
        <f t="shared" si="1372"/>
        <v>-0.28969041660741268</v>
      </c>
      <c r="AT398" s="17">
        <f t="shared" si="1372"/>
        <v>-0.40095657159145193</v>
      </c>
      <c r="AU398" s="17">
        <f t="shared" si="1372"/>
        <v>-0.23158443952583518</v>
      </c>
      <c r="AV398" s="17">
        <f t="shared" si="1372"/>
        <v>-0.22815002700575709</v>
      </c>
      <c r="AW398" s="17">
        <f t="shared" si="1372"/>
        <v>-4.732026078744675E-2</v>
      </c>
      <c r="AX398" s="17">
        <f t="shared" si="1372"/>
        <v>-0.21370736428087206</v>
      </c>
      <c r="AY398" s="17">
        <f t="shared" si="1372"/>
        <v>-0.11201021665853154</v>
      </c>
      <c r="AZ398" s="68">
        <f t="shared" si="1372"/>
        <v>-0.25389706087696917</v>
      </c>
      <c r="BA398" s="17">
        <f t="shared" si="1372"/>
        <v>-0.42730525528263541</v>
      </c>
      <c r="BB398" s="17">
        <f t="shared" si="1372"/>
        <v>-0.32628636662702015</v>
      </c>
      <c r="BC398" s="17">
        <f t="shared" si="1372"/>
        <v>-0.44725104367083168</v>
      </c>
      <c r="BD398" s="17">
        <f t="shared" si="1372"/>
        <v>-0.54878387086240654</v>
      </c>
      <c r="BE398" s="17">
        <f t="shared" si="1372"/>
        <v>-0.32153396355300934</v>
      </c>
      <c r="BF398" s="17">
        <f t="shared" si="1372"/>
        <v>-0.54810245763617216</v>
      </c>
      <c r="BG398" s="17">
        <f t="shared" ref="BG398:BZ398" si="1373">CORREL($AG$322:$AG$360,EH$196:EH$234)</f>
        <v>-0.20630186474721285</v>
      </c>
      <c r="BH398" s="17">
        <f t="shared" si="1373"/>
        <v>-0.24554362869414334</v>
      </c>
      <c r="BI398" s="17">
        <f t="shared" si="1373"/>
        <v>-0.10343406506830913</v>
      </c>
      <c r="BJ398" s="17">
        <f t="shared" si="1373"/>
        <v>-2.3796693869739198E-2</v>
      </c>
      <c r="BK398" s="17">
        <f t="shared" si="1373"/>
        <v>-0.33595016003114353</v>
      </c>
      <c r="BL398" s="17">
        <f t="shared" si="1373"/>
        <v>-6.2908446894829675E-2</v>
      </c>
      <c r="BM398" s="68">
        <f t="shared" si="1373"/>
        <v>-0.31019389125433466</v>
      </c>
      <c r="BN398" s="17">
        <f t="shared" si="1373"/>
        <v>-0.23981352197912414</v>
      </c>
      <c r="BO398" s="17">
        <f t="shared" si="1373"/>
        <v>0.11409716629816094</v>
      </c>
      <c r="BP398" s="17">
        <f t="shared" si="1373"/>
        <v>8.6193394651683658E-2</v>
      </c>
      <c r="BQ398" s="17">
        <f t="shared" si="1373"/>
        <v>0.15680874225265887</v>
      </c>
      <c r="BR398" s="17">
        <f t="shared" si="1373"/>
        <v>-0.20488134153469637</v>
      </c>
      <c r="BS398" s="17">
        <f t="shared" si="1373"/>
        <v>-0.22607843365994154</v>
      </c>
      <c r="BT398" s="17">
        <f t="shared" si="1373"/>
        <v>5.4536077983405706E-2</v>
      </c>
      <c r="BU398" s="17">
        <f t="shared" si="1373"/>
        <v>-0.16856617446324823</v>
      </c>
      <c r="BV398" s="17">
        <f t="shared" si="1373"/>
        <v>-9.6709727619762792E-2</v>
      </c>
      <c r="BW398" s="17">
        <f t="shared" si="1373"/>
        <v>-8.6408176730757416E-2</v>
      </c>
      <c r="BX398" s="17">
        <f t="shared" si="1373"/>
        <v>-0.14849046084815068</v>
      </c>
      <c r="BY398" s="17">
        <f t="shared" si="1373"/>
        <v>-0.14849046084815068</v>
      </c>
      <c r="BZ398" s="17">
        <f t="shared" si="1373"/>
        <v>-1.1114183479092789E-2</v>
      </c>
    </row>
    <row r="399" spans="1:78">
      <c r="A399" s="7" t="s">
        <v>284</v>
      </c>
      <c r="B399" s="17">
        <f t="shared" ref="B399:Q399" si="1374">CORREL($AH$322:$AH$360,H$46:H$84)</f>
        <v>6.6592989706665967E-2</v>
      </c>
      <c r="C399" s="17">
        <f t="shared" si="1374"/>
        <v>4.2007636369426485E-3</v>
      </c>
      <c r="D399" s="17">
        <f t="shared" si="1374"/>
        <v>-9.0283527010249429E-2</v>
      </c>
      <c r="E399" s="17">
        <f t="shared" si="1374"/>
        <v>-0.17851733894448876</v>
      </c>
      <c r="F399" s="17">
        <f t="shared" si="1374"/>
        <v>-0.15459826324274706</v>
      </c>
      <c r="G399" s="17">
        <f t="shared" si="1374"/>
        <v>-0.17794838595896048</v>
      </c>
      <c r="H399" s="17">
        <f t="shared" si="1374"/>
        <v>-0.34448532694777351</v>
      </c>
      <c r="I399" s="17">
        <f t="shared" si="1374"/>
        <v>-0.33639309607572276</v>
      </c>
      <c r="J399" s="17">
        <f t="shared" si="1374"/>
        <v>-0.32663647934313911</v>
      </c>
      <c r="K399" s="17">
        <f t="shared" si="1374"/>
        <v>-0.3349303781777801</v>
      </c>
      <c r="L399" s="17">
        <f t="shared" si="1374"/>
        <v>-0.32789186062739251</v>
      </c>
      <c r="M399" s="17">
        <f t="shared" si="1374"/>
        <v>-0.32077643403253253</v>
      </c>
      <c r="N399" s="17">
        <f t="shared" si="1374"/>
        <v>-0.34275531302652718</v>
      </c>
      <c r="O399" s="17">
        <f t="shared" si="1374"/>
        <v>-0.31502769141093484</v>
      </c>
      <c r="P399" s="17">
        <f t="shared" si="1374"/>
        <v>-0.28892525094184679</v>
      </c>
      <c r="Q399" s="17">
        <f t="shared" si="1374"/>
        <v>-0.33355262086808773</v>
      </c>
      <c r="R399" s="17">
        <f>CORREL($AH$322:$AH$360,X$46:X$84)</f>
        <v>0.34964421018772129</v>
      </c>
      <c r="S399" s="17">
        <f t="shared" ref="S399" si="1375">CORREL($AH$322:$AH$360,Y$46:Y$84)</f>
        <v>0.25391080854882564</v>
      </c>
      <c r="T399" s="17">
        <f t="shared" ref="T399" si="1376">CORREL($AH$322:$AH$360,Z$46:Z$84)</f>
        <v>0.14458179274970759</v>
      </c>
      <c r="U399" s="17">
        <f t="shared" ref="U399" si="1377">CORREL($AH$322:$AH$360,AA$46:AA$84)</f>
        <v>-0.15637763292170528</v>
      </c>
      <c r="V399" s="17">
        <f t="shared" ref="V399" si="1378">CORREL($AH$322:$AH$360,AB$46:AB$84)</f>
        <v>9.7303401080790816E-2</v>
      </c>
      <c r="W399" s="17">
        <f t="shared" ref="W399" si="1379">CORREL($AH$322:$AH$360,AC$46:AC$84)</f>
        <v>0.20182813314808834</v>
      </c>
      <c r="Z399" s="66" t="s">
        <v>212</v>
      </c>
      <c r="AA399" s="17">
        <f t="shared" ref="AA399:BF399" si="1380">CORREL($AH$322:$AH$360,DB$196:DB$234)</f>
        <v>-8.2433003882745007E-2</v>
      </c>
      <c r="AB399" s="17">
        <f t="shared" si="1380"/>
        <v>-0.35005229411808514</v>
      </c>
      <c r="AC399" s="17">
        <f t="shared" si="1380"/>
        <v>-0.31779767922949448</v>
      </c>
      <c r="AD399" s="17">
        <f t="shared" si="1380"/>
        <v>-0.33764451505936777</v>
      </c>
      <c r="AE399" s="17">
        <f t="shared" si="1380"/>
        <v>-0.11349502730858234</v>
      </c>
      <c r="AF399" s="17">
        <f t="shared" si="1380"/>
        <v>-5.7954587403401737E-2</v>
      </c>
      <c r="AG399" s="17">
        <f t="shared" si="1380"/>
        <v>-0.34326588661495355</v>
      </c>
      <c r="AH399" s="17">
        <f t="shared" si="1380"/>
        <v>0.22344025427566122</v>
      </c>
      <c r="AI399" s="17">
        <f t="shared" si="1380"/>
        <v>-7.2778553558130288E-2</v>
      </c>
      <c r="AJ399" s="17">
        <f t="shared" si="1380"/>
        <v>2.275237464916369E-2</v>
      </c>
      <c r="AK399" s="17">
        <f t="shared" si="1380"/>
        <v>3.4912832058537555E-2</v>
      </c>
      <c r="AL399" s="17">
        <f t="shared" si="1380"/>
        <v>7.5104344018407038E-3</v>
      </c>
      <c r="AM399" s="68">
        <f t="shared" si="1380"/>
        <v>-0.10187772563365349</v>
      </c>
      <c r="AN399" s="17">
        <f t="shared" si="1380"/>
        <v>0.11163571559588882</v>
      </c>
      <c r="AO399" s="17">
        <f t="shared" si="1380"/>
        <v>-0.16936658324122894</v>
      </c>
      <c r="AP399" s="17">
        <f t="shared" si="1380"/>
        <v>-0.15305287008753629</v>
      </c>
      <c r="AQ399" s="17">
        <f t="shared" si="1380"/>
        <v>-0.23813303656423523</v>
      </c>
      <c r="AR399" s="17">
        <f t="shared" si="1380"/>
        <v>3.5777742278880718E-2</v>
      </c>
      <c r="AS399" s="17">
        <f t="shared" si="1380"/>
        <v>0.11573166974849899</v>
      </c>
      <c r="AT399" s="17">
        <f t="shared" si="1380"/>
        <v>-0.28456743557835562</v>
      </c>
      <c r="AU399" s="17">
        <f t="shared" si="1380"/>
        <v>0.50776541599021752</v>
      </c>
      <c r="AV399" s="17">
        <f t="shared" si="1380"/>
        <v>-0.17879573623204992</v>
      </c>
      <c r="AW399" s="17">
        <f t="shared" si="1380"/>
        <v>-7.2164888095487642E-2</v>
      </c>
      <c r="AX399" s="17">
        <f t="shared" si="1380"/>
        <v>0.12477483991198901</v>
      </c>
      <c r="AY399" s="17">
        <f t="shared" si="1380"/>
        <v>-0.35956624113270408</v>
      </c>
      <c r="AZ399" s="68">
        <f t="shared" si="1380"/>
        <v>-4.331634350998232E-2</v>
      </c>
      <c r="BA399" s="17">
        <f t="shared" si="1380"/>
        <v>-0.19886286415056489</v>
      </c>
      <c r="BB399" s="17">
        <f t="shared" si="1380"/>
        <v>-0.21343747749320571</v>
      </c>
      <c r="BC399" s="17">
        <f t="shared" si="1380"/>
        <v>-0.20144946934196023</v>
      </c>
      <c r="BD399" s="17">
        <f t="shared" si="1380"/>
        <v>-0.33212647953006436</v>
      </c>
      <c r="BE399" s="17">
        <f t="shared" si="1380"/>
        <v>-0.24000621014036491</v>
      </c>
      <c r="BF399" s="17">
        <f t="shared" si="1380"/>
        <v>-0.21412343662967376</v>
      </c>
      <c r="BG399" s="17">
        <f t="shared" ref="BG399:BZ399" si="1381">CORREL($AH$322:$AH$360,EH$196:EH$234)</f>
        <v>-0.28707863385850646</v>
      </c>
      <c r="BH399" s="17">
        <f t="shared" si="1381"/>
        <v>-7.2593164840665303E-2</v>
      </c>
      <c r="BI399" s="17">
        <f t="shared" si="1381"/>
        <v>-0.27122482947885801</v>
      </c>
      <c r="BJ399" s="17">
        <f t="shared" si="1381"/>
        <v>-0.15721917783376252</v>
      </c>
      <c r="BK399" s="17">
        <f t="shared" si="1381"/>
        <v>-0.25077284303604741</v>
      </c>
      <c r="BL399" s="17">
        <f t="shared" si="1381"/>
        <v>9.7714475082413599E-2</v>
      </c>
      <c r="BM399" s="68">
        <f t="shared" si="1381"/>
        <v>-0.19731081681946955</v>
      </c>
      <c r="BN399" s="17">
        <f t="shared" si="1381"/>
        <v>-5.9766167190186278E-2</v>
      </c>
      <c r="BO399" s="17">
        <f t="shared" si="1381"/>
        <v>-0.22735346454164582</v>
      </c>
      <c r="BP399" s="17">
        <f t="shared" si="1381"/>
        <v>-0.23986672640417908</v>
      </c>
      <c r="BQ399" s="17">
        <f t="shared" si="1381"/>
        <v>-5.7519091644329758E-2</v>
      </c>
      <c r="BR399" s="17">
        <f t="shared" si="1381"/>
        <v>-1.0589646370595172E-4</v>
      </c>
      <c r="BS399" s="17">
        <f t="shared" si="1381"/>
        <v>3.228033540191505E-2</v>
      </c>
      <c r="BT399" s="17">
        <f t="shared" si="1381"/>
        <v>-1.1331998203674863E-3</v>
      </c>
      <c r="BU399" s="17">
        <f t="shared" si="1381"/>
        <v>-5.8864280364467447E-2</v>
      </c>
      <c r="BV399" s="17">
        <f t="shared" si="1381"/>
        <v>0.19688074464733807</v>
      </c>
      <c r="BW399" s="17">
        <f t="shared" si="1381"/>
        <v>8.6506675902099733E-2</v>
      </c>
      <c r="BX399" s="17">
        <f t="shared" si="1381"/>
        <v>0.16548873760653141</v>
      </c>
      <c r="BY399" s="17">
        <f t="shared" si="1381"/>
        <v>0.16548873760653141</v>
      </c>
      <c r="BZ399" s="17">
        <f t="shared" si="1381"/>
        <v>3.2619619753858319E-2</v>
      </c>
    </row>
    <row r="400" spans="1:78">
      <c r="A400" s="7" t="s">
        <v>277</v>
      </c>
      <c r="B400" s="17">
        <f t="shared" ref="B400:Q400" si="1382">CORREL($AI$322:$AI$360,H$46:H$84)</f>
        <v>0.32011867265192268</v>
      </c>
      <c r="C400" s="17">
        <f t="shared" si="1382"/>
        <v>0.22734606779357452</v>
      </c>
      <c r="D400" s="17">
        <f t="shared" si="1382"/>
        <v>0.21997291115811998</v>
      </c>
      <c r="E400" s="17">
        <f t="shared" si="1382"/>
        <v>0.20746449504671283</v>
      </c>
      <c r="F400" s="17">
        <f t="shared" si="1382"/>
        <v>-9.9742283080578184E-2</v>
      </c>
      <c r="G400" s="17">
        <f t="shared" si="1382"/>
        <v>2.8067701006827542E-2</v>
      </c>
      <c r="H400" s="17">
        <f t="shared" si="1382"/>
        <v>0.35212011895605677</v>
      </c>
      <c r="I400" s="17">
        <f t="shared" si="1382"/>
        <v>0.27812887538871323</v>
      </c>
      <c r="J400" s="17">
        <f t="shared" si="1382"/>
        <v>0.28388085674766816</v>
      </c>
      <c r="K400" s="17">
        <f t="shared" si="1382"/>
        <v>0.30349883456976484</v>
      </c>
      <c r="L400" s="17">
        <f t="shared" si="1382"/>
        <v>0.28157792982043928</v>
      </c>
      <c r="M400" s="17">
        <f t="shared" si="1382"/>
        <v>0.24868632014699477</v>
      </c>
      <c r="N400" s="17">
        <f t="shared" si="1382"/>
        <v>0.23591243506222426</v>
      </c>
      <c r="O400" s="17">
        <f t="shared" si="1382"/>
        <v>0.26014194220850761</v>
      </c>
      <c r="P400" s="17">
        <f t="shared" si="1382"/>
        <v>0.30060292103625702</v>
      </c>
      <c r="Q400" s="17">
        <f t="shared" si="1382"/>
        <v>0.10925138693327067</v>
      </c>
      <c r="R400" s="17">
        <f t="shared" ref="R400" si="1383">CORREL($AI$322:$AI$360,X$46:X$84)</f>
        <v>-0.19568959547484532</v>
      </c>
      <c r="S400" s="17">
        <f t="shared" ref="S400" si="1384">CORREL($AI$322:$AI$360,Y$46:Y$84)</f>
        <v>-1.8756318428638296E-2</v>
      </c>
      <c r="T400" s="17">
        <f t="shared" ref="T400" si="1385">CORREL($AI$322:$AI$360,Z$46:Z$84)</f>
        <v>0.13541762091332057</v>
      </c>
      <c r="U400" s="17">
        <f t="shared" ref="U400" si="1386">CORREL($AI$322:$AI$360,AA$46:AA$84)</f>
        <v>-0.15560107523707312</v>
      </c>
      <c r="V400" s="17">
        <f t="shared" ref="V400" si="1387">CORREL($AI$322:$AI$360,AB$46:AB$84)</f>
        <v>-8.0139018368047363E-2</v>
      </c>
      <c r="W400" s="17">
        <f t="shared" ref="W400" si="1388">CORREL($AI$322:$AI$360,AC$46:AC$84)</f>
        <v>0.11494868333126719</v>
      </c>
      <c r="Z400" s="66" t="s">
        <v>251</v>
      </c>
      <c r="AA400" s="17">
        <f t="shared" ref="AA400:BF400" si="1389">CORREL($AI$322:$AI$360,DB$196:DB$234)</f>
        <v>0.18309844726141561</v>
      </c>
      <c r="AB400" s="17">
        <f t="shared" si="1389"/>
        <v>-0.17620492034210999</v>
      </c>
      <c r="AC400" s="17">
        <f t="shared" si="1389"/>
        <v>-0.20324929942179329</v>
      </c>
      <c r="AD400" s="17">
        <f t="shared" si="1389"/>
        <v>-5.9794367772911486E-2</v>
      </c>
      <c r="AE400" s="17">
        <f t="shared" si="1389"/>
        <v>0.15431004380309496</v>
      </c>
      <c r="AF400" s="17">
        <f t="shared" si="1389"/>
        <v>0.22881688963567695</v>
      </c>
      <c r="AG400" s="17">
        <f t="shared" si="1389"/>
        <v>0.19402414564023007</v>
      </c>
      <c r="AH400" s="17">
        <f t="shared" si="1389"/>
        <v>0.19047770068613298</v>
      </c>
      <c r="AI400" s="17">
        <f t="shared" si="1389"/>
        <v>0.14995274584004048</v>
      </c>
      <c r="AJ400" s="17">
        <f t="shared" si="1389"/>
        <v>8.9181914094248652E-2</v>
      </c>
      <c r="AK400" s="17">
        <f t="shared" si="1389"/>
        <v>0.15756629498045732</v>
      </c>
      <c r="AL400" s="17">
        <f t="shared" si="1389"/>
        <v>0.72711322409030088</v>
      </c>
      <c r="AM400" s="68">
        <f t="shared" si="1389"/>
        <v>0.32371615128931569</v>
      </c>
      <c r="AN400" s="17">
        <f t="shared" si="1389"/>
        <v>-8.3080293901593327E-2</v>
      </c>
      <c r="AO400" s="17">
        <f t="shared" si="1389"/>
        <v>1.0778374530228684E-2</v>
      </c>
      <c r="AP400" s="17">
        <f t="shared" si="1389"/>
        <v>0.10068330770799146</v>
      </c>
      <c r="AQ400" s="17">
        <f t="shared" si="1389"/>
        <v>-0.13568015934884142</v>
      </c>
      <c r="AR400" s="17">
        <f t="shared" si="1389"/>
        <v>-0.13948067645063383</v>
      </c>
      <c r="AS400" s="17">
        <f t="shared" si="1389"/>
        <v>-5.3748468205931481E-2</v>
      </c>
      <c r="AT400" s="17">
        <f t="shared" si="1389"/>
        <v>-0.14395482259480577</v>
      </c>
      <c r="AU400" s="17">
        <f t="shared" si="1389"/>
        <v>-3.2763639268471097E-2</v>
      </c>
      <c r="AV400" s="17">
        <f t="shared" si="1389"/>
        <v>-0.16359304479873166</v>
      </c>
      <c r="AW400" s="17">
        <f t="shared" si="1389"/>
        <v>8.5754829715662437E-2</v>
      </c>
      <c r="AX400" s="17">
        <f t="shared" si="1389"/>
        <v>-0.12650834790962809</v>
      </c>
      <c r="AY400" s="17">
        <f t="shared" si="1389"/>
        <v>-9.5397538790453623E-2</v>
      </c>
      <c r="AZ400" s="68">
        <f t="shared" si="1389"/>
        <v>-0.19393982485744798</v>
      </c>
      <c r="BA400" s="17">
        <f t="shared" si="1389"/>
        <v>0.16769281620157983</v>
      </c>
      <c r="BB400" s="17">
        <f t="shared" si="1389"/>
        <v>-0.32737236137840037</v>
      </c>
      <c r="BC400" s="17">
        <f t="shared" si="1389"/>
        <v>-0.27569840473792889</v>
      </c>
      <c r="BD400" s="17">
        <f t="shared" si="1389"/>
        <v>-0.14230989574107186</v>
      </c>
      <c r="BE400" s="17">
        <f t="shared" si="1389"/>
        <v>5.9271800226020667E-2</v>
      </c>
      <c r="BF400" s="17">
        <f t="shared" si="1389"/>
        <v>0.11820623195211667</v>
      </c>
      <c r="BG400" s="17">
        <f t="shared" ref="BG400:BZ400" si="1390">CORREL($AI$322:$AI$360,EH$196:EH$234)</f>
        <v>-5.0344841687803711E-2</v>
      </c>
      <c r="BH400" s="17">
        <f t="shared" si="1390"/>
        <v>0.13924945171664396</v>
      </c>
      <c r="BI400" s="17">
        <f t="shared" si="1390"/>
        <v>9.0430204047521057E-2</v>
      </c>
      <c r="BJ400" s="17">
        <f t="shared" si="1390"/>
        <v>7.464810045660962E-2</v>
      </c>
      <c r="BK400" s="17">
        <f t="shared" si="1390"/>
        <v>6.3462485494928E-2</v>
      </c>
      <c r="BL400" s="17">
        <f t="shared" si="1390"/>
        <v>0.31252962011989333</v>
      </c>
      <c r="BM400" s="68">
        <f t="shared" si="1390"/>
        <v>0.11849480679330059</v>
      </c>
      <c r="BN400" s="17">
        <f t="shared" si="1390"/>
        <v>0.28606763949117409</v>
      </c>
      <c r="BO400" s="17">
        <f t="shared" si="1390"/>
        <v>4.3584191911270533E-2</v>
      </c>
      <c r="BP400" s="17">
        <f t="shared" si="1390"/>
        <v>-0.13329183710888293</v>
      </c>
      <c r="BQ400" s="17">
        <f t="shared" si="1390"/>
        <v>0.17225471864437039</v>
      </c>
      <c r="BR400" s="17">
        <f t="shared" si="1390"/>
        <v>0.52834430410264344</v>
      </c>
      <c r="BS400" s="17">
        <f t="shared" si="1390"/>
        <v>0.38585251372304885</v>
      </c>
      <c r="BT400" s="17">
        <f t="shared" si="1390"/>
        <v>0.44697386334405903</v>
      </c>
      <c r="BU400" s="17">
        <f t="shared" si="1390"/>
        <v>0.33497098207967702</v>
      </c>
      <c r="BV400" s="17">
        <f t="shared" si="1390"/>
        <v>0.29816694363513191</v>
      </c>
      <c r="BW400" s="17">
        <f t="shared" si="1390"/>
        <v>7.1466729644128424E-2</v>
      </c>
      <c r="BX400" s="17">
        <f t="shared" si="1390"/>
        <v>0.3998651248136626</v>
      </c>
      <c r="BY400" s="17">
        <f t="shared" si="1390"/>
        <v>0.3998651248136626</v>
      </c>
      <c r="BZ400" s="17">
        <f t="shared" si="1390"/>
        <v>0.60635956571482663</v>
      </c>
    </row>
    <row r="401" spans="1:78">
      <c r="A401" s="7" t="s">
        <v>292</v>
      </c>
      <c r="B401" s="17">
        <f t="shared" ref="B401:Q401" si="1391">CORREL($AJ$322:$AJ$360,H$46:H$84)</f>
        <v>-0.26966121511016367</v>
      </c>
      <c r="C401" s="17">
        <f t="shared" si="1391"/>
        <v>-0.24483426909351186</v>
      </c>
      <c r="D401" s="17">
        <f t="shared" si="1391"/>
        <v>-0.25269631411240195</v>
      </c>
      <c r="E401" s="17">
        <f t="shared" si="1391"/>
        <v>-0.18267608793084236</v>
      </c>
      <c r="F401" s="17">
        <f t="shared" si="1391"/>
        <v>1.7872825351751425E-2</v>
      </c>
      <c r="G401" s="17">
        <f t="shared" si="1391"/>
        <v>9.9023694065050599E-3</v>
      </c>
      <c r="H401" s="17">
        <f t="shared" si="1391"/>
        <v>3.6361304218852683E-2</v>
      </c>
      <c r="I401" s="17">
        <f t="shared" si="1391"/>
        <v>-0.13791728294961456</v>
      </c>
      <c r="J401" s="17">
        <f t="shared" si="1391"/>
        <v>-0.14409405285483434</v>
      </c>
      <c r="K401" s="17">
        <f t="shared" si="1391"/>
        <v>-0.14607189088801997</v>
      </c>
      <c r="L401" s="17">
        <f t="shared" si="1391"/>
        <v>-0.13970710629308655</v>
      </c>
      <c r="M401" s="17">
        <f t="shared" si="1391"/>
        <v>-0.14219483997837173</v>
      </c>
      <c r="N401" s="17">
        <f t="shared" si="1391"/>
        <v>-0.1359926541560352</v>
      </c>
      <c r="O401" s="17">
        <f t="shared" si="1391"/>
        <v>-0.15031615212507757</v>
      </c>
      <c r="P401" s="17">
        <f t="shared" si="1391"/>
        <v>-0.10288179906767979</v>
      </c>
      <c r="Q401" s="17">
        <f t="shared" si="1391"/>
        <v>-0.11612297523912662</v>
      </c>
      <c r="R401" s="17">
        <f t="shared" ref="R401" si="1392">CORREL($AJ$322:$AJ$360,X$46:X$84)</f>
        <v>-0.25043031985010478</v>
      </c>
      <c r="S401" s="17">
        <f t="shared" ref="S401" si="1393">CORREL($AJ$322:$AJ$360,Y$46:Y$84)</f>
        <v>-0.20337999036003035</v>
      </c>
      <c r="T401" s="17">
        <f t="shared" ref="T401" si="1394">CORREL($AJ$322:$AJ$360,Z$46:Z$84)</f>
        <v>2.3021961001983291E-3</v>
      </c>
      <c r="U401" s="17">
        <f t="shared" ref="U401" si="1395">CORREL($AJ$322:$AJ$360,AA$46:AA$84)</f>
        <v>-0.18599728644787203</v>
      </c>
      <c r="V401" s="17">
        <f t="shared" ref="V401" si="1396">CORREL($AJ$322:$AJ$360,AB$46:AB$84)</f>
        <v>-0.19813577122055756</v>
      </c>
      <c r="W401" s="17">
        <f t="shared" ref="W401" si="1397">CORREL($AJ$322:$AJ$360,AC$46:AC$84)</f>
        <v>-0.25260033361203182</v>
      </c>
      <c r="Z401" s="66" t="s">
        <v>252</v>
      </c>
      <c r="AA401" s="17">
        <f t="shared" ref="AA401:BF401" si="1398">CORREL($AJ$322:$AJ$360,DB$196:DB$234)</f>
        <v>0.57321717232749503</v>
      </c>
      <c r="AB401" s="17">
        <f t="shared" si="1398"/>
        <v>0.33088379595160966</v>
      </c>
      <c r="AC401" s="17">
        <f t="shared" si="1398"/>
        <v>0.43085963806913224</v>
      </c>
      <c r="AD401" s="17">
        <f t="shared" si="1398"/>
        <v>0.57756325895632687</v>
      </c>
      <c r="AE401" s="17">
        <f t="shared" si="1398"/>
        <v>0.75382943156046345</v>
      </c>
      <c r="AF401" s="17">
        <f t="shared" si="1398"/>
        <v>0.6072954833953792</v>
      </c>
      <c r="AG401" s="17">
        <f t="shared" si="1398"/>
        <v>0.56373607896749844</v>
      </c>
      <c r="AH401" s="17">
        <f t="shared" si="1398"/>
        <v>0.67845801956543339</v>
      </c>
      <c r="AI401" s="17">
        <f t="shared" si="1398"/>
        <v>0.40844618528032772</v>
      </c>
      <c r="AJ401" s="17">
        <f t="shared" si="1398"/>
        <v>0.24016917816887887</v>
      </c>
      <c r="AK401" s="17">
        <f t="shared" si="1398"/>
        <v>0.62021443073065552</v>
      </c>
      <c r="AL401" s="17">
        <f t="shared" si="1398"/>
        <v>0.21417425856553401</v>
      </c>
      <c r="AM401" s="68">
        <f t="shared" si="1398"/>
        <v>0.47152977358794473</v>
      </c>
      <c r="AN401" s="17">
        <f t="shared" si="1398"/>
        <v>0.56160959932900123</v>
      </c>
      <c r="AO401" s="17">
        <f t="shared" si="1398"/>
        <v>0.28640226079423287</v>
      </c>
      <c r="AP401" s="17">
        <f t="shared" si="1398"/>
        <v>0.31090230944146202</v>
      </c>
      <c r="AQ401" s="17">
        <f t="shared" si="1398"/>
        <v>0.64800273316793844</v>
      </c>
      <c r="AR401" s="17">
        <f t="shared" si="1398"/>
        <v>0.66896589110728244</v>
      </c>
      <c r="AS401" s="17">
        <f t="shared" si="1398"/>
        <v>0.62155957810543183</v>
      </c>
      <c r="AT401" s="17">
        <f t="shared" si="1398"/>
        <v>0.64498944516782342</v>
      </c>
      <c r="AU401" s="17">
        <f t="shared" si="1398"/>
        <v>0.37007608167627781</v>
      </c>
      <c r="AV401" s="17">
        <f t="shared" si="1398"/>
        <v>0.48904849544168016</v>
      </c>
      <c r="AW401" s="17">
        <f t="shared" si="1398"/>
        <v>0.3447932993239714</v>
      </c>
      <c r="AX401" s="17">
        <f t="shared" si="1398"/>
        <v>0.59848232593742023</v>
      </c>
      <c r="AY401" s="17">
        <f t="shared" si="1398"/>
        <v>0.4364951369016582</v>
      </c>
      <c r="AZ401" s="68">
        <f t="shared" si="1398"/>
        <v>0.49050716588209697</v>
      </c>
      <c r="BA401" s="17">
        <f t="shared" si="1398"/>
        <v>0.50500437864990766</v>
      </c>
      <c r="BB401" s="17">
        <f t="shared" si="1398"/>
        <v>0.20470383626295602</v>
      </c>
      <c r="BC401" s="17">
        <f t="shared" si="1398"/>
        <v>0.35518662797323475</v>
      </c>
      <c r="BD401" s="17">
        <f t="shared" si="1398"/>
        <v>0.46620743254193919</v>
      </c>
      <c r="BE401" s="17">
        <f t="shared" si="1398"/>
        <v>0.62654013010618137</v>
      </c>
      <c r="BF401" s="17">
        <f t="shared" si="1398"/>
        <v>0.55575162774306142</v>
      </c>
      <c r="BG401" s="17">
        <f t="shared" ref="BG401:BZ401" si="1399">CORREL($AJ$322:$AJ$360,EH$196:EH$234)</f>
        <v>0.42226882214443368</v>
      </c>
      <c r="BH401" s="17">
        <f t="shared" si="1399"/>
        <v>0.59475566460256712</v>
      </c>
      <c r="BI401" s="17">
        <f t="shared" si="1399"/>
        <v>0.13491598636942551</v>
      </c>
      <c r="BJ401" s="17">
        <f t="shared" si="1399"/>
        <v>1.1137343292849303E-2</v>
      </c>
      <c r="BK401" s="17">
        <f t="shared" si="1399"/>
        <v>0.47100931229143728</v>
      </c>
      <c r="BL401" s="17">
        <f t="shared" si="1399"/>
        <v>3.9000030253461819E-2</v>
      </c>
      <c r="BM401" s="68">
        <f t="shared" si="1399"/>
        <v>0.41012059453143035</v>
      </c>
      <c r="BN401" s="17">
        <f t="shared" si="1399"/>
        <v>0.22344282569671681</v>
      </c>
      <c r="BO401" s="17">
        <f t="shared" si="1399"/>
        <v>5.5397362054532641E-2</v>
      </c>
      <c r="BP401" s="17">
        <f t="shared" si="1399"/>
        <v>2.4742775237065494E-2</v>
      </c>
      <c r="BQ401" s="17">
        <f t="shared" si="1399"/>
        <v>-3.8010881621429154E-2</v>
      </c>
      <c r="BR401" s="17">
        <f t="shared" si="1399"/>
        <v>0.20330901785542205</v>
      </c>
      <c r="BS401" s="17">
        <f t="shared" si="1399"/>
        <v>0.18821561397118064</v>
      </c>
      <c r="BT401" s="17">
        <f t="shared" si="1399"/>
        <v>-4.8620636455719707E-2</v>
      </c>
      <c r="BU401" s="17">
        <f t="shared" si="1399"/>
        <v>0.27832274992030392</v>
      </c>
      <c r="BV401" s="17">
        <f t="shared" si="1399"/>
        <v>0.26882252598102824</v>
      </c>
      <c r="BW401" s="17">
        <f t="shared" si="1399"/>
        <v>0.22743071584854774</v>
      </c>
      <c r="BX401" s="17">
        <f t="shared" si="1399"/>
        <v>0.19762162900948135</v>
      </c>
      <c r="BY401" s="17">
        <f t="shared" si="1399"/>
        <v>0.19762162900948135</v>
      </c>
      <c r="BZ401" s="17">
        <f t="shared" si="1399"/>
        <v>6.4760479823674832E-2</v>
      </c>
    </row>
    <row r="402" spans="1:78">
      <c r="B402" s="17">
        <f>(SUMIF(B367:B401,"&gt;0")-SUMIF(B367:B401,"&lt;0"))/(9+9+11)</f>
        <v>0.12766312473908129</v>
      </c>
      <c r="C402" s="17">
        <f t="shared" ref="C402:Q402" si="1400">(SUMIF(C367:C401,"&gt;0")-SUMIF(C367:C401,"&lt;0"))/(9+9+11)</f>
        <v>0.15761276258330262</v>
      </c>
      <c r="D402" s="17">
        <f t="shared" si="1400"/>
        <v>0.22176329449219823</v>
      </c>
      <c r="E402" s="17">
        <f t="shared" si="1400"/>
        <v>0.23723445292402293</v>
      </c>
      <c r="F402" s="17">
        <f t="shared" si="1400"/>
        <v>0.17897282905505849</v>
      </c>
      <c r="G402" s="17">
        <f t="shared" si="1400"/>
        <v>0.18402258362167773</v>
      </c>
      <c r="H402" s="17">
        <f t="shared" si="1400"/>
        <v>0.19721686505777417</v>
      </c>
      <c r="I402" s="17">
        <f t="shared" si="1400"/>
        <v>0.2178559773548811</v>
      </c>
      <c r="J402" s="17">
        <f t="shared" si="1400"/>
        <v>0.2448184930621263</v>
      </c>
      <c r="K402" s="17">
        <f t="shared" si="1400"/>
        <v>0.24714033019795256</v>
      </c>
      <c r="L402" s="17">
        <f t="shared" si="1400"/>
        <v>0.24110103571168756</v>
      </c>
      <c r="M402" s="17">
        <f t="shared" si="1400"/>
        <v>0.23242884703888897</v>
      </c>
      <c r="N402" s="17">
        <f t="shared" si="1400"/>
        <v>0.22574841412295379</v>
      </c>
      <c r="O402" s="17">
        <f t="shared" si="1400"/>
        <v>0.21301160008652431</v>
      </c>
      <c r="P402" s="17">
        <f t="shared" si="1400"/>
        <v>0.1916355755375643</v>
      </c>
      <c r="Q402" s="17">
        <f t="shared" si="1400"/>
        <v>0.15497999627581124</v>
      </c>
      <c r="R402" s="17">
        <f t="shared" ref="R402" si="1401">(SUMIF(R367:R401,"&gt;0")-SUMIF(R367:R401,"&lt;0"))/(9+9+11)</f>
        <v>0.17349340986874465</v>
      </c>
      <c r="S402" s="17">
        <f t="shared" ref="S402" si="1402">(SUMIF(S367:S401,"&gt;0")-SUMIF(S367:S401,"&lt;0"))/(9+9+11)</f>
        <v>0.12271796194265282</v>
      </c>
      <c r="T402" s="17">
        <f t="shared" ref="T402" si="1403">(SUMIF(T367:T401,"&gt;0")-SUMIF(T367:T401,"&lt;0"))/(9+9+11)</f>
        <v>0.14004263451147173</v>
      </c>
      <c r="U402" s="17">
        <f t="shared" ref="U402" si="1404">(SUMIF(U367:U401,"&gt;0")-SUMIF(U367:U401,"&lt;0"))/(9+9+11)</f>
        <v>0.18315093871285204</v>
      </c>
      <c r="V402" s="17">
        <f t="shared" ref="V402" si="1405">(SUMIF(V367:V401,"&gt;0")-SUMIF(V367:V401,"&lt;0"))/(9+9+11)</f>
        <v>0.18842903947607842</v>
      </c>
      <c r="W402" s="17">
        <f t="shared" ref="W402" si="1406">(SUMIF(W367:W401,"&gt;0")-SUMIF(W367:W401,"&lt;0"))/(9+9+11)</f>
        <v>0.17481290677823139</v>
      </c>
    </row>
    <row r="403" spans="1:78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</row>
    <row r="404" spans="1:78">
      <c r="A404" s="28" t="s">
        <v>424</v>
      </c>
    </row>
    <row r="405" spans="1:78">
      <c r="A405" s="6"/>
      <c r="B405" s="5" t="s">
        <v>145</v>
      </c>
      <c r="C405" s="5" t="s">
        <v>144</v>
      </c>
      <c r="D405" s="5" t="s">
        <v>146</v>
      </c>
      <c r="E405" s="5" t="s">
        <v>147</v>
      </c>
      <c r="F405" s="5" t="s">
        <v>148</v>
      </c>
      <c r="G405" s="5" t="s">
        <v>149</v>
      </c>
      <c r="H405" s="5" t="s">
        <v>151</v>
      </c>
      <c r="I405" s="5" t="s">
        <v>152</v>
      </c>
      <c r="J405" s="5" t="s">
        <v>158</v>
      </c>
      <c r="K405" s="5" t="s">
        <v>159</v>
      </c>
      <c r="L405" s="5" t="s">
        <v>156</v>
      </c>
      <c r="M405" s="5" t="s">
        <v>157</v>
      </c>
      <c r="N405" s="5" t="s">
        <v>154</v>
      </c>
      <c r="O405" s="5" t="s">
        <v>155</v>
      </c>
      <c r="P405" s="5" t="s">
        <v>153</v>
      </c>
      <c r="Q405" s="5" t="s">
        <v>267</v>
      </c>
      <c r="R405" s="5" t="s">
        <v>386</v>
      </c>
      <c r="S405" s="5" t="s">
        <v>387</v>
      </c>
      <c r="T405" s="5" t="s">
        <v>388</v>
      </c>
      <c r="U405" s="5" t="s">
        <v>389</v>
      </c>
      <c r="V405" s="5" t="s">
        <v>390</v>
      </c>
      <c r="W405" s="6" t="s">
        <v>391</v>
      </c>
      <c r="X405" s="52" t="s">
        <v>95</v>
      </c>
    </row>
    <row r="406" spans="1:78">
      <c r="A406" s="7" t="s">
        <v>395</v>
      </c>
      <c r="B406" s="17">
        <v>0.12892357468423205</v>
      </c>
      <c r="C406" s="17">
        <v>0.14576969785719912</v>
      </c>
      <c r="D406" s="17">
        <v>0.21623237851991561</v>
      </c>
      <c r="E406" s="17">
        <v>0.23197193710236555</v>
      </c>
      <c r="F406" s="17">
        <v>0.17823660926529836</v>
      </c>
      <c r="G406" s="17">
        <v>0.21379788961329024</v>
      </c>
      <c r="H406" s="17">
        <v>0.14866763371453895</v>
      </c>
      <c r="I406" s="17">
        <v>0.19825592085615018</v>
      </c>
      <c r="J406" s="17">
        <v>0.19768634477421021</v>
      </c>
      <c r="K406" s="17">
        <v>0.20039708559749309</v>
      </c>
      <c r="L406" s="17">
        <v>0.20425255716202884</v>
      </c>
      <c r="M406" s="17">
        <v>0.20557750367255101</v>
      </c>
      <c r="N406" s="17">
        <v>0.19990840194723453</v>
      </c>
      <c r="O406" s="17">
        <v>0.20030331847347044</v>
      </c>
      <c r="P406" s="17">
        <v>0.17196490908824807</v>
      </c>
      <c r="Q406" s="17">
        <v>0.12842595939089788</v>
      </c>
      <c r="R406" s="17">
        <v>0.12211090686255265</v>
      </c>
      <c r="S406" s="17">
        <v>0.11593602965365753</v>
      </c>
      <c r="T406" s="17">
        <v>0.12312334079211582</v>
      </c>
      <c r="U406" s="17">
        <v>0.16404026988040527</v>
      </c>
      <c r="V406" s="17">
        <v>0.17850500518584761</v>
      </c>
      <c r="W406" s="68">
        <v>0.1921095724989266</v>
      </c>
      <c r="X406" s="17">
        <f>AVERAGE(B406:W406)</f>
        <v>0.17573622029966501</v>
      </c>
    </row>
    <row r="407" spans="1:78">
      <c r="A407" s="7" t="s">
        <v>396</v>
      </c>
      <c r="B407" s="17">
        <v>0.12829326783920197</v>
      </c>
      <c r="C407" s="17">
        <v>0.13948853189247029</v>
      </c>
      <c r="D407" s="17">
        <v>0.18597968210163926</v>
      </c>
      <c r="E407" s="17">
        <v>0.19486620646036165</v>
      </c>
      <c r="F407" s="17">
        <v>0.15926663793173326</v>
      </c>
      <c r="G407" s="17">
        <v>0.15502607189464737</v>
      </c>
      <c r="H407" s="17">
        <v>0.1886446729023234</v>
      </c>
      <c r="I407" s="17">
        <v>0.21987741484327747</v>
      </c>
      <c r="J407" s="17">
        <v>0.18958433160346433</v>
      </c>
      <c r="K407" s="17">
        <v>0.19131482454120838</v>
      </c>
      <c r="L407" s="17">
        <v>0.18867897299441944</v>
      </c>
      <c r="M407" s="17">
        <v>0.20004403153217834</v>
      </c>
      <c r="N407" s="17">
        <v>0.20133229389845736</v>
      </c>
      <c r="O407" s="17">
        <v>0.21490470422520999</v>
      </c>
      <c r="P407" s="17">
        <v>0.21969211819675138</v>
      </c>
      <c r="Q407" s="17">
        <v>0.16871537179888527</v>
      </c>
      <c r="R407" s="17">
        <v>0.14575941178521823</v>
      </c>
      <c r="S407" s="17">
        <v>0.12951755796323333</v>
      </c>
      <c r="T407" s="17">
        <v>0.11360988549652044</v>
      </c>
      <c r="U407" s="17">
        <v>0.12301638426747587</v>
      </c>
      <c r="V407" s="17">
        <v>0.17000945069260304</v>
      </c>
      <c r="W407" s="68">
        <v>0.16376532305528407</v>
      </c>
      <c r="X407" s="17">
        <f t="shared" ref="X407:X408" si="1407">AVERAGE(B407:W407)</f>
        <v>0.17233577945075293</v>
      </c>
    </row>
    <row r="408" spans="1:78">
      <c r="A408" s="7" t="s">
        <v>394</v>
      </c>
      <c r="B408" s="17">
        <v>0.12766312473908129</v>
      </c>
      <c r="C408" s="17">
        <v>0.15761276258330262</v>
      </c>
      <c r="D408" s="17">
        <v>0.22176329449219823</v>
      </c>
      <c r="E408" s="17">
        <v>0.23723445292402293</v>
      </c>
      <c r="F408" s="17">
        <v>0.17897282905505849</v>
      </c>
      <c r="G408" s="17">
        <v>0.18402258362167773</v>
      </c>
      <c r="H408" s="17">
        <v>0.19721686505777417</v>
      </c>
      <c r="I408" s="17">
        <v>0.2178559773548811</v>
      </c>
      <c r="J408" s="17">
        <v>0.2448184930621263</v>
      </c>
      <c r="K408" s="17">
        <v>0.24714033019795256</v>
      </c>
      <c r="L408" s="17">
        <v>0.24110103571168756</v>
      </c>
      <c r="M408" s="17">
        <v>0.23242884703888897</v>
      </c>
      <c r="N408" s="17">
        <v>0.22574841412295379</v>
      </c>
      <c r="O408" s="17">
        <v>0.21301160008652431</v>
      </c>
      <c r="P408" s="17">
        <v>0.1916355755375643</v>
      </c>
      <c r="Q408" s="17">
        <v>0.15497999627581124</v>
      </c>
      <c r="R408" s="17">
        <v>0.17349340986874465</v>
      </c>
      <c r="S408" s="17">
        <v>0.12271796194265282</v>
      </c>
      <c r="T408" s="17">
        <v>0.14004263451147173</v>
      </c>
      <c r="U408" s="17">
        <v>0.18315093871285204</v>
      </c>
      <c r="V408" s="17">
        <v>0.18842903947607842</v>
      </c>
      <c r="W408" s="68">
        <v>0.17481290677823139</v>
      </c>
      <c r="X408" s="17">
        <f t="shared" si="1407"/>
        <v>0.19344786696143348</v>
      </c>
    </row>
    <row r="409" spans="1:78">
      <c r="A409" s="2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91"/>
      <c r="X409" s="17"/>
    </row>
    <row r="410" spans="1:78">
      <c r="R410" s="17"/>
    </row>
    <row r="411" spans="1:78">
      <c r="A411" s="28" t="s">
        <v>293</v>
      </c>
    </row>
    <row r="412" spans="1:78">
      <c r="A412" s="6"/>
      <c r="B412" s="5" t="s">
        <v>294</v>
      </c>
      <c r="C412" s="5" t="s">
        <v>295</v>
      </c>
      <c r="D412" s="5" t="s">
        <v>296</v>
      </c>
      <c r="E412" s="5" t="s">
        <v>297</v>
      </c>
      <c r="F412" s="5" t="s">
        <v>298</v>
      </c>
      <c r="G412" s="5" t="s">
        <v>299</v>
      </c>
      <c r="H412" s="5" t="s">
        <v>300</v>
      </c>
      <c r="I412" s="5" t="s">
        <v>301</v>
      </c>
      <c r="J412" s="6" t="s">
        <v>302</v>
      </c>
      <c r="K412" s="5" t="s">
        <v>303</v>
      </c>
      <c r="L412" s="5" t="s">
        <v>304</v>
      </c>
      <c r="M412" s="5" t="s">
        <v>305</v>
      </c>
      <c r="N412" s="5" t="s">
        <v>306</v>
      </c>
      <c r="O412" s="5" t="s">
        <v>307</v>
      </c>
      <c r="P412" s="5" t="s">
        <v>308</v>
      </c>
      <c r="Q412" s="5" t="s">
        <v>309</v>
      </c>
      <c r="R412" s="5" t="s">
        <v>310</v>
      </c>
      <c r="S412" s="6" t="s">
        <v>311</v>
      </c>
      <c r="T412" s="5" t="s">
        <v>312</v>
      </c>
      <c r="U412" s="5" t="s">
        <v>313</v>
      </c>
      <c r="V412" s="5" t="s">
        <v>314</v>
      </c>
      <c r="W412" s="5" t="s">
        <v>315</v>
      </c>
      <c r="X412" s="5" t="s">
        <v>316</v>
      </c>
      <c r="Y412" s="5" t="s">
        <v>317</v>
      </c>
      <c r="Z412" s="5" t="s">
        <v>318</v>
      </c>
      <c r="AA412" s="5" t="s">
        <v>319</v>
      </c>
      <c r="AB412" s="5" t="s">
        <v>320</v>
      </c>
      <c r="AC412" s="5" t="s">
        <v>321</v>
      </c>
      <c r="AD412" s="5" t="s">
        <v>322</v>
      </c>
    </row>
    <row r="413" spans="1:78">
      <c r="A413" s="7" t="s">
        <v>294</v>
      </c>
      <c r="B413" s="17"/>
      <c r="C413" s="17">
        <f t="shared" ref="C413:J413" si="1408">CORREL($B$322:$B$360,C$322:C$360)</f>
        <v>-0.24834276269524022</v>
      </c>
      <c r="D413" s="17">
        <f t="shared" si="1408"/>
        <v>-0.14463601746151736</v>
      </c>
      <c r="E413" s="17">
        <f t="shared" si="1408"/>
        <v>0.21604396007973836</v>
      </c>
      <c r="F413" s="17">
        <f t="shared" si="1408"/>
        <v>-0.42702673031768412</v>
      </c>
      <c r="G413" s="17">
        <f t="shared" si="1408"/>
        <v>2.6168870327825066E-2</v>
      </c>
      <c r="H413" s="17">
        <f t="shared" si="1408"/>
        <v>-0.16260212183096903</v>
      </c>
      <c r="I413" s="17">
        <f t="shared" si="1408"/>
        <v>0.13129715636746531</v>
      </c>
      <c r="J413" s="68">
        <f t="shared" si="1408"/>
        <v>-8.0498053053974797E-2</v>
      </c>
      <c r="K413" s="17">
        <f t="shared" ref="K413:S413" si="1409">CORREL($B$322:$B$360,N$322:N$360)</f>
        <v>-0.20613653101570875</v>
      </c>
      <c r="L413" s="17">
        <f t="shared" si="1409"/>
        <v>2.962622193019333E-2</v>
      </c>
      <c r="M413" s="17">
        <f t="shared" si="1409"/>
        <v>-0.12208767570911662</v>
      </c>
      <c r="N413" s="17">
        <f t="shared" si="1409"/>
        <v>-1.7102823415723192E-2</v>
      </c>
      <c r="O413" s="17">
        <f t="shared" si="1409"/>
        <v>8.3205207500324854E-2</v>
      </c>
      <c r="P413" s="17">
        <f t="shared" si="1409"/>
        <v>-0.26120948431971164</v>
      </c>
      <c r="Q413" s="17">
        <f t="shared" si="1409"/>
        <v>0.41312405467400271</v>
      </c>
      <c r="R413" s="17">
        <f t="shared" si="1409"/>
        <v>-0.10672502487695223</v>
      </c>
      <c r="S413" s="68">
        <f t="shared" si="1409"/>
        <v>0.20604706150264132</v>
      </c>
      <c r="T413" s="17">
        <f t="shared" ref="T413:AD413" si="1410">CORREL($B$322:$B$360,Z$322:Z$360)</f>
        <v>9.5191688083660381E-2</v>
      </c>
      <c r="U413" s="17">
        <f t="shared" si="1410"/>
        <v>0.36500254343554156</v>
      </c>
      <c r="V413" s="17">
        <f t="shared" si="1410"/>
        <v>-0.19814495447948904</v>
      </c>
      <c r="W413" s="17">
        <f t="shared" si="1410"/>
        <v>-0.17608899895114463</v>
      </c>
      <c r="X413" s="17">
        <f t="shared" si="1410"/>
        <v>-2.9705639057833074E-2</v>
      </c>
      <c r="Y413" s="17">
        <f t="shared" si="1410"/>
        <v>2.2181220285784009E-2</v>
      </c>
      <c r="Z413" s="17">
        <f t="shared" si="1410"/>
        <v>-0.11289599731064734</v>
      </c>
      <c r="AA413" s="17">
        <f t="shared" si="1410"/>
        <v>0.44690796524670962</v>
      </c>
      <c r="AB413" s="17">
        <f t="shared" si="1410"/>
        <v>-0.24028591993622242</v>
      </c>
      <c r="AC413" s="17">
        <f t="shared" si="1410"/>
        <v>-6.1005925849077262E-2</v>
      </c>
      <c r="AD413" s="17">
        <f t="shared" si="1410"/>
        <v>-0.26438670103487716</v>
      </c>
      <c r="AH413" s="28" t="s">
        <v>503</v>
      </c>
    </row>
    <row r="414" spans="1:78">
      <c r="A414" s="7" t="s">
        <v>295</v>
      </c>
      <c r="B414" s="17">
        <f>CORREL($C$322:$C$360,B$322:B$360)</f>
        <v>-0.24834276269524022</v>
      </c>
      <c r="C414" s="17"/>
      <c r="D414" s="17">
        <f t="shared" ref="D414:J414" si="1411">CORREL($C$322:$C$360,D$322:D$360)</f>
        <v>-0.60925560048323169</v>
      </c>
      <c r="E414" s="17">
        <f t="shared" si="1411"/>
        <v>7.2050162983310226E-2</v>
      </c>
      <c r="F414" s="17">
        <f t="shared" si="1411"/>
        <v>-6.9898773291598923E-3</v>
      </c>
      <c r="G414" s="17">
        <f t="shared" si="1411"/>
        <v>0.26002278293256914</v>
      </c>
      <c r="H414" s="17">
        <f t="shared" si="1411"/>
        <v>0.10520282769573711</v>
      </c>
      <c r="I414" s="17">
        <f t="shared" si="1411"/>
        <v>0.41725872086933408</v>
      </c>
      <c r="J414" s="68">
        <f t="shared" si="1411"/>
        <v>-0.50169720328694123</v>
      </c>
      <c r="K414" s="17">
        <f t="shared" ref="K414:S414" si="1412">CORREL($C$322:$C$360,N$322:N$360)</f>
        <v>5.6475901308764634E-2</v>
      </c>
      <c r="L414" s="17">
        <f t="shared" si="1412"/>
        <v>-3.2276062634646552E-2</v>
      </c>
      <c r="M414" s="17">
        <f t="shared" si="1412"/>
        <v>0.11123341855560943</v>
      </c>
      <c r="N414" s="17">
        <f t="shared" si="1412"/>
        <v>-5.4845025870057081E-2</v>
      </c>
      <c r="O414" s="17">
        <f t="shared" si="1412"/>
        <v>-6.310188584771001E-2</v>
      </c>
      <c r="P414" s="17">
        <f t="shared" si="1412"/>
        <v>-4.1188703145467319E-2</v>
      </c>
      <c r="Q414" s="17">
        <f t="shared" si="1412"/>
        <v>0.14095539877247848</v>
      </c>
      <c r="R414" s="17">
        <f t="shared" si="1412"/>
        <v>0.13026347914009243</v>
      </c>
      <c r="S414" s="68">
        <f t="shared" si="1412"/>
        <v>-0.31132619083826568</v>
      </c>
      <c r="T414" s="17">
        <f t="shared" ref="T414:AD414" si="1413">CORREL($C$322:$C$360,Z$322:Z$360)</f>
        <v>0.26935746800608656</v>
      </c>
      <c r="U414" s="17">
        <f t="shared" si="1413"/>
        <v>2.2645139830835648E-2</v>
      </c>
      <c r="V414" s="17">
        <f t="shared" si="1413"/>
        <v>0.29735201497200459</v>
      </c>
      <c r="W414" s="17">
        <f t="shared" si="1413"/>
        <v>-2.8571530596441194E-3</v>
      </c>
      <c r="X414" s="17">
        <f t="shared" si="1413"/>
        <v>-5.1041243154410172E-2</v>
      </c>
      <c r="Y414" s="17">
        <f t="shared" si="1413"/>
        <v>3.1476809125036125E-3</v>
      </c>
      <c r="Z414" s="17">
        <f t="shared" si="1413"/>
        <v>-0.20453394956760348</v>
      </c>
      <c r="AA414" s="17">
        <f t="shared" si="1413"/>
        <v>-0.22511145001284028</v>
      </c>
      <c r="AB414" s="17">
        <f t="shared" si="1413"/>
        <v>0.11988491028923091</v>
      </c>
      <c r="AC414" s="17">
        <f t="shared" si="1413"/>
        <v>-5.0435737816407485E-2</v>
      </c>
      <c r="AD414" s="17">
        <f t="shared" si="1413"/>
        <v>-0.19492341728760407</v>
      </c>
      <c r="AH414" s="6"/>
      <c r="AI414" s="5" t="s">
        <v>394</v>
      </c>
      <c r="AJ414" s="5" t="s">
        <v>395</v>
      </c>
      <c r="AK414" s="5" t="s">
        <v>396</v>
      </c>
    </row>
    <row r="415" spans="1:78">
      <c r="A415" s="7" t="s">
        <v>296</v>
      </c>
      <c r="B415" s="17">
        <f>CORREL($D$322:$D$360,B$322:B$360)</f>
        <v>-0.14463601746151736</v>
      </c>
      <c r="C415" s="17">
        <f>CORREL($D$322:$D$360,C$322:C$360)</f>
        <v>-0.60925560048323169</v>
      </c>
      <c r="D415" s="17"/>
      <c r="E415" s="17">
        <f t="shared" ref="E415:J415" si="1414">CORREL($D$322:$D$360,E$322:E$360)</f>
        <v>-0.22434311027927636</v>
      </c>
      <c r="F415" s="17">
        <f t="shared" si="1414"/>
        <v>-0.18793823076725541</v>
      </c>
      <c r="G415" s="17">
        <f t="shared" si="1414"/>
        <v>-0.63917158271347774</v>
      </c>
      <c r="H415" s="17">
        <f t="shared" si="1414"/>
        <v>-0.25114189664167724</v>
      </c>
      <c r="I415" s="17">
        <f t="shared" si="1414"/>
        <v>-0.51298617233034494</v>
      </c>
      <c r="J415" s="68">
        <f t="shared" si="1414"/>
        <v>0.73973952839256518</v>
      </c>
      <c r="K415" s="17">
        <f t="shared" ref="K415:S415" si="1415">CORREL($D$322:$D$360,N$322:N$360)</f>
        <v>0.15735019139708825</v>
      </c>
      <c r="L415" s="17">
        <f t="shared" si="1415"/>
        <v>-1.4442500626264997E-2</v>
      </c>
      <c r="M415" s="17">
        <f t="shared" si="1415"/>
        <v>-1.0206443826585657E-2</v>
      </c>
      <c r="N415" s="17">
        <f t="shared" si="1415"/>
        <v>-5.8567917005031202E-2</v>
      </c>
      <c r="O415" s="17">
        <f t="shared" si="1415"/>
        <v>4.549299011470679E-2</v>
      </c>
      <c r="P415" s="17">
        <f t="shared" si="1415"/>
        <v>9.3050367360580644E-2</v>
      </c>
      <c r="Q415" s="17">
        <f t="shared" si="1415"/>
        <v>-0.33165757159899112</v>
      </c>
      <c r="R415" s="17">
        <f t="shared" si="1415"/>
        <v>-0.13420040922073573</v>
      </c>
      <c r="S415" s="68">
        <f t="shared" si="1415"/>
        <v>0.22645553695538126</v>
      </c>
      <c r="T415" s="17">
        <f t="shared" ref="T415:AD415" si="1416">CORREL($D$322:$D$360,Z$322:Z$360)</f>
        <v>-0.2087571015823009</v>
      </c>
      <c r="U415" s="17">
        <f t="shared" si="1416"/>
        <v>-0.27845062065502224</v>
      </c>
      <c r="V415" s="17">
        <f t="shared" si="1416"/>
        <v>-0.2433871172792865</v>
      </c>
      <c r="W415" s="17">
        <f t="shared" si="1416"/>
        <v>0.31545477685705714</v>
      </c>
      <c r="X415" s="17">
        <f t="shared" si="1416"/>
        <v>0.17300189649242917</v>
      </c>
      <c r="Y415" s="17">
        <f t="shared" si="1416"/>
        <v>6.6926434633970272E-2</v>
      </c>
      <c r="Z415" s="17">
        <f t="shared" si="1416"/>
        <v>0.16128803594914104</v>
      </c>
      <c r="AA415" s="17">
        <f t="shared" si="1416"/>
        <v>-2.5740693114038461E-2</v>
      </c>
      <c r="AB415" s="17">
        <f t="shared" si="1416"/>
        <v>-0.18696861022863664</v>
      </c>
      <c r="AC415" s="17">
        <f t="shared" si="1416"/>
        <v>0.24841028024967951</v>
      </c>
      <c r="AD415" s="17">
        <f t="shared" si="1416"/>
        <v>0.12533829998835883</v>
      </c>
      <c r="AH415" s="7" t="s">
        <v>294</v>
      </c>
      <c r="AI415" t="s">
        <v>398</v>
      </c>
      <c r="AJ415" t="s">
        <v>397</v>
      </c>
      <c r="AK415" t="s">
        <v>150</v>
      </c>
    </row>
    <row r="416" spans="1:78">
      <c r="A416" s="7" t="s">
        <v>297</v>
      </c>
      <c r="B416" s="17">
        <f>CORREL($E$322:$E$360,B$322:B$360)</f>
        <v>0.21604396007973836</v>
      </c>
      <c r="C416" s="17">
        <f>CORREL($E$322:$E$360,C$322:C$360)</f>
        <v>7.2050162983310226E-2</v>
      </c>
      <c r="D416" s="17">
        <f>CORREL($E$322:$E$360,D$322:D$360)</f>
        <v>-0.22434311027927636</v>
      </c>
      <c r="E416" s="17"/>
      <c r="F416" s="17">
        <f>CORREL($E$322:$E$360,F$322:F$360)</f>
        <v>-0.16092777608689468</v>
      </c>
      <c r="G416" s="17">
        <f>CORREL($E$322:$E$360,G$322:G$360)</f>
        <v>-3.800049371574906E-2</v>
      </c>
      <c r="H416" s="17">
        <f>CORREL($E$322:$E$360,H$322:H$360)</f>
        <v>-0.19565601118713255</v>
      </c>
      <c r="I416" s="17">
        <f>CORREL($E$322:$E$360,I$322:I$360)</f>
        <v>2.8670167026987901E-2</v>
      </c>
      <c r="J416" s="68">
        <f>CORREL($E$322:$E$360,J$322:J$360)</f>
        <v>-0.21705757188301364</v>
      </c>
      <c r="K416" s="17">
        <f t="shared" ref="K416:S416" si="1417">CORREL($E$322:$E$360,N$322:N$360)</f>
        <v>-0.27367452179353796</v>
      </c>
      <c r="L416" s="17">
        <f t="shared" si="1417"/>
        <v>0.14518689935578621</v>
      </c>
      <c r="M416" s="17">
        <f t="shared" si="1417"/>
        <v>5.2841976575393995E-2</v>
      </c>
      <c r="N416" s="17">
        <f t="shared" si="1417"/>
        <v>-2.3397627122996034E-2</v>
      </c>
      <c r="O416" s="17">
        <f t="shared" si="1417"/>
        <v>2.1557242881256673E-2</v>
      </c>
      <c r="P416" s="17">
        <f t="shared" si="1417"/>
        <v>-0.13802178743929833</v>
      </c>
      <c r="Q416" s="17">
        <f t="shared" si="1417"/>
        <v>0.30513164248386615</v>
      </c>
      <c r="R416" s="17">
        <f t="shared" si="1417"/>
        <v>8.0378112725947817E-2</v>
      </c>
      <c r="S416" s="68">
        <f t="shared" si="1417"/>
        <v>-5.5679159556013005E-2</v>
      </c>
      <c r="T416" s="17">
        <f t="shared" ref="T416:AD416" si="1418">CORREL($E$322:$E$360,Z$322:Z$360)</f>
        <v>4.383956172854489E-3</v>
      </c>
      <c r="U416" s="17">
        <f t="shared" si="1418"/>
        <v>0.19973466038918675</v>
      </c>
      <c r="V416" s="17">
        <f t="shared" si="1418"/>
        <v>0.158647010333274</v>
      </c>
      <c r="W416" s="17">
        <f t="shared" si="1418"/>
        <v>-0.12608463844965859</v>
      </c>
      <c r="X416" s="17">
        <f t="shared" si="1418"/>
        <v>-3.2852974631189621E-2</v>
      </c>
      <c r="Y416" s="17">
        <f t="shared" si="1418"/>
        <v>0.16663083469597434</v>
      </c>
      <c r="Z416" s="17">
        <f t="shared" si="1418"/>
        <v>-0.13270503900431846</v>
      </c>
      <c r="AA416" s="17">
        <f t="shared" si="1418"/>
        <v>6.5865261133665962E-2</v>
      </c>
      <c r="AB416" s="17">
        <f t="shared" si="1418"/>
        <v>0.16698933069525124</v>
      </c>
      <c r="AC416" s="17">
        <f t="shared" si="1418"/>
        <v>-0.21226124685983092</v>
      </c>
      <c r="AD416" s="17">
        <f t="shared" si="1418"/>
        <v>-0.43370886736160513</v>
      </c>
      <c r="AH416" s="7" t="s">
        <v>295</v>
      </c>
      <c r="AI416" t="s">
        <v>399</v>
      </c>
      <c r="AJ416" t="s">
        <v>400</v>
      </c>
      <c r="AK416" t="s">
        <v>397</v>
      </c>
    </row>
    <row r="417" spans="1:37">
      <c r="A417" s="7" t="s">
        <v>298</v>
      </c>
      <c r="B417" s="17">
        <f>CORREL($F$322:$F$360,B$322:B$360)</f>
        <v>-0.42702673031768412</v>
      </c>
      <c r="C417" s="17">
        <f>CORREL($F$322:$F$360,C$322:C$360)</f>
        <v>-6.9898773291598923E-3</v>
      </c>
      <c r="D417" s="17">
        <f>CORREL($F$322:$F$360,D$322:D$360)</f>
        <v>-0.18793823076725541</v>
      </c>
      <c r="E417" s="17">
        <f>CORREL($F$322:$F$360,E$322:E$360)</f>
        <v>-0.16092777608689468</v>
      </c>
      <c r="F417" s="17"/>
      <c r="G417" s="17">
        <f>CORREL($F$322:$F$360,G$322:G$360)</f>
        <v>0.19229953518896101</v>
      </c>
      <c r="H417" s="17">
        <f>CORREL($F$322:$F$360,H$322:H$360)</f>
        <v>3.3074816096907891E-2</v>
      </c>
      <c r="I417" s="17">
        <f>CORREL($F$322:$F$360,I$322:I$360)</f>
        <v>-0.10256912264480002</v>
      </c>
      <c r="J417" s="68">
        <f>CORREL($F$322:$F$360,J$322:J$360)</f>
        <v>-0.20287832751884416</v>
      </c>
      <c r="K417" s="17">
        <f t="shared" ref="K417:S417" si="1419">CORREL($F$322:$F$360,N$322:N$360)</f>
        <v>9.8941074821013664E-2</v>
      </c>
      <c r="L417" s="17">
        <f t="shared" si="1419"/>
        <v>-0.28341705359637565</v>
      </c>
      <c r="M417" s="17">
        <f t="shared" si="1419"/>
        <v>0.12056373180361589</v>
      </c>
      <c r="N417" s="17">
        <f t="shared" si="1419"/>
        <v>-3.8588068898859955E-2</v>
      </c>
      <c r="O417" s="17">
        <f t="shared" si="1419"/>
        <v>-0.53068665166013007</v>
      </c>
      <c r="P417" s="17">
        <f t="shared" si="1419"/>
        <v>0.5633026554084698</v>
      </c>
      <c r="Q417" s="17">
        <f t="shared" si="1419"/>
        <v>-0.18392280602487615</v>
      </c>
      <c r="R417" s="17">
        <f t="shared" si="1419"/>
        <v>-3.4586633912167493E-2</v>
      </c>
      <c r="S417" s="68">
        <f t="shared" si="1419"/>
        <v>9.9008077498074318E-2</v>
      </c>
      <c r="T417" s="17">
        <f t="shared" ref="T417:AD417" si="1420">CORREL($F$322:$F$360,Z$322:Z$360)</f>
        <v>-0.12217232159605156</v>
      </c>
      <c r="U417" s="17">
        <f t="shared" si="1420"/>
        <v>0.24151065468764488</v>
      </c>
      <c r="V417" s="17">
        <f t="shared" si="1420"/>
        <v>-0.17305931699515339</v>
      </c>
      <c r="W417" s="17">
        <f t="shared" si="1420"/>
        <v>-0.31097288998127548</v>
      </c>
      <c r="X417" s="17">
        <f t="shared" si="1420"/>
        <v>-6.0418126696918206E-2</v>
      </c>
      <c r="Y417" s="17">
        <f t="shared" si="1420"/>
        <v>-4.6714383780451139E-2</v>
      </c>
      <c r="Z417" s="17">
        <f t="shared" si="1420"/>
        <v>0.24952659239102842</v>
      </c>
      <c r="AA417" s="17">
        <f t="shared" si="1420"/>
        <v>-0.26930107298461503</v>
      </c>
      <c r="AB417" s="17">
        <f t="shared" si="1420"/>
        <v>0.18905211737191935</v>
      </c>
      <c r="AC417" s="17">
        <f t="shared" si="1420"/>
        <v>-0.42081846739590889</v>
      </c>
      <c r="AD417" s="17">
        <f t="shared" si="1420"/>
        <v>0.41784121921871059</v>
      </c>
      <c r="AH417" s="7" t="s">
        <v>296</v>
      </c>
      <c r="AI417" t="s">
        <v>401</v>
      </c>
      <c r="AJ417" t="s">
        <v>402</v>
      </c>
      <c r="AK417" t="s">
        <v>397</v>
      </c>
    </row>
    <row r="418" spans="1:37">
      <c r="A418" s="7" t="s">
        <v>299</v>
      </c>
      <c r="B418" s="17">
        <f>CORREL($G$322:$G$360,B$322:B$360)</f>
        <v>2.6168870327825066E-2</v>
      </c>
      <c r="C418" s="17">
        <f>CORREL($G$322:$G$360,C$322:C$360)</f>
        <v>0.26002278293256914</v>
      </c>
      <c r="D418" s="17">
        <f>CORREL($G$322:$G$360,D$322:D$360)</f>
        <v>-0.63917158271347774</v>
      </c>
      <c r="E418" s="17">
        <f>CORREL($G$322:$G$360,E$322:E$360)</f>
        <v>-3.800049371574906E-2</v>
      </c>
      <c r="F418" s="17">
        <f>CORREL($G$322:$G$360,F$322:F$360)</f>
        <v>0.19229953518896101</v>
      </c>
      <c r="G418" s="17"/>
      <c r="H418" s="17">
        <f>CORREL($G$322:$G$360,H$322:H$360)</f>
        <v>0.3639031857459526</v>
      </c>
      <c r="I418" s="17">
        <f>CORREL($G$322:$G$360,I$322:I$360)</f>
        <v>0.16428010084125222</v>
      </c>
      <c r="J418" s="68">
        <f>CORREL($G$322:$G$360,J$322:J$360)</f>
        <v>-0.76522830655749441</v>
      </c>
      <c r="K418" s="17">
        <f t="shared" ref="K418:S418" si="1421">CORREL($G$322:$G$360,N$322:N$360)</f>
        <v>-8.5755296381764518E-2</v>
      </c>
      <c r="L418" s="17">
        <f t="shared" si="1421"/>
        <v>2.5601068372354679E-2</v>
      </c>
      <c r="M418" s="17">
        <f t="shared" si="1421"/>
        <v>-0.17349283587463549</v>
      </c>
      <c r="N418" s="17">
        <f t="shared" si="1421"/>
        <v>0.12017204780258497</v>
      </c>
      <c r="O418" s="17">
        <f t="shared" si="1421"/>
        <v>-0.1678921967401539</v>
      </c>
      <c r="P418" s="17">
        <f t="shared" si="1421"/>
        <v>-0.13902307814146542</v>
      </c>
      <c r="Q418" s="17">
        <f t="shared" si="1421"/>
        <v>0.22264452324168138</v>
      </c>
      <c r="R418" s="17">
        <f t="shared" si="1421"/>
        <v>0.27006333461225962</v>
      </c>
      <c r="S418" s="68">
        <f t="shared" si="1421"/>
        <v>-1.2975089605626025E-3</v>
      </c>
      <c r="T418" s="17">
        <f t="shared" ref="T418:AD418" si="1422">CORREL($G$322:$G$360,Z$322:Z$360)</f>
        <v>0.12306994131592064</v>
      </c>
      <c r="U418" s="17">
        <f t="shared" si="1422"/>
        <v>0.18674821837827701</v>
      </c>
      <c r="V418" s="17">
        <f t="shared" si="1422"/>
        <v>0.23506318893859118</v>
      </c>
      <c r="W418" s="17">
        <f t="shared" si="1422"/>
        <v>-7.3416524871186148E-2</v>
      </c>
      <c r="X418" s="17">
        <f t="shared" si="1422"/>
        <v>-0.10645770326133225</v>
      </c>
      <c r="Y418" s="17">
        <f t="shared" si="1422"/>
        <v>-0.22109404973353991</v>
      </c>
      <c r="Z418" s="17">
        <f t="shared" si="1422"/>
        <v>-2.7749739422084471E-2</v>
      </c>
      <c r="AA418" s="17">
        <f t="shared" si="1422"/>
        <v>-0.13189379046616251</v>
      </c>
      <c r="AB418" s="17">
        <f t="shared" si="1422"/>
        <v>0.14787097763079321</v>
      </c>
      <c r="AC418" s="17">
        <f t="shared" si="1422"/>
        <v>-0.2427729264672219</v>
      </c>
      <c r="AD418" s="17">
        <f t="shared" si="1422"/>
        <v>0.12110543911375275</v>
      </c>
      <c r="AH418" s="7" t="s">
        <v>297</v>
      </c>
      <c r="AI418" t="s">
        <v>398</v>
      </c>
      <c r="AJ418" t="s">
        <v>403</v>
      </c>
      <c r="AK418" t="s">
        <v>404</v>
      </c>
    </row>
    <row r="419" spans="1:37">
      <c r="A419" s="7" t="s">
        <v>300</v>
      </c>
      <c r="B419" s="17">
        <f t="shared" ref="B419:G419" si="1423">CORREL($H$322:$H$360,B$322:B$360)</f>
        <v>-0.16260212183096903</v>
      </c>
      <c r="C419" s="17">
        <f t="shared" si="1423"/>
        <v>0.10520282769573711</v>
      </c>
      <c r="D419" s="17">
        <f t="shared" si="1423"/>
        <v>-0.25114189664167724</v>
      </c>
      <c r="E419" s="17">
        <f t="shared" si="1423"/>
        <v>-0.19565601118713255</v>
      </c>
      <c r="F419" s="17">
        <f t="shared" si="1423"/>
        <v>3.3074816096907891E-2</v>
      </c>
      <c r="G419" s="17">
        <f t="shared" si="1423"/>
        <v>0.3639031857459526</v>
      </c>
      <c r="H419" s="17"/>
      <c r="I419" s="17">
        <f>CORREL($H$322:$H$360,I$322:I$360)</f>
        <v>-0.19874535035310753</v>
      </c>
      <c r="J419" s="68">
        <f>CORREL($H$322:$H$360,J$322:J$360)</f>
        <v>-0.4085363429084824</v>
      </c>
      <c r="K419" s="17">
        <f t="shared" ref="K419:S419" si="1424">CORREL($H$322:$H$360,N$322:N$360)</f>
        <v>6.3542313995343325E-2</v>
      </c>
      <c r="L419" s="17">
        <f t="shared" si="1424"/>
        <v>7.2887040231568792E-2</v>
      </c>
      <c r="M419" s="17">
        <f t="shared" si="1424"/>
        <v>-0.14442016995512164</v>
      </c>
      <c r="N419" s="17">
        <f t="shared" si="1424"/>
        <v>-5.7720285873773231E-2</v>
      </c>
      <c r="O419" s="17">
        <f t="shared" si="1424"/>
        <v>0.18058565566173457</v>
      </c>
      <c r="P419" s="17">
        <f t="shared" si="1424"/>
        <v>-0.2734513802814359</v>
      </c>
      <c r="Q419" s="17">
        <f t="shared" si="1424"/>
        <v>0.10628974278427407</v>
      </c>
      <c r="R419" s="17">
        <f t="shared" si="1424"/>
        <v>0.18234780116736216</v>
      </c>
      <c r="S419" s="68">
        <f t="shared" si="1424"/>
        <v>-8.126844942992531E-2</v>
      </c>
      <c r="T419" s="17">
        <f t="shared" ref="T419:AD419" si="1425">CORREL($H$322:$H$360,Z$322:Z$360)</f>
        <v>1.9290185482422079E-2</v>
      </c>
      <c r="U419" s="17">
        <f t="shared" si="1425"/>
        <v>-0.21142301852869255</v>
      </c>
      <c r="V419" s="17">
        <f t="shared" si="1425"/>
        <v>2.1483478938330632E-3</v>
      </c>
      <c r="W419" s="17">
        <f t="shared" si="1425"/>
        <v>6.1316853084045352E-2</v>
      </c>
      <c r="X419" s="17">
        <f t="shared" si="1425"/>
        <v>-0.12943587187050273</v>
      </c>
      <c r="Y419" s="17">
        <f t="shared" si="1425"/>
        <v>-0.16233885938427259</v>
      </c>
      <c r="Z419" s="17">
        <f t="shared" si="1425"/>
        <v>0.22432303100902012</v>
      </c>
      <c r="AA419" s="17">
        <f t="shared" si="1425"/>
        <v>-3.3343308036485858E-2</v>
      </c>
      <c r="AB419" s="17">
        <f t="shared" si="1425"/>
        <v>5.2312186229995852E-2</v>
      </c>
      <c r="AC419" s="17">
        <f t="shared" si="1425"/>
        <v>0.19875645467807318</v>
      </c>
      <c r="AD419" s="17">
        <f t="shared" si="1425"/>
        <v>0.15957401894059808</v>
      </c>
      <c r="AH419" s="7" t="s">
        <v>298</v>
      </c>
      <c r="AI419" t="s">
        <v>150</v>
      </c>
      <c r="AJ419" t="s">
        <v>150</v>
      </c>
      <c r="AK419" t="s">
        <v>398</v>
      </c>
    </row>
    <row r="420" spans="1:37">
      <c r="A420" s="7" t="s">
        <v>301</v>
      </c>
      <c r="B420" s="17">
        <f t="shared" ref="B420:H420" si="1426">CORREL($I$322:$I$360,B$322:B$360)</f>
        <v>0.13129715636746531</v>
      </c>
      <c r="C420" s="17">
        <f t="shared" si="1426"/>
        <v>0.41725872086933408</v>
      </c>
      <c r="D420" s="17">
        <f t="shared" si="1426"/>
        <v>-0.51298617233034494</v>
      </c>
      <c r="E420" s="17">
        <f t="shared" si="1426"/>
        <v>2.8670167026987901E-2</v>
      </c>
      <c r="F420" s="17">
        <f t="shared" si="1426"/>
        <v>-0.10256912264480002</v>
      </c>
      <c r="G420" s="17">
        <f t="shared" si="1426"/>
        <v>0.16428010084125222</v>
      </c>
      <c r="H420" s="17">
        <f t="shared" si="1426"/>
        <v>-0.19874535035310753</v>
      </c>
      <c r="I420" s="17"/>
      <c r="J420" s="68">
        <f>CORREL($I$322:$I$360,J$322:J$360)</f>
        <v>-0.46366685766597904</v>
      </c>
      <c r="K420" s="17">
        <f t="shared" ref="K420:S420" si="1427">CORREL($I$322:$I$360,N$322:N$360)</f>
        <v>-0.1602929896812462</v>
      </c>
      <c r="L420" s="17">
        <f t="shared" si="1427"/>
        <v>2.1375637900088226E-2</v>
      </c>
      <c r="M420" s="17">
        <f t="shared" si="1427"/>
        <v>8.0436066400040779E-2</v>
      </c>
      <c r="N420" s="17">
        <f t="shared" si="1427"/>
        <v>6.8949378685887255E-2</v>
      </c>
      <c r="O420" s="17">
        <f t="shared" si="1427"/>
        <v>2.5386474504824931E-2</v>
      </c>
      <c r="P420" s="17">
        <f t="shared" si="1427"/>
        <v>-0.17659835629369869</v>
      </c>
      <c r="Q420" s="17">
        <f t="shared" si="1427"/>
        <v>0.29567046597134589</v>
      </c>
      <c r="R420" s="17">
        <f t="shared" si="1427"/>
        <v>9.4589853814273234E-2</v>
      </c>
      <c r="S420" s="68">
        <f t="shared" si="1427"/>
        <v>-0.21042131459210953</v>
      </c>
      <c r="T420" s="17">
        <f t="shared" ref="T420:AD420" si="1428">CORREL($I$322:$I$360,Z$322:Z$360)</f>
        <v>-0.11018725048994653</v>
      </c>
      <c r="U420" s="17">
        <f t="shared" si="1428"/>
        <v>0.14528787728136927</v>
      </c>
      <c r="V420" s="17">
        <f t="shared" si="1428"/>
        <v>0.25680336556670941</v>
      </c>
      <c r="W420" s="17">
        <f t="shared" si="1428"/>
        <v>-0.18394002616550434</v>
      </c>
      <c r="X420" s="17">
        <f t="shared" si="1428"/>
        <v>-0.12595266733069449</v>
      </c>
      <c r="Y420" s="17">
        <f t="shared" si="1428"/>
        <v>8.4155182891943292E-2</v>
      </c>
      <c r="Z420" s="17">
        <f t="shared" si="1428"/>
        <v>-0.18760416151483164</v>
      </c>
      <c r="AA420" s="17">
        <f t="shared" si="1428"/>
        <v>4.2433012350868325E-3</v>
      </c>
      <c r="AB420" s="17">
        <f t="shared" si="1428"/>
        <v>8.972426814328123E-2</v>
      </c>
      <c r="AC420" s="17">
        <f t="shared" si="1428"/>
        <v>-6.3850419392560087E-2</v>
      </c>
      <c r="AD420" s="17">
        <f t="shared" si="1428"/>
        <v>-3.2589080136163823E-2</v>
      </c>
      <c r="AH420" s="7" t="s">
        <v>299</v>
      </c>
      <c r="AI420" t="s">
        <v>405</v>
      </c>
      <c r="AJ420" t="s">
        <v>398</v>
      </c>
      <c r="AK420" t="s">
        <v>253</v>
      </c>
    </row>
    <row r="421" spans="1:37">
      <c r="A421" s="6" t="s">
        <v>302</v>
      </c>
      <c r="B421" s="35">
        <f t="shared" ref="B421:I421" si="1429">CORREL($J$322:$J$360,B$322:B$360)</f>
        <v>-8.0498053053974797E-2</v>
      </c>
      <c r="C421" s="35">
        <f t="shared" si="1429"/>
        <v>-0.50169720328694123</v>
      </c>
      <c r="D421" s="35">
        <f t="shared" si="1429"/>
        <v>0.73973952839256518</v>
      </c>
      <c r="E421" s="35">
        <f t="shared" si="1429"/>
        <v>-0.21705757188301364</v>
      </c>
      <c r="F421" s="35">
        <f t="shared" si="1429"/>
        <v>-0.20287832751884416</v>
      </c>
      <c r="G421" s="35">
        <f t="shared" si="1429"/>
        <v>-0.76522830655749441</v>
      </c>
      <c r="H421" s="35">
        <f t="shared" si="1429"/>
        <v>-0.4085363429084824</v>
      </c>
      <c r="I421" s="35">
        <f t="shared" si="1429"/>
        <v>-0.46366685766597904</v>
      </c>
      <c r="J421" s="82"/>
      <c r="K421" s="35">
        <f t="shared" ref="K421:S421" si="1430">CORREL($J$322:$J$360,N$322:N$360)</f>
        <v>0.13519568839198609</v>
      </c>
      <c r="L421" s="35">
        <f t="shared" si="1430"/>
        <v>2.5795452929170178E-2</v>
      </c>
      <c r="M421" s="35">
        <f t="shared" si="1430"/>
        <v>6.9124279206391595E-2</v>
      </c>
      <c r="N421" s="35">
        <f t="shared" si="1430"/>
        <v>1.6631354143033912E-2</v>
      </c>
      <c r="O421" s="35">
        <f t="shared" si="1430"/>
        <v>0.23534296553820805</v>
      </c>
      <c r="P421" s="35">
        <f t="shared" si="1430"/>
        <v>0.19191917801668221</v>
      </c>
      <c r="Q421" s="35">
        <f t="shared" si="1430"/>
        <v>-0.44435717436612254</v>
      </c>
      <c r="R421" s="35">
        <f t="shared" si="1430"/>
        <v>-0.29028575908583332</v>
      </c>
      <c r="S421" s="82">
        <f t="shared" si="1430"/>
        <v>5.3345750349417992E-2</v>
      </c>
      <c r="T421" s="35">
        <f t="shared" ref="T421:AD421" si="1431">CORREL($J$322:$J$360,Z$322:Z$360)</f>
        <v>-5.311285392396092E-3</v>
      </c>
      <c r="U421" s="35">
        <f t="shared" si="1431"/>
        <v>-0.28304253043557731</v>
      </c>
      <c r="V421" s="35">
        <f t="shared" si="1431"/>
        <v>-0.19731650368122616</v>
      </c>
      <c r="W421" s="35">
        <f t="shared" si="1431"/>
        <v>0.18580241333804171</v>
      </c>
      <c r="X421" s="35">
        <f t="shared" si="1431"/>
        <v>0.17718914342505532</v>
      </c>
      <c r="Y421" s="35">
        <f t="shared" si="1431"/>
        <v>8.3309926121415606E-2</v>
      </c>
      <c r="Z421" s="35">
        <f t="shared" si="1431"/>
        <v>-1.794049177953114E-2</v>
      </c>
      <c r="AA421" s="35">
        <f t="shared" si="1431"/>
        <v>0.16613055276286037</v>
      </c>
      <c r="AB421" s="35">
        <f t="shared" si="1431"/>
        <v>-0.17890779454533479</v>
      </c>
      <c r="AC421" s="35">
        <f t="shared" si="1431"/>
        <v>0.28386284192386058</v>
      </c>
      <c r="AD421" s="35">
        <f t="shared" si="1431"/>
        <v>-4.4075877396974578E-2</v>
      </c>
      <c r="AH421" s="7" t="s">
        <v>300</v>
      </c>
      <c r="AI421" t="s">
        <v>406</v>
      </c>
      <c r="AJ421" t="s">
        <v>407</v>
      </c>
      <c r="AK421" t="s">
        <v>403</v>
      </c>
    </row>
    <row r="422" spans="1:37">
      <c r="A422" s="7" t="s">
        <v>303</v>
      </c>
      <c r="B422" s="17">
        <f t="shared" ref="B422:J422" si="1432">CORREL($N$322:$N$360,B$322:B$360)</f>
        <v>-0.20613653101570875</v>
      </c>
      <c r="C422" s="17">
        <f t="shared" si="1432"/>
        <v>5.6475901308764634E-2</v>
      </c>
      <c r="D422" s="17">
        <f t="shared" si="1432"/>
        <v>0.15735019139708825</v>
      </c>
      <c r="E422" s="17">
        <f t="shared" si="1432"/>
        <v>-0.27367452179353796</v>
      </c>
      <c r="F422" s="17">
        <f t="shared" si="1432"/>
        <v>9.8941074821013664E-2</v>
      </c>
      <c r="G422" s="17">
        <f t="shared" si="1432"/>
        <v>-8.5755296381764518E-2</v>
      </c>
      <c r="H422" s="17">
        <f t="shared" si="1432"/>
        <v>6.3542313995343325E-2</v>
      </c>
      <c r="I422" s="17">
        <f t="shared" si="1432"/>
        <v>-0.1602929896812462</v>
      </c>
      <c r="J422" s="68">
        <f t="shared" si="1432"/>
        <v>0.13519568839198609</v>
      </c>
      <c r="K422" s="17"/>
      <c r="L422" s="17">
        <f t="shared" ref="L422:S422" si="1433">CORREL($N$322:$N$360,O$322:O$360)</f>
        <v>-0.13002932072620857</v>
      </c>
      <c r="M422" s="17">
        <f t="shared" si="1433"/>
        <v>-0.36726923722729993</v>
      </c>
      <c r="N422" s="17">
        <f t="shared" si="1433"/>
        <v>-0.11857363319932394</v>
      </c>
      <c r="O422" s="17">
        <f t="shared" si="1433"/>
        <v>1.3125073948881552E-2</v>
      </c>
      <c r="P422" s="17">
        <f t="shared" si="1433"/>
        <v>-0.22869798136879818</v>
      </c>
      <c r="Q422" s="17">
        <f t="shared" si="1433"/>
        <v>-0.57567486075908225</v>
      </c>
      <c r="R422" s="17">
        <f t="shared" si="1433"/>
        <v>0.12000378255311757</v>
      </c>
      <c r="S422" s="68">
        <f t="shared" si="1433"/>
        <v>-5.6898130690584648E-3</v>
      </c>
      <c r="T422" s="17">
        <f t="shared" ref="T422:AD422" si="1434">CORREL($N$322:$N$360,Z$322:Z$360)</f>
        <v>0.20179557669982778</v>
      </c>
      <c r="U422" s="17">
        <f t="shared" si="1434"/>
        <v>-0.36169391903768622</v>
      </c>
      <c r="V422" s="17">
        <f t="shared" si="1434"/>
        <v>-0.10769118122404127</v>
      </c>
      <c r="W422" s="17">
        <f t="shared" si="1434"/>
        <v>0.22204670493566142</v>
      </c>
      <c r="X422" s="17">
        <f t="shared" si="1434"/>
        <v>0.46125635958692801</v>
      </c>
      <c r="Y422" s="17">
        <f t="shared" si="1434"/>
        <v>-0.18404303464402519</v>
      </c>
      <c r="Z422" s="17">
        <f t="shared" si="1434"/>
        <v>-4.8069349181638988E-3</v>
      </c>
      <c r="AA422" s="17">
        <f t="shared" si="1434"/>
        <v>-0.38878744249540292</v>
      </c>
      <c r="AB422" s="17">
        <f t="shared" si="1434"/>
        <v>-0.16083860546853562</v>
      </c>
      <c r="AC422" s="17">
        <f t="shared" si="1434"/>
        <v>0.24836489885841567</v>
      </c>
      <c r="AD422" s="17">
        <f t="shared" si="1434"/>
        <v>0.37011260612620567</v>
      </c>
      <c r="AH422" s="7" t="s">
        <v>301</v>
      </c>
      <c r="AI422" t="s">
        <v>404</v>
      </c>
      <c r="AJ422" t="s">
        <v>398</v>
      </c>
      <c r="AK422" t="s">
        <v>253</v>
      </c>
    </row>
    <row r="423" spans="1:37">
      <c r="A423" s="7" t="s">
        <v>304</v>
      </c>
      <c r="B423" s="17">
        <f t="shared" ref="B423:J423" si="1435">CORREL($O$322:$O$360,B$322:B$360)</f>
        <v>2.962622193019333E-2</v>
      </c>
      <c r="C423" s="17">
        <f t="shared" si="1435"/>
        <v>-3.2276062634646552E-2</v>
      </c>
      <c r="D423" s="17">
        <f t="shared" si="1435"/>
        <v>-1.4442500626264997E-2</v>
      </c>
      <c r="E423" s="17">
        <f t="shared" si="1435"/>
        <v>0.14518689935578621</v>
      </c>
      <c r="F423" s="17">
        <f t="shared" si="1435"/>
        <v>-0.28341705359637565</v>
      </c>
      <c r="G423" s="17">
        <f t="shared" si="1435"/>
        <v>2.5601068372354679E-2</v>
      </c>
      <c r="H423" s="17">
        <f t="shared" si="1435"/>
        <v>7.2887040231568792E-2</v>
      </c>
      <c r="I423" s="17">
        <f t="shared" si="1435"/>
        <v>2.1375637900088226E-2</v>
      </c>
      <c r="J423" s="68">
        <f t="shared" si="1435"/>
        <v>2.5795452929170178E-2</v>
      </c>
      <c r="K423" s="17">
        <f>CORREL($O$322:$O$360,N$322:N$360)</f>
        <v>-0.13002932072620857</v>
      </c>
      <c r="L423" s="17"/>
      <c r="M423" s="17">
        <f t="shared" ref="M423:S423" si="1436">CORREL($O$322:$O$360,P$322:P$360)</f>
        <v>-0.13858866733084599</v>
      </c>
      <c r="N423" s="17">
        <f t="shared" si="1436"/>
        <v>-4.562046991481045E-3</v>
      </c>
      <c r="O423" s="17">
        <f t="shared" si="1436"/>
        <v>0.2206254276550732</v>
      </c>
      <c r="P423" s="17">
        <f t="shared" si="1436"/>
        <v>-0.15590556968855981</v>
      </c>
      <c r="Q423" s="17">
        <f t="shared" si="1436"/>
        <v>0.10019972234826016</v>
      </c>
      <c r="R423" s="17">
        <f t="shared" si="1436"/>
        <v>-0.20893431194417769</v>
      </c>
      <c r="S423" s="68">
        <f t="shared" si="1436"/>
        <v>-0.39787544885698423</v>
      </c>
      <c r="T423" s="17">
        <f t="shared" ref="T423:AD423" si="1437">CORREL($O$322:$O$360,Z$322:Z$360)</f>
        <v>-0.11154296067830342</v>
      </c>
      <c r="U423" s="17">
        <f t="shared" si="1437"/>
        <v>-7.3745160143383909E-3</v>
      </c>
      <c r="V423" s="17">
        <f t="shared" si="1437"/>
        <v>0.32633595951011279</v>
      </c>
      <c r="W423" s="17">
        <f t="shared" si="1437"/>
        <v>-3.5592891897311831E-2</v>
      </c>
      <c r="X423" s="17">
        <f t="shared" si="1437"/>
        <v>-1.1805536473392806E-2</v>
      </c>
      <c r="Y423" s="17">
        <f t="shared" si="1437"/>
        <v>0.20461510260679977</v>
      </c>
      <c r="Z423" s="17">
        <f t="shared" si="1437"/>
        <v>-3.980840523390463E-2</v>
      </c>
      <c r="AA423" s="17">
        <f t="shared" si="1437"/>
        <v>1.7278043683767067E-2</v>
      </c>
      <c r="AB423" s="17">
        <f t="shared" si="1437"/>
        <v>-0.14900022506859328</v>
      </c>
      <c r="AC423" s="17">
        <f t="shared" si="1437"/>
        <v>-0.12551885618081216</v>
      </c>
      <c r="AD423" s="17">
        <f t="shared" si="1437"/>
        <v>-0.19713806762300456</v>
      </c>
      <c r="AH423" s="6" t="s">
        <v>302</v>
      </c>
      <c r="AI423" s="5" t="s">
        <v>408</v>
      </c>
      <c r="AJ423" s="5" t="s">
        <v>409</v>
      </c>
      <c r="AK423" s="5" t="s">
        <v>150</v>
      </c>
    </row>
    <row r="424" spans="1:37">
      <c r="A424" s="7" t="s">
        <v>305</v>
      </c>
      <c r="B424" s="17">
        <f t="shared" ref="B424:J424" si="1438">CORREL($P$322:$P$360,B$322:B$360)</f>
        <v>-0.12208767570911662</v>
      </c>
      <c r="C424" s="17">
        <f t="shared" si="1438"/>
        <v>0.11123341855560943</v>
      </c>
      <c r="D424" s="17">
        <f t="shared" si="1438"/>
        <v>-1.0206443826585657E-2</v>
      </c>
      <c r="E424" s="17">
        <f t="shared" si="1438"/>
        <v>5.2841976575393995E-2</v>
      </c>
      <c r="F424" s="17">
        <f t="shared" si="1438"/>
        <v>0.12056373180361589</v>
      </c>
      <c r="G424" s="17">
        <f t="shared" si="1438"/>
        <v>-0.17349283587463549</v>
      </c>
      <c r="H424" s="17">
        <f t="shared" si="1438"/>
        <v>-0.14442016995512164</v>
      </c>
      <c r="I424" s="17">
        <f t="shared" si="1438"/>
        <v>8.0436066400040779E-2</v>
      </c>
      <c r="J424" s="68">
        <f t="shared" si="1438"/>
        <v>6.9124279206391595E-2</v>
      </c>
      <c r="K424" s="17">
        <f>CORREL($P$322:$P$360,N$322:N$360)</f>
        <v>-0.36726923722729993</v>
      </c>
      <c r="L424" s="17">
        <f>CORREL($P$322:$P$360,O$322:O$360)</f>
        <v>-0.13858866733084599</v>
      </c>
      <c r="M424" s="17"/>
      <c r="N424" s="17">
        <f t="shared" ref="N424:S424" si="1439">CORREL($P$322:$P$360,Q$322:Q$360)</f>
        <v>-0.10678483516401091</v>
      </c>
      <c r="O424" s="17">
        <f t="shared" si="1439"/>
        <v>-0.32378470878623167</v>
      </c>
      <c r="P424" s="17">
        <f t="shared" si="1439"/>
        <v>0.24044056957554585</v>
      </c>
      <c r="Q424" s="17">
        <f t="shared" si="1439"/>
        <v>0.1618887161282333</v>
      </c>
      <c r="R424" s="17">
        <f t="shared" si="1439"/>
        <v>-0.30247254089898085</v>
      </c>
      <c r="S424" s="68">
        <f t="shared" si="1439"/>
        <v>-0.28195381233376721</v>
      </c>
      <c r="T424" s="17">
        <f t="shared" ref="T424:AD424" si="1440">CORREL($P$322:$P$360,Z$322:Z$360)</f>
        <v>-0.14637082678952251</v>
      </c>
      <c r="U424" s="17">
        <f t="shared" si="1440"/>
        <v>0.18661533762924445</v>
      </c>
      <c r="V424" s="17">
        <f t="shared" si="1440"/>
        <v>0.21630290739228467</v>
      </c>
      <c r="W424" s="17">
        <f t="shared" si="1440"/>
        <v>-0.30120139581771266</v>
      </c>
      <c r="X424" s="17">
        <f t="shared" si="1440"/>
        <v>-0.22453930417728024</v>
      </c>
      <c r="Y424" s="17">
        <f t="shared" si="1440"/>
        <v>0.27764819858850459</v>
      </c>
      <c r="Z424" s="17">
        <f t="shared" si="1440"/>
        <v>-0.10052817266503335</v>
      </c>
      <c r="AA424" s="17">
        <f t="shared" si="1440"/>
        <v>4.1071036315524501E-2</v>
      </c>
      <c r="AB424" s="17">
        <f t="shared" si="1440"/>
        <v>8.2690289500514949E-2</v>
      </c>
      <c r="AC424" s="17">
        <f t="shared" si="1440"/>
        <v>-0.13413734349946627</v>
      </c>
      <c r="AD424" s="17">
        <f t="shared" si="1440"/>
        <v>-0.225009424452491</v>
      </c>
      <c r="AH424" s="7" t="s">
        <v>303</v>
      </c>
      <c r="AI424" t="s">
        <v>398</v>
      </c>
      <c r="AJ424" t="s">
        <v>150</v>
      </c>
      <c r="AK424" t="s">
        <v>150</v>
      </c>
    </row>
    <row r="425" spans="1:37">
      <c r="A425" s="7" t="s">
        <v>306</v>
      </c>
      <c r="B425" s="17">
        <f t="shared" ref="B425:J425" si="1441">CORREL($Q$322:$Q$360,B$322:B$360)</f>
        <v>-1.7102823415723192E-2</v>
      </c>
      <c r="C425" s="17">
        <f t="shared" si="1441"/>
        <v>-5.4845025870057081E-2</v>
      </c>
      <c r="D425" s="17">
        <f t="shared" si="1441"/>
        <v>-5.8567917005031202E-2</v>
      </c>
      <c r="E425" s="17">
        <f t="shared" si="1441"/>
        <v>-2.3397627122996034E-2</v>
      </c>
      <c r="F425" s="17">
        <f t="shared" si="1441"/>
        <v>-3.8588068898859955E-2</v>
      </c>
      <c r="G425" s="17">
        <f t="shared" si="1441"/>
        <v>0.12017204780258497</v>
      </c>
      <c r="H425" s="17">
        <f t="shared" si="1441"/>
        <v>-5.7720285873773231E-2</v>
      </c>
      <c r="I425" s="17">
        <f t="shared" si="1441"/>
        <v>6.8949378685887255E-2</v>
      </c>
      <c r="J425" s="68">
        <f t="shared" si="1441"/>
        <v>1.6631354143033912E-2</v>
      </c>
      <c r="K425" s="17">
        <f>CORREL($Q$322:$Q$360,N$322:N$360)</f>
        <v>-0.11857363319932394</v>
      </c>
      <c r="L425" s="17">
        <f>CORREL($Q$322:$Q$360,O$322:O$360)</f>
        <v>-4.562046991481045E-3</v>
      </c>
      <c r="M425" s="17">
        <f>CORREL($Q$322:$Q$360,P$322:P$360)</f>
        <v>-0.10678483516401091</v>
      </c>
      <c r="N425" s="17"/>
      <c r="O425" s="17">
        <f>CORREL($Q$322:$Q$360,R$322:R$360)</f>
        <v>6.300248975533633E-2</v>
      </c>
      <c r="P425" s="17">
        <f>CORREL($Q$322:$Q$360,S$322:S$360)</f>
        <v>-2.847961891730038E-2</v>
      </c>
      <c r="Q425" s="17">
        <f>CORREL($Q$322:$Q$360,T$322:T$360)</f>
        <v>-0.1720783358293129</v>
      </c>
      <c r="R425" s="17">
        <f>CORREL($Q$322:$Q$360,U$322:U$360)</f>
        <v>-0.22415073727067344</v>
      </c>
      <c r="S425" s="68">
        <f>CORREL($Q$322:$Q$360,V$322:V$360)</f>
        <v>-0.27336511732443658</v>
      </c>
      <c r="T425" s="17">
        <f t="shared" ref="T425:AD425" si="1442">CORREL($Q$322:$Q$360,Z$322:Z$360)</f>
        <v>0.25474266767469522</v>
      </c>
      <c r="U425" s="17">
        <f t="shared" si="1442"/>
        <v>-0.15580653281320639</v>
      </c>
      <c r="V425" s="17">
        <f t="shared" si="1442"/>
        <v>0.11224670389389947</v>
      </c>
      <c r="W425" s="17">
        <f t="shared" si="1442"/>
        <v>0.15664416421571625</v>
      </c>
      <c r="X425" s="17">
        <f t="shared" si="1442"/>
        <v>3.5025728235629404E-2</v>
      </c>
      <c r="Y425" s="17">
        <f t="shared" si="1442"/>
        <v>-3.9502391194192785E-2</v>
      </c>
      <c r="Z425" s="17">
        <f t="shared" si="1442"/>
        <v>3.9682804459715143E-2</v>
      </c>
      <c r="AA425" s="17">
        <f t="shared" si="1442"/>
        <v>-0.10595772506127642</v>
      </c>
      <c r="AB425" s="17">
        <f t="shared" si="1442"/>
        <v>-8.9221268860737765E-2</v>
      </c>
      <c r="AC425" s="17">
        <f t="shared" si="1442"/>
        <v>-0.26592868017099736</v>
      </c>
      <c r="AD425" s="17">
        <f t="shared" si="1442"/>
        <v>0.10224320686737219</v>
      </c>
      <c r="AH425" s="7" t="s">
        <v>304</v>
      </c>
      <c r="AI425" t="s">
        <v>398</v>
      </c>
      <c r="AJ425" t="s">
        <v>398</v>
      </c>
      <c r="AK425" t="s">
        <v>398</v>
      </c>
    </row>
    <row r="426" spans="1:37">
      <c r="A426" s="7" t="s">
        <v>307</v>
      </c>
      <c r="B426" s="17">
        <f t="shared" ref="B426:J426" si="1443">CORREL($R$322:$R$360,B$322:B$360)</f>
        <v>8.3205207500324854E-2</v>
      </c>
      <c r="C426" s="17">
        <f t="shared" si="1443"/>
        <v>-6.310188584771001E-2</v>
      </c>
      <c r="D426" s="17">
        <f t="shared" si="1443"/>
        <v>4.549299011470679E-2</v>
      </c>
      <c r="E426" s="17">
        <f t="shared" si="1443"/>
        <v>2.1557242881256673E-2</v>
      </c>
      <c r="F426" s="17">
        <f t="shared" si="1443"/>
        <v>-0.53068665166013007</v>
      </c>
      <c r="G426" s="17">
        <f t="shared" si="1443"/>
        <v>-0.1678921967401539</v>
      </c>
      <c r="H426" s="17">
        <f t="shared" si="1443"/>
        <v>0.18058565566173457</v>
      </c>
      <c r="I426" s="17">
        <f t="shared" si="1443"/>
        <v>2.5386474504824931E-2</v>
      </c>
      <c r="J426" s="68">
        <f t="shared" si="1443"/>
        <v>0.23534296553820805</v>
      </c>
      <c r="K426" s="17">
        <f>CORREL($R$322:$R$360,N$322:N$360)</f>
        <v>1.3125073948881552E-2</v>
      </c>
      <c r="L426" s="17">
        <f>CORREL($R$322:$R$360,O$322:O$360)</f>
        <v>0.2206254276550732</v>
      </c>
      <c r="M426" s="17">
        <f>CORREL($R$322:$R$360,P$322:P$360)</f>
        <v>-0.32378470878623167</v>
      </c>
      <c r="N426" s="17">
        <f>CORREL($R$322:$R$360,Q$322:Q$360)</f>
        <v>6.300248975533633E-2</v>
      </c>
      <c r="O426" s="17"/>
      <c r="P426" s="17">
        <f>CORREL($R$322:$R$360,S$322:S$360)</f>
        <v>-0.33654484253195516</v>
      </c>
      <c r="Q426" s="17">
        <f>CORREL($R$322:$R$360,T$322:T$360)</f>
        <v>-0.2028300839969393</v>
      </c>
      <c r="R426" s="17">
        <f>CORREL($R$322:$R$360,U$322:U$360)</f>
        <v>1.0447483043365684E-3</v>
      </c>
      <c r="S426" s="68">
        <f>CORREL($R$322:$R$360,V$322:V$360)</f>
        <v>-0.18161385799845273</v>
      </c>
      <c r="T426" s="17">
        <f t="shared" ref="T426:AD426" si="1444">CORREL($R$322:$R$360,Z$322:Z$360)</f>
        <v>9.0982946891687358E-2</v>
      </c>
      <c r="U426" s="17">
        <f t="shared" si="1444"/>
        <v>-0.29040211842795616</v>
      </c>
      <c r="V426" s="17">
        <f t="shared" si="1444"/>
        <v>5.3451575634740636E-2</v>
      </c>
      <c r="W426" s="17">
        <f t="shared" si="1444"/>
        <v>4.3853195836813519E-2</v>
      </c>
      <c r="X426" s="17">
        <f t="shared" si="1444"/>
        <v>0.13213361236364818</v>
      </c>
      <c r="Y426" s="17">
        <f t="shared" si="1444"/>
        <v>0.26154686470051508</v>
      </c>
      <c r="Z426" s="17">
        <f t="shared" si="1444"/>
        <v>-0.27453979222513986</v>
      </c>
      <c r="AA426" s="17">
        <f t="shared" si="1444"/>
        <v>0.32146983662793699</v>
      </c>
      <c r="AB426" s="17">
        <f t="shared" si="1444"/>
        <v>-0.22464382146417383</v>
      </c>
      <c r="AC426" s="17">
        <f t="shared" si="1444"/>
        <v>0.25365701509611782</v>
      </c>
      <c r="AD426" s="17">
        <f t="shared" si="1444"/>
        <v>-0.28153134074263891</v>
      </c>
      <c r="AH426" s="7" t="s">
        <v>305</v>
      </c>
      <c r="AI426" t="s">
        <v>398</v>
      </c>
      <c r="AJ426" t="s">
        <v>398</v>
      </c>
      <c r="AK426" t="s">
        <v>150</v>
      </c>
    </row>
    <row r="427" spans="1:37">
      <c r="A427" s="7" t="s">
        <v>308</v>
      </c>
      <c r="B427" s="17">
        <f t="shared" ref="B427:J427" si="1445">CORREL($S$322:$S$360,B$322:B$360)</f>
        <v>-0.26120948431971164</v>
      </c>
      <c r="C427" s="17">
        <f t="shared" si="1445"/>
        <v>-4.1188703145467319E-2</v>
      </c>
      <c r="D427" s="17">
        <f t="shared" si="1445"/>
        <v>9.3050367360580644E-2</v>
      </c>
      <c r="E427" s="17">
        <f t="shared" si="1445"/>
        <v>-0.13802178743929833</v>
      </c>
      <c r="F427" s="17">
        <f t="shared" si="1445"/>
        <v>0.5633026554084698</v>
      </c>
      <c r="G427" s="17">
        <f t="shared" si="1445"/>
        <v>-0.13902307814146542</v>
      </c>
      <c r="H427" s="17">
        <f t="shared" si="1445"/>
        <v>-0.2734513802814359</v>
      </c>
      <c r="I427" s="17">
        <f t="shared" si="1445"/>
        <v>-0.17659835629369869</v>
      </c>
      <c r="J427" s="68">
        <f t="shared" si="1445"/>
        <v>0.19191917801668221</v>
      </c>
      <c r="K427" s="17">
        <f>CORREL($S$322:$S$360,N$322:N$360)</f>
        <v>-0.22869798136879818</v>
      </c>
      <c r="L427" s="17">
        <f>CORREL($S$322:$S$360,O$322:O$360)</f>
        <v>-0.15590556968855981</v>
      </c>
      <c r="M427" s="17">
        <f>CORREL($S$322:$S$360,P$322:P$360)</f>
        <v>0.24044056957554585</v>
      </c>
      <c r="N427" s="17">
        <f>CORREL($S$322:$S$360,Q$322:Q$360)</f>
        <v>-2.847961891730038E-2</v>
      </c>
      <c r="O427" s="17">
        <f>CORREL($S$322:$S$360,R$322:R$360)</f>
        <v>-0.33654484253195516</v>
      </c>
      <c r="P427" s="17"/>
      <c r="Q427" s="17">
        <f>CORREL($S$322:$S$360,T$322:T$360)</f>
        <v>-0.33249951574573755</v>
      </c>
      <c r="R427" s="17">
        <f>CORREL($S$322:$S$360,U$322:U$360)</f>
        <v>-0.25674310181071813</v>
      </c>
      <c r="S427" s="68">
        <f>CORREL($S$322:$S$360,V$322:V$360)</f>
        <v>5.6877509036058295E-2</v>
      </c>
      <c r="T427" s="17">
        <f t="shared" ref="T427:AD427" si="1446">CORREL($S$322:$S$360,Z$322:Z$360)</f>
        <v>0.10046340883389331</v>
      </c>
      <c r="U427" s="17">
        <f t="shared" si="1446"/>
        <v>0.33111297622177327</v>
      </c>
      <c r="V427" s="17">
        <f t="shared" si="1446"/>
        <v>-0.16174238151845705</v>
      </c>
      <c r="W427" s="17">
        <f t="shared" si="1446"/>
        <v>-0.30621770201473525</v>
      </c>
      <c r="X427" s="17">
        <f t="shared" si="1446"/>
        <v>-3.5452055108389932E-2</v>
      </c>
      <c r="Y427" s="17">
        <f t="shared" si="1446"/>
        <v>4.3452824358486124E-2</v>
      </c>
      <c r="Z427" s="17">
        <f t="shared" si="1446"/>
        <v>-6.5694090301640223E-3</v>
      </c>
      <c r="AA427" s="17">
        <f t="shared" si="1446"/>
        <v>2.4807451512408919E-2</v>
      </c>
      <c r="AB427" s="17">
        <f t="shared" si="1446"/>
        <v>-1.9651968656475133E-2</v>
      </c>
      <c r="AC427" s="17">
        <f t="shared" si="1446"/>
        <v>-0.41582242677657394</v>
      </c>
      <c r="AD427" s="17">
        <f t="shared" si="1446"/>
        <v>0.11457438980458247</v>
      </c>
      <c r="AH427" s="7" t="s">
        <v>306</v>
      </c>
      <c r="AI427" t="s">
        <v>398</v>
      </c>
      <c r="AJ427" t="s">
        <v>398</v>
      </c>
      <c r="AK427" t="s">
        <v>398</v>
      </c>
    </row>
    <row r="428" spans="1:37">
      <c r="A428" s="7" t="s">
        <v>309</v>
      </c>
      <c r="B428" s="17">
        <f t="shared" ref="B428:J428" si="1447">CORREL($T$322:$T$360,B$322:B$360)</f>
        <v>0.41312405467400271</v>
      </c>
      <c r="C428" s="17">
        <f t="shared" si="1447"/>
        <v>0.14095539877247848</v>
      </c>
      <c r="D428" s="17">
        <f t="shared" si="1447"/>
        <v>-0.33165757159899112</v>
      </c>
      <c r="E428" s="17">
        <f t="shared" si="1447"/>
        <v>0.30513164248386615</v>
      </c>
      <c r="F428" s="17">
        <f t="shared" si="1447"/>
        <v>-0.18392280602487615</v>
      </c>
      <c r="G428" s="17">
        <f t="shared" si="1447"/>
        <v>0.22264452324168138</v>
      </c>
      <c r="H428" s="17">
        <f t="shared" si="1447"/>
        <v>0.10628974278427407</v>
      </c>
      <c r="I428" s="17">
        <f t="shared" si="1447"/>
        <v>0.29567046597134589</v>
      </c>
      <c r="J428" s="68">
        <f t="shared" si="1447"/>
        <v>-0.44435717436612254</v>
      </c>
      <c r="K428" s="17">
        <f t="shared" ref="K428:P428" si="1448">CORREL($T$322:$T$360,N$322:N$360)</f>
        <v>-0.57567486075908225</v>
      </c>
      <c r="L428" s="17">
        <f t="shared" si="1448"/>
        <v>0.10019972234826016</v>
      </c>
      <c r="M428" s="17">
        <f t="shared" si="1448"/>
        <v>0.1618887161282333</v>
      </c>
      <c r="N428" s="17">
        <f t="shared" si="1448"/>
        <v>-0.1720783358293129</v>
      </c>
      <c r="O428" s="17">
        <f t="shared" si="1448"/>
        <v>-0.2028300839969393</v>
      </c>
      <c r="P428" s="17">
        <f t="shared" si="1448"/>
        <v>-0.33249951574573755</v>
      </c>
      <c r="Q428" s="17"/>
      <c r="R428" s="17">
        <f>CORREL($T$322:$T$360,U$322:U$360)</f>
        <v>4.5246009517902197E-2</v>
      </c>
      <c r="S428" s="68">
        <f>CORREL($T$322:$T$360,V$322:V$360)</f>
        <v>1.2982965686244359E-2</v>
      </c>
      <c r="T428" s="17">
        <f t="shared" ref="T428:AD428" si="1449">CORREL($T$322:$T$360,Z$322:Z$360)</f>
        <v>-0.20543217749826942</v>
      </c>
      <c r="U428" s="17">
        <f t="shared" si="1449"/>
        <v>0.34491083834788927</v>
      </c>
      <c r="V428" s="17">
        <f t="shared" si="1449"/>
        <v>-7.5838613509969094E-3</v>
      </c>
      <c r="W428" s="17">
        <f t="shared" si="1449"/>
        <v>-9.9602786274363295E-2</v>
      </c>
      <c r="X428" s="17">
        <f t="shared" si="1449"/>
        <v>-0.41740907414451484</v>
      </c>
      <c r="Y428" s="17">
        <f t="shared" si="1449"/>
        <v>-2.1551574308546567E-2</v>
      </c>
      <c r="Z428" s="17">
        <f t="shared" si="1449"/>
        <v>5.1128682782826299E-2</v>
      </c>
      <c r="AA428" s="17">
        <f t="shared" si="1449"/>
        <v>0.2963031420816214</v>
      </c>
      <c r="AB428" s="17">
        <f t="shared" si="1449"/>
        <v>0.19664768283097933</v>
      </c>
      <c r="AC428" s="17">
        <f t="shared" si="1449"/>
        <v>3.9376898703004537E-2</v>
      </c>
      <c r="AD428" s="17">
        <f t="shared" si="1449"/>
        <v>-0.27724512595410011</v>
      </c>
      <c r="AH428" s="7" t="s">
        <v>307</v>
      </c>
      <c r="AI428" t="s">
        <v>150</v>
      </c>
      <c r="AJ428" t="s">
        <v>398</v>
      </c>
      <c r="AK428" t="s">
        <v>150</v>
      </c>
    </row>
    <row r="429" spans="1:37">
      <c r="A429" s="7" t="s">
        <v>310</v>
      </c>
      <c r="B429" s="17">
        <f t="shared" ref="B429:J429" si="1450">CORREL($U$322:$U$360,B$322:B$360)</f>
        <v>-0.10672502487695223</v>
      </c>
      <c r="C429" s="17">
        <f t="shared" si="1450"/>
        <v>0.13026347914009243</v>
      </c>
      <c r="D429" s="17">
        <f t="shared" si="1450"/>
        <v>-0.13420040922073573</v>
      </c>
      <c r="E429" s="17">
        <f t="shared" si="1450"/>
        <v>8.0378112725947817E-2</v>
      </c>
      <c r="F429" s="17">
        <f t="shared" si="1450"/>
        <v>-3.4586633912167493E-2</v>
      </c>
      <c r="G429" s="17">
        <f t="shared" si="1450"/>
        <v>0.27006333461225962</v>
      </c>
      <c r="H429" s="17">
        <f t="shared" si="1450"/>
        <v>0.18234780116736216</v>
      </c>
      <c r="I429" s="17">
        <f t="shared" si="1450"/>
        <v>9.4589853814273234E-2</v>
      </c>
      <c r="J429" s="68">
        <f t="shared" si="1450"/>
        <v>-0.29028575908583332</v>
      </c>
      <c r="K429" s="17">
        <f t="shared" ref="K429:Q429" si="1451">CORREL($U$322:$U$360,N$322:N$360)</f>
        <v>0.12000378255311757</v>
      </c>
      <c r="L429" s="17">
        <f t="shared" si="1451"/>
        <v>-0.20893431194417769</v>
      </c>
      <c r="M429" s="17">
        <f t="shared" si="1451"/>
        <v>-0.30247254089898085</v>
      </c>
      <c r="N429" s="17">
        <f t="shared" si="1451"/>
        <v>-0.22415073727067344</v>
      </c>
      <c r="O429" s="17">
        <f t="shared" si="1451"/>
        <v>1.0447483043365684E-3</v>
      </c>
      <c r="P429" s="17">
        <f t="shared" si="1451"/>
        <v>-0.25674310181071813</v>
      </c>
      <c r="Q429" s="17">
        <f t="shared" si="1451"/>
        <v>4.5246009517902197E-2</v>
      </c>
      <c r="R429" s="17"/>
      <c r="S429" s="68">
        <f>CORREL($U$322:$U$360,V$322:V$360)</f>
        <v>-4.1067856866887874E-2</v>
      </c>
      <c r="T429" s="17">
        <f t="shared" ref="T429:AD429" si="1452">CORREL($U$322:$U$360,Z$322:Z$360)</f>
        <v>-0.16001169588744499</v>
      </c>
      <c r="U429" s="17">
        <f t="shared" si="1452"/>
        <v>-0.16296939600355784</v>
      </c>
      <c r="V429" s="17">
        <f t="shared" si="1452"/>
        <v>5.2071004991109719E-2</v>
      </c>
      <c r="W429" s="17">
        <f t="shared" si="1452"/>
        <v>0.16172644507343553</v>
      </c>
      <c r="X429" s="17">
        <f t="shared" si="1452"/>
        <v>0.14699921408018923</v>
      </c>
      <c r="Y429" s="17">
        <f t="shared" si="1452"/>
        <v>-9.3047495698635768E-2</v>
      </c>
      <c r="Z429" s="17">
        <f t="shared" si="1452"/>
        <v>-0.17903928403476074</v>
      </c>
      <c r="AA429" s="17">
        <f t="shared" si="1452"/>
        <v>-0.22166076634637188</v>
      </c>
      <c r="AB429" s="17">
        <f t="shared" si="1452"/>
        <v>0.57449647550697502</v>
      </c>
      <c r="AC429" s="17">
        <f t="shared" si="1452"/>
        <v>0.17477875815906502</v>
      </c>
      <c r="AD429" s="17">
        <f t="shared" si="1452"/>
        <v>-7.6470644126223905E-3</v>
      </c>
      <c r="AH429" s="7" t="s">
        <v>308</v>
      </c>
      <c r="AI429" t="s">
        <v>398</v>
      </c>
      <c r="AJ429" t="s">
        <v>398</v>
      </c>
      <c r="AK429" t="s">
        <v>398</v>
      </c>
    </row>
    <row r="430" spans="1:37">
      <c r="A430" s="6" t="s">
        <v>311</v>
      </c>
      <c r="B430" s="35">
        <f t="shared" ref="B430:J430" si="1453">CORREL($V$322:$V$360,B$322:B$360)</f>
        <v>0.20604706150264132</v>
      </c>
      <c r="C430" s="35">
        <f t="shared" si="1453"/>
        <v>-0.31132619083826568</v>
      </c>
      <c r="D430" s="35">
        <f t="shared" si="1453"/>
        <v>0.22645553695538126</v>
      </c>
      <c r="E430" s="35">
        <f t="shared" si="1453"/>
        <v>-5.5679159556013005E-2</v>
      </c>
      <c r="F430" s="35">
        <f t="shared" si="1453"/>
        <v>9.9008077498074318E-2</v>
      </c>
      <c r="G430" s="35">
        <f t="shared" si="1453"/>
        <v>-1.2975089605626025E-3</v>
      </c>
      <c r="H430" s="35">
        <f t="shared" si="1453"/>
        <v>-8.126844942992531E-2</v>
      </c>
      <c r="I430" s="35">
        <f t="shared" si="1453"/>
        <v>-0.21042131459210953</v>
      </c>
      <c r="J430" s="82">
        <f t="shared" si="1453"/>
        <v>5.3345750349417992E-2</v>
      </c>
      <c r="K430" s="35">
        <f t="shared" ref="K430:R430" si="1454">CORREL($V$322:$V$360,N$322:N$360)</f>
        <v>-5.6898130690584648E-3</v>
      </c>
      <c r="L430" s="35">
        <f t="shared" si="1454"/>
        <v>-0.39787544885698423</v>
      </c>
      <c r="M430" s="35">
        <f t="shared" si="1454"/>
        <v>-0.28195381233376721</v>
      </c>
      <c r="N430" s="35">
        <f t="shared" si="1454"/>
        <v>-0.27336511732443658</v>
      </c>
      <c r="O430" s="35">
        <f t="shared" si="1454"/>
        <v>-0.18161385799845273</v>
      </c>
      <c r="P430" s="35">
        <f t="shared" si="1454"/>
        <v>5.6877509036058295E-2</v>
      </c>
      <c r="Q430" s="35">
        <f t="shared" si="1454"/>
        <v>1.2982965686244359E-2</v>
      </c>
      <c r="R430" s="35">
        <f t="shared" si="1454"/>
        <v>-4.1067856866887874E-2</v>
      </c>
      <c r="S430" s="82"/>
      <c r="T430" s="35">
        <f t="shared" ref="T430:AD430" si="1455">CORREL($V$322:$V$360,Z$322:Z$360)</f>
        <v>-0.10397461470504361</v>
      </c>
      <c r="U430" s="35">
        <f t="shared" si="1455"/>
        <v>7.9928529557835082E-2</v>
      </c>
      <c r="V430" s="35">
        <f t="shared" si="1455"/>
        <v>-0.3315284842634828</v>
      </c>
      <c r="W430" s="35">
        <f t="shared" si="1455"/>
        <v>0.17584061402564102</v>
      </c>
      <c r="X430" s="35">
        <f t="shared" si="1455"/>
        <v>-0.13465979495418329</v>
      </c>
      <c r="Y430" s="35">
        <f t="shared" si="1455"/>
        <v>-0.33611973528473749</v>
      </c>
      <c r="Z430" s="35">
        <f t="shared" si="1455"/>
        <v>0.44802019757979439</v>
      </c>
      <c r="AA430" s="35">
        <f t="shared" si="1455"/>
        <v>9.7527010261015984E-2</v>
      </c>
      <c r="AB430" s="35">
        <f t="shared" si="1455"/>
        <v>-0.1283218500938946</v>
      </c>
      <c r="AC430" s="35">
        <f t="shared" si="1455"/>
        <v>0.15733263834553393</v>
      </c>
      <c r="AD430" s="35">
        <f t="shared" si="1455"/>
        <v>0.23886435023421423</v>
      </c>
      <c r="AH430" s="7" t="s">
        <v>309</v>
      </c>
      <c r="AI430" t="s">
        <v>410</v>
      </c>
      <c r="AJ430" t="s">
        <v>398</v>
      </c>
      <c r="AK430" t="s">
        <v>150</v>
      </c>
    </row>
    <row r="431" spans="1:37">
      <c r="A431" s="7" t="s">
        <v>312</v>
      </c>
      <c r="B431" s="17">
        <f t="shared" ref="B431:J431" si="1456">CORREL($Z$322:$Z$360,B$322:B$360)</f>
        <v>9.5191688083660381E-2</v>
      </c>
      <c r="C431" s="17">
        <f t="shared" si="1456"/>
        <v>0.26935746800608656</v>
      </c>
      <c r="D431" s="17">
        <f t="shared" si="1456"/>
        <v>-0.2087571015823009</v>
      </c>
      <c r="E431" s="17">
        <f t="shared" si="1456"/>
        <v>4.383956172854489E-3</v>
      </c>
      <c r="F431" s="17">
        <f t="shared" si="1456"/>
        <v>-0.12217232159605156</v>
      </c>
      <c r="G431" s="17">
        <f t="shared" si="1456"/>
        <v>0.12306994131592064</v>
      </c>
      <c r="H431" s="17">
        <f t="shared" si="1456"/>
        <v>1.9290185482422079E-2</v>
      </c>
      <c r="I431" s="17">
        <f t="shared" si="1456"/>
        <v>-0.11018725048994653</v>
      </c>
      <c r="J431" s="68">
        <f t="shared" si="1456"/>
        <v>-5.311285392396092E-3</v>
      </c>
      <c r="K431" s="17">
        <f t="shared" ref="K431:S431" si="1457">CORREL($Z$322:$Z$360,N$322:N$360)</f>
        <v>0.20179557669982778</v>
      </c>
      <c r="L431" s="17">
        <f t="shared" si="1457"/>
        <v>-0.11154296067830342</v>
      </c>
      <c r="M431" s="17">
        <f t="shared" si="1457"/>
        <v>-0.14637082678952251</v>
      </c>
      <c r="N431" s="17">
        <f t="shared" si="1457"/>
        <v>0.25474266767469522</v>
      </c>
      <c r="O431" s="17">
        <f t="shared" si="1457"/>
        <v>9.0982946891687358E-2</v>
      </c>
      <c r="P431" s="17">
        <f t="shared" si="1457"/>
        <v>0.10046340883389331</v>
      </c>
      <c r="Q431" s="17">
        <f t="shared" si="1457"/>
        <v>-0.20543217749826942</v>
      </c>
      <c r="R431" s="17">
        <f t="shared" si="1457"/>
        <v>-0.16001169588744499</v>
      </c>
      <c r="S431" s="68">
        <f t="shared" si="1457"/>
        <v>-0.10397461470504361</v>
      </c>
      <c r="T431" s="17"/>
      <c r="U431" s="17">
        <f t="shared" ref="U431:AD431" si="1458">CORREL($Z$322:$Z$360,AA$322:AA$360)</f>
        <v>-0.18950644379798934</v>
      </c>
      <c r="V431" s="17">
        <f t="shared" si="1458"/>
        <v>-0.24291428110317323</v>
      </c>
      <c r="W431" s="17">
        <f t="shared" si="1458"/>
        <v>0.11071625598175365</v>
      </c>
      <c r="X431" s="17">
        <f t="shared" si="1458"/>
        <v>0.25775538135147469</v>
      </c>
      <c r="Y431" s="17">
        <f t="shared" si="1458"/>
        <v>-0.23559142911345521</v>
      </c>
      <c r="Z431" s="17">
        <f t="shared" si="1458"/>
        <v>2.8601282792298607E-2</v>
      </c>
      <c r="AA431" s="17">
        <f t="shared" si="1458"/>
        <v>-0.14481522264623264</v>
      </c>
      <c r="AB431" s="17">
        <f t="shared" si="1458"/>
        <v>-0.38897211027928275</v>
      </c>
      <c r="AC431" s="17">
        <f t="shared" si="1458"/>
        <v>-0.19779716172307488</v>
      </c>
      <c r="AD431" s="17">
        <f t="shared" si="1458"/>
        <v>9.7003598244171568E-2</v>
      </c>
      <c r="AH431" s="7" t="s">
        <v>310</v>
      </c>
      <c r="AI431" t="s">
        <v>398</v>
      </c>
      <c r="AJ431" t="s">
        <v>398</v>
      </c>
      <c r="AK431" t="s">
        <v>411</v>
      </c>
    </row>
    <row r="432" spans="1:37">
      <c r="A432" s="7" t="s">
        <v>313</v>
      </c>
      <c r="B432" s="17">
        <f t="shared" ref="B432:J432" si="1459">CORREL($AA$322:$AA$360,B$322:B$360)</f>
        <v>0.36500254343554156</v>
      </c>
      <c r="C432" s="17">
        <f t="shared" si="1459"/>
        <v>2.2645139830835648E-2</v>
      </c>
      <c r="D432" s="17">
        <f t="shared" si="1459"/>
        <v>-0.27845062065502224</v>
      </c>
      <c r="E432" s="17">
        <f t="shared" si="1459"/>
        <v>0.19973466038918675</v>
      </c>
      <c r="F432" s="17">
        <f t="shared" si="1459"/>
        <v>0.24151065468764488</v>
      </c>
      <c r="G432" s="17">
        <f t="shared" si="1459"/>
        <v>0.18674821837827701</v>
      </c>
      <c r="H432" s="17">
        <f t="shared" si="1459"/>
        <v>-0.21142301852869255</v>
      </c>
      <c r="I432" s="17">
        <f t="shared" si="1459"/>
        <v>0.14528787728136927</v>
      </c>
      <c r="J432" s="68">
        <f t="shared" si="1459"/>
        <v>-0.28304253043557731</v>
      </c>
      <c r="K432" s="17">
        <f t="shared" ref="K432:S432" si="1460">CORREL($AA$322:$AA$360,N$322:N$360)</f>
        <v>-0.36169391903768622</v>
      </c>
      <c r="L432" s="17">
        <f t="shared" si="1460"/>
        <v>-7.3745160143383909E-3</v>
      </c>
      <c r="M432" s="17">
        <f t="shared" si="1460"/>
        <v>0.18661533762924445</v>
      </c>
      <c r="N432" s="17">
        <f t="shared" si="1460"/>
        <v>-0.15580653281320639</v>
      </c>
      <c r="O432" s="17">
        <f t="shared" si="1460"/>
        <v>-0.29040211842795616</v>
      </c>
      <c r="P432" s="17">
        <f t="shared" si="1460"/>
        <v>0.33111297622177327</v>
      </c>
      <c r="Q432" s="17">
        <f t="shared" si="1460"/>
        <v>0.34491083834788927</v>
      </c>
      <c r="R432" s="17">
        <f t="shared" si="1460"/>
        <v>-0.16296939600355784</v>
      </c>
      <c r="S432" s="68">
        <f t="shared" si="1460"/>
        <v>7.9928529557835082E-2</v>
      </c>
      <c r="T432" s="17">
        <f>CORREL($AA$322:$AA$360,Z$322:Z$360)</f>
        <v>-0.18950644379798934</v>
      </c>
      <c r="U432" s="17"/>
      <c r="V432" s="17">
        <f t="shared" ref="V432:AD432" si="1461">CORREL($AA$322:$AA$360,AB$322:AB$360)</f>
        <v>-0.15675137235049166</v>
      </c>
      <c r="W432" s="17">
        <f t="shared" si="1461"/>
        <v>-0.49038010487057376</v>
      </c>
      <c r="X432" s="17">
        <f t="shared" si="1461"/>
        <v>-0.28761507938326619</v>
      </c>
      <c r="Y432" s="17">
        <f t="shared" si="1461"/>
        <v>3.1048115037271867E-2</v>
      </c>
      <c r="Z432" s="17">
        <f t="shared" si="1461"/>
        <v>-0.24977956565056955</v>
      </c>
      <c r="AA432" s="17">
        <f t="shared" si="1461"/>
        <v>0.2781603609643814</v>
      </c>
      <c r="AB432" s="17">
        <f t="shared" si="1461"/>
        <v>6.0554267912795445E-2</v>
      </c>
      <c r="AC432" s="17">
        <f t="shared" si="1461"/>
        <v>-0.45077124874629748</v>
      </c>
      <c r="AD432" s="17">
        <f t="shared" si="1461"/>
        <v>-9.6836620744899571E-2</v>
      </c>
      <c r="AH432" s="6" t="s">
        <v>311</v>
      </c>
      <c r="AI432" s="5" t="s">
        <v>398</v>
      </c>
      <c r="AJ432" s="5" t="s">
        <v>253</v>
      </c>
      <c r="AK432" s="5" t="s">
        <v>150</v>
      </c>
    </row>
    <row r="433" spans="1:37">
      <c r="A433" s="7" t="s">
        <v>314</v>
      </c>
      <c r="B433" s="17">
        <f t="shared" ref="B433:J433" si="1462">CORREL($AB$322:$AB$360,B$322:B$360)</f>
        <v>-0.19814495447948904</v>
      </c>
      <c r="C433" s="17">
        <f t="shared" si="1462"/>
        <v>0.29735201497200459</v>
      </c>
      <c r="D433" s="17">
        <f t="shared" si="1462"/>
        <v>-0.2433871172792865</v>
      </c>
      <c r="E433" s="17">
        <f t="shared" si="1462"/>
        <v>0.158647010333274</v>
      </c>
      <c r="F433" s="17">
        <f t="shared" si="1462"/>
        <v>-0.17305931699515339</v>
      </c>
      <c r="G433" s="17">
        <f t="shared" si="1462"/>
        <v>0.23506318893859118</v>
      </c>
      <c r="H433" s="17">
        <f t="shared" si="1462"/>
        <v>2.1483478938330632E-3</v>
      </c>
      <c r="I433" s="17">
        <f t="shared" si="1462"/>
        <v>0.25680336556670941</v>
      </c>
      <c r="J433" s="68">
        <f t="shared" si="1462"/>
        <v>-0.19731650368122616</v>
      </c>
      <c r="K433" s="17">
        <f t="shared" ref="K433:S433" si="1463">CORREL($AB$322:$AB$360,N$322:N$360)</f>
        <v>-0.10769118122404127</v>
      </c>
      <c r="L433" s="17">
        <f t="shared" si="1463"/>
        <v>0.32633595951011279</v>
      </c>
      <c r="M433" s="17">
        <f t="shared" si="1463"/>
        <v>0.21630290739228467</v>
      </c>
      <c r="N433" s="17">
        <f t="shared" si="1463"/>
        <v>0.11224670389389947</v>
      </c>
      <c r="O433" s="17">
        <f t="shared" si="1463"/>
        <v>5.3451575634740636E-2</v>
      </c>
      <c r="P433" s="17">
        <f t="shared" si="1463"/>
        <v>-0.16174238151845705</v>
      </c>
      <c r="Q433" s="17">
        <f t="shared" si="1463"/>
        <v>-7.5838613509969094E-3</v>
      </c>
      <c r="R433" s="17">
        <f t="shared" si="1463"/>
        <v>5.2071004991109719E-2</v>
      </c>
      <c r="S433" s="68">
        <f t="shared" si="1463"/>
        <v>-0.3315284842634828</v>
      </c>
      <c r="T433" s="17">
        <f>CORREL($AB$322:$AB$360,Z$322:Z$360)</f>
        <v>-0.24291428110317323</v>
      </c>
      <c r="U433" s="17">
        <f>CORREL($AB$322:$AB$360,AA$322:AA$360)</f>
        <v>-0.15675137235049166</v>
      </c>
      <c r="V433" s="17"/>
      <c r="W433" s="17">
        <f t="shared" ref="W433:AD433" si="1464">CORREL($AB$322:$AB$360,AC$322:AC$360)</f>
        <v>-9.2406646669964509E-2</v>
      </c>
      <c r="X433" s="17">
        <f t="shared" si="1464"/>
        <v>-0.15335411980717945</v>
      </c>
      <c r="Y433" s="17">
        <f t="shared" si="1464"/>
        <v>5.2553983254474579E-2</v>
      </c>
      <c r="Z433" s="17">
        <f t="shared" si="1464"/>
        <v>-0.13992174086680056</v>
      </c>
      <c r="AA433" s="17">
        <f t="shared" si="1464"/>
        <v>4.2495755076053091E-2</v>
      </c>
      <c r="AB433" s="17">
        <f t="shared" si="1464"/>
        <v>5.5904313984870245E-2</v>
      </c>
      <c r="AC433" s="17">
        <f t="shared" si="1464"/>
        <v>4.4962466499520334E-2</v>
      </c>
      <c r="AD433" s="17">
        <f t="shared" si="1464"/>
        <v>-0.2686888767157834</v>
      </c>
      <c r="AH433" s="7" t="s">
        <v>312</v>
      </c>
      <c r="AI433" t="s">
        <v>412</v>
      </c>
      <c r="AJ433" t="s">
        <v>413</v>
      </c>
      <c r="AK433" t="s">
        <v>398</v>
      </c>
    </row>
    <row r="434" spans="1:37">
      <c r="A434" s="7" t="s">
        <v>315</v>
      </c>
      <c r="B434" s="17">
        <f t="shared" ref="B434:J434" si="1465">CORREL($AC$322:$AC$360,B$322:B$360)</f>
        <v>-0.17608899895114463</v>
      </c>
      <c r="C434" s="17">
        <f t="shared" si="1465"/>
        <v>-2.8571530596441194E-3</v>
      </c>
      <c r="D434" s="17">
        <f t="shared" si="1465"/>
        <v>0.31545477685705714</v>
      </c>
      <c r="E434" s="17">
        <f t="shared" si="1465"/>
        <v>-0.12608463844965859</v>
      </c>
      <c r="F434" s="17">
        <f t="shared" si="1465"/>
        <v>-0.31097288998127548</v>
      </c>
      <c r="G434" s="17">
        <f t="shared" si="1465"/>
        <v>-7.3416524871186148E-2</v>
      </c>
      <c r="H434" s="17">
        <f t="shared" si="1465"/>
        <v>6.1316853084045352E-2</v>
      </c>
      <c r="I434" s="17">
        <f t="shared" si="1465"/>
        <v>-0.18394002616550434</v>
      </c>
      <c r="J434" s="68">
        <f t="shared" si="1465"/>
        <v>0.18580241333804171</v>
      </c>
      <c r="K434" s="17">
        <f t="shared" ref="K434:S434" si="1466">CORREL($AC$322:$AC$360,N$322:N$360)</f>
        <v>0.22204670493566142</v>
      </c>
      <c r="L434" s="17">
        <f t="shared" si="1466"/>
        <v>-3.5592891897311831E-2</v>
      </c>
      <c r="M434" s="17">
        <f t="shared" si="1466"/>
        <v>-0.30120139581771266</v>
      </c>
      <c r="N434" s="17">
        <f t="shared" si="1466"/>
        <v>0.15664416421571625</v>
      </c>
      <c r="O434" s="17">
        <f t="shared" si="1466"/>
        <v>4.3853195836813519E-2</v>
      </c>
      <c r="P434" s="17">
        <f t="shared" si="1466"/>
        <v>-0.30621770201473525</v>
      </c>
      <c r="Q434" s="17">
        <f t="shared" si="1466"/>
        <v>-9.9602786274363295E-2</v>
      </c>
      <c r="R434" s="17">
        <f t="shared" si="1466"/>
        <v>0.16172644507343553</v>
      </c>
      <c r="S434" s="68">
        <f t="shared" si="1466"/>
        <v>0.17584061402564102</v>
      </c>
      <c r="T434" s="17">
        <f>CORREL($AC$322:$AC$360,Z$322:Z$360)</f>
        <v>0.11071625598175365</v>
      </c>
      <c r="U434" s="17">
        <f>CORREL($AC$322:$AC$360,AA$322:AA$360)</f>
        <v>-0.49038010487057376</v>
      </c>
      <c r="V434" s="17">
        <f>CORREL($AC$322:$AC$360,AB$322:AB$360)</f>
        <v>-9.2406646669964509E-2</v>
      </c>
      <c r="W434" s="17"/>
      <c r="X434" s="17">
        <f t="shared" ref="X434:AD434" si="1467">CORREL($AC$322:$AC$360,AD$322:AD$360)</f>
        <v>8.4376037183996555E-2</v>
      </c>
      <c r="Y434" s="17">
        <f t="shared" si="1467"/>
        <v>-0.30587228899315316</v>
      </c>
      <c r="Z434" s="17">
        <f t="shared" si="1467"/>
        <v>3.5044890827348907E-2</v>
      </c>
      <c r="AA434" s="17">
        <f t="shared" si="1467"/>
        <v>-0.10151797834961029</v>
      </c>
      <c r="AB434" s="17">
        <f t="shared" si="1467"/>
        <v>-2.7688116563858205E-2</v>
      </c>
      <c r="AC434" s="17">
        <f t="shared" si="1467"/>
        <v>0.37433820326183953</v>
      </c>
      <c r="AD434" s="17">
        <f t="shared" si="1467"/>
        <v>9.6193982368494302E-2</v>
      </c>
      <c r="AH434" s="7" t="s">
        <v>313</v>
      </c>
      <c r="AI434" t="s">
        <v>150</v>
      </c>
      <c r="AJ434" t="s">
        <v>414</v>
      </c>
      <c r="AK434" t="s">
        <v>412</v>
      </c>
    </row>
    <row r="435" spans="1:37">
      <c r="A435" s="7" t="s">
        <v>316</v>
      </c>
      <c r="B435" s="17">
        <f t="shared" ref="B435:J435" si="1468">CORREL($AD$322:$AD$360,B$322:B$360)</f>
        <v>-2.9705639057833074E-2</v>
      </c>
      <c r="C435" s="17">
        <f t="shared" si="1468"/>
        <v>-5.1041243154410172E-2</v>
      </c>
      <c r="D435" s="17">
        <f t="shared" si="1468"/>
        <v>0.17300189649242917</v>
      </c>
      <c r="E435" s="17">
        <f t="shared" si="1468"/>
        <v>-3.2852974631189621E-2</v>
      </c>
      <c r="F435" s="17">
        <f t="shared" si="1468"/>
        <v>-6.0418126696918206E-2</v>
      </c>
      <c r="G435" s="17">
        <f t="shared" si="1468"/>
        <v>-0.10645770326133225</v>
      </c>
      <c r="H435" s="17">
        <f t="shared" si="1468"/>
        <v>-0.12943587187050273</v>
      </c>
      <c r="I435" s="17">
        <f t="shared" si="1468"/>
        <v>-0.12595266733069449</v>
      </c>
      <c r="J435" s="68">
        <f t="shared" si="1468"/>
        <v>0.17718914342505532</v>
      </c>
      <c r="K435" s="17">
        <f t="shared" ref="K435:S435" si="1469">CORREL($AD$322:$AD$360,N$322:N$360)</f>
        <v>0.46125635958692801</v>
      </c>
      <c r="L435" s="17">
        <f t="shared" si="1469"/>
        <v>-1.1805536473392806E-2</v>
      </c>
      <c r="M435" s="17">
        <f t="shared" si="1469"/>
        <v>-0.22453930417728024</v>
      </c>
      <c r="N435" s="17">
        <f t="shared" si="1469"/>
        <v>3.5025728235629404E-2</v>
      </c>
      <c r="O435" s="17">
        <f t="shared" si="1469"/>
        <v>0.13213361236364818</v>
      </c>
      <c r="P435" s="17">
        <f t="shared" si="1469"/>
        <v>-3.5452055108389932E-2</v>
      </c>
      <c r="Q435" s="17">
        <f t="shared" si="1469"/>
        <v>-0.41740907414451484</v>
      </c>
      <c r="R435" s="17">
        <f t="shared" si="1469"/>
        <v>0.14699921408018923</v>
      </c>
      <c r="S435" s="68">
        <f t="shared" si="1469"/>
        <v>-0.13465979495418329</v>
      </c>
      <c r="T435" s="17">
        <f>CORREL($AD$322:$AD$360,Z$322:Z$360)</f>
        <v>0.25775538135147469</v>
      </c>
      <c r="U435" s="17">
        <f>CORREL($AD$322:$AD$360,AA$322:AA$360)</f>
        <v>-0.28761507938326619</v>
      </c>
      <c r="V435" s="17">
        <f>CORREL($AD$322:$AD$360,AB$322:AB$360)</f>
        <v>-0.15335411980717945</v>
      </c>
      <c r="W435" s="17">
        <f>CORREL($AD$322:$AD$360,AC$322:AC$360)</f>
        <v>8.4376037183996555E-2</v>
      </c>
      <c r="X435" s="17"/>
      <c r="Y435" s="17">
        <f t="shared" ref="Y435:AD435" si="1470">CORREL($AD$322:$AD$360,AE$322:AE$360)</f>
        <v>-4.3937759233958901E-2</v>
      </c>
      <c r="Z435" s="17">
        <f t="shared" si="1470"/>
        <v>-0.27130002376150825</v>
      </c>
      <c r="AA435" s="17">
        <f t="shared" si="1470"/>
        <v>-0.24034935039575561</v>
      </c>
      <c r="AB435" s="17">
        <f t="shared" si="1470"/>
        <v>-7.1679986836879594E-2</v>
      </c>
      <c r="AC435" s="17">
        <f t="shared" si="1470"/>
        <v>4.723288023882167E-3</v>
      </c>
      <c r="AD435" s="17">
        <f t="shared" si="1470"/>
        <v>-5.2593709198759881E-3</v>
      </c>
      <c r="AH435" s="7" t="s">
        <v>314</v>
      </c>
      <c r="AI435" t="s">
        <v>398</v>
      </c>
      <c r="AJ435" t="s">
        <v>398</v>
      </c>
      <c r="AK435" t="s">
        <v>398</v>
      </c>
    </row>
    <row r="436" spans="1:37">
      <c r="A436" s="7" t="s">
        <v>317</v>
      </c>
      <c r="B436" s="17">
        <f t="shared" ref="B436:J436" si="1471">CORREL($AE$322:$AE$360,B$322:B$360)</f>
        <v>2.2181220285784009E-2</v>
      </c>
      <c r="C436" s="17">
        <f t="shared" si="1471"/>
        <v>3.1476809125036125E-3</v>
      </c>
      <c r="D436" s="17">
        <f t="shared" si="1471"/>
        <v>6.6926434633970272E-2</v>
      </c>
      <c r="E436" s="17">
        <f t="shared" si="1471"/>
        <v>0.16663083469597434</v>
      </c>
      <c r="F436" s="17">
        <f t="shared" si="1471"/>
        <v>-4.6714383780451139E-2</v>
      </c>
      <c r="G436" s="17">
        <f t="shared" si="1471"/>
        <v>-0.22109404973353991</v>
      </c>
      <c r="H436" s="17">
        <f t="shared" si="1471"/>
        <v>-0.16233885938427259</v>
      </c>
      <c r="I436" s="17">
        <f t="shared" si="1471"/>
        <v>8.4155182891943292E-2</v>
      </c>
      <c r="J436" s="68">
        <f t="shared" si="1471"/>
        <v>8.3309926121415606E-2</v>
      </c>
      <c r="K436" s="17">
        <f t="shared" ref="K436:S436" si="1472">CORREL($AE$322:$AE$360,N$322:N$360)</f>
        <v>-0.18404303464402519</v>
      </c>
      <c r="L436" s="17">
        <f t="shared" si="1472"/>
        <v>0.20461510260679977</v>
      </c>
      <c r="M436" s="17">
        <f t="shared" si="1472"/>
        <v>0.27764819858850459</v>
      </c>
      <c r="N436" s="17">
        <f t="shared" si="1472"/>
        <v>-3.9502391194192785E-2</v>
      </c>
      <c r="O436" s="17">
        <f t="shared" si="1472"/>
        <v>0.26154686470051508</v>
      </c>
      <c r="P436" s="17">
        <f t="shared" si="1472"/>
        <v>4.3452824358486124E-2</v>
      </c>
      <c r="Q436" s="17">
        <f t="shared" si="1472"/>
        <v>-2.1551574308546567E-2</v>
      </c>
      <c r="R436" s="17">
        <f t="shared" si="1472"/>
        <v>-9.3047495698635768E-2</v>
      </c>
      <c r="S436" s="68">
        <f t="shared" si="1472"/>
        <v>-0.33611973528473749</v>
      </c>
      <c r="T436" s="17">
        <f>CORREL($AE$322:$AE$360,Z$322:Z$360)</f>
        <v>-0.23559142911345521</v>
      </c>
      <c r="U436" s="17">
        <f>CORREL($AE$322:$AE$360,AA$322:AA$360)</f>
        <v>3.1048115037271867E-2</v>
      </c>
      <c r="V436" s="17">
        <f>CORREL($AE$322:$AE$360,AB$322:AB$360)</f>
        <v>5.2553983254474579E-2</v>
      </c>
      <c r="W436" s="17">
        <f>CORREL($AE$322:$AE$360,AC$322:AC$360)</f>
        <v>-0.30587228899315316</v>
      </c>
      <c r="X436" s="17">
        <f>CORREL($AE$322:$AE$360,AD$322:AD$360)</f>
        <v>-4.3937759233958901E-2</v>
      </c>
      <c r="Y436" s="17"/>
      <c r="Z436" s="17">
        <f>CORREL($AE$322:$AE$360,AF$322:AF$360)</f>
        <v>-0.35623967980583454</v>
      </c>
      <c r="AA436" s="17">
        <f>CORREL($AE$322:$AE$360,AG$322:AG$360)</f>
        <v>-3.7892495728429677E-3</v>
      </c>
      <c r="AB436" s="17">
        <f>CORREL($AE$322:$AE$360,AH$322:AH$360)</f>
        <v>-0.16927042903472872</v>
      </c>
      <c r="AC436" s="17">
        <f>CORREL($AE$322:$AE$360,AI$322:AI$360)</f>
        <v>-0.26481809697554071</v>
      </c>
      <c r="AD436" s="17">
        <f>CORREL($AE$322:$AE$360,AJ$322:AJ$360)</f>
        <v>-0.4702197087716854</v>
      </c>
      <c r="AH436" s="7" t="s">
        <v>315</v>
      </c>
      <c r="AI436" t="s">
        <v>398</v>
      </c>
      <c r="AJ436" t="s">
        <v>415</v>
      </c>
      <c r="AK436" t="s">
        <v>398</v>
      </c>
    </row>
    <row r="437" spans="1:37">
      <c r="A437" s="7" t="s">
        <v>318</v>
      </c>
      <c r="B437" s="17">
        <f t="shared" ref="B437:J437" si="1473">CORREL($AF$322:$AF$360,B$322:B$360)</f>
        <v>-0.11289599731064734</v>
      </c>
      <c r="C437" s="17">
        <f t="shared" si="1473"/>
        <v>-0.20453394956760348</v>
      </c>
      <c r="D437" s="17">
        <f t="shared" si="1473"/>
        <v>0.16128803594914104</v>
      </c>
      <c r="E437" s="17">
        <f t="shared" si="1473"/>
        <v>-0.13270503900431846</v>
      </c>
      <c r="F437" s="17">
        <f t="shared" si="1473"/>
        <v>0.24952659239102842</v>
      </c>
      <c r="G437" s="17">
        <f t="shared" si="1473"/>
        <v>-2.7749739422084471E-2</v>
      </c>
      <c r="H437" s="17">
        <f t="shared" si="1473"/>
        <v>0.22432303100902012</v>
      </c>
      <c r="I437" s="17">
        <f t="shared" si="1473"/>
        <v>-0.18760416151483164</v>
      </c>
      <c r="J437" s="68">
        <f t="shared" si="1473"/>
        <v>-1.794049177953114E-2</v>
      </c>
      <c r="K437" s="17">
        <f t="shared" ref="K437:S437" si="1474">CORREL($AF$322:$AF$360,N$322:N$360)</f>
        <v>-4.8069349181638988E-3</v>
      </c>
      <c r="L437" s="17">
        <f t="shared" si="1474"/>
        <v>-3.980840523390463E-2</v>
      </c>
      <c r="M437" s="17">
        <f t="shared" si="1474"/>
        <v>-0.10052817266503335</v>
      </c>
      <c r="N437" s="17">
        <f t="shared" si="1474"/>
        <v>3.9682804459715143E-2</v>
      </c>
      <c r="O437" s="17">
        <f t="shared" si="1474"/>
        <v>-0.27453979222513986</v>
      </c>
      <c r="P437" s="17">
        <f t="shared" si="1474"/>
        <v>-6.5694090301640223E-3</v>
      </c>
      <c r="Q437" s="17">
        <f t="shared" si="1474"/>
        <v>5.1128682782826299E-2</v>
      </c>
      <c r="R437" s="17">
        <f t="shared" si="1474"/>
        <v>-0.17903928403476074</v>
      </c>
      <c r="S437" s="68">
        <f t="shared" si="1474"/>
        <v>0.44802019757979439</v>
      </c>
      <c r="T437" s="17">
        <f t="shared" ref="T437:Y437" si="1475">CORREL($AF$322:$AF$360,Z$322:Z$360)</f>
        <v>2.8601282792298607E-2</v>
      </c>
      <c r="U437" s="17">
        <f t="shared" si="1475"/>
        <v>-0.24977956565056955</v>
      </c>
      <c r="V437" s="17">
        <f t="shared" si="1475"/>
        <v>-0.13992174086680056</v>
      </c>
      <c r="W437" s="17">
        <f t="shared" si="1475"/>
        <v>3.5044890827348907E-2</v>
      </c>
      <c r="X437" s="17">
        <f t="shared" si="1475"/>
        <v>-0.27130002376150825</v>
      </c>
      <c r="Y437" s="17">
        <f t="shared" si="1475"/>
        <v>-0.35623967980583454</v>
      </c>
      <c r="Z437" s="17"/>
      <c r="AA437" s="17">
        <f>CORREL($AF$322:$AF$360,AG$322:AG$360)</f>
        <v>-0.29482214522135208</v>
      </c>
      <c r="AB437" s="17">
        <f>CORREL($AF$322:$AF$360,AH$322:AH$360)</f>
        <v>-6.1226420076990903E-2</v>
      </c>
      <c r="AC437" s="17">
        <f>CORREL($AF$322:$AF$360,AI$322:AI$360)</f>
        <v>-9.1630519801758584E-2</v>
      </c>
      <c r="AD437" s="17">
        <f>CORREL($AF$322:$AF$360,AJ$322:AJ$360)</f>
        <v>0.46607880079056402</v>
      </c>
      <c r="AH437" s="7" t="s">
        <v>316</v>
      </c>
      <c r="AI437" t="s">
        <v>398</v>
      </c>
      <c r="AJ437" t="s">
        <v>392</v>
      </c>
      <c r="AK437" t="s">
        <v>398</v>
      </c>
    </row>
    <row r="438" spans="1:37">
      <c r="A438" s="7" t="s">
        <v>319</v>
      </c>
      <c r="B438" s="17">
        <f t="shared" ref="B438:J438" si="1476">CORREL($AG$322:$AG$360,B$322:B$360)</f>
        <v>0.44690796524670962</v>
      </c>
      <c r="C438" s="17">
        <f t="shared" si="1476"/>
        <v>-0.22511145001284028</v>
      </c>
      <c r="D438" s="17">
        <f t="shared" si="1476"/>
        <v>-2.5740693114038461E-2</v>
      </c>
      <c r="E438" s="17">
        <f t="shared" si="1476"/>
        <v>6.5865261133665962E-2</v>
      </c>
      <c r="F438" s="17">
        <f t="shared" si="1476"/>
        <v>-0.26930107298461503</v>
      </c>
      <c r="G438" s="17">
        <f t="shared" si="1476"/>
        <v>-0.13189379046616251</v>
      </c>
      <c r="H438" s="17">
        <f t="shared" si="1476"/>
        <v>-3.3343308036485858E-2</v>
      </c>
      <c r="I438" s="17">
        <f t="shared" si="1476"/>
        <v>4.2433012350868325E-3</v>
      </c>
      <c r="J438" s="68">
        <f t="shared" si="1476"/>
        <v>0.16613055276286037</v>
      </c>
      <c r="K438" s="17">
        <f t="shared" ref="K438:S438" si="1477">CORREL($AG$322:$AG$360,N$322:N$360)</f>
        <v>-0.38878744249540292</v>
      </c>
      <c r="L438" s="17">
        <f t="shared" si="1477"/>
        <v>1.7278043683767067E-2</v>
      </c>
      <c r="M438" s="17">
        <f t="shared" si="1477"/>
        <v>4.1071036315524501E-2</v>
      </c>
      <c r="N438" s="17">
        <f t="shared" si="1477"/>
        <v>-0.10595772506127642</v>
      </c>
      <c r="O438" s="17">
        <f t="shared" si="1477"/>
        <v>0.32146983662793699</v>
      </c>
      <c r="P438" s="17">
        <f t="shared" si="1477"/>
        <v>2.4807451512408919E-2</v>
      </c>
      <c r="Q438" s="17">
        <f t="shared" si="1477"/>
        <v>0.2963031420816214</v>
      </c>
      <c r="R438" s="17">
        <f t="shared" si="1477"/>
        <v>-0.22166076634637188</v>
      </c>
      <c r="S438" s="68">
        <f t="shared" si="1477"/>
        <v>9.7527010261015984E-2</v>
      </c>
      <c r="T438" s="17">
        <f t="shared" ref="T438:Z438" si="1478">CORREL($AG$322:$AG$360,Z$322:Z$360)</f>
        <v>-0.14481522264623264</v>
      </c>
      <c r="U438" s="17">
        <f t="shared" si="1478"/>
        <v>0.2781603609643814</v>
      </c>
      <c r="V438" s="17">
        <f t="shared" si="1478"/>
        <v>4.2495755076053091E-2</v>
      </c>
      <c r="W438" s="17">
        <f t="shared" si="1478"/>
        <v>-0.10151797834961029</v>
      </c>
      <c r="X438" s="17">
        <f t="shared" si="1478"/>
        <v>-0.24034935039575561</v>
      </c>
      <c r="Y438" s="17">
        <f t="shared" si="1478"/>
        <v>-3.7892495728429677E-3</v>
      </c>
      <c r="Z438" s="17">
        <f t="shared" si="1478"/>
        <v>-0.29482214522135208</v>
      </c>
      <c r="AA438" s="17"/>
      <c r="AB438" s="17">
        <f>CORREL($AG$322:$AG$360,AH$322:AH$360)</f>
        <v>-0.14187497650036301</v>
      </c>
      <c r="AC438" s="17">
        <f>CORREL($AG$322:$AG$360,AI$322:AI$360)</f>
        <v>0.21060858860343068</v>
      </c>
      <c r="AD438" s="17">
        <f>CORREL($AG$322:$AG$360,AJ$322:AJ$360)</f>
        <v>-0.48012034659856329</v>
      </c>
      <c r="AH438" s="7" t="s">
        <v>317</v>
      </c>
      <c r="AI438" t="s">
        <v>398</v>
      </c>
      <c r="AJ438" t="s">
        <v>398</v>
      </c>
      <c r="AK438" t="s">
        <v>398</v>
      </c>
    </row>
    <row r="439" spans="1:37">
      <c r="A439" s="7" t="s">
        <v>320</v>
      </c>
      <c r="B439" s="17">
        <f t="shared" ref="B439:J439" si="1479">CORREL($AH$322:$AH$360,B$322:B$360)</f>
        <v>-0.24028591993622242</v>
      </c>
      <c r="C439" s="17">
        <f t="shared" si="1479"/>
        <v>0.11988491028923091</v>
      </c>
      <c r="D439" s="17">
        <f t="shared" si="1479"/>
        <v>-0.18696861022863664</v>
      </c>
      <c r="E439" s="17">
        <f t="shared" si="1479"/>
        <v>0.16698933069525124</v>
      </c>
      <c r="F439" s="17">
        <f t="shared" si="1479"/>
        <v>0.18905211737191935</v>
      </c>
      <c r="G439" s="17">
        <f t="shared" si="1479"/>
        <v>0.14787097763079321</v>
      </c>
      <c r="H439" s="17">
        <f t="shared" si="1479"/>
        <v>5.2312186229995852E-2</v>
      </c>
      <c r="I439" s="17">
        <f t="shared" si="1479"/>
        <v>8.972426814328123E-2</v>
      </c>
      <c r="J439" s="68">
        <f t="shared" si="1479"/>
        <v>-0.17890779454533479</v>
      </c>
      <c r="K439" s="17">
        <f t="shared" ref="K439:S439" si="1480">CORREL($AH$322:$AH$360,N$322:N$360)</f>
        <v>-0.16083860546853562</v>
      </c>
      <c r="L439" s="17">
        <f t="shared" si="1480"/>
        <v>-0.14900022506859328</v>
      </c>
      <c r="M439" s="17">
        <f t="shared" si="1480"/>
        <v>8.2690289500514949E-2</v>
      </c>
      <c r="N439" s="17">
        <f t="shared" si="1480"/>
        <v>-8.9221268860737765E-2</v>
      </c>
      <c r="O439" s="17">
        <f t="shared" si="1480"/>
        <v>-0.22464382146417383</v>
      </c>
      <c r="P439" s="17">
        <f t="shared" si="1480"/>
        <v>-1.9651968656475133E-2</v>
      </c>
      <c r="Q439" s="17">
        <f t="shared" si="1480"/>
        <v>0.19664768283097933</v>
      </c>
      <c r="R439" s="17">
        <f t="shared" si="1480"/>
        <v>0.57449647550697502</v>
      </c>
      <c r="S439" s="68">
        <f t="shared" si="1480"/>
        <v>-0.1283218500938946</v>
      </c>
      <c r="T439" s="17">
        <f t="shared" ref="T439:AA439" si="1481">CORREL($AH$322:$AH$360,Z$322:Z$360)</f>
        <v>-0.38897211027928275</v>
      </c>
      <c r="U439" s="17">
        <f t="shared" si="1481"/>
        <v>6.0554267912795445E-2</v>
      </c>
      <c r="V439" s="17">
        <f t="shared" si="1481"/>
        <v>5.5904313984870245E-2</v>
      </c>
      <c r="W439" s="17">
        <f t="shared" si="1481"/>
        <v>-2.7688116563858205E-2</v>
      </c>
      <c r="X439" s="17">
        <f t="shared" si="1481"/>
        <v>-7.1679986836879594E-2</v>
      </c>
      <c r="Y439" s="17">
        <f t="shared" si="1481"/>
        <v>-0.16927042903472872</v>
      </c>
      <c r="Z439" s="17">
        <f t="shared" si="1481"/>
        <v>-6.1226420076990903E-2</v>
      </c>
      <c r="AA439" s="17">
        <f t="shared" si="1481"/>
        <v>-0.14187497650036301</v>
      </c>
      <c r="AB439" s="17"/>
      <c r="AC439" s="17">
        <f>CORREL($AH$322:$AH$360,AI$322:AI$360)</f>
        <v>0.13598212451197714</v>
      </c>
      <c r="AD439" s="17">
        <f>CORREL($AH$322:$AH$360,AJ$322:AJ$360)</f>
        <v>-0.15128572555627179</v>
      </c>
      <c r="AH439" s="7" t="s">
        <v>318</v>
      </c>
      <c r="AI439" t="s">
        <v>398</v>
      </c>
      <c r="AJ439" t="s">
        <v>398</v>
      </c>
      <c r="AK439" t="s">
        <v>398</v>
      </c>
    </row>
    <row r="440" spans="1:37">
      <c r="A440" s="7" t="s">
        <v>321</v>
      </c>
      <c r="B440" s="17">
        <f t="shared" ref="B440:J440" si="1482">CORREL($AI$322:$AI$360,B$322:B$360)</f>
        <v>-6.1005925849077262E-2</v>
      </c>
      <c r="C440" s="17">
        <f t="shared" si="1482"/>
        <v>-5.0435737816407485E-2</v>
      </c>
      <c r="D440" s="17">
        <f t="shared" si="1482"/>
        <v>0.24841028024967951</v>
      </c>
      <c r="E440" s="17">
        <f t="shared" si="1482"/>
        <v>-0.21226124685983092</v>
      </c>
      <c r="F440" s="17">
        <f t="shared" si="1482"/>
        <v>-0.42081846739590889</v>
      </c>
      <c r="G440" s="17">
        <f t="shared" si="1482"/>
        <v>-0.2427729264672219</v>
      </c>
      <c r="H440" s="17">
        <f t="shared" si="1482"/>
        <v>0.19875645467807318</v>
      </c>
      <c r="I440" s="17">
        <f t="shared" si="1482"/>
        <v>-6.3850419392560087E-2</v>
      </c>
      <c r="J440" s="68">
        <f t="shared" si="1482"/>
        <v>0.28386284192386058</v>
      </c>
      <c r="K440" s="17">
        <f t="shared" ref="K440:S440" si="1483">CORREL($AI$322:$AI$360,N$322:N$360)</f>
        <v>0.24836489885841567</v>
      </c>
      <c r="L440" s="17">
        <f t="shared" si="1483"/>
        <v>-0.12551885618081216</v>
      </c>
      <c r="M440" s="17">
        <f t="shared" si="1483"/>
        <v>-0.13413734349946627</v>
      </c>
      <c r="N440" s="17">
        <f t="shared" si="1483"/>
        <v>-0.26592868017099736</v>
      </c>
      <c r="O440" s="17">
        <f t="shared" si="1483"/>
        <v>0.25365701509611782</v>
      </c>
      <c r="P440" s="17">
        <f t="shared" si="1483"/>
        <v>-0.41582242677657394</v>
      </c>
      <c r="Q440" s="17">
        <f t="shared" si="1483"/>
        <v>3.9376898703004537E-2</v>
      </c>
      <c r="R440" s="17">
        <f t="shared" si="1483"/>
        <v>0.17477875815906502</v>
      </c>
      <c r="S440" s="68">
        <f t="shared" si="1483"/>
        <v>0.15733263834553393</v>
      </c>
      <c r="T440" s="17">
        <f t="shared" ref="T440:AB440" si="1484">CORREL($AI$322:$AI$360,Z$322:Z$360)</f>
        <v>-0.19779716172307488</v>
      </c>
      <c r="U440" s="17">
        <f t="shared" si="1484"/>
        <v>-0.45077124874629748</v>
      </c>
      <c r="V440" s="17">
        <f t="shared" si="1484"/>
        <v>4.4962466499520334E-2</v>
      </c>
      <c r="W440" s="17">
        <f t="shared" si="1484"/>
        <v>0.37433820326183953</v>
      </c>
      <c r="X440" s="17">
        <f t="shared" si="1484"/>
        <v>4.723288023882167E-3</v>
      </c>
      <c r="Y440" s="17">
        <f t="shared" si="1484"/>
        <v>-0.26481809697554071</v>
      </c>
      <c r="Z440" s="17">
        <f t="shared" si="1484"/>
        <v>-9.1630519801758584E-2</v>
      </c>
      <c r="AA440" s="17">
        <f t="shared" si="1484"/>
        <v>0.21060858860343068</v>
      </c>
      <c r="AB440" s="17">
        <f t="shared" si="1484"/>
        <v>0.13598212451197714</v>
      </c>
      <c r="AC440" s="17"/>
      <c r="AD440" s="17">
        <f>CORREL($AI$322:$AI$360,AJ$322:AJ$360)</f>
        <v>-6.6828124913954359E-2</v>
      </c>
      <c r="AH440" s="7" t="s">
        <v>319</v>
      </c>
      <c r="AI440" t="s">
        <v>398</v>
      </c>
      <c r="AJ440" t="s">
        <v>392</v>
      </c>
      <c r="AK440" t="s">
        <v>150</v>
      </c>
    </row>
    <row r="441" spans="1:37">
      <c r="A441" s="7" t="s">
        <v>322</v>
      </c>
      <c r="B441" s="17">
        <f t="shared" ref="B441:J441" si="1485">CORREL($AJ$322:$AJ$360,B$322:B$360)</f>
        <v>-0.26438670103487716</v>
      </c>
      <c r="C441" s="17">
        <f t="shared" si="1485"/>
        <v>-0.19492341728760407</v>
      </c>
      <c r="D441" s="17">
        <f t="shared" si="1485"/>
        <v>0.12533829998835883</v>
      </c>
      <c r="E441" s="17">
        <f t="shared" si="1485"/>
        <v>-0.43370886736160513</v>
      </c>
      <c r="F441" s="17">
        <f t="shared" si="1485"/>
        <v>0.41784121921871059</v>
      </c>
      <c r="G441" s="17">
        <f t="shared" si="1485"/>
        <v>0.12110543911375275</v>
      </c>
      <c r="H441" s="17">
        <f t="shared" si="1485"/>
        <v>0.15957401894059808</v>
      </c>
      <c r="I441" s="17">
        <f t="shared" si="1485"/>
        <v>-3.2589080136163823E-2</v>
      </c>
      <c r="J441" s="68">
        <f t="shared" si="1485"/>
        <v>-4.4075877396974578E-2</v>
      </c>
      <c r="K441" s="17">
        <f t="shared" ref="K441:S441" si="1486">CORREL($AJ$322:$AJ$360,N$322:N$360)</f>
        <v>0.37011260612620567</v>
      </c>
      <c r="L441" s="17">
        <f t="shared" si="1486"/>
        <v>-0.19713806762300456</v>
      </c>
      <c r="M441" s="17">
        <f t="shared" si="1486"/>
        <v>-0.225009424452491</v>
      </c>
      <c r="N441" s="17">
        <f t="shared" si="1486"/>
        <v>0.10224320686737219</v>
      </c>
      <c r="O441" s="17">
        <f t="shared" si="1486"/>
        <v>-0.28153134074263891</v>
      </c>
      <c r="P441" s="17">
        <f t="shared" si="1486"/>
        <v>0.11457438980458247</v>
      </c>
      <c r="Q441" s="17">
        <f t="shared" si="1486"/>
        <v>-0.27724512595410011</v>
      </c>
      <c r="R441" s="17">
        <f t="shared" si="1486"/>
        <v>-7.6470644126223905E-3</v>
      </c>
      <c r="S441" s="68">
        <f t="shared" si="1486"/>
        <v>0.23886435023421423</v>
      </c>
      <c r="T441" s="17">
        <f t="shared" ref="T441:AC441" si="1487">CORREL($AJ$322:$AJ$360,Z$322:Z$360)</f>
        <v>9.7003598244171568E-2</v>
      </c>
      <c r="U441" s="17">
        <f t="shared" si="1487"/>
        <v>-9.6836620744899571E-2</v>
      </c>
      <c r="V441" s="17">
        <f t="shared" si="1487"/>
        <v>-0.2686888767157834</v>
      </c>
      <c r="W441" s="17">
        <f t="shared" si="1487"/>
        <v>9.6193982368494302E-2</v>
      </c>
      <c r="X441" s="17">
        <f t="shared" si="1487"/>
        <v>-5.2593709198759881E-3</v>
      </c>
      <c r="Y441" s="17">
        <f t="shared" si="1487"/>
        <v>-0.4702197087716854</v>
      </c>
      <c r="Z441" s="17">
        <f t="shared" si="1487"/>
        <v>0.46607880079056402</v>
      </c>
      <c r="AA441" s="17">
        <f t="shared" si="1487"/>
        <v>-0.48012034659856329</v>
      </c>
      <c r="AB441" s="17">
        <f t="shared" si="1487"/>
        <v>-0.15128572555627179</v>
      </c>
      <c r="AC441" s="17">
        <f t="shared" si="1487"/>
        <v>-6.6828124913954359E-2</v>
      </c>
      <c r="AD441" s="17"/>
      <c r="AH441" s="7" t="s">
        <v>320</v>
      </c>
      <c r="AI441" t="s">
        <v>416</v>
      </c>
      <c r="AJ441" t="s">
        <v>417</v>
      </c>
      <c r="AK441" t="s">
        <v>150</v>
      </c>
    </row>
    <row r="442" spans="1:37">
      <c r="AH442" s="7" t="s">
        <v>321</v>
      </c>
      <c r="AI442" t="s">
        <v>398</v>
      </c>
      <c r="AJ442" t="s">
        <v>418</v>
      </c>
      <c r="AK442" t="s">
        <v>398</v>
      </c>
    </row>
    <row r="443" spans="1:37">
      <c r="AH443" s="7" t="s">
        <v>322</v>
      </c>
      <c r="AI443" t="s">
        <v>398</v>
      </c>
      <c r="AJ443" t="s">
        <v>398</v>
      </c>
      <c r="AK443" t="s">
        <v>419</v>
      </c>
    </row>
    <row r="444" spans="1:37">
      <c r="A444" s="28" t="s">
        <v>383</v>
      </c>
    </row>
    <row r="445" spans="1:37">
      <c r="B445" s="7"/>
      <c r="C445" s="12" t="s">
        <v>92</v>
      </c>
      <c r="D445" s="12" t="s">
        <v>92</v>
      </c>
      <c r="E445" s="12" t="s">
        <v>92</v>
      </c>
      <c r="F445" s="12" t="s">
        <v>92</v>
      </c>
      <c r="G445" s="12" t="s">
        <v>92</v>
      </c>
      <c r="H445" s="12" t="s">
        <v>92</v>
      </c>
      <c r="I445" s="12" t="s">
        <v>92</v>
      </c>
      <c r="J445" s="12" t="s">
        <v>92</v>
      </c>
      <c r="K445" s="79" t="s">
        <v>92</v>
      </c>
      <c r="L445" s="12" t="s">
        <v>206</v>
      </c>
      <c r="M445" s="12" t="s">
        <v>206</v>
      </c>
      <c r="N445" s="12" t="s">
        <v>206</v>
      </c>
      <c r="O445" s="12" t="s">
        <v>206</v>
      </c>
      <c r="P445" s="12" t="s">
        <v>206</v>
      </c>
      <c r="Q445" s="12" t="s">
        <v>206</v>
      </c>
      <c r="R445" s="12" t="s">
        <v>206</v>
      </c>
      <c r="S445" s="12" t="s">
        <v>206</v>
      </c>
      <c r="T445" s="79" t="s">
        <v>206</v>
      </c>
      <c r="U445" s="12" t="s">
        <v>94</v>
      </c>
      <c r="V445" s="12" t="s">
        <v>94</v>
      </c>
      <c r="W445" s="12" t="s">
        <v>94</v>
      </c>
      <c r="X445" s="12" t="s">
        <v>94</v>
      </c>
      <c r="Y445" s="12" t="s">
        <v>94</v>
      </c>
      <c r="Z445" s="12" t="s">
        <v>94</v>
      </c>
      <c r="AA445" s="12" t="s">
        <v>94</v>
      </c>
      <c r="AB445" s="12" t="s">
        <v>94</v>
      </c>
      <c r="AC445" s="12" t="s">
        <v>94</v>
      </c>
      <c r="AD445" s="12" t="s">
        <v>94</v>
      </c>
      <c r="AE445" s="12" t="s">
        <v>94</v>
      </c>
    </row>
    <row r="446" spans="1:37">
      <c r="A446" s="5"/>
      <c r="B446" s="6"/>
      <c r="C446" s="78">
        <v>1</v>
      </c>
      <c r="D446" s="78">
        <v>2</v>
      </c>
      <c r="E446" s="78">
        <v>3</v>
      </c>
      <c r="F446" s="78">
        <v>4</v>
      </c>
      <c r="G446" s="78">
        <v>5</v>
      </c>
      <c r="H446" s="78">
        <v>6</v>
      </c>
      <c r="I446" s="78">
        <v>7</v>
      </c>
      <c r="J446" s="78">
        <v>8</v>
      </c>
      <c r="K446" s="80">
        <v>9</v>
      </c>
      <c r="L446" s="78">
        <v>1</v>
      </c>
      <c r="M446" s="78">
        <v>2</v>
      </c>
      <c r="N446" s="78">
        <v>3</v>
      </c>
      <c r="O446" s="78">
        <v>4</v>
      </c>
      <c r="P446" s="78">
        <v>5</v>
      </c>
      <c r="Q446" s="78">
        <v>6</v>
      </c>
      <c r="R446" s="78">
        <v>7</v>
      </c>
      <c r="S446" s="78">
        <v>8</v>
      </c>
      <c r="T446" s="80">
        <v>9</v>
      </c>
      <c r="U446" s="78">
        <v>1</v>
      </c>
      <c r="V446" s="78">
        <v>2</v>
      </c>
      <c r="W446" s="78">
        <v>3</v>
      </c>
      <c r="X446" s="78">
        <v>4</v>
      </c>
      <c r="Y446" s="78">
        <v>5</v>
      </c>
      <c r="Z446" s="78">
        <v>6</v>
      </c>
      <c r="AA446" s="78">
        <v>7</v>
      </c>
      <c r="AB446" s="78">
        <v>8</v>
      </c>
      <c r="AC446" s="78">
        <v>9</v>
      </c>
      <c r="AD446" s="78">
        <v>10</v>
      </c>
      <c r="AE446" s="78">
        <v>11</v>
      </c>
    </row>
    <row r="447" spans="1:37">
      <c r="A447" t="s">
        <v>92</v>
      </c>
      <c r="B447" s="7">
        <v>1</v>
      </c>
      <c r="H447" s="17"/>
      <c r="I447" s="17"/>
      <c r="J447" s="17"/>
      <c r="K447" s="68"/>
      <c r="L447" s="4">
        <f>COUNTIFS(Niederschläge!$U$2:$U$3589,$B447,Niederschläge!$V$2:$V$3589,L$446)/SUM($H18:$J18)</f>
        <v>9.5671981776765377E-2</v>
      </c>
      <c r="M447" s="4">
        <f>COUNTIFS(Niederschläge!$U$2:$U$3589,$B447,Niederschläge!$V$2:$V$3589,M$446)/SUM($H18:$J18)</f>
        <v>0</v>
      </c>
      <c r="N447" s="4">
        <f>COUNTIFS(Niederschläge!$U$2:$U$3589,$B447,Niederschläge!$V$2:$V$3589,N$446)/SUM($H18:$J18)</f>
        <v>0</v>
      </c>
      <c r="O447" s="4">
        <f>COUNTIFS(Niederschläge!$U$2:$U$3589,$B447,Niederschläge!$V$2:$V$3589,O$446)/SUM($H18:$J18)</f>
        <v>0</v>
      </c>
      <c r="P447" s="4">
        <f>COUNTIFS(Niederschläge!$U$2:$U$3589,$B447,Niederschläge!$V$2:$V$3589,P$446)/SUM($H18:$J18)</f>
        <v>0</v>
      </c>
      <c r="Q447" s="4">
        <f>COUNTIFS(Niederschläge!$U$2:$U$3589,$B447,Niederschläge!$V$2:$V$3589,Q$446)/SUM($H18:$J18)</f>
        <v>0.48519362186788156</v>
      </c>
      <c r="R447" s="4">
        <f>COUNTIFS(Niederschläge!$U$2:$U$3589,$B447,Niederschläge!$V$2:$V$3589,R$446)/SUM($H18:$J18)</f>
        <v>0.4191343963553531</v>
      </c>
      <c r="S447" s="4">
        <f>COUNTIFS(Niederschläge!$U$2:$U$3589,$B447,Niederschläge!$V$2:$V$3589,S$446)/SUM($H18:$J18)</f>
        <v>0</v>
      </c>
      <c r="T447" s="81">
        <f>COUNTIFS(Niederschläge!$U$2:$U$3589,$B447,Niederschläge!$V$2:$V$3589,T$446)/SUM($H18:$J18)</f>
        <v>0</v>
      </c>
      <c r="U447" s="4">
        <f>COUNTIFS(Niederschläge!$U$2:$U$3589,$B447,Niederschläge!$R$2:$R$3589,U$446)/SUM($H18:$J18)</f>
        <v>6.8337129840546698E-2</v>
      </c>
      <c r="V447" s="4">
        <f>COUNTIFS(Niederschläge!$U$2:$U$3589,$B447,Niederschläge!$R$2:$R$3589,V$446)/SUM($H18:$J18)</f>
        <v>0.53302961275626426</v>
      </c>
      <c r="W447" s="4">
        <f>COUNTIFS(Niederschläge!$U$2:$U$3589,$B447,Niederschläge!$R$2:$R$3589,W$446)/SUM($H18:$J18)</f>
        <v>2.2779043280182231E-3</v>
      </c>
      <c r="X447" s="4">
        <f>COUNTIFS(Niederschläge!$U$2:$U$3589,$B447,Niederschläge!$R$2:$R$3589,X$446)/SUM($H18:$J18)</f>
        <v>3.4168564920273349E-2</v>
      </c>
      <c r="Y447" s="4">
        <f>COUNTIFS(Niederschläge!$U$2:$U$3589,$B447,Niederschläge!$R$2:$R$3589,Y$446)/SUM($H18:$J18)</f>
        <v>0.11161731207289294</v>
      </c>
      <c r="Z447" s="4">
        <f>COUNTIFS(Niederschläge!$U$2:$U$3589,$B447,Niederschläge!$R$2:$R$3589,Z$446)/SUM($H18:$J18)</f>
        <v>9.1116173120728935E-2</v>
      </c>
      <c r="AA447" s="4">
        <f>COUNTIFS(Niederschläge!$U$2:$U$3589,$B447,Niederschläge!$R$2:$R$3589,AA$446)/SUM($H18:$J18)</f>
        <v>4.7835990888382689E-2</v>
      </c>
      <c r="AB447" s="4">
        <f>COUNTIFS(Niederschläge!$U$2:$U$3589,$B447,Niederschläge!$R$2:$R$3589,AB$446)/SUM($H18:$J18)</f>
        <v>0</v>
      </c>
      <c r="AC447" s="4">
        <f>COUNTIFS(Niederschläge!$U$2:$U$3589,$B447,Niederschläge!$R$2:$R$3589,AC$446)/SUM($H18:$J18)</f>
        <v>0</v>
      </c>
      <c r="AD447" s="4">
        <f>COUNTIFS(Niederschläge!$U$2:$U$3589,$B447,Niederschläge!$R$2:$R$3589,AD$446)/SUM($H18:$J18)</f>
        <v>0.11161731207289294</v>
      </c>
      <c r="AE447" s="4">
        <f>COUNTIFS(Niederschläge!$U$2:$U$3589,$B447,Niederschläge!$R$2:$R$3589,AE$446)/SUM($H18:$J18)</f>
        <v>0</v>
      </c>
    </row>
    <row r="448" spans="1:37">
      <c r="A448" t="s">
        <v>92</v>
      </c>
      <c r="B448" s="7">
        <v>2</v>
      </c>
      <c r="H448" s="17"/>
      <c r="I448" s="17"/>
      <c r="J448" s="17"/>
      <c r="K448" s="68"/>
      <c r="L448" s="4">
        <f>COUNTIFS(Niederschläge!$U$2:$U$3589,$B448,Niederschläge!$V$2:$V$3589,L$446)/SUM($H19:$J19)</f>
        <v>0.26059322033898308</v>
      </c>
      <c r="M448" s="4">
        <f>COUNTIFS(Niederschläge!$U$2:$U$3589,$B448,Niederschläge!$V$2:$V$3589,M$446)/SUM($H19:$J19)</f>
        <v>6.3559322033898309E-3</v>
      </c>
      <c r="N448" s="4">
        <f>COUNTIFS(Niederschläge!$U$2:$U$3589,$B448,Niederschläge!$V$2:$V$3589,N$446)/SUM($H19:$J19)</f>
        <v>0</v>
      </c>
      <c r="O448" s="4">
        <f>COUNTIFS(Niederschläge!$U$2:$U$3589,$B448,Niederschläge!$V$2:$V$3589,O$446)/SUM($H19:$J19)</f>
        <v>4.025423728813559E-2</v>
      </c>
      <c r="P448" s="4">
        <f>COUNTIFS(Niederschläge!$U$2:$U$3589,$B448,Niederschläge!$V$2:$V$3589,P$446)/SUM($H19:$J19)</f>
        <v>0</v>
      </c>
      <c r="Q448" s="4">
        <f>COUNTIFS(Niederschläge!$U$2:$U$3589,$B448,Niederschläge!$V$2:$V$3589,Q$446)/SUM($H19:$J19)</f>
        <v>0.19915254237288135</v>
      </c>
      <c r="R448" s="4">
        <f>COUNTIFS(Niederschläge!$U$2:$U$3589,$B448,Niederschläge!$V$2:$V$3589,R$446)/SUM($H19:$J19)</f>
        <v>0.4364406779661017</v>
      </c>
      <c r="S448" s="4">
        <f>COUNTIFS(Niederschläge!$U$2:$U$3589,$B448,Niederschläge!$V$2:$V$3589,S$446)/SUM($H19:$J19)</f>
        <v>0</v>
      </c>
      <c r="T448" s="81">
        <f>COUNTIFS(Niederschläge!$U$2:$U$3589,$B448,Niederschläge!$V$2:$V$3589,T$446)/SUM($H19:$J19)</f>
        <v>5.7203389830508475E-2</v>
      </c>
      <c r="U448" s="4">
        <f>COUNTIFS(Niederschläge!$U$2:$U$3589,$B448,Niederschläge!$R$2:$R$3589,U$446)/SUM($H19:$J19)</f>
        <v>8.050847457627118E-2</v>
      </c>
      <c r="V448" s="4">
        <f>COUNTIFS(Niederschläge!$U$2:$U$3589,$B448,Niederschläge!$R$2:$R$3589,V$446)/SUM($H19:$J19)</f>
        <v>0.23516949152542374</v>
      </c>
      <c r="W448" s="4">
        <f>COUNTIFS(Niederschläge!$U$2:$U$3589,$B448,Niederschläge!$R$2:$R$3589,W$446)/SUM($H19:$J19)</f>
        <v>2.9661016949152543E-2</v>
      </c>
      <c r="X448" s="4">
        <f>COUNTIFS(Niederschläge!$U$2:$U$3589,$B448,Niederschläge!$R$2:$R$3589,X$446)/SUM($H19:$J19)</f>
        <v>0.11864406779661017</v>
      </c>
      <c r="Y448" s="4">
        <f>COUNTIFS(Niederschläge!$U$2:$U$3589,$B448,Niederschläge!$R$2:$R$3589,Y$446)/SUM($H19:$J19)</f>
        <v>0.15677966101694915</v>
      </c>
      <c r="Z448" s="4">
        <f>COUNTIFS(Niederschläge!$U$2:$U$3589,$B448,Niederschläge!$R$2:$R$3589,Z$446)/SUM($H19:$J19)</f>
        <v>4.8728813559322036E-2</v>
      </c>
      <c r="AA448" s="4">
        <f>COUNTIFS(Niederschläge!$U$2:$U$3589,$B448,Niederschläge!$R$2:$R$3589,AA$446)/SUM($H19:$J19)</f>
        <v>0.17372881355932204</v>
      </c>
      <c r="AB448" s="4">
        <f>COUNTIFS(Niederschläge!$U$2:$U$3589,$B448,Niederschläge!$R$2:$R$3589,AB$446)/SUM($H19:$J19)</f>
        <v>0</v>
      </c>
      <c r="AC448" s="4">
        <f>COUNTIFS(Niederschläge!$U$2:$U$3589,$B448,Niederschläge!$R$2:$R$3589,AC$446)/SUM($H19:$J19)</f>
        <v>0</v>
      </c>
      <c r="AD448" s="4">
        <f>COUNTIFS(Niederschläge!$U$2:$U$3589,$B448,Niederschläge!$R$2:$R$3589,AD$446)/SUM($H19:$J19)</f>
        <v>0.15254237288135594</v>
      </c>
      <c r="AE448" s="4">
        <f>COUNTIFS(Niederschläge!$U$2:$U$3589,$B448,Niederschläge!$R$2:$R$3589,AE$446)/SUM($H19:$J19)</f>
        <v>4.2372881355932203E-3</v>
      </c>
    </row>
    <row r="449" spans="1:31">
      <c r="A449" t="s">
        <v>92</v>
      </c>
      <c r="B449" s="7">
        <v>3</v>
      </c>
      <c r="H449" s="17"/>
      <c r="I449" s="17"/>
      <c r="J449" s="17"/>
      <c r="K449" s="68"/>
      <c r="L449" s="4">
        <f>COUNTIFS(Niederschläge!$U$2:$U$3589,$B449,Niederschläge!$V$2:$V$3589,L$446)/SUM($H20:$J20)</f>
        <v>0.25995316159250587</v>
      </c>
      <c r="M449" s="4">
        <f>COUNTIFS(Niederschläge!$U$2:$U$3589,$B449,Niederschläge!$V$2:$V$3589,M$446)/SUM($H20:$J20)</f>
        <v>2.1077283372365339E-2</v>
      </c>
      <c r="N449" s="4">
        <f>COUNTIFS(Niederschläge!$U$2:$U$3589,$B449,Niederschläge!$V$2:$V$3589,N$446)/SUM($H20:$J20)</f>
        <v>2.8103044496487119E-2</v>
      </c>
      <c r="O449" s="4">
        <f>COUNTIFS(Niederschläge!$U$2:$U$3589,$B449,Niederschläge!$V$2:$V$3589,O$446)/SUM($H20:$J20)</f>
        <v>0.1053864168618267</v>
      </c>
      <c r="P449" s="4">
        <f>COUNTIFS(Niederschläge!$U$2:$U$3589,$B449,Niederschläge!$V$2:$V$3589,P$446)/SUM($H20:$J20)</f>
        <v>0</v>
      </c>
      <c r="Q449" s="4">
        <f>COUNTIFS(Niederschläge!$U$2:$U$3589,$B449,Niederschläge!$V$2:$V$3589,Q$446)/SUM($H20:$J20)</f>
        <v>7.2599531615925056E-2</v>
      </c>
      <c r="R449" s="4">
        <f>COUNTIFS(Niederschläge!$U$2:$U$3589,$B449,Niederschläge!$V$2:$V$3589,R$446)/SUM($H20:$J20)</f>
        <v>0.33021077283372363</v>
      </c>
      <c r="S449" s="4">
        <f>COUNTIFS(Niederschläge!$U$2:$U$3589,$B449,Niederschläge!$V$2:$V$3589,S$446)/SUM($H20:$J20)</f>
        <v>0</v>
      </c>
      <c r="T449" s="81">
        <f>COUNTIFS(Niederschläge!$U$2:$U$3589,$B449,Niederschläge!$V$2:$V$3589,T$446)/SUM($H20:$J20)</f>
        <v>0.18266978922716628</v>
      </c>
      <c r="U449" s="4">
        <f>COUNTIFS(Niederschläge!$U$2:$U$3589,$B449,Niederschläge!$R$2:$R$3589,U$446)/SUM($H20:$J20)</f>
        <v>9.6018735362997654E-2</v>
      </c>
      <c r="V449" s="4">
        <f>COUNTIFS(Niederschläge!$U$2:$U$3589,$B449,Niederschläge!$R$2:$R$3589,V$446)/SUM($H20:$J20)</f>
        <v>8.4309133489461355E-2</v>
      </c>
      <c r="W449" s="4">
        <f>COUNTIFS(Niederschläge!$U$2:$U$3589,$B449,Niederschläge!$R$2:$R$3589,W$446)/SUM($H20:$J20)</f>
        <v>5.1522248243559721E-2</v>
      </c>
      <c r="X449" s="4">
        <f>COUNTIFS(Niederschläge!$U$2:$U$3589,$B449,Niederschläge!$R$2:$R$3589,X$446)/SUM($H20:$J20)</f>
        <v>0.14754098360655737</v>
      </c>
      <c r="Y449" s="4">
        <f>COUNTIFS(Niederschläge!$U$2:$U$3589,$B449,Niederschläge!$R$2:$R$3589,Y$446)/SUM($H20:$J20)</f>
        <v>0.16159250585480095</v>
      </c>
      <c r="Z449" s="4">
        <f>COUNTIFS(Niederschläge!$U$2:$U$3589,$B449,Niederschläge!$R$2:$R$3589,Z$446)/SUM($H20:$J20)</f>
        <v>9.8360655737704916E-2</v>
      </c>
      <c r="AA449" s="4">
        <f>COUNTIFS(Niederschläge!$U$2:$U$3589,$B449,Niederschläge!$R$2:$R$3589,AA$446)/SUM($H20:$J20)</f>
        <v>0.23185011709601874</v>
      </c>
      <c r="AB449" s="4">
        <f>COUNTIFS(Niederschläge!$U$2:$U$3589,$B449,Niederschläge!$R$2:$R$3589,AB$446)/SUM($H20:$J20)</f>
        <v>9.3676814988290398E-3</v>
      </c>
      <c r="AC449" s="4">
        <f>COUNTIFS(Niederschläge!$U$2:$U$3589,$B449,Niederschläge!$R$2:$R$3589,AC$446)/SUM($H20:$J20)</f>
        <v>4.6838407494145199E-3</v>
      </c>
      <c r="AD449" s="4">
        <f>COUNTIFS(Niederschläge!$U$2:$U$3589,$B449,Niederschläge!$R$2:$R$3589,AD$446)/SUM($H20:$J20)</f>
        <v>9.1334894613583142E-2</v>
      </c>
      <c r="AE449" s="4">
        <f>COUNTIFS(Niederschläge!$U$2:$U$3589,$B449,Niederschläge!$R$2:$R$3589,AE$446)/SUM($H20:$J20)</f>
        <v>2.3419203747072601E-2</v>
      </c>
    </row>
    <row r="450" spans="1:31">
      <c r="A450" t="s">
        <v>92</v>
      </c>
      <c r="B450" s="7">
        <v>4</v>
      </c>
      <c r="H450" s="17"/>
      <c r="I450" s="17"/>
      <c r="J450" s="17"/>
      <c r="K450" s="68"/>
      <c r="L450" s="4">
        <f>COUNTIFS(Niederschläge!$U$2:$U$3589,$B450,Niederschläge!$V$2:$V$3589,L$446)/SUM($H21:$J21)</f>
        <v>1.1494252873563218E-2</v>
      </c>
      <c r="M450" s="4">
        <f>COUNTIFS(Niederschläge!$U$2:$U$3589,$B450,Niederschläge!$V$2:$V$3589,M$446)/SUM($H21:$J21)</f>
        <v>0.18773946360153257</v>
      </c>
      <c r="N450" s="4">
        <f>COUNTIFS(Niederschläge!$U$2:$U$3589,$B450,Niederschläge!$V$2:$V$3589,N$446)/SUM($H21:$J21)</f>
        <v>0.24521072796934865</v>
      </c>
      <c r="O450" s="4">
        <f>COUNTIFS(Niederschläge!$U$2:$U$3589,$B450,Niederschläge!$V$2:$V$3589,O$446)/SUM($H21:$J21)</f>
        <v>0.23754789272030652</v>
      </c>
      <c r="P450" s="4">
        <f>COUNTIFS(Niederschläge!$U$2:$U$3589,$B450,Niederschläge!$V$2:$V$3589,P$446)/SUM($H21:$J21)</f>
        <v>0.10344827586206896</v>
      </c>
      <c r="Q450" s="4">
        <f>COUNTIFS(Niederschläge!$U$2:$U$3589,$B450,Niederschläge!$V$2:$V$3589,Q$446)/SUM($H21:$J21)</f>
        <v>1.9157088122605363E-3</v>
      </c>
      <c r="R450" s="4">
        <f>COUNTIFS(Niederschläge!$U$2:$U$3589,$B450,Niederschläge!$V$2:$V$3589,R$446)/SUM($H21:$J21)</f>
        <v>9.5785440613026813E-3</v>
      </c>
      <c r="S450" s="4">
        <f>COUNTIFS(Niederschläge!$U$2:$U$3589,$B450,Niederschläge!$V$2:$V$3589,S$446)/SUM($H21:$J21)</f>
        <v>0.1053639846743295</v>
      </c>
      <c r="T450" s="81">
        <f>COUNTIFS(Niederschläge!$U$2:$U$3589,$B450,Niederschläge!$V$2:$V$3589,T$446)/SUM($H21:$J21)</f>
        <v>9.7701149425287362E-2</v>
      </c>
      <c r="U450" s="4">
        <f>COUNTIFS(Niederschläge!$U$2:$U$3589,$B450,Niederschläge!$R$2:$R$3589,U$446)/SUM($H21:$J21)</f>
        <v>6.8965517241379309E-2</v>
      </c>
      <c r="V450" s="4">
        <f>COUNTIFS(Niederschläge!$U$2:$U$3589,$B450,Niederschläge!$R$2:$R$3589,V$446)/SUM($H21:$J21)</f>
        <v>1.9157088122605363E-3</v>
      </c>
      <c r="W450" s="4">
        <f>COUNTIFS(Niederschläge!$U$2:$U$3589,$B450,Niederschläge!$R$2:$R$3589,W$446)/SUM($H21:$J21)</f>
        <v>9.1954022988505746E-2</v>
      </c>
      <c r="X450" s="4">
        <f>COUNTIFS(Niederschläge!$U$2:$U$3589,$B450,Niederschläge!$R$2:$R$3589,X$446)/SUM($H21:$J21)</f>
        <v>3.8314176245210726E-3</v>
      </c>
      <c r="Y450" s="4">
        <f>COUNTIFS(Niederschläge!$U$2:$U$3589,$B450,Niederschläge!$R$2:$R$3589,Y$446)/SUM($H21:$J21)</f>
        <v>0</v>
      </c>
      <c r="Z450" s="4">
        <f>COUNTIFS(Niederschläge!$U$2:$U$3589,$B450,Niederschläge!$R$2:$R$3589,Z$446)/SUM($H21:$J21)</f>
        <v>0.29310344827586204</v>
      </c>
      <c r="AA450" s="4">
        <f>COUNTIFS(Niederschläge!$U$2:$U$3589,$B450,Niederschläge!$R$2:$R$3589,AA$446)/SUM($H21:$J21)</f>
        <v>6.1302681992337162E-2</v>
      </c>
      <c r="AB450" s="4">
        <f>COUNTIFS(Niederschläge!$U$2:$U$3589,$B450,Niederschläge!$R$2:$R$3589,AB$446)/SUM($H21:$J21)</f>
        <v>0.1532567049808429</v>
      </c>
      <c r="AC450" s="4">
        <f>COUNTIFS(Niederschläge!$U$2:$U$3589,$B450,Niederschläge!$R$2:$R$3589,AC$446)/SUM($H21:$J21)</f>
        <v>0.19348659003831417</v>
      </c>
      <c r="AD450" s="4">
        <f>COUNTIFS(Niederschläge!$U$2:$U$3589,$B450,Niederschläge!$R$2:$R$3589,AD$446)/SUM($H21:$J21)</f>
        <v>0</v>
      </c>
      <c r="AE450" s="4">
        <f>COUNTIFS(Niederschläge!$U$2:$U$3589,$B450,Niederschläge!$R$2:$R$3589,AE$446)/SUM($H21:$J21)</f>
        <v>0.13218390804597702</v>
      </c>
    </row>
    <row r="451" spans="1:31">
      <c r="A451" t="s">
        <v>92</v>
      </c>
      <c r="B451" s="7">
        <v>5</v>
      </c>
      <c r="H451" s="17"/>
      <c r="I451" s="17"/>
      <c r="J451" s="17"/>
      <c r="K451" s="68"/>
      <c r="L451" s="4">
        <f>COUNTIFS(Niederschläge!$U$2:$U$3589,$B451,Niederschläge!$V$2:$V$3589,L$446)/SUM($H22:$J22)</f>
        <v>1.7316017316017316E-2</v>
      </c>
      <c r="M451" s="4">
        <f>COUNTIFS(Niederschläge!$U$2:$U$3589,$B451,Niederschläge!$V$2:$V$3589,M$446)/SUM($H22:$J22)</f>
        <v>0</v>
      </c>
      <c r="N451" s="4">
        <f>COUNTIFS(Niederschläge!$U$2:$U$3589,$B451,Niederschläge!$V$2:$V$3589,N$446)/SUM($H22:$J22)</f>
        <v>0</v>
      </c>
      <c r="O451" s="4">
        <f>COUNTIFS(Niederschläge!$U$2:$U$3589,$B451,Niederschläge!$V$2:$V$3589,O$446)/SUM($H22:$J22)</f>
        <v>0</v>
      </c>
      <c r="P451" s="4">
        <f>COUNTIFS(Niederschläge!$U$2:$U$3589,$B451,Niederschläge!$V$2:$V$3589,P$446)/SUM($H22:$J22)</f>
        <v>0</v>
      </c>
      <c r="Q451" s="4">
        <f>COUNTIFS(Niederschläge!$U$2:$U$3589,$B451,Niederschläge!$V$2:$V$3589,Q$446)/SUM($H22:$J22)</f>
        <v>0.87445887445887449</v>
      </c>
      <c r="R451" s="4">
        <f>COUNTIFS(Niederschläge!$U$2:$U$3589,$B451,Niederschläge!$V$2:$V$3589,R$446)/SUM($H22:$J22)</f>
        <v>0.10822510822510822</v>
      </c>
      <c r="S451" s="4">
        <f>COUNTIFS(Niederschläge!$U$2:$U$3589,$B451,Niederschläge!$V$2:$V$3589,S$446)/SUM($H22:$J22)</f>
        <v>0</v>
      </c>
      <c r="T451" s="81">
        <f>COUNTIFS(Niederschläge!$U$2:$U$3589,$B451,Niederschläge!$V$2:$V$3589,T$446)/SUM($H22:$J22)</f>
        <v>0</v>
      </c>
      <c r="U451" s="4">
        <f>COUNTIFS(Niederschläge!$U$2:$U$3589,$B451,Niederschläge!$R$2:$R$3589,U$446)/SUM($H22:$J22)</f>
        <v>0</v>
      </c>
      <c r="V451" s="4">
        <f>COUNTIFS(Niederschläge!$U$2:$U$3589,$B451,Niederschläge!$R$2:$R$3589,V$446)/SUM($H22:$J22)</f>
        <v>0.67965367965367962</v>
      </c>
      <c r="W451" s="4">
        <f>COUNTIFS(Niederschläge!$U$2:$U$3589,$B451,Niederschläge!$R$2:$R$3589,W$446)/SUM($H22:$J22)</f>
        <v>0</v>
      </c>
      <c r="X451" s="4">
        <f>COUNTIFS(Niederschläge!$U$2:$U$3589,$B451,Niederschläge!$R$2:$R$3589,X$446)/SUM($H22:$J22)</f>
        <v>0</v>
      </c>
      <c r="Y451" s="4">
        <f>COUNTIFS(Niederschläge!$U$2:$U$3589,$B451,Niederschläge!$R$2:$R$3589,Y$446)/SUM($H22:$J22)</f>
        <v>1.7316017316017316E-2</v>
      </c>
      <c r="Z451" s="4">
        <f>COUNTIFS(Niederschläge!$U$2:$U$3589,$B451,Niederschläge!$R$2:$R$3589,Z$446)/SUM($H22:$J22)</f>
        <v>0.26406926406926406</v>
      </c>
      <c r="AA451" s="4">
        <f>COUNTIFS(Niederschläge!$U$2:$U$3589,$B451,Niederschläge!$R$2:$R$3589,AA$446)/SUM($H22:$J22)</f>
        <v>4.329004329004329E-3</v>
      </c>
      <c r="AB451" s="4">
        <f>COUNTIFS(Niederschläge!$U$2:$U$3589,$B451,Niederschläge!$R$2:$R$3589,AB$446)/SUM($H22:$J22)</f>
        <v>0</v>
      </c>
      <c r="AC451" s="4">
        <f>COUNTIFS(Niederschläge!$U$2:$U$3589,$B451,Niederschläge!$R$2:$R$3589,AC$446)/SUM($H22:$J22)</f>
        <v>0</v>
      </c>
      <c r="AD451" s="4">
        <f>COUNTIFS(Niederschläge!$U$2:$U$3589,$B451,Niederschläge!$R$2:$R$3589,AD$446)/SUM($H22:$J22)</f>
        <v>3.4632034632034632E-2</v>
      </c>
      <c r="AE451" s="4">
        <f>COUNTIFS(Niederschläge!$U$2:$U$3589,$B451,Niederschläge!$R$2:$R$3589,AE$446)/SUM($H22:$J22)</f>
        <v>0</v>
      </c>
    </row>
    <row r="452" spans="1:31">
      <c r="A452" t="s">
        <v>92</v>
      </c>
      <c r="B452" s="7">
        <v>6</v>
      </c>
      <c r="H452" s="17"/>
      <c r="I452" s="17"/>
      <c r="J452" s="17"/>
      <c r="K452" s="68"/>
      <c r="L452" s="4">
        <f>COUNTIFS(Niederschläge!$U$2:$U$3589,$B452,Niederschläge!$V$2:$V$3589,L$446)/SUM($H23:$J23)</f>
        <v>0.11519607843137254</v>
      </c>
      <c r="M452" s="4">
        <f>COUNTIFS(Niederschläge!$U$2:$U$3589,$B452,Niederschläge!$V$2:$V$3589,M$446)/SUM($H23:$J23)</f>
        <v>7.1078431372549017E-2</v>
      </c>
      <c r="N452" s="4">
        <f>COUNTIFS(Niederschläge!$U$2:$U$3589,$B452,Niederschläge!$V$2:$V$3589,N$446)/SUM($H23:$J23)</f>
        <v>8.8235294117647065E-2</v>
      </c>
      <c r="O452" s="4">
        <f>COUNTIFS(Niederschläge!$U$2:$U$3589,$B452,Niederschläge!$V$2:$V$3589,O$446)/SUM($H23:$J23)</f>
        <v>0.24019607843137256</v>
      </c>
      <c r="P452" s="4">
        <f>COUNTIFS(Niederschläge!$U$2:$U$3589,$B452,Niederschläge!$V$2:$V$3589,P$446)/SUM($H23:$J23)</f>
        <v>2.4509803921568627E-3</v>
      </c>
      <c r="Q452" s="4">
        <f>COUNTIFS(Niederschläge!$U$2:$U$3589,$B452,Niederschläge!$V$2:$V$3589,Q$446)/SUM($H23:$J23)</f>
        <v>4.9019607843137254E-3</v>
      </c>
      <c r="R452" s="4">
        <f>COUNTIFS(Niederschläge!$U$2:$U$3589,$B452,Niederschläge!$V$2:$V$3589,R$446)/SUM($H23:$J23)</f>
        <v>0.15686274509803921</v>
      </c>
      <c r="S452" s="4">
        <f>COUNTIFS(Niederschläge!$U$2:$U$3589,$B452,Niederschläge!$V$2:$V$3589,S$446)/SUM($H23:$J23)</f>
        <v>7.3529411764705881E-3</v>
      </c>
      <c r="T452" s="81">
        <f>COUNTIFS(Niederschläge!$U$2:$U$3589,$B452,Niederschläge!$V$2:$V$3589,T$446)/SUM($H23:$J23)</f>
        <v>0.31372549019607843</v>
      </c>
      <c r="U452" s="4">
        <f>COUNTIFS(Niederschläge!$U$2:$U$3589,$B452,Niederschläge!$R$2:$R$3589,U$446)/SUM($H23:$J23)</f>
        <v>0.13480392156862744</v>
      </c>
      <c r="V452" s="4">
        <f>COUNTIFS(Niederschläge!$U$2:$U$3589,$B452,Niederschläge!$R$2:$R$3589,V$446)/SUM($H23:$J23)</f>
        <v>9.8039215686274508E-3</v>
      </c>
      <c r="W452" s="4">
        <f>COUNTIFS(Niederschläge!$U$2:$U$3589,$B452,Niederschläge!$R$2:$R$3589,W$446)/SUM($H23:$J23)</f>
        <v>0.11029411764705882</v>
      </c>
      <c r="X452" s="4">
        <f>COUNTIFS(Niederschläge!$U$2:$U$3589,$B452,Niederschläge!$R$2:$R$3589,X$446)/SUM($H23:$J23)</f>
        <v>6.6176470588235295E-2</v>
      </c>
      <c r="Y452" s="4">
        <f>COUNTIFS(Niederschläge!$U$2:$U$3589,$B452,Niederschläge!$R$2:$R$3589,Y$446)/SUM($H23:$J23)</f>
        <v>5.8823529411764705E-2</v>
      </c>
      <c r="Z452" s="4">
        <f>COUNTIFS(Niederschläge!$U$2:$U$3589,$B452,Niederschläge!$R$2:$R$3589,Z$446)/SUM($H23:$J23)</f>
        <v>0.12990196078431374</v>
      </c>
      <c r="AA452" s="4">
        <f>COUNTIFS(Niederschläge!$U$2:$U$3589,$B452,Niederschläge!$R$2:$R$3589,AA$446)/SUM($H23:$J23)</f>
        <v>0.2107843137254902</v>
      </c>
      <c r="AB452" s="4">
        <f>COUNTIFS(Niederschläge!$U$2:$U$3589,$B452,Niederschläge!$R$2:$R$3589,AB$446)/SUM($H23:$J23)</f>
        <v>5.1470588235294115E-2</v>
      </c>
      <c r="AC452" s="4">
        <f>COUNTIFS(Niederschläge!$U$2:$U$3589,$B452,Niederschläge!$R$2:$R$3589,AC$446)/SUM($H23:$J23)</f>
        <v>7.1078431372549017E-2</v>
      </c>
      <c r="AD452" s="4">
        <f>COUNTIFS(Niederschläge!$U$2:$U$3589,$B452,Niederschläge!$R$2:$R$3589,AD$446)/SUM($H23:$J23)</f>
        <v>2.2058823529411766E-2</v>
      </c>
      <c r="AE452" s="4">
        <f>COUNTIFS(Niederschläge!$U$2:$U$3589,$B452,Niederschläge!$R$2:$R$3589,AE$446)/SUM($H23:$J23)</f>
        <v>0.13480392156862744</v>
      </c>
    </row>
    <row r="453" spans="1:31">
      <c r="A453" t="s">
        <v>92</v>
      </c>
      <c r="B453" s="7">
        <v>7</v>
      </c>
      <c r="H453" s="17"/>
      <c r="I453" s="17"/>
      <c r="J453" s="17"/>
      <c r="K453" s="68"/>
      <c r="L453" s="4">
        <f>COUNTIFS(Niederschläge!$U$2:$U$3589,$B453,Niederschläge!$V$2:$V$3589,L$446)/SUM($H24:$J24)</f>
        <v>9.1116173120728925E-3</v>
      </c>
      <c r="M453" s="4">
        <f>COUNTIFS(Niederschläge!$U$2:$U$3589,$B453,Niederschläge!$V$2:$V$3589,M$446)/SUM($H24:$J24)</f>
        <v>0.27107061503416857</v>
      </c>
      <c r="N453" s="4">
        <f>COUNTIFS(Niederschläge!$U$2:$U$3589,$B453,Niederschläge!$V$2:$V$3589,N$446)/SUM($H24:$J24)</f>
        <v>0.18678815489749431</v>
      </c>
      <c r="O453" s="4">
        <f>COUNTIFS(Niederschläge!$U$2:$U$3589,$B453,Niederschläge!$V$2:$V$3589,O$446)/SUM($H24:$J24)</f>
        <v>0.11389521640091116</v>
      </c>
      <c r="P453" s="4">
        <f>COUNTIFS(Niederschläge!$U$2:$U$3589,$B453,Niederschläge!$V$2:$V$3589,P$446)/SUM($H24:$J24)</f>
        <v>0.24373576309794989</v>
      </c>
      <c r="Q453" s="4">
        <f>COUNTIFS(Niederschläge!$U$2:$U$3589,$B453,Niederschläge!$V$2:$V$3589,Q$446)/SUM($H24:$J24)</f>
        <v>0</v>
      </c>
      <c r="R453" s="4">
        <f>COUNTIFS(Niederschläge!$U$2:$U$3589,$B453,Niederschläge!$V$2:$V$3589,R$446)/SUM($H24:$J24)</f>
        <v>0</v>
      </c>
      <c r="S453" s="4">
        <f>COUNTIFS(Niederschläge!$U$2:$U$3589,$B453,Niederschläge!$V$2:$V$3589,S$446)/SUM($H24:$J24)</f>
        <v>0.14350797266514806</v>
      </c>
      <c r="T453" s="81">
        <f>COUNTIFS(Niederschläge!$U$2:$U$3589,$B453,Niederschläge!$V$2:$V$3589,T$446)/SUM($H24:$J24)</f>
        <v>3.1890660592255128E-2</v>
      </c>
      <c r="U453" s="4">
        <f>COUNTIFS(Niederschläge!$U$2:$U$3589,$B453,Niederschläge!$R$2:$R$3589,U$446)/SUM($H24:$J24)</f>
        <v>2.9612756264236904E-2</v>
      </c>
      <c r="V453" s="4">
        <f>COUNTIFS(Niederschläge!$U$2:$U$3589,$B453,Niederschläge!$R$2:$R$3589,V$446)/SUM($H24:$J24)</f>
        <v>6.8337129840546698E-3</v>
      </c>
      <c r="W453" s="4">
        <f>COUNTIFS(Niederschläge!$U$2:$U$3589,$B453,Niederschläge!$R$2:$R$3589,W$446)/SUM($H24:$J24)</f>
        <v>7.289293849658314E-2</v>
      </c>
      <c r="X453" s="4">
        <f>COUNTIFS(Niederschläge!$U$2:$U$3589,$B453,Niederschläge!$R$2:$R$3589,X$446)/SUM($H24:$J24)</f>
        <v>0</v>
      </c>
      <c r="Y453" s="4">
        <f>COUNTIFS(Niederschläge!$U$2:$U$3589,$B453,Niederschläge!$R$2:$R$3589,Y$446)/SUM($H24:$J24)</f>
        <v>0</v>
      </c>
      <c r="Z453" s="4">
        <f>COUNTIFS(Niederschläge!$U$2:$U$3589,$B453,Niederschläge!$R$2:$R$3589,Z$446)/SUM($H24:$J24)</f>
        <v>0.34624145785876992</v>
      </c>
      <c r="AA453" s="4">
        <f>COUNTIFS(Niederschläge!$U$2:$U$3589,$B453,Niederschläge!$R$2:$R$3589,AA$446)/SUM($H24:$J24)</f>
        <v>2.5056947608200455E-2</v>
      </c>
      <c r="AB453" s="4">
        <f>COUNTIFS(Niederschläge!$U$2:$U$3589,$B453,Niederschläge!$R$2:$R$3589,AB$446)/SUM($H24:$J24)</f>
        <v>0.18906605922551253</v>
      </c>
      <c r="AC453" s="4">
        <f>COUNTIFS(Niederschläge!$U$2:$U$3589,$B453,Niederschläge!$R$2:$R$3589,AC$446)/SUM($H24:$J24)</f>
        <v>0.23462414578587698</v>
      </c>
      <c r="AD453" s="4">
        <f>COUNTIFS(Niederschläge!$U$2:$U$3589,$B453,Niederschläge!$R$2:$R$3589,AD$446)/SUM($H24:$J24)</f>
        <v>2.2779043280182231E-3</v>
      </c>
      <c r="AE453" s="4">
        <f>COUNTIFS(Niederschläge!$U$2:$U$3589,$B453,Niederschläge!$R$2:$R$3589,AE$446)/SUM($H24:$J24)</f>
        <v>9.3394077448747156E-2</v>
      </c>
    </row>
    <row r="454" spans="1:31">
      <c r="A454" t="s">
        <v>92</v>
      </c>
      <c r="B454" s="7">
        <v>8</v>
      </c>
      <c r="H454" s="17"/>
      <c r="I454" s="17"/>
      <c r="J454" s="17"/>
      <c r="K454" s="68"/>
      <c r="L454" s="4">
        <f>COUNTIFS(Niederschläge!$U$2:$U$3589,$B454,Niederschläge!$V$2:$V$3589,L$446)/SUM($H25:$J25)</f>
        <v>0</v>
      </c>
      <c r="M454" s="4">
        <f>COUNTIFS(Niederschläge!$U$2:$U$3589,$B454,Niederschläge!$V$2:$V$3589,M$446)/SUM($H25:$J25)</f>
        <v>0.20714285714285716</v>
      </c>
      <c r="N454" s="4">
        <f>COUNTIFS(Niederschläge!$U$2:$U$3589,$B454,Niederschläge!$V$2:$V$3589,N$446)/SUM($H25:$J25)</f>
        <v>0.20357142857142857</v>
      </c>
      <c r="O454" s="4">
        <f>COUNTIFS(Niederschläge!$U$2:$U$3589,$B454,Niederschläge!$V$2:$V$3589,O$446)/SUM($H25:$J25)</f>
        <v>6.0714285714285714E-2</v>
      </c>
      <c r="P454" s="4">
        <f>COUNTIFS(Niederschläge!$U$2:$U$3589,$B454,Niederschläge!$V$2:$V$3589,P$446)/SUM($H25:$J25)</f>
        <v>0.30714285714285716</v>
      </c>
      <c r="Q454" s="4">
        <f>COUNTIFS(Niederschläge!$U$2:$U$3589,$B454,Niederschläge!$V$2:$V$3589,Q$446)/SUM($H25:$J25)</f>
        <v>0</v>
      </c>
      <c r="R454" s="4">
        <f>COUNTIFS(Niederschläge!$U$2:$U$3589,$B454,Niederschläge!$V$2:$V$3589,R$446)/SUM($H25:$J25)</f>
        <v>0</v>
      </c>
      <c r="S454" s="4">
        <f>COUNTIFS(Niederschläge!$U$2:$U$3589,$B454,Niederschläge!$V$2:$V$3589,S$446)/SUM($H25:$J25)</f>
        <v>0.2</v>
      </c>
      <c r="T454" s="81">
        <f>COUNTIFS(Niederschläge!$U$2:$U$3589,$B454,Niederschläge!$V$2:$V$3589,T$446)/SUM($H25:$J25)</f>
        <v>2.1428571428571429E-2</v>
      </c>
      <c r="U454" s="4">
        <f>COUNTIFS(Niederschläge!$U$2:$U$3589,$B454,Niederschläge!$R$2:$R$3589,U$446)/SUM($H25:$J25)</f>
        <v>3.5714285714285713E-3</v>
      </c>
      <c r="V454" s="4">
        <f>COUNTIFS(Niederschläge!$U$2:$U$3589,$B454,Niederschläge!$R$2:$R$3589,V$446)/SUM($H25:$J25)</f>
        <v>7.1428571428571426E-3</v>
      </c>
      <c r="W454" s="4">
        <f>COUNTIFS(Niederschläge!$U$2:$U$3589,$B454,Niederschläge!$R$2:$R$3589,W$446)/SUM($H25:$J25)</f>
        <v>6.7857142857142852E-2</v>
      </c>
      <c r="X454" s="4">
        <f>COUNTIFS(Niederschläge!$U$2:$U$3589,$B454,Niederschläge!$R$2:$R$3589,X$446)/SUM($H25:$J25)</f>
        <v>0</v>
      </c>
      <c r="Y454" s="4">
        <f>COUNTIFS(Niederschläge!$U$2:$U$3589,$B454,Niederschläge!$R$2:$R$3589,Y$446)/SUM($H25:$J25)</f>
        <v>0</v>
      </c>
      <c r="Z454" s="4">
        <f>COUNTIFS(Niederschläge!$U$2:$U$3589,$B454,Niederschläge!$R$2:$R$3589,Z$446)/SUM($H25:$J25)</f>
        <v>0.44642857142857145</v>
      </c>
      <c r="AA454" s="4">
        <f>COUNTIFS(Niederschläge!$U$2:$U$3589,$B454,Niederschläge!$R$2:$R$3589,AA$446)/SUM($H25:$J25)</f>
        <v>7.1428571428571426E-3</v>
      </c>
      <c r="AB454" s="4">
        <f>COUNTIFS(Niederschläge!$U$2:$U$3589,$B454,Niederschläge!$R$2:$R$3589,AB$446)/SUM($H25:$J25)</f>
        <v>0.14285714285714285</v>
      </c>
      <c r="AC454" s="4">
        <f>COUNTIFS(Niederschläge!$U$2:$U$3589,$B454,Niederschläge!$R$2:$R$3589,AC$446)/SUM($H25:$J25)</f>
        <v>0.3</v>
      </c>
      <c r="AD454" s="4">
        <f>COUNTIFS(Niederschläge!$U$2:$U$3589,$B454,Niederschläge!$R$2:$R$3589,AD$446)/SUM($H25:$J25)</f>
        <v>0</v>
      </c>
      <c r="AE454" s="4">
        <f>COUNTIFS(Niederschläge!$U$2:$U$3589,$B454,Niederschläge!$R$2:$R$3589,AE$446)/SUM($H25:$J25)</f>
        <v>2.5000000000000001E-2</v>
      </c>
    </row>
    <row r="455" spans="1:31">
      <c r="A455" s="5" t="s">
        <v>92</v>
      </c>
      <c r="B455" s="6">
        <v>9</v>
      </c>
      <c r="C455" s="5"/>
      <c r="D455" s="5"/>
      <c r="E455" s="5"/>
      <c r="F455" s="5"/>
      <c r="G455" s="5"/>
      <c r="H455" s="35"/>
      <c r="I455" s="35"/>
      <c r="J455" s="35"/>
      <c r="K455" s="82"/>
      <c r="L455" s="83">
        <f>COUNTIFS(Niederschläge!$U$2:$U$3589,$B455,Niederschläge!$V$2:$V$3589,L$446)/SUM($H26:$J26)</f>
        <v>0.11621621621621622</v>
      </c>
      <c r="M455" s="83">
        <f>COUNTIFS(Niederschläge!$U$2:$U$3589,$B455,Niederschläge!$V$2:$V$3589,M$446)/SUM($H26:$J26)</f>
        <v>0.14324324324324325</v>
      </c>
      <c r="N455" s="83">
        <f>COUNTIFS(Niederschläge!$U$2:$U$3589,$B455,Niederschläge!$V$2:$V$3589,N$446)/SUM($H26:$J26)</f>
        <v>0.22162162162162163</v>
      </c>
      <c r="O455" s="83">
        <f>COUNTIFS(Niederschläge!$U$2:$U$3589,$B455,Niederschläge!$V$2:$V$3589,O$446)/SUM($H26:$J26)</f>
        <v>0.18108108108108109</v>
      </c>
      <c r="P455" s="83">
        <f>COUNTIFS(Niederschläge!$U$2:$U$3589,$B455,Niederschläge!$V$2:$V$3589,P$446)/SUM($H26:$J26)</f>
        <v>5.675675675675676E-2</v>
      </c>
      <c r="Q455" s="83">
        <f>COUNTIFS(Niederschläge!$U$2:$U$3589,$B455,Niederschläge!$V$2:$V$3589,Q$446)/SUM($H26:$J26)</f>
        <v>8.1081081081081086E-3</v>
      </c>
      <c r="R455" s="83">
        <f>COUNTIFS(Niederschläge!$U$2:$U$3589,$B455,Niederschläge!$V$2:$V$3589,R$446)/SUM($H26:$J26)</f>
        <v>2.1621621621621623E-2</v>
      </c>
      <c r="S455" s="83">
        <f>COUNTIFS(Niederschläge!$U$2:$U$3589,$B455,Niederschläge!$V$2:$V$3589,S$446)/SUM($H26:$J26)</f>
        <v>1.3513513513513514E-2</v>
      </c>
      <c r="T455" s="84">
        <f>COUNTIFS(Niederschläge!$U$2:$U$3589,$B455,Niederschläge!$V$2:$V$3589,T$446)/SUM($H26:$J26)</f>
        <v>0.23783783783783785</v>
      </c>
      <c r="U455" s="83">
        <f>COUNTIFS(Niederschläge!$U$2:$U$3589,$B455,Niederschläge!$R$2:$R$3589,U$446)/SUM($H26:$J26)</f>
        <v>7.0270270270270274E-2</v>
      </c>
      <c r="V455" s="83">
        <f>COUNTIFS(Niederschläge!$U$2:$U$3589,$B455,Niederschläge!$R$2:$R$3589,V$446)/SUM($H26:$J26)</f>
        <v>1.6216216216216217E-2</v>
      </c>
      <c r="W455" s="83">
        <f>COUNTIFS(Niederschläge!$U$2:$U$3589,$B455,Niederschläge!$R$2:$R$3589,W$446)/SUM($H26:$J26)</f>
        <v>0.11351351351351352</v>
      </c>
      <c r="X455" s="83">
        <f>COUNTIFS(Niederschläge!$U$2:$U$3589,$B455,Niederschläge!$R$2:$R$3589,X$446)/SUM($H26:$J26)</f>
        <v>8.1081081081081086E-3</v>
      </c>
      <c r="Y455" s="83">
        <f>COUNTIFS(Niederschläge!$U$2:$U$3589,$B455,Niederschläge!$R$2:$R$3589,Y$446)/SUM($H26:$J26)</f>
        <v>5.4054054054054057E-3</v>
      </c>
      <c r="Z455" s="83">
        <f>COUNTIFS(Niederschläge!$U$2:$U$3589,$B455,Niederschläge!$R$2:$R$3589,Z$446)/SUM($H26:$J26)</f>
        <v>0.21891891891891893</v>
      </c>
      <c r="AA455" s="83">
        <f>COUNTIFS(Niederschläge!$U$2:$U$3589,$B455,Niederschläge!$R$2:$R$3589,AA$446)/SUM($H26:$J26)</f>
        <v>0.16216216216216217</v>
      </c>
      <c r="AB455" s="83">
        <f>COUNTIFS(Niederschläge!$U$2:$U$3589,$B455,Niederschläge!$R$2:$R$3589,AB$446)/SUM($H26:$J26)</f>
        <v>0.12972972972972974</v>
      </c>
      <c r="AC455" s="83">
        <f>COUNTIFS(Niederschläge!$U$2:$U$3589,$B455,Niederschläge!$R$2:$R$3589,AC$446)/SUM($H26:$J26)</f>
        <v>0.11891891891891893</v>
      </c>
      <c r="AD455" s="83">
        <f>COUNTIFS(Niederschläge!$U$2:$U$3589,$B455,Niederschläge!$R$2:$R$3589,AD$446)/SUM($H26:$J26)</f>
        <v>2.7027027027027029E-3</v>
      </c>
      <c r="AE455" s="83">
        <f>COUNTIFS(Niederschläge!$U$2:$U$3589,$B455,Niederschläge!$R$2:$R$3589,AE$446)/SUM($H26:$J26)</f>
        <v>0.15405405405405406</v>
      </c>
    </row>
    <row r="456" spans="1:31">
      <c r="A456" t="s">
        <v>206</v>
      </c>
      <c r="B456" s="7">
        <v>1</v>
      </c>
      <c r="C456" s="4">
        <f>COUNTIFS(Niederschläge!$V$2:$V$3589,$B456,Niederschläge!$U$2:$U$3589,C$446)/SUM($N18:$P18)</f>
        <v>0.11052631578947368</v>
      </c>
      <c r="D456" s="4">
        <f>COUNTIFS(Niederschläge!$V$2:$V$3589,$B456,Niederschläge!$U$2:$U$3589,D$446)/SUM($N18:$P18)</f>
        <v>0.3236842105263158</v>
      </c>
      <c r="E456" s="4">
        <f>COUNTIFS(Niederschläge!$V$2:$V$3589,$B456,Niederschläge!$U$2:$U$3589,E$446)/SUM($N18:$P18)</f>
        <v>0.29210526315789476</v>
      </c>
      <c r="F456" s="4">
        <f>COUNTIFS(Niederschläge!$V$2:$V$3589,$B456,Niederschläge!$U$2:$U$3589,F$446)/SUM($N18:$P18)</f>
        <v>1.5789473684210527E-2</v>
      </c>
      <c r="G456" s="4">
        <f>COUNTIFS(Niederschläge!$V$2:$V$3589,$B456,Niederschläge!$U$2:$U$3589,G$446)/SUM($N18:$P18)</f>
        <v>1.0526315789473684E-2</v>
      </c>
      <c r="H456" s="4">
        <f>COUNTIFS(Niederschläge!$V$2:$V$3589,$B456,Niederschläge!$U$2:$U$3589,H$446)/SUM($N18:$P18)</f>
        <v>0.12368421052631579</v>
      </c>
      <c r="I456" s="4">
        <f>COUNTIFS(Niederschläge!$V$2:$V$3589,$B456,Niederschläge!$U$2:$U$3589,I$446)/SUM($N18:$P18)</f>
        <v>1.0526315789473684E-2</v>
      </c>
      <c r="J456" s="4">
        <f>COUNTIFS(Niederschläge!$V$2:$V$3589,$B456,Niederschläge!$U$2:$U$3589,J$446)/SUM($N18:$P18)</f>
        <v>0</v>
      </c>
      <c r="K456" s="81">
        <f>COUNTIFS(Niederschläge!$V$2:$V$3589,$B456,Niederschläge!$U$2:$U$3589,K$446)/SUM($N18:$P18)</f>
        <v>0.11315789473684211</v>
      </c>
      <c r="L456" s="17"/>
      <c r="M456" s="17"/>
      <c r="N456" s="17"/>
      <c r="O456" s="17"/>
      <c r="P456" s="17"/>
      <c r="Q456" s="17"/>
      <c r="R456" s="17"/>
      <c r="S456" s="17"/>
      <c r="T456" s="68"/>
      <c r="U456" s="4">
        <f>COUNTIFS(Niederschläge!$V$2:$V$3589,$B456,Niederschläge!$R$2:$R$3589,U$446)/SUM($N18:$P18)</f>
        <v>0.10526315789473684</v>
      </c>
      <c r="V456" s="4">
        <f>COUNTIFS(Niederschläge!$V$2:$V$3589,$B456,Niederschläge!$R$2:$R$3589,V$446)/SUM($N18:$P18)</f>
        <v>0.11842105263157894</v>
      </c>
      <c r="W456" s="4">
        <f>COUNTIFS(Niederschläge!$V$2:$V$3589,$B456,Niederschläge!$R$2:$R$3589,W$446)/SUM($N18:$P18)</f>
        <v>2.6315789473684209E-2</v>
      </c>
      <c r="X456" s="4">
        <f>COUNTIFS(Niederschläge!$V$2:$V$3589,$B456,Niederschläge!$R$2:$R$3589,X$446)/SUM($N18:$P18)</f>
        <v>0.11315789473684211</v>
      </c>
      <c r="Y456" s="4">
        <f>COUNTIFS(Niederschläge!$V$2:$V$3589,$B456,Niederschläge!$R$2:$R$3589,Y$446)/SUM($N18:$P18)</f>
        <v>0.25</v>
      </c>
      <c r="Z456" s="4">
        <f>COUNTIFS(Niederschläge!$V$2:$V$3589,$B456,Niederschläge!$R$2:$R$3589,Z$446)/SUM($N18:$P18)</f>
        <v>2.1052631578947368E-2</v>
      </c>
      <c r="AA456" s="4">
        <f>COUNTIFS(Niederschläge!$V$2:$V$3589,$B456,Niederschläge!$R$2:$R$3589,AA$446)/SUM($N18:$P18)</f>
        <v>0.15789473684210525</v>
      </c>
      <c r="AB456" s="4">
        <f>COUNTIFS(Niederschläge!$V$2:$V$3589,$B456,Niederschläge!$R$2:$R$3589,AB$446)/SUM($N18:$P18)</f>
        <v>1.5789473684210527E-2</v>
      </c>
      <c r="AC456" s="4">
        <f>COUNTIFS(Niederschläge!$V$2:$V$3589,$B456,Niederschläge!$R$2:$R$3589,AC$446)/SUM($N18:$P18)</f>
        <v>1.3157894736842105E-2</v>
      </c>
      <c r="AD456" s="4">
        <f>COUNTIFS(Niederschläge!$V$2:$V$3589,$B456,Niederschläge!$R$2:$R$3589,AD$446)/SUM($N18:$P18)</f>
        <v>9.7368421052631576E-2</v>
      </c>
      <c r="AE456" s="4">
        <f>COUNTIFS(Niederschläge!$V$2:$V$3589,$B456,Niederschläge!$R$2:$R$3589,AE$446)/SUM($N18:$P18)</f>
        <v>8.1578947368421056E-2</v>
      </c>
    </row>
    <row r="457" spans="1:31">
      <c r="A457" t="s">
        <v>206</v>
      </c>
      <c r="B457" s="7">
        <v>2</v>
      </c>
      <c r="C457" s="4">
        <f>COUNTIFS(Niederschläge!$V$2:$V$3589,$B457,Niederschläge!$U$2:$U$3589,C$446)/SUM($N19:$P19)</f>
        <v>0</v>
      </c>
      <c r="D457" s="4">
        <f>COUNTIFS(Niederschläge!$V$2:$V$3589,$B457,Niederschläge!$U$2:$U$3589,D$446)/SUM($N19:$P19)</f>
        <v>8.130081300813009E-3</v>
      </c>
      <c r="E457" s="4">
        <f>COUNTIFS(Niederschläge!$V$2:$V$3589,$B457,Niederschläge!$U$2:$U$3589,E$446)/SUM($N19:$P19)</f>
        <v>2.4390243902439025E-2</v>
      </c>
      <c r="F457" s="4">
        <f>COUNTIFS(Niederschläge!$V$2:$V$3589,$B457,Niederschläge!$U$2:$U$3589,F$446)/SUM($N19:$P19)</f>
        <v>0.26558265582655827</v>
      </c>
      <c r="G457" s="4">
        <f>COUNTIFS(Niederschläge!$V$2:$V$3589,$B457,Niederschläge!$U$2:$U$3589,G$446)/SUM($N19:$P19)</f>
        <v>0</v>
      </c>
      <c r="H457" s="4">
        <f>COUNTIFS(Niederschläge!$V$2:$V$3589,$B457,Niederschläge!$U$2:$U$3589,H$446)/SUM($N19:$P19)</f>
        <v>7.8590785907859076E-2</v>
      </c>
      <c r="I457" s="4">
        <f>COUNTIFS(Niederschläge!$V$2:$V$3589,$B457,Niederschläge!$U$2:$U$3589,I$446)/SUM($N19:$P19)</f>
        <v>0.3224932249322493</v>
      </c>
      <c r="J457" s="4">
        <f>COUNTIFS(Niederschläge!$V$2:$V$3589,$B457,Niederschläge!$U$2:$U$3589,J$446)/SUM($N19:$P19)</f>
        <v>0.15718157181571815</v>
      </c>
      <c r="K457" s="81">
        <f>COUNTIFS(Niederschläge!$V$2:$V$3589,$B457,Niederschläge!$U$2:$U$3589,K$446)/SUM($N19:$P19)</f>
        <v>0.14363143631436315</v>
      </c>
      <c r="L457" s="17"/>
      <c r="M457" s="17"/>
      <c r="N457" s="17"/>
      <c r="O457" s="17"/>
      <c r="P457" s="17"/>
      <c r="Q457" s="17"/>
      <c r="R457" s="17"/>
      <c r="S457" s="17"/>
      <c r="T457" s="68"/>
      <c r="U457" s="4">
        <f>COUNTIFS(Niederschläge!$V$2:$V$3589,$B457,Niederschläge!$R$2:$R$3589,U$446)/SUM($N19:$P19)</f>
        <v>2.4390243902439025E-2</v>
      </c>
      <c r="V457" s="4">
        <f>COUNTIFS(Niederschläge!$V$2:$V$3589,$B457,Niederschläge!$R$2:$R$3589,V$446)/SUM($N19:$P19)</f>
        <v>2.7100271002710027E-3</v>
      </c>
      <c r="W457" s="4">
        <f>COUNTIFS(Niederschläge!$V$2:$V$3589,$B457,Niederschläge!$R$2:$R$3589,W$446)/SUM($N19:$P19)</f>
        <v>0.14092140921409213</v>
      </c>
      <c r="X457" s="4">
        <f>COUNTIFS(Niederschläge!$V$2:$V$3589,$B457,Niederschläge!$R$2:$R$3589,X$446)/SUM($N19:$P19)</f>
        <v>2.7100271002710027E-3</v>
      </c>
      <c r="Y457" s="4">
        <f>COUNTIFS(Niederschläge!$V$2:$V$3589,$B457,Niederschläge!$R$2:$R$3589,Y$446)/SUM($N19:$P19)</f>
        <v>0</v>
      </c>
      <c r="Z457" s="4">
        <f>COUNTIFS(Niederschläge!$V$2:$V$3589,$B457,Niederschläge!$R$2:$R$3589,Z$446)/SUM($N19:$P19)</f>
        <v>0.48780487804878048</v>
      </c>
      <c r="AA457" s="4">
        <f>COUNTIFS(Niederschläge!$V$2:$V$3589,$B457,Niederschläge!$R$2:$R$3589,AA$446)/SUM($N19:$P19)</f>
        <v>7.3170731707317069E-2</v>
      </c>
      <c r="AB457" s="4">
        <f>COUNTIFS(Niederschläge!$V$2:$V$3589,$B457,Niederschläge!$R$2:$R$3589,AB$446)/SUM($N19:$P19)</f>
        <v>0.13550135501355012</v>
      </c>
      <c r="AC457" s="4">
        <f>COUNTIFS(Niederschläge!$V$2:$V$3589,$B457,Niederschläge!$R$2:$R$3589,AC$446)/SUM($N19:$P19)</f>
        <v>0.1111111111111111</v>
      </c>
      <c r="AD457" s="4">
        <f>COUNTIFS(Niederschläge!$V$2:$V$3589,$B457,Niederschläge!$R$2:$R$3589,AD$446)/SUM($N19:$P19)</f>
        <v>0</v>
      </c>
      <c r="AE457" s="4">
        <f>COUNTIFS(Niederschläge!$V$2:$V$3589,$B457,Niederschläge!$R$2:$R$3589,AE$446)/SUM($N19:$P19)</f>
        <v>2.1680216802168022E-2</v>
      </c>
    </row>
    <row r="458" spans="1:31">
      <c r="A458" t="s">
        <v>206</v>
      </c>
      <c r="B458" s="7">
        <v>3</v>
      </c>
      <c r="C458" s="4">
        <f>COUNTIFS(Niederschläge!$V$2:$V$3589,$B458,Niederschläge!$U$2:$U$3589,C$446)/SUM($N20:$P20)</f>
        <v>0</v>
      </c>
      <c r="D458" s="4">
        <f>COUNTIFS(Niederschläge!$V$2:$V$3589,$B458,Niederschläge!$U$2:$U$3589,D$446)/SUM($N20:$P20)</f>
        <v>0</v>
      </c>
      <c r="E458" s="4">
        <f>COUNTIFS(Niederschläge!$V$2:$V$3589,$B458,Niederschläge!$U$2:$U$3589,E$446)/SUM($N20:$P20)</f>
        <v>3.0226700251889168E-2</v>
      </c>
      <c r="F458" s="4">
        <f>COUNTIFS(Niederschläge!$V$2:$V$3589,$B458,Niederschläge!$U$2:$U$3589,F$446)/SUM($N20:$P20)</f>
        <v>0.32241813602015112</v>
      </c>
      <c r="G458" s="4">
        <f>COUNTIFS(Niederschläge!$V$2:$V$3589,$B458,Niederschläge!$U$2:$U$3589,G$446)/SUM($N20:$P20)</f>
        <v>0</v>
      </c>
      <c r="H458" s="4">
        <f>COUNTIFS(Niederschläge!$V$2:$V$3589,$B458,Niederschläge!$U$2:$U$3589,H$446)/SUM($N20:$P20)</f>
        <v>9.06801007556675E-2</v>
      </c>
      <c r="I458" s="4">
        <f>COUNTIFS(Niederschläge!$V$2:$V$3589,$B458,Niederschläge!$U$2:$U$3589,I$446)/SUM($N20:$P20)</f>
        <v>0.20654911838790932</v>
      </c>
      <c r="J458" s="4">
        <f>COUNTIFS(Niederschläge!$V$2:$V$3589,$B458,Niederschläge!$U$2:$U$3589,J$446)/SUM($N20:$P20)</f>
        <v>0.14357682619647355</v>
      </c>
      <c r="K458" s="81">
        <f>COUNTIFS(Niederschläge!$V$2:$V$3589,$B458,Niederschläge!$U$2:$U$3589,K$446)/SUM($N20:$P20)</f>
        <v>0.20654911838790932</v>
      </c>
      <c r="L458" s="17"/>
      <c r="M458" s="17"/>
      <c r="N458" s="17"/>
      <c r="O458" s="17"/>
      <c r="P458" s="17"/>
      <c r="Q458" s="17"/>
      <c r="R458" s="17"/>
      <c r="S458" s="17"/>
      <c r="T458" s="68"/>
      <c r="U458" s="4">
        <f>COUNTIFS(Niederschläge!$V$2:$V$3589,$B458,Niederschläge!$R$2:$R$3589,U$446)/SUM($N20:$P20)</f>
        <v>2.0151133501259445E-2</v>
      </c>
      <c r="V458" s="4">
        <f>COUNTIFS(Niederschläge!$V$2:$V$3589,$B458,Niederschläge!$R$2:$R$3589,V$446)/SUM($N20:$P20)</f>
        <v>7.556675062972292E-3</v>
      </c>
      <c r="W458" s="4">
        <f>COUNTIFS(Niederschläge!$V$2:$V$3589,$B458,Niederschläge!$R$2:$R$3589,W$446)/SUM($N20:$P20)</f>
        <v>0.12342569269521411</v>
      </c>
      <c r="X458" s="4">
        <f>COUNTIFS(Niederschläge!$V$2:$V$3589,$B458,Niederschläge!$R$2:$R$3589,X$446)/SUM($N20:$P20)</f>
        <v>2.5188916876574307E-3</v>
      </c>
      <c r="Y458" s="4">
        <f>COUNTIFS(Niederschläge!$V$2:$V$3589,$B458,Niederschläge!$R$2:$R$3589,Y$446)/SUM($N20:$P20)</f>
        <v>7.556675062972292E-3</v>
      </c>
      <c r="Z458" s="4">
        <f>COUNTIFS(Niederschläge!$V$2:$V$3589,$B458,Niederschläge!$R$2:$R$3589,Z$446)/SUM($N20:$P20)</f>
        <v>0.29722921914357681</v>
      </c>
      <c r="AA458" s="4">
        <f>COUNTIFS(Niederschläge!$V$2:$V$3589,$B458,Niederschläge!$R$2:$R$3589,AA$446)/SUM($N20:$P20)</f>
        <v>6.2972292191435769E-2</v>
      </c>
      <c r="AB458" s="4">
        <f>COUNTIFS(Niederschläge!$V$2:$V$3589,$B458,Niederschläge!$R$2:$R$3589,AB$446)/SUM($N20:$P20)</f>
        <v>0.17632241813602015</v>
      </c>
      <c r="AC458" s="4">
        <f>COUNTIFS(Niederschläge!$V$2:$V$3589,$B458,Niederschläge!$R$2:$R$3589,AC$446)/SUM($N20:$P20)</f>
        <v>0.20403022670025189</v>
      </c>
      <c r="AD458" s="4">
        <f>COUNTIFS(Niederschläge!$V$2:$V$3589,$B458,Niederschläge!$R$2:$R$3589,AD$446)/SUM($N20:$P20)</f>
        <v>2.5188916876574307E-3</v>
      </c>
      <c r="AE458" s="4">
        <f>COUNTIFS(Niederschläge!$V$2:$V$3589,$B458,Niederschläge!$R$2:$R$3589,AE$446)/SUM($N20:$P20)</f>
        <v>9.5717884130982367E-2</v>
      </c>
    </row>
    <row r="459" spans="1:31">
      <c r="A459" t="s">
        <v>206</v>
      </c>
      <c r="B459" s="7">
        <v>4</v>
      </c>
      <c r="C459" s="4">
        <f>COUNTIFS(Niederschläge!$V$2:$V$3589,$B459,Niederschläge!$U$2:$U$3589,C$446)/SUM($N21:$P21)</f>
        <v>0</v>
      </c>
      <c r="D459" s="4">
        <f>COUNTIFS(Niederschläge!$V$2:$V$3589,$B459,Niederschläge!$U$2:$U$3589,D$446)/SUM($N21:$P21)</f>
        <v>4.5238095238095237E-2</v>
      </c>
      <c r="E459" s="4">
        <f>COUNTIFS(Niederschläge!$V$2:$V$3589,$B459,Niederschläge!$U$2:$U$3589,E$446)/SUM($N21:$P21)</f>
        <v>0.10714285714285714</v>
      </c>
      <c r="F459" s="4">
        <f>COUNTIFS(Niederschläge!$V$2:$V$3589,$B459,Niederschläge!$U$2:$U$3589,F$446)/SUM($N21:$P21)</f>
        <v>0.29523809523809524</v>
      </c>
      <c r="G459" s="4">
        <f>COUNTIFS(Niederschläge!$V$2:$V$3589,$B459,Niederschläge!$U$2:$U$3589,G$446)/SUM($N21:$P21)</f>
        <v>0</v>
      </c>
      <c r="H459" s="4">
        <f>COUNTIFS(Niederschläge!$V$2:$V$3589,$B459,Niederschläge!$U$2:$U$3589,H$446)/SUM($N21:$P21)</f>
        <v>0.23333333333333334</v>
      </c>
      <c r="I459" s="4">
        <f>COUNTIFS(Niederschläge!$V$2:$V$3589,$B459,Niederschläge!$U$2:$U$3589,I$446)/SUM($N21:$P21)</f>
        <v>0.11904761904761904</v>
      </c>
      <c r="J459" s="4">
        <f>COUNTIFS(Niederschläge!$V$2:$V$3589,$B459,Niederschläge!$U$2:$U$3589,J$446)/SUM($N21:$P21)</f>
        <v>4.0476190476190478E-2</v>
      </c>
      <c r="K459" s="81">
        <f>COUNTIFS(Niederschläge!$V$2:$V$3589,$B459,Niederschläge!$U$2:$U$3589,K$446)/SUM($N21:$P21)</f>
        <v>0.15952380952380951</v>
      </c>
      <c r="L459" s="17"/>
      <c r="M459" s="17"/>
      <c r="N459" s="17"/>
      <c r="O459" s="17"/>
      <c r="P459" s="17"/>
      <c r="Q459" s="17"/>
      <c r="R459" s="17"/>
      <c r="S459" s="17"/>
      <c r="T459" s="68"/>
      <c r="U459" s="4">
        <f>COUNTIFS(Niederschläge!$V$2:$V$3589,$B459,Niederschläge!$R$2:$R$3589,U$446)/SUM($N21:$P21)</f>
        <v>0.15238095238095239</v>
      </c>
      <c r="V459" s="4">
        <f>COUNTIFS(Niederschläge!$V$2:$V$3589,$B459,Niederschläge!$R$2:$R$3589,V$446)/SUM($N21:$P21)</f>
        <v>1.1904761904761904E-2</v>
      </c>
      <c r="W459" s="4">
        <f>COUNTIFS(Niederschläge!$V$2:$V$3589,$B459,Niederschläge!$R$2:$R$3589,W$446)/SUM($N21:$P21)</f>
        <v>0.11428571428571428</v>
      </c>
      <c r="X459" s="4">
        <f>COUNTIFS(Niederschläge!$V$2:$V$3589,$B459,Niederschläge!$R$2:$R$3589,X$446)/SUM($N21:$P21)</f>
        <v>8.3333333333333329E-2</v>
      </c>
      <c r="Y459" s="4">
        <f>COUNTIFS(Niederschläge!$V$2:$V$3589,$B459,Niederschläge!$R$2:$R$3589,Y$446)/SUM($N21:$P21)</f>
        <v>2.6190476190476191E-2</v>
      </c>
      <c r="Z459" s="4">
        <f>COUNTIFS(Niederschläge!$V$2:$V$3589,$B459,Niederschläge!$R$2:$R$3589,Z$446)/SUM($N21:$P21)</f>
        <v>0.12380952380952381</v>
      </c>
      <c r="AA459" s="4">
        <f>COUNTIFS(Niederschläge!$V$2:$V$3589,$B459,Niederschläge!$R$2:$R$3589,AA$446)/SUM($N21:$P21)</f>
        <v>0.12619047619047619</v>
      </c>
      <c r="AB459" s="4">
        <f>COUNTIFS(Niederschläge!$V$2:$V$3589,$B459,Niederschläge!$R$2:$R$3589,AB$446)/SUM($N21:$P21)</f>
        <v>7.857142857142857E-2</v>
      </c>
      <c r="AC459" s="4">
        <f>COUNTIFS(Niederschläge!$V$2:$V$3589,$B459,Niederschläge!$R$2:$R$3589,AC$446)/SUM($N21:$P21)</f>
        <v>0.10238095238095238</v>
      </c>
      <c r="AD459" s="4">
        <f>COUNTIFS(Niederschläge!$V$2:$V$3589,$B459,Niederschläge!$R$2:$R$3589,AD$446)/SUM($N21:$P21)</f>
        <v>4.7619047619047623E-3</v>
      </c>
      <c r="AE459" s="4">
        <f>COUNTIFS(Niederschläge!$V$2:$V$3589,$B459,Niederschläge!$R$2:$R$3589,AE$446)/SUM($N21:$P21)</f>
        <v>0.1761904761904762</v>
      </c>
    </row>
    <row r="460" spans="1:31">
      <c r="A460" t="s">
        <v>206</v>
      </c>
      <c r="B460" s="7">
        <v>5</v>
      </c>
      <c r="C460" s="4">
        <f>COUNTIFS(Niederschläge!$V$2:$V$3589,$B460,Niederschläge!$U$2:$U$3589,C$446)/SUM($N22:$P22)</f>
        <v>0</v>
      </c>
      <c r="D460" s="4">
        <f>COUNTIFS(Niederschläge!$V$2:$V$3589,$B460,Niederschläge!$U$2:$U$3589,D$446)/SUM($N22:$P22)</f>
        <v>0</v>
      </c>
      <c r="E460" s="4">
        <f>COUNTIFS(Niederschläge!$V$2:$V$3589,$B460,Niederschläge!$U$2:$U$3589,E$446)/SUM($N22:$P22)</f>
        <v>0</v>
      </c>
      <c r="F460" s="4">
        <f>COUNTIFS(Niederschläge!$V$2:$V$3589,$B460,Niederschläge!$U$2:$U$3589,F$446)/SUM($N22:$P22)</f>
        <v>0.20074349442379183</v>
      </c>
      <c r="G460" s="4">
        <f>COUNTIFS(Niederschläge!$V$2:$V$3589,$B460,Niederschläge!$U$2:$U$3589,G$446)/SUM($N22:$P22)</f>
        <v>0</v>
      </c>
      <c r="H460" s="4">
        <f>COUNTIFS(Niederschläge!$V$2:$V$3589,$B460,Niederschläge!$U$2:$U$3589,H$446)/SUM($N22:$P22)</f>
        <v>3.7174721189591076E-3</v>
      </c>
      <c r="I460" s="4">
        <f>COUNTIFS(Niederschläge!$V$2:$V$3589,$B460,Niederschläge!$U$2:$U$3589,I$446)/SUM($N22:$P22)</f>
        <v>0.39776951672862454</v>
      </c>
      <c r="J460" s="4">
        <f>COUNTIFS(Niederschläge!$V$2:$V$3589,$B460,Niederschläge!$U$2:$U$3589,J$446)/SUM($N22:$P22)</f>
        <v>0.31970260223048325</v>
      </c>
      <c r="K460" s="81">
        <f>COUNTIFS(Niederschläge!$V$2:$V$3589,$B460,Niederschläge!$U$2:$U$3589,K$446)/SUM($N22:$P22)</f>
        <v>7.8066914498141265E-2</v>
      </c>
      <c r="L460" s="17"/>
      <c r="M460" s="17"/>
      <c r="N460" s="17"/>
      <c r="O460" s="17"/>
      <c r="P460" s="17"/>
      <c r="Q460" s="17"/>
      <c r="R460" s="17"/>
      <c r="S460" s="17"/>
      <c r="T460" s="68"/>
      <c r="U460" s="4">
        <f>COUNTIFS(Niederschläge!$V$2:$V$3589,$B460,Niederschläge!$R$2:$R$3589,U$446)/SUM($N22:$P22)</f>
        <v>7.4349442379182153E-3</v>
      </c>
      <c r="V460" s="4">
        <f>COUNTIFS(Niederschläge!$V$2:$V$3589,$B460,Niederschläge!$R$2:$R$3589,V$446)/SUM($N22:$P22)</f>
        <v>3.7174721189591076E-3</v>
      </c>
      <c r="W460" s="4">
        <f>COUNTIFS(Niederschläge!$V$2:$V$3589,$B460,Niederschläge!$R$2:$R$3589,W$446)/SUM($N22:$P22)</f>
        <v>2.2304832713754646E-2</v>
      </c>
      <c r="X460" s="4">
        <f>COUNTIFS(Niederschläge!$V$2:$V$3589,$B460,Niederschläge!$R$2:$R$3589,X$446)/SUM($N22:$P22)</f>
        <v>0</v>
      </c>
      <c r="Y460" s="4">
        <f>COUNTIFS(Niederschläge!$V$2:$V$3589,$B460,Niederschläge!$R$2:$R$3589,Y$446)/SUM($N22:$P22)</f>
        <v>0</v>
      </c>
      <c r="Z460" s="4">
        <f>COUNTIFS(Niederschläge!$V$2:$V$3589,$B460,Niederschläge!$R$2:$R$3589,Z$446)/SUM($N22:$P22)</f>
        <v>0.44981412639405205</v>
      </c>
      <c r="AA460" s="4">
        <f>COUNTIFS(Niederschläge!$V$2:$V$3589,$B460,Niederschläge!$R$2:$R$3589,AA$446)/SUM($N22:$P22)</f>
        <v>1.1152416356877323E-2</v>
      </c>
      <c r="AB460" s="4">
        <f>COUNTIFS(Niederschläge!$V$2:$V$3589,$B460,Niederschläge!$R$2:$R$3589,AB$446)/SUM($N22:$P22)</f>
        <v>0.20074349442379183</v>
      </c>
      <c r="AC460" s="4">
        <f>COUNTIFS(Niederschläge!$V$2:$V$3589,$B460,Niederschläge!$R$2:$R$3589,AC$446)/SUM($N22:$P22)</f>
        <v>0.26765799256505574</v>
      </c>
      <c r="AD460" s="4">
        <f>COUNTIFS(Niederschläge!$V$2:$V$3589,$B460,Niederschläge!$R$2:$R$3589,AD$446)/SUM($N22:$P22)</f>
        <v>0</v>
      </c>
      <c r="AE460" s="4">
        <f>COUNTIFS(Niederschläge!$V$2:$V$3589,$B460,Niederschläge!$R$2:$R$3589,AE$446)/SUM($N22:$P22)</f>
        <v>3.717472118959108E-2</v>
      </c>
    </row>
    <row r="461" spans="1:31">
      <c r="A461" t="s">
        <v>206</v>
      </c>
      <c r="B461" s="7">
        <v>6</v>
      </c>
      <c r="C461" s="4">
        <f>COUNTIFS(Niederschläge!$V$2:$V$3589,$B461,Niederschläge!$U$2:$U$3589,C$446)/SUM($N23:$P23)</f>
        <v>0.39010989010989011</v>
      </c>
      <c r="D461" s="4">
        <f>COUNTIFS(Niederschläge!$V$2:$V$3589,$B461,Niederschläge!$U$2:$U$3589,D$446)/SUM($N23:$P23)</f>
        <v>0.17216117216117216</v>
      </c>
      <c r="E461" s="4">
        <f>COUNTIFS(Niederschläge!$V$2:$V$3589,$B461,Niederschläge!$U$2:$U$3589,E$446)/SUM($N23:$P23)</f>
        <v>5.6776556776556776E-2</v>
      </c>
      <c r="F461" s="4">
        <f>COUNTIFS(Niederschläge!$V$2:$V$3589,$B461,Niederschläge!$U$2:$U$3589,F$446)/SUM($N23:$P23)</f>
        <v>1.8315018315018315E-3</v>
      </c>
      <c r="G461" s="4">
        <f>COUNTIFS(Niederschläge!$V$2:$V$3589,$B461,Niederschläge!$U$2:$U$3589,G$446)/SUM($N23:$P23)</f>
        <v>0.36996336996336998</v>
      </c>
      <c r="H461" s="4">
        <f>COUNTIFS(Niederschläge!$V$2:$V$3589,$B461,Niederschläge!$U$2:$U$3589,H$446)/SUM($N23:$P23)</f>
        <v>3.663003663003663E-3</v>
      </c>
      <c r="I461" s="4">
        <f>COUNTIFS(Niederschläge!$V$2:$V$3589,$B461,Niederschläge!$U$2:$U$3589,I$446)/SUM($N23:$P23)</f>
        <v>0</v>
      </c>
      <c r="J461" s="4">
        <f>COUNTIFS(Niederschläge!$V$2:$V$3589,$B461,Niederschläge!$U$2:$U$3589,J$446)/SUM($N23:$P23)</f>
        <v>0</v>
      </c>
      <c r="K461" s="81">
        <f>COUNTIFS(Niederschläge!$V$2:$V$3589,$B461,Niederschläge!$U$2:$U$3589,K$446)/SUM($N23:$P23)</f>
        <v>5.4945054945054949E-3</v>
      </c>
      <c r="L461" s="17"/>
      <c r="M461" s="17"/>
      <c r="N461" s="17"/>
      <c r="O461" s="17"/>
      <c r="P461" s="17"/>
      <c r="Q461" s="17"/>
      <c r="R461" s="17"/>
      <c r="S461" s="17"/>
      <c r="T461" s="68"/>
      <c r="U461" s="4">
        <f>COUNTIFS(Niederschläge!$V$2:$V$3589,$B461,Niederschläge!$R$2:$R$3589,U$446)/SUM($N23:$P23)</f>
        <v>6.043956043956044E-2</v>
      </c>
      <c r="V461" s="4">
        <f>COUNTIFS(Niederschläge!$V$2:$V$3589,$B461,Niederschläge!$R$2:$R$3589,V$446)/SUM($N23:$P23)</f>
        <v>0.5567765567765568</v>
      </c>
      <c r="W461" s="4">
        <f>COUNTIFS(Niederschläge!$V$2:$V$3589,$B461,Niederschläge!$R$2:$R$3589,W$446)/SUM($N23:$P23)</f>
        <v>0</v>
      </c>
      <c r="X461" s="4">
        <f>COUNTIFS(Niederschläge!$V$2:$V$3589,$B461,Niederschläge!$R$2:$R$3589,X$446)/SUM($N23:$P23)</f>
        <v>3.6630036630036632E-2</v>
      </c>
      <c r="Y461" s="4">
        <f>COUNTIFS(Niederschläge!$V$2:$V$3589,$B461,Niederschläge!$R$2:$R$3589,Y$446)/SUM($N23:$P23)</f>
        <v>0.1043956043956044</v>
      </c>
      <c r="Z461" s="4">
        <f>COUNTIFS(Niederschläge!$V$2:$V$3589,$B461,Niederschläge!$R$2:$R$3589,Z$446)/SUM($N23:$P23)</f>
        <v>0.11904761904761904</v>
      </c>
      <c r="AA461" s="4">
        <f>COUNTIFS(Niederschläge!$V$2:$V$3589,$B461,Niederschläge!$R$2:$R$3589,AA$446)/SUM($N23:$P23)</f>
        <v>2.7472527472527472E-2</v>
      </c>
      <c r="AB461" s="4">
        <f>COUNTIFS(Niederschläge!$V$2:$V$3589,$B461,Niederschläge!$R$2:$R$3589,AB$446)/SUM($N23:$P23)</f>
        <v>1.8315018315018315E-3</v>
      </c>
      <c r="AC461" s="4">
        <f>COUNTIFS(Niederschläge!$V$2:$V$3589,$B461,Niederschläge!$R$2:$R$3589,AC$446)/SUM($N23:$P23)</f>
        <v>0</v>
      </c>
      <c r="AD461" s="4">
        <f>COUNTIFS(Niederschläge!$V$2:$V$3589,$B461,Niederschläge!$R$2:$R$3589,AD$446)/SUM($N23:$P23)</f>
        <v>9.1575091575091569E-2</v>
      </c>
      <c r="AE461" s="4">
        <f>COUNTIFS(Niederschläge!$V$2:$V$3589,$B461,Niederschläge!$R$2:$R$3589,AE$446)/SUM($N23:$P23)</f>
        <v>1.8315018315018315E-3</v>
      </c>
    </row>
    <row r="462" spans="1:31">
      <c r="A462" t="s">
        <v>206</v>
      </c>
      <c r="B462" s="7">
        <v>7</v>
      </c>
      <c r="C462" s="4">
        <f>COUNTIFS(Niederschläge!$V$2:$V$3589,$B462,Niederschläge!$U$2:$U$3589,C$446)/SUM($N24:$P24)</f>
        <v>0.29067930489731436</v>
      </c>
      <c r="D462" s="4">
        <f>COUNTIFS(Niederschläge!$V$2:$V$3589,$B462,Niederschläge!$U$2:$U$3589,D$446)/SUM($N24:$P24)</f>
        <v>0.325434439178515</v>
      </c>
      <c r="E462" s="4">
        <f>COUNTIFS(Niederschläge!$V$2:$V$3589,$B462,Niederschläge!$U$2:$U$3589,E$446)/SUM($N24:$P24)</f>
        <v>0.22274881516587677</v>
      </c>
      <c r="F462" s="4">
        <f>COUNTIFS(Niederschläge!$V$2:$V$3589,$B462,Niederschläge!$U$2:$U$3589,F$446)/SUM($N24:$P24)</f>
        <v>7.8988941548183249E-3</v>
      </c>
      <c r="G462" s="4">
        <f>COUNTIFS(Niederschläge!$V$2:$V$3589,$B462,Niederschläge!$U$2:$U$3589,G$446)/SUM($N24:$P24)</f>
        <v>3.9494470774091628E-2</v>
      </c>
      <c r="H462" s="4">
        <f>COUNTIFS(Niederschläge!$V$2:$V$3589,$B462,Niederschläge!$U$2:$U$3589,H$446)/SUM($N24:$P24)</f>
        <v>0.10110584518167456</v>
      </c>
      <c r="I462" s="4">
        <f>COUNTIFS(Niederschläge!$V$2:$V$3589,$B462,Niederschläge!$U$2:$U$3589,I$446)/SUM($N24:$P24)</f>
        <v>0</v>
      </c>
      <c r="J462" s="4">
        <f>COUNTIFS(Niederschläge!$V$2:$V$3589,$B462,Niederschläge!$U$2:$U$3589,J$446)/SUM($N24:$P24)</f>
        <v>0</v>
      </c>
      <c r="K462" s="81">
        <f>COUNTIFS(Niederschläge!$V$2:$V$3589,$B462,Niederschläge!$U$2:$U$3589,K$446)/SUM($N24:$P24)</f>
        <v>1.2638230647709321E-2</v>
      </c>
      <c r="L462" s="17"/>
      <c r="M462" s="17"/>
      <c r="N462" s="17"/>
      <c r="O462" s="17"/>
      <c r="P462" s="17"/>
      <c r="Q462" s="17"/>
      <c r="R462" s="17"/>
      <c r="S462" s="17"/>
      <c r="T462" s="68"/>
      <c r="U462" s="4">
        <f>COUNTIFS(Niederschläge!$V$2:$V$3589,$B462,Niederschläge!$R$2:$R$3589,U$446)/SUM($N24:$P24)</f>
        <v>8.3728278041074244E-2</v>
      </c>
      <c r="V462" s="4">
        <f>COUNTIFS(Niederschläge!$V$2:$V$3589,$B462,Niederschläge!$R$2:$R$3589,V$446)/SUM($N24:$P24)</f>
        <v>0.30015797788309639</v>
      </c>
      <c r="W462" s="4">
        <f>COUNTIFS(Niederschläge!$V$2:$V$3589,$B462,Niederschläge!$R$2:$R$3589,W$446)/SUM($N24:$P24)</f>
        <v>2.3696682464454975E-2</v>
      </c>
      <c r="X462" s="4">
        <f>COUNTIFS(Niederschläge!$V$2:$V$3589,$B462,Niederschläge!$R$2:$R$3589,X$446)/SUM($N24:$P24)</f>
        <v>7.7409162717219593E-2</v>
      </c>
      <c r="Y462" s="4">
        <f>COUNTIFS(Niederschläge!$V$2:$V$3589,$B462,Niederschläge!$R$2:$R$3589,Y$446)/SUM($N24:$P24)</f>
        <v>6.6350710900473939E-2</v>
      </c>
      <c r="Z462" s="4">
        <f>COUNTIFS(Niederschläge!$V$2:$V$3589,$B462,Niederschläge!$R$2:$R$3589,Z$446)/SUM($N24:$P24)</f>
        <v>0.14533965244865718</v>
      </c>
      <c r="AA462" s="4">
        <f>COUNTIFS(Niederschläge!$V$2:$V$3589,$B462,Niederschläge!$R$2:$R$3589,AA$446)/SUM($N24:$P24)</f>
        <v>0.16745655608214849</v>
      </c>
      <c r="AB462" s="4">
        <f>COUNTIFS(Niederschläge!$V$2:$V$3589,$B462,Niederschläge!$R$2:$R$3589,AB$446)/SUM($N24:$P24)</f>
        <v>3.1595576619273301E-3</v>
      </c>
      <c r="AC462" s="4">
        <f>COUNTIFS(Niederschläge!$V$2:$V$3589,$B462,Niederschläge!$R$2:$R$3589,AC$446)/SUM($N24:$P24)</f>
        <v>0</v>
      </c>
      <c r="AD462" s="4">
        <f>COUNTIFS(Niederschläge!$V$2:$V$3589,$B462,Niederschläge!$R$2:$R$3589,AD$446)/SUM($N24:$P24)</f>
        <v>0.12322274881516587</v>
      </c>
      <c r="AE462" s="4">
        <f>COUNTIFS(Niederschläge!$V$2:$V$3589,$B462,Niederschläge!$R$2:$R$3589,AE$446)/SUM($N24:$P24)</f>
        <v>9.4786729857819912E-3</v>
      </c>
    </row>
    <row r="463" spans="1:31">
      <c r="A463" t="s">
        <v>206</v>
      </c>
      <c r="B463" s="7">
        <v>8</v>
      </c>
      <c r="C463" s="4">
        <f>COUNTIFS(Niederschläge!$V$2:$V$3589,$B463,Niederschläge!$U$2:$U$3589,C$446)/SUM($N25:$P25)</f>
        <v>0</v>
      </c>
      <c r="D463" s="4">
        <f>COUNTIFS(Niederschläge!$V$2:$V$3589,$B463,Niederschläge!$U$2:$U$3589,D$446)/SUM($N25:$P25)</f>
        <v>0</v>
      </c>
      <c r="E463" s="4">
        <f>COUNTIFS(Niederschläge!$V$2:$V$3589,$B463,Niederschläge!$U$2:$U$3589,E$446)/SUM($N25:$P25)</f>
        <v>0</v>
      </c>
      <c r="F463" s="4">
        <f>COUNTIFS(Niederschläge!$V$2:$V$3589,$B463,Niederschläge!$U$2:$U$3589,F$446)/SUM($N25:$P25)</f>
        <v>0.30219780219780218</v>
      </c>
      <c r="G463" s="4">
        <f>COUNTIFS(Niederschläge!$V$2:$V$3589,$B463,Niederschläge!$U$2:$U$3589,G$446)/SUM($N25:$P25)</f>
        <v>0</v>
      </c>
      <c r="H463" s="4">
        <f>COUNTIFS(Niederschläge!$V$2:$V$3589,$B463,Niederschläge!$U$2:$U$3589,H$446)/SUM($N25:$P25)</f>
        <v>1.6483516483516484E-2</v>
      </c>
      <c r="I463" s="4">
        <f>COUNTIFS(Niederschläge!$V$2:$V$3589,$B463,Niederschläge!$U$2:$U$3589,I$446)/SUM($N25:$P25)</f>
        <v>0.34615384615384615</v>
      </c>
      <c r="J463" s="4">
        <f>COUNTIFS(Niederschläge!$V$2:$V$3589,$B463,Niederschläge!$U$2:$U$3589,J$446)/SUM($N25:$P25)</f>
        <v>0.30769230769230771</v>
      </c>
      <c r="K463" s="81">
        <f>COUNTIFS(Niederschläge!$V$2:$V$3589,$B463,Niederschläge!$U$2:$U$3589,K$446)/SUM($N25:$P25)</f>
        <v>2.7472527472527472E-2</v>
      </c>
      <c r="L463" s="17"/>
      <c r="M463" s="17"/>
      <c r="N463" s="17"/>
      <c r="O463" s="17"/>
      <c r="P463" s="17"/>
      <c r="Q463" s="17"/>
      <c r="R463" s="17"/>
      <c r="S463" s="17"/>
      <c r="T463" s="68"/>
      <c r="U463" s="4">
        <f>COUNTIFS(Niederschläge!$V$2:$V$3589,$B463,Niederschläge!$R$2:$R$3589,U$446)/SUM($N25:$P25)</f>
        <v>1.6483516483516484E-2</v>
      </c>
      <c r="V463" s="4">
        <f>COUNTIFS(Niederschläge!$V$2:$V$3589,$B463,Niederschläge!$R$2:$R$3589,V$446)/SUM($N25:$P25)</f>
        <v>0</v>
      </c>
      <c r="W463" s="4">
        <f>COUNTIFS(Niederschläge!$V$2:$V$3589,$B463,Niederschläge!$R$2:$R$3589,W$446)/SUM($N25:$P25)</f>
        <v>4.9450549450549448E-2</v>
      </c>
      <c r="X463" s="4">
        <f>COUNTIFS(Niederschläge!$V$2:$V$3589,$B463,Niederschläge!$R$2:$R$3589,X$446)/SUM($N25:$P25)</f>
        <v>0</v>
      </c>
      <c r="Y463" s="4">
        <f>COUNTIFS(Niederschläge!$V$2:$V$3589,$B463,Niederschläge!$R$2:$R$3589,Y$446)/SUM($N25:$P25)</f>
        <v>0</v>
      </c>
      <c r="Z463" s="4">
        <f>COUNTIFS(Niederschläge!$V$2:$V$3589,$B463,Niederschläge!$R$2:$R$3589,Z$446)/SUM($N25:$P25)</f>
        <v>0.14285714285714285</v>
      </c>
      <c r="AA463" s="4">
        <f>COUNTIFS(Niederschläge!$V$2:$V$3589,$B463,Niederschläge!$R$2:$R$3589,AA$446)/SUM($N25:$P25)</f>
        <v>4.3956043956043959E-2</v>
      </c>
      <c r="AB463" s="4">
        <f>COUNTIFS(Niederschläge!$V$2:$V$3589,$B463,Niederschläge!$R$2:$R$3589,AB$446)/SUM($N25:$P25)</f>
        <v>7.1428571428571425E-2</v>
      </c>
      <c r="AC463" s="4">
        <f>COUNTIFS(Niederschläge!$V$2:$V$3589,$B463,Niederschläge!$R$2:$R$3589,AC$446)/SUM($N25:$P25)</f>
        <v>0.46703296703296704</v>
      </c>
      <c r="AD463" s="4">
        <f>COUNTIFS(Niederschläge!$V$2:$V$3589,$B463,Niederschläge!$R$2:$R$3589,AD$446)/SUM($N25:$P25)</f>
        <v>0</v>
      </c>
      <c r="AE463" s="4">
        <f>COUNTIFS(Niederschläge!$V$2:$V$3589,$B463,Niederschläge!$R$2:$R$3589,AE$446)/SUM($N25:$P25)</f>
        <v>0.2087912087912088</v>
      </c>
    </row>
    <row r="464" spans="1:31">
      <c r="A464" s="5" t="s">
        <v>206</v>
      </c>
      <c r="B464" s="6">
        <v>9</v>
      </c>
      <c r="C464" s="83">
        <f>COUNTIFS(Niederschläge!$V$2:$V$3589,$B464,Niederschläge!$U$2:$U$3589,C$446)/SUM($N26:$P26)</f>
        <v>0</v>
      </c>
      <c r="D464" s="83">
        <f>COUNTIFS(Niederschläge!$V$2:$V$3589,$B464,Niederschläge!$U$2:$U$3589,D$446)/SUM($N26:$P26)</f>
        <v>6.8877551020408156E-2</v>
      </c>
      <c r="E464" s="83">
        <f>COUNTIFS(Niederschläge!$V$2:$V$3589,$B464,Niederschläge!$U$2:$U$3589,E$446)/SUM($N26:$P26)</f>
        <v>0.19897959183673469</v>
      </c>
      <c r="F464" s="83">
        <f>COUNTIFS(Niederschläge!$V$2:$V$3589,$B464,Niederschläge!$U$2:$U$3589,F$446)/SUM($N26:$P26)</f>
        <v>0.13010204081632654</v>
      </c>
      <c r="G464" s="83">
        <f>COUNTIFS(Niederschläge!$V$2:$V$3589,$B464,Niederschläge!$U$2:$U$3589,G$446)/SUM($N26:$P26)</f>
        <v>0</v>
      </c>
      <c r="H464" s="83">
        <f>COUNTIFS(Niederschläge!$V$2:$V$3589,$B464,Niederschläge!$U$2:$U$3589,H$446)/SUM($N26:$P26)</f>
        <v>0.32653061224489793</v>
      </c>
      <c r="I464" s="83">
        <f>COUNTIFS(Niederschläge!$V$2:$V$3589,$B464,Niederschläge!$U$2:$U$3589,I$446)/SUM($N26:$P26)</f>
        <v>3.5714285714285712E-2</v>
      </c>
      <c r="J464" s="83">
        <f>COUNTIFS(Niederschläge!$V$2:$V$3589,$B464,Niederschläge!$U$2:$U$3589,J$446)/SUM($N26:$P26)</f>
        <v>1.5306122448979591E-2</v>
      </c>
      <c r="K464" s="84">
        <f>COUNTIFS(Niederschläge!$V$2:$V$3589,$B464,Niederschläge!$U$2:$U$3589,K$446)/SUM($N26:$P26)</f>
        <v>0.22448979591836735</v>
      </c>
      <c r="L464" s="35"/>
      <c r="M464" s="35"/>
      <c r="N464" s="35"/>
      <c r="O464" s="35"/>
      <c r="P464" s="35"/>
      <c r="Q464" s="35"/>
      <c r="R464" s="35"/>
      <c r="S464" s="35"/>
      <c r="T464" s="82"/>
      <c r="U464" s="83">
        <f>COUNTIFS(Niederschläge!$V$2:$V$3589,$B464,Niederschläge!$R$2:$R$3589,U$446)/SUM($N26:$P26)</f>
        <v>7.1428571428571425E-2</v>
      </c>
      <c r="V464" s="83">
        <f>COUNTIFS(Niederschläge!$V$2:$V$3589,$B464,Niederschläge!$R$2:$R$3589,V$446)/SUM($N26:$P26)</f>
        <v>1.2755102040816327E-2</v>
      </c>
      <c r="W464" s="83">
        <f>COUNTIFS(Niederschläge!$V$2:$V$3589,$B464,Niederschläge!$R$2:$R$3589,W$446)/SUM($N26:$P26)</f>
        <v>8.673469387755102E-2</v>
      </c>
      <c r="X464" s="83">
        <f>COUNTIFS(Niederschläge!$V$2:$V$3589,$B464,Niederschläge!$R$2:$R$3589,X$446)/SUM($N26:$P26)</f>
        <v>4.336734693877551E-2</v>
      </c>
      <c r="Y464" s="83">
        <f>COUNTIFS(Niederschläge!$V$2:$V$3589,$B464,Niederschläge!$R$2:$R$3589,Y$446)/SUM($N26:$P26)</f>
        <v>3.5714285714285712E-2</v>
      </c>
      <c r="Z464" s="83">
        <f>COUNTIFS(Niederschläge!$V$2:$V$3589,$B464,Niederschläge!$R$2:$R$3589,Z$446)/SUM($N26:$P26)</f>
        <v>0.17346938775510204</v>
      </c>
      <c r="AA464" s="83">
        <f>COUNTIFS(Niederschläge!$V$2:$V$3589,$B464,Niederschläge!$R$2:$R$3589,AA$446)/SUM($N26:$P26)</f>
        <v>0.24744897959183673</v>
      </c>
      <c r="AB464" s="83">
        <f>COUNTIFS(Niederschläge!$V$2:$V$3589,$B464,Niederschläge!$R$2:$R$3589,AB$446)/SUM($N26:$P26)</f>
        <v>0.11989795918367346</v>
      </c>
      <c r="AC464" s="83">
        <f>COUNTIFS(Niederschläge!$V$2:$V$3589,$B464,Niederschläge!$R$2:$R$3589,AC$446)/SUM($N26:$P26)</f>
        <v>9.1836734693877556E-2</v>
      </c>
      <c r="AD464" s="83">
        <f>COUNTIFS(Niederschläge!$V$2:$V$3589,$B464,Niederschläge!$R$2:$R$3589,AD$446)/SUM($N26:$P26)</f>
        <v>2.8061224489795918E-2</v>
      </c>
      <c r="AE464" s="83">
        <f>COUNTIFS(Niederschläge!$V$2:$V$3589,$B464,Niederschläge!$R$2:$R$3589,AE$446)/SUM($N26:$P26)</f>
        <v>8.9285714285714288E-2</v>
      </c>
    </row>
    <row r="465" spans="1:31">
      <c r="A465" t="s">
        <v>94</v>
      </c>
      <c r="B465" s="7">
        <v>1</v>
      </c>
      <c r="C465" s="4">
        <f>COUNTIFS(Niederschläge!$R$2:$R$3589,$B465,Niederschläge!$U$2:$U$3589,C$446)/SUM($B18:$D18)</f>
        <v>0.125</v>
      </c>
      <c r="D465" s="4">
        <f>COUNTIFS(Niederschläge!$R$2:$R$3589,$B465,Niederschläge!$U$2:$U$3589,D$446)/SUM($B18:$D18)</f>
        <v>0.15833333333333333</v>
      </c>
      <c r="E465" s="4">
        <f>COUNTIFS(Niederschläge!$R$2:$R$3589,$B465,Niederschläge!$U$2:$U$3589,E$446)/SUM($B18:$D18)</f>
        <v>0.17083333333333334</v>
      </c>
      <c r="F465" s="4">
        <f>COUNTIFS(Niederschläge!$R$2:$R$3589,$B465,Niederschläge!$U$2:$U$3589,F$446)/SUM($B18:$D18)</f>
        <v>0.15</v>
      </c>
      <c r="G465" s="4">
        <f>COUNTIFS(Niederschläge!$R$2:$R$3589,$B465,Niederschläge!$U$2:$U$3589,G$446)/SUM($B18:$D18)</f>
        <v>0</v>
      </c>
      <c r="H465" s="4">
        <f>COUNTIFS(Niederschläge!$R$2:$R$3589,$B465,Niederschläge!$U$2:$U$3589,H$446)/SUM($B18:$D18)</f>
        <v>0.22916666666666666</v>
      </c>
      <c r="I465" s="4">
        <f>COUNTIFS(Niederschläge!$R$2:$R$3589,$B465,Niederschläge!$U$2:$U$3589,I$446)/SUM($B18:$D18)</f>
        <v>5.4166666666666669E-2</v>
      </c>
      <c r="J465" s="4">
        <f>COUNTIFS(Niederschläge!$R$2:$R$3589,$B465,Niederschläge!$U$2:$U$3589,J$446)/SUM($B18:$D18)</f>
        <v>4.1666666666666666E-3</v>
      </c>
      <c r="K465" s="81">
        <f>COUNTIFS(Niederschläge!$R$2:$R$3589,$B465,Niederschläge!$U$2:$U$3589,K$446)/SUM($B18:$D18)</f>
        <v>0.10833333333333334</v>
      </c>
      <c r="L465" s="4">
        <f>COUNTIFS(Niederschläge!$R$2:$R$3589,$B465,Niederschläge!$V$2:$V$3589,L$446)/SUM($B18:$D18)</f>
        <v>0.16666666666666666</v>
      </c>
      <c r="M465" s="4">
        <f>COUNTIFS(Niederschläge!$R$2:$R$3589,$B465,Niederschläge!$V$2:$V$3589,M$446)/SUM($B18:$D18)</f>
        <v>3.7499999999999999E-2</v>
      </c>
      <c r="N465" s="4">
        <f>COUNTIFS(Niederschläge!$R$2:$R$3589,$B465,Niederschläge!$V$2:$V$3589,N$446)/SUM($B18:$D18)</f>
        <v>3.3333333333333333E-2</v>
      </c>
      <c r="O465" s="4">
        <f>COUNTIFS(Niederschläge!$R$2:$R$3589,$B465,Niederschläge!$V$2:$V$3589,O$446)/SUM($B18:$D18)</f>
        <v>0.26666666666666666</v>
      </c>
      <c r="P465" s="4">
        <f>COUNTIFS(Niederschläge!$R$2:$R$3589,$B465,Niederschläge!$V$2:$V$3589,P$446)/SUM($B18:$D18)</f>
        <v>8.3333333333333332E-3</v>
      </c>
      <c r="Q465" s="4">
        <f>COUNTIFS(Niederschläge!$R$2:$R$3589,$B465,Niederschläge!$V$2:$V$3589,Q$446)/SUM($B18:$D18)</f>
        <v>0.13750000000000001</v>
      </c>
      <c r="R465" s="4">
        <f>COUNTIFS(Niederschläge!$R$2:$R$3589,$B465,Niederschläge!$V$2:$V$3589,R$446)/SUM($B18:$D18)</f>
        <v>0.22083333333333333</v>
      </c>
      <c r="S465" s="4">
        <f>COUNTIFS(Niederschläge!$R$2:$R$3589,$B465,Niederschläge!$V$2:$V$3589,S$446)/SUM($B18:$D18)</f>
        <v>1.2500000000000001E-2</v>
      </c>
      <c r="T465" s="81">
        <f>COUNTIFS(Niederschläge!$R$2:$R$3589,$B465,Niederschläge!$V$2:$V$3589,T$446)/SUM($B18:$D18)</f>
        <v>0.11666666666666667</v>
      </c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</row>
    <row r="466" spans="1:31">
      <c r="A466" t="s">
        <v>94</v>
      </c>
      <c r="B466" s="7">
        <v>2</v>
      </c>
      <c r="C466" s="4">
        <f>COUNTIFS(Niederschläge!$R$2:$R$3589,$B466,Niederschläge!$U$2:$U$3589,C$446)/SUM($B19:$D19)</f>
        <v>0.42238267148014441</v>
      </c>
      <c r="D466" s="4">
        <f>COUNTIFS(Niederschläge!$R$2:$R$3589,$B466,Niederschläge!$U$2:$U$3589,D$446)/SUM($B19:$D19)</f>
        <v>0.2003610108303249</v>
      </c>
      <c r="E466" s="4">
        <f>COUNTIFS(Niederschläge!$R$2:$R$3589,$B466,Niederschläge!$U$2:$U$3589,E$446)/SUM($B19:$D19)</f>
        <v>6.4981949458483748E-2</v>
      </c>
      <c r="F466" s="4">
        <f>COUNTIFS(Niederschläge!$R$2:$R$3589,$B466,Niederschläge!$U$2:$U$3589,F$446)/SUM($B19:$D19)</f>
        <v>1.8050541516245488E-3</v>
      </c>
      <c r="G466" s="4">
        <f>COUNTIFS(Niederschläge!$R$2:$R$3589,$B466,Niederschläge!$U$2:$U$3589,G$446)/SUM($B19:$D19)</f>
        <v>0.28339350180505413</v>
      </c>
      <c r="H466" s="4">
        <f>COUNTIFS(Niederschläge!$R$2:$R$3589,$B466,Niederschläge!$U$2:$U$3589,H$446)/SUM($B19:$D19)</f>
        <v>7.2202166064981952E-3</v>
      </c>
      <c r="I466" s="4">
        <f>COUNTIFS(Niederschläge!$R$2:$R$3589,$B466,Niederschläge!$U$2:$U$3589,I$446)/SUM($B19:$D19)</f>
        <v>5.415162454873646E-3</v>
      </c>
      <c r="J466" s="4">
        <f>COUNTIFS(Niederschläge!$R$2:$R$3589,$B466,Niederschläge!$U$2:$U$3589,J$446)/SUM($B19:$D19)</f>
        <v>3.6101083032490976E-3</v>
      </c>
      <c r="K466" s="81">
        <f>COUNTIFS(Niederschläge!$R$2:$R$3589,$B466,Niederschläge!$U$2:$U$3589,K$446)/SUM($B19:$D19)</f>
        <v>1.0830324909747292E-2</v>
      </c>
      <c r="L466" s="4">
        <f>COUNTIFS(Niederschläge!$R$2:$R$3589,$B466,Niederschläge!$V$2:$V$3589,L$446)/SUM($B19:$D19)</f>
        <v>8.1227436823104696E-2</v>
      </c>
      <c r="M466" s="4">
        <f>COUNTIFS(Niederschläge!$R$2:$R$3589,$B466,Niederschläge!$V$2:$V$3589,M$446)/SUM($B19:$D19)</f>
        <v>1.8050541516245488E-3</v>
      </c>
      <c r="N466" s="4">
        <f>COUNTIFS(Niederschläge!$R$2:$R$3589,$B466,Niederschläge!$V$2:$V$3589,N$446)/SUM($B19:$D19)</f>
        <v>5.415162454873646E-3</v>
      </c>
      <c r="O466" s="4">
        <f>COUNTIFS(Niederschläge!$R$2:$R$3589,$B466,Niederschläge!$V$2:$V$3589,O$446)/SUM($B19:$D19)</f>
        <v>9.0252707581227436E-3</v>
      </c>
      <c r="P466" s="4">
        <f>COUNTIFS(Niederschläge!$R$2:$R$3589,$B466,Niederschläge!$V$2:$V$3589,P$446)/SUM($B19:$D19)</f>
        <v>1.8050541516245488E-3</v>
      </c>
      <c r="Q466" s="4">
        <f>COUNTIFS(Niederschläge!$R$2:$R$3589,$B466,Niederschläge!$V$2:$V$3589,Q$446)/SUM($B19:$D19)</f>
        <v>0.54873646209386284</v>
      </c>
      <c r="R466" s="4">
        <f>COUNTIFS(Niederschläge!$R$2:$R$3589,$B466,Niederschläge!$V$2:$V$3589,R$446)/SUM($B19:$D19)</f>
        <v>0.34296028880866425</v>
      </c>
      <c r="S466" s="4">
        <f>COUNTIFS(Niederschläge!$R$2:$R$3589,$B466,Niederschläge!$V$2:$V$3589,S$446)/SUM($B19:$D19)</f>
        <v>0</v>
      </c>
      <c r="T466" s="81">
        <f>COUNTIFS(Niederschläge!$R$2:$R$3589,$B466,Niederschläge!$V$2:$V$3589,T$446)/SUM($B19:$D19)</f>
        <v>9.0252707581227436E-3</v>
      </c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</row>
    <row r="467" spans="1:31">
      <c r="A467" t="s">
        <v>94</v>
      </c>
      <c r="B467" s="7">
        <v>3</v>
      </c>
      <c r="C467" s="4">
        <f>COUNTIFS(Niederschläge!$R$2:$R$3589,$B467,Niederschläge!$U$2:$U$3589,C$446)/SUM($B20:$D20)</f>
        <v>4.4843049327354259E-3</v>
      </c>
      <c r="D467" s="4">
        <f>COUNTIFS(Niederschläge!$R$2:$R$3589,$B467,Niederschläge!$U$2:$U$3589,D$446)/SUM($B20:$D20)</f>
        <v>6.2780269058295965E-2</v>
      </c>
      <c r="E467" s="4">
        <f>COUNTIFS(Niederschläge!$R$2:$R$3589,$B467,Niederschläge!$U$2:$U$3589,E$446)/SUM($B20:$D20)</f>
        <v>9.8654708520179366E-2</v>
      </c>
      <c r="F467" s="4">
        <f>COUNTIFS(Niederschläge!$R$2:$R$3589,$B467,Niederschläge!$U$2:$U$3589,F$446)/SUM($B20:$D20)</f>
        <v>0.21524663677130046</v>
      </c>
      <c r="G467" s="4">
        <f>COUNTIFS(Niederschläge!$R$2:$R$3589,$B467,Niederschläge!$U$2:$U$3589,G$446)/SUM($B20:$D20)</f>
        <v>0</v>
      </c>
      <c r="H467" s="4">
        <f>COUNTIFS(Niederschläge!$R$2:$R$3589,$B467,Niederschläge!$U$2:$U$3589,H$446)/SUM($B20:$D20)</f>
        <v>0.20179372197309417</v>
      </c>
      <c r="I467" s="4">
        <f>COUNTIFS(Niederschläge!$R$2:$R$3589,$B467,Niederschläge!$U$2:$U$3589,I$446)/SUM($B20:$D20)</f>
        <v>0.14349775784753363</v>
      </c>
      <c r="J467" s="4">
        <f>COUNTIFS(Niederschläge!$R$2:$R$3589,$B467,Niederschläge!$U$2:$U$3589,J$446)/SUM($B20:$D20)</f>
        <v>8.520179372197309E-2</v>
      </c>
      <c r="K467" s="81">
        <f>COUNTIFS(Niederschläge!$R$2:$R$3589,$B467,Niederschläge!$U$2:$U$3589,K$446)/SUM($B20:$D20)</f>
        <v>0.18834080717488788</v>
      </c>
      <c r="L467" s="4">
        <f>COUNTIFS(Niederschläge!$R$2:$R$3589,$B467,Niederschläge!$V$2:$V$3589,L$446)/SUM($B20:$D20)</f>
        <v>4.4843049327354258E-2</v>
      </c>
      <c r="M467" s="4">
        <f>COUNTIFS(Niederschläge!$R$2:$R$3589,$B467,Niederschläge!$V$2:$V$3589,M$446)/SUM($B20:$D20)</f>
        <v>0.23318385650224216</v>
      </c>
      <c r="N467" s="4">
        <f>COUNTIFS(Niederschläge!$R$2:$R$3589,$B467,Niederschläge!$V$2:$V$3589,N$446)/SUM($B20:$D20)</f>
        <v>0.21973094170403587</v>
      </c>
      <c r="O467" s="4">
        <f>COUNTIFS(Niederschläge!$R$2:$R$3589,$B467,Niederschläge!$V$2:$V$3589,O$446)/SUM($B20:$D20)</f>
        <v>0.21524663677130046</v>
      </c>
      <c r="P467" s="4">
        <f>COUNTIFS(Niederschläge!$R$2:$R$3589,$B467,Niederschläge!$V$2:$V$3589,P$446)/SUM($B20:$D20)</f>
        <v>2.6905829596412557E-2</v>
      </c>
      <c r="Q467" s="4">
        <f>COUNTIFS(Niederschläge!$R$2:$R$3589,$B467,Niederschläge!$V$2:$V$3589,Q$446)/SUM($B20:$D20)</f>
        <v>0</v>
      </c>
      <c r="R467" s="4">
        <f>COUNTIFS(Niederschläge!$R$2:$R$3589,$B467,Niederschläge!$V$2:$V$3589,R$446)/SUM($B20:$D20)</f>
        <v>6.726457399103139E-2</v>
      </c>
      <c r="S467" s="4">
        <f>COUNTIFS(Niederschläge!$R$2:$R$3589,$B467,Niederschläge!$V$2:$V$3589,S$446)/SUM($B20:$D20)</f>
        <v>4.0358744394618833E-2</v>
      </c>
      <c r="T467" s="81">
        <f>COUNTIFS(Niederschläge!$R$2:$R$3589,$B467,Niederschläge!$V$2:$V$3589,T$446)/SUM($B20:$D20)</f>
        <v>0.15246636771300448</v>
      </c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</row>
    <row r="468" spans="1:31">
      <c r="A468" t="s">
        <v>94</v>
      </c>
      <c r="B468" s="7">
        <v>4</v>
      </c>
      <c r="C468" s="4">
        <f>COUNTIFS(Niederschläge!$R$2:$R$3589,$B468,Niederschläge!$U$2:$U$3589,C$446)/SUM($B21:$D21)</f>
        <v>9.036144578313253E-2</v>
      </c>
      <c r="D468" s="4">
        <f>COUNTIFS(Niederschläge!$R$2:$R$3589,$B468,Niederschläge!$U$2:$U$3589,D$446)/SUM($B21:$D21)</f>
        <v>0.33734939759036142</v>
      </c>
      <c r="E468" s="4">
        <f>COUNTIFS(Niederschläge!$R$2:$R$3589,$B468,Niederschläge!$U$2:$U$3589,E$446)/SUM($B21:$D21)</f>
        <v>0.37951807228915663</v>
      </c>
      <c r="F468" s="4">
        <f>COUNTIFS(Niederschläge!$R$2:$R$3589,$B468,Niederschläge!$U$2:$U$3589,F$446)/SUM($B21:$D21)</f>
        <v>1.2048192771084338E-2</v>
      </c>
      <c r="G468" s="4">
        <f>COUNTIFS(Niederschläge!$R$2:$R$3589,$B468,Niederschläge!$U$2:$U$3589,G$446)/SUM($B21:$D21)</f>
        <v>0</v>
      </c>
      <c r="H468" s="4">
        <f>COUNTIFS(Niederschläge!$R$2:$R$3589,$B468,Niederschläge!$U$2:$U$3589,H$446)/SUM($B21:$D21)</f>
        <v>0.16265060240963855</v>
      </c>
      <c r="I468" s="4">
        <f>COUNTIFS(Niederschläge!$R$2:$R$3589,$B468,Niederschläge!$U$2:$U$3589,I$446)/SUM($B21:$D21)</f>
        <v>0</v>
      </c>
      <c r="J468" s="4">
        <f>COUNTIFS(Niederschläge!$R$2:$R$3589,$B468,Niederschläge!$U$2:$U$3589,J$446)/SUM($B21:$D21)</f>
        <v>0</v>
      </c>
      <c r="K468" s="81">
        <f>COUNTIFS(Niederschläge!$R$2:$R$3589,$B468,Niederschläge!$U$2:$U$3589,K$446)/SUM($B21:$D21)</f>
        <v>1.8072289156626505E-2</v>
      </c>
      <c r="L468" s="4">
        <f>COUNTIFS(Niederschläge!$R$2:$R$3589,$B468,Niederschläge!$V$2:$V$3589,L$446)/SUM($B21:$D21)</f>
        <v>0.25903614457831325</v>
      </c>
      <c r="M468" s="4">
        <f>COUNTIFS(Niederschläge!$R$2:$R$3589,$B468,Niederschläge!$V$2:$V$3589,M$446)/SUM($B21:$D21)</f>
        <v>6.024096385542169E-3</v>
      </c>
      <c r="N468" s="4">
        <f>COUNTIFS(Niederschläge!$R$2:$R$3589,$B468,Niederschläge!$V$2:$V$3589,N$446)/SUM($B21:$D21)</f>
        <v>6.024096385542169E-3</v>
      </c>
      <c r="O468" s="4">
        <f>COUNTIFS(Niederschläge!$R$2:$R$3589,$B468,Niederschläge!$V$2:$V$3589,O$446)/SUM($B21:$D21)</f>
        <v>0.21084337349397592</v>
      </c>
      <c r="P468" s="4">
        <f>COUNTIFS(Niederschläge!$R$2:$R$3589,$B468,Niederschläge!$V$2:$V$3589,P$446)/SUM($B21:$D21)</f>
        <v>0</v>
      </c>
      <c r="Q468" s="4">
        <f>COUNTIFS(Niederschläge!$R$2:$R$3589,$B468,Niederschläge!$V$2:$V$3589,Q$446)/SUM($B21:$D21)</f>
        <v>0.12048192771084337</v>
      </c>
      <c r="R468" s="4">
        <f>COUNTIFS(Niederschläge!$R$2:$R$3589,$B468,Niederschläge!$V$2:$V$3589,R$446)/SUM($B21:$D21)</f>
        <v>0.29518072289156627</v>
      </c>
      <c r="S468" s="4">
        <f>COUNTIFS(Niederschläge!$R$2:$R$3589,$B468,Niederschläge!$V$2:$V$3589,S$446)/SUM($B21:$D21)</f>
        <v>0</v>
      </c>
      <c r="T468" s="81">
        <f>COUNTIFS(Niederschläge!$R$2:$R$3589,$B468,Niederschläge!$V$2:$V$3589,T$446)/SUM($B21:$D21)</f>
        <v>0.10240963855421686</v>
      </c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</row>
    <row r="469" spans="1:31">
      <c r="A469" t="s">
        <v>94</v>
      </c>
      <c r="B469" s="7">
        <v>5</v>
      </c>
      <c r="C469" s="4">
        <f>COUNTIFS(Niederschläge!$R$2:$R$3589,$B469,Niederschläge!$U$2:$U$3589,C$446)/SUM($B22:$D22)</f>
        <v>0.22072072072072071</v>
      </c>
      <c r="D469" s="4">
        <f>COUNTIFS(Niederschläge!$R$2:$R$3589,$B469,Niederschläge!$U$2:$U$3589,D$446)/SUM($B22:$D22)</f>
        <v>0.33333333333333331</v>
      </c>
      <c r="E469" s="4">
        <f>COUNTIFS(Niederschläge!$R$2:$R$3589,$B469,Niederschläge!$U$2:$U$3589,E$446)/SUM($B22:$D22)</f>
        <v>0.3108108108108108</v>
      </c>
      <c r="F469" s="4">
        <f>COUNTIFS(Niederschläge!$R$2:$R$3589,$B469,Niederschläge!$U$2:$U$3589,F$446)/SUM($B22:$D22)</f>
        <v>0</v>
      </c>
      <c r="G469" s="4">
        <f>COUNTIFS(Niederschläge!$R$2:$R$3589,$B469,Niederschläge!$U$2:$U$3589,G$446)/SUM($B22:$D22)</f>
        <v>1.8018018018018018E-2</v>
      </c>
      <c r="H469" s="4">
        <f>COUNTIFS(Niederschläge!$R$2:$R$3589,$B469,Niederschläge!$U$2:$U$3589,H$446)/SUM($B22:$D22)</f>
        <v>0.10810810810810811</v>
      </c>
      <c r="I469" s="4">
        <f>COUNTIFS(Niederschläge!$R$2:$R$3589,$B469,Niederschläge!$U$2:$U$3589,I$446)/SUM($B22:$D22)</f>
        <v>0</v>
      </c>
      <c r="J469" s="4">
        <f>COUNTIFS(Niederschläge!$R$2:$R$3589,$B469,Niederschläge!$U$2:$U$3589,J$446)/SUM($B22:$D22)</f>
        <v>0</v>
      </c>
      <c r="K469" s="81">
        <f>COUNTIFS(Niederschläge!$R$2:$R$3589,$B469,Niederschläge!$U$2:$U$3589,K$446)/SUM($B22:$D22)</f>
        <v>9.0090090090090089E-3</v>
      </c>
      <c r="L469" s="4">
        <f>COUNTIFS(Niederschläge!$R$2:$R$3589,$B469,Niederschläge!$V$2:$V$3589,L$446)/SUM($B22:$D22)</f>
        <v>0.42792792792792794</v>
      </c>
      <c r="M469" s="4">
        <f>COUNTIFS(Niederschläge!$R$2:$R$3589,$B469,Niederschläge!$V$2:$V$3589,M$446)/SUM($B22:$D22)</f>
        <v>0</v>
      </c>
      <c r="N469" s="4">
        <f>COUNTIFS(Niederschläge!$R$2:$R$3589,$B469,Niederschläge!$V$2:$V$3589,N$446)/SUM($B22:$D22)</f>
        <v>1.3513513513513514E-2</v>
      </c>
      <c r="O469" s="4">
        <f>COUNTIFS(Niederschläge!$R$2:$R$3589,$B469,Niederschläge!$V$2:$V$3589,O$446)/SUM($B22:$D22)</f>
        <v>4.954954954954955E-2</v>
      </c>
      <c r="P469" s="4">
        <f>COUNTIFS(Niederschläge!$R$2:$R$3589,$B469,Niederschläge!$V$2:$V$3589,P$446)/SUM($B22:$D22)</f>
        <v>0</v>
      </c>
      <c r="Q469" s="4">
        <f>COUNTIFS(Niederschläge!$R$2:$R$3589,$B469,Niederschläge!$V$2:$V$3589,Q$446)/SUM($B22:$D22)</f>
        <v>0.25675675675675674</v>
      </c>
      <c r="R469" s="4">
        <f>COUNTIFS(Niederschläge!$R$2:$R$3589,$B469,Niederschläge!$V$2:$V$3589,R$446)/SUM($B22:$D22)</f>
        <v>0.1891891891891892</v>
      </c>
      <c r="S469" s="4">
        <f>COUNTIFS(Niederschläge!$R$2:$R$3589,$B469,Niederschläge!$V$2:$V$3589,S$446)/SUM($B22:$D22)</f>
        <v>0</v>
      </c>
      <c r="T469" s="81">
        <f>COUNTIFS(Niederschläge!$R$2:$R$3589,$B469,Niederschläge!$V$2:$V$3589,T$446)/SUM($B22:$D22)</f>
        <v>6.3063063063063057E-2</v>
      </c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</row>
    <row r="470" spans="1:31">
      <c r="A470" t="s">
        <v>94</v>
      </c>
      <c r="B470" s="7">
        <v>6</v>
      </c>
      <c r="C470" s="4">
        <f>COUNTIFS(Niederschläge!$R$2:$R$3589,$B470,Niederschläge!$U$2:$U$3589,C$446)/SUM($B23:$D23)</f>
        <v>5.4794520547945202E-2</v>
      </c>
      <c r="D470" s="4">
        <f>COUNTIFS(Niederschläge!$R$2:$R$3589,$B470,Niederschläge!$U$2:$U$3589,D$446)/SUM($B23:$D23)</f>
        <v>3.1506849315068496E-2</v>
      </c>
      <c r="E470" s="4">
        <f>COUNTIFS(Niederschläge!$R$2:$R$3589,$B470,Niederschläge!$U$2:$U$3589,E$446)/SUM($B23:$D23)</f>
        <v>5.7534246575342465E-2</v>
      </c>
      <c r="F470" s="4">
        <f>COUNTIFS(Niederschläge!$R$2:$R$3589,$B470,Niederschläge!$U$2:$U$3589,F$446)/SUM($B23:$D23)</f>
        <v>0.20958904109589041</v>
      </c>
      <c r="G470" s="4">
        <f>COUNTIFS(Niederschläge!$R$2:$R$3589,$B470,Niederschläge!$U$2:$U$3589,G$446)/SUM($B23:$D23)</f>
        <v>8.3561643835616442E-2</v>
      </c>
      <c r="H470" s="4">
        <f>COUNTIFS(Niederschläge!$R$2:$R$3589,$B470,Niederschläge!$U$2:$U$3589,H$446)/SUM($B23:$D23)</f>
        <v>7.260273972602739E-2</v>
      </c>
      <c r="I470" s="4">
        <f>COUNTIFS(Niederschläge!$R$2:$R$3589,$B470,Niederschläge!$U$2:$U$3589,I$446)/SUM($B23:$D23)</f>
        <v>0.20821917808219179</v>
      </c>
      <c r="J470" s="4">
        <f>COUNTIFS(Niederschläge!$R$2:$R$3589,$B470,Niederschläge!$U$2:$U$3589,J$446)/SUM($B23:$D23)</f>
        <v>0.17123287671232876</v>
      </c>
      <c r="K470" s="81">
        <f>COUNTIFS(Niederschläge!$R$2:$R$3589,$B470,Niederschläge!$U$2:$U$3589,K$446)/SUM($B23:$D23)</f>
        <v>0.11095890410958904</v>
      </c>
      <c r="L470" s="4">
        <f>COUNTIFS(Niederschläge!$R$2:$R$3589,$B470,Niederschläge!$V$2:$V$3589,L$446)/SUM($B23:$D23)</f>
        <v>1.0958904109589041E-2</v>
      </c>
      <c r="M470" s="4">
        <f>COUNTIFS(Niederschläge!$R$2:$R$3589,$B470,Niederschläge!$V$2:$V$3589,M$446)/SUM($B23:$D23)</f>
        <v>0.24657534246575341</v>
      </c>
      <c r="N470" s="4">
        <f>COUNTIFS(Niederschläge!$R$2:$R$3589,$B470,Niederschläge!$V$2:$V$3589,N$446)/SUM($B23:$D23)</f>
        <v>0.16164383561643836</v>
      </c>
      <c r="O470" s="4">
        <f>COUNTIFS(Niederschläge!$R$2:$R$3589,$B470,Niederschläge!$V$2:$V$3589,O$446)/SUM($B23:$D23)</f>
        <v>7.1232876712328766E-2</v>
      </c>
      <c r="P470" s="4">
        <f>COUNTIFS(Niederschläge!$R$2:$R$3589,$B470,Niederschläge!$V$2:$V$3589,P$446)/SUM($B23:$D23)</f>
        <v>0.16575342465753426</v>
      </c>
      <c r="Q470" s="4">
        <f>COUNTIFS(Niederschläge!$R$2:$R$3589,$B470,Niederschläge!$V$2:$V$3589,Q$446)/SUM($B23:$D23)</f>
        <v>8.9041095890410954E-2</v>
      </c>
      <c r="R470" s="4">
        <f>COUNTIFS(Niederschläge!$R$2:$R$3589,$B470,Niederschläge!$V$2:$V$3589,R$446)/SUM($B23:$D23)</f>
        <v>0.12602739726027398</v>
      </c>
      <c r="S470" s="4">
        <f>COUNTIFS(Niederschläge!$R$2:$R$3589,$B470,Niederschläge!$V$2:$V$3589,S$446)/SUM($B23:$D23)</f>
        <v>3.5616438356164383E-2</v>
      </c>
      <c r="T470" s="81">
        <f>COUNTIFS(Niederschläge!$R$2:$R$3589,$B470,Niederschläge!$V$2:$V$3589,T$446)/SUM($B23:$D23)</f>
        <v>9.3150684931506855E-2</v>
      </c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</row>
    <row r="471" spans="1:31">
      <c r="A471" t="s">
        <v>94</v>
      </c>
      <c r="B471" s="7">
        <v>7</v>
      </c>
      <c r="C471" s="4">
        <f>COUNTIFS(Niederschläge!$R$2:$R$3589,$B471,Niederschläge!$U$2:$U$3589,C$446)/SUM($B24:$D24)</f>
        <v>5.3299492385786802E-2</v>
      </c>
      <c r="D471" s="4">
        <f>COUNTIFS(Niederschläge!$R$2:$R$3589,$B471,Niederschläge!$U$2:$U$3589,D$446)/SUM($B24:$D24)</f>
        <v>0.20812182741116753</v>
      </c>
      <c r="E471" s="4">
        <f>COUNTIFS(Niederschläge!$R$2:$R$3589,$B471,Niederschläge!$U$2:$U$3589,E$446)/SUM($B24:$D24)</f>
        <v>0.2512690355329949</v>
      </c>
      <c r="F471" s="4">
        <f>COUNTIFS(Niederschläge!$R$2:$R$3589,$B471,Niederschläge!$U$2:$U$3589,F$446)/SUM($B24:$D24)</f>
        <v>8.1218274111675121E-2</v>
      </c>
      <c r="G471" s="4">
        <f>COUNTIFS(Niederschläge!$R$2:$R$3589,$B471,Niederschläge!$U$2:$U$3589,G$446)/SUM($B24:$D24)</f>
        <v>2.5380710659898475E-3</v>
      </c>
      <c r="H471" s="4">
        <f>COUNTIFS(Niederschläge!$R$2:$R$3589,$B471,Niederschläge!$U$2:$U$3589,H$446)/SUM($B24:$D24)</f>
        <v>0.21827411167512689</v>
      </c>
      <c r="I471" s="4">
        <f>COUNTIFS(Niederschläge!$R$2:$R$3589,$B471,Niederschläge!$U$2:$U$3589,I$446)/SUM($B24:$D24)</f>
        <v>2.7918781725888325E-2</v>
      </c>
      <c r="J471" s="4">
        <f>COUNTIFS(Niederschläge!$R$2:$R$3589,$B471,Niederschläge!$U$2:$U$3589,J$446)/SUM($B24:$D24)</f>
        <v>5.076142131979695E-3</v>
      </c>
      <c r="K471" s="81">
        <f>COUNTIFS(Niederschläge!$R$2:$R$3589,$B471,Niederschläge!$U$2:$U$3589,K$446)/SUM($B24:$D24)</f>
        <v>0.15228426395939088</v>
      </c>
      <c r="L471" s="4">
        <f>COUNTIFS(Niederschläge!$R$2:$R$3589,$B471,Niederschläge!$V$2:$V$3589,L$446)/SUM($B24:$D24)</f>
        <v>0.15228426395939088</v>
      </c>
      <c r="M471" s="4">
        <f>COUNTIFS(Niederschläge!$R$2:$R$3589,$B471,Niederschläge!$V$2:$V$3589,M$446)/SUM($B24:$D24)</f>
        <v>6.8527918781725886E-2</v>
      </c>
      <c r="N471" s="4">
        <f>COUNTIFS(Niederschläge!$R$2:$R$3589,$B471,Niederschläge!$V$2:$V$3589,N$446)/SUM($B24:$D24)</f>
        <v>6.3451776649746189E-2</v>
      </c>
      <c r="O471" s="4">
        <f>COUNTIFS(Niederschläge!$R$2:$R$3589,$B471,Niederschläge!$V$2:$V$3589,O$446)/SUM($B24:$D24)</f>
        <v>0.13451776649746192</v>
      </c>
      <c r="P471" s="4">
        <f>COUNTIFS(Niederschläge!$R$2:$R$3589,$B471,Niederschläge!$V$2:$V$3589,P$446)/SUM($B24:$D24)</f>
        <v>7.6142131979695434E-3</v>
      </c>
      <c r="Q471" s="4">
        <f>COUNTIFS(Niederschläge!$R$2:$R$3589,$B471,Niederschläge!$V$2:$V$3589,Q$446)/SUM($B24:$D24)</f>
        <v>3.8071065989847719E-2</v>
      </c>
      <c r="R471" s="4">
        <f>COUNTIFS(Niederschläge!$R$2:$R$3589,$B471,Niederschläge!$V$2:$V$3589,R$446)/SUM($B24:$D24)</f>
        <v>0.26903553299492383</v>
      </c>
      <c r="S471" s="4">
        <f>COUNTIFS(Niederschläge!$R$2:$R$3589,$B471,Niederschläge!$V$2:$V$3589,S$446)/SUM($B24:$D24)</f>
        <v>2.030456852791878E-2</v>
      </c>
      <c r="T471" s="81">
        <f>COUNTIFS(Niederschläge!$R$2:$R$3589,$B471,Niederschläge!$V$2:$V$3589,T$446)/SUM($B24:$D24)</f>
        <v>0.24619289340101522</v>
      </c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</row>
    <row r="472" spans="1:31">
      <c r="A472" t="s">
        <v>94</v>
      </c>
      <c r="B472" s="7">
        <v>8</v>
      </c>
      <c r="C472" s="4">
        <f>COUNTIFS(Niederschläge!$R$2:$R$3589,$B472,Niederschläge!$U$2:$U$3589,C$446)/SUM($B25:$D25)</f>
        <v>0</v>
      </c>
      <c r="D472" s="4">
        <f>COUNTIFS(Niederschläge!$R$2:$R$3589,$B472,Niederschläge!$U$2:$U$3589,D$446)/SUM($B25:$D25)</f>
        <v>0</v>
      </c>
      <c r="E472" s="4">
        <f>COUNTIFS(Niederschläge!$R$2:$R$3589,$B472,Niederschläge!$U$2:$U$3589,E$446)/SUM($B25:$D25)</f>
        <v>1.4492753623188406E-2</v>
      </c>
      <c r="F472" s="4">
        <f>COUNTIFS(Niederschläge!$R$2:$R$3589,$B472,Niederschläge!$U$2:$U$3589,F$446)/SUM($B25:$D25)</f>
        <v>0.28985507246376813</v>
      </c>
      <c r="G472" s="4">
        <f>COUNTIFS(Niederschläge!$R$2:$R$3589,$B472,Niederschläge!$U$2:$U$3589,G$446)/SUM($B25:$D25)</f>
        <v>0</v>
      </c>
      <c r="H472" s="4">
        <f>COUNTIFS(Niederschläge!$R$2:$R$3589,$B472,Niederschläge!$U$2:$U$3589,H$446)/SUM($B25:$D25)</f>
        <v>7.6086956521739135E-2</v>
      </c>
      <c r="I472" s="4">
        <f>COUNTIFS(Niederschläge!$R$2:$R$3589,$B472,Niederschläge!$U$2:$U$3589,I$446)/SUM($B25:$D25)</f>
        <v>0.30072463768115942</v>
      </c>
      <c r="J472" s="4">
        <f>COUNTIFS(Niederschläge!$R$2:$R$3589,$B472,Niederschläge!$U$2:$U$3589,J$446)/SUM($B25:$D25)</f>
        <v>0.14492753623188406</v>
      </c>
      <c r="K472" s="81">
        <f>COUNTIFS(Niederschläge!$R$2:$R$3589,$B472,Niederschläge!$U$2:$U$3589,K$446)/SUM($B25:$D25)</f>
        <v>0.17391304347826086</v>
      </c>
      <c r="L472" s="4">
        <f>COUNTIFS(Niederschläge!$R$2:$R$3589,$B472,Niederschläge!$V$2:$V$3589,L$446)/SUM($B25:$D25)</f>
        <v>2.1739130434782608E-2</v>
      </c>
      <c r="M472" s="4">
        <f>COUNTIFS(Niederschläge!$R$2:$R$3589,$B472,Niederschläge!$V$2:$V$3589,M$446)/SUM($B25:$D25)</f>
        <v>0.18115942028985507</v>
      </c>
      <c r="N472" s="4">
        <f>COUNTIFS(Niederschläge!$R$2:$R$3589,$B472,Niederschläge!$V$2:$V$3589,N$446)/SUM($B25:$D25)</f>
        <v>0.25362318840579712</v>
      </c>
      <c r="O472" s="4">
        <f>COUNTIFS(Niederschläge!$R$2:$R$3589,$B472,Niederschläge!$V$2:$V$3589,O$446)/SUM($B25:$D25)</f>
        <v>0.11956521739130435</v>
      </c>
      <c r="P472" s="4">
        <f>COUNTIFS(Niederschläge!$R$2:$R$3589,$B472,Niederschläge!$V$2:$V$3589,P$446)/SUM($B25:$D25)</f>
        <v>0.19565217391304349</v>
      </c>
      <c r="Q472" s="4">
        <f>COUNTIFS(Niederschläge!$R$2:$R$3589,$B472,Niederschläge!$V$2:$V$3589,Q$446)/SUM($B25:$D25)</f>
        <v>3.6231884057971015E-3</v>
      </c>
      <c r="R472" s="4">
        <f>COUNTIFS(Niederschläge!$R$2:$R$3589,$B472,Niederschläge!$V$2:$V$3589,R$446)/SUM($B25:$D25)</f>
        <v>7.246376811594203E-3</v>
      </c>
      <c r="S472" s="4">
        <f>COUNTIFS(Niederschläge!$R$2:$R$3589,$B472,Niederschläge!$V$2:$V$3589,S$446)/SUM($B25:$D25)</f>
        <v>4.710144927536232E-2</v>
      </c>
      <c r="T472" s="81">
        <f>COUNTIFS(Niederschläge!$R$2:$R$3589,$B472,Niederschläge!$V$2:$V$3589,T$446)/SUM($B25:$D25)</f>
        <v>0.17028985507246377</v>
      </c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</row>
    <row r="473" spans="1:31">
      <c r="A473" t="s">
        <v>94</v>
      </c>
      <c r="B473" s="7">
        <v>9</v>
      </c>
      <c r="C473" s="4">
        <f>COUNTIFS(Niederschläge!$R$2:$R$3589,$B473,Niederschläge!$U$2:$U$3589,C$446)/SUM($B26:$D26)</f>
        <v>0</v>
      </c>
      <c r="D473" s="4">
        <f>COUNTIFS(Niederschläge!$R$2:$R$3589,$B473,Niederschläge!$U$2:$U$3589,D$446)/SUM($B26:$D26)</f>
        <v>0</v>
      </c>
      <c r="E473" s="4">
        <f>COUNTIFS(Niederschläge!$R$2:$R$3589,$B473,Niederschläge!$U$2:$U$3589,E$446)/SUM($B26:$D26)</f>
        <v>5.5096418732782371E-3</v>
      </c>
      <c r="F473" s="4">
        <f>COUNTIFS(Niederschläge!$R$2:$R$3589,$B473,Niederschläge!$U$2:$U$3589,F$446)/SUM($B26:$D26)</f>
        <v>0.27823691460055094</v>
      </c>
      <c r="G473" s="4">
        <f>COUNTIFS(Niederschläge!$R$2:$R$3589,$B473,Niederschläge!$U$2:$U$3589,G$446)/SUM($B26:$D26)</f>
        <v>0</v>
      </c>
      <c r="H473" s="4">
        <f>COUNTIFS(Niederschläge!$R$2:$R$3589,$B473,Niederschläge!$U$2:$U$3589,H$446)/SUM($B26:$D26)</f>
        <v>7.9889807162534437E-2</v>
      </c>
      <c r="I473" s="4">
        <f>COUNTIFS(Niederschläge!$R$2:$R$3589,$B473,Niederschläge!$U$2:$U$3589,I$446)/SUM($B26:$D26)</f>
        <v>0.28374655647382918</v>
      </c>
      <c r="J473" s="4">
        <f>COUNTIFS(Niederschläge!$R$2:$R$3589,$B473,Niederschläge!$U$2:$U$3589,J$446)/SUM($B26:$D26)</f>
        <v>0.23140495867768596</v>
      </c>
      <c r="K473" s="81">
        <f>COUNTIFS(Niederschläge!$R$2:$R$3589,$B473,Niederschläge!$U$2:$U$3589,K$446)/SUM($B26:$D26)</f>
        <v>0.12121212121212122</v>
      </c>
      <c r="L473" s="4">
        <f>COUNTIFS(Niederschläge!$R$2:$R$3589,$B473,Niederschläge!$V$2:$V$3589,L$446)/SUM($B26:$D26)</f>
        <v>1.3774104683195593E-2</v>
      </c>
      <c r="M473" s="4">
        <f>COUNTIFS(Niederschläge!$R$2:$R$3589,$B473,Niederschläge!$V$2:$V$3589,M$446)/SUM($B26:$D26)</f>
        <v>0.11294765840220386</v>
      </c>
      <c r="N473" s="4">
        <f>COUNTIFS(Niederschläge!$R$2:$R$3589,$B473,Niederschläge!$V$2:$V$3589,N$446)/SUM($B26:$D26)</f>
        <v>0.2231404958677686</v>
      </c>
      <c r="O473" s="4">
        <f>COUNTIFS(Niederschläge!$R$2:$R$3589,$B473,Niederschläge!$V$2:$V$3589,O$446)/SUM($B26:$D26)</f>
        <v>0.1184573002754821</v>
      </c>
      <c r="P473" s="4">
        <f>COUNTIFS(Niederschläge!$R$2:$R$3589,$B473,Niederschläge!$V$2:$V$3589,P$446)/SUM($B26:$D26)</f>
        <v>0.19834710743801653</v>
      </c>
      <c r="Q473" s="4">
        <f>COUNTIFS(Niederschläge!$R$2:$R$3589,$B473,Niederschläge!$V$2:$V$3589,Q$446)/SUM($B26:$D26)</f>
        <v>0</v>
      </c>
      <c r="R473" s="4">
        <f>COUNTIFS(Niederschläge!$R$2:$R$3589,$B473,Niederschläge!$V$2:$V$3589,R$446)/SUM($B26:$D26)</f>
        <v>0</v>
      </c>
      <c r="S473" s="4">
        <f>COUNTIFS(Niederschläge!$R$2:$R$3589,$B473,Niederschläge!$V$2:$V$3589,S$446)/SUM($B26:$D26)</f>
        <v>0.23415977961432508</v>
      </c>
      <c r="T473" s="81">
        <f>COUNTIFS(Niederschläge!$R$2:$R$3589,$B473,Niederschläge!$V$2:$V$3589,T$446)/SUM($B26:$D26)</f>
        <v>9.9173553719008267E-2</v>
      </c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</row>
    <row r="474" spans="1:31">
      <c r="A474" t="s">
        <v>94</v>
      </c>
      <c r="B474" s="7">
        <v>10</v>
      </c>
      <c r="C474" s="4">
        <f>COUNTIFS(Niederschläge!$R$2:$R$3589,$B474,Niederschläge!$U$2:$U$3589,C$446)/SUM($B27:$D27)</f>
        <v>0.27374301675977653</v>
      </c>
      <c r="D474" s="4">
        <f>COUNTIFS(Niederschläge!$R$2:$R$3589,$B474,Niederschläge!$U$2:$U$3589,D$446)/SUM($B27:$D27)</f>
        <v>0.4022346368715084</v>
      </c>
      <c r="E474" s="4">
        <f>COUNTIFS(Niederschläge!$R$2:$R$3589,$B474,Niederschläge!$U$2:$U$3589,E$446)/SUM($B27:$D27)</f>
        <v>0.21787709497206703</v>
      </c>
      <c r="F474" s="4">
        <f>COUNTIFS(Niederschläge!$R$2:$R$3589,$B474,Niederschläge!$U$2:$U$3589,F$446)/SUM($B27:$D27)</f>
        <v>0</v>
      </c>
      <c r="G474" s="4">
        <f>COUNTIFS(Niederschläge!$R$2:$R$3589,$B474,Niederschläge!$U$2:$U$3589,G$446)/SUM($B27:$D27)</f>
        <v>4.4692737430167599E-2</v>
      </c>
      <c r="H474" s="4">
        <f>COUNTIFS(Niederschläge!$R$2:$R$3589,$B474,Niederschläge!$U$2:$U$3589,H$446)/SUM($B27:$D27)</f>
        <v>5.027932960893855E-2</v>
      </c>
      <c r="I474" s="4">
        <f>COUNTIFS(Niederschläge!$R$2:$R$3589,$B474,Niederschläge!$U$2:$U$3589,I$446)/SUM($B27:$D27)</f>
        <v>5.5865921787709499E-3</v>
      </c>
      <c r="J474" s="4">
        <f>COUNTIFS(Niederschläge!$R$2:$R$3589,$B474,Niederschläge!$U$2:$U$3589,J$446)/SUM($B27:$D27)</f>
        <v>0</v>
      </c>
      <c r="K474" s="81">
        <f>COUNTIFS(Niederschläge!$R$2:$R$3589,$B474,Niederschläge!$U$2:$U$3589,K$446)/SUM($B27:$D27)</f>
        <v>5.5865921787709499E-3</v>
      </c>
      <c r="L474" s="4">
        <f>COUNTIFS(Niederschläge!$R$2:$R$3589,$B474,Niederschläge!$V$2:$V$3589,L$446)/SUM($B27:$D27)</f>
        <v>0.20670391061452514</v>
      </c>
      <c r="M474" s="4">
        <f>COUNTIFS(Niederschläge!$R$2:$R$3589,$B474,Niederschläge!$V$2:$V$3589,M$446)/SUM($B27:$D27)</f>
        <v>0</v>
      </c>
      <c r="N474" s="4">
        <f>COUNTIFS(Niederschläge!$R$2:$R$3589,$B474,Niederschläge!$V$2:$V$3589,N$446)/SUM($B27:$D27)</f>
        <v>5.5865921787709499E-3</v>
      </c>
      <c r="O474" s="4">
        <f>COUNTIFS(Niederschläge!$R$2:$R$3589,$B474,Niederschläge!$V$2:$V$3589,O$446)/SUM($B27:$D27)</f>
        <v>1.11731843575419E-2</v>
      </c>
      <c r="P474" s="4">
        <f>COUNTIFS(Niederschläge!$R$2:$R$3589,$B474,Niederschläge!$V$2:$V$3589,P$446)/SUM($B27:$D27)</f>
        <v>0</v>
      </c>
      <c r="Q474" s="4">
        <f>COUNTIFS(Niederschläge!$R$2:$R$3589,$B474,Niederschläge!$V$2:$V$3589,Q$446)/SUM($B27:$D27)</f>
        <v>0.27932960893854747</v>
      </c>
      <c r="R474" s="4">
        <f>COUNTIFS(Niederschläge!$R$2:$R$3589,$B474,Niederschläge!$V$2:$V$3589,R$446)/SUM($B27:$D27)</f>
        <v>0.43575418994413406</v>
      </c>
      <c r="S474" s="4">
        <f>COUNTIFS(Niederschläge!$R$2:$R$3589,$B474,Niederschläge!$V$2:$V$3589,S$446)/SUM($B27:$D27)</f>
        <v>0</v>
      </c>
      <c r="T474" s="81">
        <f>COUNTIFS(Niederschläge!$R$2:$R$3589,$B474,Niederschläge!$V$2:$V$3589,T$446)/SUM($B27:$D27)</f>
        <v>6.1452513966480445E-2</v>
      </c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</row>
    <row r="475" spans="1:31">
      <c r="A475" t="s">
        <v>94</v>
      </c>
      <c r="B475" s="7">
        <v>11</v>
      </c>
      <c r="C475" s="4">
        <f>COUNTIFS(Niederschläge!$R$2:$R$3589,$B475,Niederschläge!$U$2:$U$3589,C$446)/SUM($B28:$D28)</f>
        <v>0</v>
      </c>
      <c r="D475" s="4">
        <f>COUNTIFS(Niederschläge!$R$2:$R$3589,$B475,Niederschläge!$U$2:$U$3589,D$446)/SUM($B28:$D28)</f>
        <v>8.2987551867219917E-3</v>
      </c>
      <c r="E475" s="4">
        <f>COUNTIFS(Niederschläge!$R$2:$R$3589,$B475,Niederschläge!$U$2:$U$3589,E$446)/SUM($B28:$D28)</f>
        <v>4.1493775933609957E-2</v>
      </c>
      <c r="F475" s="4">
        <f>COUNTIFS(Niederschläge!$R$2:$R$3589,$B475,Niederschläge!$U$2:$U$3589,F$446)/SUM($B28:$D28)</f>
        <v>0.2863070539419087</v>
      </c>
      <c r="G475" s="4">
        <f>COUNTIFS(Niederschläge!$R$2:$R$3589,$B475,Niederschläge!$U$2:$U$3589,G$446)/SUM($B28:$D28)</f>
        <v>0</v>
      </c>
      <c r="H475" s="4">
        <f>COUNTIFS(Niederschläge!$R$2:$R$3589,$B475,Niederschläge!$U$2:$U$3589,H$446)/SUM($B28:$D28)</f>
        <v>0.22821576763485477</v>
      </c>
      <c r="I475" s="4">
        <f>COUNTIFS(Niederschläge!$R$2:$R$3589,$B475,Niederschläge!$U$2:$U$3589,I$446)/SUM($B28:$D28)</f>
        <v>0.17012448132780084</v>
      </c>
      <c r="J475" s="4">
        <f>COUNTIFS(Niederschläge!$R$2:$R$3589,$B475,Niederschläge!$U$2:$U$3589,J$446)/SUM($B28:$D28)</f>
        <v>2.9045643153526972E-2</v>
      </c>
      <c r="K475" s="81">
        <f>COUNTIFS(Niederschläge!$R$2:$R$3589,$B475,Niederschläge!$U$2:$U$3589,K$446)/SUM($B28:$D28)</f>
        <v>0.23651452282157676</v>
      </c>
      <c r="L475" s="4">
        <f>COUNTIFS(Niederschläge!$R$2:$R$3589,$B475,Niederschläge!$V$2:$V$3589,L$446)/SUM($B28:$D28)</f>
        <v>0.12863070539419086</v>
      </c>
      <c r="M475" s="4">
        <f>COUNTIFS(Niederschläge!$R$2:$R$3589,$B475,Niederschläge!$V$2:$V$3589,M$446)/SUM($B28:$D28)</f>
        <v>3.3195020746887967E-2</v>
      </c>
      <c r="N475" s="4">
        <f>COUNTIFS(Niederschläge!$R$2:$R$3589,$B475,Niederschläge!$V$2:$V$3589,N$446)/SUM($B28:$D28)</f>
        <v>0.15767634854771784</v>
      </c>
      <c r="O475" s="4">
        <f>COUNTIFS(Niederschläge!$R$2:$R$3589,$B475,Niederschläge!$V$2:$V$3589,O$446)/SUM($B28:$D28)</f>
        <v>0.30705394190871371</v>
      </c>
      <c r="P475" s="4">
        <f>COUNTIFS(Niederschläge!$R$2:$R$3589,$B475,Niederschläge!$V$2:$V$3589,P$446)/SUM($B28:$D28)</f>
        <v>4.1493775933609957E-2</v>
      </c>
      <c r="Q475" s="4">
        <f>COUNTIFS(Niederschläge!$R$2:$R$3589,$B475,Niederschläge!$V$2:$V$3589,Q$446)/SUM($B28:$D28)</f>
        <v>4.1493775933609959E-3</v>
      </c>
      <c r="R475" s="4">
        <f>COUNTIFS(Niederschläge!$R$2:$R$3589,$B475,Niederschläge!$V$2:$V$3589,R$446)/SUM($B28:$D28)</f>
        <v>2.4896265560165973E-2</v>
      </c>
      <c r="S475" s="4">
        <f>COUNTIFS(Niederschläge!$R$2:$R$3589,$B475,Niederschläge!$V$2:$V$3589,S$446)/SUM($B28:$D28)</f>
        <v>0.15767634854771784</v>
      </c>
      <c r="T475" s="81">
        <f>COUNTIFS(Niederschläge!$R$2:$R$3589,$B475,Niederschläge!$V$2:$V$3589,T$446)/SUM($B28:$D28)</f>
        <v>0.14522821576763487</v>
      </c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</row>
  </sheetData>
  <phoneticPr fontId="18" type="noConversion"/>
  <conditionalFormatting sqref="T46:V84">
    <cfRule type="cellIs" dxfId="536" priority="201" operator="lessThan">
      <formula>-0.4</formula>
    </cfRule>
    <cfRule type="cellIs" dxfId="535" priority="202" operator="greaterThan">
      <formula>0.4</formula>
    </cfRule>
  </conditionalFormatting>
  <conditionalFormatting sqref="R46:S84">
    <cfRule type="cellIs" dxfId="534" priority="199" operator="lessThan">
      <formula>-0.4</formula>
    </cfRule>
    <cfRule type="cellIs" dxfId="533" priority="200" operator="greaterThan">
      <formula>0.4</formula>
    </cfRule>
  </conditionalFormatting>
  <conditionalFormatting sqref="P46:Q84">
    <cfRule type="cellIs" dxfId="532" priority="197" operator="lessThan">
      <formula>-0.4</formula>
    </cfRule>
    <cfRule type="cellIs" dxfId="531" priority="198" operator="greaterThan">
      <formula>0.4</formula>
    </cfRule>
  </conditionalFormatting>
  <conditionalFormatting sqref="AE46:AW46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1:F12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1:G12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1:C129">
    <cfRule type="top10" dxfId="530" priority="189" percent="1" bottom="1" rank="10"/>
    <cfRule type="top10" dxfId="529" priority="190" percent="1" rank="10"/>
  </conditionalFormatting>
  <conditionalFormatting sqref="B91:B129">
    <cfRule type="top10" dxfId="528" priority="187" percent="1" bottom="1" rank="10"/>
    <cfRule type="top10" dxfId="527" priority="188" percent="1" rank="10"/>
  </conditionalFormatting>
  <conditionalFormatting sqref="D91:D12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48:BF75 BF80 BF84">
    <cfRule type="cellIs" dxfId="526" priority="184" operator="lessThan">
      <formula>-0.4</formula>
    </cfRule>
    <cfRule type="cellIs" dxfId="525" priority="185" operator="greaterThan">
      <formula>0.4</formula>
    </cfRule>
  </conditionalFormatting>
  <conditionalFormatting sqref="BD34:BD72">
    <cfRule type="cellIs" dxfId="524" priority="182" operator="lessThan">
      <formula>-0.4</formula>
    </cfRule>
    <cfRule type="cellIs" dxfId="523" priority="183" operator="greaterThan">
      <formula>0.4</formula>
    </cfRule>
  </conditionalFormatting>
  <conditionalFormatting sqref="BD34:BD72">
    <cfRule type="cellIs" dxfId="522" priority="180" operator="lessThan">
      <formula>-0.3</formula>
    </cfRule>
    <cfRule type="cellIs" dxfId="521" priority="181" operator="greaterThan">
      <formula>0.3</formula>
    </cfRule>
  </conditionalFormatting>
  <conditionalFormatting sqref="AH96 AH100">
    <cfRule type="cellIs" dxfId="520" priority="178" operator="lessThan">
      <formula>-0.4</formula>
    </cfRule>
    <cfRule type="cellIs" dxfId="519" priority="179" operator="greaterThan">
      <formula>0.4</formula>
    </cfRule>
  </conditionalFormatting>
  <conditionalFormatting sqref="AH51:AH89">
    <cfRule type="cellIs" dxfId="518" priority="176" operator="greaterThan">
      <formula>0.5</formula>
    </cfRule>
    <cfRule type="cellIs" dxfId="517" priority="177" operator="lessThan">
      <formula>-0.5</formula>
    </cfRule>
  </conditionalFormatting>
  <conditionalFormatting sqref="I91:I12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1:J12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1:K12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1:L12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1:M129">
    <cfRule type="top10" dxfId="516" priority="169" percent="1" bottom="1" rank="10"/>
    <cfRule type="top10" dxfId="515" priority="170" percent="1" rank="10"/>
  </conditionalFormatting>
  <conditionalFormatting sqref="N91:N129">
    <cfRule type="top10" dxfId="514" priority="167" percent="1" bottom="1" rank="10"/>
    <cfRule type="top10" dxfId="513" priority="168" percent="1" rank="10"/>
  </conditionalFormatting>
  <conditionalFormatting sqref="O91:O129">
    <cfRule type="top10" dxfId="512" priority="164" percent="1" bottom="1" rank="10"/>
    <cfRule type="top10" dxfId="511" priority="165" percent="1" rank="10"/>
  </conditionalFormatting>
  <conditionalFormatting sqref="P91:P129">
    <cfRule type="top10" dxfId="510" priority="162" percent="1" bottom="1" rank="10"/>
    <cfRule type="top10" dxfId="509" priority="163" percent="1" rank="10"/>
  </conditionalFormatting>
  <conditionalFormatting sqref="Q91:Q129">
    <cfRule type="top10" dxfId="508" priority="160" percent="1" bottom="1" rank="10"/>
    <cfRule type="top10" dxfId="507" priority="161" percent="1" rank="10"/>
  </conditionalFormatting>
  <conditionalFormatting sqref="R91:R129">
    <cfRule type="top10" dxfId="506" priority="158" percent="1" bottom="1" rank="10"/>
    <cfRule type="top10" dxfId="505" priority="159" percent="1" rank="10"/>
  </conditionalFormatting>
  <conditionalFormatting sqref="W46:W84">
    <cfRule type="cellIs" dxfId="504" priority="151" operator="lessThan">
      <formula>-0.4</formula>
    </cfRule>
    <cfRule type="cellIs" dxfId="503" priority="152" operator="greaterThan">
      <formula>0.4</formula>
    </cfRule>
  </conditionalFormatting>
  <conditionalFormatting sqref="BE34:BE72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4:X145 AO195 DF78:EJ81 DF85:DX88 DZ85:EJ88 DF92:DX95 EO92:EP95 DZ92:EJ95 DF99:DR102 DT99:EF102 EH99:ET102 EV99:FH102 FD218:FD237">
    <cfRule type="cellIs" dxfId="502" priority="136" operator="lessThan">
      <formula>-0.32</formula>
    </cfRule>
    <cfRule type="cellIs" dxfId="501" priority="137" operator="greaterThan">
      <formula>0.32</formula>
    </cfRule>
  </conditionalFormatting>
  <conditionalFormatting sqref="Z134:AF145">
    <cfRule type="cellIs" dxfId="500" priority="134" operator="lessThan">
      <formula>-0.32</formula>
    </cfRule>
    <cfRule type="cellIs" dxfId="499" priority="135" operator="greaterThan">
      <formula>0.32</formula>
    </cfRule>
  </conditionalFormatting>
  <conditionalFormatting sqref="B196:W206 B208:W216">
    <cfRule type="cellIs" dxfId="498" priority="132" operator="lessThan">
      <formula>-0.32</formula>
    </cfRule>
    <cfRule type="cellIs" dxfId="497" priority="133" operator="greaterThan">
      <formula>0.32</formula>
    </cfRule>
  </conditionalFormatting>
  <conditionalFormatting sqref="Z196:AU204">
    <cfRule type="cellIs" dxfId="496" priority="131" operator="lessThan">
      <formula>0.05</formula>
    </cfRule>
  </conditionalFormatting>
  <conditionalFormatting sqref="B220:W230">
    <cfRule type="cellIs" dxfId="495" priority="127" operator="lessThan">
      <formula>-0.32</formula>
    </cfRule>
    <cfRule type="cellIs" dxfId="494" priority="128" operator="greaterThan">
      <formula>0.32</formula>
    </cfRule>
  </conditionalFormatting>
  <conditionalFormatting sqref="B367:W376">
    <cfRule type="cellIs" dxfId="493" priority="119" operator="lessThan">
      <formula>-0.3199</formula>
    </cfRule>
    <cfRule type="cellIs" dxfId="492" priority="120" operator="greaterThan">
      <formula>0.3199</formula>
    </cfRule>
  </conditionalFormatting>
  <conditionalFormatting sqref="B379:W387">
    <cfRule type="cellIs" dxfId="491" priority="117" operator="lessThan">
      <formula>-0.3199</formula>
    </cfRule>
    <cfRule type="cellIs" dxfId="490" priority="118" operator="greaterThan">
      <formula>0.3199</formula>
    </cfRule>
  </conditionalFormatting>
  <conditionalFormatting sqref="B391:W401">
    <cfRule type="cellIs" dxfId="489" priority="115" operator="lessThan">
      <formula>-0.3199</formula>
    </cfRule>
    <cfRule type="cellIs" dxfId="488" priority="116" operator="greaterThan">
      <formula>0.3199</formula>
    </cfRule>
  </conditionalFormatting>
  <conditionalFormatting sqref="B413:AD441">
    <cfRule type="cellIs" dxfId="487" priority="111" operator="lessThan">
      <formula>-0.3199</formula>
    </cfRule>
    <cfRule type="cellIs" dxfId="486" priority="112" operator="greaterThan">
      <formula>0.3199</formula>
    </cfRule>
  </conditionalFormatting>
  <conditionalFormatting sqref="AO124">
    <cfRule type="cellIs" dxfId="485" priority="109" operator="lessThan">
      <formula>-0.4</formula>
    </cfRule>
    <cfRule type="cellIs" dxfId="484" priority="110" operator="greaterThan">
      <formula>0.4</formula>
    </cfRule>
  </conditionalFormatting>
  <conditionalFormatting sqref="BA124">
    <cfRule type="cellIs" dxfId="483" priority="107" operator="lessThan">
      <formula>-0.4</formula>
    </cfRule>
    <cfRule type="cellIs" dxfId="482" priority="108" operator="greaterThan">
      <formula>0.4</formula>
    </cfRule>
  </conditionalFormatting>
  <conditionalFormatting sqref="BO124">
    <cfRule type="cellIs" dxfId="481" priority="105" operator="lessThan">
      <formula>-0.4</formula>
    </cfRule>
    <cfRule type="cellIs" dxfId="480" priority="106" operator="greaterThan">
      <formula>0.4</formula>
    </cfRule>
  </conditionalFormatting>
  <conditionalFormatting sqref="CA124">
    <cfRule type="cellIs" dxfId="479" priority="103" operator="lessThan">
      <formula>-0.4</formula>
    </cfRule>
    <cfRule type="cellIs" dxfId="478" priority="104" operator="greaterThan">
      <formula>0.4</formula>
    </cfRule>
  </conditionalFormatting>
  <conditionalFormatting sqref="B318:Q318">
    <cfRule type="cellIs" dxfId="477" priority="94" operator="lessThan">
      <formula>-0.32</formula>
    </cfRule>
    <cfRule type="cellIs" dxfId="476" priority="95" operator="greaterThan">
      <formula>0.32</formula>
    </cfRule>
  </conditionalFormatting>
  <conditionalFormatting sqref="B306:W316">
    <cfRule type="cellIs" dxfId="475" priority="90" operator="lessThan">
      <formula>-0.32</formula>
    </cfRule>
    <cfRule type="cellIs" dxfId="474" priority="91" operator="greaterThan">
      <formula>0.32</formula>
    </cfRule>
  </conditionalFormatting>
  <conditionalFormatting sqref="B282:W292 B294:W302">
    <cfRule type="cellIs" dxfId="473" priority="92" operator="lessThan">
      <formula>-0.32</formula>
    </cfRule>
    <cfRule type="cellIs" dxfId="472" priority="93" operator="greaterThan">
      <formula>0.32</formula>
    </cfRule>
  </conditionalFormatting>
  <conditionalFormatting sqref="AN237:BC247 AN261:BC271 AN249:BC259">
    <cfRule type="cellIs" dxfId="471" priority="81" operator="lessThan">
      <formula>-0.2</formula>
    </cfRule>
    <cfRule type="cellIs" dxfId="470" priority="82" operator="greaterThan">
      <formula>0.2</formula>
    </cfRule>
  </conditionalFormatting>
  <conditionalFormatting sqref="AX220:CW230">
    <cfRule type="cellIs" dxfId="469" priority="75" operator="lessThan">
      <formula>-0.32</formula>
    </cfRule>
    <cfRule type="cellIs" dxfId="468" priority="76" operator="greaterThan">
      <formula>0.32</formula>
    </cfRule>
  </conditionalFormatting>
  <conditionalFormatting sqref="AX206 AX205:BJ205 AX196:CW204 AX208:CW216">
    <cfRule type="cellIs" dxfId="467" priority="77" operator="lessThan">
      <formula>-0.32</formula>
    </cfRule>
    <cfRule type="cellIs" dxfId="466" priority="78" operator="greaterThan">
      <formula>0.32</formula>
    </cfRule>
  </conditionalFormatting>
  <conditionalFormatting sqref="AY306:CX316">
    <cfRule type="cellIs" dxfId="465" priority="61" operator="lessThan">
      <formula>-0.32</formula>
    </cfRule>
    <cfRule type="cellIs" dxfId="464" priority="62" operator="greaterThan">
      <formula>0.32</formula>
    </cfRule>
  </conditionalFormatting>
  <conditionalFormatting sqref="AA377 AA376:AM376 AA367:BZ375 AA379:BZ387">
    <cfRule type="cellIs" dxfId="463" priority="55" operator="lessThan">
      <formula>-0.32</formula>
    </cfRule>
    <cfRule type="cellIs" dxfId="462" priority="56" operator="greaterThan">
      <formula>0.32</formula>
    </cfRule>
  </conditionalFormatting>
  <conditionalFormatting sqref="AA391:BZ401">
    <cfRule type="cellIs" dxfId="461" priority="53" operator="lessThan">
      <formula>-0.32</formula>
    </cfRule>
    <cfRule type="cellIs" dxfId="460" priority="54" operator="greaterThan">
      <formula>0.32</formula>
    </cfRule>
  </conditionalFormatting>
  <conditionalFormatting sqref="AY292 AY291:BK291 AY282:CX290 AY294:CX302">
    <cfRule type="cellIs" dxfId="459" priority="63" operator="lessThan">
      <formula>-0.32</formula>
    </cfRule>
    <cfRule type="cellIs" dxfId="458" priority="64" operator="greaterThan">
      <formula>0.32</formula>
    </cfRule>
  </conditionalFormatting>
  <conditionalFormatting sqref="BB322:BO333">
    <cfRule type="cellIs" dxfId="457" priority="51" operator="lessThan">
      <formula>-0.32</formula>
    </cfRule>
    <cfRule type="cellIs" dxfId="456" priority="52" operator="greaterThan">
      <formula>0.32</formula>
    </cfRule>
  </conditionalFormatting>
  <conditionalFormatting sqref="BP322:CC333 CF322:CU333">
    <cfRule type="cellIs" dxfId="455" priority="49" operator="lessThan">
      <formula>-0.32</formula>
    </cfRule>
    <cfRule type="cellIs" dxfId="454" priority="50" operator="greaterThan">
      <formula>0.32</formula>
    </cfRule>
  </conditionalFormatting>
  <conditionalFormatting sqref="CD322:CD333">
    <cfRule type="cellIs" dxfId="453" priority="47" operator="lessThan">
      <formula>-0.32</formula>
    </cfRule>
    <cfRule type="cellIs" dxfId="452" priority="48" operator="greaterThan">
      <formula>0.32</formula>
    </cfRule>
  </conditionalFormatting>
  <conditionalFormatting sqref="U465:AE475 H447:K455 L456:T464">
    <cfRule type="cellIs" dxfId="451" priority="45" operator="lessThan">
      <formula>-0.3199</formula>
    </cfRule>
    <cfRule type="cellIs" dxfId="450" priority="46" operator="greaterThan">
      <formula>0.3199</formula>
    </cfRule>
  </conditionalFormatting>
  <conditionalFormatting sqref="C447:AE475">
    <cfRule type="top10" dxfId="449" priority="44" percent="1" rank="10"/>
  </conditionalFormatting>
  <conditionalFormatting sqref="X46:Z84">
    <cfRule type="cellIs" dxfId="448" priority="34" operator="lessThan">
      <formula>-1</formula>
    </cfRule>
    <cfRule type="cellIs" dxfId="447" priority="35" operator="greaterThan">
      <formula>1</formula>
    </cfRule>
  </conditionalFormatting>
  <conditionalFormatting sqref="AA46:AC83">
    <cfRule type="cellIs" dxfId="446" priority="38" operator="lessThan">
      <formula>-1</formula>
    </cfRule>
    <cfRule type="cellIs" dxfId="445" priority="39" operator="greaterThan">
      <formula>1</formula>
    </cfRule>
  </conditionalFormatting>
  <conditionalFormatting sqref="AA84:AC84">
    <cfRule type="cellIs" dxfId="444" priority="36" operator="lessThan">
      <formula>-0.4</formula>
    </cfRule>
    <cfRule type="cellIs" dxfId="443" priority="37" operator="greaterThan">
      <formula>0.4</formula>
    </cfRule>
  </conditionalFormatting>
  <conditionalFormatting sqref="Z208:AU216">
    <cfRule type="cellIs" dxfId="442" priority="33" operator="lessThan">
      <formula>0.05</formula>
    </cfRule>
  </conditionalFormatting>
  <conditionalFormatting sqref="Z220:AU230">
    <cfRule type="cellIs" dxfId="441" priority="32" operator="lessThan">
      <formula>0.05</formula>
    </cfRule>
  </conditionalFormatting>
  <conditionalFormatting sqref="Z306:AU316">
    <cfRule type="cellIs" dxfId="440" priority="29" operator="lessThan">
      <formula>0.05</formula>
    </cfRule>
  </conditionalFormatting>
  <conditionalFormatting sqref="Z282:AU290">
    <cfRule type="cellIs" dxfId="439" priority="31" operator="lessThan">
      <formula>0.05</formula>
    </cfRule>
  </conditionalFormatting>
  <conditionalFormatting sqref="Z294:AU302">
    <cfRule type="cellIs" dxfId="438" priority="30" operator="lessThan">
      <formula>0.05</formula>
    </cfRule>
  </conditionalFormatting>
  <conditionalFormatting sqref="CM124">
    <cfRule type="cellIs" dxfId="437" priority="27" operator="lessThan">
      <formula>-0.4</formula>
    </cfRule>
    <cfRule type="cellIs" dxfId="436" priority="28" operator="greaterThan">
      <formula>0.4</formula>
    </cfRule>
  </conditionalFormatting>
  <conditionalFormatting sqref="B317:W3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1:W23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6:X40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2:W403">
    <cfRule type="colorScale" priority="2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197:GP217">
    <cfRule type="cellIs" dxfId="435" priority="13" operator="lessThan">
      <formula>-0.32</formula>
    </cfRule>
    <cfRule type="cellIs" dxfId="434" priority="14" operator="greaterThan">
      <formula>0.32</formula>
    </cfRule>
  </conditionalFormatting>
  <conditionalFormatting sqref="FE218:GP218">
    <cfRule type="cellIs" dxfId="433" priority="11" operator="lessThan">
      <formula>-0.32</formula>
    </cfRule>
    <cfRule type="cellIs" dxfId="432" priority="12" operator="greaterThan">
      <formula>0.32</formula>
    </cfRule>
  </conditionalFormatting>
  <conditionalFormatting sqref="FB192:FX193">
    <cfRule type="cellIs" dxfId="431" priority="9" operator="lessThan">
      <formula>-0.32</formula>
    </cfRule>
    <cfRule type="cellIs" dxfId="430" priority="10" operator="greaterThan">
      <formula>0.32</formula>
    </cfRule>
  </conditionalFormatting>
  <conditionalFormatting sqref="DF322:DU324">
    <cfRule type="cellIs" dxfId="429" priority="7" operator="lessThan">
      <formula>-0.32</formula>
    </cfRule>
    <cfRule type="cellIs" dxfId="428" priority="8" operator="greaterThan">
      <formula>0.32</formula>
    </cfRule>
  </conditionalFormatting>
  <conditionalFormatting sqref="DW322:EA360">
    <cfRule type="cellIs" dxfId="427" priority="5" operator="lessThan">
      <formula>-0.4</formula>
    </cfRule>
    <cfRule type="cellIs" dxfId="426" priority="6" operator="greaterThan">
      <formula>0.4</formula>
    </cfRule>
  </conditionalFormatting>
  <conditionalFormatting sqref="DF327:DJ329">
    <cfRule type="cellIs" dxfId="425" priority="3" operator="lessThan">
      <formula>-0.32</formula>
    </cfRule>
    <cfRule type="cellIs" dxfId="424" priority="4" operator="greaterThan">
      <formula>0.32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8D732-17F7-2044-8C74-5D933EDBF63F}">
  <dimension ref="A1:EU435"/>
  <sheetViews>
    <sheetView workbookViewId="0">
      <selection activeCell="H11" sqref="H11"/>
    </sheetView>
  </sheetViews>
  <sheetFormatPr baseColWidth="10" defaultRowHeight="16"/>
  <cols>
    <col min="2" max="2" width="9.6640625" bestFit="1" customWidth="1"/>
    <col min="3" max="3" width="10.33203125" customWidth="1"/>
    <col min="4" max="4" width="11.33203125" bestFit="1" customWidth="1"/>
    <col min="5" max="5" width="12" bestFit="1" customWidth="1"/>
    <col min="6" max="16" width="11.1640625" bestFit="1" customWidth="1"/>
    <col min="17" max="17" width="11" bestFit="1" customWidth="1"/>
    <col min="27" max="27" width="12" customWidth="1"/>
  </cols>
  <sheetData>
    <row r="1" spans="1:13" ht="29">
      <c r="A1" s="75" t="s">
        <v>376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</row>
    <row r="2" spans="1:13">
      <c r="A2" s="28" t="s">
        <v>138</v>
      </c>
    </row>
    <row r="3" spans="1:13">
      <c r="A3" s="6" t="s">
        <v>126</v>
      </c>
      <c r="B3" s="25" t="s">
        <v>94</v>
      </c>
      <c r="C3" s="25" t="s">
        <v>68</v>
      </c>
      <c r="D3" s="25" t="s">
        <v>1</v>
      </c>
      <c r="E3" s="25" t="s">
        <v>92</v>
      </c>
      <c r="F3" s="42" t="s">
        <v>206</v>
      </c>
    </row>
    <row r="4" spans="1:13">
      <c r="A4" s="7">
        <v>1</v>
      </c>
      <c r="B4" s="13">
        <v>1.7910447761193999</v>
      </c>
      <c r="C4" s="13">
        <v>2.6538461538461502</v>
      </c>
      <c r="D4" s="13">
        <v>3.5</v>
      </c>
      <c r="E4" s="13">
        <v>9.9545454545454497</v>
      </c>
      <c r="F4" s="13">
        <v>2.5503355704697901</v>
      </c>
    </row>
    <row r="5" spans="1:13">
      <c r="A5" s="7">
        <v>2</v>
      </c>
      <c r="B5" s="13">
        <v>3.0274725274725198</v>
      </c>
      <c r="C5" s="13">
        <v>2.3823529411764701</v>
      </c>
      <c r="D5" s="13">
        <v>2.5466666666666602</v>
      </c>
      <c r="E5" s="13">
        <v>8.7407407407407405</v>
      </c>
      <c r="F5" s="13">
        <v>2.33544303797468</v>
      </c>
    </row>
    <row r="6" spans="1:13">
      <c r="A6" s="7">
        <v>3</v>
      </c>
      <c r="B6" s="13">
        <v>1.8429752066115701</v>
      </c>
      <c r="C6" s="13">
        <v>2.4585635359115998</v>
      </c>
      <c r="D6" s="13">
        <v>2.75</v>
      </c>
      <c r="E6" s="13">
        <v>10.675000000000001</v>
      </c>
      <c r="F6" s="13">
        <v>2.5448717948717898</v>
      </c>
    </row>
    <row r="7" spans="1:13">
      <c r="A7" s="7">
        <v>4</v>
      </c>
      <c r="B7" s="13">
        <v>2</v>
      </c>
      <c r="C7" s="13">
        <v>3.5</v>
      </c>
      <c r="D7" s="13">
        <v>4.7258064516129004</v>
      </c>
      <c r="E7" s="13">
        <v>10.44</v>
      </c>
      <c r="F7" s="13">
        <v>2.34636871508379</v>
      </c>
    </row>
    <row r="8" spans="1:13">
      <c r="A8" s="7">
        <v>5</v>
      </c>
      <c r="B8" s="13">
        <v>1.75396825396825</v>
      </c>
      <c r="C8" s="13">
        <v>4.3507462686567102</v>
      </c>
      <c r="D8" s="13">
        <v>2.4891304347826</v>
      </c>
      <c r="E8" s="13">
        <v>8.8461538461538396</v>
      </c>
      <c r="F8" s="13">
        <v>2.7448979591836702</v>
      </c>
    </row>
    <row r="9" spans="1:13">
      <c r="A9" s="7">
        <v>6</v>
      </c>
      <c r="B9" s="13">
        <v>2.3559870550161799</v>
      </c>
      <c r="C9" s="13">
        <v>2.9251336898395701</v>
      </c>
      <c r="D9" s="13">
        <v>4.4807692307692299</v>
      </c>
      <c r="E9" s="13">
        <v>8.6808510638297793</v>
      </c>
      <c r="F9" s="13">
        <v>4.3253968253968198</v>
      </c>
    </row>
    <row r="10" spans="1:13">
      <c r="A10" s="7">
        <v>7</v>
      </c>
      <c r="B10" s="13">
        <v>1.80733944954128</v>
      </c>
      <c r="C10" s="13">
        <v>2.8518518518518499</v>
      </c>
      <c r="D10" s="13">
        <v>2.9932432432432399</v>
      </c>
      <c r="E10" s="13">
        <v>9.1458333333333304</v>
      </c>
      <c r="F10" s="13">
        <v>3.2577319587628799</v>
      </c>
    </row>
    <row r="11" spans="1:13">
      <c r="A11" s="7">
        <v>8</v>
      </c>
      <c r="B11" s="13">
        <v>1.38693467336683</v>
      </c>
      <c r="C11" s="13">
        <v>2.6521739130434701</v>
      </c>
      <c r="D11" s="13">
        <v>3.8210526315789402</v>
      </c>
      <c r="E11" s="13">
        <v>10</v>
      </c>
      <c r="F11" s="13">
        <v>2.5277777777777701</v>
      </c>
    </row>
    <row r="12" spans="1:13">
      <c r="A12" s="7">
        <v>9</v>
      </c>
      <c r="B12" s="13">
        <v>2.0508474576271101</v>
      </c>
      <c r="C12" s="13">
        <v>6.4264705882352899</v>
      </c>
      <c r="D12" s="13">
        <v>3.3576158940397298</v>
      </c>
      <c r="E12" s="13">
        <v>12.7586206896551</v>
      </c>
      <c r="F12" s="13">
        <v>2.13043478260869</v>
      </c>
    </row>
    <row r="14" spans="1:13">
      <c r="C14" t="s">
        <v>127</v>
      </c>
    </row>
    <row r="16" spans="1:13">
      <c r="A16" s="28" t="s">
        <v>139</v>
      </c>
    </row>
    <row r="17" spans="1:42">
      <c r="A17" t="s">
        <v>94</v>
      </c>
      <c r="G17" t="s">
        <v>92</v>
      </c>
      <c r="M17" t="s">
        <v>206</v>
      </c>
      <c r="S17" t="s">
        <v>1</v>
      </c>
      <c r="Y17" t="s">
        <v>68</v>
      </c>
    </row>
    <row r="18" spans="1:42">
      <c r="A18" t="s">
        <v>2</v>
      </c>
      <c r="B18" t="s">
        <v>140</v>
      </c>
      <c r="C18" t="s">
        <v>141</v>
      </c>
      <c r="D18" t="s">
        <v>142</v>
      </c>
      <c r="E18" t="s">
        <v>257</v>
      </c>
      <c r="G18" t="s">
        <v>2</v>
      </c>
      <c r="H18" t="s">
        <v>140</v>
      </c>
      <c r="I18" t="s">
        <v>141</v>
      </c>
      <c r="J18" t="s">
        <v>142</v>
      </c>
      <c r="K18" t="s">
        <v>257</v>
      </c>
      <c r="M18" t="s">
        <v>2</v>
      </c>
      <c r="N18" t="s">
        <v>140</v>
      </c>
      <c r="O18" t="s">
        <v>141</v>
      </c>
      <c r="P18" t="s">
        <v>142</v>
      </c>
      <c r="Q18" t="s">
        <v>257</v>
      </c>
      <c r="S18" t="s">
        <v>2</v>
      </c>
      <c r="T18" t="s">
        <v>140</v>
      </c>
      <c r="U18" t="s">
        <v>141</v>
      </c>
      <c r="V18" t="s">
        <v>142</v>
      </c>
      <c r="W18" t="s">
        <v>257</v>
      </c>
      <c r="Y18" t="s">
        <v>2</v>
      </c>
      <c r="Z18" t="s">
        <v>140</v>
      </c>
      <c r="AA18" t="s">
        <v>141</v>
      </c>
      <c r="AB18" t="s">
        <v>142</v>
      </c>
      <c r="AC18" t="s">
        <v>257</v>
      </c>
    </row>
    <row r="19" spans="1:42">
      <c r="A19">
        <v>1</v>
      </c>
      <c r="B19">
        <f>COUNTIFS(Niederschläge!$R$2:$R$3589,'Zeitsachen der Cluster'!A18,Niederschläge!$B$2:$B$3589,3)</f>
        <v>41</v>
      </c>
      <c r="C19">
        <f>COUNTIFS(Niederschläge!$R$2:$R$3589,'Zeitsachen der Cluster'!A18,Niederschläge!$B$2:$B$3589,4)</f>
        <v>134</v>
      </c>
      <c r="D19">
        <f>COUNTIFS(Niederschläge!$R$2:$R$3589,'Zeitsachen der Cluster'!A18,Niederschläge!$B$2:$B$3589,5)</f>
        <v>65</v>
      </c>
      <c r="E19" s="14">
        <v>49.804166666666603</v>
      </c>
      <c r="G19">
        <v>1</v>
      </c>
      <c r="H19">
        <f>COUNTIFS(Niederschläge!$U$2:$U$3589,'Zeitsachen der Cluster'!G18,Niederschläge!$B$2:$B$3589,3)</f>
        <v>0</v>
      </c>
      <c r="I19">
        <f>COUNTIFS(Niederschläge!$U$2:$U$3589,'Zeitsachen der Cluster'!G18,Niederschläge!$B$2:$B$3589,4)</f>
        <v>0</v>
      </c>
      <c r="J19" s="37">
        <f>COUNTIFS(Niederschläge!$U$2:$U$3589,'Zeitsachen der Cluster'!G18,Niederschläge!$B$2:$B$3589,5)</f>
        <v>439</v>
      </c>
      <c r="K19" s="14">
        <v>79.849658314350705</v>
      </c>
      <c r="M19">
        <v>1</v>
      </c>
      <c r="N19">
        <f>COUNTIFS(Niederschläge!$V$2:$V$3589,'Zeitsachen der Cluster'!M18,Niederschläge!$B$2:$B$3589,3)</f>
        <v>7</v>
      </c>
      <c r="O19">
        <f>COUNTIFS(Niederschläge!$V$2:$V$3589,'Zeitsachen der Cluster'!M18,Niederschläge!$B$2:$B$3589,4)</f>
        <v>181</v>
      </c>
      <c r="P19">
        <f>COUNTIFS(Niederschläge!$V$2:$V$3589,'Zeitsachen der Cluster'!M18,Niederschläge!$B$2:$B$3589,5)</f>
        <v>192</v>
      </c>
      <c r="Q19" s="14">
        <v>59.2631578947368</v>
      </c>
      <c r="S19">
        <v>1</v>
      </c>
      <c r="T19">
        <f>COUNTIFS(Niederschläge!$T$2:$T$3589,'Zeitsachen der Cluster'!S18,Niederschläge!$B$2:$B$3589,3)</f>
        <v>0</v>
      </c>
      <c r="U19">
        <f>COUNTIFS(Niederschläge!$T$2:$T$3589,'Zeitsachen der Cluster'!S18,Niederschläge!$B$2:$B$3589,4)</f>
        <v>19</v>
      </c>
      <c r="V19" s="37">
        <f>COUNTIFS(Niederschläge!$T$2:$T$3589,'Zeitsachen der Cluster'!S18,Niederschläge!$B$2:$B$3589,5)</f>
        <v>207</v>
      </c>
      <c r="W19" s="14">
        <v>73.230088495575203</v>
      </c>
      <c r="Y19">
        <v>1</v>
      </c>
      <c r="Z19">
        <f>COUNTIFS(Niederschläge!$S$2:$S$3589,'Zeitsachen der Cluster'!Y18,Niederschläge!$B$2:$B$3589,3)</f>
        <v>166</v>
      </c>
      <c r="AA19">
        <f>COUNTIFS(Niederschläge!$S$2:$S$3589,'Zeitsachen der Cluster'!Y18,Niederschläge!$B$2:$B$3589,4)</f>
        <v>179</v>
      </c>
      <c r="AB19">
        <f>COUNTIFS(Niederschläge!$S$2:$S$3589,'Zeitsachen der Cluster'!Y18,Niederschläge!$B$2:$B$3589,5)</f>
        <v>0</v>
      </c>
      <c r="AC19" s="14">
        <v>30.8608695652173</v>
      </c>
    </row>
    <row r="20" spans="1:42">
      <c r="A20">
        <v>2</v>
      </c>
      <c r="B20">
        <f>COUNTIFS(Niederschläge!$R$2:$R$3589,'Zeitsachen der Cluster'!A19,Niederschläge!$B$2:$B$3589,3)</f>
        <v>6</v>
      </c>
      <c r="C20">
        <f>COUNTIFS(Niederschläge!$R$2:$R$3589,'Zeitsachen der Cluster'!A19,Niederschläge!$B$2:$B$3589,4)</f>
        <v>42</v>
      </c>
      <c r="D20" s="37">
        <f>COUNTIFS(Niederschläge!$R$2:$R$3589,'Zeitsachen der Cluster'!A19,Niederschläge!$B$2:$B$3589,5)</f>
        <v>506</v>
      </c>
      <c r="E20" s="14">
        <v>76.772563176895304</v>
      </c>
      <c r="G20">
        <v>2</v>
      </c>
      <c r="H20">
        <f>COUNTIFS(Niederschläge!$U$2:$U$3589,'Zeitsachen der Cluster'!G19,Niederschläge!$B$2:$B$3589,3)</f>
        <v>0</v>
      </c>
      <c r="I20">
        <f>COUNTIFS(Niederschläge!$U$2:$U$3589,'Zeitsachen der Cluster'!G19,Niederschläge!$B$2:$B$3589,4)</f>
        <v>90</v>
      </c>
      <c r="J20">
        <f>COUNTIFS(Niederschläge!$U$2:$U$3589,'Zeitsachen der Cluster'!G19,Niederschläge!$B$2:$B$3589,5)</f>
        <v>382</v>
      </c>
      <c r="K20" s="14">
        <v>67.216101694915196</v>
      </c>
      <c r="M20">
        <v>2</v>
      </c>
      <c r="N20">
        <f>COUNTIFS(Niederschläge!$V$2:$V$3589,'Zeitsachen der Cluster'!M19,Niederschläge!$B$2:$B$3589,3)</f>
        <v>276</v>
      </c>
      <c r="O20">
        <f>COUNTIFS(Niederschläge!$V$2:$V$3589,'Zeitsachen der Cluster'!M19,Niederschläge!$B$2:$B$3589,4)</f>
        <v>85</v>
      </c>
      <c r="P20">
        <f>COUNTIFS(Niederschläge!$V$2:$V$3589,'Zeitsachen der Cluster'!M19,Niederschläge!$B$2:$B$3589,5)</f>
        <v>8</v>
      </c>
      <c r="Q20" s="14">
        <v>21.9810298102981</v>
      </c>
      <c r="S20">
        <v>2</v>
      </c>
      <c r="T20">
        <f>COUNTIFS(Niederschläge!$T$2:$T$3589,'Zeitsachen der Cluster'!S19,Niederschläge!$B$2:$B$3589,3)</f>
        <v>12</v>
      </c>
      <c r="U20">
        <f>COUNTIFS(Niederschläge!$T$2:$T$3589,'Zeitsachen der Cluster'!S19,Niederschläge!$B$2:$B$3589,4)</f>
        <v>270</v>
      </c>
      <c r="V20">
        <f>COUNTIFS(Niederschläge!$T$2:$T$3589,'Zeitsachen der Cluster'!S19,Niederschläge!$B$2:$B$3589,5)</f>
        <v>100</v>
      </c>
      <c r="W20" s="14">
        <v>53.6570680628272</v>
      </c>
      <c r="Y20">
        <v>2</v>
      </c>
      <c r="Z20" s="37">
        <f>COUNTIFS(Niederschläge!$S$2:$S$3589,'Zeitsachen der Cluster'!Y19,Niederschläge!$B$2:$B$3589,3)</f>
        <v>233</v>
      </c>
      <c r="AA20">
        <f>COUNTIFS(Niederschläge!$S$2:$S$3589,'Zeitsachen der Cluster'!Y19,Niederschläge!$B$2:$B$3589,4)</f>
        <v>10</v>
      </c>
      <c r="AB20">
        <f>COUNTIFS(Niederschläge!$S$2:$S$3589,'Zeitsachen der Cluster'!Y19,Niederschläge!$B$2:$B$3589,5)</f>
        <v>0</v>
      </c>
      <c r="AC20" s="14">
        <v>12.4732510288065</v>
      </c>
    </row>
    <row r="21" spans="1:42">
      <c r="A21">
        <v>3</v>
      </c>
      <c r="B21">
        <f>COUNTIFS(Niederschläge!$R$2:$R$3589,'Zeitsachen der Cluster'!A20,Niederschläge!$B$2:$B$3589,3)</f>
        <v>95</v>
      </c>
      <c r="C21">
        <f>COUNTIFS(Niederschläge!$R$2:$R$3589,'Zeitsachen der Cluster'!A20,Niederschläge!$B$2:$B$3589,4)</f>
        <v>110</v>
      </c>
      <c r="D21">
        <f>COUNTIFS(Niederschläge!$R$2:$R$3589,'Zeitsachen der Cluster'!A20,Niederschläge!$B$2:$B$3589,5)</f>
        <v>18</v>
      </c>
      <c r="E21" s="14">
        <v>34.8161434977578</v>
      </c>
      <c r="G21">
        <v>3</v>
      </c>
      <c r="H21">
        <f>COUNTIFS(Niederschläge!$U$2:$U$3589,'Zeitsachen der Cluster'!G20,Niederschläge!$B$2:$B$3589,3)</f>
        <v>0</v>
      </c>
      <c r="I21">
        <f>COUNTIFS(Niederschläge!$U$2:$U$3589,'Zeitsachen der Cluster'!G20,Niederschläge!$B$2:$B$3589,4)</f>
        <v>279</v>
      </c>
      <c r="J21">
        <f>COUNTIFS(Niederschläge!$U$2:$U$3589,'Zeitsachen der Cluster'!G20,Niederschläge!$B$2:$B$3589,5)</f>
        <v>148</v>
      </c>
      <c r="K21" s="14">
        <v>57.843091334894602</v>
      </c>
      <c r="M21">
        <v>3</v>
      </c>
      <c r="N21">
        <f>COUNTIFS(Niederschläge!$V$2:$V$3589,'Zeitsachen der Cluster'!M20,Niederschläge!$B$2:$B$3589,3)</f>
        <v>258</v>
      </c>
      <c r="O21">
        <f>COUNTIFS(Niederschläge!$V$2:$V$3589,'Zeitsachen der Cluster'!M20,Niederschläge!$B$2:$B$3589,4)</f>
        <v>139</v>
      </c>
      <c r="P21">
        <f>COUNTIFS(Niederschläge!$V$2:$V$3589,'Zeitsachen der Cluster'!M20,Niederschläge!$B$2:$B$3589,5)</f>
        <v>0</v>
      </c>
      <c r="Q21" s="14">
        <v>24.342569269521402</v>
      </c>
      <c r="S21">
        <v>3</v>
      </c>
      <c r="T21">
        <f>COUNTIFS(Niederschläge!$T$2:$T$3589,'Zeitsachen der Cluster'!S20,Niederschläge!$B$2:$B$3589,3)</f>
        <v>61</v>
      </c>
      <c r="U21">
        <f>COUNTIFS(Niederschläge!$T$2:$T$3589,'Zeitsachen der Cluster'!S20,Niederschläge!$B$2:$B$3589,4)</f>
        <v>93</v>
      </c>
      <c r="V21">
        <f>COUNTIFS(Niederschläge!$T$2:$T$3589,'Zeitsachen der Cluster'!S20,Niederschläge!$B$2:$B$3589,5)</f>
        <v>0</v>
      </c>
      <c r="W21" s="14">
        <v>32.636363636363598</v>
      </c>
      <c r="Y21">
        <v>3</v>
      </c>
      <c r="Z21">
        <f>COUNTIFS(Niederschläge!$S$2:$S$3589,'Zeitsachen der Cluster'!Y20,Niederschläge!$B$2:$B$3589,3)</f>
        <v>280</v>
      </c>
      <c r="AA21">
        <f>COUNTIFS(Niederschläge!$S$2:$S$3589,'Zeitsachen der Cluster'!Y20,Niederschläge!$B$2:$B$3589,4)</f>
        <v>165</v>
      </c>
      <c r="AB21">
        <f>COUNTIFS(Niederschläge!$S$2:$S$3589,'Zeitsachen der Cluster'!Y20,Niederschläge!$B$2:$B$3589,5)</f>
        <v>0</v>
      </c>
      <c r="AC21" s="14">
        <v>26.325842696629199</v>
      </c>
    </row>
    <row r="22" spans="1:42">
      <c r="A22">
        <v>4</v>
      </c>
      <c r="B22">
        <f>COUNTIFS(Niederschläge!$R$2:$R$3589,'Zeitsachen der Cluster'!A21,Niederschläge!$B$2:$B$3589,3)</f>
        <v>1</v>
      </c>
      <c r="C22">
        <f>COUNTIFS(Niederschläge!$R$2:$R$3589,'Zeitsachen der Cluster'!A21,Niederschläge!$B$2:$B$3589,4)</f>
        <v>86</v>
      </c>
      <c r="D22">
        <f>COUNTIFS(Niederschläge!$R$2:$R$3589,'Zeitsachen der Cluster'!A21,Niederschläge!$B$2:$B$3589,5)</f>
        <v>79</v>
      </c>
      <c r="E22" s="14">
        <v>60.825301204819198</v>
      </c>
      <c r="G22">
        <v>4</v>
      </c>
      <c r="H22">
        <f>COUNTIFS(Niederschläge!$U$2:$U$3589,'Zeitsachen der Cluster'!G21,Niederschläge!$B$2:$B$3589,3)</f>
        <v>375</v>
      </c>
      <c r="I22">
        <f>COUNTIFS(Niederschläge!$U$2:$U$3589,'Zeitsachen der Cluster'!G21,Niederschläge!$B$2:$B$3589,4)</f>
        <v>147</v>
      </c>
      <c r="J22">
        <f>COUNTIFS(Niederschläge!$U$2:$U$3589,'Zeitsachen der Cluster'!G21,Niederschläge!$B$2:$B$3589,5)</f>
        <v>0</v>
      </c>
      <c r="K22" s="14">
        <v>25.310344827586199</v>
      </c>
      <c r="M22">
        <v>4</v>
      </c>
      <c r="N22">
        <f>COUNTIFS(Niederschläge!$V$2:$V$3589,'Zeitsachen der Cluster'!M21,Niederschläge!$B$2:$B$3589,3)</f>
        <v>168</v>
      </c>
      <c r="O22">
        <f>COUNTIFS(Niederschläge!$V$2:$V$3589,'Zeitsachen der Cluster'!M21,Niederschläge!$B$2:$B$3589,4)</f>
        <v>228</v>
      </c>
      <c r="P22">
        <f>COUNTIFS(Niederschläge!$V$2:$V$3589,'Zeitsachen der Cluster'!M21,Niederschläge!$B$2:$B$3589,5)</f>
        <v>24</v>
      </c>
      <c r="Q22" s="14">
        <v>35.126190476190402</v>
      </c>
      <c r="S22">
        <v>4</v>
      </c>
      <c r="T22">
        <f>COUNTIFS(Niederschläge!$T$2:$T$3589,'Zeitsachen der Cluster'!S21,Niederschläge!$B$2:$B$3589,3)</f>
        <v>0</v>
      </c>
      <c r="U22">
        <f>COUNTIFS(Niederschläge!$T$2:$T$3589,'Zeitsachen der Cluster'!S21,Niederschläge!$B$2:$B$3589,4)</f>
        <v>103</v>
      </c>
      <c r="V22">
        <f>COUNTIFS(Niederschläge!$T$2:$T$3589,'Zeitsachen der Cluster'!S21,Niederschläge!$B$2:$B$3589,5)</f>
        <v>483</v>
      </c>
      <c r="W22" s="14">
        <v>71.412969283276396</v>
      </c>
      <c r="Y22">
        <v>4</v>
      </c>
      <c r="Z22" s="37">
        <f>COUNTIFS(Niederschläge!$S$2:$S$3589,'Zeitsachen der Cluster'!Y21,Niederschläge!$B$2:$B$3589,3)</f>
        <v>188</v>
      </c>
      <c r="AA22">
        <f>COUNTIFS(Niederschläge!$S$2:$S$3589,'Zeitsachen der Cluster'!Y21,Niederschläge!$B$2:$B$3589,4)</f>
        <v>1</v>
      </c>
      <c r="AB22">
        <f>COUNTIFS(Niederschläge!$S$2:$S$3589,'Zeitsachen der Cluster'!Y21,Niederschläge!$B$2:$B$3589,5)</f>
        <v>0</v>
      </c>
      <c r="AC22" s="14">
        <v>7.4285714285714199</v>
      </c>
    </row>
    <row r="23" spans="1:42">
      <c r="A23">
        <v>5</v>
      </c>
      <c r="B23">
        <f>COUNTIFS(Niederschläge!$R$2:$R$3589,'Zeitsachen der Cluster'!A22,Niederschläge!$B$2:$B$3589,3)</f>
        <v>0</v>
      </c>
      <c r="C23">
        <f>COUNTIFS(Niederschläge!$R$2:$R$3589,'Zeitsachen der Cluster'!A22,Niederschläge!$B$2:$B$3589,4)</f>
        <v>73</v>
      </c>
      <c r="D23">
        <f>COUNTIFS(Niederschläge!$R$2:$R$3589,'Zeitsachen der Cluster'!A22,Niederschläge!$B$2:$B$3589,5)</f>
        <v>149</v>
      </c>
      <c r="E23" s="14">
        <v>65.770270270270203</v>
      </c>
      <c r="G23">
        <v>5</v>
      </c>
      <c r="H23">
        <f>COUNTIFS(Niederschläge!$U$2:$U$3589,'Zeitsachen der Cluster'!G22,Niederschläge!$B$2:$B$3589,3)</f>
        <v>0</v>
      </c>
      <c r="I23">
        <f>COUNTIFS(Niederschläge!$U$2:$U$3589,'Zeitsachen der Cluster'!G22,Niederschläge!$B$2:$B$3589,4)</f>
        <v>0</v>
      </c>
      <c r="J23" s="37">
        <f>COUNTIFS(Niederschläge!$U$2:$U$3589,'Zeitsachen der Cluster'!G22,Niederschläge!$B$2:$B$3589,5)</f>
        <v>231</v>
      </c>
      <c r="K23" s="14">
        <v>85.718614718614702</v>
      </c>
      <c r="M23">
        <v>5</v>
      </c>
      <c r="N23" s="37">
        <f>COUNTIFS(Niederschläge!$V$2:$V$3589,'Zeitsachen der Cluster'!M22,Niederschläge!$B$2:$B$3589,3)</f>
        <v>253</v>
      </c>
      <c r="O23">
        <f>COUNTIFS(Niederschläge!$V$2:$V$3589,'Zeitsachen der Cluster'!M22,Niederschläge!$B$2:$B$3589,4)</f>
        <v>16</v>
      </c>
      <c r="P23">
        <f>COUNTIFS(Niederschläge!$V$2:$V$3589,'Zeitsachen der Cluster'!M22,Niederschläge!$B$2:$B$3589,5)</f>
        <v>0</v>
      </c>
      <c r="Q23" s="14">
        <v>12.204460966542699</v>
      </c>
      <c r="S23">
        <v>5</v>
      </c>
      <c r="T23">
        <f>COUNTIFS(Niederschläge!$T$2:$T$3589,'Zeitsachen der Cluster'!S22,Niederschläge!$B$2:$B$3589,3)</f>
        <v>266</v>
      </c>
      <c r="U23">
        <f>COUNTIFS(Niederschläge!$T$2:$T$3589,'Zeitsachen der Cluster'!S22,Niederschläge!$B$2:$B$3589,4)</f>
        <v>191</v>
      </c>
      <c r="V23">
        <f>COUNTIFS(Niederschläge!$T$2:$T$3589,'Zeitsachen der Cluster'!S22,Niederschläge!$B$2:$B$3589,5)</f>
        <v>1</v>
      </c>
      <c r="W23" s="14">
        <v>26.858078602620001</v>
      </c>
      <c r="Y23">
        <v>5</v>
      </c>
      <c r="Z23">
        <f>COUNTIFS(Niederschläge!$S$2:$S$3589,'Zeitsachen der Cluster'!Y22,Niederschläge!$B$2:$B$3589,3)</f>
        <v>0</v>
      </c>
      <c r="AA23">
        <f>COUNTIFS(Niederschläge!$S$2:$S$3589,'Zeitsachen der Cluster'!Y22,Niederschläge!$B$2:$B$3589,4)</f>
        <v>95</v>
      </c>
      <c r="AB23" s="37">
        <f>COUNTIFS(Niederschläge!$S$2:$S$3589,'Zeitsachen der Cluster'!Y22,Niederschläge!$B$2:$B$3589,5)</f>
        <v>489</v>
      </c>
      <c r="AC23" s="14">
        <v>70.859589041095802</v>
      </c>
    </row>
    <row r="24" spans="1:42">
      <c r="A24">
        <v>6</v>
      </c>
      <c r="B24">
        <f>COUNTIFS(Niederschläge!$R$2:$R$3589,'Zeitsachen der Cluster'!A23,Niederschläge!$B$2:$B$3589,3)</f>
        <v>427</v>
      </c>
      <c r="C24">
        <f>COUNTIFS(Niederschläge!$R$2:$R$3589,'Zeitsachen der Cluster'!A23,Niederschläge!$B$2:$B$3589,4)</f>
        <v>179</v>
      </c>
      <c r="D24">
        <f>COUNTIFS(Niederschläge!$R$2:$R$3589,'Zeitsachen der Cluster'!A23,Niederschläge!$B$2:$B$3589,5)</f>
        <v>124</v>
      </c>
      <c r="E24" s="14">
        <v>31.9931506849315</v>
      </c>
      <c r="G24">
        <v>6</v>
      </c>
      <c r="H24">
        <f>COUNTIFS(Niederschläge!$U$2:$U$3589,'Zeitsachen der Cluster'!G23,Niederschläge!$B$2:$B$3589,3)</f>
        <v>14</v>
      </c>
      <c r="I24" s="37">
        <f>COUNTIFS(Niederschläge!$U$2:$U$3589,'Zeitsachen der Cluster'!G23,Niederschläge!$B$2:$B$3589,4)</f>
        <v>385</v>
      </c>
      <c r="J24">
        <f>COUNTIFS(Niederschläge!$U$2:$U$3589,'Zeitsachen der Cluster'!G23,Niederschläge!$B$2:$B$3589,5)</f>
        <v>9</v>
      </c>
      <c r="K24" s="14">
        <v>44.198529411764703</v>
      </c>
      <c r="M24">
        <v>6</v>
      </c>
      <c r="N24">
        <f>COUNTIFS(Niederschläge!$V$2:$V$3589,'Zeitsachen der Cluster'!M23,Niederschläge!$B$2:$B$3589,3)</f>
        <v>1</v>
      </c>
      <c r="O24">
        <f>COUNTIFS(Niederschläge!$V$2:$V$3589,'Zeitsachen der Cluster'!M23,Niederschläge!$B$2:$B$3589,4)</f>
        <v>22</v>
      </c>
      <c r="P24" s="37">
        <f>COUNTIFS(Niederschläge!$V$2:$V$3589,'Zeitsachen der Cluster'!M23,Niederschläge!$B$2:$B$3589,5)</f>
        <v>523</v>
      </c>
      <c r="Q24" s="14">
        <v>79.972527472527403</v>
      </c>
      <c r="S24">
        <v>6</v>
      </c>
      <c r="T24" s="37">
        <f>COUNTIFS(Niederschläge!$T$2:$T$3589,'Zeitsachen der Cluster'!S23,Niederschläge!$B$2:$B$3589,3)</f>
        <v>443</v>
      </c>
      <c r="U24">
        <f>COUNTIFS(Niederschläge!$T$2:$T$3589,'Zeitsachen der Cluster'!S23,Niederschläge!$B$2:$B$3589,4)</f>
        <v>23</v>
      </c>
      <c r="V24">
        <f>COUNTIFS(Niederschläge!$T$2:$T$3589,'Zeitsachen der Cluster'!S23,Niederschläge!$B$2:$B$3589,5)</f>
        <v>0</v>
      </c>
      <c r="W24" s="14">
        <v>11.944206008583601</v>
      </c>
      <c r="Y24">
        <v>6</v>
      </c>
      <c r="Z24">
        <f>COUNTIFS(Niederschläge!$S$2:$S$3589,'Zeitsachen der Cluster'!Y23,Niederschläge!$B$2:$B$3589,3)</f>
        <v>6</v>
      </c>
      <c r="AA24">
        <f>COUNTIFS(Niederschläge!$S$2:$S$3589,'Zeitsachen der Cluster'!Y23,Niederschläge!$B$2:$B$3589,4)</f>
        <v>323</v>
      </c>
      <c r="AB24">
        <f>COUNTIFS(Niederschläge!$S$2:$S$3589,'Zeitsachen der Cluster'!Y23,Niederschläge!$B$2:$B$3589,5)</f>
        <v>218</v>
      </c>
      <c r="AC24" s="14">
        <v>57.400365630712898</v>
      </c>
    </row>
    <row r="25" spans="1:42">
      <c r="A25">
        <v>7</v>
      </c>
      <c r="B25">
        <f>COUNTIFS(Niederschläge!$R$2:$R$3589,'Zeitsachen der Cluster'!A24,Niederschläge!$B$2:$B$3589,3)</f>
        <v>40</v>
      </c>
      <c r="C25">
        <f>COUNTIFS(Niederschläge!$R$2:$R$3589,'Zeitsachen der Cluster'!A24,Niederschläge!$B$2:$B$3589,4)</f>
        <v>242</v>
      </c>
      <c r="D25">
        <f>COUNTIFS(Niederschläge!$R$2:$R$3589,'Zeitsachen der Cluster'!A24,Niederschläge!$B$2:$B$3589,5)</f>
        <v>112</v>
      </c>
      <c r="E25" s="14">
        <v>50.794416243654801</v>
      </c>
      <c r="G25">
        <v>7</v>
      </c>
      <c r="H25" s="37">
        <f>COUNTIFS(Niederschläge!$U$2:$U$3589,'Zeitsachen der Cluster'!G24,Niederschläge!$B$2:$B$3589,3)</f>
        <v>435</v>
      </c>
      <c r="I25">
        <f>COUNTIFS(Niederschläge!$U$2:$U$3589,'Zeitsachen der Cluster'!G24,Niederschläge!$B$2:$B$3589,4)</f>
        <v>4</v>
      </c>
      <c r="J25">
        <f>COUNTIFS(Niederschläge!$U$2:$U$3589,'Zeitsachen der Cluster'!G24,Niederschläge!$B$2:$B$3589,5)</f>
        <v>0</v>
      </c>
      <c r="K25" s="14">
        <v>13.1640091116173</v>
      </c>
      <c r="M25">
        <v>7</v>
      </c>
      <c r="N25">
        <f>COUNTIFS(Niederschläge!$V$2:$V$3589,'Zeitsachen der Cluster'!M24,Niederschläge!$B$2:$B$3589,3)</f>
        <v>1</v>
      </c>
      <c r="O25">
        <f>COUNTIFS(Niederschläge!$V$2:$V$3589,'Zeitsachen der Cluster'!M24,Niederschläge!$B$2:$B$3589,4)</f>
        <v>193</v>
      </c>
      <c r="P25">
        <f>COUNTIFS(Niederschläge!$V$2:$V$3589,'Zeitsachen der Cluster'!M24,Niederschläge!$B$2:$B$3589,5)</f>
        <v>439</v>
      </c>
      <c r="Q25" s="14">
        <v>67.159557661927295</v>
      </c>
      <c r="S25">
        <v>7</v>
      </c>
      <c r="T25">
        <f>COUNTIFS(Niederschläge!$T$2:$T$3589,'Zeitsachen der Cluster'!S24,Niederschläge!$B$2:$B$3589,3)</f>
        <v>356</v>
      </c>
      <c r="U25">
        <f>COUNTIFS(Niederschläge!$T$2:$T$3589,'Zeitsachen der Cluster'!S24,Niederschläge!$B$2:$B$3589,4)</f>
        <v>87</v>
      </c>
      <c r="V25">
        <f>COUNTIFS(Niederschläge!$T$2:$T$3589,'Zeitsachen der Cluster'!S24,Niederschläge!$B$2:$B$3589,5)</f>
        <v>0</v>
      </c>
      <c r="W25" s="14">
        <v>20.343115124153499</v>
      </c>
      <c r="Y25">
        <v>7</v>
      </c>
      <c r="Z25" s="37">
        <f>COUNTIFS(Niederschläge!$S$2:$S$3589,'Zeitsachen der Cluster'!Y24,Niederschläge!$B$2:$B$3589,3)</f>
        <v>294</v>
      </c>
      <c r="AA25">
        <f>COUNTIFS(Niederschläge!$S$2:$S$3589,'Zeitsachen der Cluster'!Y24,Niederschläge!$B$2:$B$3589,4)</f>
        <v>14</v>
      </c>
      <c r="AB25">
        <f>COUNTIFS(Niederschläge!$S$2:$S$3589,'Zeitsachen der Cluster'!Y24,Niederschläge!$B$2:$B$3589,5)</f>
        <v>0</v>
      </c>
      <c r="AC25" s="14">
        <v>15.1103896103896</v>
      </c>
    </row>
    <row r="26" spans="1:42">
      <c r="A26">
        <v>8</v>
      </c>
      <c r="B26">
        <f>COUNTIFS(Niederschläge!$R$2:$R$3589,'Zeitsachen der Cluster'!A25,Niederschläge!$B$2:$B$3589,3)</f>
        <v>201</v>
      </c>
      <c r="C26">
        <f>COUNTIFS(Niederschläge!$R$2:$R$3589,'Zeitsachen der Cluster'!A25,Niederschläge!$B$2:$B$3589,4)</f>
        <v>73</v>
      </c>
      <c r="D26">
        <f>COUNTIFS(Niederschläge!$R$2:$R$3589,'Zeitsachen der Cluster'!A25,Niederschläge!$B$2:$B$3589,5)</f>
        <v>2</v>
      </c>
      <c r="E26" s="14">
        <v>21.576086956521699</v>
      </c>
      <c r="G26">
        <v>8</v>
      </c>
      <c r="H26" s="37">
        <f>COUNTIFS(Niederschläge!$U$2:$U$3589,'Zeitsachen der Cluster'!G25,Niederschläge!$B$2:$B$3589,3)</f>
        <v>280</v>
      </c>
      <c r="I26">
        <f>COUNTIFS(Niederschläge!$U$2:$U$3589,'Zeitsachen der Cluster'!G25,Niederschläge!$B$2:$B$3589,4)</f>
        <v>0</v>
      </c>
      <c r="J26">
        <f>COUNTIFS(Niederschläge!$U$2:$U$3589,'Zeitsachen der Cluster'!G25,Niederschläge!$B$2:$B$3589,5)</f>
        <v>0</v>
      </c>
      <c r="K26" s="14">
        <v>6.5035714285714201</v>
      </c>
      <c r="M26">
        <v>8</v>
      </c>
      <c r="N26" s="37">
        <f>COUNTIFS(Niederschläge!$V$2:$V$3589,'Zeitsachen der Cluster'!M25,Niederschläge!$B$2:$B$3589,3)</f>
        <v>172</v>
      </c>
      <c r="O26">
        <f>COUNTIFS(Niederschläge!$V$2:$V$3589,'Zeitsachen der Cluster'!M25,Niederschläge!$B$2:$B$3589,4)</f>
        <v>10</v>
      </c>
      <c r="P26">
        <f>COUNTIFS(Niederschläge!$V$2:$V$3589,'Zeitsachen der Cluster'!M25,Niederschläge!$B$2:$B$3589,5)</f>
        <v>0</v>
      </c>
      <c r="Q26" s="14">
        <v>13.274725274725199</v>
      </c>
      <c r="S26">
        <v>8</v>
      </c>
      <c r="T26">
        <f>COUNTIFS(Niederschläge!$T$2:$T$3589,'Zeitsachen der Cluster'!S25,Niederschläge!$B$2:$B$3589,3)</f>
        <v>0</v>
      </c>
      <c r="U26">
        <f>COUNTIFS(Niederschläge!$T$2:$T$3589,'Zeitsachen der Cluster'!S25,Niederschläge!$B$2:$B$3589,4)</f>
        <v>5</v>
      </c>
      <c r="V26" s="37">
        <f>COUNTIFS(Niederschläge!$T$2:$T$3589,'Zeitsachen der Cluster'!S25,Niederschläge!$B$2:$B$3589,5)</f>
        <v>361</v>
      </c>
      <c r="W26" s="14">
        <v>81.516393442622899</v>
      </c>
      <c r="Y26">
        <v>8</v>
      </c>
      <c r="Z26">
        <f>COUNTIFS(Niederschläge!$S$2:$S$3589,'Zeitsachen der Cluster'!Y25,Niederschläge!$B$2:$B$3589,3)</f>
        <v>42</v>
      </c>
      <c r="AA26" s="37">
        <f>COUNTIFS(Niederschläge!$S$2:$S$3589,'Zeitsachen der Cluster'!Y25,Niederschläge!$B$2:$B$3589,4)</f>
        <v>383</v>
      </c>
      <c r="AB26">
        <f>COUNTIFS(Niederschläge!$S$2:$S$3589,'Zeitsachen der Cluster'!Y25,Niederschläge!$B$2:$B$3589,5)</f>
        <v>63</v>
      </c>
      <c r="AC26" s="14">
        <v>46.475409836065502</v>
      </c>
    </row>
    <row r="27" spans="1:42">
      <c r="A27">
        <v>9</v>
      </c>
      <c r="B27">
        <f>COUNTIFS(Niederschläge!$R$2:$R$3589,'Zeitsachen der Cluster'!A26,Niederschläge!$B$2:$B$3589,3)</f>
        <v>278</v>
      </c>
      <c r="C27">
        <f>COUNTIFS(Niederschläge!$R$2:$R$3589,'Zeitsachen der Cluster'!A26,Niederschläge!$B$2:$B$3589,4)</f>
        <v>84</v>
      </c>
      <c r="D27">
        <f>COUNTIFS(Niederschläge!$R$2:$R$3589,'Zeitsachen der Cluster'!A26,Niederschläge!$B$2:$B$3589,5)</f>
        <v>1</v>
      </c>
      <c r="E27" s="14">
        <v>19.4159779614325</v>
      </c>
      <c r="G27">
        <v>9</v>
      </c>
      <c r="H27">
        <f>COUNTIFS(Niederschläge!$U$2:$U$3589,'Zeitsachen der Cluster'!G26,Niederschläge!$B$2:$B$3589,3)</f>
        <v>105</v>
      </c>
      <c r="I27">
        <f>COUNTIFS(Niederschläge!$U$2:$U$3589,'Zeitsachen der Cluster'!G26,Niederschläge!$B$2:$B$3589,4)</f>
        <v>265</v>
      </c>
      <c r="J27">
        <f>COUNTIFS(Niederschläge!$U$2:$U$3589,'Zeitsachen der Cluster'!G26,Niederschläge!$B$2:$B$3589,5)</f>
        <v>0</v>
      </c>
      <c r="K27" s="14">
        <v>35.4837837837837</v>
      </c>
      <c r="M27">
        <v>9</v>
      </c>
      <c r="N27">
        <f>COUNTIFS(Niederschläge!$V$2:$V$3589,'Zeitsachen der Cluster'!M26,Niederschläge!$B$2:$B$3589,3)</f>
        <v>73</v>
      </c>
      <c r="O27">
        <f>COUNTIFS(Niederschläge!$V$2:$V$3589,'Zeitsachen der Cluster'!M26,Niederschläge!$B$2:$B$3589,4)</f>
        <v>296</v>
      </c>
      <c r="P27">
        <f>COUNTIFS(Niederschläge!$V$2:$V$3589,'Zeitsachen der Cluster'!M26,Niederschläge!$B$2:$B$3589,5)</f>
        <v>23</v>
      </c>
      <c r="Q27" s="14">
        <v>41.658163265306101</v>
      </c>
      <c r="S27">
        <v>9</v>
      </c>
      <c r="T27">
        <f>COUNTIFS(Niederschläge!$T$2:$T$3589,'Zeitsachen der Cluster'!S26,Niederschläge!$B$2:$B$3589,3)</f>
        <v>71</v>
      </c>
      <c r="U27">
        <f>COUNTIFS(Niederschläge!$T$2:$T$3589,'Zeitsachen der Cluster'!S26,Niederschläge!$B$2:$B$3589,4)</f>
        <v>379</v>
      </c>
      <c r="V27">
        <f>COUNTIFS(Niederschläge!$T$2:$T$3589,'Zeitsachen der Cluster'!S26,Niederschläge!$B$2:$B$3589,5)</f>
        <v>57</v>
      </c>
      <c r="W27" s="14">
        <v>44.613412228796797</v>
      </c>
      <c r="Y27">
        <v>9</v>
      </c>
      <c r="Z27">
        <f>COUNTIFS(Niederschläge!$S$2:$S$3589,'Zeitsachen der Cluster'!Y26,Niederschläge!$B$2:$B$3589,3)</f>
        <v>0</v>
      </c>
      <c r="AA27">
        <f>COUNTIFS(Niederschläge!$S$2:$S$3589,'Zeitsachen der Cluster'!Y26,Niederschläge!$B$2:$B$3589,4)</f>
        <v>0</v>
      </c>
      <c r="AB27" s="37">
        <f>COUNTIFS(Niederschläge!$S$2:$S$3589,'Zeitsachen der Cluster'!Y26,Niederschläge!$B$2:$B$3589,5)</f>
        <v>439</v>
      </c>
      <c r="AC27" s="14">
        <v>82.785876993166198</v>
      </c>
    </row>
    <row r="28" spans="1:42">
      <c r="A28">
        <v>10</v>
      </c>
      <c r="B28">
        <f>COUNTIFS(Niederschläge!$R$2:$R$3589,'Zeitsachen der Cluster'!A27,Niederschläge!$B$2:$B$3589,3)</f>
        <v>2</v>
      </c>
      <c r="C28">
        <f>COUNTIFS(Niederschläge!$R$2:$R$3589,'Zeitsachen der Cluster'!A27,Niederschläge!$B$2:$B$3589,4)</f>
        <v>26</v>
      </c>
      <c r="D28" s="37">
        <f>COUNTIFS(Niederschläge!$R$2:$R$3589,'Zeitsachen der Cluster'!A27,Niederschläge!$B$2:$B$3589,5)</f>
        <v>151</v>
      </c>
      <c r="E28" s="14">
        <v>71.039106145251395</v>
      </c>
    </row>
    <row r="29" spans="1:42">
      <c r="A29">
        <v>11</v>
      </c>
      <c r="B29">
        <f>COUNTIFS(Niederschläge!$R$2:$R$3589,'Zeitsachen der Cluster'!A28,Niederschläge!$B$2:$B$3589,3)</f>
        <v>118</v>
      </c>
      <c r="C29">
        <f>COUNTIFS(Niederschläge!$R$2:$R$3589,'Zeitsachen der Cluster'!A28,Niederschläge!$B$2:$B$3589,4)</f>
        <v>121</v>
      </c>
      <c r="D29">
        <f>COUNTIFS(Niederschläge!$R$2:$R$3589,'Zeitsachen der Cluster'!A28,Niederschläge!$B$2:$B$3589,5)</f>
        <v>2</v>
      </c>
      <c r="E29" s="14">
        <v>29.958506224066301</v>
      </c>
    </row>
    <row r="30" spans="1:42">
      <c r="F30" t="s">
        <v>258</v>
      </c>
      <c r="L30" t="s">
        <v>259</v>
      </c>
      <c r="R30" t="s">
        <v>260</v>
      </c>
      <c r="X30" t="s">
        <v>261</v>
      </c>
    </row>
    <row r="32" spans="1:42">
      <c r="A32" s="28" t="s">
        <v>143</v>
      </c>
      <c r="AP32" s="28" t="s">
        <v>196</v>
      </c>
    </row>
    <row r="33" spans="1:82">
      <c r="A33" t="s">
        <v>94</v>
      </c>
      <c r="B33" t="s">
        <v>145</v>
      </c>
      <c r="C33" t="s">
        <v>144</v>
      </c>
      <c r="D33" t="s">
        <v>146</v>
      </c>
      <c r="E33" t="s">
        <v>147</v>
      </c>
      <c r="F33" t="s">
        <v>148</v>
      </c>
      <c r="G33" t="s">
        <v>149</v>
      </c>
      <c r="H33" t="s">
        <v>151</v>
      </c>
      <c r="I33" t="s">
        <v>152</v>
      </c>
      <c r="J33" t="s">
        <v>158</v>
      </c>
      <c r="K33" t="s">
        <v>159</v>
      </c>
      <c r="L33" t="s">
        <v>156</v>
      </c>
      <c r="M33" t="s">
        <v>157</v>
      </c>
      <c r="N33" t="s">
        <v>154</v>
      </c>
      <c r="O33" t="s">
        <v>155</v>
      </c>
      <c r="P33" t="s">
        <v>153</v>
      </c>
      <c r="Q33" t="s">
        <v>267</v>
      </c>
      <c r="S33" t="s">
        <v>145</v>
      </c>
      <c r="T33" t="s">
        <v>144</v>
      </c>
      <c r="U33" t="s">
        <v>146</v>
      </c>
      <c r="V33" t="s">
        <v>147</v>
      </c>
      <c r="W33" t="s">
        <v>148</v>
      </c>
      <c r="X33" t="s">
        <v>149</v>
      </c>
      <c r="Y33" t="s">
        <v>151</v>
      </c>
      <c r="Z33" t="s">
        <v>152</v>
      </c>
      <c r="AA33" t="s">
        <v>158</v>
      </c>
      <c r="AB33" t="s">
        <v>159</v>
      </c>
      <c r="AC33" t="s">
        <v>156</v>
      </c>
      <c r="AD33" t="s">
        <v>157</v>
      </c>
      <c r="AE33" t="s">
        <v>154</v>
      </c>
      <c r="AF33" t="s">
        <v>155</v>
      </c>
      <c r="AG33" t="s">
        <v>153</v>
      </c>
      <c r="AH33" t="s">
        <v>267</v>
      </c>
    </row>
    <row r="34" spans="1:82">
      <c r="A34" t="s">
        <v>224</v>
      </c>
      <c r="B34" s="13">
        <f>SUMIF($B$47:$B$85,"2",H47:H85)/COUNTIF($B$47:$B$85,"2")</f>
        <v>0.15173604593166978</v>
      </c>
      <c r="C34" s="13">
        <f t="shared" ref="C34:Q34" si="0">SUMIF($B$47:$B$85,"2",I47:I85)/COUNTIF($B$47:$B$85,"2")</f>
        <v>0.11971144210931969</v>
      </c>
      <c r="D34" s="13">
        <f t="shared" si="0"/>
        <v>0.23539553719195652</v>
      </c>
      <c r="E34" s="13">
        <f t="shared" si="0"/>
        <v>0.20907159536602607</v>
      </c>
      <c r="F34" s="13">
        <f t="shared" si="0"/>
        <v>8.3675310027432198E-2</v>
      </c>
      <c r="G34" s="13">
        <f t="shared" si="0"/>
        <v>8.9325511800313173E-2</v>
      </c>
      <c r="H34" s="13">
        <f t="shared" si="0"/>
        <v>2.5152123149470566E-2</v>
      </c>
      <c r="I34" s="13">
        <f t="shared" si="0"/>
        <v>4.5972477272212386E-3</v>
      </c>
      <c r="J34" s="13">
        <f t="shared" si="0"/>
        <v>7.5613820308780513E-2</v>
      </c>
      <c r="K34" s="13">
        <f t="shared" si="0"/>
        <v>-5.1988709787118344E-2</v>
      </c>
      <c r="L34" s="13">
        <f t="shared" si="0"/>
        <v>-0.15112766102156061</v>
      </c>
      <c r="M34" s="13">
        <f t="shared" si="0"/>
        <v>-0.11833775419982365</v>
      </c>
      <c r="N34" s="13">
        <f t="shared" si="0"/>
        <v>-9.0850166632660045E-2</v>
      </c>
      <c r="O34" s="13">
        <f t="shared" si="0"/>
        <v>6.1828878460178233E-2</v>
      </c>
      <c r="P34" s="13">
        <f t="shared" si="0"/>
        <v>4.2813031354145374E-2</v>
      </c>
      <c r="Q34" s="13">
        <f t="shared" si="0"/>
        <v>0.35875739644970539</v>
      </c>
      <c r="S34" s="13">
        <f t="shared" ref="S34:AH36" si="1">B34/H$86*100</f>
        <v>1.3910261141040794</v>
      </c>
      <c r="T34" s="13">
        <f t="shared" si="1"/>
        <v>1.2475839492272827</v>
      </c>
      <c r="U34" s="45">
        <f t="shared" si="1"/>
        <v>1.6130613888668852</v>
      </c>
      <c r="V34" s="13">
        <f t="shared" si="1"/>
        <v>1.4990434038807849</v>
      </c>
      <c r="W34" s="45">
        <f t="shared" si="1"/>
        <v>1.0076576613260078</v>
      </c>
      <c r="X34" s="13">
        <f t="shared" si="1"/>
        <v>0.88104191341969795</v>
      </c>
      <c r="Y34" s="13">
        <f t="shared" si="1"/>
        <v>0.13086333398059596</v>
      </c>
      <c r="Z34" s="13">
        <f t="shared" si="1"/>
        <v>2.2982590282113021E-2</v>
      </c>
      <c r="AA34" s="13">
        <f t="shared" si="1"/>
        <v>0.21287017419629237</v>
      </c>
      <c r="AB34" s="13">
        <f t="shared" si="1"/>
        <v>-0.13317264599460099</v>
      </c>
      <c r="AC34" s="13">
        <f t="shared" si="1"/>
        <v>-0.39581941111089586</v>
      </c>
      <c r="AD34" s="13">
        <f t="shared" si="1"/>
        <v>-0.37416504430168496</v>
      </c>
      <c r="AE34" s="13">
        <f t="shared" si="1"/>
        <v>-0.36259891527230309</v>
      </c>
      <c r="AF34" s="13">
        <f t="shared" si="1"/>
        <v>0.3189723584786433</v>
      </c>
      <c r="AG34" s="13">
        <f t="shared" si="1"/>
        <v>0.21644213540130067</v>
      </c>
      <c r="AH34" s="45">
        <f t="shared" si="1"/>
        <v>0.98615351334471169</v>
      </c>
      <c r="AQ34" t="s">
        <v>94</v>
      </c>
      <c r="AR34" t="s">
        <v>92</v>
      </c>
      <c r="AS34" t="s">
        <v>1</v>
      </c>
      <c r="AT34" t="s">
        <v>68</v>
      </c>
      <c r="AU34" t="s">
        <v>206</v>
      </c>
      <c r="AV34" t="s">
        <v>215</v>
      </c>
      <c r="AW34" t="s">
        <v>254</v>
      </c>
      <c r="AY34" t="s">
        <v>92</v>
      </c>
      <c r="AZ34" t="s">
        <v>145</v>
      </c>
      <c r="BA34" t="s">
        <v>144</v>
      </c>
      <c r="BB34" t="s">
        <v>146</v>
      </c>
      <c r="BC34" t="s">
        <v>147</v>
      </c>
      <c r="BD34" t="s">
        <v>148</v>
      </c>
      <c r="BE34" t="s">
        <v>149</v>
      </c>
      <c r="BF34" t="s">
        <v>151</v>
      </c>
      <c r="BG34" t="s">
        <v>152</v>
      </c>
      <c r="BH34" t="s">
        <v>158</v>
      </c>
      <c r="BI34" t="s">
        <v>159</v>
      </c>
      <c r="BJ34" t="s">
        <v>156</v>
      </c>
      <c r="BK34" t="s">
        <v>157</v>
      </c>
      <c r="BL34" t="s">
        <v>154</v>
      </c>
      <c r="BM34" t="s">
        <v>155</v>
      </c>
      <c r="BN34" t="s">
        <v>153</v>
      </c>
      <c r="BP34" t="s">
        <v>145</v>
      </c>
      <c r="BQ34" t="s">
        <v>144</v>
      </c>
      <c r="BR34" t="s">
        <v>146</v>
      </c>
      <c r="BS34" t="s">
        <v>147</v>
      </c>
      <c r="BT34" t="s">
        <v>148</v>
      </c>
      <c r="BU34" t="s">
        <v>149</v>
      </c>
      <c r="BV34" t="s">
        <v>151</v>
      </c>
      <c r="BW34" t="s">
        <v>152</v>
      </c>
      <c r="BX34" t="s">
        <v>158</v>
      </c>
      <c r="BY34" t="s">
        <v>159</v>
      </c>
      <c r="BZ34" t="s">
        <v>156</v>
      </c>
      <c r="CA34" t="s">
        <v>157</v>
      </c>
      <c r="CB34" t="s">
        <v>154</v>
      </c>
      <c r="CC34" t="s">
        <v>155</v>
      </c>
      <c r="CD34" t="s">
        <v>153</v>
      </c>
    </row>
    <row r="35" spans="1:82">
      <c r="A35" t="s">
        <v>211</v>
      </c>
      <c r="B35" s="13">
        <f>SUMIF($B$47:$B$85,"6",H47:H85)/COUNTIF($B$47:$B$85,"6")</f>
        <v>0.21803294355217509</v>
      </c>
      <c r="C35" s="13">
        <f t="shared" ref="C35:Q35" si="2">SUMIF($B$47:$B$85,"6",I47:I85)/COUNTIF($B$47:$B$85,"6")</f>
        <v>0.22002318023856432</v>
      </c>
      <c r="D35" s="13">
        <f t="shared" si="2"/>
        <v>0.46058340847187035</v>
      </c>
      <c r="E35" s="13">
        <f t="shared" si="2"/>
        <v>0.44453111674650281</v>
      </c>
      <c r="F35" s="13">
        <f t="shared" si="2"/>
        <v>0.24244727153188714</v>
      </c>
      <c r="G35" s="13">
        <f t="shared" si="2"/>
        <v>0.22433417864187147</v>
      </c>
      <c r="H35" s="13">
        <f t="shared" si="2"/>
        <v>-0.13573659246736178</v>
      </c>
      <c r="I35" s="13">
        <f t="shared" si="2"/>
        <v>-0.19551685920916681</v>
      </c>
      <c r="J35" s="13">
        <f t="shared" si="2"/>
        <v>-0.18433755987602135</v>
      </c>
      <c r="K35" s="13">
        <f t="shared" si="2"/>
        <v>-0.41294449140603007</v>
      </c>
      <c r="L35" s="13">
        <f t="shared" si="2"/>
        <v>-0.51900028176951318</v>
      </c>
      <c r="M35" s="13">
        <f t="shared" si="2"/>
        <v>-0.35519413919413989</v>
      </c>
      <c r="N35" s="13">
        <f t="shared" si="2"/>
        <v>-0.32353958861651172</v>
      </c>
      <c r="O35" s="13">
        <f t="shared" si="2"/>
        <v>-8.560552268244577E-2</v>
      </c>
      <c r="P35" s="13">
        <f t="shared" si="2"/>
        <v>-0.17740546632854334</v>
      </c>
      <c r="Q35" s="13">
        <f t="shared" si="2"/>
        <v>-0.69109551986474893</v>
      </c>
      <c r="S35" s="13">
        <f t="shared" si="1"/>
        <v>1.9987967681234717</v>
      </c>
      <c r="T35" s="13">
        <f t="shared" si="1"/>
        <v>2.2929920756689666</v>
      </c>
      <c r="U35" s="45">
        <f t="shared" si="1"/>
        <v>3.1561741629486835</v>
      </c>
      <c r="V35" s="13">
        <f t="shared" si="1"/>
        <v>3.1872882455025691</v>
      </c>
      <c r="W35" s="45">
        <f t="shared" si="1"/>
        <v>2.9196647200542203</v>
      </c>
      <c r="X35" s="13">
        <f t="shared" si="1"/>
        <v>2.2126692589000965</v>
      </c>
      <c r="Y35" s="13">
        <f t="shared" si="1"/>
        <v>-0.70622042234308591</v>
      </c>
      <c r="Z35" s="13">
        <f t="shared" si="1"/>
        <v>-0.97742913479363425</v>
      </c>
      <c r="AA35" s="13">
        <f t="shared" si="1"/>
        <v>-0.51895233333649549</v>
      </c>
      <c r="AB35" s="13">
        <f t="shared" si="1"/>
        <v>-1.0577856383553073</v>
      </c>
      <c r="AC35" s="13">
        <f t="shared" si="1"/>
        <v>-1.359316914638744</v>
      </c>
      <c r="AD35" s="13">
        <f t="shared" si="1"/>
        <v>-1.1230670357564743</v>
      </c>
      <c r="AE35" s="13">
        <f t="shared" si="1"/>
        <v>-1.291303122803743</v>
      </c>
      <c r="AF35" s="13">
        <f t="shared" si="1"/>
        <v>-0.4416349794603408</v>
      </c>
      <c r="AG35" s="13">
        <f t="shared" si="1"/>
        <v>-0.89687687952737261</v>
      </c>
      <c r="AH35" s="45">
        <f t="shared" si="1"/>
        <v>-1.8996856419292143</v>
      </c>
      <c r="AP35">
        <v>1980</v>
      </c>
      <c r="AQ35">
        <v>9</v>
      </c>
      <c r="AR35">
        <v>7</v>
      </c>
      <c r="AS35">
        <v>6</v>
      </c>
      <c r="AT35">
        <v>7</v>
      </c>
      <c r="AU35">
        <v>8</v>
      </c>
      <c r="AV35">
        <v>-0.26800000000000002</v>
      </c>
      <c r="AW35" s="13"/>
      <c r="AY35" t="s">
        <v>202</v>
      </c>
      <c r="AZ35" s="17">
        <f t="shared" ref="AZ35:BN35" si="3">SUMIF($AR$35:$AR$73,"7",H47:H85)/COUNTIF($AR$35:$AR$73,"7")</f>
        <v>0.10834037757114734</v>
      </c>
      <c r="BA35" s="17">
        <f t="shared" si="3"/>
        <v>0.12966039729501228</v>
      </c>
      <c r="BB35" s="17">
        <f t="shared" si="3"/>
        <v>0.30658208298112166</v>
      </c>
      <c r="BC35" s="17">
        <f t="shared" si="3"/>
        <v>0.34624373062834701</v>
      </c>
      <c r="BD35" s="17">
        <f t="shared" si="3"/>
        <v>0.19821300014088489</v>
      </c>
      <c r="BE35" s="17">
        <f t="shared" si="3"/>
        <v>0.21654768948999753</v>
      </c>
      <c r="BF35" s="17">
        <f t="shared" si="3"/>
        <v>-0.15065000704423784</v>
      </c>
      <c r="BG35" s="17">
        <f t="shared" si="3"/>
        <v>1.1751901944209711E-2</v>
      </c>
      <c r="BH35" s="17">
        <f t="shared" si="3"/>
        <v>0.56077345731191897</v>
      </c>
      <c r="BI35" s="43">
        <f t="shared" si="3"/>
        <v>0.46455621301775146</v>
      </c>
      <c r="BJ35" s="17">
        <f t="shared" si="3"/>
        <v>0.23305156382079417</v>
      </c>
      <c r="BK35" s="17">
        <f t="shared" si="3"/>
        <v>0.14217032967032917</v>
      </c>
      <c r="BL35" s="17">
        <f t="shared" si="3"/>
        <v>7.8030431107354151E-2</v>
      </c>
      <c r="BM35" s="17">
        <f t="shared" si="3"/>
        <v>7.1024936601859712E-2</v>
      </c>
      <c r="BN35" s="17">
        <f t="shared" si="3"/>
        <v>-0.11379966187658501</v>
      </c>
      <c r="BO35" s="17"/>
      <c r="BP35" s="13">
        <f t="shared" ref="BP35:CD36" si="4">AZ35/H$86*100</f>
        <v>0.99320035320564126</v>
      </c>
      <c r="BQ35" s="13">
        <f t="shared" si="4"/>
        <v>1.351267912786229</v>
      </c>
      <c r="BR35" s="13">
        <f t="shared" si="4"/>
        <v>2.1008712674614336</v>
      </c>
      <c r="BS35" s="13">
        <f t="shared" si="4"/>
        <v>2.4825676564280021</v>
      </c>
      <c r="BT35" s="45">
        <f t="shared" si="4"/>
        <v>2.386974701389164</v>
      </c>
      <c r="BU35" s="13">
        <f t="shared" si="4"/>
        <v>2.1358689902766743</v>
      </c>
      <c r="BV35" s="13">
        <f t="shared" si="4"/>
        <v>-0.78381304309191913</v>
      </c>
      <c r="BW35" s="13">
        <f t="shared" si="4"/>
        <v>5.8750183467400824E-2</v>
      </c>
      <c r="BX35" s="45">
        <f t="shared" si="4"/>
        <v>1.5787053617337659</v>
      </c>
      <c r="BY35" s="13">
        <f t="shared" si="4"/>
        <v>1.1899926032812327</v>
      </c>
      <c r="BZ35" s="13">
        <f t="shared" si="4"/>
        <v>0.61038682215071016</v>
      </c>
      <c r="CA35" s="13">
        <f t="shared" si="4"/>
        <v>0.44951983463924094</v>
      </c>
      <c r="CB35" s="13">
        <f t="shared" si="4"/>
        <v>0.31143310713076194</v>
      </c>
      <c r="CC35" s="13">
        <f t="shared" si="4"/>
        <v>0.3664144021839662</v>
      </c>
      <c r="CD35" s="13">
        <f t="shared" si="4"/>
        <v>-0.57531646429724592</v>
      </c>
    </row>
    <row r="36" spans="1:82">
      <c r="A36" t="s">
        <v>251</v>
      </c>
      <c r="B36" s="13">
        <f>SUMIF($B$47:$B$85,"10",H47:H85)/COUNTIF($B$47:$B$85,"10")</f>
        <v>0.27626314924391943</v>
      </c>
      <c r="C36" s="13">
        <f t="shared" ref="C36:Q36" si="5">SUMIF($B$47:$B$85,"10",I47:I85)/COUNTIF($B$47:$B$85,"10")</f>
        <v>0.22785496383957846</v>
      </c>
      <c r="D36" s="13">
        <f t="shared" si="5"/>
        <v>0.62011433267587157</v>
      </c>
      <c r="E36" s="13">
        <f t="shared" si="5"/>
        <v>0.56541051939513665</v>
      </c>
      <c r="F36" s="13">
        <f t="shared" si="5"/>
        <v>0.34364204470742965</v>
      </c>
      <c r="G36" s="13">
        <f t="shared" si="5"/>
        <v>0.33757790927021758</v>
      </c>
      <c r="H36" s="13">
        <f t="shared" si="5"/>
        <v>0.22261998685075607</v>
      </c>
      <c r="I36" s="13">
        <f t="shared" si="5"/>
        <v>0.13749243918474702</v>
      </c>
      <c r="J36" s="13">
        <f t="shared" si="5"/>
        <v>-2.3889546351084787E-2</v>
      </c>
      <c r="K36" s="13">
        <f t="shared" si="5"/>
        <v>-0.34416173570019737</v>
      </c>
      <c r="L36" s="13">
        <f t="shared" si="5"/>
        <v>-0.76630374753451758</v>
      </c>
      <c r="M36" s="13">
        <f t="shared" si="5"/>
        <v>-0.74728205128205216</v>
      </c>
      <c r="N36" s="13">
        <f t="shared" si="5"/>
        <v>-0.30967652859960565</v>
      </c>
      <c r="O36" s="13">
        <f t="shared" si="5"/>
        <v>0.29924654832347147</v>
      </c>
      <c r="P36" s="13">
        <f t="shared" si="5"/>
        <v>0.42290729783037462</v>
      </c>
      <c r="Q36" s="13">
        <f t="shared" si="5"/>
        <v>0.19302958579881901</v>
      </c>
      <c r="S36" s="13">
        <f t="shared" si="1"/>
        <v>2.5326167727869939</v>
      </c>
      <c r="T36" s="13">
        <f t="shared" si="1"/>
        <v>2.3746117382700072</v>
      </c>
      <c r="U36" s="45">
        <f t="shared" si="1"/>
        <v>4.2493689500438956</v>
      </c>
      <c r="V36" s="13">
        <f t="shared" si="1"/>
        <v>4.0539936001359766</v>
      </c>
      <c r="W36" s="45">
        <f t="shared" si="1"/>
        <v>4.1383000432224666</v>
      </c>
      <c r="X36" s="13">
        <f t="shared" si="1"/>
        <v>3.3296230955444797</v>
      </c>
      <c r="Y36" s="13">
        <f t="shared" si="1"/>
        <v>1.1582637981247159</v>
      </c>
      <c r="Z36" s="13">
        <f t="shared" si="1"/>
        <v>0.68735308257607697</v>
      </c>
      <c r="AA36" s="13">
        <f t="shared" si="1"/>
        <v>-6.7254529297143456E-2</v>
      </c>
      <c r="AB36" s="13">
        <f t="shared" si="1"/>
        <v>-0.88159389184622927</v>
      </c>
      <c r="AC36" s="13">
        <f t="shared" si="1"/>
        <v>-2.0070309831494884</v>
      </c>
      <c r="AD36" s="13">
        <f t="shared" si="1"/>
        <v>-2.3627862782630005</v>
      </c>
      <c r="AE36" s="13">
        <f t="shared" si="1"/>
        <v>-1.2359732240176475</v>
      </c>
      <c r="AF36" s="13">
        <f t="shared" si="1"/>
        <v>1.5437992676319983</v>
      </c>
      <c r="AG36" s="13">
        <f t="shared" si="1"/>
        <v>2.1380162937314937</v>
      </c>
      <c r="AH36" s="45">
        <f t="shared" si="1"/>
        <v>0.53060036141071221</v>
      </c>
      <c r="AP36">
        <v>1981</v>
      </c>
      <c r="AQ36">
        <v>6</v>
      </c>
      <c r="AR36">
        <v>7</v>
      </c>
      <c r="AS36">
        <v>7</v>
      </c>
      <c r="AT36">
        <v>7</v>
      </c>
      <c r="AU36">
        <v>2</v>
      </c>
      <c r="AV36">
        <v>-0.254</v>
      </c>
      <c r="AW36" s="13"/>
      <c r="AY36" t="s">
        <v>203</v>
      </c>
      <c r="AZ36" s="17">
        <f t="shared" ref="AZ36:BN36" si="6">SUMIF($AR$35:$AR$73,"8",H47:H85)/COUNTIF($AR$35:$AR$73,"8")</f>
        <v>0.22344871794871857</v>
      </c>
      <c r="BA36" s="17">
        <f t="shared" si="6"/>
        <v>0.15990619658119615</v>
      </c>
      <c r="BB36" s="17">
        <f t="shared" si="6"/>
        <v>0.25682313034188059</v>
      </c>
      <c r="BC36" s="17">
        <f t="shared" si="6"/>
        <v>0.18180897435897544</v>
      </c>
      <c r="BD36" s="17">
        <f t="shared" si="6"/>
        <v>3.3367414529914707E-2</v>
      </c>
      <c r="BE36" s="17">
        <f t="shared" si="6"/>
        <v>2.1804487179487533E-2</v>
      </c>
      <c r="BF36" s="17">
        <f t="shared" si="6"/>
        <v>9.9302884615384515E-2</v>
      </c>
      <c r="BG36" s="17">
        <f t="shared" si="6"/>
        <v>-9.3987179487179398E-2</v>
      </c>
      <c r="BH36" s="17">
        <f t="shared" si="6"/>
        <v>-0.36181410256410246</v>
      </c>
      <c r="BI36" s="43">
        <f t="shared" si="6"/>
        <v>-0.51910256410256417</v>
      </c>
      <c r="BJ36" s="17">
        <f t="shared" si="6"/>
        <v>-0.58444871794871833</v>
      </c>
      <c r="BK36" s="17">
        <f t="shared" si="6"/>
        <v>-0.4517500000000006</v>
      </c>
      <c r="BL36" s="17">
        <f t="shared" si="6"/>
        <v>-0.33496153846153853</v>
      </c>
      <c r="BM36" s="17">
        <f t="shared" si="6"/>
        <v>-1.3128205128205108E-2</v>
      </c>
      <c r="BN36" s="17">
        <f t="shared" si="6"/>
        <v>6.6128205128205067E-2</v>
      </c>
      <c r="BO36" s="17"/>
      <c r="BP36" s="13">
        <f t="shared" si="4"/>
        <v>2.0484453771104274</v>
      </c>
      <c r="BQ36" s="13">
        <f t="shared" si="4"/>
        <v>1.6664773284955008</v>
      </c>
      <c r="BR36" s="13">
        <f t="shared" si="4"/>
        <v>1.7598951970979451</v>
      </c>
      <c r="BS36" s="13">
        <f t="shared" si="4"/>
        <v>1.3035704027704584</v>
      </c>
      <c r="BT36" s="45">
        <f t="shared" si="4"/>
        <v>0.40182618837846346</v>
      </c>
      <c r="BU36" s="13">
        <f t="shared" si="4"/>
        <v>0.21506361081587017</v>
      </c>
      <c r="BV36" s="13">
        <f t="shared" si="4"/>
        <v>0.51666042176376614</v>
      </c>
      <c r="BW36" s="13">
        <f t="shared" si="4"/>
        <v>-0.46986130965600453</v>
      </c>
      <c r="BX36" s="45">
        <f t="shared" si="4"/>
        <v>-1.0185893362479921</v>
      </c>
      <c r="BY36" s="13">
        <f t="shared" si="4"/>
        <v>-1.3297168228869838</v>
      </c>
      <c r="BZ36" s="13">
        <f t="shared" si="4"/>
        <v>-1.5307333270378363</v>
      </c>
      <c r="CA36" s="13">
        <f t="shared" si="4"/>
        <v>-1.4283612183299175</v>
      </c>
      <c r="CB36" s="13">
        <f t="shared" si="4"/>
        <v>-1.3368901236602995</v>
      </c>
      <c r="CC36" s="13">
        <f t="shared" si="4"/>
        <v>-6.7727810314916911E-2</v>
      </c>
      <c r="CD36" s="13">
        <f t="shared" si="4"/>
        <v>0.33431246224563582</v>
      </c>
    </row>
    <row r="37" spans="1:82">
      <c r="AP37">
        <v>1982</v>
      </c>
      <c r="AQ37">
        <v>2</v>
      </c>
      <c r="AR37">
        <v>8</v>
      </c>
      <c r="AS37">
        <v>5</v>
      </c>
      <c r="AT37">
        <v>3</v>
      </c>
      <c r="AU37">
        <v>4</v>
      </c>
      <c r="AV37">
        <v>-0.251</v>
      </c>
      <c r="AW37" s="13"/>
    </row>
    <row r="38" spans="1:82">
      <c r="A38" t="s">
        <v>92</v>
      </c>
      <c r="AP38">
        <v>1983</v>
      </c>
      <c r="AQ38">
        <v>8</v>
      </c>
      <c r="AR38">
        <v>7</v>
      </c>
      <c r="AS38">
        <v>6</v>
      </c>
      <c r="AT38">
        <v>2</v>
      </c>
      <c r="AU38">
        <v>2</v>
      </c>
      <c r="AV38">
        <v>8.3000000000000004E-2</v>
      </c>
      <c r="AW38" s="13"/>
      <c r="AY38" t="s">
        <v>94</v>
      </c>
      <c r="AZ38" t="s">
        <v>145</v>
      </c>
      <c r="BA38" t="s">
        <v>144</v>
      </c>
      <c r="BB38" t="s">
        <v>146</v>
      </c>
      <c r="BC38" t="s">
        <v>147</v>
      </c>
      <c r="BD38" t="s">
        <v>148</v>
      </c>
      <c r="BE38" t="s">
        <v>149</v>
      </c>
      <c r="BF38" t="s">
        <v>151</v>
      </c>
      <c r="BG38" t="s">
        <v>152</v>
      </c>
      <c r="BH38" t="s">
        <v>158</v>
      </c>
      <c r="BI38" t="s">
        <v>159</v>
      </c>
      <c r="BJ38" t="s">
        <v>156</v>
      </c>
      <c r="BK38" t="s">
        <v>157</v>
      </c>
      <c r="BL38" t="s">
        <v>154</v>
      </c>
      <c r="BM38" t="s">
        <v>155</v>
      </c>
      <c r="BN38" t="s">
        <v>153</v>
      </c>
      <c r="BP38" t="s">
        <v>145</v>
      </c>
      <c r="BQ38" t="s">
        <v>144</v>
      </c>
      <c r="BR38" t="s">
        <v>146</v>
      </c>
      <c r="BS38" t="s">
        <v>147</v>
      </c>
      <c r="BT38" t="s">
        <v>148</v>
      </c>
      <c r="BU38" t="s">
        <v>149</v>
      </c>
      <c r="BV38" t="s">
        <v>151</v>
      </c>
      <c r="BW38" t="s">
        <v>152</v>
      </c>
      <c r="BX38" t="s">
        <v>158</v>
      </c>
      <c r="BY38" t="s">
        <v>159</v>
      </c>
      <c r="BZ38" t="s">
        <v>156</v>
      </c>
      <c r="CA38" t="s">
        <v>157</v>
      </c>
      <c r="CB38" t="s">
        <v>154</v>
      </c>
      <c r="CC38" t="s">
        <v>155</v>
      </c>
      <c r="CD38" t="s">
        <v>153</v>
      </c>
    </row>
    <row r="39" spans="1:82">
      <c r="A39" t="s">
        <v>160</v>
      </c>
      <c r="B39" s="13">
        <f t="shared" ref="B39:Q39" si="7">SUMIF($C$47:$C$85,"1",H47:H85)/COUNTIF($C$47:$C$85,"1")</f>
        <v>0.20228779233586977</v>
      </c>
      <c r="C39" s="13">
        <f t="shared" si="7"/>
        <v>0.13552071005917121</v>
      </c>
      <c r="D39" s="13">
        <f t="shared" si="7"/>
        <v>0.28609756269371672</v>
      </c>
      <c r="E39" s="13">
        <f t="shared" si="7"/>
        <v>0.26344928148774399</v>
      </c>
      <c r="F39" s="13">
        <f t="shared" si="7"/>
        <v>8.3794308255846883E-2</v>
      </c>
      <c r="G39" s="13">
        <f t="shared" si="7"/>
        <v>0.12779698506621615</v>
      </c>
      <c r="H39" s="13">
        <f t="shared" si="7"/>
        <v>0.16195125387433068</v>
      </c>
      <c r="I39" s="13">
        <f t="shared" si="7"/>
        <v>0.24935193012116094</v>
      </c>
      <c r="J39" s="13">
        <f t="shared" si="7"/>
        <v>0.47446745562130177</v>
      </c>
      <c r="K39" s="13">
        <f t="shared" si="7"/>
        <v>0.47113693998309386</v>
      </c>
      <c r="L39" s="13">
        <f t="shared" si="7"/>
        <v>0.30682163989856254</v>
      </c>
      <c r="M39" s="13">
        <f t="shared" si="7"/>
        <v>0.25725274725274666</v>
      </c>
      <c r="N39" s="13">
        <f t="shared" si="7"/>
        <v>0.23772612003381224</v>
      </c>
      <c r="O39" s="13">
        <f t="shared" si="7"/>
        <v>0.30184699915469138</v>
      </c>
      <c r="P39" s="13">
        <f t="shared" si="7"/>
        <v>0.20848267117497893</v>
      </c>
      <c r="Q39" s="13">
        <f t="shared" si="7"/>
        <v>0.37753592561284993</v>
      </c>
      <c r="S39" s="13">
        <f t="shared" ref="S39:AH39" si="8">B39/H86*100</f>
        <v>1.854454556107078</v>
      </c>
      <c r="T39" s="13">
        <f t="shared" si="8"/>
        <v>1.4123417083498968</v>
      </c>
      <c r="U39" s="13">
        <f t="shared" si="8"/>
        <v>1.9604999199871262</v>
      </c>
      <c r="V39" s="13">
        <f t="shared" si="8"/>
        <v>1.8889314303070996</v>
      </c>
      <c r="W39" s="13">
        <f t="shared" si="8"/>
        <v>1.009090694278105</v>
      </c>
      <c r="X39" s="13">
        <f t="shared" si="8"/>
        <v>1.2604965589641648</v>
      </c>
      <c r="Y39" s="13">
        <f t="shared" si="8"/>
        <v>0.8426120092680498</v>
      </c>
      <c r="Z39" s="13">
        <f t="shared" si="8"/>
        <v>1.2465617660966501</v>
      </c>
      <c r="AA39" s="13">
        <f t="shared" si="8"/>
        <v>1.3357342548773414</v>
      </c>
      <c r="AB39" s="45">
        <f t="shared" si="8"/>
        <v>1.2068495867711331</v>
      </c>
      <c r="AC39" s="13">
        <f t="shared" si="8"/>
        <v>0.80359849414596785</v>
      </c>
      <c r="AD39" s="13">
        <f t="shared" si="8"/>
        <v>0.81339202542258116</v>
      </c>
      <c r="AE39" s="45">
        <f t="shared" si="8"/>
        <v>0.94880655095205479</v>
      </c>
      <c r="AF39" s="13">
        <f t="shared" si="8"/>
        <v>1.5572148746331216</v>
      </c>
      <c r="AG39" s="13">
        <f t="shared" si="8"/>
        <v>1.0539883095409561</v>
      </c>
      <c r="AH39" s="13">
        <f t="shared" si="8"/>
        <v>1.0377719961772385</v>
      </c>
      <c r="AP39">
        <v>1984</v>
      </c>
      <c r="AQ39">
        <v>9</v>
      </c>
      <c r="AR39">
        <v>8</v>
      </c>
      <c r="AS39">
        <v>6</v>
      </c>
      <c r="AT39">
        <v>2</v>
      </c>
      <c r="AU39">
        <v>5</v>
      </c>
      <c r="AV39">
        <v>-9.6000000000000002E-2</v>
      </c>
      <c r="AW39" s="13"/>
      <c r="AY39" t="s">
        <v>211</v>
      </c>
      <c r="AZ39" s="17">
        <f t="shared" ref="AZ39:BN39" si="9">SUMIF($AQ$35:$AQ$73,"6",H47:H85)/COUNTIF($AQ$35:$AQ$73,"6")</f>
        <v>0.22028534826159318</v>
      </c>
      <c r="BA39" s="17">
        <f t="shared" si="9"/>
        <v>0.18745638318443703</v>
      </c>
      <c r="BB39" s="17">
        <f t="shared" si="9"/>
        <v>0.32435313744827349</v>
      </c>
      <c r="BC39" s="17">
        <f t="shared" si="9"/>
        <v>0.29912631782496152</v>
      </c>
      <c r="BD39" s="17">
        <f t="shared" si="9"/>
        <v>0.10405773194879547</v>
      </c>
      <c r="BE39" s="17">
        <f t="shared" si="9"/>
        <v>0.11160453648915224</v>
      </c>
      <c r="BF39" s="17">
        <f t="shared" si="9"/>
        <v>2.4646082298797146E-2</v>
      </c>
      <c r="BG39" s="17">
        <f t="shared" si="9"/>
        <v>-8.1438952701396047E-2</v>
      </c>
      <c r="BH39" s="43">
        <f t="shared" si="9"/>
        <v>0.20596751363267202</v>
      </c>
      <c r="BI39" s="17">
        <f t="shared" si="9"/>
        <v>2.5341686970646128E-2</v>
      </c>
      <c r="BJ39" s="17">
        <f t="shared" si="9"/>
        <v>-0.22602830954867204</v>
      </c>
      <c r="BK39" s="17">
        <f t="shared" si="9"/>
        <v>-0.23744645550527957</v>
      </c>
      <c r="BL39" s="17">
        <f t="shared" si="9"/>
        <v>-0.18562455041188078</v>
      </c>
      <c r="BM39" s="17">
        <f t="shared" si="9"/>
        <v>-1.7601925977491571E-2</v>
      </c>
      <c r="BN39" s="17">
        <f t="shared" si="9"/>
        <v>-4.1090381714816167E-2</v>
      </c>
      <c r="BP39" s="13">
        <f t="shared" ref="BP39:CD41" si="10">AZ39/H$86*100</f>
        <v>2.0194454791867775</v>
      </c>
      <c r="BQ39" s="13">
        <f t="shared" si="10"/>
        <v>1.953594165439394</v>
      </c>
      <c r="BR39" s="45">
        <f t="shared" si="10"/>
        <v>2.2226484351272635</v>
      </c>
      <c r="BS39" s="13">
        <f t="shared" si="10"/>
        <v>2.1447357919550316</v>
      </c>
      <c r="BT39" s="13">
        <f t="shared" si="10"/>
        <v>1.2531124268799985</v>
      </c>
      <c r="BU39" s="13">
        <f t="shared" si="10"/>
        <v>1.1007860172638435</v>
      </c>
      <c r="BV39" s="13">
        <f t="shared" si="10"/>
        <v>0.12823046706689789</v>
      </c>
      <c r="BW39" s="13">
        <f t="shared" si="10"/>
        <v>-0.40713013394035308</v>
      </c>
      <c r="BX39" s="13">
        <f t="shared" si="10"/>
        <v>0.5798455933944231</v>
      </c>
      <c r="BY39" s="13">
        <f t="shared" si="10"/>
        <v>6.4914469346651391E-2</v>
      </c>
      <c r="BZ39" s="13">
        <f t="shared" si="10"/>
        <v>-0.5919921725459838</v>
      </c>
      <c r="CA39" s="13">
        <f t="shared" si="10"/>
        <v>-0.75076769999699211</v>
      </c>
      <c r="CB39" s="13">
        <f t="shared" si="10"/>
        <v>-0.74086006797768911</v>
      </c>
      <c r="CC39" s="13">
        <f t="shared" si="10"/>
        <v>-9.0807531733300029E-2</v>
      </c>
      <c r="CD39" s="13">
        <f t="shared" si="10"/>
        <v>-0.2077332457316933</v>
      </c>
    </row>
    <row r="40" spans="1:82">
      <c r="A40" t="s">
        <v>161</v>
      </c>
      <c r="B40" s="13">
        <f t="shared" ref="B40:Q40" si="11">SUMIF($C$47:$C$85,"5",H47:H85)/COUNTIF($C$47:$C$85,"5")</f>
        <v>0.16516755424063179</v>
      </c>
      <c r="C40" s="13">
        <f t="shared" si="11"/>
        <v>0.16052471005917116</v>
      </c>
      <c r="D40" s="13">
        <f t="shared" si="11"/>
        <v>0.28456513412228823</v>
      </c>
      <c r="E40" s="13">
        <f t="shared" si="11"/>
        <v>0.25786471005917272</v>
      </c>
      <c r="F40" s="13">
        <f t="shared" si="11"/>
        <v>0.119382546351085</v>
      </c>
      <c r="G40" s="13">
        <f t="shared" si="11"/>
        <v>9.7299842209073353E-2</v>
      </c>
      <c r="H40" s="13">
        <f t="shared" si="11"/>
        <v>-7.7493984220907364E-2</v>
      </c>
      <c r="I40" s="13">
        <f t="shared" si="11"/>
        <v>-0.18409759368836287</v>
      </c>
      <c r="J40" s="13">
        <f t="shared" si="11"/>
        <v>-0.2022925443786982</v>
      </c>
      <c r="K40" s="13">
        <f t="shared" si="11"/>
        <v>-0.41540591715976338</v>
      </c>
      <c r="L40" s="13">
        <f t="shared" si="11"/>
        <v>-0.51291550295858035</v>
      </c>
      <c r="M40" s="13">
        <f t="shared" si="11"/>
        <v>-0.42122153846153898</v>
      </c>
      <c r="N40" s="13">
        <f t="shared" si="11"/>
        <v>-0.3564681656804734</v>
      </c>
      <c r="O40" s="13">
        <f t="shared" si="11"/>
        <v>-0.10545585798816567</v>
      </c>
      <c r="P40" s="13">
        <f t="shared" si="11"/>
        <v>-9.0368757396449742E-2</v>
      </c>
      <c r="Q40" s="13">
        <f t="shared" si="11"/>
        <v>-1.435550295857849E-2</v>
      </c>
      <c r="S40" s="13">
        <f>B40/H$86*100</f>
        <v>1.514158219562961</v>
      </c>
      <c r="T40" s="13">
        <f t="shared" ref="T40:AH40" si="12">C40/I86*100</f>
        <v>1.6729232243422629</v>
      </c>
      <c r="U40" s="13">
        <f t="shared" si="12"/>
        <v>1.9499988655098193</v>
      </c>
      <c r="V40" s="13">
        <f t="shared" si="12"/>
        <v>1.8488900514251685</v>
      </c>
      <c r="W40" s="13">
        <f t="shared" si="12"/>
        <v>1.4376610904679028</v>
      </c>
      <c r="X40" s="13">
        <f t="shared" si="12"/>
        <v>0.95969491165026988</v>
      </c>
      <c r="Y40" s="13">
        <f t="shared" si="12"/>
        <v>-0.40319145538221079</v>
      </c>
      <c r="Z40" s="13">
        <f t="shared" si="12"/>
        <v>-0.92034186946457419</v>
      </c>
      <c r="AA40" s="13">
        <f t="shared" si="12"/>
        <v>-0.56949971558974644</v>
      </c>
      <c r="AB40" s="45">
        <f t="shared" si="12"/>
        <v>-1.0640907492512337</v>
      </c>
      <c r="AC40" s="13">
        <f t="shared" si="12"/>
        <v>-1.3433802320393893</v>
      </c>
      <c r="AD40" s="13">
        <f t="shared" si="12"/>
        <v>-1.3318351076120092</v>
      </c>
      <c r="AE40" s="45">
        <f t="shared" si="12"/>
        <v>-1.4227268368969721</v>
      </c>
      <c r="AF40" s="13">
        <f t="shared" si="12"/>
        <v>-0.54404195216865847</v>
      </c>
      <c r="AG40" s="13">
        <f t="shared" si="12"/>
        <v>-0.45686105855608394</v>
      </c>
      <c r="AH40" s="13">
        <f t="shared" si="12"/>
        <v>-3.9460453829046643E-2</v>
      </c>
      <c r="AP40">
        <v>1985</v>
      </c>
      <c r="AQ40">
        <v>9</v>
      </c>
      <c r="AR40">
        <v>8</v>
      </c>
      <c r="AS40">
        <v>6</v>
      </c>
      <c r="AT40">
        <v>4</v>
      </c>
      <c r="AU40">
        <v>5</v>
      </c>
      <c r="AV40">
        <v>-0.43</v>
      </c>
      <c r="AW40" s="13"/>
      <c r="AY40" t="s">
        <v>203</v>
      </c>
      <c r="AZ40" s="17">
        <f t="shared" ref="AZ40:BN40" si="13">SUMIF($AQ$35:$AQ$73,"8",H47:H85)/COUNTIF($AQ$35:$AQ$73,"8")</f>
        <v>0.15478435239973751</v>
      </c>
      <c r="BA40" s="17">
        <f t="shared" si="13"/>
        <v>0.11231637080867812</v>
      </c>
      <c r="BB40" s="17">
        <f t="shared" si="13"/>
        <v>0.28047383300460244</v>
      </c>
      <c r="BC40" s="17">
        <f t="shared" si="13"/>
        <v>0.21831637080867941</v>
      </c>
      <c r="BD40" s="17">
        <f t="shared" si="13"/>
        <v>0.12572380013149262</v>
      </c>
      <c r="BE40" s="17">
        <f t="shared" si="13"/>
        <v>0.10601117685733101</v>
      </c>
      <c r="BF40" s="17">
        <f t="shared" si="13"/>
        <v>-4.1606673241288659E-2</v>
      </c>
      <c r="BG40" s="17">
        <f t="shared" si="13"/>
        <v>-6.0698224852070957E-2</v>
      </c>
      <c r="BH40" s="43">
        <f t="shared" si="13"/>
        <v>-0.143611439842209</v>
      </c>
      <c r="BI40" s="17">
        <f t="shared" si="13"/>
        <v>-0.3654142011834321</v>
      </c>
      <c r="BJ40" s="17">
        <f t="shared" si="13"/>
        <v>-0.39815187376725875</v>
      </c>
      <c r="BK40" s="17">
        <f t="shared" si="13"/>
        <v>-0.33030769230769275</v>
      </c>
      <c r="BL40" s="17">
        <f t="shared" si="13"/>
        <v>-0.17983826429980285</v>
      </c>
      <c r="BM40" s="17">
        <f t="shared" si="13"/>
        <v>-3.7043392504930987E-2</v>
      </c>
      <c r="BN40" s="17">
        <f t="shared" si="13"/>
        <v>3.4786982248520726E-2</v>
      </c>
      <c r="BP40" s="13">
        <f t="shared" si="10"/>
        <v>1.4189711806493357</v>
      </c>
      <c r="BQ40" s="13">
        <f t="shared" si="10"/>
        <v>1.1705155245595167</v>
      </c>
      <c r="BR40" s="45">
        <f t="shared" si="10"/>
        <v>1.9219629904805267</v>
      </c>
      <c r="BS40" s="13">
        <f t="shared" si="10"/>
        <v>1.565328446683498</v>
      </c>
      <c r="BT40" s="13">
        <f t="shared" si="10"/>
        <v>1.5140254678708118</v>
      </c>
      <c r="BU40" s="13">
        <f t="shared" si="10"/>
        <v>1.0456171839356811</v>
      </c>
      <c r="BV40" s="13">
        <f t="shared" si="10"/>
        <v>-0.21647428902282911</v>
      </c>
      <c r="BW40" s="13">
        <f t="shared" si="10"/>
        <v>-0.30344295443698277</v>
      </c>
      <c r="BX40" s="13">
        <f t="shared" si="10"/>
        <v>-0.4042990036867829</v>
      </c>
      <c r="BY40" s="13">
        <f t="shared" si="10"/>
        <v>-0.9360335398755899</v>
      </c>
      <c r="BZ40" s="13">
        <f t="shared" si="10"/>
        <v>-1.0428020862757392</v>
      </c>
      <c r="CA40" s="13">
        <f t="shared" si="10"/>
        <v>-1.0443800726250336</v>
      </c>
      <c r="CB40" s="13">
        <f t="shared" si="10"/>
        <v>-0.71776598741118869</v>
      </c>
      <c r="CC40" s="13">
        <f t="shared" si="10"/>
        <v>-0.19110516909922734</v>
      </c>
      <c r="CD40" s="13">
        <f t="shared" si="10"/>
        <v>0.17586628378996888</v>
      </c>
    </row>
    <row r="41" spans="1:82">
      <c r="AP41">
        <v>1986</v>
      </c>
      <c r="AQ41">
        <v>6</v>
      </c>
      <c r="AR41">
        <v>8</v>
      </c>
      <c r="AS41">
        <v>6</v>
      </c>
      <c r="AT41">
        <v>2</v>
      </c>
      <c r="AU41">
        <v>3</v>
      </c>
      <c r="AV41">
        <v>-0.24099999999999999</v>
      </c>
      <c r="AW41" s="13"/>
      <c r="AY41" t="s">
        <v>212</v>
      </c>
      <c r="AZ41" s="17">
        <f t="shared" ref="AZ41:BN41" si="14">SUMIF($AQ$35:$AQ$73,"9",H47:H85)/COUNTIF($AQ$35:$AQ$73,"9")</f>
        <v>3.0259155161078705E-2</v>
      </c>
      <c r="BA41" s="17">
        <f t="shared" si="14"/>
        <v>4.3358435239973382E-2</v>
      </c>
      <c r="BB41" s="17">
        <f t="shared" si="14"/>
        <v>8.7410062458908783E-2</v>
      </c>
      <c r="BC41" s="17">
        <f t="shared" si="14"/>
        <v>4.7647324128863439E-2</v>
      </c>
      <c r="BD41" s="17">
        <f t="shared" si="14"/>
        <v>5.7107419460881138E-2</v>
      </c>
      <c r="BE41" s="17">
        <f t="shared" si="14"/>
        <v>4.1652859960554954E-3</v>
      </c>
      <c r="BF41" s="17">
        <f t="shared" si="14"/>
        <v>-0.13231541748849446</v>
      </c>
      <c r="BG41" s="17">
        <f t="shared" si="14"/>
        <v>-1.758172255095327E-2</v>
      </c>
      <c r="BH41" s="43">
        <f t="shared" si="14"/>
        <v>-0.32669309664694285</v>
      </c>
      <c r="BI41" s="17">
        <f t="shared" si="14"/>
        <v>-0.32563510848126237</v>
      </c>
      <c r="BJ41" s="17">
        <f t="shared" si="14"/>
        <v>-0.26974398422090762</v>
      </c>
      <c r="BK41" s="17">
        <f t="shared" si="14"/>
        <v>-0.12840512820512862</v>
      </c>
      <c r="BL41" s="17">
        <f t="shared" si="14"/>
        <v>-0.15632978303747538</v>
      </c>
      <c r="BM41" s="17">
        <f t="shared" si="14"/>
        <v>6.9377909270216989E-2</v>
      </c>
      <c r="BN41" s="17">
        <f t="shared" si="14"/>
        <v>3.4206706114398376E-2</v>
      </c>
      <c r="BP41" s="13">
        <f t="shared" si="10"/>
        <v>0.277397995719108</v>
      </c>
      <c r="BQ41" s="13">
        <f t="shared" si="10"/>
        <v>0.45186397319985294</v>
      </c>
      <c r="BR41" s="45">
        <f t="shared" si="10"/>
        <v>0.59898245494743585</v>
      </c>
      <c r="BS41" s="13">
        <f t="shared" si="10"/>
        <v>0.34163132884166564</v>
      </c>
      <c r="BT41" s="13">
        <f t="shared" si="10"/>
        <v>0.68771455665296366</v>
      </c>
      <c r="BU41" s="13">
        <f t="shared" si="10"/>
        <v>4.1083353119865808E-2</v>
      </c>
      <c r="BV41" s="13">
        <f t="shared" si="10"/>
        <v>-0.68842047912537008</v>
      </c>
      <c r="BW41" s="13">
        <f t="shared" si="10"/>
        <v>-8.7894659983133921E-2</v>
      </c>
      <c r="BX41" s="13">
        <f t="shared" si="10"/>
        <v>-0.91971568303215767</v>
      </c>
      <c r="BY41" s="13">
        <f t="shared" si="10"/>
        <v>-0.83413666549450904</v>
      </c>
      <c r="BZ41" s="13">
        <f t="shared" si="10"/>
        <v>-0.70648817207456238</v>
      </c>
      <c r="CA41" s="13">
        <f t="shared" si="10"/>
        <v>-0.4059964700894001</v>
      </c>
      <c r="CB41" s="13">
        <f t="shared" si="10"/>
        <v>-0.62393952433065947</v>
      </c>
      <c r="CC41" s="13">
        <f t="shared" si="10"/>
        <v>0.35791746344697728</v>
      </c>
      <c r="CD41" s="13">
        <f t="shared" si="10"/>
        <v>0.17293268620018523</v>
      </c>
    </row>
    <row r="42" spans="1:82">
      <c r="A42" t="s">
        <v>206</v>
      </c>
      <c r="S42" s="28"/>
      <c r="AP42">
        <v>1987</v>
      </c>
      <c r="AQ42">
        <v>8</v>
      </c>
      <c r="AR42">
        <v>8</v>
      </c>
      <c r="AS42">
        <v>5</v>
      </c>
      <c r="AT42">
        <v>2</v>
      </c>
      <c r="AU42">
        <v>3</v>
      </c>
      <c r="AV42">
        <v>-1.9E-2</v>
      </c>
      <c r="AW42" s="13"/>
      <c r="BH42" s="38" t="s">
        <v>213</v>
      </c>
    </row>
    <row r="43" spans="1:82">
      <c r="A43" t="s">
        <v>211</v>
      </c>
      <c r="B43" s="13">
        <f>SUMIF($F$47:$F$85,"6",H47:H85)/COUNTIF($F$47:$F$85,"6")</f>
        <v>0.20816630036630096</v>
      </c>
      <c r="C43" s="13">
        <f t="shared" ref="C43:Q43" si="15">SUMIF($F$47:$F$85,"6",I47:I85)/COUNTIF($F$47:$F$85,"6")</f>
        <v>0.18300351648351604</v>
      </c>
      <c r="D43" s="13">
        <f t="shared" si="15"/>
        <v>0.3045835531135534</v>
      </c>
      <c r="E43" s="13">
        <f t="shared" si="15"/>
        <v>0.27257494505494612</v>
      </c>
      <c r="F43" s="13">
        <f t="shared" si="15"/>
        <v>9.6396959706959884E-2</v>
      </c>
      <c r="G43" s="13">
        <f t="shared" si="15"/>
        <v>8.9470329670330043E-2</v>
      </c>
      <c r="H43" s="13">
        <f t="shared" si="15"/>
        <v>-2.151465201465207E-2</v>
      </c>
      <c r="I43" s="13">
        <f t="shared" si="15"/>
        <v>-0.10276776556776554</v>
      </c>
      <c r="J43" s="13">
        <f t="shared" si="15"/>
        <v>-8.9437362637362613E-2</v>
      </c>
      <c r="K43" s="13">
        <f t="shared" si="15"/>
        <v>-0.26336263736263749</v>
      </c>
      <c r="L43" s="13">
        <f t="shared" si="15"/>
        <v>-0.36286153846153885</v>
      </c>
      <c r="M43" s="13">
        <f t="shared" si="15"/>
        <v>-0.30337142857142907</v>
      </c>
      <c r="N43" s="13">
        <f t="shared" si="15"/>
        <v>-0.25596043956043957</v>
      </c>
      <c r="O43" s="13">
        <f t="shared" si="15"/>
        <v>-2.1789010989010971E-2</v>
      </c>
      <c r="P43" s="13">
        <f t="shared" si="15"/>
        <v>-3.0553846153846216E-2</v>
      </c>
      <c r="Q43" s="13">
        <f t="shared" si="15"/>
        <v>1.5367032967034363E-2</v>
      </c>
      <c r="S43" s="13">
        <f t="shared" ref="S43:AH44" si="16">B43/H$86*100</f>
        <v>1.9083452327231187</v>
      </c>
      <c r="T43" s="45">
        <f t="shared" si="16"/>
        <v>1.9071882001763192</v>
      </c>
      <c r="U43" s="13">
        <f t="shared" si="16"/>
        <v>2.0871762271801781</v>
      </c>
      <c r="V43" s="13">
        <f t="shared" si="16"/>
        <v>1.9543624409257352</v>
      </c>
      <c r="W43" s="13">
        <f t="shared" si="16"/>
        <v>1.1608577840393743</v>
      </c>
      <c r="X43" s="13">
        <f t="shared" si="16"/>
        <v>0.88247029161452173</v>
      </c>
      <c r="Y43" s="13">
        <f t="shared" si="16"/>
        <v>-0.11193802906173267</v>
      </c>
      <c r="Z43" s="13">
        <f t="shared" si="16"/>
        <v>-0.513757271827465</v>
      </c>
      <c r="AA43" s="13">
        <f t="shared" si="16"/>
        <v>-0.25178660311733431</v>
      </c>
      <c r="AB43" s="45">
        <f t="shared" si="16"/>
        <v>-0.67462145949213848</v>
      </c>
      <c r="AC43" s="13">
        <f t="shared" si="16"/>
        <v>-0.95037294627453672</v>
      </c>
      <c r="AD43" s="13">
        <f t="shared" si="16"/>
        <v>-0.95921191659274674</v>
      </c>
      <c r="AE43" s="45">
        <f t="shared" si="16"/>
        <v>-1.0215829114822155</v>
      </c>
      <c r="AF43" s="13">
        <f t="shared" si="16"/>
        <v>-0.11240851196351898</v>
      </c>
      <c r="AG43" s="13">
        <f t="shared" si="16"/>
        <v>-0.1544655796866618</v>
      </c>
      <c r="AH43" s="13">
        <f t="shared" si="16"/>
        <v>4.2240950848937933E-2</v>
      </c>
      <c r="AP43">
        <v>1988</v>
      </c>
      <c r="AQ43">
        <v>6</v>
      </c>
      <c r="AR43">
        <v>7</v>
      </c>
      <c r="AS43">
        <v>6</v>
      </c>
      <c r="AT43">
        <v>2</v>
      </c>
      <c r="AU43">
        <v>3</v>
      </c>
      <c r="AV43">
        <v>0.25900000000000001</v>
      </c>
      <c r="AW43" s="13"/>
    </row>
    <row r="44" spans="1:82">
      <c r="A44" t="s">
        <v>202</v>
      </c>
      <c r="B44" s="13">
        <f>SUMIF($F$47:$F$85,"7",H47:H85)/COUNTIF($F$47:$F$85,"7")</f>
        <v>-8.1150641025640735E-2</v>
      </c>
      <c r="C44" s="13">
        <f t="shared" ref="C44:Q44" si="17">SUMIF($F$47:$F$85,"7",I47:I85)/COUNTIF($F$47:$F$85,"7")</f>
        <v>-0.12367884615384639</v>
      </c>
      <c r="D44" s="13">
        <f t="shared" si="17"/>
        <v>0.11476746794871806</v>
      </c>
      <c r="E44" s="13">
        <f t="shared" si="17"/>
        <v>0.14869615384615437</v>
      </c>
      <c r="F44" s="13">
        <f t="shared" si="17"/>
        <v>0.19594759615384624</v>
      </c>
      <c r="G44" s="13">
        <f t="shared" si="17"/>
        <v>0.27254807692307714</v>
      </c>
      <c r="H44" s="13">
        <f t="shared" si="17"/>
        <v>0.27074519230769234</v>
      </c>
      <c r="I44" s="13">
        <f t="shared" si="17"/>
        <v>0.62133974358974353</v>
      </c>
      <c r="J44" s="13">
        <f t="shared" si="17"/>
        <v>1.1788846153846153</v>
      </c>
      <c r="K44" s="13">
        <f t="shared" si="17"/>
        <v>1.3571153846153847</v>
      </c>
      <c r="L44" s="13">
        <f t="shared" si="17"/>
        <v>1.0431923076923075</v>
      </c>
      <c r="M44" s="13">
        <f t="shared" si="17"/>
        <v>0.92224999999999979</v>
      </c>
      <c r="N44" s="13">
        <f t="shared" si="17"/>
        <v>0.84376923076923072</v>
      </c>
      <c r="O44" s="13">
        <f t="shared" si="17"/>
        <v>0.58801923076923068</v>
      </c>
      <c r="P44" s="13">
        <f t="shared" si="17"/>
        <v>0.4322307692307692</v>
      </c>
      <c r="Q44" s="13">
        <f t="shared" si="17"/>
        <v>1.0971923076923082</v>
      </c>
      <c r="S44" s="13">
        <f t="shared" si="16"/>
        <v>-0.74394096768401197</v>
      </c>
      <c r="T44" s="45">
        <f t="shared" si="16"/>
        <v>-1.2889306201790109</v>
      </c>
      <c r="U44" s="13">
        <f t="shared" si="16"/>
        <v>0.78645064156475719</v>
      </c>
      <c r="V44" s="13">
        <f t="shared" si="16"/>
        <v>1.066151469381964</v>
      </c>
      <c r="W44" s="13">
        <f t="shared" si="16"/>
        <v>2.3596936350532327</v>
      </c>
      <c r="X44" s="13">
        <f t="shared" si="16"/>
        <v>2.6882161025616989</v>
      </c>
      <c r="Y44" s="13">
        <f t="shared" si="16"/>
        <v>1.4086531905895194</v>
      </c>
      <c r="Z44" s="13">
        <f t="shared" si="16"/>
        <v>3.1062056256750035</v>
      </c>
      <c r="AA44" s="13">
        <f t="shared" si="16"/>
        <v>3.3188294469114554</v>
      </c>
      <c r="AB44" s="45">
        <f t="shared" si="16"/>
        <v>3.4763441414349638</v>
      </c>
      <c r="AC44" s="13">
        <f t="shared" si="16"/>
        <v>2.7322315591669031</v>
      </c>
      <c r="AD44" s="13">
        <f t="shared" si="16"/>
        <v>2.916006936590513</v>
      </c>
      <c r="AE44" s="45">
        <f t="shared" si="16"/>
        <v>3.3676306731955035</v>
      </c>
      <c r="AF44" s="13">
        <f t="shared" si="16"/>
        <v>3.0335643398426031</v>
      </c>
      <c r="AG44" s="13">
        <f t="shared" si="16"/>
        <v>2.1851512896761101</v>
      </c>
      <c r="AH44" s="13">
        <f t="shared" si="16"/>
        <v>3.0159658302605852</v>
      </c>
      <c r="AP44">
        <v>1989</v>
      </c>
      <c r="AQ44">
        <v>6</v>
      </c>
      <c r="AR44">
        <v>8</v>
      </c>
      <c r="AS44">
        <v>6</v>
      </c>
      <c r="AT44">
        <v>4</v>
      </c>
      <c r="AU44">
        <v>5</v>
      </c>
      <c r="AV44">
        <v>3.0000000000000001E-3</v>
      </c>
      <c r="AW44" s="13"/>
      <c r="AY44" t="s">
        <v>206</v>
      </c>
      <c r="AZ44" t="s">
        <v>145</v>
      </c>
      <c r="BA44" t="s">
        <v>144</v>
      </c>
      <c r="BB44" t="s">
        <v>146</v>
      </c>
      <c r="BC44" t="s">
        <v>147</v>
      </c>
      <c r="BD44" t="s">
        <v>148</v>
      </c>
      <c r="BE44" t="s">
        <v>149</v>
      </c>
      <c r="BF44" t="s">
        <v>151</v>
      </c>
      <c r="BG44" t="s">
        <v>152</v>
      </c>
      <c r="BH44" t="s">
        <v>158</v>
      </c>
      <c r="BI44" t="s">
        <v>159</v>
      </c>
      <c r="BJ44" t="s">
        <v>156</v>
      </c>
      <c r="BK44" t="s">
        <v>157</v>
      </c>
      <c r="BL44" t="s">
        <v>154</v>
      </c>
      <c r="BM44" t="s">
        <v>155</v>
      </c>
      <c r="BN44" t="s">
        <v>153</v>
      </c>
      <c r="BP44" t="s">
        <v>145</v>
      </c>
      <c r="BQ44" t="s">
        <v>144</v>
      </c>
      <c r="BR44" t="s">
        <v>146</v>
      </c>
      <c r="BS44" t="s">
        <v>147</v>
      </c>
      <c r="BT44" t="s">
        <v>148</v>
      </c>
      <c r="BU44" t="s">
        <v>149</v>
      </c>
      <c r="BV44" t="s">
        <v>151</v>
      </c>
      <c r="BW44" t="s">
        <v>152</v>
      </c>
      <c r="BX44" t="s">
        <v>158</v>
      </c>
      <c r="BY44" t="s">
        <v>159</v>
      </c>
      <c r="BZ44" t="s">
        <v>156</v>
      </c>
      <c r="CA44" t="s">
        <v>157</v>
      </c>
      <c r="CB44" t="s">
        <v>154</v>
      </c>
      <c r="CC44" t="s">
        <v>155</v>
      </c>
      <c r="CD44" t="s">
        <v>153</v>
      </c>
    </row>
    <row r="45" spans="1:82">
      <c r="R45" s="3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P45">
        <v>1990</v>
      </c>
      <c r="AQ45">
        <v>9</v>
      </c>
      <c r="AR45">
        <v>7</v>
      </c>
      <c r="AS45">
        <v>6</v>
      </c>
      <c r="AT45">
        <v>4</v>
      </c>
      <c r="AU45">
        <v>5</v>
      </c>
      <c r="AV45">
        <v>-0.04</v>
      </c>
      <c r="AW45" s="13"/>
      <c r="AY45" t="s">
        <v>224</v>
      </c>
      <c r="AZ45" s="17">
        <f t="shared" ref="AZ45:BN45" si="18">SUMIF($AU$35:$AU$73,"2",H47:H85)/COUNTIF($AU$35:$AU$73,"2")</f>
        <v>0.20201566951566993</v>
      </c>
      <c r="BA45" s="17">
        <f t="shared" si="18"/>
        <v>0.11459216524216491</v>
      </c>
      <c r="BB45" s="17">
        <f t="shared" si="18"/>
        <v>0.24903180199430219</v>
      </c>
      <c r="BC45" s="17">
        <f t="shared" si="18"/>
        <v>0.20310142450142535</v>
      </c>
      <c r="BD45" s="17">
        <f t="shared" si="18"/>
        <v>4.7024964387464528E-2</v>
      </c>
      <c r="BE45" s="17">
        <f t="shared" si="18"/>
        <v>8.8630341880342176E-2</v>
      </c>
      <c r="BF45" s="17">
        <f t="shared" si="18"/>
        <v>0.2017610398860398</v>
      </c>
      <c r="BG45" s="17">
        <f t="shared" si="18"/>
        <v>6.5417378917378977E-2</v>
      </c>
      <c r="BH45" s="17">
        <f t="shared" si="18"/>
        <v>-3.4017094017093998E-3</v>
      </c>
      <c r="BI45" s="17">
        <f t="shared" si="18"/>
        <v>-0.21504273504273516</v>
      </c>
      <c r="BJ45" s="17">
        <f t="shared" si="18"/>
        <v>-0.34114529914529951</v>
      </c>
      <c r="BK45" s="17">
        <f t="shared" si="18"/>
        <v>-0.23094444444444484</v>
      </c>
      <c r="BL45" s="17">
        <f t="shared" si="18"/>
        <v>-9.3581196581196624E-2</v>
      </c>
      <c r="BM45" s="17">
        <f t="shared" si="18"/>
        <v>7.0252136752136748E-2</v>
      </c>
      <c r="BN45" s="17">
        <f t="shared" si="18"/>
        <v>0.21958119658119654</v>
      </c>
      <c r="BP45" s="13">
        <f t="shared" ref="BP45:CD48" si="19">AZ45/H$86*100</f>
        <v>1.85195989541642</v>
      </c>
      <c r="BQ45" s="13">
        <f t="shared" si="19"/>
        <v>1.1942329283175144</v>
      </c>
      <c r="BR45" s="45">
        <f t="shared" si="19"/>
        <v>1.7065046737456944</v>
      </c>
      <c r="BS45" s="13">
        <f t="shared" si="19"/>
        <v>1.4562372769224441</v>
      </c>
      <c r="BT45" s="13">
        <f t="shared" si="19"/>
        <v>0.56629686371136878</v>
      </c>
      <c r="BU45" s="13">
        <f t="shared" si="19"/>
        <v>0.8741852626813037</v>
      </c>
      <c r="BV45" s="13">
        <f t="shared" si="19"/>
        <v>1.0497373199858451</v>
      </c>
      <c r="BW45" s="13">
        <f t="shared" si="19"/>
        <v>0.32703497966523798</v>
      </c>
      <c r="BX45" s="13">
        <f t="shared" si="19"/>
        <v>-9.5765889086146076E-3</v>
      </c>
      <c r="BY45" s="13">
        <f t="shared" si="19"/>
        <v>-0.5508467154661485</v>
      </c>
      <c r="BZ45" s="13">
        <f t="shared" si="19"/>
        <v>-0.89349580677807605</v>
      </c>
      <c r="CA45" s="13">
        <f t="shared" si="19"/>
        <v>-0.73020938136843982</v>
      </c>
      <c r="CB45" s="13">
        <f t="shared" si="19"/>
        <v>-0.37349893377110838</v>
      </c>
      <c r="CC45" s="13">
        <f t="shared" si="19"/>
        <v>0.36242756307516949</v>
      </c>
      <c r="CD45" s="13">
        <f t="shared" si="19"/>
        <v>1.1100971264770112</v>
      </c>
    </row>
    <row r="46" spans="1:82">
      <c r="B46" t="s">
        <v>94</v>
      </c>
      <c r="C46" t="s">
        <v>92</v>
      </c>
      <c r="D46" t="s">
        <v>1</v>
      </c>
      <c r="E46" t="s">
        <v>68</v>
      </c>
      <c r="F46" t="s">
        <v>206</v>
      </c>
      <c r="H46" t="s">
        <v>145</v>
      </c>
      <c r="I46" t="s">
        <v>144</v>
      </c>
      <c r="J46" t="s">
        <v>146</v>
      </c>
      <c r="K46" t="s">
        <v>147</v>
      </c>
      <c r="L46" t="s">
        <v>148</v>
      </c>
      <c r="M46" t="s">
        <v>149</v>
      </c>
      <c r="N46" t="s">
        <v>151</v>
      </c>
      <c r="O46" t="s">
        <v>152</v>
      </c>
      <c r="P46" t="s">
        <v>158</v>
      </c>
      <c r="Q46" t="s">
        <v>159</v>
      </c>
      <c r="R46" t="s">
        <v>156</v>
      </c>
      <c r="S46" t="s">
        <v>157</v>
      </c>
      <c r="T46" t="s">
        <v>154</v>
      </c>
      <c r="U46" t="s">
        <v>155</v>
      </c>
      <c r="V46" t="s">
        <v>153</v>
      </c>
      <c r="W46" t="s">
        <v>267</v>
      </c>
      <c r="Y46" t="s">
        <v>145</v>
      </c>
      <c r="Z46" t="s">
        <v>144</v>
      </c>
      <c r="AA46" t="s">
        <v>146</v>
      </c>
      <c r="AB46" t="s">
        <v>147</v>
      </c>
      <c r="AC46" t="s">
        <v>148</v>
      </c>
      <c r="AD46" t="s">
        <v>149</v>
      </c>
      <c r="AE46" t="s">
        <v>151</v>
      </c>
      <c r="AF46" t="s">
        <v>152</v>
      </c>
      <c r="AG46" t="s">
        <v>158</v>
      </c>
      <c r="AH46" t="s">
        <v>159</v>
      </c>
      <c r="AI46" t="s">
        <v>156</v>
      </c>
      <c r="AJ46" t="s">
        <v>157</v>
      </c>
      <c r="AK46" t="s">
        <v>154</v>
      </c>
      <c r="AL46" t="s">
        <v>155</v>
      </c>
      <c r="AM46" t="s">
        <v>153</v>
      </c>
      <c r="AN46" t="s">
        <v>267</v>
      </c>
      <c r="AP46">
        <v>1991</v>
      </c>
      <c r="AQ46">
        <v>6</v>
      </c>
      <c r="AR46">
        <v>8</v>
      </c>
      <c r="AS46">
        <v>6</v>
      </c>
      <c r="AT46">
        <v>7</v>
      </c>
      <c r="AU46">
        <v>3</v>
      </c>
      <c r="AV46">
        <v>0.23300000000000001</v>
      </c>
      <c r="AW46" s="13"/>
      <c r="AY46" t="s">
        <v>225</v>
      </c>
      <c r="AZ46" s="17">
        <f t="shared" ref="AZ46:BN46" si="20">SUMIF($AU$35:$AU$73,"3",H47:H85)/COUNTIF($AU$35:$AU$73,"3")</f>
        <v>0.23894391847468835</v>
      </c>
      <c r="BA46" s="17">
        <f t="shared" si="20"/>
        <v>0.2152695792241941</v>
      </c>
      <c r="BB46" s="17">
        <f t="shared" si="20"/>
        <v>0.42781837113740984</v>
      </c>
      <c r="BC46" s="17">
        <f t="shared" si="20"/>
        <v>0.41730846811308481</v>
      </c>
      <c r="BD46" s="17">
        <f t="shared" si="20"/>
        <v>0.18885492932281414</v>
      </c>
      <c r="BE46" s="17">
        <f t="shared" si="20"/>
        <v>0.20198688362919173</v>
      </c>
      <c r="BF46" s="17">
        <f t="shared" si="20"/>
        <v>4.314242274819189E-2</v>
      </c>
      <c r="BG46" s="17">
        <f t="shared" si="20"/>
        <v>1.4884746877054655E-2</v>
      </c>
      <c r="BH46" s="17">
        <f t="shared" si="20"/>
        <v>0.40344891518737674</v>
      </c>
      <c r="BI46" s="17">
        <f t="shared" si="20"/>
        <v>0.19129980276134115</v>
      </c>
      <c r="BJ46" s="17">
        <f t="shared" si="20"/>
        <v>-1.0134516765286516E-2</v>
      </c>
      <c r="BK46" s="17">
        <f t="shared" si="20"/>
        <v>-5.5982051282051914E-2</v>
      </c>
      <c r="BL46" s="17">
        <f t="shared" si="20"/>
        <v>1.5800394477317448E-2</v>
      </c>
      <c r="BM46" s="17">
        <f t="shared" si="20"/>
        <v>8.7623471400394518E-2</v>
      </c>
      <c r="BN46" s="17">
        <f t="shared" si="20"/>
        <v>-5.8769625246548426E-2</v>
      </c>
      <c r="BP46" s="13">
        <f t="shared" si="19"/>
        <v>2.1904961893782624</v>
      </c>
      <c r="BQ46" s="13">
        <f t="shared" si="19"/>
        <v>2.2434519797344183</v>
      </c>
      <c r="BR46" s="45">
        <f t="shared" si="19"/>
        <v>2.9316498696699145</v>
      </c>
      <c r="BS46" s="13">
        <f t="shared" si="19"/>
        <v>2.9921018463236355</v>
      </c>
      <c r="BT46" s="13">
        <f t="shared" si="19"/>
        <v>2.2742803862803358</v>
      </c>
      <c r="BU46" s="13">
        <f t="shared" si="19"/>
        <v>1.9922517862105442</v>
      </c>
      <c r="BV46" s="13">
        <f t="shared" si="19"/>
        <v>0.22446460059366938</v>
      </c>
      <c r="BW46" s="13">
        <f t="shared" si="19"/>
        <v>7.4411921920744833E-2</v>
      </c>
      <c r="BX46" s="13">
        <f t="shared" si="19"/>
        <v>1.1358008430803908</v>
      </c>
      <c r="BY46" s="13">
        <f t="shared" si="19"/>
        <v>0.4900275659136562</v>
      </c>
      <c r="BZ46" s="13">
        <f t="shared" si="19"/>
        <v>-2.6543376843216802E-2</v>
      </c>
      <c r="CA46" s="13">
        <f t="shared" si="19"/>
        <v>-0.17700628881868175</v>
      </c>
      <c r="CB46" s="13">
        <f t="shared" si="19"/>
        <v>6.3062139682308324E-2</v>
      </c>
      <c r="CC46" s="13">
        <f t="shared" si="19"/>
        <v>0.45204548467866906</v>
      </c>
      <c r="CD46" s="13">
        <f t="shared" si="19"/>
        <v>-0.29711101463189193</v>
      </c>
    </row>
    <row r="47" spans="1:82">
      <c r="A47">
        <v>1980</v>
      </c>
      <c r="B47">
        <v>2</v>
      </c>
      <c r="C47">
        <v>5</v>
      </c>
      <c r="D47">
        <v>1</v>
      </c>
      <c r="E47">
        <v>9</v>
      </c>
      <c r="F47" s="15">
        <v>6</v>
      </c>
      <c r="H47" s="17">
        <v>-0.32683333333333331</v>
      </c>
      <c r="I47" s="17">
        <v>-0.10766666666666667</v>
      </c>
      <c r="J47" s="17">
        <v>-0.28933333333333328</v>
      </c>
      <c r="K47" s="17">
        <v>-0.25666666666666665</v>
      </c>
      <c r="L47" s="17">
        <v>3.7500000000000006E-2</v>
      </c>
      <c r="M47" s="17">
        <v>-0.14900000000000002</v>
      </c>
      <c r="N47" s="17">
        <v>0.14083333333333337</v>
      </c>
      <c r="O47" s="17">
        <v>0.14000000000000001</v>
      </c>
      <c r="P47" s="17">
        <v>0.35</v>
      </c>
      <c r="Q47" s="17">
        <v>0.69</v>
      </c>
      <c r="R47" s="17">
        <v>0.55000000000000004</v>
      </c>
      <c r="S47" s="17">
        <v>0.33</v>
      </c>
      <c r="T47" s="17">
        <v>0.09</v>
      </c>
      <c r="U47" s="17">
        <v>0.2</v>
      </c>
      <c r="V47" s="17">
        <v>0.13</v>
      </c>
      <c r="W47" s="17">
        <v>1.0900000000000001</v>
      </c>
      <c r="Y47">
        <f t="shared" ref="Y47:AN47" si="21">CORREL($C$47:$C$85,H47:H85)</f>
        <v>-6.380626305063751E-2</v>
      </c>
      <c r="Z47">
        <f t="shared" si="21"/>
        <v>4.5631097661832147E-2</v>
      </c>
      <c r="AA47">
        <f t="shared" si="21"/>
        <v>-2.1732821742994216E-3</v>
      </c>
      <c r="AB47">
        <f t="shared" si="21"/>
        <v>-7.3138971770546676E-3</v>
      </c>
      <c r="AC47">
        <f t="shared" si="21"/>
        <v>6.8887367751907333E-2</v>
      </c>
      <c r="AD47">
        <f t="shared" si="21"/>
        <v>-4.8279086529882845E-2</v>
      </c>
      <c r="AE47">
        <f t="shared" si="21"/>
        <v>-0.18588727869856708</v>
      </c>
      <c r="AF47">
        <f t="shared" si="21"/>
        <v>-0.32799407160896338</v>
      </c>
      <c r="AG47">
        <f t="shared" si="21"/>
        <v>-0.28946299203037612</v>
      </c>
      <c r="AH47">
        <f t="shared" si="21"/>
        <v>-0.35779551285197508</v>
      </c>
      <c r="AI47">
        <f t="shared" si="21"/>
        <v>-0.33601801396316255</v>
      </c>
      <c r="AJ47">
        <f t="shared" si="21"/>
        <v>-0.32930548235528595</v>
      </c>
      <c r="AK47">
        <f t="shared" si="21"/>
        <v>-0.3577148301139787</v>
      </c>
      <c r="AL47">
        <f t="shared" si="21"/>
        <v>-0.31776864287361223</v>
      </c>
      <c r="AM47">
        <f t="shared" si="21"/>
        <v>-0.2361769826618087</v>
      </c>
      <c r="AN47">
        <f t="shared" si="21"/>
        <v>-0.16960331866358558</v>
      </c>
      <c r="AP47">
        <v>1992</v>
      </c>
      <c r="AQ47">
        <v>9</v>
      </c>
      <c r="AR47">
        <v>8</v>
      </c>
      <c r="AS47">
        <v>6</v>
      </c>
      <c r="AT47">
        <v>4</v>
      </c>
      <c r="AU47">
        <v>5</v>
      </c>
      <c r="AV47">
        <v>-4.0000000000000001E-3</v>
      </c>
      <c r="AW47" s="13"/>
      <c r="AY47" t="s">
        <v>161</v>
      </c>
      <c r="AZ47" s="17">
        <f t="shared" ref="AZ47:BN47" si="22">SUMIF($AU$35:$AU$73,"5",H47:H85)/COUNTIF($AU$35:$AU$73,"5")</f>
        <v>2.1157256738987953E-2</v>
      </c>
      <c r="BA47" s="17">
        <f t="shared" si="22"/>
        <v>4.4584138724522999E-2</v>
      </c>
      <c r="BB47" s="17">
        <f t="shared" si="22"/>
        <v>9.2473007067718813E-2</v>
      </c>
      <c r="BC47" s="17">
        <f t="shared" si="22"/>
        <v>7.3098027613413052E-2</v>
      </c>
      <c r="BD47" s="17">
        <f t="shared" si="22"/>
        <v>7.1290380506246004E-2</v>
      </c>
      <c r="BE47" s="17">
        <f t="shared" si="22"/>
        <v>2.8273586456279042E-2</v>
      </c>
      <c r="BF47" s="17">
        <f t="shared" si="22"/>
        <v>-0.15660235864562794</v>
      </c>
      <c r="BG47" s="17">
        <f t="shared" si="22"/>
        <v>-8.6627054569362247E-2</v>
      </c>
      <c r="BH47" s="17">
        <f t="shared" si="22"/>
        <v>-0.31835404339250489</v>
      </c>
      <c r="BI47" s="17">
        <f t="shared" si="22"/>
        <v>-0.3927613412228797</v>
      </c>
      <c r="BJ47" s="17">
        <f t="shared" si="22"/>
        <v>-0.33773471400394511</v>
      </c>
      <c r="BK47" s="17">
        <f t="shared" si="22"/>
        <v>-0.20146794871794918</v>
      </c>
      <c r="BL47" s="17">
        <f t="shared" si="22"/>
        <v>-0.204810650887574</v>
      </c>
      <c r="BM47" s="17">
        <f t="shared" si="22"/>
        <v>-3.2483727810650884E-2</v>
      </c>
      <c r="BN47" s="17">
        <f t="shared" si="22"/>
        <v>-2.2586785009862009E-2</v>
      </c>
      <c r="BP47" s="13">
        <f t="shared" si="19"/>
        <v>0.19395718694284345</v>
      </c>
      <c r="BQ47" s="13">
        <f t="shared" si="19"/>
        <v>0.46463775628100251</v>
      </c>
      <c r="BR47" s="45">
        <f t="shared" si="19"/>
        <v>0.63367657260092169</v>
      </c>
      <c r="BS47" s="13">
        <f t="shared" si="19"/>
        <v>0.52411288075141604</v>
      </c>
      <c r="BT47" s="13">
        <f t="shared" si="19"/>
        <v>0.85851248202622932</v>
      </c>
      <c r="BU47" s="13">
        <f t="shared" si="19"/>
        <v>0.2788701033850669</v>
      </c>
      <c r="BV47" s="13">
        <f t="shared" si="19"/>
        <v>-0.81478237999257141</v>
      </c>
      <c r="BW47" s="13">
        <f t="shared" si="19"/>
        <v>-0.43306652602714701</v>
      </c>
      <c r="BX47" s="13">
        <f t="shared" si="19"/>
        <v>-0.89623934349984291</v>
      </c>
      <c r="BY47" s="13">
        <f t="shared" si="19"/>
        <v>-1.0060851148108179</v>
      </c>
      <c r="BZ47" s="13">
        <f t="shared" si="19"/>
        <v>-0.88456312170196749</v>
      </c>
      <c r="CA47" s="13">
        <f t="shared" si="19"/>
        <v>-0.63700941822954915</v>
      </c>
      <c r="CB47" s="13">
        <f t="shared" si="19"/>
        <v>-0.81743515285255652</v>
      </c>
      <c r="CC47" s="13">
        <f t="shared" si="19"/>
        <v>-0.16758206731204128</v>
      </c>
      <c r="CD47" s="13">
        <f t="shared" si="19"/>
        <v>-0.1141879428939635</v>
      </c>
    </row>
    <row r="48" spans="1:82">
      <c r="A48">
        <v>1981</v>
      </c>
      <c r="B48">
        <v>2</v>
      </c>
      <c r="C48">
        <v>5</v>
      </c>
      <c r="D48">
        <v>8</v>
      </c>
      <c r="E48">
        <v>9</v>
      </c>
      <c r="F48" s="15">
        <v>7</v>
      </c>
      <c r="H48" s="17">
        <v>-0.16515647600262987</v>
      </c>
      <c r="I48" s="17">
        <v>0.12615259697567388</v>
      </c>
      <c r="J48" s="17">
        <v>-0.31134222550953317</v>
      </c>
      <c r="K48" s="17">
        <v>-0.17279184746877049</v>
      </c>
      <c r="L48" s="17">
        <v>-0.14593699868507559</v>
      </c>
      <c r="M48" s="17">
        <v>-0.29827712031558185</v>
      </c>
      <c r="N48" s="17">
        <v>-0.18926117685733071</v>
      </c>
      <c r="O48" s="17">
        <v>-0.1024266929651545</v>
      </c>
      <c r="P48" s="17">
        <v>9.988560157790928E-2</v>
      </c>
      <c r="Q48" s="17">
        <v>0.35252465483234713</v>
      </c>
      <c r="R48" s="17">
        <v>-0.46018540433925054</v>
      </c>
      <c r="S48" s="17">
        <v>-0.45874358974358981</v>
      </c>
      <c r="T48" s="17">
        <v>-2.7049309664694283E-2</v>
      </c>
      <c r="U48" s="17">
        <v>-0.16943392504930968</v>
      </c>
      <c r="V48" s="17">
        <v>-0.11079684418145958</v>
      </c>
      <c r="W48" s="17">
        <v>0.96714792899408286</v>
      </c>
      <c r="Y48" s="13">
        <f t="shared" ref="Y48:AN48" si="23">CORREL($AR$35:$AR$73,H47:H85)</f>
        <v>0.15553881185285454</v>
      </c>
      <c r="Z48" s="13">
        <f t="shared" si="23"/>
        <v>7.6904654862660349E-2</v>
      </c>
      <c r="AA48" s="13">
        <f t="shared" si="23"/>
        <v>1.1297278204037196E-2</v>
      </c>
      <c r="AB48" s="13">
        <f t="shared" si="23"/>
        <v>-7.2956333114073665E-2</v>
      </c>
      <c r="AC48" s="13">
        <f t="shared" si="23"/>
        <v>-0.15969817823792787</v>
      </c>
      <c r="AD48" s="13">
        <f t="shared" si="23"/>
        <v>-0.15496926919143406</v>
      </c>
      <c r="AE48" s="13">
        <f t="shared" si="23"/>
        <v>0.18050425693939645</v>
      </c>
      <c r="AF48" s="13">
        <f t="shared" si="23"/>
        <v>3.4387633663211188E-2</v>
      </c>
      <c r="AG48" s="13">
        <f t="shared" si="23"/>
        <v>-0.21440505230763507</v>
      </c>
      <c r="AH48" s="13">
        <f t="shared" si="23"/>
        <v>-0.23105598429022178</v>
      </c>
      <c r="AI48" s="13">
        <f t="shared" si="23"/>
        <v>-0.16207528449326808</v>
      </c>
      <c r="AJ48" s="13">
        <f t="shared" si="23"/>
        <v>-0.11793923433540908</v>
      </c>
      <c r="AK48" s="13">
        <f t="shared" si="23"/>
        <v>-9.7864274867371065E-2</v>
      </c>
      <c r="AL48" s="13">
        <f t="shared" si="23"/>
        <v>3.5537092153550852E-2</v>
      </c>
      <c r="AM48" s="13">
        <f t="shared" si="23"/>
        <v>0.20021186398424232</v>
      </c>
      <c r="AN48" s="13">
        <f t="shared" si="23"/>
        <v>1.3188075497303433E-2</v>
      </c>
      <c r="AP48">
        <v>1993</v>
      </c>
      <c r="AQ48">
        <v>9</v>
      </c>
      <c r="AR48">
        <v>8</v>
      </c>
      <c r="AS48">
        <v>6</v>
      </c>
      <c r="AT48">
        <v>4</v>
      </c>
      <c r="AU48">
        <v>5</v>
      </c>
      <c r="AV48">
        <v>-0.16900000000000001</v>
      </c>
      <c r="AW48" s="13"/>
      <c r="AY48" t="s">
        <v>203</v>
      </c>
      <c r="AZ48" s="17">
        <f t="shared" ref="AZ48:BN48" si="24">SUMIF($AU$35:$AU$73,"8",H47:H85)/COUNTIF($AU$35:$AU$73,"8")</f>
        <v>0.27404313682518883</v>
      </c>
      <c r="BA48" s="17">
        <f t="shared" si="24"/>
        <v>0.19317771933669314</v>
      </c>
      <c r="BB48" s="17">
        <f t="shared" si="24"/>
        <v>0.40109942654686281</v>
      </c>
      <c r="BC48" s="17">
        <f t="shared" si="24"/>
        <v>0.33781969464533701</v>
      </c>
      <c r="BD48" s="17">
        <f t="shared" si="24"/>
        <v>0.1270630688874281</v>
      </c>
      <c r="BE48" s="17">
        <f t="shared" si="24"/>
        <v>0.14469493754109186</v>
      </c>
      <c r="BF48" s="17">
        <f t="shared" si="24"/>
        <v>1.2432975381693254E-2</v>
      </c>
      <c r="BG48" s="17">
        <f t="shared" si="24"/>
        <v>-0.14655767404485345</v>
      </c>
      <c r="BH48" s="17">
        <f t="shared" si="24"/>
        <v>1.9451238220468951E-2</v>
      </c>
      <c r="BI48" s="17">
        <f t="shared" si="24"/>
        <v>-0.14884724961648052</v>
      </c>
      <c r="BJ48" s="17">
        <f t="shared" si="24"/>
        <v>-0.37671312732851248</v>
      </c>
      <c r="BK48" s="17">
        <f t="shared" si="24"/>
        <v>-0.3706780626780633</v>
      </c>
      <c r="BL48" s="17">
        <f t="shared" si="24"/>
        <v>-0.39408327854481706</v>
      </c>
      <c r="BM48" s="17">
        <f t="shared" si="24"/>
        <v>-1.5177295638834069E-2</v>
      </c>
      <c r="BN48" s="17">
        <f t="shared" si="24"/>
        <v>-3.0412447950909582E-2</v>
      </c>
      <c r="BP48" s="13">
        <f t="shared" si="19"/>
        <v>2.5122650150413079</v>
      </c>
      <c r="BQ48" s="13">
        <f t="shared" si="19"/>
        <v>2.0132196032916108</v>
      </c>
      <c r="BR48" s="45">
        <f t="shared" si="19"/>
        <v>2.7485567729000326</v>
      </c>
      <c r="BS48" s="13">
        <f t="shared" si="19"/>
        <v>2.422167315806516</v>
      </c>
      <c r="BT48" s="13">
        <f t="shared" si="19"/>
        <v>1.5301535756967704</v>
      </c>
      <c r="BU48" s="13">
        <f t="shared" si="19"/>
        <v>1.4271656782480402</v>
      </c>
      <c r="BV48" s="13">
        <f t="shared" si="19"/>
        <v>6.4687207520344042E-2</v>
      </c>
      <c r="BW48" s="13">
        <f t="shared" si="19"/>
        <v>-0.73267206274921748</v>
      </c>
      <c r="BX48" s="13">
        <f t="shared" si="19"/>
        <v>5.4759678209831006E-2</v>
      </c>
      <c r="BY48" s="13">
        <f t="shared" si="19"/>
        <v>-0.38128243923754995</v>
      </c>
      <c r="BZ48" s="13">
        <f t="shared" si="19"/>
        <v>-0.98665173012664409</v>
      </c>
      <c r="CA48" s="13">
        <f t="shared" si="19"/>
        <v>-1.1720247243276398</v>
      </c>
      <c r="CB48" s="13">
        <f t="shared" si="19"/>
        <v>-1.5728553355887187</v>
      </c>
      <c r="CC48" s="13">
        <f t="shared" si="19"/>
        <v>-7.829897461854389E-2</v>
      </c>
      <c r="CD48" s="13">
        <f t="shared" si="19"/>
        <v>-0.15375073824662561</v>
      </c>
    </row>
    <row r="49" spans="1:79">
      <c r="A49">
        <v>1982</v>
      </c>
      <c r="B49">
        <v>5</v>
      </c>
      <c r="C49">
        <v>1</v>
      </c>
      <c r="D49">
        <v>1</v>
      </c>
      <c r="E49">
        <v>9</v>
      </c>
      <c r="F49" s="15">
        <v>6</v>
      </c>
      <c r="H49" s="17">
        <v>0.33718704799474036</v>
      </c>
      <c r="I49" s="17">
        <v>0.23097186061801439</v>
      </c>
      <c r="J49" s="17">
        <v>-7.85177843523997E-2</v>
      </c>
      <c r="K49" s="17">
        <v>-0.15625036160420766</v>
      </c>
      <c r="L49" s="17">
        <v>-0.41595733070348445</v>
      </c>
      <c r="M49" s="17">
        <v>-0.38788757396449702</v>
      </c>
      <c r="N49" s="17">
        <v>0.91314431295200527</v>
      </c>
      <c r="O49" s="17">
        <v>0.285146614069691</v>
      </c>
      <c r="P49" s="17">
        <v>-0.2702287968441815</v>
      </c>
      <c r="Q49" s="17">
        <v>5.5049309664694276E-2</v>
      </c>
      <c r="R49" s="17">
        <v>-6.0370808678501031E-2</v>
      </c>
      <c r="S49" s="17">
        <v>-0.14748717948717954</v>
      </c>
      <c r="T49" s="17">
        <v>-3.4098619329388569E-2</v>
      </c>
      <c r="U49" s="17">
        <v>0.24113214990138065</v>
      </c>
      <c r="V49" s="17">
        <v>0.64840631163708085</v>
      </c>
      <c r="W49" s="17">
        <v>0.14429585798816583</v>
      </c>
      <c r="X49" s="13"/>
      <c r="Y49" s="13"/>
      <c r="Z49" s="13"/>
      <c r="AA49" s="13"/>
      <c r="AB49" s="13"/>
      <c r="AC49" s="13"/>
      <c r="AD49" s="13"/>
      <c r="AP49">
        <v>1994</v>
      </c>
      <c r="AQ49">
        <v>6</v>
      </c>
      <c r="AR49">
        <v>8</v>
      </c>
      <c r="AS49">
        <v>6</v>
      </c>
      <c r="AT49">
        <v>4</v>
      </c>
      <c r="AU49">
        <v>5</v>
      </c>
      <c r="AV49">
        <v>-0.158</v>
      </c>
      <c r="AW49" s="13"/>
    </row>
    <row r="50" spans="1:79">
      <c r="A50">
        <v>1983</v>
      </c>
      <c r="B50">
        <v>2</v>
      </c>
      <c r="C50">
        <v>1</v>
      </c>
      <c r="D50">
        <v>4</v>
      </c>
      <c r="E50">
        <v>5</v>
      </c>
      <c r="F50" s="15">
        <v>7</v>
      </c>
      <c r="H50" s="17">
        <v>-4.338609467455614E-2</v>
      </c>
      <c r="I50" s="17">
        <v>-0.3492088757396451</v>
      </c>
      <c r="J50" s="17">
        <v>0.27455665680473373</v>
      </c>
      <c r="K50" s="17">
        <v>0.29462445759368849</v>
      </c>
      <c r="L50" s="17">
        <v>0.31785567061143982</v>
      </c>
      <c r="M50" s="17">
        <v>0.6438353057199212</v>
      </c>
      <c r="N50" s="17">
        <v>0.44304980276134115</v>
      </c>
      <c r="O50" s="17">
        <v>1.3027199211045366</v>
      </c>
      <c r="P50" s="17">
        <v>2.0696568047337278</v>
      </c>
      <c r="Q50" s="17">
        <v>2.3075739644970414</v>
      </c>
      <c r="R50" s="17">
        <v>2.3994437869822485</v>
      </c>
      <c r="S50" s="17">
        <v>2.1937692307692309</v>
      </c>
      <c r="T50" s="17">
        <v>1.6688520710059171</v>
      </c>
      <c r="U50" s="17">
        <v>1.121698224852071</v>
      </c>
      <c r="V50" s="17">
        <v>1.1176094674556214</v>
      </c>
      <c r="W50" s="17">
        <v>2.0414437869822488</v>
      </c>
      <c r="AF50" t="s">
        <v>288</v>
      </c>
      <c r="AP50">
        <v>1995</v>
      </c>
      <c r="AQ50">
        <v>9</v>
      </c>
      <c r="AR50">
        <v>7</v>
      </c>
      <c r="AS50">
        <v>6</v>
      </c>
      <c r="AT50">
        <v>7</v>
      </c>
      <c r="AU50">
        <v>8</v>
      </c>
      <c r="AV50">
        <v>5.5E-2</v>
      </c>
      <c r="AW50" s="13"/>
    </row>
    <row r="51" spans="1:79">
      <c r="A51">
        <v>1984</v>
      </c>
      <c r="B51">
        <v>2</v>
      </c>
      <c r="C51">
        <v>5</v>
      </c>
      <c r="D51">
        <v>8</v>
      </c>
      <c r="E51">
        <v>9</v>
      </c>
      <c r="F51" s="15">
        <v>6</v>
      </c>
      <c r="H51" s="17">
        <v>-0.19612590401051927</v>
      </c>
      <c r="I51" s="17">
        <v>-1.2056278763971157E-2</v>
      </c>
      <c r="J51" s="17">
        <v>-0.42870223537146612</v>
      </c>
      <c r="K51" s="17">
        <v>-0.41516738987508189</v>
      </c>
      <c r="L51" s="17">
        <v>-0.23249799474030236</v>
      </c>
      <c r="M51" s="17">
        <v>-0.40310848126232735</v>
      </c>
      <c r="N51" s="17">
        <v>-0.72371137409598962</v>
      </c>
      <c r="O51" s="17">
        <v>-0.58304010519395133</v>
      </c>
      <c r="P51" s="17">
        <v>-1.1304575936883627</v>
      </c>
      <c r="Q51" s="17">
        <v>-0.97990138067061139</v>
      </c>
      <c r="R51" s="17">
        <v>-0.84074161735700215</v>
      </c>
      <c r="S51" s="17">
        <v>-0.5649743589743591</v>
      </c>
      <c r="T51" s="17">
        <v>-0.50819723865877708</v>
      </c>
      <c r="U51" s="17">
        <v>-0.59773570019723865</v>
      </c>
      <c r="V51" s="17">
        <v>-0.64318737672583826</v>
      </c>
      <c r="W51" s="17">
        <v>1.6785917159763317</v>
      </c>
      <c r="Z51" t="s">
        <v>218</v>
      </c>
      <c r="AA51" t="s">
        <v>217</v>
      </c>
      <c r="AB51" t="s">
        <v>185</v>
      </c>
      <c r="AC51" t="s">
        <v>204</v>
      </c>
      <c r="AD51" t="s">
        <v>205</v>
      </c>
      <c r="AG51" t="s">
        <v>326</v>
      </c>
      <c r="AH51" t="s">
        <v>327</v>
      </c>
      <c r="AP51">
        <v>1996</v>
      </c>
      <c r="AQ51">
        <v>8</v>
      </c>
      <c r="AR51">
        <v>7</v>
      </c>
      <c r="AS51">
        <v>6</v>
      </c>
      <c r="AT51">
        <v>7</v>
      </c>
      <c r="AU51">
        <v>5</v>
      </c>
      <c r="AV51">
        <v>-1E-3</v>
      </c>
      <c r="AW51" s="13"/>
      <c r="BI51" s="17">
        <f>H47</f>
        <v>-0.32683333333333331</v>
      </c>
      <c r="BJ51" s="17">
        <f t="shared" ref="BJ51:BV51" si="25">I47</f>
        <v>-0.10766666666666667</v>
      </c>
      <c r="BK51" s="17">
        <f t="shared" si="25"/>
        <v>-0.28933333333333328</v>
      </c>
      <c r="BL51" s="17">
        <f t="shared" si="25"/>
        <v>-0.25666666666666665</v>
      </c>
      <c r="BM51" s="17">
        <f t="shared" si="25"/>
        <v>3.7500000000000006E-2</v>
      </c>
      <c r="BN51" s="17">
        <f t="shared" si="25"/>
        <v>-0.14900000000000002</v>
      </c>
      <c r="BO51" s="17">
        <f t="shared" si="25"/>
        <v>0.14083333333333337</v>
      </c>
      <c r="BP51" s="17">
        <f t="shared" si="25"/>
        <v>0.14000000000000001</v>
      </c>
      <c r="BQ51" s="17">
        <f t="shared" si="25"/>
        <v>0.35</v>
      </c>
      <c r="BR51" s="17">
        <f t="shared" si="25"/>
        <v>0.69</v>
      </c>
      <c r="BS51" s="17">
        <f t="shared" si="25"/>
        <v>0.55000000000000004</v>
      </c>
      <c r="BT51" s="17">
        <f t="shared" si="25"/>
        <v>0.33</v>
      </c>
      <c r="BU51" s="17">
        <f t="shared" si="25"/>
        <v>0.09</v>
      </c>
      <c r="BV51" s="17">
        <f t="shared" si="25"/>
        <v>0.2</v>
      </c>
      <c r="BW51" s="17">
        <f>V47</f>
        <v>0.13</v>
      </c>
      <c r="BX51" s="17">
        <f t="shared" ref="BX51" si="26">W47</f>
        <v>1.0900000000000001</v>
      </c>
      <c r="BY51" s="17"/>
      <c r="BZ51" s="17"/>
      <c r="CA51" s="17"/>
    </row>
    <row r="52" spans="1:79">
      <c r="A52">
        <v>1985</v>
      </c>
      <c r="B52">
        <v>2</v>
      </c>
      <c r="C52">
        <v>5</v>
      </c>
      <c r="D52">
        <v>8</v>
      </c>
      <c r="E52">
        <v>9</v>
      </c>
      <c r="F52" s="15">
        <v>6</v>
      </c>
      <c r="H52" s="17">
        <v>-0.24644904667981576</v>
      </c>
      <c r="I52" s="17">
        <v>-0.20057034845496399</v>
      </c>
      <c r="J52" s="17">
        <v>-0.3519611275476659</v>
      </c>
      <c r="K52" s="17">
        <v>-0.34795923734385242</v>
      </c>
      <c r="L52" s="17">
        <v>-0.10568499342537799</v>
      </c>
      <c r="M52" s="17">
        <v>-0.14771893491124252</v>
      </c>
      <c r="N52" s="17">
        <v>-0.71630588428665365</v>
      </c>
      <c r="O52" s="17">
        <v>-0.95880013149243914</v>
      </c>
      <c r="P52" s="17">
        <v>-1.1805719921104536</v>
      </c>
      <c r="Q52" s="17">
        <v>-1.5673767258382643</v>
      </c>
      <c r="R52" s="17">
        <v>-0.94092702169625264</v>
      </c>
      <c r="S52" s="17">
        <v>-0.9537179487179489</v>
      </c>
      <c r="T52" s="17">
        <v>-0.99524654832347137</v>
      </c>
      <c r="U52" s="17">
        <v>-0.97716962524654827</v>
      </c>
      <c r="V52" s="17">
        <v>-0.90398422090729791</v>
      </c>
      <c r="W52" s="17">
        <v>0.45573964497041453</v>
      </c>
      <c r="Z52">
        <v>7</v>
      </c>
      <c r="AA52">
        <v>5</v>
      </c>
      <c r="AB52">
        <v>0.69</v>
      </c>
      <c r="AC52" s="13">
        <v>15.249049697020901</v>
      </c>
      <c r="AD52" s="14">
        <v>13.1689569220514</v>
      </c>
      <c r="AG52">
        <f>RANK(AB52,$AB$52:$AB$90)</f>
        <v>13</v>
      </c>
      <c r="AH52">
        <f>RANK(AV35,$AV$35:$AV$73)</f>
        <v>36</v>
      </c>
      <c r="AP52">
        <v>1997</v>
      </c>
      <c r="AQ52">
        <v>6</v>
      </c>
      <c r="AR52">
        <v>8</v>
      </c>
      <c r="AS52">
        <v>7</v>
      </c>
      <c r="AT52">
        <v>2</v>
      </c>
      <c r="AU52">
        <v>2</v>
      </c>
      <c r="AV52">
        <v>-0.32400000000000001</v>
      </c>
      <c r="AW52" s="13"/>
      <c r="BH52">
        <v>1</v>
      </c>
      <c r="BI52">
        <f t="shared" ref="BI52:BI89" si="27">H48+H$88*$BH52</f>
        <v>-0.14901242434970241</v>
      </c>
      <c r="BJ52">
        <f t="shared" ref="BJ52:BV67" si="28">I48+I$88*$BH52</f>
        <v>0.14027439100456851</v>
      </c>
      <c r="BK52">
        <f t="shared" si="28"/>
        <v>-0.28618670493433801</v>
      </c>
      <c r="BL52">
        <f t="shared" si="28"/>
        <v>-0.14934669161651404</v>
      </c>
      <c r="BM52">
        <f t="shared" si="28"/>
        <v>-0.13692799608894279</v>
      </c>
      <c r="BN52">
        <f t="shared" si="28"/>
        <v>-0.28895246042583317</v>
      </c>
      <c r="BO52">
        <f t="shared" si="28"/>
        <v>-0.19109307304573578</v>
      </c>
      <c r="BP52">
        <f t="shared" si="28"/>
        <v>-0.1072178559989211</v>
      </c>
      <c r="BQ52">
        <f t="shared" si="28"/>
        <v>9.9659738026601941E-2</v>
      </c>
      <c r="BR52">
        <f t="shared" si="28"/>
        <v>0.33776564001416071</v>
      </c>
      <c r="BS52">
        <f t="shared" si="28"/>
        <v>-0.48029504880392454</v>
      </c>
      <c r="BT52">
        <f t="shared" si="28"/>
        <v>-0.47600657462195939</v>
      </c>
      <c r="BU52">
        <f t="shared" si="28"/>
        <v>-4.0967177464218893E-2</v>
      </c>
      <c r="BV52">
        <f t="shared" si="28"/>
        <v>-0.16831628989025441</v>
      </c>
      <c r="BW52">
        <f>V48+V$88*$BH52</f>
        <v>-0.11237010064229</v>
      </c>
      <c r="BX52">
        <f t="shared" ref="BX52:BX89" si="29">W48+W$88*$BH52</f>
        <v>0.92202973752086193</v>
      </c>
    </row>
    <row r="53" spans="1:79">
      <c r="A53">
        <v>1986</v>
      </c>
      <c r="B53">
        <v>2</v>
      </c>
      <c r="C53">
        <v>1</v>
      </c>
      <c r="D53">
        <v>4</v>
      </c>
      <c r="E53">
        <v>5</v>
      </c>
      <c r="F53" s="15">
        <v>6</v>
      </c>
      <c r="H53" s="17">
        <v>-8.7605522682445605E-2</v>
      </c>
      <c r="I53" s="17">
        <v>-8.5417751479290066E-2</v>
      </c>
      <c r="J53" s="17">
        <v>-0.10888668639053248</v>
      </c>
      <c r="K53" s="17">
        <v>-0.1907510848126229</v>
      </c>
      <c r="L53" s="17">
        <v>-2.1205325443786924E-2</v>
      </c>
      <c r="M53" s="17">
        <v>-0.10566272189349102</v>
      </c>
      <c r="N53" s="17">
        <v>7.8599605522682414E-2</v>
      </c>
      <c r="O53" s="17">
        <v>-0.47789349112426033</v>
      </c>
      <c r="P53" s="17">
        <v>-0.43068639053254437</v>
      </c>
      <c r="Q53" s="17">
        <v>-0.44485207100591723</v>
      </c>
      <c r="R53" s="17">
        <v>-0.85111242603550319</v>
      </c>
      <c r="S53" s="17">
        <v>-0.69246153846153868</v>
      </c>
      <c r="T53" s="17">
        <v>-0.55229585798816572</v>
      </c>
      <c r="U53" s="17">
        <v>-0.40660355029585799</v>
      </c>
      <c r="V53" s="17">
        <v>-0.47478106508875739</v>
      </c>
      <c r="W53" s="17">
        <v>2.0428875739644976</v>
      </c>
      <c r="Z53">
        <v>7</v>
      </c>
      <c r="AA53">
        <v>5</v>
      </c>
      <c r="AB53">
        <v>0.36</v>
      </c>
      <c r="AC53" s="13">
        <v>1.47159255493107</v>
      </c>
      <c r="AD53" s="14">
        <v>20.685798021241698</v>
      </c>
      <c r="AG53">
        <f t="shared" ref="AG53:AG90" si="30">RANK(AB53,$AB$52:$AB$90)</f>
        <v>14</v>
      </c>
      <c r="AH53">
        <f t="shared" ref="AH53:AH90" si="31">RANK(AV36,$AV$35:$AV$73)</f>
        <v>35</v>
      </c>
      <c r="AP53">
        <v>1998</v>
      </c>
      <c r="AQ53">
        <v>6</v>
      </c>
      <c r="AR53">
        <v>9</v>
      </c>
      <c r="AS53">
        <v>6</v>
      </c>
      <c r="AT53">
        <v>7</v>
      </c>
      <c r="AU53">
        <v>5</v>
      </c>
      <c r="AV53">
        <v>0.57699999999999996</v>
      </c>
      <c r="AW53" s="13"/>
      <c r="BH53">
        <v>2</v>
      </c>
      <c r="BI53">
        <f t="shared" si="27"/>
        <v>0.36947515130059527</v>
      </c>
      <c r="BJ53">
        <f t="shared" si="28"/>
        <v>0.25921544867580365</v>
      </c>
      <c r="BK53">
        <f t="shared" si="28"/>
        <v>-2.8206743202009367E-2</v>
      </c>
      <c r="BL53">
        <f t="shared" si="28"/>
        <v>-0.10936004989969472</v>
      </c>
      <c r="BM53">
        <f t="shared" si="28"/>
        <v>-0.39793932551121886</v>
      </c>
      <c r="BN53">
        <f t="shared" si="28"/>
        <v>-0.36923825418499967</v>
      </c>
      <c r="BO53">
        <f t="shared" si="28"/>
        <v>0.90948052057519513</v>
      </c>
      <c r="BP53">
        <f t="shared" si="28"/>
        <v>0.27556428800215782</v>
      </c>
      <c r="BQ53">
        <f t="shared" si="28"/>
        <v>-0.27068052394679615</v>
      </c>
      <c r="BR53">
        <f t="shared" si="28"/>
        <v>2.5531280028321387E-2</v>
      </c>
      <c r="BS53">
        <f t="shared" si="28"/>
        <v>-0.10059009760784907</v>
      </c>
      <c r="BT53">
        <f t="shared" si="28"/>
        <v>-0.18201314924391873</v>
      </c>
      <c r="BU53">
        <f t="shared" si="28"/>
        <v>-6.1934354928437796E-2</v>
      </c>
      <c r="BV53">
        <f t="shared" si="28"/>
        <v>0.24336742021949123</v>
      </c>
      <c r="BW53">
        <f t="shared" ref="BW53:BW84" si="32">V49+V$88*$BH53</f>
        <v>0.64525979871541994</v>
      </c>
      <c r="BX53">
        <f t="shared" si="29"/>
        <v>5.4059475041723856E-2</v>
      </c>
    </row>
    <row r="54" spans="1:79">
      <c r="A54">
        <v>1987</v>
      </c>
      <c r="B54">
        <v>2</v>
      </c>
      <c r="C54">
        <v>1</v>
      </c>
      <c r="D54">
        <v>1</v>
      </c>
      <c r="E54">
        <v>9</v>
      </c>
      <c r="F54" s="15">
        <v>6</v>
      </c>
      <c r="H54" s="17">
        <v>0.25515466798159125</v>
      </c>
      <c r="I54" s="17">
        <v>9.2068178829717129E-2</v>
      </c>
      <c r="J54" s="17">
        <v>0.36118775476660098</v>
      </c>
      <c r="K54" s="17">
        <v>0.33379040105193991</v>
      </c>
      <c r="L54" s="17">
        <v>0.10635767587113748</v>
      </c>
      <c r="M54" s="17">
        <v>0.24206015779092716</v>
      </c>
      <c r="N54" s="17">
        <v>1.2176717619986848</v>
      </c>
      <c r="O54" s="17">
        <v>0.99634648257725189</v>
      </c>
      <c r="P54" s="17">
        <v>1.0391992110453649</v>
      </c>
      <c r="Q54" s="17">
        <v>0.92767258382642992</v>
      </c>
      <c r="R54" s="17">
        <v>1.1187021696252464</v>
      </c>
      <c r="S54" s="17">
        <v>1.1087948717948715</v>
      </c>
      <c r="T54" s="17">
        <v>1.19065483234714</v>
      </c>
      <c r="U54" s="17">
        <v>0.89396252465483239</v>
      </c>
      <c r="V54" s="17">
        <v>0.90442209072978308</v>
      </c>
      <c r="W54" s="17">
        <v>1.9400355029585805</v>
      </c>
      <c r="Z54">
        <v>8</v>
      </c>
      <c r="AA54">
        <v>1</v>
      </c>
      <c r="AB54">
        <v>7.0000000000000007E-2</v>
      </c>
      <c r="AC54" s="13">
        <v>3.6659910794252899</v>
      </c>
      <c r="AD54" s="14">
        <v>19.958664973632601</v>
      </c>
      <c r="AG54">
        <f t="shared" si="30"/>
        <v>18</v>
      </c>
      <c r="AH54">
        <f t="shared" si="31"/>
        <v>34</v>
      </c>
      <c r="AP54">
        <v>1999</v>
      </c>
      <c r="AQ54">
        <v>8</v>
      </c>
      <c r="AR54">
        <v>7</v>
      </c>
      <c r="AS54">
        <v>6</v>
      </c>
      <c r="AT54">
        <v>7</v>
      </c>
      <c r="AU54">
        <v>2</v>
      </c>
      <c r="AV54">
        <v>-0.13200000000000001</v>
      </c>
      <c r="AW54" s="13"/>
      <c r="BH54">
        <v>3</v>
      </c>
      <c r="BI54">
        <f t="shared" si="27"/>
        <v>5.0460602842262448E-3</v>
      </c>
      <c r="BJ54">
        <f t="shared" si="28"/>
        <v>-0.30684349365296121</v>
      </c>
      <c r="BK54">
        <f t="shared" si="28"/>
        <v>0.35002321853031926</v>
      </c>
      <c r="BL54">
        <f t="shared" si="28"/>
        <v>0.36495992515045789</v>
      </c>
      <c r="BM54">
        <f t="shared" si="28"/>
        <v>0.34488267839983822</v>
      </c>
      <c r="BN54">
        <f t="shared" si="28"/>
        <v>0.67180928538916718</v>
      </c>
      <c r="BO54">
        <f t="shared" si="28"/>
        <v>0.43755411419612594</v>
      </c>
      <c r="BP54">
        <f t="shared" si="28"/>
        <v>1.2883464320032367</v>
      </c>
      <c r="BQ54">
        <f t="shared" si="28"/>
        <v>2.068979214079806</v>
      </c>
      <c r="BR54">
        <f t="shared" si="28"/>
        <v>2.2632969200424822</v>
      </c>
      <c r="BS54">
        <f t="shared" si="28"/>
        <v>2.3391148535882262</v>
      </c>
      <c r="BT54">
        <f t="shared" si="28"/>
        <v>2.141980276134122</v>
      </c>
      <c r="BU54">
        <f t="shared" si="28"/>
        <v>1.6270984676073432</v>
      </c>
      <c r="BV54">
        <f t="shared" si="28"/>
        <v>1.125051130329237</v>
      </c>
      <c r="BW54">
        <f t="shared" si="32"/>
        <v>1.1128896980731302</v>
      </c>
      <c r="BX54">
        <f t="shared" si="29"/>
        <v>1.9060892125625859</v>
      </c>
    </row>
    <row r="55" spans="1:79">
      <c r="A55">
        <v>1988</v>
      </c>
      <c r="B55">
        <v>2</v>
      </c>
      <c r="C55">
        <v>5</v>
      </c>
      <c r="D55">
        <v>8</v>
      </c>
      <c r="E55">
        <v>9</v>
      </c>
      <c r="F55" s="15">
        <v>6</v>
      </c>
      <c r="H55" s="17">
        <v>-3.7085141354371909E-2</v>
      </c>
      <c r="I55" s="17">
        <v>-0.17577922419460901</v>
      </c>
      <c r="J55" s="17">
        <v>0.21034552925706779</v>
      </c>
      <c r="K55" s="17">
        <v>0.21266522024983608</v>
      </c>
      <c r="L55" s="17">
        <v>0.24742067718606187</v>
      </c>
      <c r="M55" s="17">
        <v>0.38844970414201202</v>
      </c>
      <c r="N55" s="17">
        <v>-1.0265894148586459</v>
      </c>
      <c r="O55" s="17">
        <v>-0.43608021038790268</v>
      </c>
      <c r="P55" s="17">
        <v>1.2890848126232741</v>
      </c>
      <c r="Q55" s="17">
        <v>0.99019723865877718</v>
      </c>
      <c r="R55" s="17">
        <v>0.60851676528599585</v>
      </c>
      <c r="S55" s="17">
        <v>0.28005128205128182</v>
      </c>
      <c r="T55" s="17">
        <v>0.23360552268244572</v>
      </c>
      <c r="U55" s="17">
        <v>-0.48547140039447728</v>
      </c>
      <c r="V55" s="17">
        <v>-1.0563747534516765</v>
      </c>
      <c r="W55" s="17">
        <v>1.2371834319526633</v>
      </c>
      <c r="Z55">
        <v>7</v>
      </c>
      <c r="AA55">
        <v>1</v>
      </c>
      <c r="AB55">
        <v>2.33</v>
      </c>
      <c r="AC55" s="13">
        <v>3.6118964035284198</v>
      </c>
      <c r="AD55" s="14">
        <v>6.2455836578272699</v>
      </c>
      <c r="AG55">
        <f t="shared" si="30"/>
        <v>2</v>
      </c>
      <c r="AH55">
        <f t="shared" si="31"/>
        <v>16</v>
      </c>
      <c r="AP55">
        <v>2000</v>
      </c>
      <c r="AQ55">
        <v>9</v>
      </c>
      <c r="AR55">
        <v>8</v>
      </c>
      <c r="AS55">
        <v>3</v>
      </c>
      <c r="AT55">
        <v>4</v>
      </c>
      <c r="AU55">
        <v>8</v>
      </c>
      <c r="AV55">
        <v>-0.16900000000000001</v>
      </c>
      <c r="AW55" s="13"/>
      <c r="BH55">
        <v>4</v>
      </c>
      <c r="BI55">
        <f t="shared" si="27"/>
        <v>-0.13154969739880942</v>
      </c>
      <c r="BJ55">
        <f t="shared" si="28"/>
        <v>4.4430897351607337E-2</v>
      </c>
      <c r="BK55">
        <f t="shared" si="28"/>
        <v>-0.32808015307068544</v>
      </c>
      <c r="BL55">
        <f t="shared" si="28"/>
        <v>-0.32138676646605602</v>
      </c>
      <c r="BM55">
        <f t="shared" si="28"/>
        <v>-0.19646198435577117</v>
      </c>
      <c r="BN55">
        <f t="shared" si="28"/>
        <v>-0.36580984170333264</v>
      </c>
      <c r="BO55">
        <f t="shared" si="28"/>
        <v>-0.7310389588496099</v>
      </c>
      <c r="BP55">
        <f t="shared" si="28"/>
        <v>-0.60220475732901768</v>
      </c>
      <c r="BQ55">
        <f t="shared" si="28"/>
        <v>-1.131361047893592</v>
      </c>
      <c r="BR55">
        <f t="shared" si="28"/>
        <v>-1.0389374399433571</v>
      </c>
      <c r="BS55">
        <f t="shared" si="28"/>
        <v>-0.92118019521569827</v>
      </c>
      <c r="BT55">
        <f t="shared" si="28"/>
        <v>-0.63402629848783743</v>
      </c>
      <c r="BU55">
        <f t="shared" si="28"/>
        <v>-0.56386870985687554</v>
      </c>
      <c r="BV55">
        <f t="shared" si="28"/>
        <v>-0.59326515956101755</v>
      </c>
      <c r="BW55">
        <f t="shared" si="32"/>
        <v>-0.64948040256915995</v>
      </c>
      <c r="BX55">
        <f t="shared" si="29"/>
        <v>1.4981189500834478</v>
      </c>
    </row>
    <row r="56" spans="1:79">
      <c r="A56">
        <v>1989</v>
      </c>
      <c r="B56">
        <v>6</v>
      </c>
      <c r="C56">
        <v>5</v>
      </c>
      <c r="D56">
        <v>8</v>
      </c>
      <c r="E56">
        <v>9</v>
      </c>
      <c r="F56" s="15">
        <v>6</v>
      </c>
      <c r="H56" s="17">
        <v>-0.19540828402366839</v>
      </c>
      <c r="I56" s="17">
        <v>-0.31529329388560179</v>
      </c>
      <c r="J56" s="17">
        <v>-0.13366336291913208</v>
      </c>
      <c r="K56" s="17">
        <v>-0.36645996055226771</v>
      </c>
      <c r="L56" s="17">
        <v>6.1650345167652942E-2</v>
      </c>
      <c r="M56" s="17">
        <v>-5.182741617356984E-2</v>
      </c>
      <c r="N56" s="17">
        <v>-0.79668392504930985</v>
      </c>
      <c r="O56" s="17">
        <v>-1.1018402366863906</v>
      </c>
      <c r="P56" s="17">
        <v>-2.1810295857988167</v>
      </c>
      <c r="Q56" s="17">
        <v>-2.0472781065088759</v>
      </c>
      <c r="R56" s="17">
        <v>-2.0416686390532548</v>
      </c>
      <c r="S56" s="17">
        <v>-1.4486923076923079</v>
      </c>
      <c r="T56" s="17">
        <v>-1.3934437869822487</v>
      </c>
      <c r="U56" s="17">
        <v>-1.1049053254437871</v>
      </c>
      <c r="V56" s="17">
        <v>-0.80717159763313617</v>
      </c>
      <c r="W56" s="17">
        <v>-1.0356686390532537</v>
      </c>
      <c r="Z56">
        <v>8</v>
      </c>
      <c r="AA56">
        <v>5</v>
      </c>
      <c r="AB56">
        <v>-0.95</v>
      </c>
      <c r="AC56" s="13">
        <v>6.2701645662212604</v>
      </c>
      <c r="AD56" s="14">
        <v>6.5098549394665799</v>
      </c>
      <c r="AG56">
        <f t="shared" si="30"/>
        <v>32</v>
      </c>
      <c r="AH56">
        <f t="shared" si="31"/>
        <v>25</v>
      </c>
      <c r="AP56">
        <v>2001</v>
      </c>
      <c r="AQ56">
        <v>6</v>
      </c>
      <c r="AR56">
        <v>8</v>
      </c>
      <c r="AS56">
        <v>6</v>
      </c>
      <c r="AT56">
        <v>4</v>
      </c>
      <c r="AU56">
        <v>5</v>
      </c>
      <c r="AV56">
        <v>-0.185</v>
      </c>
      <c r="AW56" s="13"/>
      <c r="BH56">
        <v>5</v>
      </c>
      <c r="BI56">
        <f t="shared" si="27"/>
        <v>-0.16572878841517846</v>
      </c>
      <c r="BJ56">
        <f t="shared" si="28"/>
        <v>-0.12996137831049087</v>
      </c>
      <c r="BK56">
        <f t="shared" si="28"/>
        <v>-0.22618352467169006</v>
      </c>
      <c r="BL56">
        <f t="shared" si="28"/>
        <v>-0.23073345808257006</v>
      </c>
      <c r="BM56">
        <f t="shared" si="28"/>
        <v>-6.0639980444714012E-2</v>
      </c>
      <c r="BN56">
        <f t="shared" si="28"/>
        <v>-0.10109563546249917</v>
      </c>
      <c r="BO56">
        <f t="shared" si="28"/>
        <v>-0.72546536522867899</v>
      </c>
      <c r="BP56">
        <f t="shared" si="28"/>
        <v>-0.9827559466612722</v>
      </c>
      <c r="BQ56">
        <f t="shared" si="28"/>
        <v>-1.1817013098669904</v>
      </c>
      <c r="BR56">
        <f t="shared" si="28"/>
        <v>-1.6411717999291966</v>
      </c>
      <c r="BS56">
        <f t="shared" si="28"/>
        <v>-1.0414752440196227</v>
      </c>
      <c r="BT56">
        <f t="shared" si="28"/>
        <v>-1.040032873109797</v>
      </c>
      <c r="BU56">
        <f t="shared" si="28"/>
        <v>-1.0648358873210944</v>
      </c>
      <c r="BV56">
        <f t="shared" si="28"/>
        <v>-0.97158144945127189</v>
      </c>
      <c r="BW56">
        <f t="shared" si="32"/>
        <v>-0.91185050321145011</v>
      </c>
      <c r="BX56">
        <f t="shared" si="29"/>
        <v>0.23014868760430959</v>
      </c>
    </row>
    <row r="57" spans="1:79">
      <c r="A57">
        <v>1990</v>
      </c>
      <c r="B57">
        <v>2</v>
      </c>
      <c r="C57">
        <v>5</v>
      </c>
      <c r="D57">
        <v>8</v>
      </c>
      <c r="E57">
        <v>9</v>
      </c>
      <c r="F57" s="15">
        <v>6</v>
      </c>
      <c r="H57" s="17">
        <v>-7.7231426692964858E-2</v>
      </c>
      <c r="I57" s="17">
        <v>-0.13580736357659456</v>
      </c>
      <c r="J57" s="17">
        <v>0.14249441157133477</v>
      </c>
      <c r="K57" s="17">
        <v>0.11808152531229511</v>
      </c>
      <c r="L57" s="17">
        <v>0.21979667981591067</v>
      </c>
      <c r="M57" s="17">
        <v>0.253562130177515</v>
      </c>
      <c r="N57" s="17">
        <v>0.16822156476002628</v>
      </c>
      <c r="O57" s="17">
        <v>0.235733070348455</v>
      </c>
      <c r="P57" s="17">
        <v>-0.30114398422090727</v>
      </c>
      <c r="Q57" s="17">
        <v>-0.20475345167652864</v>
      </c>
      <c r="R57" s="17">
        <v>-8.1854043392505169E-2</v>
      </c>
      <c r="S57" s="17">
        <v>0.2725641025641023</v>
      </c>
      <c r="T57" s="17">
        <v>0.12950690335305717</v>
      </c>
      <c r="U57" s="17">
        <v>0.26566074950690338</v>
      </c>
      <c r="V57" s="17">
        <v>0.31203155818540429</v>
      </c>
      <c r="W57" s="17">
        <v>-0.84852071005917085</v>
      </c>
      <c r="Z57">
        <v>8</v>
      </c>
      <c r="AA57">
        <v>5</v>
      </c>
      <c r="AB57">
        <v>-1.53</v>
      </c>
      <c r="AC57" s="13">
        <v>5.8929311859101796</v>
      </c>
      <c r="AD57" s="14">
        <v>7.5428010631888096</v>
      </c>
      <c r="AG57">
        <f t="shared" si="30"/>
        <v>35</v>
      </c>
      <c r="AH57">
        <f t="shared" si="31"/>
        <v>39</v>
      </c>
      <c r="AP57">
        <v>2002</v>
      </c>
      <c r="AQ57">
        <v>3</v>
      </c>
      <c r="AR57">
        <v>8</v>
      </c>
      <c r="AS57">
        <v>7</v>
      </c>
      <c r="AT57">
        <v>3</v>
      </c>
      <c r="AU57">
        <v>2</v>
      </c>
      <c r="AV57">
        <v>0.23200000000000001</v>
      </c>
      <c r="AW57" s="13"/>
      <c r="BH57">
        <v>6</v>
      </c>
      <c r="BI57">
        <f t="shared" si="27"/>
        <v>9.2587872351191647E-3</v>
      </c>
      <c r="BJ57">
        <f t="shared" si="28"/>
        <v>-6.8698730592232915E-4</v>
      </c>
      <c r="BK57">
        <f t="shared" si="28"/>
        <v>4.2046437060638514E-2</v>
      </c>
      <c r="BL57">
        <f t="shared" si="28"/>
        <v>-5.0080149699084087E-2</v>
      </c>
      <c r="BM57">
        <f t="shared" si="28"/>
        <v>3.2848690133009839E-2</v>
      </c>
      <c r="BN57">
        <f t="shared" si="28"/>
        <v>-4.9714762554999001E-2</v>
      </c>
      <c r="BO57">
        <f t="shared" si="28"/>
        <v>6.7608228392251987E-2</v>
      </c>
      <c r="BP57">
        <f t="shared" si="28"/>
        <v>-0.50664046932685991</v>
      </c>
      <c r="BQ57">
        <f t="shared" si="28"/>
        <v>-0.43204157184038838</v>
      </c>
      <c r="BR57">
        <f t="shared" si="28"/>
        <v>-0.53340615991503593</v>
      </c>
      <c r="BS57">
        <f t="shared" si="28"/>
        <v>-0.97177029282354732</v>
      </c>
      <c r="BT57">
        <f t="shared" si="28"/>
        <v>-0.79603944773175628</v>
      </c>
      <c r="BU57">
        <f t="shared" si="28"/>
        <v>-0.63580306478531345</v>
      </c>
      <c r="BV57">
        <f t="shared" si="28"/>
        <v>-0.39989773934152628</v>
      </c>
      <c r="BW57">
        <f t="shared" si="32"/>
        <v>-0.48422060385373999</v>
      </c>
      <c r="BX57">
        <f t="shared" si="29"/>
        <v>1.7721784251251718</v>
      </c>
    </row>
    <row r="58" spans="1:79">
      <c r="A58">
        <v>1991</v>
      </c>
      <c r="B58">
        <v>2</v>
      </c>
      <c r="C58">
        <v>5</v>
      </c>
      <c r="D58">
        <v>1</v>
      </c>
      <c r="E58">
        <v>9</v>
      </c>
      <c r="F58" s="15">
        <v>6</v>
      </c>
      <c r="H58" s="17">
        <v>0.30352876397107198</v>
      </c>
      <c r="I58" s="17">
        <v>0.37401190006574597</v>
      </c>
      <c r="J58" s="17">
        <v>0.24148551939513491</v>
      </c>
      <c r="K58" s="17">
        <v>0.38562301117685793</v>
      </c>
      <c r="L58" s="17">
        <v>-6.1890318869164941E-2</v>
      </c>
      <c r="M58" s="17">
        <v>1.1951676528599811E-2</v>
      </c>
      <c r="N58" s="17">
        <v>0.58729372123602896</v>
      </c>
      <c r="O58" s="17">
        <v>0.2233063773833005</v>
      </c>
      <c r="P58" s="17">
        <v>7.8741617357001983E-2</v>
      </c>
      <c r="Q58" s="17">
        <v>0.23777120315581848</v>
      </c>
      <c r="R58" s="17">
        <v>0.39796055226824434</v>
      </c>
      <c r="S58" s="17">
        <v>0.22382051282051252</v>
      </c>
      <c r="T58" s="17">
        <v>2.2457593688362892E-2</v>
      </c>
      <c r="U58" s="17">
        <v>0.2162268244575937</v>
      </c>
      <c r="V58" s="17">
        <v>0.43123471400394475</v>
      </c>
      <c r="W58" s="17">
        <v>-0.99137278106508797</v>
      </c>
      <c r="Z58">
        <v>8</v>
      </c>
      <c r="AA58">
        <v>1</v>
      </c>
      <c r="AB58">
        <v>-0.4</v>
      </c>
      <c r="AC58" s="13">
        <v>11.7857532305266</v>
      </c>
      <c r="AD58" s="14">
        <v>28.842020744496399</v>
      </c>
      <c r="AG58">
        <f t="shared" si="30"/>
        <v>23</v>
      </c>
      <c r="AH58">
        <f t="shared" si="31"/>
        <v>33</v>
      </c>
      <c r="AP58">
        <v>2003</v>
      </c>
      <c r="AQ58">
        <v>6</v>
      </c>
      <c r="AR58">
        <v>7</v>
      </c>
      <c r="AS58">
        <v>6</v>
      </c>
      <c r="AT58">
        <v>2</v>
      </c>
      <c r="AU58">
        <v>3</v>
      </c>
      <c r="AV58">
        <v>0.26600000000000001</v>
      </c>
      <c r="AW58" s="13"/>
      <c r="BH58">
        <v>7</v>
      </c>
      <c r="BI58">
        <f t="shared" si="27"/>
        <v>0.36816302955208347</v>
      </c>
      <c r="BJ58">
        <f t="shared" si="28"/>
        <v>0.19092073703197948</v>
      </c>
      <c r="BK58">
        <f t="shared" si="28"/>
        <v>0.53727639879296718</v>
      </c>
      <c r="BL58">
        <f t="shared" si="28"/>
        <v>0.49790649201773518</v>
      </c>
      <c r="BM58">
        <f t="shared" si="28"/>
        <v>0.16942069404406704</v>
      </c>
      <c r="BN58">
        <f t="shared" si="28"/>
        <v>0.30733277701916784</v>
      </c>
      <c r="BO58">
        <f t="shared" si="28"/>
        <v>1.2048484886798492</v>
      </c>
      <c r="BP58">
        <f t="shared" si="28"/>
        <v>0.96280834134088567</v>
      </c>
      <c r="BQ58">
        <f t="shared" si="28"/>
        <v>1.0376181661862136</v>
      </c>
      <c r="BR58">
        <f t="shared" si="28"/>
        <v>0.82435948009912485</v>
      </c>
      <c r="BS58">
        <f t="shared" si="28"/>
        <v>0.97793465837252824</v>
      </c>
      <c r="BT58">
        <f t="shared" si="28"/>
        <v>0.98795397764628434</v>
      </c>
      <c r="BU58">
        <f t="shared" si="28"/>
        <v>1.0932297577504677</v>
      </c>
      <c r="BV58">
        <f t="shared" si="28"/>
        <v>0.90178597076821942</v>
      </c>
      <c r="BW58">
        <f t="shared" si="32"/>
        <v>0.89340929550397008</v>
      </c>
      <c r="BX58">
        <f t="shared" si="29"/>
        <v>1.6242081626460336</v>
      </c>
    </row>
    <row r="59" spans="1:79">
      <c r="A59">
        <v>1992</v>
      </c>
      <c r="B59">
        <v>2</v>
      </c>
      <c r="C59">
        <v>1</v>
      </c>
      <c r="D59">
        <v>8</v>
      </c>
      <c r="E59">
        <v>9</v>
      </c>
      <c r="F59" s="15">
        <v>7</v>
      </c>
      <c r="H59" s="17">
        <v>-0.36737771203155778</v>
      </c>
      <c r="I59" s="17">
        <v>-0.42050216962524678</v>
      </c>
      <c r="J59" s="17">
        <v>2.2976627218935064E-2</v>
      </c>
      <c r="K59" s="17">
        <v>5.8311637080874223E-3</v>
      </c>
      <c r="L59" s="17">
        <v>0.39050601577909283</v>
      </c>
      <c r="M59" s="17">
        <v>0.42634122287968462</v>
      </c>
      <c r="N59" s="17">
        <v>0.61136587771203166</v>
      </c>
      <c r="O59" s="17">
        <v>1.3642130177514793</v>
      </c>
      <c r="P59" s="17">
        <v>1.1386272189349111</v>
      </c>
      <c r="Q59" s="17">
        <v>1.5302958579881658</v>
      </c>
      <c r="R59" s="17">
        <v>1.487775147928994</v>
      </c>
      <c r="S59" s="17">
        <v>1.5150769230769228</v>
      </c>
      <c r="T59" s="17">
        <v>1.4154082840236686</v>
      </c>
      <c r="U59" s="17">
        <v>1.4167928994082839</v>
      </c>
      <c r="V59" s="17">
        <v>1.2604378698224852</v>
      </c>
      <c r="W59" s="17">
        <v>0.39577514792899499</v>
      </c>
      <c r="Z59">
        <v>8</v>
      </c>
      <c r="AA59">
        <v>1</v>
      </c>
      <c r="AB59">
        <v>0.98</v>
      </c>
      <c r="AC59" s="13">
        <v>1.78228247647565</v>
      </c>
      <c r="AD59" s="14">
        <v>36.320162091821402</v>
      </c>
      <c r="AG59">
        <f t="shared" si="30"/>
        <v>10</v>
      </c>
      <c r="AH59">
        <f t="shared" si="31"/>
        <v>21</v>
      </c>
      <c r="AP59">
        <v>2004</v>
      </c>
      <c r="AQ59">
        <v>6</v>
      </c>
      <c r="AR59">
        <v>8</v>
      </c>
      <c r="AS59">
        <v>6</v>
      </c>
      <c r="AT59">
        <v>4</v>
      </c>
      <c r="AU59">
        <v>5</v>
      </c>
      <c r="AV59">
        <v>9.4E-2</v>
      </c>
      <c r="AW59" s="13"/>
      <c r="BH59">
        <v>8</v>
      </c>
      <c r="BI59">
        <f t="shared" si="27"/>
        <v>9.2067271869047784E-2</v>
      </c>
      <c r="BJ59">
        <f t="shared" si="28"/>
        <v>-6.2804871963452025E-2</v>
      </c>
      <c r="BK59">
        <f t="shared" si="28"/>
        <v>0.41158969385862909</v>
      </c>
      <c r="BL59">
        <f t="shared" si="28"/>
        <v>0.40022646706788784</v>
      </c>
      <c r="BM59">
        <f t="shared" si="28"/>
        <v>0.31949269795512425</v>
      </c>
      <c r="BN59">
        <f t="shared" si="28"/>
        <v>0.46304698326000138</v>
      </c>
      <c r="BO59">
        <f t="shared" si="28"/>
        <v>-1.0412445843658864</v>
      </c>
      <c r="BP59">
        <f t="shared" si="28"/>
        <v>-0.47440951465803549</v>
      </c>
      <c r="BQ59">
        <f t="shared" si="28"/>
        <v>1.2872779042128155</v>
      </c>
      <c r="BR59">
        <f t="shared" si="28"/>
        <v>0.87212512011328558</v>
      </c>
      <c r="BS59">
        <f t="shared" si="28"/>
        <v>0.44763960956860371</v>
      </c>
      <c r="BT59">
        <f t="shared" si="28"/>
        <v>0.1419474030243251</v>
      </c>
      <c r="BU59">
        <f t="shared" si="28"/>
        <v>0.12226258028624881</v>
      </c>
      <c r="BV59">
        <f t="shared" si="28"/>
        <v>-0.47653031912203503</v>
      </c>
      <c r="BW59">
        <f t="shared" si="32"/>
        <v>-1.0689608051383199</v>
      </c>
      <c r="BX59">
        <f t="shared" si="29"/>
        <v>0.8762379001668954</v>
      </c>
    </row>
    <row r="60" spans="1:79">
      <c r="A60">
        <v>1993</v>
      </c>
      <c r="B60">
        <v>2</v>
      </c>
      <c r="C60">
        <v>1</v>
      </c>
      <c r="D60">
        <v>8</v>
      </c>
      <c r="E60">
        <v>9</v>
      </c>
      <c r="F60" s="15">
        <v>6</v>
      </c>
      <c r="H60" s="17">
        <v>4.5632478632479004E-2</v>
      </c>
      <c r="I60" s="17">
        <v>1.0317094017093728E-2</v>
      </c>
      <c r="J60" s="17">
        <v>7.346773504273521E-2</v>
      </c>
      <c r="K60" s="17">
        <v>3.270598290598363E-2</v>
      </c>
      <c r="L60" s="17">
        <v>2.7735683760683888E-2</v>
      </c>
      <c r="M60" s="17">
        <v>2.2064102564102801E-2</v>
      </c>
      <c r="N60" s="17">
        <v>0.42460470085470092</v>
      </c>
      <c r="O60" s="17">
        <v>0.74178632478632489</v>
      </c>
      <c r="P60" s="17">
        <v>-0.14148717948717948</v>
      </c>
      <c r="Q60" s="17">
        <v>-5.7179487179487239E-2</v>
      </c>
      <c r="R60" s="17">
        <v>0.14758974358974331</v>
      </c>
      <c r="S60" s="17">
        <v>0.30633333333333296</v>
      </c>
      <c r="T60" s="17">
        <v>0.37835897435897431</v>
      </c>
      <c r="U60" s="17">
        <v>0.92735897435897441</v>
      </c>
      <c r="V60" s="17">
        <v>0.91964102564102568</v>
      </c>
      <c r="W60" s="17">
        <v>0.46292307692307788</v>
      </c>
      <c r="Z60">
        <v>7</v>
      </c>
      <c r="AA60">
        <v>5</v>
      </c>
      <c r="AB60">
        <v>1.05</v>
      </c>
      <c r="AC60" s="13">
        <v>8.1174876232891293</v>
      </c>
      <c r="AD60" s="14">
        <v>7.54604086895508</v>
      </c>
      <c r="AG60">
        <f t="shared" si="30"/>
        <v>9</v>
      </c>
      <c r="AH60">
        <f t="shared" si="31"/>
        <v>8</v>
      </c>
      <c r="AP60">
        <v>2005</v>
      </c>
      <c r="AQ60">
        <v>6</v>
      </c>
      <c r="AR60">
        <v>8</v>
      </c>
      <c r="AS60">
        <v>6</v>
      </c>
      <c r="AT60">
        <v>7</v>
      </c>
      <c r="AU60">
        <v>8</v>
      </c>
      <c r="AV60">
        <v>0.153</v>
      </c>
      <c r="AW60" s="13"/>
      <c r="BH60">
        <v>9</v>
      </c>
      <c r="BI60">
        <f t="shared" si="27"/>
        <v>-5.011181914732124E-2</v>
      </c>
      <c r="BJ60">
        <f t="shared" si="28"/>
        <v>-0.18819714762555018</v>
      </c>
      <c r="BK60">
        <f t="shared" si="28"/>
        <v>9.2736322257624404E-2</v>
      </c>
      <c r="BL60">
        <f t="shared" si="28"/>
        <v>-0.15545355788195947</v>
      </c>
      <c r="BM60">
        <f t="shared" si="28"/>
        <v>0.1427313685328481</v>
      </c>
      <c r="BN60">
        <f t="shared" si="28"/>
        <v>3.2094522834168193E-2</v>
      </c>
      <c r="BO60">
        <f t="shared" si="28"/>
        <v>-0.81317099074495547</v>
      </c>
      <c r="BP60">
        <f t="shared" si="28"/>
        <v>-1.14496070399029</v>
      </c>
      <c r="BQ60">
        <f t="shared" si="28"/>
        <v>-2.1830623577605826</v>
      </c>
      <c r="BR60">
        <f t="shared" si="28"/>
        <v>-2.1801092398725537</v>
      </c>
      <c r="BS60">
        <f t="shared" si="28"/>
        <v>-2.2226554392353211</v>
      </c>
      <c r="BT60">
        <f t="shared" si="28"/>
        <v>-1.6040591715976342</v>
      </c>
      <c r="BU60">
        <f t="shared" si="28"/>
        <v>-1.5187045971779702</v>
      </c>
      <c r="BV60">
        <f t="shared" si="28"/>
        <v>-1.0948466090122895</v>
      </c>
      <c r="BW60">
        <f t="shared" si="32"/>
        <v>-0.82133090578061008</v>
      </c>
      <c r="BX60">
        <f t="shared" si="29"/>
        <v>-1.4417323623122424</v>
      </c>
    </row>
    <row r="61" spans="1:79">
      <c r="A61">
        <v>1994</v>
      </c>
      <c r="B61">
        <v>2</v>
      </c>
      <c r="C61">
        <v>1</v>
      </c>
      <c r="D61">
        <v>1</v>
      </c>
      <c r="E61">
        <v>9</v>
      </c>
      <c r="F61" s="15">
        <v>6</v>
      </c>
      <c r="H61" s="17">
        <v>0.59305933596318261</v>
      </c>
      <c r="I61" s="17">
        <v>0.55080302432610084</v>
      </c>
      <c r="J61" s="17">
        <v>0.1160421761998687</v>
      </c>
      <c r="K61" s="17">
        <v>0.10724746877054647</v>
      </c>
      <c r="L61" s="17">
        <v>-0.47720131492439188</v>
      </c>
      <c r="M61" s="17">
        <v>-0.44387968441814574</v>
      </c>
      <c r="N61" s="17">
        <v>0.36867685733070343</v>
      </c>
      <c r="O61" s="17">
        <v>2.6929651545036723E-3</v>
      </c>
      <c r="P61" s="17">
        <v>0.27839842209072985</v>
      </c>
      <c r="Q61" s="17">
        <v>8.5345167652859891E-2</v>
      </c>
      <c r="R61" s="17">
        <v>-0.11259566074950725</v>
      </c>
      <c r="S61" s="17">
        <v>-0.2824102564102568</v>
      </c>
      <c r="T61" s="17">
        <v>-0.15869033530571997</v>
      </c>
      <c r="U61" s="17">
        <v>3.7925049309664699E-2</v>
      </c>
      <c r="V61" s="17">
        <v>0.12884418145956603</v>
      </c>
      <c r="W61" s="17">
        <v>0.48007100591716079</v>
      </c>
      <c r="Z61">
        <v>8</v>
      </c>
      <c r="AA61">
        <v>5</v>
      </c>
      <c r="AB61">
        <v>-1.98</v>
      </c>
      <c r="AC61" s="13">
        <v>1.35096799404687</v>
      </c>
      <c r="AD61" s="14">
        <v>6.7270669219565002</v>
      </c>
      <c r="AG61">
        <f t="shared" si="30"/>
        <v>39</v>
      </c>
      <c r="AH61">
        <f t="shared" si="31"/>
        <v>18</v>
      </c>
      <c r="AP61">
        <v>2006</v>
      </c>
      <c r="AQ61">
        <v>11</v>
      </c>
      <c r="AR61">
        <v>8</v>
      </c>
      <c r="AS61">
        <v>6</v>
      </c>
      <c r="AT61">
        <v>4</v>
      </c>
      <c r="AU61">
        <v>8</v>
      </c>
      <c r="AV61">
        <v>-0.28699999999999998</v>
      </c>
      <c r="AW61" s="13"/>
      <c r="BH61">
        <v>10</v>
      </c>
      <c r="BI61">
        <f t="shared" si="27"/>
        <v>8.4209089836309745E-2</v>
      </c>
      <c r="BJ61">
        <f t="shared" si="28"/>
        <v>5.4105767123516779E-3</v>
      </c>
      <c r="BK61">
        <f t="shared" si="28"/>
        <v>0.39404961732328647</v>
      </c>
      <c r="BL61">
        <f t="shared" si="28"/>
        <v>0.35253308383485982</v>
      </c>
      <c r="BM61">
        <f t="shared" si="28"/>
        <v>0.30988670577723865</v>
      </c>
      <c r="BN61">
        <f t="shared" si="28"/>
        <v>0.34680872907500171</v>
      </c>
      <c r="BO61">
        <f t="shared" si="28"/>
        <v>0.14990260287597557</v>
      </c>
      <c r="BP61">
        <f t="shared" si="28"/>
        <v>0.18782144001078899</v>
      </c>
      <c r="BQ61">
        <f t="shared" si="28"/>
        <v>-0.30340261973398064</v>
      </c>
      <c r="BR61">
        <f t="shared" si="28"/>
        <v>-0.35234359985839309</v>
      </c>
      <c r="BS61">
        <f t="shared" si="28"/>
        <v>-0.28295048803924538</v>
      </c>
      <c r="BT61">
        <f t="shared" si="28"/>
        <v>9.9934253780406379E-2</v>
      </c>
      <c r="BU61">
        <f t="shared" si="28"/>
        <v>-9.6717746421889628E-3</v>
      </c>
      <c r="BV61">
        <f t="shared" si="28"/>
        <v>0.27683710109745624</v>
      </c>
      <c r="BW61">
        <f t="shared" si="32"/>
        <v>0.29629899357709999</v>
      </c>
      <c r="BX61">
        <f t="shared" si="29"/>
        <v>-1.2997026247913808</v>
      </c>
    </row>
    <row r="62" spans="1:79">
      <c r="A62">
        <v>1995</v>
      </c>
      <c r="B62">
        <v>2</v>
      </c>
      <c r="C62">
        <v>1</v>
      </c>
      <c r="D62">
        <v>1</v>
      </c>
      <c r="E62">
        <v>9</v>
      </c>
      <c r="F62" s="15">
        <v>6</v>
      </c>
      <c r="H62" s="17">
        <v>0.10756952662721939</v>
      </c>
      <c r="I62" s="17">
        <v>1.7955621301774832E-2</v>
      </c>
      <c r="J62" s="17">
        <v>0.22519995069033549</v>
      </c>
      <c r="K62" s="17">
        <v>0.16612228796844264</v>
      </c>
      <c r="L62" s="17">
        <v>0.11752835305719936</v>
      </c>
      <c r="M62" s="17">
        <v>0.14784319526627249</v>
      </c>
      <c r="N62" s="17">
        <v>-3.8917652859960586E-2</v>
      </c>
      <c r="O62" s="17">
        <v>0.22693293885601587</v>
      </c>
      <c r="P62" s="17">
        <v>1.1382840236686389</v>
      </c>
      <c r="Q62" s="17">
        <v>1.097869822485207</v>
      </c>
      <c r="R62" s="17">
        <v>0.94721893491124232</v>
      </c>
      <c r="S62" s="17">
        <v>0.73884615384615349</v>
      </c>
      <c r="T62" s="17">
        <v>0.38426035502958578</v>
      </c>
      <c r="U62" s="17">
        <v>0.27849112426035505</v>
      </c>
      <c r="V62" s="17">
        <v>1.8047337278106451E-2</v>
      </c>
      <c r="W62" s="17">
        <v>0.40721893491124367</v>
      </c>
      <c r="Z62">
        <v>7</v>
      </c>
      <c r="AA62">
        <v>5</v>
      </c>
      <c r="AB62">
        <v>-0.13</v>
      </c>
      <c r="AC62" s="13">
        <v>37.310074593262399</v>
      </c>
      <c r="AD62" s="14">
        <v>30.999749179811602</v>
      </c>
      <c r="AG62">
        <f t="shared" si="30"/>
        <v>21</v>
      </c>
      <c r="AH62">
        <f t="shared" si="31"/>
        <v>23</v>
      </c>
      <c r="AP62">
        <v>2007</v>
      </c>
      <c r="AQ62">
        <v>6</v>
      </c>
      <c r="AR62">
        <v>7</v>
      </c>
      <c r="AS62">
        <v>6</v>
      </c>
      <c r="AT62">
        <v>4</v>
      </c>
      <c r="AU62">
        <v>8</v>
      </c>
      <c r="AV62">
        <v>0.37</v>
      </c>
      <c r="AW62" s="13"/>
      <c r="BH62">
        <v>11</v>
      </c>
      <c r="BI62">
        <f t="shared" si="27"/>
        <v>0.48111333215327406</v>
      </c>
      <c r="BJ62">
        <f t="shared" si="28"/>
        <v>0.52935163438358679</v>
      </c>
      <c r="BK62">
        <f t="shared" si="28"/>
        <v>0.51819624572228173</v>
      </c>
      <c r="BL62">
        <f t="shared" si="28"/>
        <v>0.64351972555167913</v>
      </c>
      <c r="BM62">
        <f t="shared" si="28"/>
        <v>3.7208709688295795E-2</v>
      </c>
      <c r="BN62">
        <f t="shared" si="28"/>
        <v>0.11452293531583517</v>
      </c>
      <c r="BO62">
        <f t="shared" si="28"/>
        <v>0.56714286316357321</v>
      </c>
      <c r="BP62">
        <f t="shared" si="28"/>
        <v>0.17060358401186787</v>
      </c>
      <c r="BQ62">
        <f t="shared" si="28"/>
        <v>7.6257118292621273E-2</v>
      </c>
      <c r="BR62">
        <f t="shared" si="28"/>
        <v>7.5422040155767589E-2</v>
      </c>
      <c r="BS62">
        <f t="shared" si="28"/>
        <v>0.17675446315683011</v>
      </c>
      <c r="BT62">
        <f t="shared" si="28"/>
        <v>3.3927679158447022E-2</v>
      </c>
      <c r="BU62">
        <f t="shared" si="28"/>
        <v>-0.13063895210640786</v>
      </c>
      <c r="BV62">
        <f t="shared" si="28"/>
        <v>0.2285208112072018</v>
      </c>
      <c r="BW62">
        <f t="shared" si="32"/>
        <v>0.41392889293481</v>
      </c>
      <c r="BX62">
        <f t="shared" si="29"/>
        <v>-1.4876728872705187</v>
      </c>
    </row>
    <row r="63" spans="1:79">
      <c r="A63">
        <v>1996</v>
      </c>
      <c r="B63">
        <v>2</v>
      </c>
      <c r="C63">
        <v>5</v>
      </c>
      <c r="D63">
        <v>8</v>
      </c>
      <c r="E63">
        <v>9</v>
      </c>
      <c r="F63" s="15">
        <v>6</v>
      </c>
      <c r="H63" s="17">
        <v>-0.23083694937541041</v>
      </c>
      <c r="I63" s="17">
        <v>-4.0225115055884622E-2</v>
      </c>
      <c r="J63" s="17">
        <v>-3.4392274819197682E-2</v>
      </c>
      <c r="K63" s="17">
        <v>3.4663773833005479E-2</v>
      </c>
      <c r="L63" s="17">
        <v>0.19650802103879042</v>
      </c>
      <c r="M63" s="17">
        <v>7.4899408284023972E-2</v>
      </c>
      <c r="N63" s="17">
        <v>-0.38484549638395787</v>
      </c>
      <c r="O63" s="17">
        <v>-0.44549375410913872</v>
      </c>
      <c r="P63" s="17">
        <v>-0.78183037475345174</v>
      </c>
      <c r="Q63" s="17">
        <v>-0.83960552268244582</v>
      </c>
      <c r="R63" s="17">
        <v>-0.81296646942800832</v>
      </c>
      <c r="S63" s="17">
        <v>-0.79989743589743634</v>
      </c>
      <c r="T63" s="17">
        <v>-0.5927889546351085</v>
      </c>
      <c r="U63" s="17">
        <v>-0.33094280078895466</v>
      </c>
      <c r="V63" s="17">
        <v>-0.41274950690335316</v>
      </c>
      <c r="W63" s="17">
        <v>0.6443668639053266</v>
      </c>
      <c r="Z63">
        <v>8</v>
      </c>
      <c r="AA63">
        <v>5</v>
      </c>
      <c r="AB63">
        <v>0.32</v>
      </c>
      <c r="AC63" s="13">
        <v>2.0109569766199198</v>
      </c>
      <c r="AD63" s="14">
        <v>22.663926882501102</v>
      </c>
      <c r="AG63">
        <f t="shared" si="30"/>
        <v>15</v>
      </c>
      <c r="AH63">
        <f t="shared" si="31"/>
        <v>10</v>
      </c>
      <c r="AP63">
        <v>2008</v>
      </c>
      <c r="AQ63">
        <v>8</v>
      </c>
      <c r="AR63">
        <v>8</v>
      </c>
      <c r="AS63">
        <v>5</v>
      </c>
      <c r="AT63">
        <v>2</v>
      </c>
      <c r="AU63">
        <v>3</v>
      </c>
      <c r="AV63">
        <v>-0.13500000000000001</v>
      </c>
      <c r="AW63" s="13"/>
      <c r="BH63">
        <v>12</v>
      </c>
      <c r="BI63">
        <f t="shared" si="27"/>
        <v>-0.17364909219642824</v>
      </c>
      <c r="BJ63">
        <f t="shared" si="28"/>
        <v>-0.25104064127851133</v>
      </c>
      <c r="BK63">
        <f t="shared" si="28"/>
        <v>0.32484287412127705</v>
      </c>
      <c r="BL63">
        <f t="shared" si="28"/>
        <v>0.28717303393516502</v>
      </c>
      <c r="BM63">
        <f t="shared" si="28"/>
        <v>0.49861404693268635</v>
      </c>
      <c r="BN63">
        <f t="shared" si="28"/>
        <v>0.53823714155666869</v>
      </c>
      <c r="BO63">
        <f t="shared" si="28"/>
        <v>0.58938312345117083</v>
      </c>
      <c r="BP63">
        <f t="shared" si="28"/>
        <v>1.30671906134628</v>
      </c>
      <c r="BQ63">
        <f t="shared" si="28"/>
        <v>1.135916856319223</v>
      </c>
      <c r="BR63">
        <f t="shared" si="28"/>
        <v>1.3531876801699285</v>
      </c>
      <c r="BS63">
        <f t="shared" si="28"/>
        <v>1.2464594143529057</v>
      </c>
      <c r="BT63">
        <f t="shared" si="28"/>
        <v>1.3079211045364878</v>
      </c>
      <c r="BU63">
        <f t="shared" si="28"/>
        <v>1.2483938704293731</v>
      </c>
      <c r="BV63">
        <f t="shared" si="28"/>
        <v>1.4302045213169472</v>
      </c>
      <c r="BW63">
        <f t="shared" si="32"/>
        <v>1.24155879229252</v>
      </c>
      <c r="BX63">
        <f t="shared" si="29"/>
        <v>-0.14564314974965681</v>
      </c>
    </row>
    <row r="64" spans="1:79">
      <c r="A64">
        <v>1997</v>
      </c>
      <c r="B64">
        <v>2</v>
      </c>
      <c r="C64">
        <v>5</v>
      </c>
      <c r="D64">
        <v>4</v>
      </c>
      <c r="E64">
        <v>9</v>
      </c>
      <c r="F64" s="15">
        <v>6</v>
      </c>
      <c r="H64" s="17">
        <v>0.65733990795529307</v>
      </c>
      <c r="I64" s="17">
        <v>0.24726081525312257</v>
      </c>
      <c r="J64" s="17">
        <v>0.33193216633793576</v>
      </c>
      <c r="K64" s="17">
        <v>0.14720525969756834</v>
      </c>
      <c r="L64" s="17">
        <v>-0.3254289776462852</v>
      </c>
      <c r="M64" s="17">
        <v>-0.10004437869822452</v>
      </c>
      <c r="N64" s="17">
        <v>1.1742266600920443</v>
      </c>
      <c r="O64" s="17">
        <v>0.3420795529257068</v>
      </c>
      <c r="P64" s="17">
        <v>-0.30194477317554236</v>
      </c>
      <c r="Q64" s="17">
        <v>-0.55708086785009869</v>
      </c>
      <c r="R64" s="17">
        <v>-0.60315187376725876</v>
      </c>
      <c r="S64" s="17">
        <v>-0.38864102564102609</v>
      </c>
      <c r="T64" s="17">
        <v>-0.17983826429980282</v>
      </c>
      <c r="U64" s="17">
        <v>0.34962327416173572</v>
      </c>
      <c r="V64" s="17">
        <v>0.85645364891518727</v>
      </c>
      <c r="W64" s="17">
        <v>0.26151479289940954</v>
      </c>
      <c r="Z64">
        <v>8</v>
      </c>
      <c r="AA64">
        <v>1</v>
      </c>
      <c r="AB64">
        <v>1.62</v>
      </c>
      <c r="AC64" s="13">
        <v>2.9379032831699798</v>
      </c>
      <c r="AD64" s="14">
        <v>4.7925507588208802</v>
      </c>
      <c r="AG64">
        <f t="shared" si="30"/>
        <v>5</v>
      </c>
      <c r="AH64">
        <f t="shared" si="31"/>
        <v>20</v>
      </c>
      <c r="AP64">
        <v>2009</v>
      </c>
      <c r="AQ64">
        <v>8</v>
      </c>
      <c r="AR64">
        <v>7</v>
      </c>
      <c r="AS64">
        <v>5</v>
      </c>
      <c r="AT64">
        <v>7</v>
      </c>
      <c r="AU64">
        <v>2</v>
      </c>
      <c r="AV64">
        <v>-3.9E-2</v>
      </c>
      <c r="AW64" s="13"/>
      <c r="BH64">
        <v>13</v>
      </c>
      <c r="BI64">
        <f t="shared" si="27"/>
        <v>0.25550515012053598</v>
      </c>
      <c r="BJ64">
        <f t="shared" si="28"/>
        <v>0.19390041639272382</v>
      </c>
      <c r="BK64">
        <f t="shared" si="28"/>
        <v>0.40048950252027238</v>
      </c>
      <c r="BL64">
        <f t="shared" si="28"/>
        <v>0.33749300898531776</v>
      </c>
      <c r="BM64">
        <f t="shared" si="28"/>
        <v>0.14485271751041023</v>
      </c>
      <c r="BN64">
        <f t="shared" si="28"/>
        <v>0.14328468113083551</v>
      </c>
      <c r="BO64">
        <f t="shared" si="28"/>
        <v>0.40079005040543497</v>
      </c>
      <c r="BP64">
        <f t="shared" si="28"/>
        <v>0.67950120534735903</v>
      </c>
      <c r="BQ64">
        <f t="shared" si="28"/>
        <v>-0.14442340565417486</v>
      </c>
      <c r="BR64">
        <f t="shared" si="28"/>
        <v>-0.24904667981591103</v>
      </c>
      <c r="BS64">
        <f t="shared" si="28"/>
        <v>-0.11383563445101896</v>
      </c>
      <c r="BT64">
        <f t="shared" si="28"/>
        <v>8.1914529914528272E-2</v>
      </c>
      <c r="BU64">
        <f t="shared" si="28"/>
        <v>0.19742669296515433</v>
      </c>
      <c r="BV64">
        <f t="shared" si="28"/>
        <v>0.94188823142669309</v>
      </c>
      <c r="BW64">
        <f t="shared" si="32"/>
        <v>0.89918869165023008</v>
      </c>
      <c r="BX64">
        <f t="shared" si="29"/>
        <v>-0.12361341222879496</v>
      </c>
    </row>
    <row r="65" spans="1:76">
      <c r="A65">
        <v>1998</v>
      </c>
      <c r="B65">
        <v>2</v>
      </c>
      <c r="C65">
        <v>5</v>
      </c>
      <c r="D65">
        <v>8</v>
      </c>
      <c r="E65">
        <v>9</v>
      </c>
      <c r="F65" s="15">
        <v>6</v>
      </c>
      <c r="H65" s="17">
        <v>8.1683431952663241E-2</v>
      </c>
      <c r="I65" s="17">
        <v>0.25741341222879643</v>
      </c>
      <c r="J65" s="17">
        <v>0.66358994082840261</v>
      </c>
      <c r="K65" s="17">
        <v>0.92408007889546462</v>
      </c>
      <c r="L65" s="17">
        <v>0.58188402366863923</v>
      </c>
      <c r="M65" s="17">
        <v>0.66667850098619363</v>
      </c>
      <c r="N65" s="17">
        <v>5.5798816568047367E-2</v>
      </c>
      <c r="O65" s="17">
        <v>0.9796528599605524</v>
      </c>
      <c r="P65" s="17">
        <v>2.4179408284023669</v>
      </c>
      <c r="Q65" s="17">
        <v>2.165443786982248</v>
      </c>
      <c r="R65" s="17">
        <v>2.2366627218934907</v>
      </c>
      <c r="S65" s="17">
        <v>1.9226153846153842</v>
      </c>
      <c r="T65" s="17">
        <v>1.363112426035503</v>
      </c>
      <c r="U65" s="17">
        <v>0.9101893491124261</v>
      </c>
      <c r="V65" s="17">
        <v>0.66565680473372779</v>
      </c>
      <c r="W65" s="17">
        <v>1.5986627218934921</v>
      </c>
      <c r="Z65">
        <v>8</v>
      </c>
      <c r="AA65">
        <v>1</v>
      </c>
      <c r="AB65">
        <v>0.04</v>
      </c>
      <c r="AC65" s="13">
        <v>3.3402981810347199</v>
      </c>
      <c r="AD65" s="14">
        <v>2.8175763347299698</v>
      </c>
      <c r="AG65">
        <f t="shared" si="30"/>
        <v>19</v>
      </c>
      <c r="AH65">
        <f t="shared" si="31"/>
        <v>30</v>
      </c>
      <c r="AP65">
        <v>2010</v>
      </c>
      <c r="AQ65">
        <v>11</v>
      </c>
      <c r="AR65">
        <v>7</v>
      </c>
      <c r="AS65">
        <v>7</v>
      </c>
      <c r="AT65">
        <v>7</v>
      </c>
      <c r="AU65">
        <v>4</v>
      </c>
      <c r="AV65">
        <v>0.48799999999999999</v>
      </c>
      <c r="AW65" s="13"/>
      <c r="BH65">
        <v>14</v>
      </c>
      <c r="BI65">
        <f t="shared" si="27"/>
        <v>0.81907605910416703</v>
      </c>
      <c r="BJ65">
        <f t="shared" si="28"/>
        <v>0.74850814073062555</v>
      </c>
      <c r="BK65">
        <f t="shared" si="28"/>
        <v>0.46821946425260108</v>
      </c>
      <c r="BL65">
        <f t="shared" si="28"/>
        <v>0.43547965070213701</v>
      </c>
      <c r="BM65">
        <f t="shared" si="28"/>
        <v>-0.35107527857853277</v>
      </c>
      <c r="BN65">
        <f t="shared" si="28"/>
        <v>-0.31333444596166438</v>
      </c>
      <c r="BO65">
        <f t="shared" si="28"/>
        <v>0.34303031069303241</v>
      </c>
      <c r="BP65">
        <f t="shared" si="28"/>
        <v>-6.4383317318228744E-2</v>
      </c>
      <c r="BQ65">
        <f t="shared" si="28"/>
        <v>0.27523633237242712</v>
      </c>
      <c r="BR65">
        <f t="shared" si="28"/>
        <v>-0.12128103980175033</v>
      </c>
      <c r="BS65">
        <f t="shared" si="28"/>
        <v>-0.39413068325494349</v>
      </c>
      <c r="BT65">
        <f t="shared" si="28"/>
        <v>-0.52409204470743109</v>
      </c>
      <c r="BU65">
        <f t="shared" si="28"/>
        <v>-0.35354048449906456</v>
      </c>
      <c r="BV65">
        <f t="shared" si="28"/>
        <v>5.3571941536438662E-2</v>
      </c>
      <c r="BW65">
        <f t="shared" si="32"/>
        <v>0.10681859100794</v>
      </c>
      <c r="BX65">
        <f t="shared" si="29"/>
        <v>-0.15158367470793299</v>
      </c>
    </row>
    <row r="66" spans="1:76">
      <c r="A66">
        <v>1999</v>
      </c>
      <c r="B66">
        <v>2</v>
      </c>
      <c r="C66">
        <v>5</v>
      </c>
      <c r="D66">
        <v>8</v>
      </c>
      <c r="E66">
        <v>9</v>
      </c>
      <c r="F66" s="15">
        <v>6</v>
      </c>
      <c r="H66" s="17">
        <v>0.18961028928336676</v>
      </c>
      <c r="I66" s="17">
        <v>0.19223267587113699</v>
      </c>
      <c r="J66" s="17">
        <v>0.14491438198553608</v>
      </c>
      <c r="K66" s="17">
        <v>0.12328823142669404</v>
      </c>
      <c r="L66" s="17">
        <v>-4.4719641683103023E-2</v>
      </c>
      <c r="M66" s="17">
        <v>-6.8931952662721521E-2</v>
      </c>
      <c r="N66" s="17">
        <v>-1.1117956936226165</v>
      </c>
      <c r="O66" s="17">
        <v>-0.91277383300460224</v>
      </c>
      <c r="P66" s="17">
        <v>-1.2321735700197238</v>
      </c>
      <c r="Q66" s="17">
        <v>-1.6520315581854044</v>
      </c>
      <c r="R66" s="17">
        <v>-1.7235226824457599</v>
      </c>
      <c r="S66" s="17">
        <v>-1.5761282051282055</v>
      </c>
      <c r="T66" s="17">
        <v>-1.0539368836291914</v>
      </c>
      <c r="U66" s="17">
        <v>-0.79924457593688369</v>
      </c>
      <c r="V66" s="17">
        <v>-0.88514003944773179</v>
      </c>
      <c r="W66" s="17">
        <v>-0.76418934911242475</v>
      </c>
      <c r="Z66">
        <v>8</v>
      </c>
      <c r="AA66">
        <v>1</v>
      </c>
      <c r="AB66">
        <v>0.19</v>
      </c>
      <c r="AC66" s="13">
        <v>7.2755487044490703</v>
      </c>
      <c r="AD66" s="14">
        <v>8.1164708134519898</v>
      </c>
      <c r="AG66">
        <f t="shared" si="30"/>
        <v>17</v>
      </c>
      <c r="AH66">
        <f t="shared" si="31"/>
        <v>29</v>
      </c>
      <c r="AP66">
        <v>2011</v>
      </c>
      <c r="AQ66">
        <v>6</v>
      </c>
      <c r="AR66">
        <v>8</v>
      </c>
      <c r="AS66">
        <v>6</v>
      </c>
      <c r="AT66">
        <v>7</v>
      </c>
      <c r="AU66">
        <v>5</v>
      </c>
      <c r="AV66">
        <v>-0.13500000000000001</v>
      </c>
      <c r="AW66" s="13"/>
      <c r="BH66">
        <v>15</v>
      </c>
      <c r="BI66">
        <f t="shared" si="27"/>
        <v>0.34973030142113132</v>
      </c>
      <c r="BJ66">
        <f t="shared" si="28"/>
        <v>0.22978253173519417</v>
      </c>
      <c r="BK66">
        <f t="shared" si="28"/>
        <v>0.602532759318263</v>
      </c>
      <c r="BL66">
        <f t="shared" si="28"/>
        <v>0.51779962575228966</v>
      </c>
      <c r="BM66">
        <f t="shared" si="28"/>
        <v>0.2526633919991913</v>
      </c>
      <c r="BN66">
        <f t="shared" si="28"/>
        <v>0.28771309361250252</v>
      </c>
      <c r="BO66">
        <f t="shared" si="28"/>
        <v>-6.639609568603666E-2</v>
      </c>
      <c r="BP66">
        <f t="shared" si="28"/>
        <v>0.15506549334951686</v>
      </c>
      <c r="BQ66">
        <f t="shared" si="28"/>
        <v>1.1348960703990287</v>
      </c>
      <c r="BR66">
        <f t="shared" si="28"/>
        <v>0.87648460021241037</v>
      </c>
      <c r="BS66">
        <f t="shared" si="28"/>
        <v>0.64557426794113204</v>
      </c>
      <c r="BT66">
        <f t="shared" si="28"/>
        <v>0.47990138067060961</v>
      </c>
      <c r="BU66">
        <f t="shared" si="28"/>
        <v>0.17549233803671657</v>
      </c>
      <c r="BV66">
        <f t="shared" si="28"/>
        <v>0.29525565164618428</v>
      </c>
      <c r="BW66">
        <f t="shared" si="32"/>
        <v>-5.5515096343500131E-3</v>
      </c>
      <c r="BX66">
        <f t="shared" si="29"/>
        <v>-0.26955393718707116</v>
      </c>
    </row>
    <row r="67" spans="1:76">
      <c r="A67">
        <v>2000</v>
      </c>
      <c r="B67">
        <v>6</v>
      </c>
      <c r="C67">
        <v>5</v>
      </c>
      <c r="D67">
        <v>8</v>
      </c>
      <c r="E67">
        <v>9</v>
      </c>
      <c r="F67" s="15">
        <v>6</v>
      </c>
      <c r="H67" s="17">
        <v>0.23303714661407027</v>
      </c>
      <c r="I67" s="17">
        <v>0.35938527284681088</v>
      </c>
      <c r="J67" s="17">
        <v>0.14148882314266953</v>
      </c>
      <c r="K67" s="17">
        <v>0.12882971729125686</v>
      </c>
      <c r="L67" s="17">
        <v>-9.173997370151199E-2</v>
      </c>
      <c r="M67" s="17">
        <v>-0.23054240631163672</v>
      </c>
      <c r="N67" s="17">
        <v>-0.89105687047994753</v>
      </c>
      <c r="O67" s="17">
        <v>-1.0018671926364235</v>
      </c>
      <c r="P67" s="17">
        <v>-1.4122879684418146</v>
      </c>
      <c r="Q67" s="17">
        <v>-1.6895069033530574</v>
      </c>
      <c r="R67" s="17">
        <v>-1.9937080867850103</v>
      </c>
      <c r="S67" s="17">
        <v>-1.7048717948717955</v>
      </c>
      <c r="T67" s="17">
        <v>-1.4009861932938856</v>
      </c>
      <c r="U67" s="17">
        <v>-0.7886785009861933</v>
      </c>
      <c r="V67" s="17">
        <v>-0.81593688362919148</v>
      </c>
      <c r="W67" s="17">
        <v>-0.16704142011834178</v>
      </c>
      <c r="Z67">
        <v>7</v>
      </c>
      <c r="AA67">
        <v>1</v>
      </c>
      <c r="AB67">
        <v>1.21</v>
      </c>
      <c r="AC67" s="13">
        <v>25.6848624149454</v>
      </c>
      <c r="AD67" s="14">
        <v>31.3702774883781</v>
      </c>
      <c r="AG67">
        <f t="shared" si="30"/>
        <v>7</v>
      </c>
      <c r="AH67">
        <f t="shared" si="31"/>
        <v>17</v>
      </c>
      <c r="AP67">
        <v>2012</v>
      </c>
      <c r="AQ67">
        <v>9</v>
      </c>
      <c r="AR67">
        <v>8</v>
      </c>
      <c r="AS67">
        <v>6</v>
      </c>
      <c r="AT67">
        <v>4</v>
      </c>
      <c r="AU67">
        <v>8</v>
      </c>
      <c r="AV67">
        <v>9.1999999999999998E-2</v>
      </c>
      <c r="AW67" s="13"/>
      <c r="BH67">
        <v>16</v>
      </c>
      <c r="BI67">
        <f t="shared" si="27"/>
        <v>2.7467877071428975E-2</v>
      </c>
      <c r="BJ67">
        <f t="shared" si="28"/>
        <v>0.18572358940642936</v>
      </c>
      <c r="BK67">
        <f t="shared" si="28"/>
        <v>0.36809605438392501</v>
      </c>
      <c r="BL67">
        <f t="shared" si="28"/>
        <v>0.40978626746910896</v>
      </c>
      <c r="BM67">
        <f t="shared" si="28"/>
        <v>0.34065206257691516</v>
      </c>
      <c r="BN67">
        <f t="shared" si="28"/>
        <v>0.22409396652000269</v>
      </c>
      <c r="BO67">
        <f t="shared" si="28"/>
        <v>-0.41415583539843903</v>
      </c>
      <c r="BP67">
        <f t="shared" si="28"/>
        <v>-0.52215236264940434</v>
      </c>
      <c r="BQ67">
        <f t="shared" si="28"/>
        <v>-0.78544419157436918</v>
      </c>
      <c r="BR67">
        <f t="shared" si="28"/>
        <v>-1.0757497597734289</v>
      </c>
      <c r="BS67">
        <f t="shared" si="28"/>
        <v>-1.1347207808627926</v>
      </c>
      <c r="BT67">
        <f t="shared" si="28"/>
        <v>-1.0761051939513497</v>
      </c>
      <c r="BU67">
        <f t="shared" si="28"/>
        <v>-0.81547483942750232</v>
      </c>
      <c r="BV67">
        <f t="shared" si="28"/>
        <v>-0.31306063824407016</v>
      </c>
      <c r="BW67">
        <f t="shared" si="32"/>
        <v>-0.43792161027664006</v>
      </c>
      <c r="BX67">
        <f t="shared" si="29"/>
        <v>-7.7524199666209159E-2</v>
      </c>
    </row>
    <row r="68" spans="1:76">
      <c r="A68">
        <v>2001</v>
      </c>
      <c r="B68">
        <v>2</v>
      </c>
      <c r="C68">
        <v>5</v>
      </c>
      <c r="D68">
        <v>8</v>
      </c>
      <c r="E68">
        <v>9</v>
      </c>
      <c r="F68" s="15">
        <v>6</v>
      </c>
      <c r="H68" s="17">
        <v>0.14788067061144045</v>
      </c>
      <c r="I68" s="17">
        <v>0.32320453648915143</v>
      </c>
      <c r="J68" s="17">
        <v>0.2782299309664697</v>
      </c>
      <c r="K68" s="17">
        <v>0.3330378698224864</v>
      </c>
      <c r="L68" s="17">
        <v>0.13040636094674574</v>
      </c>
      <c r="M68" s="17">
        <v>9.5138067061147913E-3</v>
      </c>
      <c r="N68" s="17">
        <v>-0.35615138067061147</v>
      </c>
      <c r="O68" s="17">
        <v>-0.41096055226824457</v>
      </c>
      <c r="P68" s="17">
        <v>-0.75240236686390527</v>
      </c>
      <c r="Q68" s="17">
        <v>-1.0769822485207101</v>
      </c>
      <c r="R68" s="17">
        <v>-1.0938934911242608</v>
      </c>
      <c r="S68" s="17">
        <v>-0.81361538461538518</v>
      </c>
      <c r="T68" s="17">
        <v>-0.62803550295857991</v>
      </c>
      <c r="U68" s="17">
        <v>-0.28811242603550291</v>
      </c>
      <c r="V68" s="17">
        <v>-0.31673372781065096</v>
      </c>
      <c r="W68" s="17">
        <v>-2.989349112425882E-2</v>
      </c>
      <c r="Z68">
        <v>7</v>
      </c>
      <c r="AA68">
        <v>5</v>
      </c>
      <c r="AB68">
        <v>-0.72</v>
      </c>
      <c r="AC68" s="13">
        <v>6.7960825861170298</v>
      </c>
      <c r="AD68" s="14">
        <v>13.472955103989699</v>
      </c>
      <c r="AG68">
        <f t="shared" si="30"/>
        <v>27</v>
      </c>
      <c r="AH68">
        <f t="shared" si="31"/>
        <v>19</v>
      </c>
      <c r="AP68">
        <v>2013</v>
      </c>
      <c r="AQ68">
        <v>6</v>
      </c>
      <c r="AR68">
        <v>8</v>
      </c>
      <c r="AS68">
        <v>6</v>
      </c>
      <c r="AT68">
        <v>2</v>
      </c>
      <c r="AU68">
        <v>3</v>
      </c>
      <c r="AV68">
        <v>0.33200000000000002</v>
      </c>
      <c r="AW68" s="13"/>
      <c r="BH68">
        <v>17</v>
      </c>
      <c r="BI68">
        <f t="shared" si="27"/>
        <v>0.93178878605505999</v>
      </c>
      <c r="BJ68">
        <f t="shared" ref="BJ68:BJ89" si="33">I64+I$88*$BH68</f>
        <v>0.48733131374433114</v>
      </c>
      <c r="BK68">
        <f t="shared" ref="BK68:BK89" si="34">J64+J$88*$BH68</f>
        <v>0.75957601611625358</v>
      </c>
      <c r="BL68">
        <f t="shared" ref="BL68:BL89" si="35">K64+K$88*$BH68</f>
        <v>0.54577290918592836</v>
      </c>
      <c r="BM68">
        <f t="shared" ref="BM68:BM89" si="36">L64+L$88*$BH68</f>
        <v>-0.17227593351202769</v>
      </c>
      <c r="BN68">
        <f t="shared" ref="BN68:BN89" si="37">M64+M$88*$BH68</f>
        <v>5.8474839427502867E-2</v>
      </c>
      <c r="BO68">
        <f t="shared" ref="BO68:BO89" si="38">N64+N$88*$BH68</f>
        <v>1.1430844248891581</v>
      </c>
      <c r="BP68">
        <f t="shared" ref="BP68:BP89" si="39">O64+O$88*$BH68</f>
        <v>0.26062978135167458</v>
      </c>
      <c r="BQ68">
        <f t="shared" ref="BQ68:BQ89" si="40">P64+P$88*$BH68</f>
        <v>-0.30578445354776707</v>
      </c>
      <c r="BR68">
        <f t="shared" ref="BR68:BR89" si="41">Q64+Q$88*$BH68</f>
        <v>-0.80798411975926832</v>
      </c>
      <c r="BS68">
        <f t="shared" ref="BS68:BS89" si="42">R64+R$88*$BH68</f>
        <v>-0.94501582966671704</v>
      </c>
      <c r="BT68">
        <f t="shared" ref="BT68:BT89" si="43">S64+S$88*$BH68</f>
        <v>-0.68211176857330913</v>
      </c>
      <c r="BU68">
        <f t="shared" ref="BU68:BU89" si="44">T64+T$88*$BH68</f>
        <v>-0.41644201689172122</v>
      </c>
      <c r="BV68">
        <f t="shared" ref="BV68:BV89" si="45">U64+U$88*$BH68</f>
        <v>0.36862307186567556</v>
      </c>
      <c r="BW68">
        <f t="shared" si="32"/>
        <v>0.82970828908106997</v>
      </c>
      <c r="BX68">
        <f t="shared" si="29"/>
        <v>-0.50549446214534721</v>
      </c>
    </row>
    <row r="69" spans="1:76">
      <c r="A69">
        <v>2002</v>
      </c>
      <c r="B69">
        <v>6</v>
      </c>
      <c r="C69">
        <v>5</v>
      </c>
      <c r="D69">
        <v>8</v>
      </c>
      <c r="E69">
        <v>9</v>
      </c>
      <c r="F69" s="15">
        <v>6</v>
      </c>
      <c r="H69" s="17">
        <v>0.19989086127547731</v>
      </c>
      <c r="I69" s="17">
        <v>1.8023800131491935E-2</v>
      </c>
      <c r="J69" s="17">
        <v>0.42288770545693649</v>
      </c>
      <c r="K69" s="17">
        <v>0.33157935568704927</v>
      </c>
      <c r="L69" s="17">
        <v>0.22321936226167013</v>
      </c>
      <c r="M69" s="17">
        <v>0.31390335305719963</v>
      </c>
      <c r="N69" s="17">
        <v>0.56875410913872448</v>
      </c>
      <c r="O69" s="17">
        <v>9.9946088099934327E-2</v>
      </c>
      <c r="P69" s="17">
        <v>-0.28251676528599606</v>
      </c>
      <c r="Q69" s="17">
        <v>-0.62445759368836307</v>
      </c>
      <c r="R69" s="17">
        <v>-0.36407889546351135</v>
      </c>
      <c r="S69" s="17">
        <v>-0.19235897435897495</v>
      </c>
      <c r="T69" s="17">
        <v>-4.5084812623274226E-2</v>
      </c>
      <c r="U69" s="17">
        <v>0.1524536489151874</v>
      </c>
      <c r="V69" s="17">
        <v>0.19246942800788946</v>
      </c>
      <c r="W69" s="17">
        <v>-0.9327455621301759</v>
      </c>
      <c r="Z69">
        <v>8</v>
      </c>
      <c r="AA69">
        <v>5</v>
      </c>
      <c r="AB69">
        <v>-0.43</v>
      </c>
      <c r="AC69" s="13">
        <v>1.0913173940099801</v>
      </c>
      <c r="AD69" s="14">
        <v>4.7743656717930598</v>
      </c>
      <c r="AG69">
        <f t="shared" si="30"/>
        <v>24</v>
      </c>
      <c r="AH69">
        <f t="shared" si="31"/>
        <v>38</v>
      </c>
      <c r="AP69">
        <v>2014</v>
      </c>
      <c r="AQ69">
        <v>6</v>
      </c>
      <c r="AR69">
        <v>8</v>
      </c>
      <c r="AS69">
        <v>7</v>
      </c>
      <c r="AT69">
        <v>3</v>
      </c>
      <c r="AU69">
        <v>3</v>
      </c>
      <c r="AV69">
        <v>0.108</v>
      </c>
      <c r="AW69" s="13"/>
      <c r="BH69">
        <v>18</v>
      </c>
      <c r="BI69">
        <f t="shared" si="27"/>
        <v>0.37227636170535755</v>
      </c>
      <c r="BJ69">
        <f t="shared" si="33"/>
        <v>0.51160570474889966</v>
      </c>
      <c r="BK69">
        <f t="shared" si="34"/>
        <v>1.1163893111819156</v>
      </c>
      <c r="BL69">
        <f t="shared" si="35"/>
        <v>1.3460928842360811</v>
      </c>
      <c r="BM69">
        <f t="shared" si="36"/>
        <v>0.74404607039902948</v>
      </c>
      <c r="BN69">
        <f t="shared" si="37"/>
        <v>0.8345223790016697</v>
      </c>
      <c r="BO69">
        <f t="shared" si="38"/>
        <v>2.2824685176756079E-2</v>
      </c>
      <c r="BP69">
        <f t="shared" si="39"/>
        <v>0.8934119253527536</v>
      </c>
      <c r="BQ69">
        <f t="shared" si="40"/>
        <v>2.4138752844788347</v>
      </c>
      <c r="BR69">
        <f t="shared" si="41"/>
        <v>1.899781520254892</v>
      </c>
      <c r="BS69">
        <f t="shared" si="42"/>
        <v>1.8746891215293582</v>
      </c>
      <c r="BT69">
        <f t="shared" si="43"/>
        <v>1.6118816568047316</v>
      </c>
      <c r="BU69">
        <f t="shared" si="44"/>
        <v>1.1125908056440599</v>
      </c>
      <c r="BV69">
        <f t="shared" si="45"/>
        <v>0.93030678197542116</v>
      </c>
      <c r="BW69">
        <f t="shared" si="32"/>
        <v>0.63733818843877998</v>
      </c>
      <c r="BX69">
        <f t="shared" si="29"/>
        <v>0.78653527537551438</v>
      </c>
    </row>
    <row r="70" spans="1:76">
      <c r="A70">
        <v>2003</v>
      </c>
      <c r="B70">
        <v>2</v>
      </c>
      <c r="C70">
        <v>1</v>
      </c>
      <c r="D70">
        <v>4</v>
      </c>
      <c r="E70">
        <v>5</v>
      </c>
      <c r="F70" s="15">
        <v>7</v>
      </c>
      <c r="H70" s="17">
        <v>0.2513177186061808</v>
      </c>
      <c r="I70" s="17">
        <v>0.1488430637738325</v>
      </c>
      <c r="J70" s="17">
        <v>0.47287881328073661</v>
      </c>
      <c r="K70" s="17">
        <v>0.46712084155161204</v>
      </c>
      <c r="L70" s="17">
        <v>0.22136569690992791</v>
      </c>
      <c r="M70" s="17">
        <v>0.31829289940828442</v>
      </c>
      <c r="N70" s="17">
        <v>0.21782626561472718</v>
      </c>
      <c r="O70" s="17">
        <v>-7.9147271531886859E-2</v>
      </c>
      <c r="P70" s="17">
        <v>1.4073688362919132</v>
      </c>
      <c r="Q70" s="17">
        <v>1.2380670611439841</v>
      </c>
      <c r="R70" s="17">
        <v>0.74573570019723812</v>
      </c>
      <c r="S70" s="17">
        <v>0.4388974358974353</v>
      </c>
      <c r="T70" s="17">
        <v>0.31786587771203145</v>
      </c>
      <c r="U70" s="17">
        <v>-1.6980276134122271E-2</v>
      </c>
      <c r="V70" s="17">
        <v>-0.53832741617357016</v>
      </c>
      <c r="W70" s="17">
        <v>0.98440236686390703</v>
      </c>
      <c r="Z70">
        <v>9</v>
      </c>
      <c r="AA70">
        <v>5</v>
      </c>
      <c r="AB70">
        <v>2.2999999999999998</v>
      </c>
      <c r="AC70" s="13">
        <v>3.1439133724243802</v>
      </c>
      <c r="AD70" s="14">
        <v>19.104762741222999</v>
      </c>
      <c r="AG70">
        <f t="shared" si="30"/>
        <v>3</v>
      </c>
      <c r="AH70">
        <f t="shared" si="31"/>
        <v>2</v>
      </c>
      <c r="AP70">
        <v>2015</v>
      </c>
      <c r="AQ70">
        <v>6</v>
      </c>
      <c r="AR70">
        <v>8</v>
      </c>
      <c r="AS70">
        <v>6</v>
      </c>
      <c r="AT70">
        <v>4</v>
      </c>
      <c r="AU70">
        <v>8</v>
      </c>
      <c r="AV70">
        <v>0.29499999999999998</v>
      </c>
      <c r="AW70" s="13"/>
      <c r="BH70">
        <v>19</v>
      </c>
      <c r="BI70">
        <f t="shared" si="27"/>
        <v>0.49634727068898854</v>
      </c>
      <c r="BJ70">
        <f t="shared" si="33"/>
        <v>0.46054676242013481</v>
      </c>
      <c r="BK70">
        <f t="shared" si="34"/>
        <v>0.62286927291424421</v>
      </c>
      <c r="BL70">
        <f t="shared" si="35"/>
        <v>0.56874619261956694</v>
      </c>
      <c r="BM70">
        <f t="shared" si="36"/>
        <v>0.12645140764342008</v>
      </c>
      <c r="BN70">
        <f t="shared" si="37"/>
        <v>0.10823658524250319</v>
      </c>
      <c r="BO70">
        <f t="shared" si="38"/>
        <v>-1.146601721202313</v>
      </c>
      <c r="BP70">
        <f t="shared" si="39"/>
        <v>-1.0038059306461677</v>
      </c>
      <c r="BQ70">
        <f t="shared" si="40"/>
        <v>-1.2364649774945633</v>
      </c>
      <c r="BR70">
        <f t="shared" si="41"/>
        <v>-1.9324528397309468</v>
      </c>
      <c r="BS70">
        <f t="shared" si="42"/>
        <v>-2.1056059272745662</v>
      </c>
      <c r="BT70">
        <f t="shared" si="43"/>
        <v>-1.9041249178172277</v>
      </c>
      <c r="BU70">
        <f t="shared" si="44"/>
        <v>-1.3183763718201589</v>
      </c>
      <c r="BV70">
        <f t="shared" si="45"/>
        <v>-0.77800950791483336</v>
      </c>
      <c r="BW70">
        <f t="shared" si="32"/>
        <v>-0.91503191220350999</v>
      </c>
      <c r="BX70">
        <f t="shared" si="29"/>
        <v>-1.6214349871036235</v>
      </c>
    </row>
    <row r="71" spans="1:76">
      <c r="A71">
        <v>2004</v>
      </c>
      <c r="B71">
        <v>2</v>
      </c>
      <c r="C71">
        <v>5</v>
      </c>
      <c r="D71">
        <v>8</v>
      </c>
      <c r="E71">
        <v>9</v>
      </c>
      <c r="F71" s="15">
        <v>6</v>
      </c>
      <c r="H71" s="17">
        <v>0.159411242603551</v>
      </c>
      <c r="I71" s="17">
        <v>6.732899408283971E-2</v>
      </c>
      <c r="J71" s="17">
        <v>0.29395325443787013</v>
      </c>
      <c r="K71" s="17">
        <v>0.18599566074950824</v>
      </c>
      <c r="L71" s="17">
        <v>0.13442869822485229</v>
      </c>
      <c r="M71" s="17">
        <v>0.11834911242603596</v>
      </c>
      <c r="N71" s="17">
        <v>0.34689842209072974</v>
      </c>
      <c r="O71" s="17">
        <v>-3.8240631163708003E-2</v>
      </c>
      <c r="P71" s="17">
        <v>0.3872544378698225</v>
      </c>
      <c r="Q71" s="17">
        <v>0.14059171597633124</v>
      </c>
      <c r="R71" s="17">
        <v>1.5550295857987617E-2</v>
      </c>
      <c r="S71" s="17">
        <v>-3.9846153846154503E-2</v>
      </c>
      <c r="T71" s="17">
        <v>-0.26918343195266281</v>
      </c>
      <c r="U71" s="17">
        <v>7.3585798816568057E-2</v>
      </c>
      <c r="V71" s="17">
        <v>8.0875739644970329E-2</v>
      </c>
      <c r="W71" s="17">
        <v>6.1550295857989878E-2</v>
      </c>
      <c r="Z71">
        <v>7</v>
      </c>
      <c r="AA71">
        <v>5</v>
      </c>
      <c r="AB71">
        <v>-1.51</v>
      </c>
      <c r="AC71" s="13">
        <v>2.988826567017</v>
      </c>
      <c r="AD71" s="14">
        <v>26.563992106099601</v>
      </c>
      <c r="AG71">
        <f t="shared" si="30"/>
        <v>34</v>
      </c>
      <c r="AH71">
        <f t="shared" si="31"/>
        <v>26</v>
      </c>
      <c r="AP71">
        <v>2016</v>
      </c>
      <c r="AQ71">
        <v>10</v>
      </c>
      <c r="AR71">
        <v>7</v>
      </c>
      <c r="AS71">
        <v>7</v>
      </c>
      <c r="AT71">
        <v>3</v>
      </c>
      <c r="AU71">
        <v>3</v>
      </c>
      <c r="AV71">
        <v>0.88700000000000001</v>
      </c>
      <c r="AW71" s="13"/>
      <c r="BH71">
        <v>20</v>
      </c>
      <c r="BI71">
        <f t="shared" si="27"/>
        <v>0.55591817967261947</v>
      </c>
      <c r="BJ71">
        <f t="shared" si="33"/>
        <v>0.64182115342470336</v>
      </c>
      <c r="BK71">
        <f t="shared" si="34"/>
        <v>0.64459923464657287</v>
      </c>
      <c r="BL71">
        <f t="shared" si="35"/>
        <v>0.59773283433638624</v>
      </c>
      <c r="BM71">
        <f t="shared" si="36"/>
        <v>8.8440078221143914E-2</v>
      </c>
      <c r="BN71">
        <f t="shared" si="37"/>
        <v>-4.404920851666333E-2</v>
      </c>
      <c r="BO71">
        <f t="shared" si="38"/>
        <v>-0.9276947942480489</v>
      </c>
      <c r="BP71">
        <f t="shared" si="39"/>
        <v>-1.0976904533117555</v>
      </c>
      <c r="BQ71">
        <f t="shared" si="40"/>
        <v>-1.4168052394679613</v>
      </c>
      <c r="BR71">
        <f t="shared" si="41"/>
        <v>-1.9846871997167863</v>
      </c>
      <c r="BS71">
        <f t="shared" si="42"/>
        <v>-2.3959009760784906</v>
      </c>
      <c r="BT71">
        <f t="shared" si="43"/>
        <v>-2.0501314924391876</v>
      </c>
      <c r="BU71">
        <f t="shared" si="44"/>
        <v>-1.6793435492843778</v>
      </c>
      <c r="BV71">
        <f t="shared" si="45"/>
        <v>-0.76632579780508758</v>
      </c>
      <c r="BW71">
        <f t="shared" si="32"/>
        <v>-0.84740201284580008</v>
      </c>
      <c r="BX71">
        <f t="shared" si="29"/>
        <v>-1.0694052495827615</v>
      </c>
    </row>
    <row r="72" spans="1:76">
      <c r="A72">
        <v>2005</v>
      </c>
      <c r="B72">
        <v>2</v>
      </c>
      <c r="C72">
        <v>1</v>
      </c>
      <c r="D72">
        <v>8</v>
      </c>
      <c r="E72">
        <v>9</v>
      </c>
      <c r="F72" s="15">
        <v>6</v>
      </c>
      <c r="H72" s="17">
        <v>1.0338099934254552E-2</v>
      </c>
      <c r="I72" s="17">
        <v>0.13681492439184689</v>
      </c>
      <c r="J72" s="17">
        <v>0.37844436226167028</v>
      </c>
      <c r="K72" s="17">
        <v>0.50987047994740442</v>
      </c>
      <c r="L72" s="17">
        <v>0.36815836620644343</v>
      </c>
      <c r="M72" s="17">
        <v>0.37307199211045405</v>
      </c>
      <c r="N72" s="17">
        <v>1.2637245233399048E-2</v>
      </c>
      <c r="O72" s="17">
        <v>0.22599934253780418</v>
      </c>
      <c r="P72" s="17">
        <v>0.61714003944773177</v>
      </c>
      <c r="Q72" s="17">
        <v>0.52311637080867834</v>
      </c>
      <c r="R72" s="17">
        <v>0.30536489151873714</v>
      </c>
      <c r="S72" s="17">
        <v>4.1410256410255725E-2</v>
      </c>
      <c r="T72" s="17">
        <v>0.10376725838264295</v>
      </c>
      <c r="U72" s="17">
        <v>0.29415187376725843</v>
      </c>
      <c r="V72" s="17">
        <v>0.28007889546351072</v>
      </c>
      <c r="W72" s="17">
        <v>0.78869822485207286</v>
      </c>
      <c r="Z72">
        <v>8</v>
      </c>
      <c r="AA72">
        <v>5</v>
      </c>
      <c r="AB72">
        <v>-1.54</v>
      </c>
      <c r="AC72" s="13">
        <v>9.34529316331977</v>
      </c>
      <c r="AD72" s="14">
        <v>1.97477308309901</v>
      </c>
      <c r="AG72">
        <f t="shared" si="30"/>
        <v>36</v>
      </c>
      <c r="AH72">
        <f t="shared" si="31"/>
        <v>30</v>
      </c>
      <c r="AP72">
        <v>2017</v>
      </c>
      <c r="AQ72">
        <v>9</v>
      </c>
      <c r="AR72">
        <v>8</v>
      </c>
      <c r="AS72">
        <v>6</v>
      </c>
      <c r="AT72">
        <v>2</v>
      </c>
      <c r="AU72">
        <v>3</v>
      </c>
      <c r="AV72">
        <v>0.23599999999999999</v>
      </c>
      <c r="AW72" s="13"/>
      <c r="BH72">
        <v>21</v>
      </c>
      <c r="BI72">
        <f t="shared" si="27"/>
        <v>0.48690575532291713</v>
      </c>
      <c r="BJ72">
        <f t="shared" si="33"/>
        <v>0.61976221109593843</v>
      </c>
      <c r="BK72">
        <f t="shared" si="34"/>
        <v>0.80649586304556808</v>
      </c>
      <c r="BL72">
        <f t="shared" si="35"/>
        <v>0.82538614271987232</v>
      </c>
      <c r="BM72">
        <f t="shared" si="36"/>
        <v>0.31959541546553438</v>
      </c>
      <c r="BN72">
        <f t="shared" si="37"/>
        <v>0.20533166439083686</v>
      </c>
      <c r="BO72">
        <f t="shared" si="38"/>
        <v>-0.39462120062711797</v>
      </c>
      <c r="BP72">
        <f t="shared" si="39"/>
        <v>-0.51157497597734325</v>
      </c>
      <c r="BQ72">
        <f t="shared" si="40"/>
        <v>-0.75714550144135939</v>
      </c>
      <c r="BR72">
        <f t="shared" si="41"/>
        <v>-1.3869215597026254</v>
      </c>
      <c r="BS72">
        <f t="shared" si="42"/>
        <v>-1.5161960248824153</v>
      </c>
      <c r="BT72">
        <f t="shared" si="43"/>
        <v>-1.1761380670611465</v>
      </c>
      <c r="BU72">
        <f t="shared" si="44"/>
        <v>-0.92031072674859682</v>
      </c>
      <c r="BV72">
        <f t="shared" si="45"/>
        <v>-0.26464208769534198</v>
      </c>
      <c r="BW72">
        <f t="shared" si="32"/>
        <v>-0.34977211348809001</v>
      </c>
      <c r="BX72">
        <f t="shared" si="29"/>
        <v>-0.97737551206189943</v>
      </c>
    </row>
    <row r="73" spans="1:76">
      <c r="A73">
        <v>2006</v>
      </c>
      <c r="B73">
        <v>2</v>
      </c>
      <c r="C73">
        <v>5</v>
      </c>
      <c r="D73">
        <v>8</v>
      </c>
      <c r="E73">
        <v>9</v>
      </c>
      <c r="F73" s="15">
        <v>6</v>
      </c>
      <c r="H73" s="17">
        <v>0.3941816239316247</v>
      </c>
      <c r="I73" s="17">
        <v>0.12130085470085412</v>
      </c>
      <c r="J73" s="17">
        <v>0.40593547008547043</v>
      </c>
      <c r="K73" s="17">
        <v>0.27341196581196725</v>
      </c>
      <c r="L73" s="17">
        <v>1.1804700854701103E-2</v>
      </c>
      <c r="M73" s="17">
        <v>0.15212820512820563</v>
      </c>
      <c r="N73" s="17">
        <v>7.0042735042735005E-2</v>
      </c>
      <c r="O73" s="17">
        <v>-0.44309401709401708</v>
      </c>
      <c r="P73" s="17">
        <v>-0.44297435897435894</v>
      </c>
      <c r="Q73" s="17">
        <v>-0.94435897435897442</v>
      </c>
      <c r="R73" s="17">
        <v>-1.2448205128205134</v>
      </c>
      <c r="S73" s="17">
        <v>-0.93733333333333402</v>
      </c>
      <c r="T73" s="17">
        <v>-0.91328205128205131</v>
      </c>
      <c r="U73" s="17">
        <v>-0.28528205128205125</v>
      </c>
      <c r="V73" s="17">
        <v>-0.13071794871794881</v>
      </c>
      <c r="W73" s="17">
        <v>-0.54415384615384421</v>
      </c>
      <c r="Z73">
        <v>8</v>
      </c>
      <c r="AA73">
        <v>5</v>
      </c>
      <c r="AB73">
        <v>-0.92</v>
      </c>
      <c r="AC73" s="13">
        <v>1.24853902463738</v>
      </c>
      <c r="AD73" s="14">
        <v>13.9924342517924</v>
      </c>
      <c r="AG73">
        <f t="shared" si="30"/>
        <v>31</v>
      </c>
      <c r="AH73">
        <f t="shared" si="31"/>
        <v>32</v>
      </c>
      <c r="AP73">
        <v>2018</v>
      </c>
      <c r="AQ73">
        <v>11</v>
      </c>
      <c r="AR73">
        <v>7</v>
      </c>
      <c r="AS73">
        <v>6</v>
      </c>
      <c r="AT73">
        <v>7</v>
      </c>
      <c r="AU73">
        <v>8</v>
      </c>
      <c r="AV73">
        <v>-0.06</v>
      </c>
      <c r="AW73" s="13"/>
      <c r="BH73">
        <v>22</v>
      </c>
      <c r="BI73">
        <f t="shared" si="27"/>
        <v>0.55505999763988145</v>
      </c>
      <c r="BJ73">
        <f t="shared" si="33"/>
        <v>0.3287032687671736</v>
      </c>
      <c r="BK73">
        <f t="shared" si="34"/>
        <v>0.9763091581112302</v>
      </c>
      <c r="BL73">
        <f t="shared" si="35"/>
        <v>0.84737278443669162</v>
      </c>
      <c r="BM73">
        <f t="shared" si="36"/>
        <v>0.42141741937659161</v>
      </c>
      <c r="BN73">
        <f t="shared" si="37"/>
        <v>0.51904587063167029</v>
      </c>
      <c r="BO73">
        <f t="shared" si="38"/>
        <v>0.52845239299381286</v>
      </c>
      <c r="BP73">
        <f t="shared" si="39"/>
        <v>-5.45949864293091E-3</v>
      </c>
      <c r="BQ73">
        <f t="shared" si="40"/>
        <v>-0.28748576341475751</v>
      </c>
      <c r="BR73">
        <f t="shared" si="41"/>
        <v>-0.94915591968846491</v>
      </c>
      <c r="BS73">
        <f t="shared" si="42"/>
        <v>-0.80649107368633977</v>
      </c>
      <c r="BT73">
        <f t="shared" si="43"/>
        <v>-0.57214464168310597</v>
      </c>
      <c r="BU73">
        <f t="shared" si="44"/>
        <v>-0.35127790421281574</v>
      </c>
      <c r="BV73">
        <f t="shared" si="45"/>
        <v>0.17704162241440363</v>
      </c>
      <c r="BW73">
        <f t="shared" si="32"/>
        <v>0.15785778586961999</v>
      </c>
      <c r="BX73">
        <f t="shared" si="29"/>
        <v>-1.9253457745410376</v>
      </c>
    </row>
    <row r="74" spans="1:76">
      <c r="A74">
        <v>2007</v>
      </c>
      <c r="B74">
        <v>4</v>
      </c>
      <c r="C74">
        <v>1</v>
      </c>
      <c r="D74">
        <v>4</v>
      </c>
      <c r="E74">
        <v>5</v>
      </c>
      <c r="F74" s="15">
        <v>6</v>
      </c>
      <c r="H74" s="17">
        <v>0.42119181459566157</v>
      </c>
      <c r="I74" s="17">
        <v>0.43978678500986135</v>
      </c>
      <c r="J74" s="17">
        <v>0.52734324457593718</v>
      </c>
      <c r="K74" s="17">
        <v>0.55095345167653009</v>
      </c>
      <c r="L74" s="17">
        <v>0.10628436883629218</v>
      </c>
      <c r="M74" s="17">
        <v>0.11118441814595711</v>
      </c>
      <c r="N74" s="17">
        <v>-0.58505177514792894</v>
      </c>
      <c r="O74" s="17">
        <v>-0.29885404339250482</v>
      </c>
      <c r="P74" s="17">
        <v>0.97691124260355033</v>
      </c>
      <c r="Q74" s="17">
        <v>0.89816568047337275</v>
      </c>
      <c r="R74" s="17">
        <v>0.314994082840236</v>
      </c>
      <c r="S74" s="17">
        <v>-0.11607692307692383</v>
      </c>
      <c r="T74" s="17">
        <v>-0.34033136094674565</v>
      </c>
      <c r="U74" s="17">
        <v>-0.14471597633136093</v>
      </c>
      <c r="V74" s="17">
        <v>-0.4115147928994084</v>
      </c>
      <c r="W74" s="17">
        <v>-0.97700591715976137</v>
      </c>
      <c r="Z74">
        <v>8</v>
      </c>
      <c r="AA74">
        <v>5</v>
      </c>
      <c r="AB74">
        <v>-0.46</v>
      </c>
      <c r="AC74" s="13">
        <v>31.4755506569354</v>
      </c>
      <c r="AD74" s="14">
        <v>24.460376821198899</v>
      </c>
      <c r="AG74">
        <f t="shared" si="30"/>
        <v>25</v>
      </c>
      <c r="AH74">
        <f t="shared" si="31"/>
        <v>11</v>
      </c>
      <c r="BH74">
        <v>23</v>
      </c>
      <c r="BI74">
        <f t="shared" si="27"/>
        <v>0.62263090662351239</v>
      </c>
      <c r="BJ74">
        <f t="shared" si="33"/>
        <v>0.47364432643840881</v>
      </c>
      <c r="BK74">
        <f t="shared" si="34"/>
        <v>1.0514557865102254</v>
      </c>
      <c r="BL74">
        <f t="shared" si="35"/>
        <v>1.0063594261535109</v>
      </c>
      <c r="BM74">
        <f t="shared" si="36"/>
        <v>0.42857275662098215</v>
      </c>
      <c r="BN74">
        <f t="shared" si="37"/>
        <v>0.53276007687250382</v>
      </c>
      <c r="BO74">
        <f t="shared" si="38"/>
        <v>0.17569265328141054</v>
      </c>
      <c r="BP74">
        <f t="shared" si="39"/>
        <v>-0.18934402130851868</v>
      </c>
      <c r="BQ74">
        <f t="shared" si="40"/>
        <v>1.4021739746118445</v>
      </c>
      <c r="BR74">
        <f t="shared" si="41"/>
        <v>0.89860972032569597</v>
      </c>
      <c r="BS74">
        <f t="shared" si="42"/>
        <v>0.28321387750973565</v>
      </c>
      <c r="BT74">
        <f t="shared" si="43"/>
        <v>4.1848783694934721E-2</v>
      </c>
      <c r="BU74">
        <f t="shared" si="44"/>
        <v>-2.2450816770346327E-3</v>
      </c>
      <c r="BV74">
        <f t="shared" si="45"/>
        <v>8.7253325241492402E-3</v>
      </c>
      <c r="BW74">
        <f t="shared" si="32"/>
        <v>-0.57451231477267006</v>
      </c>
      <c r="BX74">
        <f t="shared" si="29"/>
        <v>-5.3316037020175733E-2</v>
      </c>
    </row>
    <row r="75" spans="1:76">
      <c r="A75">
        <v>2008</v>
      </c>
      <c r="B75">
        <v>2</v>
      </c>
      <c r="C75">
        <v>5</v>
      </c>
      <c r="D75">
        <v>8</v>
      </c>
      <c r="E75">
        <v>9</v>
      </c>
      <c r="F75" s="15">
        <v>6</v>
      </c>
      <c r="H75" s="17">
        <v>0.38436867192636504</v>
      </c>
      <c r="I75" s="17">
        <v>0.32593938198553518</v>
      </c>
      <c r="J75" s="17">
        <v>0.30533435239973739</v>
      </c>
      <c r="K75" s="17">
        <v>2.8828270874426243E-2</v>
      </c>
      <c r="L75" s="17">
        <v>-7.881929651545011E-2</v>
      </c>
      <c r="M75" s="17">
        <v>-0.29709270216962474</v>
      </c>
      <c r="N75" s="17">
        <v>-0.73931295200525982</v>
      </c>
      <c r="O75" s="17">
        <v>-0.96794740302432603</v>
      </c>
      <c r="P75" s="17">
        <v>-1.5832031558185404</v>
      </c>
      <c r="Q75" s="17">
        <v>-1.8193096646942803</v>
      </c>
      <c r="R75" s="17">
        <v>-2.0751913214990143</v>
      </c>
      <c r="S75" s="17">
        <v>-1.9448205128205136</v>
      </c>
      <c r="T75" s="17">
        <v>-1.36738067061144</v>
      </c>
      <c r="U75" s="17">
        <v>-0.87414990138067061</v>
      </c>
      <c r="V75" s="17">
        <v>-0.66231163708086793</v>
      </c>
      <c r="W75" s="17">
        <v>-1.3498579881656785</v>
      </c>
      <c r="Z75">
        <v>7</v>
      </c>
      <c r="AA75">
        <v>1</v>
      </c>
      <c r="AB75">
        <v>1.41</v>
      </c>
      <c r="AC75" s="13">
        <v>0.48136847222160201</v>
      </c>
      <c r="AD75" s="14">
        <v>4.6895746489857899</v>
      </c>
      <c r="AG75">
        <f t="shared" si="30"/>
        <v>6</v>
      </c>
      <c r="AH75">
        <f t="shared" si="31"/>
        <v>7</v>
      </c>
      <c r="AW75" s="16"/>
      <c r="BH75">
        <v>24</v>
      </c>
      <c r="BI75">
        <f t="shared" si="27"/>
        <v>0.54686848227381013</v>
      </c>
      <c r="BJ75">
        <f t="shared" si="33"/>
        <v>0.40625205077631066</v>
      </c>
      <c r="BK75">
        <f t="shared" si="34"/>
        <v>0.89768574824255409</v>
      </c>
      <c r="BL75">
        <f t="shared" si="35"/>
        <v>0.7486794012036635</v>
      </c>
      <c r="BM75">
        <f t="shared" si="36"/>
        <v>0.35064476053203936</v>
      </c>
      <c r="BN75">
        <f t="shared" si="37"/>
        <v>0.34214094978000403</v>
      </c>
      <c r="BO75">
        <f t="shared" si="38"/>
        <v>0.30293291356900803</v>
      </c>
      <c r="BP75">
        <f t="shared" si="39"/>
        <v>-0.15322854397410646</v>
      </c>
      <c r="BQ75">
        <f t="shared" si="40"/>
        <v>0.3818337126384464</v>
      </c>
      <c r="BR75">
        <f t="shared" si="41"/>
        <v>-0.21362463966014344</v>
      </c>
      <c r="BS75">
        <f t="shared" si="42"/>
        <v>-0.46708117129418891</v>
      </c>
      <c r="BT75">
        <f t="shared" si="43"/>
        <v>-0.45415779092702468</v>
      </c>
      <c r="BU75">
        <f t="shared" si="44"/>
        <v>-0.60321225914125354</v>
      </c>
      <c r="BV75">
        <f t="shared" si="45"/>
        <v>0.10040904263389486</v>
      </c>
      <c r="BW75">
        <f t="shared" si="32"/>
        <v>4.3117584585039989E-2</v>
      </c>
      <c r="BX75">
        <f t="shared" si="29"/>
        <v>-1.0212862994993137</v>
      </c>
    </row>
    <row r="76" spans="1:76">
      <c r="A76">
        <v>2009</v>
      </c>
      <c r="B76">
        <v>6</v>
      </c>
      <c r="C76">
        <v>5</v>
      </c>
      <c r="D76">
        <v>1</v>
      </c>
      <c r="E76">
        <v>9</v>
      </c>
      <c r="F76" s="15">
        <v>6</v>
      </c>
      <c r="H76" s="17">
        <v>0.3737955292570686</v>
      </c>
      <c r="I76" s="17">
        <v>0.45309197896120912</v>
      </c>
      <c r="J76" s="17">
        <v>0.6312421268902042</v>
      </c>
      <c r="K76" s="17">
        <v>0.49470309007232244</v>
      </c>
      <c r="L76" s="17">
        <v>0.25716037146614101</v>
      </c>
      <c r="M76" s="17">
        <v>4.129684418146011E-2</v>
      </c>
      <c r="N76" s="17">
        <v>0.32559253780407627</v>
      </c>
      <c r="O76" s="17">
        <v>-0.33704076265614713</v>
      </c>
      <c r="P76" s="17">
        <v>-0.37331755424063112</v>
      </c>
      <c r="Q76" s="17">
        <v>-1.1167850098619332</v>
      </c>
      <c r="R76" s="17">
        <v>-1.2953767258382649</v>
      </c>
      <c r="S76" s="17">
        <v>-0.9635641025641033</v>
      </c>
      <c r="T76" s="17">
        <v>-0.92442998027613421</v>
      </c>
      <c r="U76" s="17">
        <v>-0.23358382642998027</v>
      </c>
      <c r="V76" s="17">
        <v>0.14689151873767248</v>
      </c>
      <c r="W76" s="17">
        <v>-2.2527100591715956</v>
      </c>
      <c r="Z76">
        <v>8</v>
      </c>
      <c r="AA76">
        <v>5</v>
      </c>
      <c r="AB76">
        <v>0.32</v>
      </c>
      <c r="AC76" s="13">
        <v>1.2583749640592901</v>
      </c>
      <c r="AD76" s="14">
        <v>0.55474279071287003</v>
      </c>
      <c r="AG76">
        <f t="shared" si="30"/>
        <v>15</v>
      </c>
      <c r="AH76">
        <f t="shared" si="31"/>
        <v>14</v>
      </c>
      <c r="AP76" s="28" t="s">
        <v>253</v>
      </c>
      <c r="BH76">
        <v>25</v>
      </c>
      <c r="BI76">
        <f t="shared" si="27"/>
        <v>0.41393939125744111</v>
      </c>
      <c r="BJ76">
        <f t="shared" si="33"/>
        <v>0.48985977511421247</v>
      </c>
      <c r="BK76">
        <f t="shared" si="34"/>
        <v>1.0073323766415494</v>
      </c>
      <c r="BL76">
        <f t="shared" si="35"/>
        <v>1.095999376253816</v>
      </c>
      <c r="BM76">
        <f t="shared" si="36"/>
        <v>0.59338343110976333</v>
      </c>
      <c r="BN76">
        <f t="shared" si="37"/>
        <v>0.6061884893541708</v>
      </c>
      <c r="BO76">
        <f t="shared" si="38"/>
        <v>-3.3160159476727742E-2</v>
      </c>
      <c r="BP76">
        <f t="shared" si="39"/>
        <v>0.10622026669363914</v>
      </c>
      <c r="BQ76">
        <f t="shared" si="40"/>
        <v>0.61149345066504834</v>
      </c>
      <c r="BR76">
        <f t="shared" si="41"/>
        <v>0.15414100035401723</v>
      </c>
      <c r="BS76">
        <f t="shared" si="42"/>
        <v>-0.1973762200981134</v>
      </c>
      <c r="BT76">
        <f t="shared" si="43"/>
        <v>-0.39016436554898404</v>
      </c>
      <c r="BU76">
        <f t="shared" si="44"/>
        <v>-0.24417943660547242</v>
      </c>
      <c r="BV76">
        <f t="shared" si="45"/>
        <v>0.32209275274364052</v>
      </c>
      <c r="BW76">
        <f t="shared" si="32"/>
        <v>0.24074748394274995</v>
      </c>
      <c r="BX76">
        <f t="shared" si="29"/>
        <v>-0.33925656197845178</v>
      </c>
    </row>
    <row r="77" spans="1:76">
      <c r="A77">
        <v>2010</v>
      </c>
      <c r="B77">
        <v>6</v>
      </c>
      <c r="C77">
        <v>1</v>
      </c>
      <c r="D77">
        <v>8</v>
      </c>
      <c r="E77">
        <v>9</v>
      </c>
      <c r="F77" s="15">
        <v>6</v>
      </c>
      <c r="H77" s="17">
        <v>0.30222238658777212</v>
      </c>
      <c r="I77" s="17">
        <v>0.56557790927021634</v>
      </c>
      <c r="J77" s="17">
        <v>0.70606656804733769</v>
      </c>
      <c r="K77" s="17">
        <v>0.981911242603552</v>
      </c>
      <c r="L77" s="17">
        <v>0.40389003944773211</v>
      </c>
      <c r="M77" s="17">
        <v>0.41635305719921162</v>
      </c>
      <c r="N77" s="17">
        <v>-0.45783530571992115</v>
      </c>
      <c r="O77" s="17">
        <v>0.42053254437869841</v>
      </c>
      <c r="P77" s="17">
        <v>1.4865680473372782</v>
      </c>
      <c r="Q77" s="17">
        <v>1.5857396449704142</v>
      </c>
      <c r="R77" s="17">
        <v>1.1244378698224844</v>
      </c>
      <c r="S77" s="17">
        <v>0.91769230769230681</v>
      </c>
      <c r="T77" s="17">
        <v>0.85852071005917163</v>
      </c>
      <c r="U77" s="17">
        <v>0.57698224852071012</v>
      </c>
      <c r="V77" s="17">
        <v>-0.17390532544378709</v>
      </c>
      <c r="W77" s="17">
        <v>-0.24556213017751266</v>
      </c>
      <c r="Z77">
        <v>8</v>
      </c>
      <c r="AA77">
        <v>1</v>
      </c>
      <c r="AB77">
        <v>0.71</v>
      </c>
      <c r="AC77" s="13">
        <v>4.8687757641707696</v>
      </c>
      <c r="AD77" s="14">
        <v>13.9929966381477</v>
      </c>
      <c r="AG77">
        <f t="shared" si="30"/>
        <v>12</v>
      </c>
      <c r="AH77">
        <f t="shared" si="31"/>
        <v>12</v>
      </c>
      <c r="AP77" t="s">
        <v>216</v>
      </c>
      <c r="AQ77" t="s">
        <v>163</v>
      </c>
      <c r="AR77" t="s">
        <v>164</v>
      </c>
      <c r="AS77" t="s">
        <v>165</v>
      </c>
      <c r="AT77" t="s">
        <v>166</v>
      </c>
      <c r="AU77" t="s">
        <v>167</v>
      </c>
      <c r="AV77" s="48" t="s">
        <v>223</v>
      </c>
      <c r="AX77" t="s">
        <v>228</v>
      </c>
      <c r="AY77" t="s">
        <v>163</v>
      </c>
      <c r="AZ77" t="s">
        <v>164</v>
      </c>
      <c r="BA77" t="s">
        <v>165</v>
      </c>
      <c r="BB77" t="s">
        <v>166</v>
      </c>
      <c r="BC77" t="s">
        <v>167</v>
      </c>
      <c r="BD77" s="48" t="s">
        <v>222</v>
      </c>
      <c r="BH77">
        <v>26</v>
      </c>
      <c r="BI77">
        <f t="shared" si="27"/>
        <v>0.81392696690773869</v>
      </c>
      <c r="BJ77">
        <f t="shared" si="33"/>
        <v>0.48846749945211432</v>
      </c>
      <c r="BK77">
        <f t="shared" si="34"/>
        <v>1.0599790050405447</v>
      </c>
      <c r="BL77">
        <f t="shared" si="35"/>
        <v>0.88298601797063547</v>
      </c>
      <c r="BM77">
        <f t="shared" si="36"/>
        <v>0.24603876835415378</v>
      </c>
      <c r="BN77">
        <f t="shared" si="37"/>
        <v>0.39456936226167105</v>
      </c>
      <c r="BO77">
        <f t="shared" si="38"/>
        <v>2.2413434144203138E-2</v>
      </c>
      <c r="BP77">
        <f t="shared" si="39"/>
        <v>-0.56766425597194869</v>
      </c>
      <c r="BQ77">
        <f t="shared" si="40"/>
        <v>-0.44884681130834969</v>
      </c>
      <c r="BR77">
        <f t="shared" si="41"/>
        <v>-1.3280933596318221</v>
      </c>
      <c r="BS77">
        <f t="shared" si="42"/>
        <v>-1.767671268902038</v>
      </c>
      <c r="BT77">
        <f t="shared" si="43"/>
        <v>-1.3861709401709434</v>
      </c>
      <c r="BU77">
        <f t="shared" si="44"/>
        <v>-1.2751466140696912</v>
      </c>
      <c r="BV77">
        <f t="shared" si="45"/>
        <v>-0.25622353714661389</v>
      </c>
      <c r="BW77">
        <f t="shared" si="32"/>
        <v>-0.17162261669954001</v>
      </c>
      <c r="BX77">
        <f t="shared" si="29"/>
        <v>-1.7172268244575899</v>
      </c>
    </row>
    <row r="78" spans="1:76">
      <c r="A78">
        <v>2011</v>
      </c>
      <c r="B78">
        <v>2</v>
      </c>
      <c r="C78">
        <v>1</v>
      </c>
      <c r="D78">
        <v>8</v>
      </c>
      <c r="E78">
        <v>9</v>
      </c>
      <c r="F78" s="15">
        <v>6</v>
      </c>
      <c r="H78" s="17">
        <v>0.53964924391847557</v>
      </c>
      <c r="I78" s="17">
        <v>0.45039717291255688</v>
      </c>
      <c r="J78" s="17">
        <v>0.4676410092044711</v>
      </c>
      <c r="K78" s="17">
        <v>0.2651193951347815</v>
      </c>
      <c r="L78" s="17">
        <v>-7.2046959237343583E-2</v>
      </c>
      <c r="M78" s="17">
        <v>-0.18559072978303692</v>
      </c>
      <c r="N78" s="17">
        <v>-0.87709648257725203</v>
      </c>
      <c r="O78" s="17">
        <v>-0.82522748191978945</v>
      </c>
      <c r="P78" s="17">
        <v>-1.5735463510848127</v>
      </c>
      <c r="Q78" s="17">
        <v>-1.8617357001972388</v>
      </c>
      <c r="R78" s="17">
        <v>-2.0157475345167661</v>
      </c>
      <c r="S78" s="17">
        <v>-1.5310512820512829</v>
      </c>
      <c r="T78" s="17">
        <v>-1.1985285996055228</v>
      </c>
      <c r="U78" s="17">
        <v>-0.72245167652859954</v>
      </c>
      <c r="V78" s="17">
        <v>-0.55470216962524665</v>
      </c>
      <c r="W78" s="17">
        <v>-1.3984142011834297</v>
      </c>
      <c r="Z78">
        <v>8</v>
      </c>
      <c r="AA78">
        <v>5</v>
      </c>
      <c r="AB78">
        <v>-0.75</v>
      </c>
      <c r="AC78" s="13">
        <v>35.331580355245102</v>
      </c>
      <c r="AD78" s="14">
        <v>4.7607994026652998</v>
      </c>
      <c r="AG78">
        <f t="shared" si="30"/>
        <v>28</v>
      </c>
      <c r="AH78">
        <f t="shared" si="31"/>
        <v>37</v>
      </c>
      <c r="AP78" t="s">
        <v>211</v>
      </c>
      <c r="AQ78">
        <f>COUNTIF(AQ35:AQ73,"6")</f>
        <v>17</v>
      </c>
      <c r="AR78">
        <f>COUNTIFS(AQ35:AQ73,"6",AV35:AV73,"&gt;0")</f>
        <v>11</v>
      </c>
      <c r="AS78">
        <f>COUNTIFS(AQ35:AQ73,"6",AV35:AV73,"&lt;0")</f>
        <v>6</v>
      </c>
      <c r="AT78">
        <f>COUNTIFS(AQ35:AQ73,"6",AV35:AV73,"&gt;0,3")</f>
        <v>3</v>
      </c>
      <c r="AU78">
        <f>COUNTIFS(AQ35:AQ73,"6",AV35:AV73,"&lt;-0,3")</f>
        <v>1</v>
      </c>
      <c r="AX78" t="s">
        <v>224</v>
      </c>
      <c r="AY78">
        <f>COUNTIF(B47:B85,"2")</f>
        <v>29</v>
      </c>
      <c r="AZ78">
        <f>COUNTIFS(B47:B85,"2",AV35:AV73,"&gt;0")</f>
        <v>11</v>
      </c>
      <c r="BA78">
        <f>COUNTIFS($B$47:$B$85,"2",$AV$35:$AV$73,"&lt;0")</f>
        <v>18</v>
      </c>
      <c r="BB78">
        <f>COUNTIFS($B$47:$B$85,"2",$AV$35:$AV$73,"&gt;0,3")</f>
        <v>2</v>
      </c>
      <c r="BC78">
        <f>COUNTIFS($B$47:$B$85,"2",$AV$35:$AV$73,"&lt;-0,3")</f>
        <v>2</v>
      </c>
      <c r="BD78" s="49"/>
      <c r="BH78">
        <v>27</v>
      </c>
      <c r="BI78">
        <f t="shared" si="27"/>
        <v>0.8570812092247031</v>
      </c>
      <c r="BJ78">
        <f t="shared" si="33"/>
        <v>0.82107522379001618</v>
      </c>
      <c r="BK78">
        <f t="shared" si="34"/>
        <v>1.2065423001062068</v>
      </c>
      <c r="BL78">
        <f t="shared" si="35"/>
        <v>1.1839726596874547</v>
      </c>
      <c r="BM78">
        <f t="shared" si="36"/>
        <v>0.34952743893187765</v>
      </c>
      <c r="BN78">
        <f t="shared" si="37"/>
        <v>0.36295023516917124</v>
      </c>
      <c r="BO78">
        <f t="shared" si="38"/>
        <v>-0.63451297223486591</v>
      </c>
      <c r="BP78">
        <f t="shared" si="39"/>
        <v>-0.42821544530420308</v>
      </c>
      <c r="BQ78">
        <f t="shared" si="40"/>
        <v>0.97081292671825226</v>
      </c>
      <c r="BR78">
        <f t="shared" si="41"/>
        <v>0.49967228038233874</v>
      </c>
      <c r="BS78">
        <f t="shared" si="42"/>
        <v>-0.22796631770596254</v>
      </c>
      <c r="BT78">
        <f t="shared" si="43"/>
        <v>-0.58217751479290281</v>
      </c>
      <c r="BU78">
        <f t="shared" si="44"/>
        <v>-0.71611379153391019</v>
      </c>
      <c r="BV78">
        <f t="shared" si="45"/>
        <v>-0.1145398270368683</v>
      </c>
      <c r="BW78">
        <f t="shared" si="32"/>
        <v>-0.45399271734183005</v>
      </c>
      <c r="BX78">
        <f t="shared" si="29"/>
        <v>-2.1951970869367279</v>
      </c>
    </row>
    <row r="79" spans="1:76">
      <c r="A79">
        <v>2012</v>
      </c>
      <c r="B79">
        <v>6</v>
      </c>
      <c r="C79">
        <v>1</v>
      </c>
      <c r="D79">
        <v>8</v>
      </c>
      <c r="E79">
        <v>9</v>
      </c>
      <c r="F79" s="15">
        <v>6</v>
      </c>
      <c r="H79" s="17">
        <v>0.46707610124917914</v>
      </c>
      <c r="I79" s="17">
        <v>0.10888310322156405</v>
      </c>
      <c r="J79" s="17">
        <v>0.56696545036160462</v>
      </c>
      <c r="K79" s="17">
        <v>0.31999421433267766</v>
      </c>
      <c r="L79" s="17">
        <v>9.9849375410914182E-2</v>
      </c>
      <c r="M79" s="17">
        <v>0.21113214990138127</v>
      </c>
      <c r="N79" s="17">
        <v>-6.1357659434582573E-2</v>
      </c>
      <c r="O79" s="17">
        <v>-0.39432084155161062</v>
      </c>
      <c r="P79" s="17">
        <v>-1.0936607495069035</v>
      </c>
      <c r="Q79" s="17">
        <v>-1.2892110453648917</v>
      </c>
      <c r="R79" s="17">
        <v>-1.2559329388560165</v>
      </c>
      <c r="S79" s="17">
        <v>-0.88979487179487271</v>
      </c>
      <c r="T79" s="17">
        <v>-0.70557790927021702</v>
      </c>
      <c r="U79" s="17">
        <v>-0.27188560157790925</v>
      </c>
      <c r="V79" s="17">
        <v>-0.20549901380670624</v>
      </c>
      <c r="W79" s="17">
        <v>-1.7812662721893469</v>
      </c>
      <c r="Z79">
        <v>7</v>
      </c>
      <c r="AA79">
        <v>1</v>
      </c>
      <c r="AB79">
        <v>1.1000000000000001</v>
      </c>
      <c r="AC79" s="13">
        <v>2.4099945353251</v>
      </c>
      <c r="AD79" s="14">
        <v>1.2960447255018901</v>
      </c>
      <c r="AG79">
        <f t="shared" si="30"/>
        <v>8</v>
      </c>
      <c r="AH79">
        <f t="shared" si="31"/>
        <v>4</v>
      </c>
      <c r="AP79" t="s">
        <v>203</v>
      </c>
      <c r="AQ79">
        <f>COUNTIF(AQ35:AQ73,"8")</f>
        <v>6</v>
      </c>
      <c r="AR79">
        <f>COUNTIFS(AQ35:AQ73,"8",AV35:AV73,"&gt;0")</f>
        <v>1</v>
      </c>
      <c r="AS79">
        <f>COUNTIFS(AQ35:AQ73,"8",AV35:AV73,"&lt;0")</f>
        <v>5</v>
      </c>
      <c r="AT79">
        <f>COUNTIFS(AQ35:AQ73,"8",AV35:AV73,"&gt;0,3")</f>
        <v>0</v>
      </c>
      <c r="AU79">
        <f>COUNTIFS(AQ35:AQ73,"8",AV35:AV73,"&lt;-0,3")</f>
        <v>0</v>
      </c>
      <c r="AV79" s="49"/>
      <c r="AX79" t="s">
        <v>211</v>
      </c>
      <c r="AY79">
        <f>COUNTIF(B47:B85,"6")</f>
        <v>7</v>
      </c>
      <c r="AZ79">
        <f>COUNTIFS($B$47:$B$85,"6",$AV$35:$AV$73,"&gt;0")</f>
        <v>5</v>
      </c>
      <c r="BA79">
        <f>COUNTIFS($B$47:$B$85,"6",$AV$35:$AV$73,"&lt;0")</f>
        <v>2</v>
      </c>
      <c r="BB79">
        <f>COUNTIFS($B$47:$B$85,"6",$AV$35:$AV$73,"&gt;0,3")</f>
        <v>2</v>
      </c>
      <c r="BC79">
        <f>COUNTIFS($B$47:$B$85,"6",$AV$35:$AV$73,"&lt;-0,3")</f>
        <v>0</v>
      </c>
      <c r="BD79" s="49"/>
      <c r="BH79">
        <v>28</v>
      </c>
      <c r="BI79">
        <f t="shared" si="27"/>
        <v>0.83640211820833399</v>
      </c>
      <c r="BJ79">
        <f t="shared" si="33"/>
        <v>0.72134961479458459</v>
      </c>
      <c r="BK79">
        <f t="shared" si="34"/>
        <v>1.0096889285052022</v>
      </c>
      <c r="BL79">
        <f t="shared" si="35"/>
        <v>0.68529263473760738</v>
      </c>
      <c r="BM79">
        <f t="shared" si="36"/>
        <v>0.17343277617626812</v>
      </c>
      <c r="BN79">
        <f t="shared" si="37"/>
        <v>-3.6002225256662024E-2</v>
      </c>
      <c r="BO79">
        <f t="shared" si="38"/>
        <v>-0.79060604528060185</v>
      </c>
      <c r="BP79">
        <f t="shared" si="39"/>
        <v>-1.1020999679697909</v>
      </c>
      <c r="BQ79">
        <f t="shared" si="40"/>
        <v>-1.5895273352551458</v>
      </c>
      <c r="BR79">
        <f t="shared" si="41"/>
        <v>-2.2325620796035008</v>
      </c>
      <c r="BS79">
        <f t="shared" si="42"/>
        <v>-2.6382613665098869</v>
      </c>
      <c r="BT79">
        <f t="shared" si="43"/>
        <v>-2.4281840894148621</v>
      </c>
      <c r="BU79">
        <f t="shared" si="44"/>
        <v>-1.757080968998129</v>
      </c>
      <c r="BV79">
        <f t="shared" si="45"/>
        <v>-0.8428561169271227</v>
      </c>
      <c r="BW79">
        <f t="shared" si="32"/>
        <v>-0.70636281798412004</v>
      </c>
      <c r="BX79">
        <f t="shared" si="29"/>
        <v>-2.6131673494158658</v>
      </c>
    </row>
    <row r="80" spans="1:76">
      <c r="A80">
        <v>2013</v>
      </c>
      <c r="B80">
        <v>2</v>
      </c>
      <c r="C80">
        <v>5</v>
      </c>
      <c r="D80">
        <v>8</v>
      </c>
      <c r="E80">
        <v>9</v>
      </c>
      <c r="F80" s="15">
        <v>6</v>
      </c>
      <c r="H80" s="17">
        <v>0.23458629191321598</v>
      </c>
      <c r="I80" s="17">
        <v>8.1035700197237936E-2</v>
      </c>
      <c r="J80" s="17">
        <v>0.5151232248520714</v>
      </c>
      <c r="K80" s="17">
        <v>0.42453570019724052</v>
      </c>
      <c r="L80" s="17">
        <v>0.2804957100591719</v>
      </c>
      <c r="M80" s="17">
        <v>0.34318836291913279</v>
      </c>
      <c r="N80" s="17">
        <v>-0.25228550295857993</v>
      </c>
      <c r="O80" s="17">
        <v>-0.24674753451676518</v>
      </c>
      <c r="P80" s="17">
        <v>0.32622485207100593</v>
      </c>
      <c r="Q80" s="17">
        <v>-0.37668639053254455</v>
      </c>
      <c r="R80" s="17">
        <v>-0.75611834319526705</v>
      </c>
      <c r="S80" s="17">
        <v>-0.68853846153846243</v>
      </c>
      <c r="T80" s="17">
        <v>-0.37262721893491135</v>
      </c>
      <c r="U80" s="17">
        <v>-6.1319526627218915E-2</v>
      </c>
      <c r="V80" s="17">
        <v>-0.30629585798816583</v>
      </c>
      <c r="W80" s="17">
        <v>-1.3841183431952639</v>
      </c>
      <c r="Z80">
        <v>8</v>
      </c>
      <c r="AA80">
        <v>5</v>
      </c>
      <c r="AB80">
        <v>-1.61</v>
      </c>
      <c r="AC80" s="13">
        <v>2.5456188044928898</v>
      </c>
      <c r="AD80" s="14">
        <v>0.91554755818883304</v>
      </c>
      <c r="AG80">
        <f t="shared" si="30"/>
        <v>37</v>
      </c>
      <c r="AH80">
        <f t="shared" si="31"/>
        <v>27</v>
      </c>
      <c r="AP80" t="s">
        <v>212</v>
      </c>
      <c r="AQ80">
        <f>COUNTIF(AQ35:AQ73,"9")</f>
        <v>10</v>
      </c>
      <c r="AR80">
        <f>COUNTIFS(AQ35:AQ73,"9",AV35:AV73,"&gt;0")</f>
        <v>3</v>
      </c>
      <c r="AS80">
        <f>COUNTIFS(AQ35:AQ73,"9",AV35:AV73,"&lt;0")</f>
        <v>7</v>
      </c>
      <c r="AT80">
        <f>COUNTIFS(AQ35:AQ73,"9",AV35:AV73,"&gt;0,3")</f>
        <v>0</v>
      </c>
      <c r="AU80">
        <f>COUNTIFS(AQ35:AQ73,"9",AV35:AV73,"&lt;-0,3")</f>
        <v>1</v>
      </c>
      <c r="AV80" s="49"/>
      <c r="AX80" t="s">
        <v>251</v>
      </c>
      <c r="AY80">
        <f>COUNTIF(B47:B85,"10")</f>
        <v>1</v>
      </c>
      <c r="AZ80">
        <f>COUNTIFS($B$47:$B$85,"10",$AV$35:$AV$73,"&gt;0")</f>
        <v>1</v>
      </c>
      <c r="BA80">
        <f>COUNTIFS($B$47:$B$85,"10",$AV$35:$AV$73,"&lt;0")</f>
        <v>0</v>
      </c>
      <c r="BB80">
        <f>COUNTIFS($B$47:$B$85,"10",$AV$35:$AV$73,"&gt;0,3")</f>
        <v>0</v>
      </c>
      <c r="BC80">
        <f>COUNTIFS($B$47:$B$85,"10",$AV$35:$AV$73,"&lt;-0,3")</f>
        <v>0</v>
      </c>
      <c r="BD80" s="49"/>
      <c r="BH80">
        <v>29</v>
      </c>
      <c r="BI80">
        <f t="shared" si="27"/>
        <v>0.84197302719196498</v>
      </c>
      <c r="BJ80">
        <f t="shared" si="33"/>
        <v>0.86262400579915322</v>
      </c>
      <c r="BK80">
        <f t="shared" si="34"/>
        <v>1.360752223570864</v>
      </c>
      <c r="BL80">
        <f t="shared" si="35"/>
        <v>1.1746126097877601</v>
      </c>
      <c r="BM80">
        <f t="shared" si="36"/>
        <v>0.51842144675399204</v>
      </c>
      <c r="BN80">
        <f t="shared" si="37"/>
        <v>0.31171198098417152</v>
      </c>
      <c r="BO80">
        <f t="shared" si="38"/>
        <v>0.27246754834032916</v>
      </c>
      <c r="BP80">
        <f t="shared" si="39"/>
        <v>-0.47598449063537857</v>
      </c>
      <c r="BQ80">
        <f t="shared" si="40"/>
        <v>-0.37986759722854391</v>
      </c>
      <c r="BR80">
        <f t="shared" si="41"/>
        <v>-1.5447964395893401</v>
      </c>
      <c r="BS80">
        <f t="shared" si="42"/>
        <v>-1.8785564153138115</v>
      </c>
      <c r="BT80">
        <f t="shared" si="43"/>
        <v>-1.4641906640368214</v>
      </c>
      <c r="BU80">
        <f t="shared" si="44"/>
        <v>-1.3280481464623479</v>
      </c>
      <c r="BV80">
        <f t="shared" si="45"/>
        <v>-0.20117240681737705</v>
      </c>
      <c r="BW80">
        <f t="shared" si="32"/>
        <v>0.10126708137358997</v>
      </c>
      <c r="BX80">
        <f t="shared" si="29"/>
        <v>-3.5611376118950044</v>
      </c>
    </row>
    <row r="81" spans="1:76">
      <c r="A81">
        <v>2014</v>
      </c>
      <c r="B81">
        <v>10</v>
      </c>
      <c r="C81">
        <v>5</v>
      </c>
      <c r="D81">
        <v>1</v>
      </c>
      <c r="E81">
        <v>9</v>
      </c>
      <c r="F81" s="15">
        <v>6</v>
      </c>
      <c r="H81" s="17">
        <v>0.27626314924391943</v>
      </c>
      <c r="I81" s="17">
        <v>0.22785496383957846</v>
      </c>
      <c r="J81" s="17">
        <v>0.62011433267587157</v>
      </c>
      <c r="K81" s="17">
        <v>0.56541051939513665</v>
      </c>
      <c r="L81" s="17">
        <v>0.34364204470742965</v>
      </c>
      <c r="M81" s="17">
        <v>0.33757790927021758</v>
      </c>
      <c r="N81" s="17">
        <v>0.22261998685075607</v>
      </c>
      <c r="O81" s="17">
        <v>0.13749243918474702</v>
      </c>
      <c r="P81" s="17">
        <v>-2.3889546351084787E-2</v>
      </c>
      <c r="Q81" s="17">
        <v>-0.34416173570019737</v>
      </c>
      <c r="R81" s="17">
        <v>-0.76630374753451758</v>
      </c>
      <c r="S81" s="17">
        <v>-0.74728205128205216</v>
      </c>
      <c r="T81" s="17">
        <v>-0.30967652859960565</v>
      </c>
      <c r="U81" s="17">
        <v>0.29924654832347147</v>
      </c>
      <c r="V81" s="17">
        <v>0.42290729783037462</v>
      </c>
      <c r="W81" s="17">
        <v>0.19302958579881901</v>
      </c>
      <c r="Z81">
        <v>7</v>
      </c>
      <c r="AA81">
        <v>5</v>
      </c>
      <c r="AB81">
        <v>-0.9</v>
      </c>
      <c r="AC81" s="13">
        <v>4.4433338503751099</v>
      </c>
      <c r="AD81" s="14">
        <v>5.3263945491254798</v>
      </c>
      <c r="AG81">
        <f t="shared" si="30"/>
        <v>30</v>
      </c>
      <c r="AH81">
        <f t="shared" si="31"/>
        <v>22</v>
      </c>
      <c r="AV81" s="49"/>
      <c r="BD81" s="49"/>
      <c r="BH81">
        <v>30</v>
      </c>
      <c r="BI81">
        <f t="shared" si="27"/>
        <v>0.78654393617559593</v>
      </c>
      <c r="BJ81">
        <f t="shared" si="33"/>
        <v>0.98923173013705501</v>
      </c>
      <c r="BK81">
        <f t="shared" si="34"/>
        <v>1.4607321853031927</v>
      </c>
      <c r="BL81">
        <f t="shared" si="35"/>
        <v>1.6852659181712459</v>
      </c>
      <c r="BM81">
        <f t="shared" si="36"/>
        <v>0.67416011733171599</v>
      </c>
      <c r="BN81">
        <f t="shared" si="37"/>
        <v>0.69609285389167175</v>
      </c>
      <c r="BO81">
        <f t="shared" si="38"/>
        <v>-0.51279219137207332</v>
      </c>
      <c r="BP81">
        <f t="shared" si="39"/>
        <v>0.27679765336570039</v>
      </c>
      <c r="BQ81">
        <f t="shared" si="40"/>
        <v>1.4797921407980581</v>
      </c>
      <c r="BR81">
        <f t="shared" si="41"/>
        <v>1.1429692004248209</v>
      </c>
      <c r="BS81">
        <f t="shared" si="42"/>
        <v>0.52114853588226373</v>
      </c>
      <c r="BT81">
        <f t="shared" si="43"/>
        <v>0.39980276134121906</v>
      </c>
      <c r="BU81">
        <f t="shared" si="44"/>
        <v>0.44098467607343322</v>
      </c>
      <c r="BV81">
        <f t="shared" si="45"/>
        <v>0.61051130329236858</v>
      </c>
      <c r="BW81">
        <f t="shared" si="32"/>
        <v>-0.22110301926870002</v>
      </c>
      <c r="BX81">
        <f t="shared" si="29"/>
        <v>-1.5991078743741423</v>
      </c>
    </row>
    <row r="82" spans="1:76">
      <c r="A82">
        <v>2015</v>
      </c>
      <c r="B82">
        <v>2</v>
      </c>
      <c r="C82">
        <v>5</v>
      </c>
      <c r="D82">
        <v>4</v>
      </c>
      <c r="E82">
        <v>9</v>
      </c>
      <c r="F82" s="15">
        <v>6</v>
      </c>
      <c r="H82" s="17">
        <v>0.55385667324128973</v>
      </c>
      <c r="I82" s="17">
        <v>0.3323408941485857</v>
      </c>
      <c r="J82" s="17">
        <v>0.95077210716633842</v>
      </c>
      <c r="K82" s="17">
        <v>0.7362853385930328</v>
      </c>
      <c r="L82" s="17">
        <v>0.39695504602235404</v>
      </c>
      <c r="M82" s="17">
        <v>0.40430078895463578</v>
      </c>
      <c r="N82" s="17">
        <v>1.4375254766600918</v>
      </c>
      <c r="O82" s="17">
        <v>0.72173241288625911</v>
      </c>
      <c r="P82" s="17">
        <v>0.88599605522682445</v>
      </c>
      <c r="Q82" s="17">
        <v>0.5083629191321497</v>
      </c>
      <c r="R82" s="17">
        <v>0.23351084812623185</v>
      </c>
      <c r="S82" s="17">
        <v>0.26397435897435795</v>
      </c>
      <c r="T82" s="17">
        <v>0.23327416173570006</v>
      </c>
      <c r="U82" s="17">
        <v>0.9198126232741618</v>
      </c>
      <c r="V82" s="17">
        <v>1.0121104536489152</v>
      </c>
      <c r="W82" s="17">
        <v>1.2001775147929019</v>
      </c>
      <c r="Z82">
        <v>7</v>
      </c>
      <c r="AA82">
        <v>1</v>
      </c>
      <c r="AB82">
        <v>1.81</v>
      </c>
      <c r="AC82" s="13">
        <v>37.4157956264417</v>
      </c>
      <c r="AD82" s="14">
        <v>40.649789416977903</v>
      </c>
      <c r="AG82">
        <f t="shared" si="30"/>
        <v>4</v>
      </c>
      <c r="AH82">
        <f t="shared" si="31"/>
        <v>3</v>
      </c>
      <c r="AP82" t="s">
        <v>219</v>
      </c>
      <c r="AQ82" t="s">
        <v>163</v>
      </c>
      <c r="AR82" t="s">
        <v>164</v>
      </c>
      <c r="AS82" t="s">
        <v>165</v>
      </c>
      <c r="AT82" t="s">
        <v>166</v>
      </c>
      <c r="AU82" t="s">
        <v>167</v>
      </c>
      <c r="AV82" s="48" t="s">
        <v>222</v>
      </c>
      <c r="AX82" t="s">
        <v>229</v>
      </c>
      <c r="AY82" t="s">
        <v>163</v>
      </c>
      <c r="AZ82" t="s">
        <v>164</v>
      </c>
      <c r="BA82" t="s">
        <v>165</v>
      </c>
      <c r="BB82" t="s">
        <v>166</v>
      </c>
      <c r="BC82" t="s">
        <v>167</v>
      </c>
      <c r="BD82" s="48" t="s">
        <v>221</v>
      </c>
      <c r="BH82">
        <v>31</v>
      </c>
      <c r="BI82">
        <f t="shared" si="27"/>
        <v>1.040114845159227</v>
      </c>
      <c r="BJ82">
        <f t="shared" si="33"/>
        <v>0.88817278780829012</v>
      </c>
      <c r="BK82">
        <f t="shared" si="34"/>
        <v>1.2474621470355212</v>
      </c>
      <c r="BL82">
        <f t="shared" si="35"/>
        <v>0.99191922655473208</v>
      </c>
      <c r="BM82">
        <f t="shared" si="36"/>
        <v>0.20723212124277304</v>
      </c>
      <c r="BN82">
        <f t="shared" si="37"/>
        <v>0.10347372679917183</v>
      </c>
      <c r="BO82">
        <f t="shared" si="38"/>
        <v>-0.93388526441780928</v>
      </c>
      <c r="BP82">
        <f t="shared" si="39"/>
        <v>-0.97375353596655412</v>
      </c>
      <c r="BQ82">
        <f t="shared" si="40"/>
        <v>-1.58054812117534</v>
      </c>
      <c r="BR82">
        <f t="shared" si="41"/>
        <v>-2.3192651595610188</v>
      </c>
      <c r="BS82">
        <f t="shared" si="42"/>
        <v>-2.6391465129216609</v>
      </c>
      <c r="BT82">
        <f t="shared" si="43"/>
        <v>-2.0662038132807403</v>
      </c>
      <c r="BU82">
        <f t="shared" si="44"/>
        <v>-1.6299825013907858</v>
      </c>
      <c r="BV82">
        <f t="shared" si="45"/>
        <v>-0.6878049865978858</v>
      </c>
      <c r="BW82">
        <f t="shared" si="32"/>
        <v>-0.60347311991099006</v>
      </c>
      <c r="BX82">
        <f t="shared" si="29"/>
        <v>-2.7970781368532802</v>
      </c>
    </row>
    <row r="83" spans="1:76">
      <c r="A83">
        <v>2016</v>
      </c>
      <c r="B83">
        <v>6</v>
      </c>
      <c r="C83">
        <v>5</v>
      </c>
      <c r="D83">
        <v>1</v>
      </c>
      <c r="E83">
        <v>9</v>
      </c>
      <c r="F83" s="15">
        <v>6</v>
      </c>
      <c r="H83" s="17">
        <v>0.14561686390532649</v>
      </c>
      <c r="I83" s="17">
        <v>0.35049349112425959</v>
      </c>
      <c r="J83" s="17">
        <v>0.88909654832347185</v>
      </c>
      <c r="K83" s="17">
        <v>1.221160157790929</v>
      </c>
      <c r="L83" s="17">
        <v>0.74310138067061171</v>
      </c>
      <c r="M83" s="17">
        <v>0.870023668639054</v>
      </c>
      <c r="N83" s="17">
        <v>0.36243096646942791</v>
      </c>
      <c r="O83" s="17">
        <v>0.94597238658777139</v>
      </c>
      <c r="P83" s="17">
        <v>2.5658816568047338</v>
      </c>
      <c r="Q83" s="17">
        <v>2.2908875739644969</v>
      </c>
      <c r="R83" s="17">
        <v>2.1933254437869816</v>
      </c>
      <c r="S83" s="17">
        <v>1.7952307692307681</v>
      </c>
      <c r="T83" s="17">
        <v>1.3462248520710058</v>
      </c>
      <c r="U83" s="17">
        <v>1.0703786982248522</v>
      </c>
      <c r="V83" s="17">
        <v>0.4213136094674555</v>
      </c>
      <c r="W83" s="17">
        <v>1.5773254437869848</v>
      </c>
      <c r="Z83">
        <v>8</v>
      </c>
      <c r="AA83">
        <v>1</v>
      </c>
      <c r="AB83">
        <v>-1.63</v>
      </c>
      <c r="AC83" s="13">
        <v>0.56438947686569596</v>
      </c>
      <c r="AD83" s="14">
        <v>5.0269821368474004</v>
      </c>
      <c r="AG83">
        <f t="shared" si="30"/>
        <v>38</v>
      </c>
      <c r="AH83">
        <f t="shared" si="31"/>
        <v>27</v>
      </c>
      <c r="AP83" t="s">
        <v>202</v>
      </c>
      <c r="AQ83">
        <f>COUNTIF(AR35:AR73,"7")</f>
        <v>14</v>
      </c>
      <c r="AR83">
        <f>COUNTIFS(AR35:AR73,"7",AV35:AV73,"&gt;0")</f>
        <v>7</v>
      </c>
      <c r="AS83">
        <f>COUNTIFS(AR35:AR73,"7",AV35:AV73,"&lt;0")</f>
        <v>7</v>
      </c>
      <c r="AT83">
        <f>COUNTIFS(AR35:AR73,"7",AV35:AV73,"&gt;0,3")</f>
        <v>3</v>
      </c>
      <c r="AU83">
        <f>COUNTIFS(AR35:AR73,"7",AV35:AV73,"&lt;-0,3")</f>
        <v>0</v>
      </c>
      <c r="AV83" s="49"/>
      <c r="AX83" t="s">
        <v>160</v>
      </c>
      <c r="AY83">
        <f>COUNTIF($C$47:$C$85,"1")</f>
        <v>14</v>
      </c>
      <c r="AZ83">
        <f>COUNTIFS($C$47:$C$85,"1",$AV$35:$AV$73,"&gt;0")</f>
        <v>7</v>
      </c>
      <c r="BA83">
        <f>COUNTIFS($C$47:$C$85,"1",$AV$35:$AV$73,"&lt;0")</f>
        <v>7</v>
      </c>
      <c r="BB83">
        <f>COUNTIFS($C$47:$C$85,"1",$AV$35:$AV$73,"&gt;0,3")</f>
        <v>2</v>
      </c>
      <c r="BC83">
        <f>COUNTIFS($C$47:$C$85,"1",$AV$35:$AV$73,"&lt;-0,3")</f>
        <v>0</v>
      </c>
      <c r="BD83" s="49"/>
      <c r="BH83">
        <v>32</v>
      </c>
      <c r="BI83">
        <f t="shared" si="27"/>
        <v>0.98368575414285786</v>
      </c>
      <c r="BJ83">
        <f t="shared" si="33"/>
        <v>0.56078051214619196</v>
      </c>
      <c r="BK83">
        <f t="shared" si="34"/>
        <v>1.3719421087678501</v>
      </c>
      <c r="BL83">
        <f t="shared" si="35"/>
        <v>1.0702392016048847</v>
      </c>
      <c r="BM83">
        <f t="shared" si="36"/>
        <v>0.38813745848716363</v>
      </c>
      <c r="BN83">
        <f t="shared" si="37"/>
        <v>0.50952126637333872</v>
      </c>
      <c r="BO83">
        <f t="shared" si="38"/>
        <v>-0.11997833746354486</v>
      </c>
      <c r="BP83">
        <f t="shared" si="39"/>
        <v>-0.54763805863214188</v>
      </c>
      <c r="BQ83">
        <f t="shared" si="40"/>
        <v>-1.1008883831487384</v>
      </c>
      <c r="BR83">
        <f t="shared" si="41"/>
        <v>-1.7614995195468579</v>
      </c>
      <c r="BS83">
        <f t="shared" si="42"/>
        <v>-1.8994415617255851</v>
      </c>
      <c r="BT83">
        <f t="shared" si="43"/>
        <v>-1.4422103879026995</v>
      </c>
      <c r="BU83">
        <f t="shared" si="44"/>
        <v>-1.1509496788550047</v>
      </c>
      <c r="BV83">
        <f t="shared" si="45"/>
        <v>-0.23612127648814019</v>
      </c>
      <c r="BW83">
        <f t="shared" si="32"/>
        <v>-0.25584322055328002</v>
      </c>
      <c r="BX83">
        <f t="shared" si="29"/>
        <v>-3.2250483993324184</v>
      </c>
    </row>
    <row r="84" spans="1:76">
      <c r="A84">
        <v>2017</v>
      </c>
      <c r="B84">
        <v>2</v>
      </c>
      <c r="C84">
        <v>5</v>
      </c>
      <c r="D84">
        <v>8</v>
      </c>
      <c r="E84">
        <v>9</v>
      </c>
      <c r="F84" s="15">
        <v>6</v>
      </c>
      <c r="H84" s="17">
        <v>0.66329372123602992</v>
      </c>
      <c r="I84" s="17">
        <v>0.81364608809993344</v>
      </c>
      <c r="J84" s="17">
        <v>0.77150432281393866</v>
      </c>
      <c r="K84" s="17">
        <v>0.72470164365549194</v>
      </c>
      <c r="L84" s="17">
        <v>0.10808104865220286</v>
      </c>
      <c r="M84" s="17">
        <v>-8.8920118343194576E-2</v>
      </c>
      <c r="N84" s="17">
        <v>-0.23683021038790278</v>
      </c>
      <c r="O84" s="17">
        <v>5.3545693622616838E-2</v>
      </c>
      <c r="P84" s="17">
        <v>-0.63423274161735699</v>
      </c>
      <c r="Q84" s="17">
        <v>-0.78658777120315604</v>
      </c>
      <c r="R84" s="17">
        <v>-0.71685996055226919</v>
      </c>
      <c r="S84" s="17">
        <v>-0.33351282051282155</v>
      </c>
      <c r="T84" s="17">
        <v>-0.35082445759368852</v>
      </c>
      <c r="U84" s="17">
        <v>0.24094477317554244</v>
      </c>
      <c r="V84" s="17">
        <v>0.27051676528599589</v>
      </c>
      <c r="W84" s="17">
        <v>-0.10552662721893225</v>
      </c>
      <c r="Z84">
        <v>8</v>
      </c>
      <c r="AA84">
        <v>1</v>
      </c>
      <c r="AB84">
        <v>-1.05</v>
      </c>
      <c r="AC84" s="13">
        <v>18.883382405741902</v>
      </c>
      <c r="AD84" s="14">
        <v>2.1419833295314699</v>
      </c>
      <c r="AG84">
        <f t="shared" si="30"/>
        <v>33</v>
      </c>
      <c r="AH84">
        <f t="shared" si="31"/>
        <v>15</v>
      </c>
      <c r="AP84" t="s">
        <v>203</v>
      </c>
      <c r="AQ84">
        <f>COUNTIF(AR35:AR73,"8")</f>
        <v>24</v>
      </c>
      <c r="AR84">
        <f>COUNTIFS(AR35:AR73,"8",AV35:AV73,"&gt;0")</f>
        <v>10</v>
      </c>
      <c r="AS84">
        <f>COUNTIFS(AR35:AR73,"8",AV35:AV73,"&lt;0")</f>
        <v>14</v>
      </c>
      <c r="AT84">
        <f>COUNTIFS(AR35:AR73,"8",AV35:AV73,"&gt;0,3")</f>
        <v>1</v>
      </c>
      <c r="AU84">
        <f>COUNTIFS(AR35:AR73,"8",AV35:AV73,"&lt;-0,3")</f>
        <v>2</v>
      </c>
      <c r="AV84" s="49"/>
      <c r="AX84" t="s">
        <v>161</v>
      </c>
      <c r="AY84">
        <f>COUNTIF($C$47:$C$85,"5")</f>
        <v>25</v>
      </c>
      <c r="AZ84">
        <f>COUNTIFS($C$47:$C$85,"5",$AV$35:$AV$73,"&gt;0")</f>
        <v>11</v>
      </c>
      <c r="BA84">
        <f>COUNTIFS($C$47:$C$85,"5",$AV$35:$AV$73,"&lt;0")</f>
        <v>14</v>
      </c>
      <c r="BB84">
        <f>COUNTIFS($C$47:$C$85,"5",$AV$35:$AV$73,"&gt;0,3")</f>
        <v>3</v>
      </c>
      <c r="BC84">
        <f>COUNTIFS($C$47:$C$85,"5",$AV$35:$AV$73,"&lt;-0,3")</f>
        <v>2</v>
      </c>
      <c r="BD84" s="49"/>
      <c r="BH84">
        <v>33</v>
      </c>
      <c r="BI84">
        <f t="shared" si="27"/>
        <v>0.7673399964598222</v>
      </c>
      <c r="BJ84">
        <f t="shared" si="33"/>
        <v>0.54705490315076055</v>
      </c>
      <c r="BK84">
        <f t="shared" si="34"/>
        <v>1.3452554038335118</v>
      </c>
      <c r="BL84">
        <f t="shared" si="35"/>
        <v>1.1982258433217039</v>
      </c>
      <c r="BM84">
        <f t="shared" si="36"/>
        <v>0.57779279573155407</v>
      </c>
      <c r="BN84">
        <f t="shared" si="37"/>
        <v>0.65090213928083895</v>
      </c>
      <c r="BO84">
        <f t="shared" si="38"/>
        <v>-0.31273807717594732</v>
      </c>
      <c r="BP84">
        <f t="shared" si="39"/>
        <v>-0.40485591463106302</v>
      </c>
      <c r="BQ84">
        <f t="shared" si="40"/>
        <v>0.31877135487786379</v>
      </c>
      <c r="BR84">
        <f t="shared" si="41"/>
        <v>-0.8637338795326972</v>
      </c>
      <c r="BS84">
        <f t="shared" si="42"/>
        <v>-1.4197366105295097</v>
      </c>
      <c r="BT84">
        <f t="shared" si="43"/>
        <v>-1.2582169625246591</v>
      </c>
      <c r="BU84">
        <f t="shared" si="44"/>
        <v>-0.83191685631922363</v>
      </c>
      <c r="BV84">
        <f t="shared" si="45"/>
        <v>-2.4437566378394573E-2</v>
      </c>
      <c r="BW84">
        <f t="shared" si="32"/>
        <v>-0.35821332119557003</v>
      </c>
      <c r="BX84">
        <f t="shared" si="29"/>
        <v>-2.8730186618115567</v>
      </c>
    </row>
    <row r="85" spans="1:76">
      <c r="A85">
        <v>2018</v>
      </c>
      <c r="B85">
        <v>2</v>
      </c>
      <c r="C85">
        <v>5</v>
      </c>
      <c r="D85">
        <v>8</v>
      </c>
      <c r="E85">
        <v>9</v>
      </c>
      <c r="F85" s="15">
        <v>6</v>
      </c>
      <c r="H85" s="35">
        <v>0.60597057856673353</v>
      </c>
      <c r="I85" s="35">
        <v>0.32979868507560728</v>
      </c>
      <c r="J85" s="35">
        <v>0.70307876397107216</v>
      </c>
      <c r="K85" s="35">
        <v>0.61157646285338807</v>
      </c>
      <c r="L85" s="35">
        <v>9.7227383300460601E-2</v>
      </c>
      <c r="M85" s="35">
        <v>0.28213609467455691</v>
      </c>
      <c r="N85" s="35">
        <v>2.7241946088099843E-2</v>
      </c>
      <c r="O85" s="35">
        <v>-0.4955476660092043</v>
      </c>
      <c r="P85" s="35">
        <v>-0.84434714003944766</v>
      </c>
      <c r="Q85" s="35">
        <v>-1.1340631163708088</v>
      </c>
      <c r="R85" s="35">
        <v>-1.2470453648915196</v>
      </c>
      <c r="S85" s="35">
        <v>-1.0622564102564112</v>
      </c>
      <c r="T85" s="35">
        <v>-0.99787376725838273</v>
      </c>
      <c r="U85" s="35">
        <v>-0.33848915187376721</v>
      </c>
      <c r="V85" s="35">
        <v>-0.15028007889546366</v>
      </c>
      <c r="W85" s="35">
        <v>-0.91837869822484941</v>
      </c>
      <c r="Z85">
        <v>8</v>
      </c>
      <c r="AA85">
        <v>5</v>
      </c>
      <c r="AB85">
        <v>-0.13</v>
      </c>
      <c r="AC85" s="13">
        <v>0.93540322345452798</v>
      </c>
      <c r="AD85" s="14">
        <v>5.4234736042290796</v>
      </c>
      <c r="AG85">
        <f t="shared" si="30"/>
        <v>21</v>
      </c>
      <c r="AH85">
        <f t="shared" si="31"/>
        <v>5</v>
      </c>
      <c r="AV85" s="49"/>
      <c r="BD85" s="49"/>
      <c r="BH85">
        <v>34</v>
      </c>
      <c r="BI85">
        <f t="shared" si="27"/>
        <v>0.82516090544345322</v>
      </c>
      <c r="BJ85">
        <f t="shared" si="33"/>
        <v>0.70799596082199567</v>
      </c>
      <c r="BK85">
        <f t="shared" si="34"/>
        <v>1.4754020322325072</v>
      </c>
      <c r="BL85">
        <f t="shared" si="35"/>
        <v>1.3625458183718566</v>
      </c>
      <c r="BM85">
        <f t="shared" si="36"/>
        <v>0.64994813297594467</v>
      </c>
      <c r="BN85">
        <f t="shared" si="37"/>
        <v>0.65461634552167236</v>
      </c>
      <c r="BO85">
        <f t="shared" si="38"/>
        <v>0.16033551644498362</v>
      </c>
      <c r="BP85">
        <f t="shared" si="39"/>
        <v>-2.540710396331744E-2</v>
      </c>
      <c r="BQ85">
        <f t="shared" si="40"/>
        <v>-3.1568907095534254E-2</v>
      </c>
      <c r="BR85">
        <f t="shared" si="41"/>
        <v>-0.8459682395185365</v>
      </c>
      <c r="BS85">
        <f t="shared" si="42"/>
        <v>-1.4500316593334341</v>
      </c>
      <c r="BT85">
        <f t="shared" si="43"/>
        <v>-1.3342235371466182</v>
      </c>
      <c r="BU85">
        <f t="shared" si="44"/>
        <v>-0.78288403378344251</v>
      </c>
      <c r="BV85">
        <f t="shared" si="45"/>
        <v>0.33724614373135109</v>
      </c>
      <c r="BW85">
        <f>V81+V$88*$BH85</f>
        <v>0.36941657816213996</v>
      </c>
      <c r="BX85">
        <f t="shared" si="29"/>
        <v>-1.3409889242906945</v>
      </c>
    </row>
    <row r="86" spans="1:76">
      <c r="F86" t="s">
        <v>162</v>
      </c>
      <c r="H86" s="14">
        <f>SUMPRODUCT(ABS(H47:H85))</f>
        <v>10.908209730440516</v>
      </c>
      <c r="I86" s="14">
        <f t="shared" ref="I86:W86" si="46">SUMPRODUCT(ABS(I47:I85))</f>
        <v>9.5954618671926237</v>
      </c>
      <c r="J86" s="14">
        <f t="shared" si="46"/>
        <v>14.593092291255761</v>
      </c>
      <c r="K86" s="14">
        <f t="shared" si="46"/>
        <v>13.947000788954673</v>
      </c>
      <c r="L86" s="14">
        <f t="shared" si="46"/>
        <v>8.3039422255095339</v>
      </c>
      <c r="M86" s="14">
        <f t="shared" si="46"/>
        <v>10.138622287968447</v>
      </c>
      <c r="N86" s="14">
        <f t="shared" si="46"/>
        <v>19.22014546351085</v>
      </c>
      <c r="O86" s="14">
        <f t="shared" si="46"/>
        <v>20.003174884944116</v>
      </c>
      <c r="P86" s="14">
        <f t="shared" si="46"/>
        <v>35.521096646942802</v>
      </c>
      <c r="Q86" s="14">
        <f t="shared" si="46"/>
        <v>39.038579881656808</v>
      </c>
      <c r="R86" s="14">
        <f t="shared" si="46"/>
        <v>38.180962524654831</v>
      </c>
      <c r="S86" s="14">
        <f t="shared" si="46"/>
        <v>31.62715384615386</v>
      </c>
      <c r="T86" s="14">
        <f t="shared" si="46"/>
        <v>25.055278106508883</v>
      </c>
      <c r="U86" s="14">
        <f t="shared" si="46"/>
        <v>19.383773175542409</v>
      </c>
      <c r="V86" s="14">
        <f t="shared" si="46"/>
        <v>19.780358974358972</v>
      </c>
      <c r="W86" s="14">
        <f t="shared" si="46"/>
        <v>36.379467455621295</v>
      </c>
      <c r="Z86">
        <v>8</v>
      </c>
      <c r="AA86">
        <v>5</v>
      </c>
      <c r="AB86">
        <v>-0.09</v>
      </c>
      <c r="AC86" s="13">
        <v>1.8961390557484099</v>
      </c>
      <c r="AD86" s="14">
        <v>7.1927251880858103</v>
      </c>
      <c r="AG86">
        <f t="shared" si="30"/>
        <v>20</v>
      </c>
      <c r="AH86">
        <f t="shared" si="31"/>
        <v>13</v>
      </c>
      <c r="AP86" t="s">
        <v>220</v>
      </c>
      <c r="AQ86" t="s">
        <v>163</v>
      </c>
      <c r="AR86" t="s">
        <v>164</v>
      </c>
      <c r="AS86" t="s">
        <v>165</v>
      </c>
      <c r="AT86" t="s">
        <v>166</v>
      </c>
      <c r="AU86" t="s">
        <v>167</v>
      </c>
      <c r="AV86" s="48" t="s">
        <v>221</v>
      </c>
      <c r="AX86" t="s">
        <v>230</v>
      </c>
      <c r="AY86" t="s">
        <v>163</v>
      </c>
      <c r="AZ86" t="s">
        <v>164</v>
      </c>
      <c r="BA86" t="s">
        <v>165</v>
      </c>
      <c r="BB86" t="s">
        <v>166</v>
      </c>
      <c r="BC86" t="s">
        <v>167</v>
      </c>
      <c r="BD86" s="48" t="s">
        <v>221</v>
      </c>
      <c r="BH86">
        <v>35</v>
      </c>
      <c r="BI86">
        <f t="shared" si="27"/>
        <v>1.1188984810937508</v>
      </c>
      <c r="BJ86">
        <f t="shared" si="33"/>
        <v>0.82660368515989746</v>
      </c>
      <c r="BK86">
        <f t="shared" si="34"/>
        <v>1.8312153272981693</v>
      </c>
      <c r="BL86">
        <f t="shared" si="35"/>
        <v>1.5568657934220091</v>
      </c>
      <c r="BM86">
        <f t="shared" si="36"/>
        <v>0.71227013688700191</v>
      </c>
      <c r="BN86">
        <f t="shared" si="37"/>
        <v>0.73066388509583924</v>
      </c>
      <c r="BO86">
        <f t="shared" si="38"/>
        <v>1.3734091100659143</v>
      </c>
      <c r="BP86">
        <f t="shared" si="39"/>
        <v>0.55404170670442809</v>
      </c>
      <c r="BQ86">
        <f t="shared" si="40"/>
        <v>0.87809083093106766</v>
      </c>
      <c r="BR86">
        <f t="shared" si="41"/>
        <v>-8.2025995043758515E-3</v>
      </c>
      <c r="BS86">
        <f t="shared" si="42"/>
        <v>-0.47032670813735883</v>
      </c>
      <c r="BT86">
        <f t="shared" si="43"/>
        <v>-0.34023011176857776</v>
      </c>
      <c r="BU86">
        <f t="shared" si="44"/>
        <v>-0.25385121124766141</v>
      </c>
      <c r="BV86">
        <f t="shared" si="45"/>
        <v>0.95892985384109675</v>
      </c>
      <c r="BW86">
        <f t="shared" ref="BW86:BW88" si="47">V82+V$88*$BH86</f>
        <v>0.95704647751985006</v>
      </c>
      <c r="BX86">
        <f t="shared" si="29"/>
        <v>-0.37895918676983253</v>
      </c>
    </row>
    <row r="87" spans="1:76">
      <c r="Z87">
        <v>8</v>
      </c>
      <c r="AA87">
        <v>5</v>
      </c>
      <c r="AB87">
        <v>0.77</v>
      </c>
      <c r="AC87" s="13">
        <v>0.57674330477193803</v>
      </c>
      <c r="AD87" s="14">
        <v>0.627578923332476</v>
      </c>
      <c r="AG87">
        <f t="shared" si="30"/>
        <v>11</v>
      </c>
      <c r="AH87">
        <f t="shared" si="31"/>
        <v>6</v>
      </c>
      <c r="AP87" t="s">
        <v>211</v>
      </c>
      <c r="AQ87">
        <f>COUNTIF(AS35:AS73,"6")</f>
        <v>28</v>
      </c>
      <c r="AR87">
        <f>COUNTIFS(AS35:AS73,"6",AV35:AV73,"&gt;0")</f>
        <v>14</v>
      </c>
      <c r="AS87">
        <f>COUNTIFS(AS35:AS73,"6",AV35:AV73,"&lt;0")</f>
        <v>14</v>
      </c>
      <c r="AT87">
        <f>COUNTIFS(AS35:AS73,"6",AV34:AV72,"&gt;0,3")</f>
        <v>3</v>
      </c>
      <c r="AU87">
        <f>COUNTIFS(AS35:AS73,"6",AV35:AV73,"&lt;-0,3")</f>
        <v>1</v>
      </c>
      <c r="AV87" s="49"/>
      <c r="AX87" t="s">
        <v>160</v>
      </c>
      <c r="AY87">
        <f>COUNTIF($D$47:$D$85,"1")</f>
        <v>9</v>
      </c>
      <c r="AZ87">
        <f>COUNTIFS($D$47:$D$85,"1",$AV$35:$AV$73,"&gt;0")</f>
        <v>4</v>
      </c>
      <c r="BA87">
        <f>COUNTIFS($D$47:$D$85,"1",$AV$35:$AV$73,"&lt;0")</f>
        <v>5</v>
      </c>
      <c r="BB87">
        <f>COUNTIFS($D$47:$D$85,"1",$AV$35:$AV$73,"&gt;0,3")</f>
        <v>1</v>
      </c>
      <c r="BC87">
        <f>COUNTIFS($D$47:$D$85,"1",$AV$35:$AV$73,"&lt;-0,3")</f>
        <v>0</v>
      </c>
      <c r="BD87" s="49"/>
      <c r="BH87">
        <v>36</v>
      </c>
      <c r="BI87">
        <f t="shared" si="27"/>
        <v>0.72680272341071506</v>
      </c>
      <c r="BJ87">
        <f t="shared" si="33"/>
        <v>0.8588780761644661</v>
      </c>
      <c r="BK87">
        <f t="shared" si="34"/>
        <v>1.7946952890304977</v>
      </c>
      <c r="BL87">
        <f t="shared" si="35"/>
        <v>2.065185768472162</v>
      </c>
      <c r="BM87">
        <f t="shared" si="36"/>
        <v>1.0674254741313924</v>
      </c>
      <c r="BN87">
        <f t="shared" si="37"/>
        <v>1.2057114246700062</v>
      </c>
      <c r="BO87">
        <f t="shared" si="38"/>
        <v>0.29648270368684532</v>
      </c>
      <c r="BP87">
        <f t="shared" si="39"/>
        <v>0.77349051737217378</v>
      </c>
      <c r="BQ87">
        <f t="shared" si="40"/>
        <v>2.5577505689576698</v>
      </c>
      <c r="BR87">
        <f t="shared" si="41"/>
        <v>1.7595630405097848</v>
      </c>
      <c r="BS87">
        <f t="shared" si="42"/>
        <v>1.4693782430587168</v>
      </c>
      <c r="BT87">
        <f t="shared" si="43"/>
        <v>1.173763313609463</v>
      </c>
      <c r="BU87">
        <f t="shared" si="44"/>
        <v>0.84518161128811975</v>
      </c>
      <c r="BV87">
        <f t="shared" si="45"/>
        <v>1.1106135639508423</v>
      </c>
      <c r="BW87">
        <f t="shared" si="47"/>
        <v>0.36467637687755999</v>
      </c>
      <c r="BX87">
        <f t="shared" si="29"/>
        <v>-4.6929449248970689E-2</v>
      </c>
    </row>
    <row r="88" spans="1:76">
      <c r="H88" s="3">
        <f>(TREND(H47:H85,$A$323:$A$361,$A$361)-TREND(H47:H85,$A$323:$A$361,$A$323))/39</f>
        <v>1.6144051652927462E-2</v>
      </c>
      <c r="I88" s="3">
        <f t="shared" ref="I88:W88" si="48">(TREND(I47:I85,$A$323:$A$361,$A$361)-TREND(I47:I85,$A$323:$A$361,$A$323))/39</f>
        <v>1.4121794028894623E-2</v>
      </c>
      <c r="J88" s="3">
        <f t="shared" si="48"/>
        <v>2.5155520575195166E-2</v>
      </c>
      <c r="K88" s="3">
        <f t="shared" si="48"/>
        <v>2.3445155852256469E-2</v>
      </c>
      <c r="L88" s="3">
        <f t="shared" si="48"/>
        <v>9.0090025961327945E-3</v>
      </c>
      <c r="M88" s="3">
        <f t="shared" si="48"/>
        <v>9.3246598897486696E-3</v>
      </c>
      <c r="N88" s="3">
        <f t="shared" si="48"/>
        <v>-1.8318961884050717E-3</v>
      </c>
      <c r="O88" s="3">
        <f t="shared" si="48"/>
        <v>-4.7911630337666017E-3</v>
      </c>
      <c r="P88" s="3">
        <f t="shared" si="48"/>
        <v>-2.2586355130733732E-4</v>
      </c>
      <c r="Q88" s="3">
        <f t="shared" si="48"/>
        <v>-1.4759014818186445E-2</v>
      </c>
      <c r="R88" s="3">
        <f t="shared" si="48"/>
        <v>-2.0109644464674021E-2</v>
      </c>
      <c r="S88" s="3">
        <f t="shared" si="48"/>
        <v>-1.7262984878369591E-2</v>
      </c>
      <c r="T88" s="3">
        <f t="shared" si="48"/>
        <v>-1.3917867799524614E-2</v>
      </c>
      <c r="U88" s="3">
        <f t="shared" si="48"/>
        <v>1.1176351590552831E-3</v>
      </c>
      <c r="V88" s="3">
        <f t="shared" si="48"/>
        <v>-1.573256460830431E-3</v>
      </c>
      <c r="W88" s="3">
        <f t="shared" si="48"/>
        <v>-4.5118191473220985E-2</v>
      </c>
      <c r="Z88">
        <v>7</v>
      </c>
      <c r="AA88">
        <v>5</v>
      </c>
      <c r="AB88">
        <v>2.56</v>
      </c>
      <c r="AC88" s="13">
        <v>4.3495321614022604</v>
      </c>
      <c r="AD88" s="14">
        <v>10.7915094515664</v>
      </c>
      <c r="AG88">
        <f t="shared" si="30"/>
        <v>1</v>
      </c>
      <c r="AH88">
        <f t="shared" si="31"/>
        <v>1</v>
      </c>
      <c r="AP88" t="s">
        <v>202</v>
      </c>
      <c r="AQ88">
        <f>COUNTIF(AS35:AS73,"7")</f>
        <v>6</v>
      </c>
      <c r="AR88">
        <f>COUNTIFS(AS35:AS73,"7",AV35:AV73,"&gt;0")</f>
        <v>4</v>
      </c>
      <c r="AS88">
        <f>COUNTIFS(AS35:AS73,"7",AV35:AV73,"&lt;0")</f>
        <v>2</v>
      </c>
      <c r="AT88">
        <f>COUNTIFS(AS35:AS73,"7",AV34:AV72,"&gt;0,3")</f>
        <v>1</v>
      </c>
      <c r="AU88">
        <f>COUNTIFS(AS35:AS73,"7",AV35:AV73,"&lt;-0,3")</f>
        <v>1</v>
      </c>
      <c r="AV88" s="49"/>
      <c r="AX88" t="s">
        <v>226</v>
      </c>
      <c r="AY88">
        <f>COUNTIF($D$47:$D$85,"4")</f>
        <v>6</v>
      </c>
      <c r="AZ88">
        <f>COUNTIFS($D$47:$D$85,"4",$AV$35:$AV$73,"&gt;0")</f>
        <v>4</v>
      </c>
      <c r="BA88">
        <f>COUNTIFS($D$47:$D$85,"4",$AV$35:$AV$73,"&lt;0")</f>
        <v>2</v>
      </c>
      <c r="BB88">
        <f>COUNTIFS($D$47:$D$85,"4",$AV$35:$AV$73,"&gt;0,3")</f>
        <v>1</v>
      </c>
      <c r="BC88">
        <f>COUNTIFS($D$47:$D$85,"4",$AV$35:$AV$73,"&lt;-0,3")</f>
        <v>1</v>
      </c>
      <c r="BD88" s="49"/>
      <c r="BH88">
        <v>37</v>
      </c>
      <c r="BI88">
        <f t="shared" si="27"/>
        <v>1.260623632394346</v>
      </c>
      <c r="BJ88">
        <f t="shared" si="33"/>
        <v>1.3361524671690344</v>
      </c>
      <c r="BK88">
        <f t="shared" si="34"/>
        <v>1.7022585840961599</v>
      </c>
      <c r="BL88">
        <f t="shared" si="35"/>
        <v>1.5921724101889811</v>
      </c>
      <c r="BM88">
        <f t="shared" si="36"/>
        <v>0.44141414470911627</v>
      </c>
      <c r="BN88">
        <f t="shared" si="37"/>
        <v>0.25609229757750618</v>
      </c>
      <c r="BO88">
        <f t="shared" si="38"/>
        <v>-0.30461036935889041</v>
      </c>
      <c r="BP88">
        <f t="shared" si="39"/>
        <v>-0.12372733862674741</v>
      </c>
      <c r="BQ88">
        <f t="shared" si="40"/>
        <v>-0.64258969301572844</v>
      </c>
      <c r="BR88">
        <f t="shared" si="41"/>
        <v>-1.3326713194760544</v>
      </c>
      <c r="BS88">
        <f t="shared" si="42"/>
        <v>-1.460916805745208</v>
      </c>
      <c r="BT88">
        <f t="shared" si="43"/>
        <v>-0.97224326101249647</v>
      </c>
      <c r="BU88">
        <f t="shared" si="44"/>
        <v>-0.86578556617609925</v>
      </c>
      <c r="BV88">
        <f t="shared" si="45"/>
        <v>0.28229727406058791</v>
      </c>
      <c r="BW88">
        <f t="shared" si="47"/>
        <v>0.21230627623526993</v>
      </c>
      <c r="BX88">
        <f t="shared" si="29"/>
        <v>-1.7748997117281089</v>
      </c>
    </row>
    <row r="89" spans="1:76">
      <c r="A89" s="28" t="s">
        <v>238</v>
      </c>
      <c r="Z89">
        <v>8</v>
      </c>
      <c r="AA89">
        <v>5</v>
      </c>
      <c r="AB89">
        <v>-0.51</v>
      </c>
      <c r="AC89" s="13">
        <v>2.7723062203581099</v>
      </c>
      <c r="AD89" s="14">
        <v>4.22601999664447</v>
      </c>
      <c r="AE89">
        <f>CORREL(AC52:AC90,Z52:Z90)</f>
        <v>-0.30437771874964781</v>
      </c>
      <c r="AF89">
        <f>CORREL(AD52:AD90,AA52:AA90)</f>
        <v>-0.1490997803677673</v>
      </c>
      <c r="AG89">
        <f t="shared" si="30"/>
        <v>26</v>
      </c>
      <c r="AH89">
        <f t="shared" si="31"/>
        <v>9</v>
      </c>
      <c r="AV89" s="49"/>
      <c r="AX89" t="s">
        <v>203</v>
      </c>
      <c r="AY89">
        <f>COUNTIF($D$47:$D$85,"8")</f>
        <v>24</v>
      </c>
      <c r="AZ89">
        <f>COUNTIFS($D$47:$D$85,"8",$AV$35:$AV$73,"&gt;0")</f>
        <v>10</v>
      </c>
      <c r="BA89">
        <f>COUNTIFS($D$47:$D$85,"8",$AV$35:$AV$73,"&lt;0")</f>
        <v>14</v>
      </c>
      <c r="BB89">
        <f>COUNTIFS($D$47:$D$85,"8",$AV$35:$AV$73,"&gt;0,3")</f>
        <v>3</v>
      </c>
      <c r="BC89">
        <f>COUNTIFS($D$47:$D$85,"8",$AV$35:$AV$73,"&lt;-0,3")</f>
        <v>1</v>
      </c>
      <c r="BD89" s="49"/>
      <c r="BH89">
        <v>38</v>
      </c>
      <c r="BI89">
        <f t="shared" si="27"/>
        <v>1.2194445413779771</v>
      </c>
      <c r="BJ89">
        <f t="shared" si="33"/>
        <v>0.86642685817360299</v>
      </c>
      <c r="BK89">
        <f t="shared" si="34"/>
        <v>1.6589885458284885</v>
      </c>
      <c r="BL89">
        <f t="shared" si="35"/>
        <v>1.5024923852391339</v>
      </c>
      <c r="BM89">
        <f t="shared" si="36"/>
        <v>0.43956948195350681</v>
      </c>
      <c r="BN89">
        <f t="shared" si="37"/>
        <v>0.6364731704850064</v>
      </c>
      <c r="BO89">
        <f t="shared" si="38"/>
        <v>-4.2370109071292884E-2</v>
      </c>
      <c r="BP89">
        <f t="shared" si="39"/>
        <v>-0.67761186129233519</v>
      </c>
      <c r="BQ89">
        <f t="shared" si="40"/>
        <v>-0.85292995498912649</v>
      </c>
      <c r="BR89">
        <f t="shared" si="41"/>
        <v>-1.6949056794618937</v>
      </c>
      <c r="BS89">
        <f t="shared" si="42"/>
        <v>-2.0112118545491322</v>
      </c>
      <c r="BT89">
        <f t="shared" si="43"/>
        <v>-1.7182498356344555</v>
      </c>
      <c r="BU89">
        <f t="shared" si="44"/>
        <v>-1.5267527436403179</v>
      </c>
      <c r="BV89">
        <f t="shared" si="45"/>
        <v>-0.29601901582966644</v>
      </c>
      <c r="BW89">
        <f>V85+V$88*$BH89</f>
        <v>-0.21006382440702004</v>
      </c>
      <c r="BX89">
        <f t="shared" si="29"/>
        <v>-2.6328699742072468</v>
      </c>
    </row>
    <row r="90" spans="1:76">
      <c r="A90" t="s">
        <v>246</v>
      </c>
      <c r="Z90">
        <v>7</v>
      </c>
      <c r="AA90">
        <v>5</v>
      </c>
      <c r="AB90">
        <v>-0.85</v>
      </c>
      <c r="AC90" s="13">
        <v>58.660455859856903</v>
      </c>
      <c r="AD90" s="14">
        <v>23.920949358904299</v>
      </c>
      <c r="AF90">
        <f>CORREL(AA52:AA90,AB52:AB90)</f>
        <v>-0.35175530915665099</v>
      </c>
      <c r="AG90">
        <f t="shared" si="30"/>
        <v>29</v>
      </c>
      <c r="AH90">
        <f t="shared" si="31"/>
        <v>24</v>
      </c>
      <c r="AP90" t="s">
        <v>227</v>
      </c>
      <c r="AQ90" t="s">
        <v>163</v>
      </c>
      <c r="AR90" t="s">
        <v>164</v>
      </c>
      <c r="AS90" t="s">
        <v>165</v>
      </c>
      <c r="AT90" t="s">
        <v>166</v>
      </c>
      <c r="AU90" t="s">
        <v>167</v>
      </c>
      <c r="AV90" s="48" t="s">
        <v>222</v>
      </c>
      <c r="BD90" s="49"/>
    </row>
    <row r="91" spans="1:76">
      <c r="A91" s="6"/>
      <c r="B91" s="5" t="s">
        <v>239</v>
      </c>
      <c r="C91" s="5" t="s">
        <v>240</v>
      </c>
      <c r="D91" s="39" t="s">
        <v>241</v>
      </c>
      <c r="E91" s="25" t="s">
        <v>242</v>
      </c>
      <c r="F91" s="5" t="s">
        <v>184</v>
      </c>
      <c r="G91" s="5" t="s">
        <v>183</v>
      </c>
      <c r="H91" s="5" t="s">
        <v>186</v>
      </c>
      <c r="I91" s="5" t="s">
        <v>234</v>
      </c>
      <c r="J91" s="5" t="s">
        <v>235</v>
      </c>
      <c r="K91" s="5" t="s">
        <v>236</v>
      </c>
      <c r="L91" s="5" t="s">
        <v>237</v>
      </c>
      <c r="M91" s="5" t="s">
        <v>243</v>
      </c>
      <c r="N91" s="5" t="s">
        <v>244</v>
      </c>
      <c r="O91" s="51" t="s">
        <v>245</v>
      </c>
      <c r="P91" s="52" t="s">
        <v>247</v>
      </c>
      <c r="Q91" s="51" t="s">
        <v>248</v>
      </c>
      <c r="R91" s="51" t="s">
        <v>249</v>
      </c>
      <c r="S91" s="51" t="s">
        <v>250</v>
      </c>
      <c r="AP91" t="s">
        <v>225</v>
      </c>
      <c r="AQ91">
        <f>COUNTIF(AU35:AU73,"3")</f>
        <v>10</v>
      </c>
      <c r="AR91">
        <f>COUNTIFS(AU35:AU73,"3",AV35:AV73,"&gt;0")</f>
        <v>7</v>
      </c>
      <c r="AS91">
        <f>COUNTIFS(AU35:AU73,"3",AV35:AV73,"&lt;0")</f>
        <v>3</v>
      </c>
      <c r="AT91">
        <f>COUNTIFS(AU35:AU73,"3",AV35:AV73,"&gt;0,3")</f>
        <v>2</v>
      </c>
      <c r="AU91">
        <f>COUNTIFS(AU35:AU73,"3",AV35:AV73,"&lt;-0,3")</f>
        <v>0</v>
      </c>
      <c r="AX91" t="s">
        <v>231</v>
      </c>
      <c r="AY91" t="s">
        <v>163</v>
      </c>
      <c r="AZ91" t="s">
        <v>164</v>
      </c>
      <c r="BA91" t="s">
        <v>165</v>
      </c>
      <c r="BB91" t="s">
        <v>166</v>
      </c>
      <c r="BC91" t="s">
        <v>167</v>
      </c>
      <c r="BD91" s="48" t="s">
        <v>221</v>
      </c>
    </row>
    <row r="92" spans="1:76">
      <c r="A92" s="7">
        <v>1980</v>
      </c>
      <c r="B92">
        <v>7</v>
      </c>
      <c r="C92">
        <v>5</v>
      </c>
      <c r="D92" s="13">
        <f>C92/B92</f>
        <v>0.7142857142857143</v>
      </c>
      <c r="E92">
        <f t="shared" ref="E92:E130" si="49">C92+B92</f>
        <v>12</v>
      </c>
      <c r="F92" s="14">
        <v>151.62506395457501</v>
      </c>
      <c r="G92" s="14">
        <v>37.237755206148499</v>
      </c>
      <c r="H92">
        <v>2</v>
      </c>
      <c r="I92" s="14">
        <v>149.39741604760201</v>
      </c>
      <c r="J92" s="14">
        <v>136.971438451957</v>
      </c>
      <c r="K92" s="14">
        <v>91.556894156400503</v>
      </c>
      <c r="L92" s="14">
        <v>95.458487387358304</v>
      </c>
      <c r="M92">
        <v>11</v>
      </c>
      <c r="N92">
        <v>10</v>
      </c>
      <c r="O92">
        <f>M92+N92</f>
        <v>21</v>
      </c>
      <c r="P92" s="53">
        <v>10</v>
      </c>
      <c r="Q92">
        <v>12</v>
      </c>
      <c r="R92">
        <v>13</v>
      </c>
      <c r="S92">
        <f>R92+Q92+P92</f>
        <v>35</v>
      </c>
      <c r="Z92" s="28" t="s">
        <v>150</v>
      </c>
      <c r="AP92" t="s">
        <v>161</v>
      </c>
      <c r="AQ92">
        <f>COUNTIF(AU35:AU73,"5")</f>
        <v>12</v>
      </c>
      <c r="AR92">
        <f>COUNTIFS(AU35:AU73,"5",AV35:AV73,"&gt;0")</f>
        <v>3</v>
      </c>
      <c r="AS92">
        <f>COUNTIFS(AU35:AU73,"5",AV35:AV73,"&lt;0")</f>
        <v>9</v>
      </c>
      <c r="AT92">
        <f>COUNTIFS(AU35:AU73,"5",AV35:AV73,"&gt;0,3")</f>
        <v>1</v>
      </c>
      <c r="AU92">
        <f>COUNTIFS(AU35:AU73,"5",AV35:AV73,"&lt;-0,3")</f>
        <v>1</v>
      </c>
      <c r="AX92" t="s">
        <v>211</v>
      </c>
      <c r="AY92">
        <f>COUNTIF($F$47:$F$85,"6")</f>
        <v>35</v>
      </c>
      <c r="AZ92">
        <f>COUNTIFS($F$47:$F$85,"6",$AV$35:$AV$73,"&gt;0")</f>
        <v>16</v>
      </c>
      <c r="BA92">
        <f>COUNTIFS($F$47:$F$85,"6",$AV$35:$AV$73,"&lt;0")</f>
        <v>19</v>
      </c>
      <c r="BB92">
        <f>COUNTIFS($F$47:$F$85,"6",$AV$35:$AV$73,"&gt;0,3")</f>
        <v>5</v>
      </c>
      <c r="BC92">
        <f>COUNTIFS($F$47:$F$85,"6",$AV$35:$AV$73,"&lt;-0,3")</f>
        <v>2</v>
      </c>
      <c r="BD92" s="49"/>
    </row>
    <row r="93" spans="1:76">
      <c r="A93" s="7">
        <v>1981</v>
      </c>
      <c r="B93">
        <v>11</v>
      </c>
      <c r="C93">
        <v>10</v>
      </c>
      <c r="D93" s="13">
        <f t="shared" ref="D93:D130" si="50">C93/B93</f>
        <v>0.90909090909090906</v>
      </c>
      <c r="E93">
        <f t="shared" si="49"/>
        <v>21</v>
      </c>
      <c r="F93" s="14">
        <v>109.38958133558999</v>
      </c>
      <c r="G93" s="14">
        <v>36.041465123416501</v>
      </c>
      <c r="H93">
        <v>5</v>
      </c>
      <c r="I93" s="14">
        <v>96.884315008804194</v>
      </c>
      <c r="J93" s="14">
        <v>92.758187676336703</v>
      </c>
      <c r="K93" s="14">
        <v>47.4141902114091</v>
      </c>
      <c r="L93" s="14">
        <v>89.302656791381395</v>
      </c>
      <c r="M93">
        <v>12</v>
      </c>
      <c r="N93">
        <v>12</v>
      </c>
      <c r="O93">
        <f t="shared" ref="O93:O130" si="51">M93+N93</f>
        <v>24</v>
      </c>
      <c r="P93" s="53">
        <v>12</v>
      </c>
      <c r="Q93">
        <v>15</v>
      </c>
      <c r="R93">
        <v>3</v>
      </c>
      <c r="S93">
        <f t="shared" ref="S93:S130" si="52">R93+Q93+P93</f>
        <v>30</v>
      </c>
      <c r="Z93" t="s">
        <v>216</v>
      </c>
      <c r="AA93" t="s">
        <v>163</v>
      </c>
      <c r="AB93" t="s">
        <v>164</v>
      </c>
      <c r="AC93" t="s">
        <v>165</v>
      </c>
      <c r="AD93" t="s">
        <v>166</v>
      </c>
      <c r="AE93" t="s">
        <v>167</v>
      </c>
      <c r="AF93" s="48" t="s">
        <v>222</v>
      </c>
      <c r="AH93" t="s">
        <v>228</v>
      </c>
      <c r="AI93" t="s">
        <v>163</v>
      </c>
      <c r="AJ93" t="s">
        <v>164</v>
      </c>
      <c r="AK93" t="s">
        <v>165</v>
      </c>
      <c r="AL93" t="s">
        <v>166</v>
      </c>
      <c r="AM93" t="s">
        <v>167</v>
      </c>
      <c r="AN93" s="48" t="s">
        <v>221</v>
      </c>
      <c r="AP93" t="s">
        <v>203</v>
      </c>
      <c r="AQ93">
        <f>COUNTIF(AU35:AU73,"8")</f>
        <v>9</v>
      </c>
      <c r="AR93">
        <f>COUNTIFS(AU35:AU73,"8",AV35:AV73,"&gt;0")</f>
        <v>5</v>
      </c>
      <c r="AS93">
        <f>COUNTIFS(AU35:AU73,"8",AV35:AV73,"&lt;0")</f>
        <v>4</v>
      </c>
      <c r="AT93">
        <f>COUNTIFS(AU35:AU73,"8",AV35:AV73,"&gt;0,3")</f>
        <v>1</v>
      </c>
      <c r="AU93">
        <f>COUNTIFS(AU35:AU73,"8",AV35:AV73,"&lt;-0,3")</f>
        <v>0</v>
      </c>
      <c r="AX93" t="s">
        <v>202</v>
      </c>
      <c r="AY93">
        <f>COUNTIF($F$47:$F$85,"7")</f>
        <v>4</v>
      </c>
      <c r="AZ93">
        <f>COUNTIFS($F$47:$F$85,"7",$AV$35:$AV$73,"&gt;0")</f>
        <v>2</v>
      </c>
      <c r="BA93">
        <f>COUNTIFS($F$47:$F$85,"7",$AV$35:$AV$73,"&lt;0")</f>
        <v>2</v>
      </c>
      <c r="BB93">
        <f>COUNTIFS($F$47:$F$85,"7",$AV$35:$AV$73,"&gt;0,3")</f>
        <v>0</v>
      </c>
      <c r="BC93">
        <f>COUNTIFS($F$47:$F$85,"7",$AV$35:$AV$73,"&lt;-0,3")</f>
        <v>0</v>
      </c>
    </row>
    <row r="94" spans="1:76">
      <c r="A94" s="7">
        <v>1982</v>
      </c>
      <c r="B94">
        <v>7</v>
      </c>
      <c r="C94">
        <v>0</v>
      </c>
      <c r="D94" s="13">
        <f t="shared" si="50"/>
        <v>0</v>
      </c>
      <c r="E94">
        <f t="shared" si="49"/>
        <v>7</v>
      </c>
      <c r="F94" s="14">
        <v>163.945653926446</v>
      </c>
      <c r="G94" s="14">
        <v>35.2123115774098</v>
      </c>
      <c r="H94">
        <v>8</v>
      </c>
      <c r="I94" s="14">
        <v>144.00527827172601</v>
      </c>
      <c r="J94" s="14">
        <v>122.264523374793</v>
      </c>
      <c r="K94" s="14">
        <v>82.758348893910394</v>
      </c>
      <c r="L94" s="14">
        <v>103.547241130494</v>
      </c>
      <c r="M94">
        <v>8</v>
      </c>
      <c r="N94">
        <v>18</v>
      </c>
      <c r="O94">
        <f t="shared" si="51"/>
        <v>26</v>
      </c>
      <c r="P94" s="53">
        <v>7</v>
      </c>
      <c r="Q94">
        <v>15</v>
      </c>
      <c r="R94">
        <v>10</v>
      </c>
      <c r="S94">
        <f t="shared" si="52"/>
        <v>32</v>
      </c>
      <c r="Z94" t="s">
        <v>211</v>
      </c>
      <c r="AA94">
        <f>COUNTIF(AQ$35:$AQ$73,"6")</f>
        <v>17</v>
      </c>
      <c r="AB94">
        <f>COUNTIFS($AQ$35:$AQ$73,"6",$AB$52:$AB$90,"&gt;0")</f>
        <v>10</v>
      </c>
      <c r="AC94">
        <f>COUNTIFS($AQ$35:$AQ$73,"6",$AB$52:$AB$90,"&lt;0")</f>
        <v>7</v>
      </c>
      <c r="AD94">
        <f>COUNTIFS($AQ$35:$AQ$73,"6",$AB$52:$AB$90,"&gt;0,5")</f>
        <v>6</v>
      </c>
      <c r="AE94">
        <f>COUNTIFS($AQ$35:$AQ$73,"6",$AB$52:$AB$90,"&lt;-0,5")</f>
        <v>3</v>
      </c>
      <c r="AH94" t="s">
        <v>224</v>
      </c>
      <c r="AI94">
        <f>COUNTIF($B$47:$B$85,"2")</f>
        <v>29</v>
      </c>
      <c r="AJ94">
        <f>COUNTIFS($B$47:$B$85,"2",$AB$52:$AB$90,"&gt;0")</f>
        <v>15</v>
      </c>
      <c r="AK94">
        <f>COUNTIFS($B$47:$B$85,"2",$AB$52:$AB$90,"&lt;0")</f>
        <v>14</v>
      </c>
      <c r="AL94">
        <f>COUNTIFS($B$47:$B$85,"2",$AB$52:$AB$90,"&gt;0,5")</f>
        <v>10</v>
      </c>
      <c r="AM94">
        <f>COUNTIFS($B$47:$B$85,"2",$AB$52:$AB$90,"&lt;-0,5")</f>
        <v>10</v>
      </c>
    </row>
    <row r="95" spans="1:76">
      <c r="A95" s="7">
        <v>1983</v>
      </c>
      <c r="B95">
        <v>7</v>
      </c>
      <c r="C95">
        <v>0</v>
      </c>
      <c r="D95" s="13">
        <f t="shared" si="50"/>
        <v>0</v>
      </c>
      <c r="E95">
        <f t="shared" si="49"/>
        <v>7</v>
      </c>
      <c r="F95" s="14">
        <v>116.671084628316</v>
      </c>
      <c r="G95" s="14">
        <v>60.238650067138799</v>
      </c>
      <c r="H95">
        <v>4</v>
      </c>
      <c r="I95" s="14">
        <v>146.24989246845999</v>
      </c>
      <c r="J95" s="14">
        <v>79.555335666219605</v>
      </c>
      <c r="K95" s="14">
        <v>71.691304791072596</v>
      </c>
      <c r="L95" s="14">
        <v>62.555521217921097</v>
      </c>
      <c r="M95">
        <v>13</v>
      </c>
      <c r="N95">
        <v>13</v>
      </c>
      <c r="O95">
        <f t="shared" si="51"/>
        <v>26</v>
      </c>
      <c r="P95" s="53">
        <v>12</v>
      </c>
      <c r="Q95">
        <v>17</v>
      </c>
      <c r="R95">
        <v>9</v>
      </c>
      <c r="S95">
        <f t="shared" si="52"/>
        <v>38</v>
      </c>
      <c r="Z95" t="s">
        <v>203</v>
      </c>
      <c r="AA95">
        <f>COUNTIF(AQ$35:$AQ$73,"8")</f>
        <v>6</v>
      </c>
      <c r="AB95">
        <f>COUNTIFS($AQ$35:$AQ$73,"8",$AB$52:$AB$90,"&gt;0")</f>
        <v>2</v>
      </c>
      <c r="AC95">
        <f>COUNTIFS($AQ$35:$AQ$73,"8",$AB$52:$AB$90,"&lt;0")</f>
        <v>4</v>
      </c>
      <c r="AD95">
        <f>COUNTIFS($AQ$35:$AQ$73,"8",$AB$52:$AB$90,"&gt;0,5")</f>
        <v>2</v>
      </c>
      <c r="AE95">
        <f>COUNTIFS($AQ$35:$AQ$73,"8",$AB$52:$AB$90,"&lt;-0,5")</f>
        <v>4</v>
      </c>
      <c r="AH95" t="s">
        <v>211</v>
      </c>
      <c r="AI95">
        <f>COUNTIF($B$47:$B$85,"6")</f>
        <v>7</v>
      </c>
      <c r="AJ95">
        <f>COUNTIFS($B$47:$B$85,"6",$AB$52:$AB$90,"&gt;0")</f>
        <v>2</v>
      </c>
      <c r="AK95">
        <f>COUNTIFS($B$47:$B$85,"6",$AB$52:$AB$90,"&lt;0")</f>
        <v>5</v>
      </c>
      <c r="AL95">
        <f>COUNTIFS($B$47:$B$85,"6",$AB$52:$AB$90,"&gt;0,5")</f>
        <v>2</v>
      </c>
      <c r="AM95">
        <f>COUNTIFS($B$47:$B$85,"6",$AB$52:$AB$90,"&lt;-0,5")</f>
        <v>4</v>
      </c>
    </row>
    <row r="96" spans="1:76">
      <c r="A96" s="7">
        <v>1984</v>
      </c>
      <c r="B96">
        <v>15</v>
      </c>
      <c r="C96">
        <v>9</v>
      </c>
      <c r="D96" s="13">
        <f t="shared" si="50"/>
        <v>0.6</v>
      </c>
      <c r="E96">
        <f t="shared" si="49"/>
        <v>24</v>
      </c>
      <c r="F96" s="14">
        <v>83.256816131060205</v>
      </c>
      <c r="G96" s="14">
        <v>27.694107472486301</v>
      </c>
      <c r="H96">
        <v>7</v>
      </c>
      <c r="I96" s="14">
        <v>139.989565008093</v>
      </c>
      <c r="J96" s="14">
        <v>32.935024084422103</v>
      </c>
      <c r="K96" s="14">
        <v>70.186110577930606</v>
      </c>
      <c r="L96" s="14">
        <v>30.730336865624</v>
      </c>
      <c r="M96">
        <v>17</v>
      </c>
      <c r="N96">
        <v>24</v>
      </c>
      <c r="O96">
        <f t="shared" si="51"/>
        <v>41</v>
      </c>
      <c r="P96" s="53">
        <v>23</v>
      </c>
      <c r="Q96">
        <v>15</v>
      </c>
      <c r="R96">
        <v>4</v>
      </c>
      <c r="S96">
        <f t="shared" si="52"/>
        <v>42</v>
      </c>
      <c r="Z96" t="s">
        <v>212</v>
      </c>
      <c r="AA96">
        <f>COUNTIF(AQ$35:$AQ$73,"9")</f>
        <v>10</v>
      </c>
      <c r="AB96">
        <f>COUNTIFS($AQ$35:$AQ$73,"9",$AB$52:$AB$90,"&gt;0")</f>
        <v>4</v>
      </c>
      <c r="AC96">
        <f>COUNTIFS($AQ$35:$AQ$73,"9",$AB$52:$AB$90,"&lt;0")</f>
        <v>6</v>
      </c>
      <c r="AD96">
        <f>COUNTIFS($AQ$35:$AQ$73,"9",$AB$52:$AB$90,"&gt;0,5")</f>
        <v>3</v>
      </c>
      <c r="AE96">
        <f>COUNTIFS($AQ$35:$AQ$73,"9",$AB$52:$AB$90,"&lt;-0,5")</f>
        <v>5</v>
      </c>
      <c r="AH96" t="s">
        <v>251</v>
      </c>
      <c r="AI96">
        <f>COUNTIF($B$47:$B$85,"10")</f>
        <v>1</v>
      </c>
      <c r="AJ96">
        <f>COUNTIFS($B$47:$B$85,"10",$AB$52:$AB$90,"&gt;0")</f>
        <v>0</v>
      </c>
      <c r="AK96">
        <f>COUNTIFS($B$47:$B$85,"10",$AB$52:$AB$90,"&lt;0")</f>
        <v>1</v>
      </c>
      <c r="AL96">
        <f>COUNTIFS($B$47:$B$85,"10",$AB$52:$AB$90,"&gt;0,5")</f>
        <v>0</v>
      </c>
      <c r="AM96">
        <f>COUNTIFS($B$47:$B$85,"10",$AB$52:$AB$90,"&lt;-0,5")</f>
        <v>0</v>
      </c>
    </row>
    <row r="97" spans="1:40">
      <c r="A97" s="7">
        <v>1985</v>
      </c>
      <c r="B97">
        <v>9</v>
      </c>
      <c r="C97">
        <v>10</v>
      </c>
      <c r="D97" s="13">
        <f t="shared" si="50"/>
        <v>1.1111111111111112</v>
      </c>
      <c r="E97">
        <f t="shared" si="49"/>
        <v>19</v>
      </c>
      <c r="F97" s="14">
        <v>121.67788846799399</v>
      </c>
      <c r="G97" s="14">
        <v>40.164782276430799</v>
      </c>
      <c r="H97">
        <v>2</v>
      </c>
      <c r="I97" s="14">
        <v>173.41773048039599</v>
      </c>
      <c r="J97" s="14">
        <v>106.29350188811701</v>
      </c>
      <c r="K97" s="14">
        <v>66.539259181926596</v>
      </c>
      <c r="L97" s="14">
        <v>80.275645530765502</v>
      </c>
      <c r="M97">
        <v>16</v>
      </c>
      <c r="N97">
        <v>10</v>
      </c>
      <c r="O97">
        <f t="shared" si="51"/>
        <v>26</v>
      </c>
      <c r="P97" s="53">
        <v>15</v>
      </c>
      <c r="Q97">
        <v>14</v>
      </c>
      <c r="R97">
        <v>1</v>
      </c>
      <c r="S97">
        <f t="shared" si="52"/>
        <v>30</v>
      </c>
      <c r="T97" s="17">
        <f>CORREL(P92:P130,$AB$52:$AB$90)</f>
        <v>-0.31645582904632152</v>
      </c>
      <c r="U97" s="17">
        <f t="shared" ref="U97:W97" si="53">CORREL(Q92:Q130,$AB$52:$AB$90)</f>
        <v>0.1058878300975728</v>
      </c>
      <c r="V97" s="17">
        <f t="shared" si="53"/>
        <v>0.30349883456976484</v>
      </c>
      <c r="W97" s="17">
        <f t="shared" si="53"/>
        <v>-1.8767493639703411E-4</v>
      </c>
    </row>
    <row r="98" spans="1:40">
      <c r="A98" s="7">
        <v>1986</v>
      </c>
      <c r="B98">
        <v>10</v>
      </c>
      <c r="C98">
        <v>5</v>
      </c>
      <c r="D98" s="13">
        <f t="shared" si="50"/>
        <v>0.5</v>
      </c>
      <c r="E98">
        <f t="shared" si="49"/>
        <v>15</v>
      </c>
      <c r="F98" s="14">
        <v>119.436024583254</v>
      </c>
      <c r="G98" s="14">
        <v>71.798191280483906</v>
      </c>
      <c r="H98">
        <v>6</v>
      </c>
      <c r="I98" s="14">
        <v>116.71300804250799</v>
      </c>
      <c r="J98" s="14">
        <v>101.07368127026599</v>
      </c>
      <c r="K98" s="14">
        <v>83.498818359355397</v>
      </c>
      <c r="L98" s="14">
        <v>85.5960397771359</v>
      </c>
      <c r="M98">
        <v>15</v>
      </c>
      <c r="N98">
        <v>15</v>
      </c>
      <c r="O98">
        <f t="shared" si="51"/>
        <v>30</v>
      </c>
      <c r="P98" s="53">
        <v>7</v>
      </c>
      <c r="Q98">
        <v>7</v>
      </c>
      <c r="R98">
        <v>6</v>
      </c>
      <c r="S98">
        <f t="shared" si="52"/>
        <v>20</v>
      </c>
      <c r="T98" s="17">
        <f>CORREL(P92:P130,$AV$35:$AV$73)</f>
        <v>-0.10886029720717559</v>
      </c>
      <c r="U98" s="17">
        <f t="shared" ref="U98:W98" si="54">CORREL(Q92:Q130,$AV$35:$AV$73)</f>
        <v>0.26997728540616833</v>
      </c>
      <c r="V98" s="17">
        <f t="shared" si="54"/>
        <v>4.812567786279983E-2</v>
      </c>
      <c r="W98" s="17">
        <f t="shared" si="54"/>
        <v>0.17752112179853244</v>
      </c>
      <c r="Z98" t="s">
        <v>219</v>
      </c>
      <c r="AA98" t="s">
        <v>163</v>
      </c>
      <c r="AB98" t="s">
        <v>164</v>
      </c>
      <c r="AC98" t="s">
        <v>165</v>
      </c>
      <c r="AD98" t="s">
        <v>166</v>
      </c>
      <c r="AE98" t="s">
        <v>167</v>
      </c>
      <c r="AF98" s="48" t="s">
        <v>223</v>
      </c>
      <c r="AH98" t="s">
        <v>229</v>
      </c>
      <c r="AI98" t="s">
        <v>163</v>
      </c>
      <c r="AJ98" t="s">
        <v>164</v>
      </c>
      <c r="AK98" t="s">
        <v>165</v>
      </c>
      <c r="AL98" t="s">
        <v>166</v>
      </c>
      <c r="AM98" t="s">
        <v>167</v>
      </c>
      <c r="AN98" s="48" t="s">
        <v>223</v>
      </c>
    </row>
    <row r="99" spans="1:40">
      <c r="A99" s="7">
        <v>1987</v>
      </c>
      <c r="B99">
        <v>7</v>
      </c>
      <c r="C99">
        <v>0</v>
      </c>
      <c r="D99" s="13">
        <f t="shared" si="50"/>
        <v>0</v>
      </c>
      <c r="E99">
        <f t="shared" si="49"/>
        <v>7</v>
      </c>
      <c r="F99" s="14">
        <v>164.18580529641201</v>
      </c>
      <c r="G99" s="14">
        <v>89.907571379704393</v>
      </c>
      <c r="H99">
        <v>7</v>
      </c>
      <c r="I99" s="14">
        <v>186.666995719558</v>
      </c>
      <c r="J99" s="14">
        <v>148.312202037096</v>
      </c>
      <c r="K99" s="14">
        <v>123.33447798616299</v>
      </c>
      <c r="L99" s="14">
        <v>88.083393026123801</v>
      </c>
      <c r="M99">
        <v>10</v>
      </c>
      <c r="N99">
        <v>13</v>
      </c>
      <c r="O99">
        <f t="shared" si="51"/>
        <v>23</v>
      </c>
      <c r="P99" s="53">
        <v>4</v>
      </c>
      <c r="Q99">
        <v>21</v>
      </c>
      <c r="R99">
        <v>6</v>
      </c>
      <c r="S99">
        <f t="shared" si="52"/>
        <v>31</v>
      </c>
      <c r="Z99" t="s">
        <v>202</v>
      </c>
      <c r="AA99">
        <f>COUNTIF(Z52:Z90,"7")</f>
        <v>14</v>
      </c>
      <c r="AB99">
        <f>COUNTIFS(Z52:Z90,"7",AB52:AB90,"&gt;0")</f>
        <v>9</v>
      </c>
      <c r="AC99">
        <f>COUNTIFS(Z52:Z90,"7",AB52:AB90,"&lt;0")</f>
        <v>5</v>
      </c>
      <c r="AD99">
        <f>COUNTIFS(Z52:Z90,"7",AB52:AB90,"&gt;0,5")</f>
        <v>8</v>
      </c>
      <c r="AE99">
        <f>COUNTIFS(Z52:Z90,"7",AB52:AB90,"&lt;-0,5")</f>
        <v>4</v>
      </c>
      <c r="AH99" t="s">
        <v>160</v>
      </c>
      <c r="AI99">
        <f>COUNTIF(AA52:AA90,"1")</f>
        <v>14</v>
      </c>
      <c r="AJ99">
        <f>COUNTIFS(AA52:AA90,"1",AB52:AB90,"&gt;0")</f>
        <v>11</v>
      </c>
      <c r="AK99">
        <f>COUNTIFS(AA52:AA90,"1",AB52:AB90,"&lt;0")</f>
        <v>3</v>
      </c>
      <c r="AL99">
        <f>COUNTIFS(AA52:AA90,"1",AB52:AB90,"&gt;0,5")</f>
        <v>8</v>
      </c>
      <c r="AM99">
        <f>COUNTIFS(AA52:AA90,"1",AB52:AB90,"&lt;-0,5")</f>
        <v>2</v>
      </c>
    </row>
    <row r="100" spans="1:40">
      <c r="A100" s="7">
        <v>1988</v>
      </c>
      <c r="B100">
        <v>6</v>
      </c>
      <c r="C100">
        <v>17</v>
      </c>
      <c r="D100" s="13">
        <f t="shared" si="50"/>
        <v>2.8333333333333335</v>
      </c>
      <c r="E100">
        <f t="shared" si="49"/>
        <v>23</v>
      </c>
      <c r="F100" s="14">
        <v>82.040106406018594</v>
      </c>
      <c r="G100" s="14">
        <v>46.2085242381347</v>
      </c>
      <c r="H100">
        <v>3</v>
      </c>
      <c r="I100" s="14">
        <v>93.380806108545897</v>
      </c>
      <c r="J100" s="14">
        <v>73.925750036353406</v>
      </c>
      <c r="K100" s="14">
        <v>29.4297676144128</v>
      </c>
      <c r="L100" s="14">
        <v>30.052571916248901</v>
      </c>
      <c r="M100">
        <v>18</v>
      </c>
      <c r="N100">
        <v>14</v>
      </c>
      <c r="O100">
        <f t="shared" si="51"/>
        <v>32</v>
      </c>
      <c r="P100" s="53">
        <v>17</v>
      </c>
      <c r="Q100">
        <v>19</v>
      </c>
      <c r="R100">
        <v>1</v>
      </c>
      <c r="S100">
        <f t="shared" si="52"/>
        <v>37</v>
      </c>
      <c r="Z100" t="s">
        <v>203</v>
      </c>
      <c r="AA100">
        <f>COUNTIF(Z52:Z90,"8")</f>
        <v>24</v>
      </c>
      <c r="AB100">
        <f>COUNTIFS(Z52:Z90,"8",AB52:AB90,"&gt;0")</f>
        <v>9</v>
      </c>
      <c r="AC100">
        <f>COUNTIFS(Z52:Z90,"8",AB52:AB90,"&lt;0")</f>
        <v>15</v>
      </c>
      <c r="AD100">
        <f>COUNTIFS(Z52:Z90,"8",AB52:AB90,"&gt;0,5")</f>
        <v>4</v>
      </c>
      <c r="AE100">
        <f>COUNTIFS(Z52:Z90,"8",AB52:AB90,"&lt;-0,5")</f>
        <v>10</v>
      </c>
      <c r="AH100" t="s">
        <v>161</v>
      </c>
      <c r="AI100">
        <f>COUNTIF(AA52:AA90,"5")</f>
        <v>25</v>
      </c>
      <c r="AJ100">
        <f>COUNTIFS(AA52:AA90,"5",AB52:AB90,"&gt;0")</f>
        <v>8</v>
      </c>
      <c r="AK100">
        <f>COUNTIFS(AA52:AA90,"5",AB52:AB90,"&lt;0")</f>
        <v>17</v>
      </c>
      <c r="AL100">
        <f>COUNTIFS(AA52:AA90,"5",AB52:AB90,"&gt;0,5")</f>
        <v>5</v>
      </c>
      <c r="AM100">
        <f>COUNTIFS(AA52:AA90,"5",AB52:AB90,"&lt;-0,5")</f>
        <v>12</v>
      </c>
    </row>
    <row r="101" spans="1:40">
      <c r="A101" s="7">
        <v>1989</v>
      </c>
      <c r="B101">
        <v>5</v>
      </c>
      <c r="C101">
        <v>13</v>
      </c>
      <c r="D101" s="13">
        <f t="shared" si="50"/>
        <v>2.6</v>
      </c>
      <c r="E101">
        <f t="shared" si="49"/>
        <v>18</v>
      </c>
      <c r="F101" s="14">
        <v>110.27559828442099</v>
      </c>
      <c r="G101" s="14">
        <v>29.472830575080501</v>
      </c>
      <c r="H101">
        <v>5</v>
      </c>
      <c r="I101" s="14">
        <v>94.705251554112905</v>
      </c>
      <c r="J101" s="14">
        <v>94.218975578967104</v>
      </c>
      <c r="K101" s="14">
        <v>58.3642214123958</v>
      </c>
      <c r="L101" s="14">
        <v>93.350235404004906</v>
      </c>
      <c r="M101">
        <v>14</v>
      </c>
      <c r="N101">
        <v>20</v>
      </c>
      <c r="O101">
        <f t="shared" si="51"/>
        <v>34</v>
      </c>
      <c r="P101" s="53">
        <v>13</v>
      </c>
      <c r="Q101">
        <v>18</v>
      </c>
      <c r="R101">
        <v>0</v>
      </c>
      <c r="S101">
        <f t="shared" si="52"/>
        <v>31</v>
      </c>
    </row>
    <row r="102" spans="1:40">
      <c r="A102" s="7">
        <v>1990</v>
      </c>
      <c r="B102">
        <v>6</v>
      </c>
      <c r="C102">
        <v>12</v>
      </c>
      <c r="D102" s="13">
        <f t="shared" si="50"/>
        <v>2</v>
      </c>
      <c r="E102">
        <f t="shared" si="49"/>
        <v>18</v>
      </c>
      <c r="F102" s="14">
        <v>69.620640422963604</v>
      </c>
      <c r="G102" s="14">
        <v>24.568119537132901</v>
      </c>
      <c r="H102">
        <v>4</v>
      </c>
      <c r="I102" s="14">
        <v>75.971499395971705</v>
      </c>
      <c r="J102" s="14">
        <v>71.170942688531895</v>
      </c>
      <c r="K102" s="14">
        <v>17.9906304847614</v>
      </c>
      <c r="L102" s="14">
        <v>64.104248060186606</v>
      </c>
      <c r="M102">
        <v>19</v>
      </c>
      <c r="N102">
        <v>8</v>
      </c>
      <c r="O102">
        <f t="shared" si="51"/>
        <v>27</v>
      </c>
      <c r="P102" s="53">
        <v>14</v>
      </c>
      <c r="Q102">
        <v>10</v>
      </c>
      <c r="R102">
        <v>2</v>
      </c>
      <c r="S102">
        <f t="shared" si="52"/>
        <v>26</v>
      </c>
      <c r="Z102" t="s">
        <v>220</v>
      </c>
      <c r="AA102" t="s">
        <v>163</v>
      </c>
      <c r="AB102" t="s">
        <v>164</v>
      </c>
      <c r="AC102" t="s">
        <v>165</v>
      </c>
      <c r="AD102" t="s">
        <v>166</v>
      </c>
      <c r="AE102" t="s">
        <v>167</v>
      </c>
      <c r="AF102" s="48" t="s">
        <v>221</v>
      </c>
      <c r="AH102" t="s">
        <v>230</v>
      </c>
      <c r="AI102" t="s">
        <v>163</v>
      </c>
      <c r="AJ102" t="s">
        <v>164</v>
      </c>
      <c r="AK102" t="s">
        <v>165</v>
      </c>
      <c r="AL102" t="s">
        <v>166</v>
      </c>
      <c r="AM102" t="s">
        <v>167</v>
      </c>
      <c r="AN102" s="48" t="s">
        <v>223</v>
      </c>
    </row>
    <row r="103" spans="1:40">
      <c r="A103" s="7">
        <v>1991</v>
      </c>
      <c r="B103">
        <v>12</v>
      </c>
      <c r="C103">
        <v>3</v>
      </c>
      <c r="D103" s="13">
        <f t="shared" si="50"/>
        <v>0.25</v>
      </c>
      <c r="E103">
        <f t="shared" si="49"/>
        <v>15</v>
      </c>
      <c r="F103" s="14">
        <v>132.92567470063901</v>
      </c>
      <c r="G103" s="14">
        <v>57.798534771858598</v>
      </c>
      <c r="H103">
        <v>2</v>
      </c>
      <c r="I103" s="14">
        <v>117.502711383087</v>
      </c>
      <c r="J103" s="14">
        <v>100.389503372509</v>
      </c>
      <c r="K103" s="14">
        <v>97.761010541160303</v>
      </c>
      <c r="L103" s="14">
        <v>97.693647285295896</v>
      </c>
      <c r="M103">
        <v>7</v>
      </c>
      <c r="N103">
        <v>31</v>
      </c>
      <c r="O103">
        <f t="shared" si="51"/>
        <v>38</v>
      </c>
      <c r="P103" s="53">
        <v>7</v>
      </c>
      <c r="Q103">
        <v>12</v>
      </c>
      <c r="R103">
        <v>8</v>
      </c>
      <c r="S103">
        <f t="shared" si="52"/>
        <v>27</v>
      </c>
      <c r="Z103" t="s">
        <v>211</v>
      </c>
      <c r="AA103">
        <f>COUNTIF(AS$35:$AS$73,"6")</f>
        <v>28</v>
      </c>
      <c r="AB103">
        <f>COUNTIFS($AS$35:$AS$73,"6",$AB$52:$AB$90,"&gt;0")</f>
        <v>14</v>
      </c>
      <c r="AC103">
        <f>COUNTIFS($AS$35:$AS$73,"6",$AB$52:$AB$90,"&lt;0")</f>
        <v>14</v>
      </c>
      <c r="AD103">
        <f>COUNTIFS($AS$35:$AS$73,"6",$AB$52:$AB$90,"&gt;0,5")</f>
        <v>10</v>
      </c>
      <c r="AE103">
        <f>COUNTIFS($AS$35:$AS$73,"6",$AB$52:$AB$90,"&lt;-0,5")</f>
        <v>11</v>
      </c>
      <c r="AH103" t="s">
        <v>160</v>
      </c>
      <c r="AI103">
        <f>COUNTIF($D$47:$D$85,"1")</f>
        <v>9</v>
      </c>
      <c r="AJ103">
        <f>COUNTIFS($D$47:$D$85,"1",$AB$52:$AB$90,"&gt;0")</f>
        <v>7</v>
      </c>
      <c r="AK103">
        <f>COUNTIFS($D$47:$D$85,"1",$AB$52:$AB$90,"&lt;0")</f>
        <v>2</v>
      </c>
      <c r="AL103">
        <f>COUNTIFS($D$47:$D$85,"1",$AB$52:$AB$90,"&gt;0,5")</f>
        <v>4</v>
      </c>
      <c r="AM103">
        <f>COUNTIFS($D$47:$D$85,"1",$AB$52:$AB$90,"&lt;-0,5")</f>
        <v>1</v>
      </c>
    </row>
    <row r="104" spans="1:40">
      <c r="A104" s="7">
        <v>1992</v>
      </c>
      <c r="B104">
        <v>16</v>
      </c>
      <c r="C104">
        <v>0</v>
      </c>
      <c r="D104" s="13">
        <f t="shared" si="50"/>
        <v>0</v>
      </c>
      <c r="E104">
        <f t="shared" si="49"/>
        <v>16</v>
      </c>
      <c r="F104" s="14">
        <v>81.236173195414096</v>
      </c>
      <c r="G104" s="14">
        <v>49.355187903192302</v>
      </c>
      <c r="H104">
        <v>3</v>
      </c>
      <c r="I104" s="14">
        <v>98.338555871273599</v>
      </c>
      <c r="J104" s="14">
        <v>78.554183185591697</v>
      </c>
      <c r="K104" s="14">
        <v>36.119965162596202</v>
      </c>
      <c r="L104" s="14">
        <v>82.5220798986782</v>
      </c>
      <c r="M104">
        <v>4</v>
      </c>
      <c r="N104">
        <v>22</v>
      </c>
      <c r="O104">
        <f t="shared" si="51"/>
        <v>26</v>
      </c>
      <c r="P104" s="53">
        <v>17</v>
      </c>
      <c r="Q104">
        <v>23</v>
      </c>
      <c r="R104">
        <v>2</v>
      </c>
      <c r="S104">
        <f t="shared" si="52"/>
        <v>42</v>
      </c>
      <c r="Z104" t="s">
        <v>202</v>
      </c>
      <c r="AA104">
        <f>COUNTIF(AS$35:$AS$73,"7")</f>
        <v>6</v>
      </c>
      <c r="AB104">
        <f>COUNTIFS($AS$35:$AS$73,"7",$AB$52:$AB$90,"&gt;0")</f>
        <v>3</v>
      </c>
      <c r="AC104">
        <f>COUNTIFS($AS$35:$AS$73,"7",$AB$52:$AB$90,"&lt;0")</f>
        <v>3</v>
      </c>
      <c r="AD104">
        <f>COUNTIFS($AS$35:$AS$73,"7",$AB$52:$AB$90,"&gt;0,5")</f>
        <v>2</v>
      </c>
      <c r="AE104">
        <f>COUNTIFS($AS$35:$AS$73,"7",$AB$52:$AB$90,"&lt;-0,5")</f>
        <v>0</v>
      </c>
      <c r="AH104" t="s">
        <v>226</v>
      </c>
      <c r="AI104">
        <f>COUNTIF($D$47:$D$85,"4")</f>
        <v>6</v>
      </c>
      <c r="AJ104">
        <f>COUNTIFS($D$47:$D$85,"4",$AB$52:$AB$90,"&gt;0")</f>
        <v>4</v>
      </c>
      <c r="AK104">
        <f>COUNTIFS($D$47:$D$85,"4",$AB$52:$AB$90,"&lt;0")</f>
        <v>2</v>
      </c>
      <c r="AL104">
        <f>COUNTIFS($D$47:$D$85,"4",$AB$52:$AB$90,"&gt;0,5")</f>
        <v>4</v>
      </c>
      <c r="AM104">
        <f>COUNTIFS($D$47:$D$85,"4",$AB$52:$AB$90,"&lt;-0,5")</f>
        <v>0</v>
      </c>
    </row>
    <row r="105" spans="1:40">
      <c r="A105" s="7">
        <v>1993</v>
      </c>
      <c r="B105">
        <v>9</v>
      </c>
      <c r="C105">
        <v>0</v>
      </c>
      <c r="D105" s="13">
        <f t="shared" si="50"/>
        <v>0</v>
      </c>
      <c r="E105">
        <f t="shared" si="49"/>
        <v>9</v>
      </c>
      <c r="F105" s="14">
        <v>115.639652553384</v>
      </c>
      <c r="G105" s="14">
        <v>49.8761840208047</v>
      </c>
      <c r="H105">
        <v>1</v>
      </c>
      <c r="I105" s="14">
        <v>161.29961021646</v>
      </c>
      <c r="J105" s="14">
        <v>108.27593434399699</v>
      </c>
      <c r="K105" s="14">
        <v>86.882910107036395</v>
      </c>
      <c r="L105" s="14">
        <v>66.821356698848902</v>
      </c>
      <c r="M105">
        <v>12</v>
      </c>
      <c r="N105">
        <v>12</v>
      </c>
      <c r="O105">
        <f t="shared" si="51"/>
        <v>24</v>
      </c>
      <c r="P105" s="53">
        <v>13</v>
      </c>
      <c r="Q105">
        <v>26</v>
      </c>
      <c r="R105">
        <v>1</v>
      </c>
      <c r="S105">
        <f t="shared" si="52"/>
        <v>40</v>
      </c>
      <c r="AH105" t="s">
        <v>203</v>
      </c>
      <c r="AI105">
        <f>COUNTIF($D$47:$D$85,"8")</f>
        <v>24</v>
      </c>
      <c r="AJ105">
        <f>COUNTIFS($D$47:$D$85,"8",$AB$52:$AB$90,"&gt;0")</f>
        <v>8</v>
      </c>
      <c r="AK105">
        <f>COUNTIFS($D$47:$D$85,"8",$AB$52:$AB$90,"&lt;0")</f>
        <v>16</v>
      </c>
      <c r="AL105">
        <f>COUNTIFS($D$47:$D$85,"8",$AB$52:$AB$90,"&gt;0,5")</f>
        <v>5</v>
      </c>
      <c r="AM105">
        <f>COUNTIFS($D$47:$D$85,"8",$AB$52:$AB$90,"&lt;-0,5")</f>
        <v>13</v>
      </c>
    </row>
    <row r="106" spans="1:40">
      <c r="A106" s="7">
        <v>1994</v>
      </c>
      <c r="B106">
        <v>22</v>
      </c>
      <c r="C106">
        <v>0</v>
      </c>
      <c r="D106" s="13">
        <f t="shared" si="50"/>
        <v>0</v>
      </c>
      <c r="E106">
        <f t="shared" si="49"/>
        <v>22</v>
      </c>
      <c r="F106" s="14">
        <v>127.66405845470101</v>
      </c>
      <c r="G106" s="14">
        <v>47.504624513763197</v>
      </c>
      <c r="H106" s="24" t="s">
        <v>189</v>
      </c>
      <c r="I106" s="14">
        <v>136.954553657139</v>
      </c>
      <c r="J106" s="14">
        <v>112.106223036931</v>
      </c>
      <c r="K106" s="14">
        <v>80.439180858832898</v>
      </c>
      <c r="L106" s="14">
        <v>67.648548433897105</v>
      </c>
      <c r="M106">
        <v>5</v>
      </c>
      <c r="N106">
        <v>29</v>
      </c>
      <c r="O106">
        <f t="shared" si="51"/>
        <v>34</v>
      </c>
      <c r="P106" s="53">
        <v>14</v>
      </c>
      <c r="Q106">
        <v>14</v>
      </c>
      <c r="R106">
        <v>12</v>
      </c>
      <c r="S106">
        <f t="shared" si="52"/>
        <v>40</v>
      </c>
      <c r="Z106" t="s">
        <v>227</v>
      </c>
      <c r="AA106" t="s">
        <v>163</v>
      </c>
      <c r="AB106" t="s">
        <v>164</v>
      </c>
      <c r="AC106" t="s">
        <v>165</v>
      </c>
      <c r="AD106" t="s">
        <v>166</v>
      </c>
      <c r="AE106" t="s">
        <v>167</v>
      </c>
      <c r="AF106" s="48" t="s">
        <v>221</v>
      </c>
    </row>
    <row r="107" spans="1:40">
      <c r="A107" s="7">
        <v>1995</v>
      </c>
      <c r="B107">
        <v>18</v>
      </c>
      <c r="C107">
        <v>0</v>
      </c>
      <c r="D107" s="13">
        <f t="shared" si="50"/>
        <v>0</v>
      </c>
      <c r="E107">
        <f t="shared" si="49"/>
        <v>18</v>
      </c>
      <c r="F107" s="14">
        <v>101.97132668724799</v>
      </c>
      <c r="G107" s="14">
        <v>30.525459778803398</v>
      </c>
      <c r="H107" s="24">
        <v>8</v>
      </c>
      <c r="I107" s="14">
        <v>106.756222212498</v>
      </c>
      <c r="J107" s="14">
        <v>80.206148791605202</v>
      </c>
      <c r="K107" s="14">
        <v>43.449903304189498</v>
      </c>
      <c r="L107" s="14">
        <v>71.021842553155906</v>
      </c>
      <c r="M107">
        <v>5</v>
      </c>
      <c r="N107">
        <v>22</v>
      </c>
      <c r="O107">
        <f t="shared" si="51"/>
        <v>27</v>
      </c>
      <c r="P107" s="53">
        <v>14</v>
      </c>
      <c r="Q107">
        <v>16</v>
      </c>
      <c r="R107">
        <v>5</v>
      </c>
      <c r="S107">
        <f t="shared" si="52"/>
        <v>35</v>
      </c>
      <c r="Z107" t="s">
        <v>225</v>
      </c>
      <c r="AA107">
        <f>COUNTIF(AU$35:$AU$73,"3")</f>
        <v>10</v>
      </c>
      <c r="AB107">
        <f>COUNTIFS($AU$35:$AU$73,"3",$AB$52:$AB$90,"&gt;0")</f>
        <v>5</v>
      </c>
      <c r="AC107">
        <f>COUNTIFS($AU$35:$AU$73,"3",$AB$52:$AB$90,"&lt;0")</f>
        <v>5</v>
      </c>
      <c r="AD107">
        <f>COUNTIFS($AU$35:$AU$73,"3",$AB$52:$AB$90,"&gt;0,5")</f>
        <v>4</v>
      </c>
      <c r="AE107">
        <f>COUNTIFS($AU$35:$AU$73,"3",$AB$52:$AB$90,"&lt;-0,5")</f>
        <v>2</v>
      </c>
      <c r="AH107" t="s">
        <v>231</v>
      </c>
      <c r="AI107" t="s">
        <v>163</v>
      </c>
      <c r="AJ107" t="s">
        <v>164</v>
      </c>
      <c r="AK107" t="s">
        <v>165</v>
      </c>
      <c r="AL107" t="s">
        <v>166</v>
      </c>
      <c r="AM107" t="s">
        <v>167</v>
      </c>
      <c r="AN107" s="48" t="s">
        <v>221</v>
      </c>
    </row>
    <row r="108" spans="1:40">
      <c r="A108" s="7">
        <v>1996</v>
      </c>
      <c r="B108">
        <v>21</v>
      </c>
      <c r="C108">
        <v>5</v>
      </c>
      <c r="D108" s="13">
        <f t="shared" si="50"/>
        <v>0.23809523809523808</v>
      </c>
      <c r="E108">
        <f t="shared" si="49"/>
        <v>26</v>
      </c>
      <c r="F108" s="14">
        <v>100.836802620436</v>
      </c>
      <c r="G108" s="14">
        <v>70.242490455715895</v>
      </c>
      <c r="H108" s="24">
        <v>7</v>
      </c>
      <c r="I108" s="14">
        <v>165.72675189922299</v>
      </c>
      <c r="J108" s="14">
        <v>66.8687829683616</v>
      </c>
      <c r="K108" s="14">
        <v>69.782062615889402</v>
      </c>
      <c r="L108" s="14">
        <v>56.053874629316802</v>
      </c>
      <c r="M108">
        <v>18</v>
      </c>
      <c r="N108">
        <v>23</v>
      </c>
      <c r="O108">
        <f t="shared" si="51"/>
        <v>41</v>
      </c>
      <c r="P108" s="53">
        <v>22</v>
      </c>
      <c r="Q108">
        <v>15</v>
      </c>
      <c r="R108">
        <v>0</v>
      </c>
      <c r="S108">
        <f t="shared" si="52"/>
        <v>37</v>
      </c>
      <c r="Z108" t="s">
        <v>161</v>
      </c>
      <c r="AA108">
        <f>COUNTIF(AU$35:$AU$73,"5")</f>
        <v>12</v>
      </c>
      <c r="AB108">
        <f>COUNTIFS($AU$35:$AU$73,"5",$AB$52:$AB$90,"&gt;0")</f>
        <v>5</v>
      </c>
      <c r="AC108">
        <f>COUNTIFS($AU$35:$AU$73,"5",$AB$52:$AB$90,"&lt;0")</f>
        <v>7</v>
      </c>
      <c r="AD108">
        <f>COUNTIFS($AU$35:$AU$73,"5",$AB$52:$AB$90,"&gt;0,5")</f>
        <v>2</v>
      </c>
      <c r="AE108">
        <f>COUNTIFS($AU$35:$AU$73,"5",$AB$52:$AB$90,"&lt;-0,5")</f>
        <v>6</v>
      </c>
      <c r="AH108" t="s">
        <v>211</v>
      </c>
      <c r="AI108">
        <f>COUNTIF($F$47:$F$85,"6")</f>
        <v>35</v>
      </c>
      <c r="AJ108">
        <f>COUNTIFS($F$47:$F$85,"6",$AB$52:$AB$90,"&gt;0")</f>
        <v>15</v>
      </c>
      <c r="AK108">
        <f>COUNTIFS($F$47:$F$85,"6",$AB$52:$AB$90,"&lt;0")</f>
        <v>20</v>
      </c>
      <c r="AL108">
        <f>COUNTIFS($F$47:$F$85,"6",$AB$52:$AB$90,"&gt;0,5")</f>
        <v>10</v>
      </c>
      <c r="AM108">
        <f>COUNTIFS($F$47:$F$85,"6",$AB$52:$AB$90,"&lt;-0,5")</f>
        <v>14</v>
      </c>
    </row>
    <row r="109" spans="1:40">
      <c r="A109" s="7">
        <v>1997</v>
      </c>
      <c r="B109">
        <v>18</v>
      </c>
      <c r="C109">
        <v>1</v>
      </c>
      <c r="D109" s="13">
        <f t="shared" si="50"/>
        <v>5.5555555555555552E-2</v>
      </c>
      <c r="E109">
        <f t="shared" si="49"/>
        <v>19</v>
      </c>
      <c r="F109" s="14">
        <v>74.870760100310903</v>
      </c>
      <c r="G109" s="14">
        <v>43.447784891156601</v>
      </c>
      <c r="H109" s="24">
        <v>7</v>
      </c>
      <c r="I109" s="14">
        <v>103.45242808419</v>
      </c>
      <c r="J109" s="14">
        <v>69.248286546580601</v>
      </c>
      <c r="K109" s="14">
        <v>33.285552561534097</v>
      </c>
      <c r="L109" s="14">
        <v>78.724083028329005</v>
      </c>
      <c r="M109">
        <v>7</v>
      </c>
      <c r="N109">
        <v>18</v>
      </c>
      <c r="O109">
        <f t="shared" si="51"/>
        <v>25</v>
      </c>
      <c r="P109" s="53">
        <v>17</v>
      </c>
      <c r="Q109">
        <v>20</v>
      </c>
      <c r="R109">
        <v>3</v>
      </c>
      <c r="S109">
        <f t="shared" si="52"/>
        <v>40</v>
      </c>
      <c r="Z109" t="s">
        <v>203</v>
      </c>
      <c r="AA109">
        <f>COUNTIF(AU$35:$AU$73,"8")</f>
        <v>9</v>
      </c>
      <c r="AB109">
        <f>COUNTIFS($AU$35:$AU$73,"8",$AB$52:$AB$90,"&gt;0")</f>
        <v>5</v>
      </c>
      <c r="AC109">
        <f>COUNTIFS($AU$35:$AU$73,"8",$AB$52:$AB$90,"&lt;0")</f>
        <v>4</v>
      </c>
      <c r="AD109">
        <f>COUNTIFS($AU$35:$AU$73,"8",$AB$52:$AB$90,"&gt;0,5")</f>
        <v>5</v>
      </c>
      <c r="AE109">
        <f>COUNTIFS($AU$35:$AU$73,"8",$AB$52:$AB$90,"&lt;-0,5")</f>
        <v>4</v>
      </c>
      <c r="AH109" t="s">
        <v>202</v>
      </c>
      <c r="AI109">
        <f>COUNTIF($F$47:$F$85,"7")</f>
        <v>4</v>
      </c>
      <c r="AJ109">
        <f>COUNTIFS($F$47:$F$85,"7",$AB$52:$AB$90,"&gt;0")</f>
        <v>4</v>
      </c>
      <c r="AK109">
        <f>COUNTIFS($F$47:$F$85,"7",$AB$52:$AB$90,"&lt;0")</f>
        <v>0</v>
      </c>
      <c r="AL109">
        <f>COUNTIFS($F$47:$F$85,"7",$AB$52:$AB$90,"&gt;0,5")</f>
        <v>3</v>
      </c>
      <c r="AM109">
        <f>COUNTIFS($F$47:$F$85,"7",$AB$52:$AB$90,"&lt;-0,5")</f>
        <v>0</v>
      </c>
    </row>
    <row r="110" spans="1:40">
      <c r="A110" s="7">
        <v>1998</v>
      </c>
      <c r="B110">
        <v>10</v>
      </c>
      <c r="C110">
        <v>3</v>
      </c>
      <c r="D110" s="13">
        <f t="shared" si="50"/>
        <v>0.3</v>
      </c>
      <c r="E110">
        <f t="shared" si="49"/>
        <v>13</v>
      </c>
      <c r="F110" s="14">
        <v>126.271114866017</v>
      </c>
      <c r="G110" s="14">
        <v>58.048013818091299</v>
      </c>
      <c r="H110" s="24">
        <v>5</v>
      </c>
      <c r="I110" s="14">
        <v>131.13903421313401</v>
      </c>
      <c r="J110" s="14">
        <v>141.24827412080199</v>
      </c>
      <c r="K110" s="14">
        <v>45.8305371183841</v>
      </c>
      <c r="L110" s="14">
        <v>67.507428226582206</v>
      </c>
      <c r="M110">
        <v>16</v>
      </c>
      <c r="N110">
        <v>7</v>
      </c>
      <c r="O110">
        <f t="shared" si="51"/>
        <v>23</v>
      </c>
      <c r="P110" s="53">
        <v>8</v>
      </c>
      <c r="Q110">
        <v>21</v>
      </c>
      <c r="R110">
        <v>10</v>
      </c>
      <c r="S110">
        <f t="shared" si="52"/>
        <v>39</v>
      </c>
    </row>
    <row r="111" spans="1:40">
      <c r="A111" s="7">
        <v>1999</v>
      </c>
      <c r="B111">
        <v>13</v>
      </c>
      <c r="C111">
        <v>15</v>
      </c>
      <c r="D111" s="13">
        <f t="shared" si="50"/>
        <v>1.1538461538461537</v>
      </c>
      <c r="E111">
        <f t="shared" si="49"/>
        <v>28</v>
      </c>
      <c r="F111" s="14">
        <v>76.121202574510207</v>
      </c>
      <c r="G111" s="14">
        <v>21.769879228630199</v>
      </c>
      <c r="H111" s="24">
        <v>1</v>
      </c>
      <c r="I111" s="14">
        <v>101.971640981802</v>
      </c>
      <c r="J111" s="14">
        <v>44.8048123174339</v>
      </c>
      <c r="K111" s="14">
        <v>23.510012506516698</v>
      </c>
      <c r="L111" s="14">
        <v>46.327860822764798</v>
      </c>
      <c r="M111">
        <v>17</v>
      </c>
      <c r="N111">
        <v>24</v>
      </c>
      <c r="O111">
        <f t="shared" si="51"/>
        <v>41</v>
      </c>
      <c r="P111" s="53">
        <v>27</v>
      </c>
      <c r="Q111">
        <v>16</v>
      </c>
      <c r="R111">
        <v>1</v>
      </c>
      <c r="S111">
        <f t="shared" si="52"/>
        <v>44</v>
      </c>
    </row>
    <row r="112" spans="1:40">
      <c r="A112" s="7">
        <v>2000</v>
      </c>
      <c r="B112">
        <v>8</v>
      </c>
      <c r="C112">
        <v>13</v>
      </c>
      <c r="D112" s="13">
        <f t="shared" si="50"/>
        <v>1.625</v>
      </c>
      <c r="E112">
        <f t="shared" si="49"/>
        <v>21</v>
      </c>
      <c r="F112" s="14">
        <v>92.179807562961201</v>
      </c>
      <c r="G112" s="14">
        <v>32.8814578497865</v>
      </c>
      <c r="H112" s="24">
        <v>7</v>
      </c>
      <c r="I112" s="14">
        <v>131.26492343004901</v>
      </c>
      <c r="J112" s="14">
        <v>48.720579246875602</v>
      </c>
      <c r="K112" s="14">
        <v>88.840518733369393</v>
      </c>
      <c r="L112" s="14">
        <v>27.756892380105398</v>
      </c>
      <c r="M112">
        <v>21</v>
      </c>
      <c r="N112">
        <v>24</v>
      </c>
      <c r="O112">
        <f t="shared" si="51"/>
        <v>45</v>
      </c>
      <c r="P112" s="53">
        <v>14</v>
      </c>
      <c r="Q112">
        <v>30</v>
      </c>
      <c r="R112">
        <v>3</v>
      </c>
      <c r="S112">
        <f t="shared" si="52"/>
        <v>47</v>
      </c>
    </row>
    <row r="113" spans="1:83">
      <c r="A113" s="7">
        <v>2001</v>
      </c>
      <c r="B113">
        <v>12</v>
      </c>
      <c r="C113">
        <v>5</v>
      </c>
      <c r="D113" s="13">
        <f t="shared" si="50"/>
        <v>0.41666666666666669</v>
      </c>
      <c r="E113">
        <f t="shared" si="49"/>
        <v>17</v>
      </c>
      <c r="F113" s="14">
        <v>81.403381594908396</v>
      </c>
      <c r="G113" s="14">
        <v>39.891959133283898</v>
      </c>
      <c r="H113" s="24">
        <v>6</v>
      </c>
      <c r="I113" s="14">
        <v>104.485429014725</v>
      </c>
      <c r="J113" s="14">
        <v>42.7221018090653</v>
      </c>
      <c r="K113" s="14">
        <v>43.648487281527601</v>
      </c>
      <c r="L113" s="14">
        <v>32.871325688307003</v>
      </c>
      <c r="M113">
        <v>24</v>
      </c>
      <c r="N113">
        <v>19</v>
      </c>
      <c r="O113">
        <f t="shared" si="51"/>
        <v>43</v>
      </c>
      <c r="P113" s="53">
        <v>23</v>
      </c>
      <c r="Q113">
        <v>23</v>
      </c>
      <c r="R113">
        <v>2</v>
      </c>
      <c r="S113">
        <f t="shared" si="52"/>
        <v>48</v>
      </c>
    </row>
    <row r="114" spans="1:83">
      <c r="A114" s="7">
        <v>2002</v>
      </c>
      <c r="B114">
        <v>10</v>
      </c>
      <c r="C114">
        <v>17</v>
      </c>
      <c r="D114" s="13">
        <f t="shared" si="50"/>
        <v>1.7</v>
      </c>
      <c r="E114">
        <f t="shared" si="49"/>
        <v>27</v>
      </c>
      <c r="F114" s="14">
        <v>65.170960529450298</v>
      </c>
      <c r="G114" s="14">
        <v>31.450600318990102</v>
      </c>
      <c r="H114" s="24">
        <v>8</v>
      </c>
      <c r="I114" s="14">
        <v>74.646091535553495</v>
      </c>
      <c r="J114" s="14">
        <v>78.163701908804299</v>
      </c>
      <c r="K114" s="14">
        <v>20.106365409386999</v>
      </c>
      <c r="L114" s="14">
        <v>41.8510330579415</v>
      </c>
      <c r="M114">
        <v>19</v>
      </c>
      <c r="N114">
        <v>9</v>
      </c>
      <c r="O114">
        <f t="shared" si="51"/>
        <v>28</v>
      </c>
      <c r="P114" s="53">
        <v>10</v>
      </c>
      <c r="Q114">
        <v>20</v>
      </c>
      <c r="R114">
        <v>2</v>
      </c>
      <c r="S114">
        <f t="shared" si="52"/>
        <v>32</v>
      </c>
    </row>
    <row r="115" spans="1:83">
      <c r="A115" s="7">
        <v>2003</v>
      </c>
      <c r="B115">
        <v>17</v>
      </c>
      <c r="C115">
        <v>0</v>
      </c>
      <c r="D115" s="13">
        <f t="shared" si="50"/>
        <v>0</v>
      </c>
      <c r="E115">
        <f t="shared" si="49"/>
        <v>17</v>
      </c>
      <c r="F115" s="14">
        <v>95.893489301045705</v>
      </c>
      <c r="G115" s="14">
        <v>42.305065248515398</v>
      </c>
      <c r="H115" s="24">
        <v>7</v>
      </c>
      <c r="I115" s="14">
        <v>72.792856317127601</v>
      </c>
      <c r="J115" s="14">
        <v>106.44755989810101</v>
      </c>
      <c r="K115" s="14">
        <v>54.624894806552199</v>
      </c>
      <c r="L115" s="14">
        <v>59.233185691825902</v>
      </c>
      <c r="M115">
        <v>3</v>
      </c>
      <c r="N115">
        <v>15</v>
      </c>
      <c r="O115">
        <f t="shared" si="51"/>
        <v>18</v>
      </c>
      <c r="P115" s="53">
        <v>16</v>
      </c>
      <c r="Q115">
        <v>25</v>
      </c>
      <c r="R115">
        <v>5</v>
      </c>
      <c r="S115">
        <f t="shared" si="52"/>
        <v>46</v>
      </c>
      <c r="AI115" s="61" t="s">
        <v>276</v>
      </c>
    </row>
    <row r="116" spans="1:83">
      <c r="A116" s="7">
        <v>2004</v>
      </c>
      <c r="B116">
        <v>11</v>
      </c>
      <c r="C116">
        <v>14</v>
      </c>
      <c r="D116" s="13">
        <f t="shared" si="50"/>
        <v>1.2727272727272727</v>
      </c>
      <c r="E116">
        <f t="shared" si="49"/>
        <v>25</v>
      </c>
      <c r="F116" s="14">
        <v>51.4631230513586</v>
      </c>
      <c r="G116" s="14">
        <v>31.724427677144</v>
      </c>
      <c r="H116" s="24">
        <v>1</v>
      </c>
      <c r="I116" s="14">
        <v>72.823587110306605</v>
      </c>
      <c r="J116" s="14">
        <v>50.119369381924798</v>
      </c>
      <c r="K116" s="14">
        <v>17.3983348684032</v>
      </c>
      <c r="L116" s="14">
        <v>17.21316238388</v>
      </c>
      <c r="M116">
        <v>17</v>
      </c>
      <c r="N116">
        <v>10</v>
      </c>
      <c r="O116">
        <f t="shared" si="51"/>
        <v>27</v>
      </c>
      <c r="P116" s="53">
        <v>15</v>
      </c>
      <c r="Q116">
        <v>33</v>
      </c>
      <c r="R116">
        <v>0</v>
      </c>
      <c r="S116">
        <f t="shared" si="52"/>
        <v>48</v>
      </c>
      <c r="AI116" s="62" t="s">
        <v>150</v>
      </c>
      <c r="AU116" s="62" t="s">
        <v>253</v>
      </c>
      <c r="BI116" s="62" t="s">
        <v>150</v>
      </c>
      <c r="BU116" s="62" t="s">
        <v>253</v>
      </c>
    </row>
    <row r="117" spans="1:83">
      <c r="A117" s="7">
        <v>2005</v>
      </c>
      <c r="B117">
        <v>21</v>
      </c>
      <c r="C117">
        <v>0</v>
      </c>
      <c r="D117" s="13">
        <f t="shared" si="50"/>
        <v>0</v>
      </c>
      <c r="E117">
        <f t="shared" si="49"/>
        <v>21</v>
      </c>
      <c r="F117" s="14">
        <v>135.14070002586101</v>
      </c>
      <c r="G117" s="14">
        <v>28.5826827930943</v>
      </c>
      <c r="H117" s="24" t="s">
        <v>190</v>
      </c>
      <c r="I117" s="14">
        <v>158.41645839203099</v>
      </c>
      <c r="J117" s="14">
        <v>110.77989188940499</v>
      </c>
      <c r="K117" s="14">
        <v>64.1990847872122</v>
      </c>
      <c r="L117" s="14">
        <v>66.083428079206399</v>
      </c>
      <c r="M117">
        <v>13</v>
      </c>
      <c r="N117">
        <v>11</v>
      </c>
      <c r="O117">
        <f t="shared" si="51"/>
        <v>24</v>
      </c>
      <c r="P117" s="53">
        <v>6</v>
      </c>
      <c r="Q117">
        <v>19</v>
      </c>
      <c r="R117">
        <v>3</v>
      </c>
      <c r="S117">
        <f t="shared" si="52"/>
        <v>28</v>
      </c>
      <c r="AI117" s="6" t="s">
        <v>2</v>
      </c>
      <c r="AJ117" s="5" t="s">
        <v>323</v>
      </c>
      <c r="AK117" s="5" t="s">
        <v>163</v>
      </c>
      <c r="AL117" s="5" t="s">
        <v>324</v>
      </c>
      <c r="AM117" s="51" t="s">
        <v>325</v>
      </c>
      <c r="AO117" s="6" t="s">
        <v>2</v>
      </c>
      <c r="AP117" s="5" t="s">
        <v>323</v>
      </c>
      <c r="AQ117" s="5" t="s">
        <v>163</v>
      </c>
      <c r="AR117" s="5" t="s">
        <v>324</v>
      </c>
      <c r="AS117" s="51" t="s">
        <v>325</v>
      </c>
      <c r="AU117" s="6" t="s">
        <v>2</v>
      </c>
      <c r="AV117" s="5" t="s">
        <v>323</v>
      </c>
      <c r="AW117" s="5" t="s">
        <v>163</v>
      </c>
      <c r="AX117" s="5" t="s">
        <v>324</v>
      </c>
      <c r="AY117" s="51" t="s">
        <v>325</v>
      </c>
      <c r="BA117" s="6" t="s">
        <v>2</v>
      </c>
      <c r="BB117" s="5" t="s">
        <v>323</v>
      </c>
      <c r="BC117" s="5" t="s">
        <v>163</v>
      </c>
      <c r="BD117" s="5" t="s">
        <v>324</v>
      </c>
      <c r="BE117" s="51" t="s">
        <v>325</v>
      </c>
      <c r="BI117" s="6" t="s">
        <v>2</v>
      </c>
      <c r="BJ117" s="5" t="s">
        <v>323</v>
      </c>
      <c r="BK117" s="5" t="s">
        <v>163</v>
      </c>
      <c r="BL117" s="5" t="s">
        <v>324</v>
      </c>
      <c r="BM117" s="51" t="s">
        <v>325</v>
      </c>
      <c r="BO117" s="6" t="s">
        <v>2</v>
      </c>
      <c r="BP117" s="5" t="s">
        <v>323</v>
      </c>
      <c r="BQ117" s="5" t="s">
        <v>163</v>
      </c>
      <c r="BR117" s="5" t="s">
        <v>324</v>
      </c>
      <c r="BS117" s="51" t="s">
        <v>325</v>
      </c>
      <c r="BU117" s="6" t="s">
        <v>2</v>
      </c>
      <c r="BV117" s="5" t="s">
        <v>323</v>
      </c>
      <c r="BW117" s="5" t="s">
        <v>163</v>
      </c>
      <c r="BX117" s="5" t="s">
        <v>324</v>
      </c>
      <c r="BY117" s="51" t="s">
        <v>325</v>
      </c>
      <c r="CA117" s="6" t="s">
        <v>2</v>
      </c>
      <c r="CB117" s="5" t="s">
        <v>323</v>
      </c>
      <c r="CC117" s="5" t="s">
        <v>163</v>
      </c>
      <c r="CD117" s="5" t="s">
        <v>324</v>
      </c>
      <c r="CE117" s="51" t="s">
        <v>325</v>
      </c>
    </row>
    <row r="118" spans="1:83">
      <c r="A118" s="7">
        <v>2006</v>
      </c>
      <c r="B118">
        <v>4</v>
      </c>
      <c r="C118">
        <v>5</v>
      </c>
      <c r="D118" s="13">
        <f t="shared" si="50"/>
        <v>1.25</v>
      </c>
      <c r="E118">
        <f t="shared" si="49"/>
        <v>9</v>
      </c>
      <c r="F118" s="14">
        <v>95.911774384572695</v>
      </c>
      <c r="G118" s="14">
        <v>34.489151349333397</v>
      </c>
      <c r="H118" s="24">
        <v>8</v>
      </c>
      <c r="I118" s="14">
        <v>124.668670667608</v>
      </c>
      <c r="J118" s="14">
        <v>79.6463823035307</v>
      </c>
      <c r="K118" s="14">
        <v>26.527816005472999</v>
      </c>
      <c r="L118" s="14">
        <v>80.5752880576146</v>
      </c>
      <c r="M118">
        <v>14</v>
      </c>
      <c r="N118">
        <v>14</v>
      </c>
      <c r="O118">
        <f t="shared" si="51"/>
        <v>28</v>
      </c>
      <c r="P118" s="53">
        <v>14</v>
      </c>
      <c r="Q118">
        <v>9</v>
      </c>
      <c r="R118">
        <v>3</v>
      </c>
      <c r="S118">
        <f t="shared" si="52"/>
        <v>26</v>
      </c>
      <c r="AI118" s="7" t="s">
        <v>216</v>
      </c>
      <c r="AO118" s="64" t="s">
        <v>228</v>
      </c>
      <c r="AU118" s="7" t="s">
        <v>216</v>
      </c>
      <c r="BA118" s="64" t="s">
        <v>228</v>
      </c>
      <c r="BI118" s="7" t="s">
        <v>216</v>
      </c>
      <c r="BO118" s="64" t="s">
        <v>228</v>
      </c>
      <c r="BU118" s="7" t="s">
        <v>216</v>
      </c>
      <c r="CA118" s="64" t="s">
        <v>228</v>
      </c>
    </row>
    <row r="119" spans="1:83">
      <c r="A119" s="7">
        <v>2007</v>
      </c>
      <c r="B119">
        <v>12</v>
      </c>
      <c r="C119">
        <v>0</v>
      </c>
      <c r="D119" s="13">
        <f t="shared" si="50"/>
        <v>0</v>
      </c>
      <c r="E119">
        <f t="shared" si="49"/>
        <v>12</v>
      </c>
      <c r="F119" s="14">
        <v>100.281935893501</v>
      </c>
      <c r="G119" s="14">
        <v>78.306507804084205</v>
      </c>
      <c r="H119" s="24">
        <v>1</v>
      </c>
      <c r="I119" s="14">
        <v>105.746942057079</v>
      </c>
      <c r="J119" s="14">
        <v>75.020621070830003</v>
      </c>
      <c r="K119" s="14">
        <v>51.6334183874188</v>
      </c>
      <c r="L119" s="14">
        <v>44.230140710755101</v>
      </c>
      <c r="M119">
        <v>14</v>
      </c>
      <c r="N119">
        <v>19</v>
      </c>
      <c r="O119">
        <f t="shared" si="51"/>
        <v>33</v>
      </c>
      <c r="P119" s="53">
        <v>14</v>
      </c>
      <c r="Q119">
        <v>37</v>
      </c>
      <c r="R119">
        <v>5</v>
      </c>
      <c r="S119">
        <f t="shared" si="52"/>
        <v>56</v>
      </c>
      <c r="AI119" s="7">
        <v>6</v>
      </c>
      <c r="AJ119">
        <f>SUMIF($AQ$35:$AQ$73,AI119,$AG$52:$AG$90)</f>
        <v>306</v>
      </c>
      <c r="AK119">
        <f>COUNTIF($AQ$35:$AQ$73,AI119)</f>
        <v>17</v>
      </c>
      <c r="AL119">
        <f>AJ119-(AK119*(AK119+1))/2</f>
        <v>153</v>
      </c>
      <c r="AM119">
        <v>45</v>
      </c>
      <c r="AO119" s="7">
        <v>2</v>
      </c>
      <c r="AP119">
        <f>SUMIF($B$47:$B$85,AO119,$AG$52:$AG$90)</f>
        <v>564</v>
      </c>
      <c r="AQ119">
        <f>COUNTIF($B$47:$B$85,AO119)</f>
        <v>29</v>
      </c>
      <c r="AR119">
        <f>AP119-(AQ119*(AQ119+1))/2</f>
        <v>129</v>
      </c>
      <c r="AS119">
        <v>52</v>
      </c>
      <c r="AU119" s="7">
        <v>6</v>
      </c>
      <c r="AV119">
        <f>SUMIF($AQ$35:$AQ$73,AU119,$AH$52:$AH$90)</f>
        <v>293</v>
      </c>
      <c r="AW119">
        <f>COUNTIF($AQ$35:$AQ$73,AU119)</f>
        <v>17</v>
      </c>
      <c r="AX119">
        <f>AV119-(AW119*(AW119+1))/2</f>
        <v>140</v>
      </c>
      <c r="AY119">
        <v>45</v>
      </c>
      <c r="BA119" s="7">
        <v>2</v>
      </c>
      <c r="BB119">
        <f>SUMIF($B$47:$B$85,BA119,$AH$52:$AH$90)</f>
        <v>627</v>
      </c>
      <c r="BC119">
        <f>COUNTIF($B$47:$B$85,BA119)</f>
        <v>29</v>
      </c>
      <c r="BD119">
        <f>BB119-(BC119*(BC119+1))/2</f>
        <v>192</v>
      </c>
      <c r="BE119">
        <v>52</v>
      </c>
      <c r="BI119" s="7">
        <v>6</v>
      </c>
      <c r="BJ119">
        <f>SUMIF($AQ$35:$AQ$73,BI119,$AM$140:$AM$178)</f>
        <v>217</v>
      </c>
      <c r="BK119">
        <f>COUNTIF($AQ$35:$AQ$73,BI119)</f>
        <v>17</v>
      </c>
      <c r="BL119">
        <f>BJ119-(BK119*(BK119+1))/2</f>
        <v>64</v>
      </c>
      <c r="BM119">
        <v>45</v>
      </c>
      <c r="BO119" s="7">
        <v>2</v>
      </c>
      <c r="BP119">
        <f>SUMIF($B$47:$B$85,BO119,$AQ$140:$AQ$178)</f>
        <v>511</v>
      </c>
      <c r="BQ119">
        <f>COUNTIF($B$47:$B$85,BO119)</f>
        <v>29</v>
      </c>
      <c r="BR119">
        <f>BP119-(BQ119*(BQ119+1))/2</f>
        <v>76</v>
      </c>
      <c r="BS119">
        <v>52</v>
      </c>
      <c r="BU119" s="7">
        <v>6</v>
      </c>
      <c r="BV119">
        <f>SUMIF($AQ$35:$AQ$73,BU119,$AU$140:$AU$178)</f>
        <v>205</v>
      </c>
      <c r="BW119">
        <f>COUNTIF($AQ$35:$AQ$73,BU119)</f>
        <v>17</v>
      </c>
      <c r="BX119">
        <f>BV119-(BW119*(BW119+1))/2</f>
        <v>52</v>
      </c>
      <c r="BY119">
        <v>45</v>
      </c>
      <c r="CA119" s="7">
        <v>2</v>
      </c>
      <c r="CB119">
        <f>SUMIF($B$47:$B$85,CA119,$AY$140:$AY$178)</f>
        <v>573</v>
      </c>
      <c r="CC119">
        <f>COUNTIF($B$47:$B$85,CA119)</f>
        <v>29</v>
      </c>
      <c r="CD119">
        <f>CB119-(CC119*(CC119+1))/2</f>
        <v>138</v>
      </c>
      <c r="CE119">
        <v>52</v>
      </c>
    </row>
    <row r="120" spans="1:83">
      <c r="A120" s="7">
        <v>2008</v>
      </c>
      <c r="B120">
        <v>19</v>
      </c>
      <c r="C120">
        <v>8</v>
      </c>
      <c r="D120" s="13">
        <f t="shared" si="50"/>
        <v>0.42105263157894735</v>
      </c>
      <c r="E120">
        <f t="shared" si="49"/>
        <v>27</v>
      </c>
      <c r="F120" s="14">
        <v>72.613695405201099</v>
      </c>
      <c r="G120" s="14">
        <v>30.3550300446588</v>
      </c>
      <c r="H120" s="24">
        <v>1</v>
      </c>
      <c r="I120" s="14">
        <v>108.821967658768</v>
      </c>
      <c r="J120" s="14">
        <v>35.216165405428399</v>
      </c>
      <c r="K120" s="14">
        <v>53.745249821728102</v>
      </c>
      <c r="L120" s="14">
        <v>20.0357280713514</v>
      </c>
      <c r="M120">
        <v>17</v>
      </c>
      <c r="N120">
        <v>21</v>
      </c>
      <c r="O120">
        <f t="shared" si="51"/>
        <v>38</v>
      </c>
      <c r="P120" s="53">
        <v>29</v>
      </c>
      <c r="Q120">
        <v>18</v>
      </c>
      <c r="R120">
        <v>4</v>
      </c>
      <c r="S120">
        <f t="shared" si="52"/>
        <v>51</v>
      </c>
      <c r="AI120" s="7">
        <v>9</v>
      </c>
      <c r="AJ120">
        <f>SUMIF($AQ$35:$AQ$73,AI120,$AG$52:$AG$90)</f>
        <v>227</v>
      </c>
      <c r="AK120">
        <f>COUNTIF($AQ$35:$AQ$73,AI120)</f>
        <v>10</v>
      </c>
      <c r="AL120">
        <f>AJ120-(AK120*(AK120+1))/2</f>
        <v>172</v>
      </c>
      <c r="AM120">
        <v>45</v>
      </c>
      <c r="AO120" s="7">
        <v>6</v>
      </c>
      <c r="AP120">
        <f t="shared" ref="AP120" si="55">SUMIF($B$47:$B$85,AO120,$AG$52:$AG$90)</f>
        <v>168</v>
      </c>
      <c r="AQ120">
        <f>COUNTIF($B$47:$B$85,AO120)</f>
        <v>7</v>
      </c>
      <c r="AR120">
        <f>AP120-(AQ120*(AQ120+1))/2</f>
        <v>140</v>
      </c>
      <c r="AS120">
        <v>52</v>
      </c>
      <c r="AU120" s="7">
        <v>9</v>
      </c>
      <c r="AV120">
        <f>SUMIF($AQ$35:$AQ$73,AU120,$AH$52:$AH$90)</f>
        <v>244</v>
      </c>
      <c r="AW120">
        <f>COUNTIF($AQ$35:$AQ$73,AU120)</f>
        <v>10</v>
      </c>
      <c r="AX120">
        <f>AV120-(AW120*(AW120+1))/2</f>
        <v>189</v>
      </c>
      <c r="AY120">
        <v>45</v>
      </c>
      <c r="BA120" s="7">
        <v>6</v>
      </c>
      <c r="BB120">
        <f>SUMIF($B$47:$B$85,BA120,$AH$52:$AH$90)</f>
        <v>100</v>
      </c>
      <c r="BC120">
        <f>COUNTIF($B$47:$B$85,BA120)</f>
        <v>7</v>
      </c>
      <c r="BD120">
        <f>BB120-(BC120*(BC120+1))/2</f>
        <v>72</v>
      </c>
      <c r="BE120">
        <v>52</v>
      </c>
      <c r="BI120" s="7">
        <v>9</v>
      </c>
      <c r="BJ120">
        <f>SUMIF($AQ$35:$AQ$73,BI120,$AM$140:$AM$178)</f>
        <v>159</v>
      </c>
      <c r="BK120">
        <f>COUNTIF($AQ$35:$AQ$73,BI120)</f>
        <v>10</v>
      </c>
      <c r="BL120">
        <f>BJ120-(BK120*(BK120+1))/2</f>
        <v>104</v>
      </c>
      <c r="BM120">
        <v>45</v>
      </c>
      <c r="BO120" s="7">
        <v>6</v>
      </c>
      <c r="BP120">
        <f>SUMIF($B$47:$B$85,BO120,$AQ$140:$AQ$178)</f>
        <v>153</v>
      </c>
      <c r="BQ120">
        <f>COUNTIF($B$47:$B$85,BO120)</f>
        <v>7</v>
      </c>
      <c r="BR120">
        <f>BP120-(BQ120*(BQ120+1))/2</f>
        <v>125</v>
      </c>
      <c r="BS120">
        <v>52</v>
      </c>
      <c r="BU120" s="7">
        <v>9</v>
      </c>
      <c r="BV120">
        <f>SUMIF($AQ$35:$AQ$73,BU120,$AU$140:$AU$178)</f>
        <v>172</v>
      </c>
      <c r="BW120">
        <f>COUNTIF($AQ$35:$AQ$73,BU120)</f>
        <v>10</v>
      </c>
      <c r="BX120">
        <f>BV120-(BW120*(BW120+1))/2</f>
        <v>117</v>
      </c>
      <c r="BY120">
        <v>45</v>
      </c>
      <c r="CA120" s="7">
        <v>6</v>
      </c>
      <c r="CB120">
        <f>SUMIF($B$47:$B$85,CA120,$AY$140:$AY$178)</f>
        <v>91</v>
      </c>
      <c r="CC120">
        <f>COUNTIF($B$47:$B$85,CA120)</f>
        <v>7</v>
      </c>
      <c r="CD120">
        <f>CB120-(CC120*(CC120+1))/2</f>
        <v>63</v>
      </c>
      <c r="CE120">
        <v>52</v>
      </c>
    </row>
    <row r="121" spans="1:83">
      <c r="A121" s="7">
        <v>2009</v>
      </c>
      <c r="B121">
        <v>7</v>
      </c>
      <c r="C121">
        <v>8</v>
      </c>
      <c r="D121" s="13">
        <f t="shared" si="50"/>
        <v>1.1428571428571428</v>
      </c>
      <c r="E121">
        <f t="shared" si="49"/>
        <v>15</v>
      </c>
      <c r="F121" s="14">
        <v>75.187986957417607</v>
      </c>
      <c r="G121" s="14">
        <v>19.8176513265397</v>
      </c>
      <c r="H121" s="24">
        <v>7</v>
      </c>
      <c r="I121" s="14">
        <v>64.1218356309911</v>
      </c>
      <c r="J121" s="14">
        <v>59.001811380479502</v>
      </c>
      <c r="K121" s="14">
        <v>34.980859519335397</v>
      </c>
      <c r="L121" s="14">
        <v>42.874205909880402</v>
      </c>
      <c r="M121">
        <v>14</v>
      </c>
      <c r="N121">
        <v>18</v>
      </c>
      <c r="O121">
        <f t="shared" si="51"/>
        <v>32</v>
      </c>
      <c r="P121" s="53">
        <v>8</v>
      </c>
      <c r="Q121">
        <v>32</v>
      </c>
      <c r="R121">
        <v>5</v>
      </c>
      <c r="S121">
        <f t="shared" si="52"/>
        <v>45</v>
      </c>
      <c r="AI121" s="7"/>
      <c r="AO121" s="7"/>
      <c r="AU121" s="7"/>
      <c r="BA121" s="7"/>
      <c r="BI121" s="7"/>
      <c r="BO121" s="7"/>
      <c r="BU121" s="7"/>
      <c r="CA121" s="7"/>
    </row>
    <row r="122" spans="1:83">
      <c r="A122" s="7">
        <v>2010</v>
      </c>
      <c r="B122">
        <v>17</v>
      </c>
      <c r="C122">
        <v>0</v>
      </c>
      <c r="D122" s="13">
        <f t="shared" si="50"/>
        <v>0</v>
      </c>
      <c r="E122">
        <f t="shared" si="49"/>
        <v>17</v>
      </c>
      <c r="F122" s="14">
        <v>112.250769510743</v>
      </c>
      <c r="G122" s="14">
        <v>41.083353485163798</v>
      </c>
      <c r="H122" s="24">
        <v>4</v>
      </c>
      <c r="I122" s="14">
        <v>154.54737797672999</v>
      </c>
      <c r="J122" s="14">
        <v>91.387003373054597</v>
      </c>
      <c r="K122" s="14">
        <v>56.547120464298601</v>
      </c>
      <c r="L122" s="14">
        <v>54.727036544252599</v>
      </c>
      <c r="M122">
        <v>22</v>
      </c>
      <c r="N122">
        <v>10</v>
      </c>
      <c r="O122">
        <f t="shared" si="51"/>
        <v>32</v>
      </c>
      <c r="P122" s="53">
        <v>16</v>
      </c>
      <c r="Q122">
        <v>13</v>
      </c>
      <c r="R122">
        <v>5</v>
      </c>
      <c r="S122">
        <f t="shared" si="52"/>
        <v>34</v>
      </c>
      <c r="AI122" s="7" t="s">
        <v>219</v>
      </c>
      <c r="AO122" s="7" t="s">
        <v>229</v>
      </c>
      <c r="AU122" s="7" t="s">
        <v>219</v>
      </c>
      <c r="BA122" s="7" t="s">
        <v>229</v>
      </c>
      <c r="BI122" s="7" t="s">
        <v>219</v>
      </c>
      <c r="BO122" s="7" t="s">
        <v>229</v>
      </c>
      <c r="BU122" s="7" t="s">
        <v>219</v>
      </c>
      <c r="CA122" s="7" t="s">
        <v>229</v>
      </c>
    </row>
    <row r="123" spans="1:83">
      <c r="A123" s="7">
        <v>2011</v>
      </c>
      <c r="B123">
        <v>16</v>
      </c>
      <c r="C123">
        <v>0</v>
      </c>
      <c r="D123" s="13">
        <f t="shared" si="50"/>
        <v>0</v>
      </c>
      <c r="E123">
        <f t="shared" si="49"/>
        <v>16</v>
      </c>
      <c r="F123" s="14">
        <v>94.335812786121096</v>
      </c>
      <c r="G123" s="14">
        <v>48.443119202887402</v>
      </c>
      <c r="H123" s="24" t="s">
        <v>191</v>
      </c>
      <c r="I123" s="14">
        <v>146.41478873178701</v>
      </c>
      <c r="J123" s="14">
        <v>51.349069757139603</v>
      </c>
      <c r="K123" s="14">
        <v>86.455414789042393</v>
      </c>
      <c r="L123" s="14">
        <v>42.625981657410101</v>
      </c>
      <c r="M123">
        <v>14</v>
      </c>
      <c r="N123">
        <v>22</v>
      </c>
      <c r="O123">
        <f t="shared" si="51"/>
        <v>36</v>
      </c>
      <c r="P123" s="53">
        <v>20</v>
      </c>
      <c r="Q123">
        <v>21</v>
      </c>
      <c r="R123">
        <v>3</v>
      </c>
      <c r="S123">
        <f t="shared" si="52"/>
        <v>44</v>
      </c>
      <c r="AI123" s="7">
        <v>7</v>
      </c>
      <c r="AJ123">
        <f>SUMIF($AR$35:$AR$73,AI123,$AG$52:$AG$90)</f>
        <v>205</v>
      </c>
      <c r="AK123">
        <f>COUNTIF($AR$35:$AR$73,AI123)</f>
        <v>14</v>
      </c>
      <c r="AL123" s="65">
        <f>AJ123-(AK123*(AK123+1))/2</f>
        <v>100</v>
      </c>
      <c r="AM123">
        <v>102</v>
      </c>
      <c r="AO123" s="7">
        <v>1</v>
      </c>
      <c r="AP123">
        <f>SUMIF($C$47:$C$85,AO123,$AG$52:$AG$90)</f>
        <v>202</v>
      </c>
      <c r="AQ123">
        <f>COUNTIF($C$47:$C$85,AO123)</f>
        <v>14</v>
      </c>
      <c r="AR123" s="65">
        <f t="shared" ref="AR123:AR132" si="56">AP123-(AQ123*(AQ123+1))/2</f>
        <v>97</v>
      </c>
      <c r="AS123">
        <v>107</v>
      </c>
      <c r="AU123" s="7">
        <v>7</v>
      </c>
      <c r="AV123">
        <f>SUMIF($AR$35:$AR$73,AU123,$AH$52:$AH$90)</f>
        <v>241</v>
      </c>
      <c r="AW123">
        <f>COUNTIF($AR$35:$AR$73,AU123)</f>
        <v>14</v>
      </c>
      <c r="AX123">
        <f>AV123-(AW123*(AW123+1))/2</f>
        <v>136</v>
      </c>
      <c r="AY123">
        <v>102</v>
      </c>
      <c r="BA123" s="7">
        <v>1</v>
      </c>
      <c r="BB123">
        <f>SUMIF($C$47:$C$85,BA123,$AH$52:$AH$90)</f>
        <v>268</v>
      </c>
      <c r="BC123">
        <f>COUNTIF($C$47:$C$85,BA123)</f>
        <v>14</v>
      </c>
      <c r="BD123">
        <f t="shared" ref="BD123:BD124" si="57">BB123-(BC123*(BC123+1))/2</f>
        <v>163</v>
      </c>
      <c r="BE123">
        <v>107</v>
      </c>
      <c r="BI123" s="7">
        <v>7</v>
      </c>
      <c r="BJ123">
        <f>SUMIF($AR$35:$AR$73,BI123,$AN$140:$AN$178)</f>
        <v>193</v>
      </c>
      <c r="BK123">
        <f>COUNTIF($AR$35:$AR$73,BI123)</f>
        <v>14</v>
      </c>
      <c r="BL123" s="65">
        <f>BJ123-(BK123*(BK123+1))/2</f>
        <v>88</v>
      </c>
      <c r="BM123">
        <v>102</v>
      </c>
      <c r="BO123" s="7">
        <v>1</v>
      </c>
      <c r="BP123">
        <f>SUMIF($C$47:$C$85,BO123,$AR$140:$AR$178)</f>
        <v>202</v>
      </c>
      <c r="BQ123">
        <f>COUNTIF($C$47:$C$85,BO123)</f>
        <v>14</v>
      </c>
      <c r="BR123" s="65">
        <f t="shared" ref="BR123:BR124" si="58">BP123-(BQ123*(BQ123+1))/2</f>
        <v>97</v>
      </c>
      <c r="BS123">
        <v>107</v>
      </c>
      <c r="BU123" s="7">
        <v>7</v>
      </c>
      <c r="BV123">
        <f>SUMIF($AR$35:$AR$73,BU123,$AV$140:$AV$178)</f>
        <v>228</v>
      </c>
      <c r="BW123">
        <f>COUNTIF($AR$35:$AR$73,BU123)</f>
        <v>14</v>
      </c>
      <c r="BX123">
        <f>BV123-(BW123*(BW123+1))/2</f>
        <v>123</v>
      </c>
      <c r="BY123">
        <v>102</v>
      </c>
      <c r="CA123" s="7">
        <v>1</v>
      </c>
      <c r="CB123">
        <f>SUMIF($C$47:$C$85,CA123,$AZ$140:$AZ$178)</f>
        <v>268</v>
      </c>
      <c r="CC123">
        <f>COUNTIF($C$47:$C$85,CA123)</f>
        <v>14</v>
      </c>
      <c r="CD123">
        <f t="shared" ref="CD123:CD124" si="59">CB123-(CC123*(CC123+1))/2</f>
        <v>163</v>
      </c>
      <c r="CE123">
        <v>107</v>
      </c>
    </row>
    <row r="124" spans="1:83">
      <c r="A124" s="7">
        <v>2012</v>
      </c>
      <c r="B124">
        <v>9</v>
      </c>
      <c r="C124">
        <v>0</v>
      </c>
      <c r="D124" s="13">
        <f t="shared" si="50"/>
        <v>0</v>
      </c>
      <c r="E124">
        <f t="shared" si="49"/>
        <v>9</v>
      </c>
      <c r="F124" s="14">
        <v>116.32235571418001</v>
      </c>
      <c r="G124" s="14">
        <v>44.2940391586909</v>
      </c>
      <c r="H124">
        <v>8</v>
      </c>
      <c r="I124" s="14">
        <v>95.312197293990195</v>
      </c>
      <c r="J124" s="14">
        <v>99.077331399105603</v>
      </c>
      <c r="K124" s="14">
        <v>55.4430203709111</v>
      </c>
      <c r="L124" s="14">
        <v>70.796504704621</v>
      </c>
      <c r="M124">
        <v>7</v>
      </c>
      <c r="N124">
        <v>13</v>
      </c>
      <c r="O124">
        <f t="shared" si="51"/>
        <v>20</v>
      </c>
      <c r="P124" s="53">
        <v>8</v>
      </c>
      <c r="Q124">
        <v>24</v>
      </c>
      <c r="R124">
        <v>10</v>
      </c>
      <c r="S124">
        <f t="shared" si="52"/>
        <v>42</v>
      </c>
      <c r="AI124" s="7">
        <v>8</v>
      </c>
      <c r="AJ124">
        <f>SUMIF($AR$35:$AR$73,AI124,$AG$52:$AG$90)</f>
        <v>570</v>
      </c>
      <c r="AK124">
        <f>COUNTIF($AR$35:$AR$73,AI124)</f>
        <v>24</v>
      </c>
      <c r="AL124">
        <f>AJ124-(AK124*(AK124+1))/2</f>
        <v>270</v>
      </c>
      <c r="AM124">
        <v>102</v>
      </c>
      <c r="AO124" s="7">
        <v>5</v>
      </c>
      <c r="AP124">
        <f>SUMIF($C$47:$C$85,AO124,$AG$52:$AG$90)</f>
        <v>576</v>
      </c>
      <c r="AQ124">
        <f>COUNTIF($C$47:$C$85,AO124)</f>
        <v>25</v>
      </c>
      <c r="AR124">
        <f t="shared" si="56"/>
        <v>251</v>
      </c>
      <c r="AS124">
        <v>107</v>
      </c>
      <c r="AU124" s="7">
        <v>8</v>
      </c>
      <c r="AV124">
        <f>SUMIF($AR$35:$AR$73,AU124,$AH$52:$AH$90)</f>
        <v>535</v>
      </c>
      <c r="AW124">
        <f>COUNTIF($AR$35:$AR$73,AU124)</f>
        <v>24</v>
      </c>
      <c r="AX124">
        <f>AV124-(AW124*(AW124+1))/2</f>
        <v>235</v>
      </c>
      <c r="AY124">
        <v>102</v>
      </c>
      <c r="BA124" s="7">
        <v>5</v>
      </c>
      <c r="BB124">
        <f>SUMIF($C$47:$C$85,BA124,$AH$52:$AH$90)</f>
        <v>510</v>
      </c>
      <c r="BC124">
        <f>COUNTIF($C$47:$C$85,BA124)</f>
        <v>25</v>
      </c>
      <c r="BD124">
        <f t="shared" si="57"/>
        <v>185</v>
      </c>
      <c r="BE124">
        <v>107</v>
      </c>
      <c r="BI124" s="7">
        <v>8</v>
      </c>
      <c r="BJ124">
        <f>SUMIF($AR$35:$AR$73,BI124,$AN$140:$AN$178)</f>
        <v>546</v>
      </c>
      <c r="BK124">
        <f>COUNTIF($AR$35:$AR$73,BI124)</f>
        <v>24</v>
      </c>
      <c r="BL124">
        <f>BJ124-(BK124*(BK124+1))/2</f>
        <v>246</v>
      </c>
      <c r="BM124">
        <v>102</v>
      </c>
      <c r="BO124" s="7">
        <v>5</v>
      </c>
      <c r="BP124">
        <f>SUMIF($C$47:$C$85,BO124,$AR$140:$AR$178)</f>
        <v>576</v>
      </c>
      <c r="BQ124">
        <f>COUNTIF($C$47:$C$85,BO124)</f>
        <v>25</v>
      </c>
      <c r="BR124">
        <f t="shared" si="58"/>
        <v>251</v>
      </c>
      <c r="BS124">
        <v>107</v>
      </c>
      <c r="BU124" s="7">
        <v>8</v>
      </c>
      <c r="BV124">
        <f>SUMIF($AR$35:$AR$73,BU124,$AV$140:$AV$178)</f>
        <v>511</v>
      </c>
      <c r="BW124">
        <f>COUNTIF($AR$35:$AR$73,BU124)</f>
        <v>24</v>
      </c>
      <c r="BX124">
        <f>BV124-(BW124*(BW124+1))/2</f>
        <v>211</v>
      </c>
      <c r="BY124">
        <v>102</v>
      </c>
      <c r="CA124" s="7">
        <v>5</v>
      </c>
      <c r="CB124">
        <f>SUMIF($C$47:$C$85,CA124,$AZ$140:$AZ$178)</f>
        <v>510</v>
      </c>
      <c r="CC124">
        <f>COUNTIF($C$47:$C$85,CA124)</f>
        <v>25</v>
      </c>
      <c r="CD124">
        <f t="shared" si="59"/>
        <v>185</v>
      </c>
      <c r="CE124">
        <v>107</v>
      </c>
    </row>
    <row r="125" spans="1:83">
      <c r="A125" s="7">
        <v>2013</v>
      </c>
      <c r="B125">
        <v>6</v>
      </c>
      <c r="C125">
        <v>18</v>
      </c>
      <c r="D125" s="13">
        <f t="shared" si="50"/>
        <v>3</v>
      </c>
      <c r="E125">
        <f t="shared" si="49"/>
        <v>24</v>
      </c>
      <c r="F125" s="14">
        <v>79.215703586512006</v>
      </c>
      <c r="G125" s="14">
        <v>41.549090437802597</v>
      </c>
      <c r="H125">
        <v>1</v>
      </c>
      <c r="I125" s="14">
        <v>101.678920332251</v>
      </c>
      <c r="J125" s="14">
        <v>75.375503255988704</v>
      </c>
      <c r="K125" s="14">
        <v>35.1999992431439</v>
      </c>
      <c r="L125" s="14">
        <v>38.7988165515101</v>
      </c>
      <c r="M125">
        <v>16</v>
      </c>
      <c r="N125">
        <v>12</v>
      </c>
      <c r="O125">
        <f t="shared" si="51"/>
        <v>28</v>
      </c>
      <c r="P125" s="53">
        <v>14</v>
      </c>
      <c r="Q125">
        <v>13</v>
      </c>
      <c r="R125">
        <v>6</v>
      </c>
      <c r="S125">
        <f t="shared" si="52"/>
        <v>33</v>
      </c>
      <c r="AI125" s="7"/>
      <c r="AO125" s="7"/>
      <c r="AU125" s="7"/>
      <c r="BA125" s="7"/>
      <c r="BI125" s="7"/>
      <c r="BO125" s="7"/>
      <c r="BU125" s="7"/>
      <c r="CA125" s="7"/>
    </row>
    <row r="126" spans="1:83">
      <c r="A126" s="7">
        <v>2014</v>
      </c>
      <c r="B126">
        <v>7</v>
      </c>
      <c r="C126">
        <v>6</v>
      </c>
      <c r="D126" s="13">
        <f t="shared" si="50"/>
        <v>0.8571428571428571</v>
      </c>
      <c r="E126">
        <f t="shared" si="49"/>
        <v>13</v>
      </c>
      <c r="F126" s="14">
        <v>116.709305860274</v>
      </c>
      <c r="G126" s="14">
        <v>40.484381205998098</v>
      </c>
      <c r="H126">
        <v>2</v>
      </c>
      <c r="I126" s="14">
        <v>146.01610979051699</v>
      </c>
      <c r="J126" s="14">
        <v>77.549607242781505</v>
      </c>
      <c r="K126" s="14">
        <v>62.841743693116499</v>
      </c>
      <c r="L126" s="14">
        <v>35.45300591897</v>
      </c>
      <c r="M126">
        <v>14</v>
      </c>
      <c r="N126">
        <v>21</v>
      </c>
      <c r="O126">
        <f t="shared" si="51"/>
        <v>35</v>
      </c>
      <c r="P126" s="53">
        <v>19</v>
      </c>
      <c r="Q126">
        <v>17</v>
      </c>
      <c r="R126">
        <v>7</v>
      </c>
      <c r="S126">
        <f t="shared" si="52"/>
        <v>43</v>
      </c>
      <c r="AI126" s="7" t="s">
        <v>220</v>
      </c>
      <c r="AO126" s="7" t="s">
        <v>230</v>
      </c>
      <c r="AU126" s="7" t="s">
        <v>220</v>
      </c>
      <c r="BA126" s="7" t="s">
        <v>230</v>
      </c>
      <c r="BI126" s="7" t="s">
        <v>220</v>
      </c>
      <c r="BO126" s="7" t="s">
        <v>230</v>
      </c>
      <c r="BU126" s="7" t="s">
        <v>220</v>
      </c>
      <c r="CA126" s="7" t="s">
        <v>230</v>
      </c>
    </row>
    <row r="127" spans="1:83">
      <c r="A127" s="7">
        <v>2015</v>
      </c>
      <c r="B127">
        <v>12</v>
      </c>
      <c r="C127">
        <v>2</v>
      </c>
      <c r="D127" s="13">
        <f t="shared" si="50"/>
        <v>0.16666666666666666</v>
      </c>
      <c r="E127">
        <f t="shared" si="49"/>
        <v>14</v>
      </c>
      <c r="F127" s="14">
        <v>120.776066769913</v>
      </c>
      <c r="G127" s="14">
        <v>63.231509686069302</v>
      </c>
      <c r="H127">
        <v>1</v>
      </c>
      <c r="I127" s="14">
        <v>138.66097311821099</v>
      </c>
      <c r="J127" s="14">
        <v>83.629471012398696</v>
      </c>
      <c r="K127" s="14">
        <v>59.113032501890501</v>
      </c>
      <c r="L127" s="14">
        <v>70.211480104119403</v>
      </c>
      <c r="M127">
        <v>18</v>
      </c>
      <c r="N127">
        <v>14</v>
      </c>
      <c r="O127">
        <f t="shared" si="51"/>
        <v>32</v>
      </c>
      <c r="P127" s="53">
        <v>13</v>
      </c>
      <c r="Q127">
        <v>15</v>
      </c>
      <c r="R127">
        <v>6</v>
      </c>
      <c r="S127">
        <f t="shared" si="52"/>
        <v>34</v>
      </c>
      <c r="AI127" s="7">
        <v>6</v>
      </c>
      <c r="AJ127">
        <f>SUMIF($AS$35:$AS$73,AI127,$AG$52:$AG$90)</f>
        <v>559</v>
      </c>
      <c r="AK127">
        <f>COUNTIF($AS$35:$AS$73,AI127)</f>
        <v>28</v>
      </c>
      <c r="AL127">
        <f>AJ127-(AK127*(AK127+1))/2</f>
        <v>153</v>
      </c>
      <c r="AM127">
        <v>40</v>
      </c>
      <c r="AO127" s="7">
        <v>1</v>
      </c>
      <c r="AP127">
        <f>SUMIF($D$47:$D$85,AO127,$AG$52:$AG$90)</f>
        <v>131</v>
      </c>
      <c r="AQ127">
        <f>COUNTIF($D$47:$D$85,AO127)</f>
        <v>9</v>
      </c>
      <c r="AR127">
        <f t="shared" si="56"/>
        <v>86</v>
      </c>
      <c r="AS127">
        <v>59</v>
      </c>
      <c r="AU127" s="7">
        <v>6</v>
      </c>
      <c r="AV127">
        <f>SUMIF($AS$35:$AS$73,AU127,$AH$52:$AH$90)</f>
        <v>543</v>
      </c>
      <c r="AW127">
        <f>COUNTIF($AS$35:$AS$73,AU127)</f>
        <v>28</v>
      </c>
      <c r="AX127">
        <f>AV127-(AW127*(AW127+1))/2</f>
        <v>137</v>
      </c>
      <c r="AY127">
        <v>40</v>
      </c>
      <c r="BA127" s="7">
        <v>1</v>
      </c>
      <c r="BB127">
        <f>SUMIF($D$47:$D$85,BA127,$AH$52:$AH$90)</f>
        <v>183</v>
      </c>
      <c r="BC127">
        <f>COUNTIF($D$47:$D$85,BA127)</f>
        <v>9</v>
      </c>
      <c r="BD127">
        <f t="shared" ref="BD127:BD128" si="60">BB127-(BC127*(BC127+1))/2</f>
        <v>138</v>
      </c>
      <c r="BE127">
        <v>59</v>
      </c>
      <c r="BI127" s="7">
        <v>6</v>
      </c>
      <c r="BJ127">
        <f>SUMIF($AS$35:$AS$73,BI127,$AO$140:$AO$178)</f>
        <v>512</v>
      </c>
      <c r="BK127">
        <f>COUNTIF($AS$35:$AS$73,BI127)</f>
        <v>28</v>
      </c>
      <c r="BL127">
        <f>BJ127-(BK127*(BK127+1))/2</f>
        <v>106</v>
      </c>
      <c r="BM127">
        <v>40</v>
      </c>
      <c r="BO127" s="7">
        <v>1</v>
      </c>
      <c r="BP127">
        <f>SUMIF($D$47:$D$85,BO127,$AS$140:$AS$178)</f>
        <v>100</v>
      </c>
      <c r="BQ127">
        <f>COUNTIF($D$47:$D$85,BO127)</f>
        <v>9</v>
      </c>
      <c r="BR127" s="65">
        <f t="shared" ref="BR127:BR128" si="61">BP127-(BQ127*(BQ127+1))/2</f>
        <v>55</v>
      </c>
      <c r="BS127">
        <v>59</v>
      </c>
      <c r="BU127" s="7">
        <v>6</v>
      </c>
      <c r="BV127">
        <f>SUMIF($AS$35:$AS$73,BU127,$AW$140:$AW$178)</f>
        <v>504</v>
      </c>
      <c r="BW127">
        <f>COUNTIF($AS$35:$AS$73,BU127)</f>
        <v>28</v>
      </c>
      <c r="BX127">
        <f>BV127-(BW127*(BW127+1))/2</f>
        <v>98</v>
      </c>
      <c r="BY127">
        <v>40</v>
      </c>
      <c r="CA127" s="7">
        <v>1</v>
      </c>
      <c r="CB127">
        <f>SUMIF($D$47:$D$85,CA127,$BA$140:$BA$178)</f>
        <v>151</v>
      </c>
      <c r="CC127">
        <f>COUNTIF($D$47:$D$85,CA127)</f>
        <v>9</v>
      </c>
      <c r="CD127">
        <f t="shared" ref="CD127:CD128" si="62">CB127-(CC127*(CC127+1))/2</f>
        <v>106</v>
      </c>
      <c r="CE127">
        <v>59</v>
      </c>
    </row>
    <row r="128" spans="1:83">
      <c r="A128" s="7">
        <v>2016</v>
      </c>
      <c r="B128">
        <v>7</v>
      </c>
      <c r="C128">
        <v>12</v>
      </c>
      <c r="D128" s="13">
        <f t="shared" si="50"/>
        <v>1.7142857142857142</v>
      </c>
      <c r="E128">
        <f t="shared" si="49"/>
        <v>19</v>
      </c>
      <c r="F128" s="14">
        <v>97.093039144950893</v>
      </c>
      <c r="G128" s="14">
        <v>37.262775409945</v>
      </c>
      <c r="H128">
        <v>1</v>
      </c>
      <c r="I128" s="14">
        <v>158.27138686557601</v>
      </c>
      <c r="J128" s="14">
        <v>87.873156377477898</v>
      </c>
      <c r="K128" s="14">
        <v>47.579404954939697</v>
      </c>
      <c r="L128" s="14">
        <v>33.711884476607501</v>
      </c>
      <c r="M128">
        <v>24</v>
      </c>
      <c r="N128">
        <v>4</v>
      </c>
      <c r="O128">
        <f t="shared" si="51"/>
        <v>28</v>
      </c>
      <c r="P128" s="53">
        <v>16</v>
      </c>
      <c r="Q128">
        <v>25</v>
      </c>
      <c r="R128">
        <v>3</v>
      </c>
      <c r="S128">
        <f t="shared" si="52"/>
        <v>44</v>
      </c>
      <c r="V128">
        <f>CORREL(N92:N130,'[1]Eastern IOD'!$D$114:$D$152)</f>
        <v>-0.54592719380008126</v>
      </c>
      <c r="AI128" s="7">
        <v>7</v>
      </c>
      <c r="AJ128">
        <f>SUMIF($AS$35:$AS$73,AI128,$AG$52:$AG$90)</f>
        <v>88</v>
      </c>
      <c r="AK128">
        <f>COUNTIF($AS$35:$AS$73,AI128)</f>
        <v>6</v>
      </c>
      <c r="AL128">
        <f>AJ128-(AK128*(AK128+1))/2</f>
        <v>67</v>
      </c>
      <c r="AM128">
        <v>40</v>
      </c>
      <c r="AO128" s="7">
        <v>8</v>
      </c>
      <c r="AP128">
        <f>SUMIF($D$47:$D$85,AO128,$AG$52:$AG$90)</f>
        <v>573</v>
      </c>
      <c r="AQ128">
        <f>COUNTIF($D$47:$D$85,AO128)</f>
        <v>24</v>
      </c>
      <c r="AR128">
        <f t="shared" si="56"/>
        <v>273</v>
      </c>
      <c r="AS128">
        <v>59</v>
      </c>
      <c r="AU128" s="7">
        <v>7</v>
      </c>
      <c r="AV128">
        <f>SUMIF($AS$35:$AS$73,AU128,$AH$52:$AH$90)</f>
        <v>101</v>
      </c>
      <c r="AW128">
        <f>COUNTIF($AS$35:$AS$73,AU128)</f>
        <v>6</v>
      </c>
      <c r="AX128">
        <f>AV128-(AW128*(AW128+1))/2</f>
        <v>80</v>
      </c>
      <c r="AY128">
        <v>40</v>
      </c>
      <c r="BA128" s="7">
        <v>8</v>
      </c>
      <c r="BB128">
        <f>SUMIF($D$47:$D$85,BA128,$AH$52:$AH$90)</f>
        <v>491</v>
      </c>
      <c r="BC128">
        <f>COUNTIF($D$47:$D$85,BA128)</f>
        <v>24</v>
      </c>
      <c r="BD128">
        <f t="shared" si="60"/>
        <v>191</v>
      </c>
      <c r="BE128">
        <v>59</v>
      </c>
      <c r="BI128" s="7">
        <v>7</v>
      </c>
      <c r="BJ128">
        <f>SUMIF($AS$35:$AS$73,BI128,$AO$140:$AO$178)</f>
        <v>81</v>
      </c>
      <c r="BK128">
        <f>COUNTIF($AS$35:$AS$73,BI128)</f>
        <v>6</v>
      </c>
      <c r="BL128">
        <f>BJ128-(BK128*(BK128+1))/2</f>
        <v>60</v>
      </c>
      <c r="BM128">
        <v>40</v>
      </c>
      <c r="BO128" s="7">
        <v>8</v>
      </c>
      <c r="BP128">
        <f>SUMIF($D$47:$D$85,BO128,$AS$140:$AS$178)</f>
        <v>459</v>
      </c>
      <c r="BQ128">
        <f>COUNTIF($D$47:$D$85,BO128)</f>
        <v>24</v>
      </c>
      <c r="BR128">
        <f t="shared" si="61"/>
        <v>159</v>
      </c>
      <c r="BS128">
        <v>59</v>
      </c>
      <c r="BU128" s="7">
        <v>7</v>
      </c>
      <c r="BV128">
        <f>SUMIF($AS$35:$AS$73,BU128,$AW$140:$AW$178)</f>
        <v>91</v>
      </c>
      <c r="BW128">
        <f>COUNTIF($AS$35:$AS$73,BU128)</f>
        <v>6</v>
      </c>
      <c r="BX128">
        <f>BV128-(BW128*(BW128+1))/2</f>
        <v>70</v>
      </c>
      <c r="BY128">
        <v>40</v>
      </c>
      <c r="CA128" s="7">
        <v>8</v>
      </c>
      <c r="CB128">
        <f>SUMIF($D$47:$D$85,CA128,$BA$140:$BA$178)</f>
        <v>408</v>
      </c>
      <c r="CC128">
        <f>COUNTIF($D$47:$D$85,CA128)</f>
        <v>24</v>
      </c>
      <c r="CD128">
        <f t="shared" si="62"/>
        <v>108</v>
      </c>
      <c r="CE128">
        <v>59</v>
      </c>
    </row>
    <row r="129" spans="1:83">
      <c r="A129" s="7">
        <v>2017</v>
      </c>
      <c r="B129">
        <v>8</v>
      </c>
      <c r="C129">
        <v>6</v>
      </c>
      <c r="D129" s="13">
        <f t="shared" si="50"/>
        <v>0.75</v>
      </c>
      <c r="E129">
        <f t="shared" si="49"/>
        <v>14</v>
      </c>
      <c r="F129" s="14">
        <v>115.33270643723</v>
      </c>
      <c r="G129" s="14">
        <v>18.249083952811599</v>
      </c>
      <c r="H129">
        <v>8</v>
      </c>
      <c r="I129" s="14">
        <v>151.42486221688901</v>
      </c>
      <c r="J129" s="14">
        <v>105.40105329683701</v>
      </c>
      <c r="K129" s="14">
        <v>52.745290186819702</v>
      </c>
      <c r="L129" s="14">
        <v>69.618070409417598</v>
      </c>
      <c r="M129">
        <v>17</v>
      </c>
      <c r="N129">
        <v>17</v>
      </c>
      <c r="O129">
        <f t="shared" si="51"/>
        <v>34</v>
      </c>
      <c r="P129" s="53">
        <v>15</v>
      </c>
      <c r="Q129">
        <v>22</v>
      </c>
      <c r="R129">
        <v>1</v>
      </c>
      <c r="S129">
        <f t="shared" si="52"/>
        <v>38</v>
      </c>
      <c r="AI129" s="7"/>
      <c r="AO129" s="7"/>
      <c r="AU129" s="7"/>
      <c r="BA129" s="7"/>
      <c r="BI129" s="7"/>
      <c r="BO129" s="7"/>
      <c r="BU129" s="7"/>
      <c r="CA129" s="7"/>
    </row>
    <row r="130" spans="1:83">
      <c r="A130" s="7">
        <v>2018</v>
      </c>
      <c r="B130">
        <v>7</v>
      </c>
      <c r="C130">
        <v>9</v>
      </c>
      <c r="D130" s="13">
        <f t="shared" si="50"/>
        <v>1.2857142857142858</v>
      </c>
      <c r="E130">
        <f t="shared" si="49"/>
        <v>16</v>
      </c>
      <c r="F130" s="14">
        <v>125.72755417400801</v>
      </c>
      <c r="G130" s="14">
        <v>58.897523696680203</v>
      </c>
      <c r="H130">
        <v>2</v>
      </c>
      <c r="I130" s="14">
        <v>126.368080981053</v>
      </c>
      <c r="J130" s="14">
        <v>129.29000178646899</v>
      </c>
      <c r="K130" s="14">
        <v>82.995458471229398</v>
      </c>
      <c r="L130" s="14">
        <v>64.841459759523104</v>
      </c>
      <c r="M130">
        <v>14</v>
      </c>
      <c r="N130">
        <v>15</v>
      </c>
      <c r="O130">
        <f t="shared" si="51"/>
        <v>29</v>
      </c>
      <c r="P130" s="53">
        <v>11</v>
      </c>
      <c r="Q130">
        <v>8</v>
      </c>
      <c r="R130">
        <v>9</v>
      </c>
      <c r="S130">
        <f t="shared" si="52"/>
        <v>28</v>
      </c>
      <c r="AI130" s="7" t="s">
        <v>227</v>
      </c>
      <c r="AO130" s="7" t="s">
        <v>231</v>
      </c>
      <c r="AU130" s="7" t="s">
        <v>227</v>
      </c>
      <c r="BA130" s="7" t="s">
        <v>231</v>
      </c>
      <c r="BI130" s="7" t="s">
        <v>227</v>
      </c>
      <c r="BO130" s="7" t="s">
        <v>231</v>
      </c>
      <c r="BU130" s="7" t="s">
        <v>227</v>
      </c>
      <c r="CA130" s="7" t="s">
        <v>231</v>
      </c>
    </row>
    <row r="131" spans="1:83">
      <c r="B131" s="17"/>
      <c r="C131" s="17"/>
      <c r="D131" s="17"/>
      <c r="E131" s="17"/>
      <c r="F131" s="17"/>
      <c r="G131" s="17">
        <f>CORREL(E92:E130,F92:F130)</f>
        <v>-0.62961895540338531</v>
      </c>
      <c r="H131" s="17">
        <f>CORREL(B92:B130,$G$92:$G$130)</f>
        <v>4.57329494514222E-2</v>
      </c>
      <c r="I131" s="17">
        <f>CORREL(C92:C130,$G$92:$G$130)</f>
        <v>-0.42677197265300637</v>
      </c>
      <c r="J131" s="17">
        <f>CORREL(E92:E130,$G$92:$G$130)</f>
        <v>-0.38714478562665949</v>
      </c>
      <c r="K131" s="17"/>
      <c r="L131" s="17"/>
      <c r="M131" s="17">
        <f>CORREL(M92:M130,$B$92:$B$130)</f>
        <v>-0.26120948431971164</v>
      </c>
      <c r="N131" s="17">
        <f>CORREL(N92:N130,$B$92:$B$130)</f>
        <v>0.41312405467400271</v>
      </c>
      <c r="O131" s="17">
        <f>CORREL(O92:O130,$E$92:$E$130)</f>
        <v>0.42747190869575646</v>
      </c>
      <c r="P131" s="17"/>
      <c r="AI131" s="7">
        <v>3</v>
      </c>
      <c r="AJ131">
        <f>SUMIF($AU$35:$AU$73,AI131,$AG$52:$AG$90)</f>
        <v>168</v>
      </c>
      <c r="AK131">
        <f>COUNTIF($AU$35:$AU$73,AI131)</f>
        <v>10</v>
      </c>
      <c r="AL131">
        <f>AJ131-(AK131*(AK131+1))/2</f>
        <v>113</v>
      </c>
      <c r="AM131">
        <v>29</v>
      </c>
      <c r="AO131" s="7">
        <v>6</v>
      </c>
      <c r="AP131">
        <f>SUMIF($F$47:$F$85,AO131,$AG$52:$AG$90)</f>
        <v>751</v>
      </c>
      <c r="AQ131">
        <f>COUNTIF($F$47:$F$85,AO131)</f>
        <v>35</v>
      </c>
      <c r="AR131">
        <f t="shared" si="56"/>
        <v>121</v>
      </c>
      <c r="AS131">
        <v>27</v>
      </c>
      <c r="AU131" s="7">
        <v>3</v>
      </c>
      <c r="AV131">
        <f>SUMIF($AU$35:$AU$73,AU131,$AH$52:$AH$90)</f>
        <v>134</v>
      </c>
      <c r="AW131">
        <f>COUNTIF($AU$35:$AU$73,AU131)</f>
        <v>10</v>
      </c>
      <c r="AX131">
        <f>AV131-(AW131*(AW131+1))/2</f>
        <v>79</v>
      </c>
      <c r="AY131">
        <v>29</v>
      </c>
      <c r="BA131" s="7">
        <v>6</v>
      </c>
      <c r="BB131">
        <f>SUMIF($F$47:$F$85,BA131,$AH$52:$AH$90)</f>
        <v>700</v>
      </c>
      <c r="BC131">
        <f>COUNTIF($F$47:$F$85,BA131)</f>
        <v>35</v>
      </c>
      <c r="BD131">
        <f t="shared" ref="BD131:BD132" si="63">BB131-(BC131*(BC131+1))/2</f>
        <v>70</v>
      </c>
      <c r="BE131">
        <v>27</v>
      </c>
      <c r="BI131" s="7">
        <v>3</v>
      </c>
      <c r="BJ131">
        <f>SUMIF($AU$35:$AU$73,BI131,$AP$140:$AP$178)</f>
        <v>95</v>
      </c>
      <c r="BK131">
        <f>COUNTIF($AU$35:$AU$73,BI131)</f>
        <v>10</v>
      </c>
      <c r="BL131">
        <f>BJ131-(BK131*(BK131+1))/2</f>
        <v>40</v>
      </c>
      <c r="BM131">
        <v>29</v>
      </c>
      <c r="BO131" s="7">
        <v>6</v>
      </c>
      <c r="BP131">
        <f>SUMIF($F$47:$F$85,BO131,$AT$140:$AT$178)</f>
        <v>751</v>
      </c>
      <c r="BQ131">
        <f>COUNTIF($F$47:$F$85,BO131)</f>
        <v>35</v>
      </c>
      <c r="BR131">
        <f t="shared" ref="BR131:BR132" si="64">BP131-(BQ131*(BQ131+1))/2</f>
        <v>121</v>
      </c>
      <c r="BS131">
        <v>27</v>
      </c>
      <c r="BU131" s="7">
        <v>3</v>
      </c>
      <c r="BV131">
        <f>SUMIF($AU$35:$AU$73,BU131,$AX$140:$AX$178)</f>
        <v>84</v>
      </c>
      <c r="BW131">
        <f>COUNTIF($AU$35:$AU$73,BU131)</f>
        <v>10</v>
      </c>
      <c r="BX131" s="31">
        <f>BV131-(BW131*(BW131+1))/2</f>
        <v>29</v>
      </c>
      <c r="BY131">
        <v>29</v>
      </c>
      <c r="CA131" s="7">
        <v>6</v>
      </c>
      <c r="CB131">
        <f>SUMIF($F$47:$F$85,CA131,$BB$140:$BB$178)</f>
        <v>700</v>
      </c>
      <c r="CC131">
        <f>COUNTIF($F$47:$F$85,CA131)</f>
        <v>35</v>
      </c>
      <c r="CD131">
        <f t="shared" ref="CD131:CD132" si="65">CB131-(CC131*(CC131+1))/2</f>
        <v>70</v>
      </c>
      <c r="CE131">
        <v>27</v>
      </c>
    </row>
    <row r="132" spans="1:83"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>
        <f>CORREL(M92:M130,$C$92:$C$130)</f>
        <v>0.5633026554084698</v>
      </c>
      <c r="N132" s="17">
        <f>CORREL(N92:N130,$C$92:$C$130)</f>
        <v>-0.18392280602487615</v>
      </c>
      <c r="O132" s="17"/>
      <c r="P132" s="17"/>
      <c r="AI132" s="7">
        <v>5</v>
      </c>
      <c r="AJ132">
        <f>SUMIF($AU$35:$AU$73,AI132,$AG$52:$AG$90)</f>
        <v>282</v>
      </c>
      <c r="AK132">
        <f>COUNTIF($AU$35:$AU$73,AI132)</f>
        <v>12</v>
      </c>
      <c r="AL132">
        <f>AJ132-(AK132*(AK132+1))/2</f>
        <v>204</v>
      </c>
      <c r="AM132">
        <v>29</v>
      </c>
      <c r="AO132" s="7">
        <v>7</v>
      </c>
      <c r="AP132">
        <f>SUMIF($F$47:$F$85,AO132,$AG$52:$AG$90)</f>
        <v>27</v>
      </c>
      <c r="AQ132">
        <f>COUNTIF($F$47:$F$85,AO132)</f>
        <v>4</v>
      </c>
      <c r="AR132" s="65">
        <f t="shared" si="56"/>
        <v>17</v>
      </c>
      <c r="AS132">
        <v>27</v>
      </c>
      <c r="AU132" s="7">
        <v>5</v>
      </c>
      <c r="AV132">
        <f>SUMIF($AU$35:$AU$73,AU132,$AH$52:$AH$90)</f>
        <v>278</v>
      </c>
      <c r="AW132">
        <f>COUNTIF($AU$35:$AU$73,AU132)</f>
        <v>12</v>
      </c>
      <c r="AX132">
        <f>AV132-(AW132*(AW132+1))/2</f>
        <v>200</v>
      </c>
      <c r="AY132">
        <v>29</v>
      </c>
      <c r="BA132" s="7">
        <v>7</v>
      </c>
      <c r="BB132">
        <f>SUMIF($F$47:$F$85,BA132,$AH$52:$AH$90)</f>
        <v>78</v>
      </c>
      <c r="BC132">
        <f>COUNTIF($F$47:$F$85,BA132)</f>
        <v>4</v>
      </c>
      <c r="BD132">
        <f t="shared" si="63"/>
        <v>68</v>
      </c>
      <c r="BE132">
        <v>27</v>
      </c>
      <c r="BI132" s="7">
        <v>5</v>
      </c>
      <c r="BJ132">
        <f>SUMIF($AU$35:$AU$73,BI132,$AP$140:$AP$178)</f>
        <v>156</v>
      </c>
      <c r="BK132">
        <f>COUNTIF($AU$35:$AU$73,BI132)</f>
        <v>12</v>
      </c>
      <c r="BL132">
        <f>BJ132-(BK132*(BK132+1))/2</f>
        <v>78</v>
      </c>
      <c r="BM132">
        <v>29</v>
      </c>
      <c r="BO132" s="7">
        <v>7</v>
      </c>
      <c r="BP132">
        <f>SUMIF($F$47:$F$85,BO132,$AT$140:$AT$178)</f>
        <v>27</v>
      </c>
      <c r="BQ132">
        <f>COUNTIF($F$47:$F$85,BO132)</f>
        <v>4</v>
      </c>
      <c r="BR132" s="65">
        <f t="shared" si="64"/>
        <v>17</v>
      </c>
      <c r="BS132">
        <v>27</v>
      </c>
      <c r="BU132" s="7">
        <v>5</v>
      </c>
      <c r="BV132">
        <f>SUMIF($AU$35:$AU$73,BU132,$AX$140:$AX$178)</f>
        <v>168</v>
      </c>
      <c r="BW132">
        <f>COUNTIF($AU$35:$AU$73,BU132)</f>
        <v>12</v>
      </c>
      <c r="BX132">
        <f>BV132-(BW132*(BW132+1))/2</f>
        <v>90</v>
      </c>
      <c r="BY132">
        <v>29</v>
      </c>
      <c r="CA132" s="7">
        <v>7</v>
      </c>
      <c r="CB132">
        <f>SUMIF($F$47:$F$85,CA132,$BB$140:$BB$178)</f>
        <v>78</v>
      </c>
      <c r="CC132">
        <f>COUNTIF($F$47:$F$85,CA132)</f>
        <v>4</v>
      </c>
      <c r="CD132">
        <f t="shared" si="65"/>
        <v>68</v>
      </c>
      <c r="CE132">
        <v>27</v>
      </c>
    </row>
    <row r="133" spans="1:83">
      <c r="A133" s="28" t="s">
        <v>289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</row>
    <row r="134" spans="1:83">
      <c r="C134" t="s">
        <v>145</v>
      </c>
      <c r="D134" t="s">
        <v>144</v>
      </c>
      <c r="E134" t="s">
        <v>146</v>
      </c>
      <c r="F134" t="s">
        <v>147</v>
      </c>
      <c r="G134" t="s">
        <v>148</v>
      </c>
      <c r="H134" t="s">
        <v>149</v>
      </c>
      <c r="I134" t="s">
        <v>151</v>
      </c>
      <c r="J134" t="s">
        <v>152</v>
      </c>
      <c r="K134" t="s">
        <v>158</v>
      </c>
      <c r="L134" t="s">
        <v>159</v>
      </c>
      <c r="M134" t="s">
        <v>156</v>
      </c>
      <c r="N134" t="s">
        <v>157</v>
      </c>
      <c r="O134" t="s">
        <v>154</v>
      </c>
      <c r="P134" t="s">
        <v>155</v>
      </c>
      <c r="Q134" t="s">
        <v>153</v>
      </c>
      <c r="R134" t="s">
        <v>267</v>
      </c>
      <c r="T134" t="s">
        <v>184</v>
      </c>
      <c r="U134" t="s">
        <v>183</v>
      </c>
      <c r="V134" t="s">
        <v>186</v>
      </c>
      <c r="W134" t="s">
        <v>234</v>
      </c>
      <c r="X134" t="s">
        <v>235</v>
      </c>
      <c r="Y134" t="s">
        <v>236</v>
      </c>
      <c r="Z134" t="s">
        <v>237</v>
      </c>
    </row>
    <row r="135" spans="1:83">
      <c r="A135" t="s">
        <v>92</v>
      </c>
      <c r="B135" t="s">
        <v>268</v>
      </c>
      <c r="C135" s="17">
        <f t="shared" ref="C135:R135" si="66">CORREL($B$92:$B$130,H47:H85)</f>
        <v>7.5834638525191483E-2</v>
      </c>
      <c r="D135" s="17">
        <f t="shared" si="66"/>
        <v>0.19700831492332957</v>
      </c>
      <c r="E135" s="17">
        <f t="shared" si="66"/>
        <v>-7.3986839132726856E-2</v>
      </c>
      <c r="F135" s="17">
        <f t="shared" si="66"/>
        <v>-3.5065566202216764E-2</v>
      </c>
      <c r="G135" s="17">
        <f t="shared" si="66"/>
        <v>-0.1862778205666808</v>
      </c>
      <c r="H135" s="17">
        <f t="shared" si="66"/>
        <v>-0.21317502034480124</v>
      </c>
      <c r="I135" s="17">
        <f t="shared" si="66"/>
        <v>-4.9696008536720349E-2</v>
      </c>
      <c r="J135" s="17">
        <f t="shared" si="66"/>
        <v>-1.0720064650278924E-2</v>
      </c>
      <c r="K135" s="17">
        <f t="shared" si="66"/>
        <v>2.0504544211287608E-2</v>
      </c>
      <c r="L135" s="17">
        <f t="shared" si="66"/>
        <v>4.7756440036623798E-2</v>
      </c>
      <c r="M135" s="17">
        <f t="shared" si="66"/>
        <v>2.246230584267972E-2</v>
      </c>
      <c r="N135" s="17">
        <f t="shared" si="66"/>
        <v>-3.031997331360782E-2</v>
      </c>
      <c r="O135" s="17">
        <f t="shared" si="66"/>
        <v>1.5632673741423322E-2</v>
      </c>
      <c r="P135" s="17">
        <f t="shared" si="66"/>
        <v>-6.4637828634054578E-3</v>
      </c>
      <c r="Q135" s="17">
        <f t="shared" si="66"/>
        <v>-4.7561074524117543E-2</v>
      </c>
      <c r="R135" s="17">
        <f t="shared" si="66"/>
        <v>7.327652447541004E-2</v>
      </c>
      <c r="T135" s="17">
        <f t="shared" ref="T135:Z135" si="67">CORREL($B$92:$B$130,F92:F130)</f>
        <v>-0.11730285245503402</v>
      </c>
      <c r="U135" s="17">
        <f t="shared" si="67"/>
        <v>4.57329494514222E-2</v>
      </c>
      <c r="V135" s="17">
        <f t="shared" si="67"/>
        <v>7.3529411764705871E-2</v>
      </c>
      <c r="W135" s="17">
        <f t="shared" si="67"/>
        <v>6.2801827052248141E-2</v>
      </c>
      <c r="X135" s="17">
        <f t="shared" si="67"/>
        <v>-0.21198575436036943</v>
      </c>
      <c r="Y135" s="17">
        <f t="shared" si="67"/>
        <v>3.0159798602537445E-2</v>
      </c>
      <c r="Z135" s="17">
        <f t="shared" si="67"/>
        <v>-0.1094565696531241</v>
      </c>
    </row>
    <row r="136" spans="1:83">
      <c r="B136" t="s">
        <v>269</v>
      </c>
      <c r="C136" s="17">
        <f t="shared" ref="C136:R136" si="68">CORREL($C$92:$C$130,H47:H85)</f>
        <v>-0.2264026729008006</v>
      </c>
      <c r="D136" s="17">
        <f t="shared" si="68"/>
        <v>-0.18306654216596741</v>
      </c>
      <c r="E136" s="17">
        <f t="shared" si="68"/>
        <v>-0.12082339594397776</v>
      </c>
      <c r="F136" s="17">
        <f t="shared" si="68"/>
        <v>-0.13013612548551357</v>
      </c>
      <c r="G136" s="17">
        <f t="shared" si="68"/>
        <v>9.0019316593878809E-2</v>
      </c>
      <c r="H136" s="17">
        <f t="shared" si="68"/>
        <v>1.4422054954631933E-3</v>
      </c>
      <c r="I136" s="17">
        <f t="shared" si="68"/>
        <v>-0.4087613625861013</v>
      </c>
      <c r="J136" s="17">
        <f t="shared" si="68"/>
        <v>-0.44555872063696117</v>
      </c>
      <c r="K136" s="17">
        <f t="shared" si="68"/>
        <v>-0.27227520391911597</v>
      </c>
      <c r="L136" s="17">
        <f t="shared" si="68"/>
        <v>-0.34248062196825718</v>
      </c>
      <c r="M136" s="17">
        <f t="shared" si="68"/>
        <v>-0.34225586088311988</v>
      </c>
      <c r="N136" s="17">
        <f t="shared" si="68"/>
        <v>-0.34613082332450029</v>
      </c>
      <c r="O136" s="17">
        <f t="shared" si="68"/>
        <v>-0.3537365613805365</v>
      </c>
      <c r="P136" s="17">
        <f t="shared" si="68"/>
        <v>-0.44378119014539724</v>
      </c>
      <c r="Q136" s="17">
        <f t="shared" si="68"/>
        <v>-0.48209805829958402</v>
      </c>
      <c r="R136" s="17">
        <f t="shared" si="68"/>
        <v>-0.21366031980291381</v>
      </c>
      <c r="T136" s="17">
        <f t="shared" ref="T136:Z136" si="69">CORREL($C$92:$C$130,F92:F130)</f>
        <v>-0.52984555354595919</v>
      </c>
      <c r="U136" s="17">
        <f t="shared" si="69"/>
        <v>-0.42677197265300637</v>
      </c>
      <c r="V136" s="17">
        <f t="shared" si="69"/>
        <v>-0.23038148760703961</v>
      </c>
      <c r="W136" s="17">
        <f t="shared" si="69"/>
        <v>-0.37740915531923869</v>
      </c>
      <c r="X136" s="17">
        <f t="shared" si="69"/>
        <v>-0.36759709573818294</v>
      </c>
      <c r="Y136" s="17">
        <f t="shared" si="69"/>
        <v>-0.45637504457051958</v>
      </c>
      <c r="Z136" s="17">
        <f t="shared" si="69"/>
        <v>-0.44405555680554376</v>
      </c>
    </row>
    <row r="137" spans="1:83">
      <c r="B137" t="s">
        <v>270</v>
      </c>
      <c r="C137" s="17">
        <f t="shared" ref="C137:R137" si="70">CORREL($E$92:$E$130,H47:H85)</f>
        <v>-0.16124619418867239</v>
      </c>
      <c r="D137" s="17">
        <f t="shared" si="70"/>
        <v>-1.4264601856844127E-2</v>
      </c>
      <c r="E137" s="17">
        <f t="shared" si="70"/>
        <v>-0.18399923437103313</v>
      </c>
      <c r="F137" s="17">
        <f t="shared" si="70"/>
        <v>-0.15999407385711961</v>
      </c>
      <c r="G137" s="17">
        <f t="shared" si="70"/>
        <v>-6.9492899752767429E-2</v>
      </c>
      <c r="H137" s="17">
        <f t="shared" si="70"/>
        <v>-0.18098561706859378</v>
      </c>
      <c r="I137" s="17">
        <f t="shared" si="70"/>
        <v>-0.45081895596782406</v>
      </c>
      <c r="J137" s="17">
        <f t="shared" si="70"/>
        <v>-0.45422002666073708</v>
      </c>
      <c r="K137" s="17">
        <f t="shared" si="70"/>
        <v>-0.25441511754116092</v>
      </c>
      <c r="L137" s="17">
        <f t="shared" si="70"/>
        <v>-0.30121876735119246</v>
      </c>
      <c r="M137" s="17">
        <f t="shared" si="70"/>
        <v>-0.32263991472399983</v>
      </c>
      <c r="N137" s="17">
        <f t="shared" si="70"/>
        <v>-0.37167926174997712</v>
      </c>
      <c r="O137" s="17">
        <f t="shared" si="70"/>
        <v>-0.3399519205898297</v>
      </c>
      <c r="P137" s="17">
        <f t="shared" si="70"/>
        <v>-0.4488021947595966</v>
      </c>
      <c r="Q137" s="17">
        <f t="shared" si="70"/>
        <v>-0.52224431523032078</v>
      </c>
      <c r="R137" s="17">
        <f t="shared" si="70"/>
        <v>-0.15070762284280598</v>
      </c>
      <c r="T137" s="17">
        <f t="shared" ref="T137:Z137" si="71">CORREL($E$92:$E$130,F92:F130)</f>
        <v>-0.62961895540338531</v>
      </c>
      <c r="U137" s="17">
        <f t="shared" si="71"/>
        <v>-0.38714478562665949</v>
      </c>
      <c r="V137" s="17">
        <f t="shared" si="71"/>
        <v>-0.16842732849203199</v>
      </c>
      <c r="W137" s="17">
        <f t="shared" si="71"/>
        <v>-0.3232319209824871</v>
      </c>
      <c r="X137" s="17">
        <f t="shared" si="71"/>
        <v>-0.54858273395061419</v>
      </c>
      <c r="Y137" s="17">
        <f t="shared" si="71"/>
        <v>-0.43004065240067901</v>
      </c>
      <c r="Z137" s="17">
        <f t="shared" si="71"/>
        <v>-0.53721311554333062</v>
      </c>
    </row>
    <row r="138" spans="1:83">
      <c r="E138" s="13"/>
      <c r="T138" s="17"/>
      <c r="U138" s="17"/>
      <c r="V138" s="17"/>
      <c r="W138" s="17"/>
      <c r="X138" s="17"/>
      <c r="Y138" s="17"/>
      <c r="Z138" s="17"/>
      <c r="AQ138" t="s">
        <v>150</v>
      </c>
      <c r="AT138" s="7"/>
      <c r="AX138" t="s">
        <v>253</v>
      </c>
      <c r="BL138" t="s">
        <v>150</v>
      </c>
      <c r="BO138" s="7"/>
      <c r="BS138" t="s">
        <v>253</v>
      </c>
    </row>
    <row r="139" spans="1:83">
      <c r="A139" t="s">
        <v>206</v>
      </c>
      <c r="B139" t="s">
        <v>271</v>
      </c>
      <c r="C139" s="17">
        <f t="shared" ref="C139:R139" si="72">CORREL($M$92:$M$130,H$47:H$85)</f>
        <v>-8.3993794406084357E-2</v>
      </c>
      <c r="D139" s="17">
        <f t="shared" si="72"/>
        <v>0.16484498534348294</v>
      </c>
      <c r="E139" s="17">
        <f t="shared" si="72"/>
        <v>0.1980334332670661</v>
      </c>
      <c r="F139" s="17">
        <f t="shared" si="72"/>
        <v>0.27340064552840693</v>
      </c>
      <c r="G139" s="17">
        <f t="shared" si="72"/>
        <v>0.36487691050942739</v>
      </c>
      <c r="H139" s="17">
        <f t="shared" si="72"/>
        <v>0.18739563560575678</v>
      </c>
      <c r="I139" s="17">
        <f t="shared" si="72"/>
        <v>-0.39822444313419703</v>
      </c>
      <c r="J139" s="17">
        <f t="shared" si="72"/>
        <v>-0.23547700084827508</v>
      </c>
      <c r="K139" s="17">
        <f t="shared" si="72"/>
        <v>-0.10333393936176995</v>
      </c>
      <c r="L139" s="17">
        <f t="shared" si="72"/>
        <v>-0.17153227917384051</v>
      </c>
      <c r="M139" s="17">
        <f t="shared" si="72"/>
        <v>-0.16765928470016825</v>
      </c>
      <c r="N139" s="17">
        <f t="shared" si="72"/>
        <v>-0.15891007934037013</v>
      </c>
      <c r="O139" s="17">
        <f t="shared" si="72"/>
        <v>-0.1719687728276883</v>
      </c>
      <c r="P139" s="17">
        <f t="shared" si="72"/>
        <v>-0.19547344079795254</v>
      </c>
      <c r="Q139" s="17">
        <f t="shared" si="72"/>
        <v>-0.31402317114199102</v>
      </c>
      <c r="R139" s="17">
        <f t="shared" si="72"/>
        <v>-2.2408473275622835E-2</v>
      </c>
      <c r="T139" s="17">
        <f t="shared" ref="T139:Z139" si="73">CORREL($M$92:$M$130,F92:F130)</f>
        <v>-0.34108633846604547</v>
      </c>
      <c r="U139" s="17">
        <f t="shared" si="73"/>
        <v>-0.16840023709420998</v>
      </c>
      <c r="V139" s="17">
        <f t="shared" si="73"/>
        <v>-0.21754743214227942</v>
      </c>
      <c r="W139" s="17">
        <f t="shared" si="73"/>
        <v>0.11274504042387748</v>
      </c>
      <c r="X139" s="17">
        <f t="shared" si="73"/>
        <v>-0.39962314330497017</v>
      </c>
      <c r="Y139" s="17">
        <f t="shared" si="73"/>
        <v>-0.24237804870931437</v>
      </c>
      <c r="Z139" s="17">
        <f t="shared" si="73"/>
        <v>-0.57575391280267052</v>
      </c>
      <c r="AM139" s="5" t="s">
        <v>329</v>
      </c>
      <c r="AN139" s="5" t="s">
        <v>330</v>
      </c>
      <c r="AO139" s="5" t="s">
        <v>331</v>
      </c>
      <c r="AP139" s="5" t="s">
        <v>332</v>
      </c>
      <c r="AQ139" s="5" t="s">
        <v>328</v>
      </c>
      <c r="AR139" s="5" t="s">
        <v>333</v>
      </c>
      <c r="AS139" s="5" t="s">
        <v>334</v>
      </c>
      <c r="AT139" s="6" t="s">
        <v>335</v>
      </c>
      <c r="AU139" s="5" t="s">
        <v>329</v>
      </c>
      <c r="AV139" s="5" t="s">
        <v>330</v>
      </c>
      <c r="AW139" s="5" t="s">
        <v>331</v>
      </c>
      <c r="AX139" s="5" t="s">
        <v>332</v>
      </c>
      <c r="AY139" s="5" t="s">
        <v>328</v>
      </c>
      <c r="AZ139" s="5" t="s">
        <v>333</v>
      </c>
      <c r="BA139" s="5" t="s">
        <v>334</v>
      </c>
      <c r="BB139" s="6" t="s">
        <v>335</v>
      </c>
      <c r="BH139" s="5" t="s">
        <v>329</v>
      </c>
      <c r="BI139" s="5" t="s">
        <v>330</v>
      </c>
      <c r="BJ139" s="5" t="s">
        <v>331</v>
      </c>
      <c r="BK139" s="5" t="s">
        <v>332</v>
      </c>
      <c r="BL139" s="5" t="s">
        <v>328</v>
      </c>
      <c r="BM139" s="5" t="s">
        <v>333</v>
      </c>
      <c r="BN139" s="5" t="s">
        <v>334</v>
      </c>
      <c r="BO139" s="6" t="s">
        <v>335</v>
      </c>
      <c r="BP139" s="5" t="s">
        <v>329</v>
      </c>
      <c r="BQ139" s="5" t="s">
        <v>330</v>
      </c>
      <c r="BR139" s="5" t="s">
        <v>331</v>
      </c>
      <c r="BS139" s="5" t="s">
        <v>332</v>
      </c>
      <c r="BT139" s="5" t="s">
        <v>328</v>
      </c>
      <c r="BU139" s="5" t="s">
        <v>333</v>
      </c>
      <c r="BV139" s="5" t="s">
        <v>334</v>
      </c>
      <c r="BW139" s="6" t="s">
        <v>335</v>
      </c>
    </row>
    <row r="140" spans="1:83">
      <c r="B140" t="s">
        <v>272</v>
      </c>
      <c r="C140" s="17">
        <f t="shared" ref="C140:R140" si="74">CORREL($N$92:$N$130,H$47:H$85)</f>
        <v>0.1882239710648603</v>
      </c>
      <c r="D140" s="17">
        <f t="shared" si="74"/>
        <v>0.20316373140211239</v>
      </c>
      <c r="E140" s="17">
        <f t="shared" si="74"/>
        <v>-0.2396230555665223</v>
      </c>
      <c r="F140" s="17">
        <f t="shared" si="74"/>
        <v>-0.31423010802010809</v>
      </c>
      <c r="G140" s="17">
        <f t="shared" si="74"/>
        <v>-0.53900190184256447</v>
      </c>
      <c r="H140" s="17">
        <f t="shared" si="74"/>
        <v>-0.55603356481765842</v>
      </c>
      <c r="I140" s="17">
        <f t="shared" si="74"/>
        <v>-0.19806465657425246</v>
      </c>
      <c r="J140" s="17">
        <f t="shared" si="74"/>
        <v>-0.34741975751651488</v>
      </c>
      <c r="K140" s="17">
        <f t="shared" si="74"/>
        <v>-0.42938001957581717</v>
      </c>
      <c r="L140" s="17">
        <f t="shared" si="74"/>
        <v>-0.38703938543101896</v>
      </c>
      <c r="M140" s="17">
        <f t="shared" si="74"/>
        <v>-0.40504514117865481</v>
      </c>
      <c r="N140" s="17">
        <f t="shared" si="74"/>
        <v>-0.42474325080829356</v>
      </c>
      <c r="O140" s="17">
        <f t="shared" si="74"/>
        <v>-0.40422065665066681</v>
      </c>
      <c r="P140" s="17">
        <f t="shared" si="74"/>
        <v>-0.34874675939513661</v>
      </c>
      <c r="Q140" s="17">
        <f t="shared" si="74"/>
        <v>-0.20461115584365239</v>
      </c>
      <c r="R140" s="17">
        <f t="shared" si="74"/>
        <v>-0.24556222442503928</v>
      </c>
      <c r="T140" s="17">
        <f t="shared" ref="T140:Z140" si="75">CORREL($N$92:$N$130,F92:F130)</f>
        <v>-3.0248299430368494E-2</v>
      </c>
      <c r="U140" s="17">
        <f t="shared" si="75"/>
        <v>1.8982141081236276E-2</v>
      </c>
      <c r="V140" s="17">
        <f t="shared" si="75"/>
        <v>0.12973869437025848</v>
      </c>
      <c r="W140" s="17">
        <f t="shared" si="75"/>
        <v>-4.1500897420169346E-2</v>
      </c>
      <c r="X140" s="17">
        <f t="shared" si="75"/>
        <v>-0.35212622744880029</v>
      </c>
      <c r="Y140" s="17">
        <f t="shared" si="75"/>
        <v>0.26500561813710866</v>
      </c>
      <c r="Z140" s="17">
        <f t="shared" si="75"/>
        <v>-7.759966416941798E-3</v>
      </c>
      <c r="AL140">
        <v>1980</v>
      </c>
      <c r="AM140">
        <f>IF(BH140&lt;&gt;"",RANK(BH140,BH$140:BH$178),"")</f>
        <v>9</v>
      </c>
      <c r="AN140">
        <f t="shared" ref="AN140:BB155" si="76">IF(BI140&lt;&gt;"",RANK(BI140,BI$140:BI$178),"")</f>
        <v>12</v>
      </c>
      <c r="AO140">
        <f t="shared" si="76"/>
        <v>12</v>
      </c>
      <c r="AP140" t="str">
        <f t="shared" si="76"/>
        <v/>
      </c>
      <c r="AQ140">
        <f t="shared" si="76"/>
        <v>12</v>
      </c>
      <c r="AR140">
        <f t="shared" si="76"/>
        <v>13</v>
      </c>
      <c r="AS140">
        <f t="shared" si="76"/>
        <v>9</v>
      </c>
      <c r="AT140">
        <f t="shared" si="76"/>
        <v>13</v>
      </c>
      <c r="AU140">
        <f t="shared" si="76"/>
        <v>25</v>
      </c>
      <c r="AV140">
        <f t="shared" si="76"/>
        <v>35</v>
      </c>
      <c r="AW140">
        <f t="shared" si="76"/>
        <v>31</v>
      </c>
      <c r="AX140" t="str">
        <f t="shared" si="76"/>
        <v/>
      </c>
      <c r="AY140">
        <f t="shared" si="76"/>
        <v>33</v>
      </c>
      <c r="AZ140">
        <f t="shared" si="76"/>
        <v>36</v>
      </c>
      <c r="BA140">
        <f t="shared" si="76"/>
        <v>31</v>
      </c>
      <c r="BB140">
        <f>IF(BW140&lt;&gt;"",RANK(BW140,BW$140:BW$178),"")</f>
        <v>36</v>
      </c>
      <c r="BG140">
        <v>1980</v>
      </c>
      <c r="BH140">
        <f t="shared" ref="BH140:BH179" si="77">IF(OR(AQ35=6,AQ35=9),AB52,"")</f>
        <v>0.69</v>
      </c>
      <c r="BI140" s="13">
        <f>IF(OR(AR35=7,AR35=8),$AB52,"")</f>
        <v>0.69</v>
      </c>
      <c r="BJ140" s="13">
        <f>IF(OR(AS35=7,AS35=6),$AB52,"")</f>
        <v>0.69</v>
      </c>
      <c r="BK140" s="13" t="str">
        <f>IF(OR(AU35=3,AU35=5),$AB52,"")</f>
        <v/>
      </c>
      <c r="BL140" s="13">
        <f>IF(OR(B47=2,B47=6),$AB52,"")</f>
        <v>0.69</v>
      </c>
      <c r="BM140" s="13">
        <f>IF(OR(C47=1,C47=5),$AB52,"")</f>
        <v>0.69</v>
      </c>
      <c r="BN140" s="13">
        <f>IF(OR(D47=1,D47=8),$AB52,"")</f>
        <v>0.69</v>
      </c>
      <c r="BO140" s="13">
        <f>IF(OR(F47=6,F47=7),$AB52,"")</f>
        <v>0.69</v>
      </c>
      <c r="BP140" s="13">
        <f>IF(OR(AQ35=6,AQ35=9),$AV35,"")</f>
        <v>-0.26800000000000002</v>
      </c>
      <c r="BQ140" s="13">
        <f>IF(OR(AR35=7,AR35=8),$AV35,"")</f>
        <v>-0.26800000000000002</v>
      </c>
      <c r="BR140" s="13">
        <f>IF(OR(AS35=7,AS35=6),$AV35,"")</f>
        <v>-0.26800000000000002</v>
      </c>
      <c r="BS140" s="13" t="str">
        <f>IF(OR(AU35=3,AU35=5),$AV35,"")</f>
        <v/>
      </c>
      <c r="BT140" s="13">
        <f>IF(OR(B47=2,B47=6),$AV35,"")</f>
        <v>-0.26800000000000002</v>
      </c>
      <c r="BU140" s="13">
        <f>IF(OR(C47=1,C47=5),$AV35,"")</f>
        <v>-0.26800000000000002</v>
      </c>
      <c r="BV140" s="13">
        <f>IF(OR(D47=1,D47=8),$AV35,"")</f>
        <v>-0.26800000000000002</v>
      </c>
      <c r="BW140" s="13">
        <f>IF(OR(F47=6,F47=7),$AV35,"")</f>
        <v>-0.26800000000000002</v>
      </c>
      <c r="BX140" s="13"/>
    </row>
    <row r="141" spans="1:83">
      <c r="B141" t="s">
        <v>273</v>
      </c>
      <c r="C141" s="17">
        <f t="shared" ref="C141:R141" si="78">CORREL($O$92:$O$130,H$47:H$85)</f>
        <v>0.10689236002785679</v>
      </c>
      <c r="D141" s="17">
        <f t="shared" si="78"/>
        <v>0.31923021564707954</v>
      </c>
      <c r="E141" s="17">
        <f t="shared" si="78"/>
        <v>-6.3395822034775645E-2</v>
      </c>
      <c r="F141" s="17">
        <f t="shared" si="78"/>
        <v>-7.2196449625998568E-2</v>
      </c>
      <c r="G141" s="17">
        <f t="shared" si="78"/>
        <v>-0.2068866982214693</v>
      </c>
      <c r="H141" s="17">
        <f t="shared" si="78"/>
        <v>-0.36422517610443478</v>
      </c>
      <c r="I141" s="17">
        <f t="shared" si="78"/>
        <v>-0.50071940709590923</v>
      </c>
      <c r="J141" s="17">
        <f t="shared" si="78"/>
        <v>-0.50886641931279386</v>
      </c>
      <c r="K141" s="17">
        <f t="shared" si="78"/>
        <v>-0.4791626493691894</v>
      </c>
      <c r="L141" s="17">
        <f t="shared" si="78"/>
        <v>-0.4944543826719574</v>
      </c>
      <c r="M141" s="17">
        <f t="shared" si="78"/>
        <v>-0.50800044589692406</v>
      </c>
      <c r="N141" s="17">
        <f t="shared" si="78"/>
        <v>-0.51921967493156906</v>
      </c>
      <c r="O141" s="17">
        <f t="shared" si="78"/>
        <v>-0.51067697672154755</v>
      </c>
      <c r="P141" s="17">
        <f t="shared" si="78"/>
        <v>-0.47817588057537119</v>
      </c>
      <c r="Q141" s="17">
        <f t="shared" si="78"/>
        <v>-0.43958845513070827</v>
      </c>
      <c r="R141" s="17">
        <f t="shared" si="78"/>
        <v>-0.2447614617057145</v>
      </c>
      <c r="T141" s="17">
        <f t="shared" ref="T141:Z141" si="79">CORREL($O$92:$O$130,F92:F130)</f>
        <v>-0.30008107599183126</v>
      </c>
      <c r="U141" s="17">
        <f t="shared" si="79"/>
        <v>-0.11681889136704846</v>
      </c>
      <c r="V141" s="17">
        <f t="shared" si="79"/>
        <v>-5.8162606091431007E-2</v>
      </c>
      <c r="W141" s="17">
        <f t="shared" si="79"/>
        <v>5.1608910247828953E-2</v>
      </c>
      <c r="X141" s="17">
        <f t="shared" si="79"/>
        <v>-0.64417789187726793</v>
      </c>
      <c r="Y141" s="17">
        <f t="shared" si="79"/>
        <v>5.1467520228901185E-2</v>
      </c>
      <c r="Z141" s="17">
        <f t="shared" si="79"/>
        <v>-0.46653147726385163</v>
      </c>
      <c r="AL141">
        <v>1981</v>
      </c>
      <c r="AM141">
        <f t="shared" ref="AM141:BB170" si="80">IF(BH141&lt;&gt;"",RANK(BH141,BH$140:BH$178),"")</f>
        <v>10</v>
      </c>
      <c r="AN141">
        <f t="shared" si="76"/>
        <v>13</v>
      </c>
      <c r="AO141">
        <f t="shared" si="76"/>
        <v>13</v>
      </c>
      <c r="AP141" t="str">
        <f t="shared" si="76"/>
        <v/>
      </c>
      <c r="AQ141">
        <f t="shared" si="76"/>
        <v>13</v>
      </c>
      <c r="AR141">
        <f t="shared" si="76"/>
        <v>14</v>
      </c>
      <c r="AS141">
        <f t="shared" si="76"/>
        <v>10</v>
      </c>
      <c r="AT141">
        <f t="shared" si="76"/>
        <v>14</v>
      </c>
      <c r="AU141">
        <f t="shared" si="76"/>
        <v>24</v>
      </c>
      <c r="AV141">
        <f t="shared" si="76"/>
        <v>34</v>
      </c>
      <c r="AW141">
        <f t="shared" si="76"/>
        <v>30</v>
      </c>
      <c r="AX141" t="str">
        <f t="shared" si="76"/>
        <v/>
      </c>
      <c r="AY141">
        <f t="shared" si="76"/>
        <v>32</v>
      </c>
      <c r="AZ141">
        <f t="shared" si="76"/>
        <v>35</v>
      </c>
      <c r="BA141">
        <f t="shared" si="76"/>
        <v>30</v>
      </c>
      <c r="BB141">
        <f t="shared" si="76"/>
        <v>35</v>
      </c>
      <c r="BG141">
        <v>1981</v>
      </c>
      <c r="BH141">
        <f t="shared" si="77"/>
        <v>0.36</v>
      </c>
      <c r="BI141" s="13">
        <f>IF(OR(AR36=7,AR36=8),$AB53,"")</f>
        <v>0.36</v>
      </c>
      <c r="BJ141" s="13">
        <f t="shared" ref="BJ141:BJ178" si="81">IF(OR(AS36=7,AS36=6),$AB53,"")</f>
        <v>0.36</v>
      </c>
      <c r="BK141" s="13" t="str">
        <f t="shared" ref="BK141:BK178" si="82">IF(OR(AU36=3,AU36=5),$AB53,"")</f>
        <v/>
      </c>
      <c r="BL141" s="13">
        <f t="shared" ref="BL141:BL178" si="83">IF(OR(B48=2,B48=6),$AB53,"")</f>
        <v>0.36</v>
      </c>
      <c r="BM141" s="13">
        <f t="shared" ref="BM141:BM178" si="84">IF(OR(C48=1,C48=5),$AB53,"")</f>
        <v>0.36</v>
      </c>
      <c r="BN141" s="13">
        <f t="shared" ref="BN141:BN178" si="85">IF(OR(D48=1,D48=8),$AB53,"")</f>
        <v>0.36</v>
      </c>
      <c r="BO141" s="13">
        <f t="shared" ref="BO141:BO178" si="86">IF(OR(F48=6,F48=7),$AB53,"")</f>
        <v>0.36</v>
      </c>
      <c r="BP141" s="13">
        <f t="shared" ref="BP141:BP178" si="87">IF(OR(AQ36=6,AQ36=9),$AV36,"")</f>
        <v>-0.254</v>
      </c>
      <c r="BQ141" s="13">
        <f t="shared" ref="BQ141:BQ179" si="88">IF(OR(AR36=7,AR36=8),$AV36,"")</f>
        <v>-0.254</v>
      </c>
      <c r="BR141" s="13">
        <f t="shared" ref="BR141:BR179" si="89">IF(OR(AS36=7,AS36=6),$AV36,"")</f>
        <v>-0.254</v>
      </c>
      <c r="BS141" s="13" t="str">
        <f t="shared" ref="BS141:BS179" si="90">IF(OR(AU36=3,AU36=5),$AV36,"")</f>
        <v/>
      </c>
      <c r="BT141" s="13">
        <f t="shared" ref="BT141:BT179" si="91">IF(OR(B48=2,B48=6),$AV36,"")</f>
        <v>-0.254</v>
      </c>
      <c r="BU141" s="13">
        <f t="shared" ref="BU141:BU179" si="92">IF(OR(C48=1,C48=5),$AV36,"")</f>
        <v>-0.254</v>
      </c>
      <c r="BV141" s="13">
        <f t="shared" ref="BV141:BV179" si="93">IF(OR(D48=1,D48=8),$AV36,"")</f>
        <v>-0.254</v>
      </c>
      <c r="BW141" s="13">
        <f t="shared" ref="BW141:BW179" si="94">IF(OR(F48=6,F48=7),$AV36,"")</f>
        <v>-0.254</v>
      </c>
    </row>
    <row r="142" spans="1:83">
      <c r="E142" s="13"/>
      <c r="T142" s="17"/>
      <c r="U142" s="17"/>
      <c r="V142" s="17"/>
      <c r="W142" s="17"/>
      <c r="X142" s="17"/>
      <c r="Y142" s="17"/>
      <c r="Z142" s="17"/>
      <c r="AL142">
        <v>1982</v>
      </c>
      <c r="AM142" t="str">
        <f t="shared" si="80"/>
        <v/>
      </c>
      <c r="AN142">
        <f t="shared" si="76"/>
        <v>17</v>
      </c>
      <c r="AO142" t="str">
        <f t="shared" si="76"/>
        <v/>
      </c>
      <c r="AP142" t="str">
        <f t="shared" si="76"/>
        <v/>
      </c>
      <c r="AQ142" t="str">
        <f t="shared" si="76"/>
        <v/>
      </c>
      <c r="AR142">
        <f t="shared" si="76"/>
        <v>18</v>
      </c>
      <c r="AS142">
        <f t="shared" si="76"/>
        <v>14</v>
      </c>
      <c r="AT142">
        <f t="shared" si="76"/>
        <v>18</v>
      </c>
      <c r="AU142" t="str">
        <f t="shared" si="76"/>
        <v/>
      </c>
      <c r="AV142">
        <f t="shared" si="76"/>
        <v>33</v>
      </c>
      <c r="AW142" t="str">
        <f t="shared" si="76"/>
        <v/>
      </c>
      <c r="AX142" t="str">
        <f t="shared" si="76"/>
        <v/>
      </c>
      <c r="AY142" t="str">
        <f t="shared" si="76"/>
        <v/>
      </c>
      <c r="AZ142">
        <f t="shared" si="76"/>
        <v>34</v>
      </c>
      <c r="BA142">
        <f t="shared" si="76"/>
        <v>29</v>
      </c>
      <c r="BB142">
        <f t="shared" si="76"/>
        <v>34</v>
      </c>
      <c r="BG142">
        <v>1982</v>
      </c>
      <c r="BH142" t="str">
        <f t="shared" si="77"/>
        <v/>
      </c>
      <c r="BI142" s="13">
        <f t="shared" ref="BI142:BI178" si="95">IF(OR(AR37=7,AR37=8),$AB54,"")</f>
        <v>7.0000000000000007E-2</v>
      </c>
      <c r="BJ142" s="13" t="str">
        <f t="shared" si="81"/>
        <v/>
      </c>
      <c r="BK142" s="13" t="str">
        <f t="shared" si="82"/>
        <v/>
      </c>
      <c r="BL142" s="13" t="str">
        <f t="shared" si="83"/>
        <v/>
      </c>
      <c r="BM142" s="13">
        <f t="shared" si="84"/>
        <v>7.0000000000000007E-2</v>
      </c>
      <c r="BN142" s="13">
        <f t="shared" si="85"/>
        <v>7.0000000000000007E-2</v>
      </c>
      <c r="BO142" s="13">
        <f t="shared" si="86"/>
        <v>7.0000000000000007E-2</v>
      </c>
      <c r="BP142" s="13" t="str">
        <f t="shared" si="87"/>
        <v/>
      </c>
      <c r="BQ142" s="13">
        <f t="shared" si="88"/>
        <v>-0.251</v>
      </c>
      <c r="BR142" s="13" t="str">
        <f t="shared" si="89"/>
        <v/>
      </c>
      <c r="BS142" s="13" t="str">
        <f t="shared" si="90"/>
        <v/>
      </c>
      <c r="BT142" s="13" t="str">
        <f t="shared" si="91"/>
        <v/>
      </c>
      <c r="BU142" s="13">
        <f t="shared" si="92"/>
        <v>-0.251</v>
      </c>
      <c r="BV142" s="13">
        <f t="shared" si="93"/>
        <v>-0.251</v>
      </c>
      <c r="BW142" s="13">
        <f t="shared" si="94"/>
        <v>-0.251</v>
      </c>
    </row>
    <row r="143" spans="1:83">
      <c r="A143" t="s">
        <v>94</v>
      </c>
      <c r="B143" t="s">
        <v>274</v>
      </c>
      <c r="C143" s="17">
        <f>CORREL($P$92:$P$130,H$47:H$85)</f>
        <v>-2.4334638889053805E-2</v>
      </c>
      <c r="D143" s="17">
        <f t="shared" ref="D143:R143" si="96">CORREL($P$92:$P$130,I52:I90)</f>
        <v>0.120702726990154</v>
      </c>
      <c r="E143" s="17">
        <f t="shared" si="96"/>
        <v>0.1428936920108039</v>
      </c>
      <c r="F143" s="17">
        <f t="shared" si="96"/>
        <v>0.124605595527705</v>
      </c>
      <c r="G143" s="17">
        <f t="shared" si="96"/>
        <v>0.13243416127571458</v>
      </c>
      <c r="H143" s="17">
        <f t="shared" si="96"/>
        <v>0.13496333232225355</v>
      </c>
      <c r="I143" s="17">
        <f t="shared" si="96"/>
        <v>0.12859872739069209</v>
      </c>
      <c r="J143" s="17">
        <f t="shared" si="96"/>
        <v>9.3445383913175362E-2</v>
      </c>
      <c r="K143" s="17">
        <f t="shared" si="96"/>
        <v>0.1016083034732079</v>
      </c>
      <c r="L143" s="17">
        <f t="shared" si="96"/>
        <v>8.9163941946058228E-2</v>
      </c>
      <c r="M143" s="17">
        <f t="shared" si="96"/>
        <v>8.6877875432467208E-2</v>
      </c>
      <c r="N143" s="17">
        <f t="shared" si="96"/>
        <v>9.0417249442677775E-2</v>
      </c>
      <c r="O143" s="17">
        <f t="shared" si="96"/>
        <v>8.2493573329085801E-2</v>
      </c>
      <c r="P143" s="17">
        <f t="shared" si="96"/>
        <v>9.7039989349394035E-2</v>
      </c>
      <c r="Q143" s="17">
        <f t="shared" si="96"/>
        <v>0.11306548189291922</v>
      </c>
      <c r="R143" s="17">
        <f t="shared" si="96"/>
        <v>9.2592139235683379E-2</v>
      </c>
      <c r="T143" s="17">
        <f t="shared" ref="T143:Z143" si="97">CORREL($P$92:$P$130,F92:F130)</f>
        <v>-0.58671580357802544</v>
      </c>
      <c r="U143" s="17">
        <f t="shared" si="97"/>
        <v>-0.28760875367415228</v>
      </c>
      <c r="V143" s="17">
        <f t="shared" si="97"/>
        <v>-0.25015229118392174</v>
      </c>
      <c r="W143" s="17">
        <f t="shared" si="97"/>
        <v>-7.7337345436906332E-2</v>
      </c>
      <c r="X143" s="17">
        <f t="shared" si="97"/>
        <v>-0.72930782006903139</v>
      </c>
      <c r="Y143" s="17">
        <f t="shared" si="97"/>
        <v>-0.32928225797711547</v>
      </c>
      <c r="Z143" s="17">
        <f t="shared" si="97"/>
        <v>-0.58246919377750062</v>
      </c>
      <c r="AL143">
        <v>1983</v>
      </c>
      <c r="AM143" t="str">
        <f t="shared" si="80"/>
        <v/>
      </c>
      <c r="AN143">
        <f t="shared" si="76"/>
        <v>2</v>
      </c>
      <c r="AO143">
        <f t="shared" si="76"/>
        <v>2</v>
      </c>
      <c r="AP143" t="str">
        <f t="shared" si="76"/>
        <v/>
      </c>
      <c r="AQ143">
        <f t="shared" si="76"/>
        <v>2</v>
      </c>
      <c r="AR143">
        <f t="shared" si="76"/>
        <v>2</v>
      </c>
      <c r="AS143" t="str">
        <f t="shared" si="76"/>
        <v/>
      </c>
      <c r="AT143">
        <f t="shared" si="76"/>
        <v>2</v>
      </c>
      <c r="AU143" t="str">
        <f t="shared" si="76"/>
        <v/>
      </c>
      <c r="AV143">
        <f t="shared" si="76"/>
        <v>15</v>
      </c>
      <c r="AW143">
        <f t="shared" si="76"/>
        <v>16</v>
      </c>
      <c r="AX143" t="str">
        <f t="shared" si="76"/>
        <v/>
      </c>
      <c r="AY143">
        <f t="shared" si="76"/>
        <v>14</v>
      </c>
      <c r="AZ143">
        <f t="shared" si="76"/>
        <v>16</v>
      </c>
      <c r="BA143" t="str">
        <f t="shared" si="76"/>
        <v/>
      </c>
      <c r="BB143">
        <f t="shared" si="76"/>
        <v>16</v>
      </c>
      <c r="BG143">
        <v>1983</v>
      </c>
      <c r="BH143" t="str">
        <f t="shared" si="77"/>
        <v/>
      </c>
      <c r="BI143" s="13">
        <f t="shared" si="95"/>
        <v>2.33</v>
      </c>
      <c r="BJ143" s="13">
        <f t="shared" si="81"/>
        <v>2.33</v>
      </c>
      <c r="BK143" s="13" t="str">
        <f t="shared" si="82"/>
        <v/>
      </c>
      <c r="BL143" s="13">
        <f t="shared" si="83"/>
        <v>2.33</v>
      </c>
      <c r="BM143" s="13">
        <f t="shared" si="84"/>
        <v>2.33</v>
      </c>
      <c r="BN143" s="13" t="str">
        <f t="shared" si="85"/>
        <v/>
      </c>
      <c r="BO143" s="13">
        <f t="shared" si="86"/>
        <v>2.33</v>
      </c>
      <c r="BP143" s="13" t="str">
        <f t="shared" si="87"/>
        <v/>
      </c>
      <c r="BQ143" s="13">
        <f t="shared" si="88"/>
        <v>8.3000000000000004E-2</v>
      </c>
      <c r="BR143" s="13">
        <f t="shared" si="89"/>
        <v>8.3000000000000004E-2</v>
      </c>
      <c r="BS143" s="13" t="str">
        <f t="shared" si="90"/>
        <v/>
      </c>
      <c r="BT143" s="13">
        <f t="shared" si="91"/>
        <v>8.3000000000000004E-2</v>
      </c>
      <c r="BU143" s="13">
        <f t="shared" si="92"/>
        <v>8.3000000000000004E-2</v>
      </c>
      <c r="BV143" s="13" t="str">
        <f t="shared" si="93"/>
        <v/>
      </c>
      <c r="BW143" s="13">
        <f t="shared" si="94"/>
        <v>8.3000000000000004E-2</v>
      </c>
    </row>
    <row r="144" spans="1:83">
      <c r="B144" t="s">
        <v>271</v>
      </c>
      <c r="C144" s="17">
        <f t="shared" ref="C144:R144" si="98">CORREL($Q$92:$Q$130,H$47:H$85)</f>
        <v>0.1571877260959339</v>
      </c>
      <c r="D144" s="17">
        <f t="shared" si="98"/>
        <v>0.21448906437295268</v>
      </c>
      <c r="E144" s="17">
        <f t="shared" si="98"/>
        <v>0.27186998070497997</v>
      </c>
      <c r="F144" s="17">
        <f t="shared" si="98"/>
        <v>0.24348554130320693</v>
      </c>
      <c r="G144" s="17">
        <f t="shared" si="98"/>
        <v>0.19389491833276076</v>
      </c>
      <c r="H144" s="17">
        <f t="shared" si="98"/>
        <v>0.10812960900938919</v>
      </c>
      <c r="I144" s="17">
        <f t="shared" si="98"/>
        <v>-3.2334512341596726E-2</v>
      </c>
      <c r="J144" s="17">
        <f t="shared" si="98"/>
        <v>5.949035350618942E-2</v>
      </c>
      <c r="K144" s="17">
        <f t="shared" si="98"/>
        <v>0.13610617291396293</v>
      </c>
      <c r="L144" s="17">
        <f t="shared" si="98"/>
        <v>8.6179897378824574E-2</v>
      </c>
      <c r="M144" s="17">
        <f t="shared" si="98"/>
        <v>7.3636148679663352E-2</v>
      </c>
      <c r="N144" s="17">
        <f t="shared" si="98"/>
        <v>6.5740507679445531E-2</v>
      </c>
      <c r="O144" s="17">
        <f t="shared" si="98"/>
        <v>3.901539416121106E-2</v>
      </c>
      <c r="P144" s="17">
        <f t="shared" si="98"/>
        <v>9.0804859061160231E-2</v>
      </c>
      <c r="Q144" s="17">
        <f t="shared" si="98"/>
        <v>4.3192583655267042E-2</v>
      </c>
      <c r="R144" s="17">
        <f t="shared" si="98"/>
        <v>-0.16589266922501425</v>
      </c>
      <c r="T144" s="17">
        <f t="shared" ref="T144:Z144" si="99">CORREL($Q$92:$Q$130,F92:F130)</f>
        <v>-0.31565740891375965</v>
      </c>
      <c r="U144" s="17">
        <f t="shared" si="99"/>
        <v>-3.4311677879426336E-2</v>
      </c>
      <c r="V144" s="17">
        <f t="shared" si="99"/>
        <v>-8.1103315085233364E-3</v>
      </c>
      <c r="W144" s="17">
        <f t="shared" si="99"/>
        <v>-0.23651082097123122</v>
      </c>
      <c r="X144" s="17">
        <f t="shared" si="99"/>
        <v>-0.25182870118446293</v>
      </c>
      <c r="Y144" s="17">
        <f t="shared" si="99"/>
        <v>-0.16617375309685456</v>
      </c>
      <c r="Z144" s="17">
        <f t="shared" si="99"/>
        <v>-0.44760472495121617</v>
      </c>
      <c r="AL144">
        <v>1984</v>
      </c>
      <c r="AM144">
        <f t="shared" si="80"/>
        <v>22</v>
      </c>
      <c r="AN144">
        <f t="shared" si="76"/>
        <v>31</v>
      </c>
      <c r="AO144">
        <f t="shared" si="76"/>
        <v>29</v>
      </c>
      <c r="AP144">
        <f t="shared" si="76"/>
        <v>18</v>
      </c>
      <c r="AQ144">
        <f t="shared" si="76"/>
        <v>29</v>
      </c>
      <c r="AR144">
        <f t="shared" si="76"/>
        <v>32</v>
      </c>
      <c r="AS144">
        <f t="shared" si="76"/>
        <v>26</v>
      </c>
      <c r="AT144">
        <f t="shared" si="76"/>
        <v>32</v>
      </c>
      <c r="AU144">
        <f t="shared" si="76"/>
        <v>17</v>
      </c>
      <c r="AV144">
        <f t="shared" si="76"/>
        <v>24</v>
      </c>
      <c r="AW144">
        <f t="shared" si="76"/>
        <v>23</v>
      </c>
      <c r="AX144">
        <f t="shared" si="76"/>
        <v>15</v>
      </c>
      <c r="AY144">
        <f t="shared" si="76"/>
        <v>23</v>
      </c>
      <c r="AZ144">
        <f t="shared" si="76"/>
        <v>25</v>
      </c>
      <c r="BA144">
        <f t="shared" si="76"/>
        <v>21</v>
      </c>
      <c r="BB144">
        <f t="shared" si="76"/>
        <v>25</v>
      </c>
      <c r="BG144">
        <v>1984</v>
      </c>
      <c r="BH144">
        <f t="shared" si="77"/>
        <v>-0.95</v>
      </c>
      <c r="BI144" s="13">
        <f t="shared" si="95"/>
        <v>-0.95</v>
      </c>
      <c r="BJ144" s="13">
        <f t="shared" si="81"/>
        <v>-0.95</v>
      </c>
      <c r="BK144" s="13">
        <f t="shared" si="82"/>
        <v>-0.95</v>
      </c>
      <c r="BL144" s="13">
        <f t="shared" si="83"/>
        <v>-0.95</v>
      </c>
      <c r="BM144" s="13">
        <f t="shared" si="84"/>
        <v>-0.95</v>
      </c>
      <c r="BN144" s="13">
        <f t="shared" si="85"/>
        <v>-0.95</v>
      </c>
      <c r="BO144" s="13">
        <f t="shared" si="86"/>
        <v>-0.95</v>
      </c>
      <c r="BP144" s="13">
        <f t="shared" si="87"/>
        <v>-9.6000000000000002E-2</v>
      </c>
      <c r="BQ144" s="13">
        <f t="shared" si="88"/>
        <v>-9.6000000000000002E-2</v>
      </c>
      <c r="BR144" s="13">
        <f t="shared" si="89"/>
        <v>-9.6000000000000002E-2</v>
      </c>
      <c r="BS144" s="13">
        <f t="shared" si="90"/>
        <v>-9.6000000000000002E-2</v>
      </c>
      <c r="BT144" s="13">
        <f t="shared" si="91"/>
        <v>-9.6000000000000002E-2</v>
      </c>
      <c r="BU144" s="13">
        <f t="shared" si="92"/>
        <v>-9.6000000000000002E-2</v>
      </c>
      <c r="BV144" s="13">
        <f t="shared" si="93"/>
        <v>-9.6000000000000002E-2</v>
      </c>
      <c r="BW144" s="13">
        <f t="shared" si="94"/>
        <v>-9.6000000000000002E-2</v>
      </c>
    </row>
    <row r="145" spans="1:75">
      <c r="B145" t="s">
        <v>277</v>
      </c>
      <c r="C145" s="17">
        <f t="shared" ref="C145:R145" si="100">CORREL($R$92:$R$130,H47:H85)</f>
        <v>0.23868103908180949</v>
      </c>
      <c r="D145" s="17">
        <f t="shared" si="100"/>
        <v>0.17073515593797803</v>
      </c>
      <c r="E145" s="17">
        <f t="shared" si="100"/>
        <v>0.1182617399891448</v>
      </c>
      <c r="F145" s="17">
        <f t="shared" si="100"/>
        <v>0.13442901933731774</v>
      </c>
      <c r="G145" s="17">
        <f t="shared" si="100"/>
        <v>-0.10740687194627725</v>
      </c>
      <c r="H145" s="17">
        <f t="shared" si="100"/>
        <v>1.450066039420791E-2</v>
      </c>
      <c r="I145" s="17">
        <f t="shared" si="100"/>
        <v>0.35314352326959292</v>
      </c>
      <c r="J145" s="17">
        <f t="shared" si="100"/>
        <v>0.28034018351267348</v>
      </c>
      <c r="K145" s="17">
        <f t="shared" si="100"/>
        <v>0.28396023451924901</v>
      </c>
      <c r="L145" s="17">
        <f t="shared" si="100"/>
        <v>0.30609845201540459</v>
      </c>
      <c r="M145" s="17">
        <f t="shared" si="100"/>
        <v>0.28424528171084884</v>
      </c>
      <c r="N145" s="17">
        <f t="shared" si="100"/>
        <v>0.25182852501823605</v>
      </c>
      <c r="O145" s="17">
        <f t="shared" si="100"/>
        <v>0.23924941156829624</v>
      </c>
      <c r="P145" s="17">
        <f t="shared" si="100"/>
        <v>0.25937770131716592</v>
      </c>
      <c r="Q145" s="17">
        <f t="shared" si="100"/>
        <v>0.30153168742344699</v>
      </c>
      <c r="R145" s="17">
        <f t="shared" si="100"/>
        <v>0.1160300667416351</v>
      </c>
      <c r="T145" s="17">
        <f t="shared" ref="T145:Z145" si="101">CORREL($R$92:$R$130,F92:F130)</f>
        <v>0.60635956571482663</v>
      </c>
      <c r="U145" s="17">
        <f t="shared" si="101"/>
        <v>0.29550775228936832</v>
      </c>
      <c r="V145" s="17">
        <f t="shared" si="101"/>
        <v>7.713199418710185E-3</v>
      </c>
      <c r="W145" s="17">
        <f t="shared" si="101"/>
        <v>0.17225471864437039</v>
      </c>
      <c r="X145" s="17">
        <f t="shared" si="101"/>
        <v>0.52834430410264344</v>
      </c>
      <c r="Y145" s="17">
        <f t="shared" si="101"/>
        <v>0.44697386334405903</v>
      </c>
      <c r="Z145" s="17">
        <f t="shared" si="101"/>
        <v>0.33497098207967702</v>
      </c>
      <c r="AL145">
        <v>1985</v>
      </c>
      <c r="AM145">
        <f t="shared" si="80"/>
        <v>24</v>
      </c>
      <c r="AN145">
        <f t="shared" si="76"/>
        <v>34</v>
      </c>
      <c r="AO145">
        <f t="shared" si="76"/>
        <v>32</v>
      </c>
      <c r="AP145">
        <f t="shared" si="76"/>
        <v>19</v>
      </c>
      <c r="AQ145">
        <f t="shared" si="76"/>
        <v>32</v>
      </c>
      <c r="AR145">
        <f t="shared" si="76"/>
        <v>35</v>
      </c>
      <c r="AS145">
        <f t="shared" si="76"/>
        <v>29</v>
      </c>
      <c r="AT145">
        <f t="shared" si="76"/>
        <v>35</v>
      </c>
      <c r="AU145">
        <f t="shared" si="76"/>
        <v>27</v>
      </c>
      <c r="AV145">
        <f t="shared" si="76"/>
        <v>38</v>
      </c>
      <c r="AW145">
        <f t="shared" si="76"/>
        <v>34</v>
      </c>
      <c r="AX145">
        <f t="shared" si="76"/>
        <v>22</v>
      </c>
      <c r="AY145">
        <f t="shared" si="76"/>
        <v>36</v>
      </c>
      <c r="AZ145">
        <f t="shared" si="76"/>
        <v>39</v>
      </c>
      <c r="BA145">
        <f t="shared" si="76"/>
        <v>33</v>
      </c>
      <c r="BB145">
        <f t="shared" si="76"/>
        <v>39</v>
      </c>
      <c r="BG145">
        <v>1985</v>
      </c>
      <c r="BH145">
        <f t="shared" si="77"/>
        <v>-1.53</v>
      </c>
      <c r="BI145" s="13">
        <f t="shared" si="95"/>
        <v>-1.53</v>
      </c>
      <c r="BJ145" s="13">
        <f t="shared" si="81"/>
        <v>-1.53</v>
      </c>
      <c r="BK145" s="13">
        <f t="shared" si="82"/>
        <v>-1.53</v>
      </c>
      <c r="BL145" s="13">
        <f t="shared" si="83"/>
        <v>-1.53</v>
      </c>
      <c r="BM145" s="13">
        <f t="shared" si="84"/>
        <v>-1.53</v>
      </c>
      <c r="BN145" s="13">
        <f t="shared" si="85"/>
        <v>-1.53</v>
      </c>
      <c r="BO145" s="13">
        <f t="shared" si="86"/>
        <v>-1.53</v>
      </c>
      <c r="BP145" s="13">
        <f t="shared" si="87"/>
        <v>-0.43</v>
      </c>
      <c r="BQ145" s="13">
        <f t="shared" si="88"/>
        <v>-0.43</v>
      </c>
      <c r="BR145" s="13">
        <f t="shared" si="89"/>
        <v>-0.43</v>
      </c>
      <c r="BS145" s="13">
        <f t="shared" si="90"/>
        <v>-0.43</v>
      </c>
      <c r="BT145" s="13">
        <f t="shared" si="91"/>
        <v>-0.43</v>
      </c>
      <c r="BU145" s="13">
        <f t="shared" si="92"/>
        <v>-0.43</v>
      </c>
      <c r="BV145" s="13">
        <f t="shared" si="93"/>
        <v>-0.43</v>
      </c>
      <c r="BW145" s="13">
        <f t="shared" si="94"/>
        <v>-0.43</v>
      </c>
    </row>
    <row r="146" spans="1:75">
      <c r="B146" t="s">
        <v>275</v>
      </c>
      <c r="C146" s="17">
        <f t="shared" ref="C146:R146" si="102">CORREL($S$92:$S$130,H47:H85)</f>
        <v>0.22274868860148175</v>
      </c>
      <c r="D146" s="17">
        <f t="shared" si="102"/>
        <v>0.30340319303450108</v>
      </c>
      <c r="E146" s="17">
        <f t="shared" si="102"/>
        <v>0.22228753768348058</v>
      </c>
      <c r="F146" s="17">
        <f t="shared" si="102"/>
        <v>0.1797318018188433</v>
      </c>
      <c r="G146" s="17">
        <f t="shared" si="102"/>
        <v>5.2390720349305038E-2</v>
      </c>
      <c r="H146" s="17">
        <f t="shared" si="102"/>
        <v>-4.6058044314084903E-2</v>
      </c>
      <c r="I146" s="17">
        <f t="shared" si="102"/>
        <v>-0.24807887943633106</v>
      </c>
      <c r="J146" s="17">
        <f t="shared" si="102"/>
        <v>-0.10188880183656021</v>
      </c>
      <c r="K146" s="17">
        <f t="shared" si="102"/>
        <v>2.3985396251122452E-2</v>
      </c>
      <c r="L146" s="17">
        <f t="shared" si="102"/>
        <v>-2.3369753352427317E-2</v>
      </c>
      <c r="M146" s="17">
        <f t="shared" si="102"/>
        <v>-5.9396081212290501E-2</v>
      </c>
      <c r="N146" s="17">
        <f t="shared" si="102"/>
        <v>-9.3320817519801674E-2</v>
      </c>
      <c r="O146" s="17">
        <f t="shared" si="102"/>
        <v>-9.1953887639660642E-2</v>
      </c>
      <c r="P146" s="17">
        <f t="shared" si="102"/>
        <v>-6.4513143121145991E-2</v>
      </c>
      <c r="Q146" s="17">
        <f t="shared" si="102"/>
        <v>-0.13317025160058515</v>
      </c>
      <c r="R146" s="17">
        <f t="shared" si="102"/>
        <v>-0.18743831333966501</v>
      </c>
      <c r="T146" s="17">
        <f t="shared" ref="T146:Z146" si="103">CORREL($S$92:$S$130,F92:F130)</f>
        <v>-0.42435163460754072</v>
      </c>
      <c r="U146" s="17">
        <f t="shared" si="103"/>
        <v>-0.10456618609180311</v>
      </c>
      <c r="V146" s="17">
        <f t="shared" si="103"/>
        <v>-0.17851318529082499</v>
      </c>
      <c r="W146" s="17">
        <f t="shared" si="103"/>
        <v>-0.18437553754621983</v>
      </c>
      <c r="X146" s="17">
        <f t="shared" si="103"/>
        <v>-0.50403169557233041</v>
      </c>
      <c r="Y146" s="17">
        <f t="shared" si="103"/>
        <v>-0.18219705542416523</v>
      </c>
      <c r="Z146" s="17">
        <f t="shared" si="103"/>
        <v>-0.65372414005101065</v>
      </c>
      <c r="AL146">
        <v>1986</v>
      </c>
      <c r="AM146">
        <f t="shared" si="80"/>
        <v>18</v>
      </c>
      <c r="AN146">
        <f t="shared" si="76"/>
        <v>22</v>
      </c>
      <c r="AO146">
        <f t="shared" si="76"/>
        <v>21</v>
      </c>
      <c r="AP146">
        <f t="shared" si="76"/>
        <v>14</v>
      </c>
      <c r="AQ146">
        <f t="shared" si="76"/>
        <v>20</v>
      </c>
      <c r="AR146">
        <f t="shared" si="76"/>
        <v>23</v>
      </c>
      <c r="AS146" t="str">
        <f t="shared" si="76"/>
        <v/>
      </c>
      <c r="AT146">
        <f t="shared" si="76"/>
        <v>23</v>
      </c>
      <c r="AU146">
        <f t="shared" si="76"/>
        <v>23</v>
      </c>
      <c r="AV146">
        <f t="shared" si="76"/>
        <v>32</v>
      </c>
      <c r="AW146">
        <f t="shared" si="76"/>
        <v>29</v>
      </c>
      <c r="AX146">
        <f t="shared" si="76"/>
        <v>21</v>
      </c>
      <c r="AY146">
        <f t="shared" si="76"/>
        <v>31</v>
      </c>
      <c r="AZ146">
        <f t="shared" si="76"/>
        <v>33</v>
      </c>
      <c r="BA146" t="str">
        <f t="shared" si="76"/>
        <v/>
      </c>
      <c r="BB146">
        <f t="shared" si="76"/>
        <v>33</v>
      </c>
      <c r="BG146">
        <v>1986</v>
      </c>
      <c r="BH146">
        <f t="shared" si="77"/>
        <v>-0.4</v>
      </c>
      <c r="BI146" s="13">
        <f t="shared" si="95"/>
        <v>-0.4</v>
      </c>
      <c r="BJ146" s="13">
        <f t="shared" si="81"/>
        <v>-0.4</v>
      </c>
      <c r="BK146" s="13">
        <f t="shared" si="82"/>
        <v>-0.4</v>
      </c>
      <c r="BL146" s="13">
        <f t="shared" si="83"/>
        <v>-0.4</v>
      </c>
      <c r="BM146" s="13">
        <f t="shared" si="84"/>
        <v>-0.4</v>
      </c>
      <c r="BN146" s="13" t="str">
        <f t="shared" si="85"/>
        <v/>
      </c>
      <c r="BO146" s="13">
        <f t="shared" si="86"/>
        <v>-0.4</v>
      </c>
      <c r="BP146" s="13">
        <f t="shared" si="87"/>
        <v>-0.24099999999999999</v>
      </c>
      <c r="BQ146" s="13">
        <f t="shared" si="88"/>
        <v>-0.24099999999999999</v>
      </c>
      <c r="BR146" s="13">
        <f t="shared" si="89"/>
        <v>-0.24099999999999999</v>
      </c>
      <c r="BS146" s="13">
        <f t="shared" si="90"/>
        <v>-0.24099999999999999</v>
      </c>
      <c r="BT146" s="13">
        <f t="shared" si="91"/>
        <v>-0.24099999999999999</v>
      </c>
      <c r="BU146" s="13">
        <f t="shared" si="92"/>
        <v>-0.24099999999999999</v>
      </c>
      <c r="BV146" s="13" t="str">
        <f t="shared" si="93"/>
        <v/>
      </c>
      <c r="BW146" s="13">
        <f t="shared" si="94"/>
        <v>-0.24099999999999999</v>
      </c>
    </row>
    <row r="147" spans="1:75">
      <c r="AA147" s="17"/>
      <c r="AL147">
        <v>1987</v>
      </c>
      <c r="AM147" t="str">
        <f t="shared" si="80"/>
        <v/>
      </c>
      <c r="AN147">
        <f t="shared" si="76"/>
        <v>9</v>
      </c>
      <c r="AO147" t="str">
        <f t="shared" si="76"/>
        <v/>
      </c>
      <c r="AP147">
        <f t="shared" si="76"/>
        <v>6</v>
      </c>
      <c r="AQ147">
        <f t="shared" si="76"/>
        <v>9</v>
      </c>
      <c r="AR147">
        <f t="shared" si="76"/>
        <v>10</v>
      </c>
      <c r="AS147">
        <f t="shared" si="76"/>
        <v>7</v>
      </c>
      <c r="AT147">
        <f t="shared" si="76"/>
        <v>10</v>
      </c>
      <c r="AU147" t="str">
        <f t="shared" si="76"/>
        <v/>
      </c>
      <c r="AV147">
        <f t="shared" si="76"/>
        <v>20</v>
      </c>
      <c r="AW147" t="str">
        <f t="shared" si="76"/>
        <v/>
      </c>
      <c r="AX147">
        <f t="shared" si="76"/>
        <v>13</v>
      </c>
      <c r="AY147">
        <f t="shared" si="76"/>
        <v>19</v>
      </c>
      <c r="AZ147">
        <f t="shared" si="76"/>
        <v>21</v>
      </c>
      <c r="BA147">
        <f t="shared" si="76"/>
        <v>17</v>
      </c>
      <c r="BB147">
        <f t="shared" si="76"/>
        <v>21</v>
      </c>
      <c r="BG147">
        <v>1987</v>
      </c>
      <c r="BH147" t="str">
        <f t="shared" si="77"/>
        <v/>
      </c>
      <c r="BI147" s="13">
        <f t="shared" si="95"/>
        <v>0.98</v>
      </c>
      <c r="BJ147" s="13" t="str">
        <f t="shared" si="81"/>
        <v/>
      </c>
      <c r="BK147" s="13">
        <f t="shared" si="82"/>
        <v>0.98</v>
      </c>
      <c r="BL147" s="13">
        <f t="shared" si="83"/>
        <v>0.98</v>
      </c>
      <c r="BM147" s="13">
        <f t="shared" si="84"/>
        <v>0.98</v>
      </c>
      <c r="BN147" s="13">
        <f t="shared" si="85"/>
        <v>0.98</v>
      </c>
      <c r="BO147" s="13">
        <f t="shared" si="86"/>
        <v>0.98</v>
      </c>
      <c r="BP147" s="13" t="str">
        <f t="shared" si="87"/>
        <v/>
      </c>
      <c r="BQ147" s="13">
        <f t="shared" si="88"/>
        <v>-1.9E-2</v>
      </c>
      <c r="BR147" s="13" t="str">
        <f t="shared" si="89"/>
        <v/>
      </c>
      <c r="BS147" s="13">
        <f t="shared" si="90"/>
        <v>-1.9E-2</v>
      </c>
      <c r="BT147" s="13">
        <f t="shared" si="91"/>
        <v>-1.9E-2</v>
      </c>
      <c r="BU147" s="13">
        <f t="shared" si="92"/>
        <v>-1.9E-2</v>
      </c>
      <c r="BV147" s="13">
        <f t="shared" si="93"/>
        <v>-1.9E-2</v>
      </c>
      <c r="BW147" s="13">
        <f t="shared" si="94"/>
        <v>-1.9E-2</v>
      </c>
    </row>
    <row r="148" spans="1:75">
      <c r="B148">
        <f t="shared" ref="B148:D148" si="104">CORREL($E$151:$E$189,B151:B189)</f>
        <v>0.12723914790053656</v>
      </c>
      <c r="C148">
        <f t="shared" si="104"/>
        <v>-0.24740775757323755</v>
      </c>
      <c r="D148">
        <f t="shared" si="104"/>
        <v>0.58717707677274888</v>
      </c>
      <c r="E148">
        <f>CORREL($E$151:$E$189,E151:E189)</f>
        <v>1</v>
      </c>
      <c r="F148">
        <f t="shared" ref="F148:J148" si="105">CORREL($E$151:$E$189,F151:F189)</f>
        <v>0.12620614421830822</v>
      </c>
      <c r="G148">
        <f t="shared" si="105"/>
        <v>0.41159994244201065</v>
      </c>
      <c r="H148">
        <f t="shared" si="105"/>
        <v>0.59348699935228522</v>
      </c>
      <c r="I148">
        <f t="shared" si="105"/>
        <v>0.30408431885891762</v>
      </c>
      <c r="J148">
        <f t="shared" si="105"/>
        <v>0.51772101751790212</v>
      </c>
      <c r="AA148" s="17"/>
      <c r="AL148">
        <v>1988</v>
      </c>
      <c r="AM148">
        <f t="shared" si="80"/>
        <v>6</v>
      </c>
      <c r="AN148">
        <f t="shared" si="76"/>
        <v>8</v>
      </c>
      <c r="AO148">
        <f t="shared" si="76"/>
        <v>9</v>
      </c>
      <c r="AP148">
        <f t="shared" si="76"/>
        <v>5</v>
      </c>
      <c r="AQ148">
        <f t="shared" si="76"/>
        <v>8</v>
      </c>
      <c r="AR148">
        <f t="shared" si="76"/>
        <v>9</v>
      </c>
      <c r="AS148">
        <f t="shared" si="76"/>
        <v>6</v>
      </c>
      <c r="AT148">
        <f t="shared" si="76"/>
        <v>9</v>
      </c>
      <c r="AU148">
        <f t="shared" si="76"/>
        <v>6</v>
      </c>
      <c r="AV148">
        <f t="shared" si="76"/>
        <v>7</v>
      </c>
      <c r="AW148">
        <f t="shared" si="76"/>
        <v>8</v>
      </c>
      <c r="AX148">
        <f t="shared" si="76"/>
        <v>5</v>
      </c>
      <c r="AY148">
        <f t="shared" si="76"/>
        <v>7</v>
      </c>
      <c r="AZ148">
        <f t="shared" si="76"/>
        <v>8</v>
      </c>
      <c r="BA148">
        <f t="shared" si="76"/>
        <v>5</v>
      </c>
      <c r="BB148">
        <f t="shared" si="76"/>
        <v>8</v>
      </c>
      <c r="BG148">
        <v>1988</v>
      </c>
      <c r="BH148">
        <f t="shared" si="77"/>
        <v>1.05</v>
      </c>
      <c r="BI148" s="13">
        <f t="shared" si="95"/>
        <v>1.05</v>
      </c>
      <c r="BJ148" s="13">
        <f t="shared" si="81"/>
        <v>1.05</v>
      </c>
      <c r="BK148" s="13">
        <f t="shared" si="82"/>
        <v>1.05</v>
      </c>
      <c r="BL148" s="13">
        <f t="shared" si="83"/>
        <v>1.05</v>
      </c>
      <c r="BM148" s="13">
        <f t="shared" si="84"/>
        <v>1.05</v>
      </c>
      <c r="BN148" s="13">
        <f t="shared" si="85"/>
        <v>1.05</v>
      </c>
      <c r="BO148" s="13">
        <f t="shared" si="86"/>
        <v>1.05</v>
      </c>
      <c r="BP148" s="13">
        <f t="shared" si="87"/>
        <v>0.25900000000000001</v>
      </c>
      <c r="BQ148" s="13">
        <f t="shared" si="88"/>
        <v>0.25900000000000001</v>
      </c>
      <c r="BR148" s="13">
        <f t="shared" si="89"/>
        <v>0.25900000000000001</v>
      </c>
      <c r="BS148" s="13">
        <f t="shared" si="90"/>
        <v>0.25900000000000001</v>
      </c>
      <c r="BT148" s="13">
        <f t="shared" si="91"/>
        <v>0.25900000000000001</v>
      </c>
      <c r="BU148" s="13">
        <f t="shared" si="92"/>
        <v>0.25900000000000001</v>
      </c>
      <c r="BV148" s="13">
        <f t="shared" si="93"/>
        <v>0.25900000000000001</v>
      </c>
      <c r="BW148" s="13">
        <f t="shared" si="94"/>
        <v>0.25900000000000001</v>
      </c>
    </row>
    <row r="149" spans="1:75">
      <c r="A149" s="28" t="s">
        <v>337</v>
      </c>
      <c r="AL149">
        <v>1989</v>
      </c>
      <c r="AM149">
        <f t="shared" si="80"/>
        <v>27</v>
      </c>
      <c r="AN149">
        <f t="shared" si="76"/>
        <v>38</v>
      </c>
      <c r="AO149">
        <f t="shared" si="76"/>
        <v>34</v>
      </c>
      <c r="AP149">
        <f t="shared" si="76"/>
        <v>22</v>
      </c>
      <c r="AQ149">
        <f t="shared" si="76"/>
        <v>36</v>
      </c>
      <c r="AR149">
        <f t="shared" si="76"/>
        <v>39</v>
      </c>
      <c r="AS149">
        <f t="shared" si="76"/>
        <v>33</v>
      </c>
      <c r="AT149">
        <f t="shared" si="76"/>
        <v>39</v>
      </c>
      <c r="AU149">
        <f t="shared" si="76"/>
        <v>14</v>
      </c>
      <c r="AV149">
        <f t="shared" si="76"/>
        <v>17</v>
      </c>
      <c r="AW149">
        <f t="shared" si="76"/>
        <v>18</v>
      </c>
      <c r="AX149">
        <f t="shared" si="76"/>
        <v>10</v>
      </c>
      <c r="AY149">
        <f t="shared" si="76"/>
        <v>16</v>
      </c>
      <c r="AZ149">
        <f t="shared" si="76"/>
        <v>18</v>
      </c>
      <c r="BA149">
        <f t="shared" si="76"/>
        <v>14</v>
      </c>
      <c r="BB149">
        <f t="shared" si="76"/>
        <v>18</v>
      </c>
      <c r="BG149">
        <v>1989</v>
      </c>
      <c r="BH149">
        <f t="shared" si="77"/>
        <v>-1.98</v>
      </c>
      <c r="BI149" s="13">
        <f t="shared" si="95"/>
        <v>-1.98</v>
      </c>
      <c r="BJ149" s="13">
        <f t="shared" si="81"/>
        <v>-1.98</v>
      </c>
      <c r="BK149" s="13">
        <f t="shared" si="82"/>
        <v>-1.98</v>
      </c>
      <c r="BL149" s="13">
        <f t="shared" si="83"/>
        <v>-1.98</v>
      </c>
      <c r="BM149" s="13">
        <f t="shared" si="84"/>
        <v>-1.98</v>
      </c>
      <c r="BN149" s="13">
        <f t="shared" si="85"/>
        <v>-1.98</v>
      </c>
      <c r="BO149" s="13">
        <f t="shared" si="86"/>
        <v>-1.98</v>
      </c>
      <c r="BP149" s="13">
        <f t="shared" si="87"/>
        <v>3.0000000000000001E-3</v>
      </c>
      <c r="BQ149" s="13">
        <f t="shared" si="88"/>
        <v>3.0000000000000001E-3</v>
      </c>
      <c r="BR149" s="13">
        <f t="shared" si="89"/>
        <v>3.0000000000000001E-3</v>
      </c>
      <c r="BS149" s="13">
        <f t="shared" si="90"/>
        <v>3.0000000000000001E-3</v>
      </c>
      <c r="BT149" s="13">
        <f t="shared" si="91"/>
        <v>3.0000000000000001E-3</v>
      </c>
      <c r="BU149" s="13">
        <f t="shared" si="92"/>
        <v>3.0000000000000001E-3</v>
      </c>
      <c r="BV149" s="13">
        <f t="shared" si="93"/>
        <v>3.0000000000000001E-3</v>
      </c>
      <c r="BW149" s="13">
        <f t="shared" si="94"/>
        <v>3.0000000000000001E-3</v>
      </c>
    </row>
    <row r="150" spans="1:75">
      <c r="A150" s="6" t="s">
        <v>92</v>
      </c>
      <c r="B150" s="5" t="s">
        <v>160</v>
      </c>
      <c r="C150" s="5" t="s">
        <v>224</v>
      </c>
      <c r="D150" s="5" t="s">
        <v>225</v>
      </c>
      <c r="E150" s="5" t="s">
        <v>226</v>
      </c>
      <c r="F150" s="5" t="s">
        <v>161</v>
      </c>
      <c r="G150" s="5" t="s">
        <v>211</v>
      </c>
      <c r="H150" s="5" t="s">
        <v>202</v>
      </c>
      <c r="I150" s="5" t="s">
        <v>203</v>
      </c>
      <c r="J150" s="5" t="s">
        <v>212</v>
      </c>
      <c r="M150" s="6" t="s">
        <v>206</v>
      </c>
      <c r="N150" s="5" t="s">
        <v>160</v>
      </c>
      <c r="O150" s="5" t="s">
        <v>224</v>
      </c>
      <c r="P150" s="5" t="s">
        <v>225</v>
      </c>
      <c r="Q150" s="5" t="s">
        <v>226</v>
      </c>
      <c r="R150" s="5" t="s">
        <v>161</v>
      </c>
      <c r="S150" s="5" t="s">
        <v>211</v>
      </c>
      <c r="T150" s="5" t="s">
        <v>202</v>
      </c>
      <c r="U150" s="5" t="s">
        <v>203</v>
      </c>
      <c r="V150" s="5" t="s">
        <v>212</v>
      </c>
      <c r="Y150" s="6" t="s">
        <v>94</v>
      </c>
      <c r="Z150" s="5" t="s">
        <v>160</v>
      </c>
      <c r="AA150" s="5" t="s">
        <v>224</v>
      </c>
      <c r="AB150" s="5" t="s">
        <v>225</v>
      </c>
      <c r="AC150" s="5" t="s">
        <v>226</v>
      </c>
      <c r="AD150" s="5" t="s">
        <v>161</v>
      </c>
      <c r="AE150" s="5" t="s">
        <v>211</v>
      </c>
      <c r="AF150" s="5" t="s">
        <v>202</v>
      </c>
      <c r="AG150" s="5" t="s">
        <v>203</v>
      </c>
      <c r="AH150" s="5" t="s">
        <v>212</v>
      </c>
      <c r="AI150" s="5" t="s">
        <v>251</v>
      </c>
      <c r="AJ150" s="5" t="s">
        <v>252</v>
      </c>
      <c r="AL150">
        <v>1990</v>
      </c>
      <c r="AM150">
        <f t="shared" si="80"/>
        <v>16</v>
      </c>
      <c r="AN150">
        <f t="shared" si="76"/>
        <v>20</v>
      </c>
      <c r="AO150">
        <f t="shared" si="76"/>
        <v>19</v>
      </c>
      <c r="AP150">
        <f t="shared" si="76"/>
        <v>12</v>
      </c>
      <c r="AQ150">
        <f t="shared" si="76"/>
        <v>18</v>
      </c>
      <c r="AR150">
        <f t="shared" si="76"/>
        <v>21</v>
      </c>
      <c r="AS150">
        <f t="shared" si="76"/>
        <v>17</v>
      </c>
      <c r="AT150">
        <f t="shared" si="76"/>
        <v>21</v>
      </c>
      <c r="AU150">
        <f t="shared" si="76"/>
        <v>16</v>
      </c>
      <c r="AV150">
        <f t="shared" si="76"/>
        <v>22</v>
      </c>
      <c r="AW150">
        <f t="shared" si="76"/>
        <v>21</v>
      </c>
      <c r="AX150">
        <f t="shared" si="76"/>
        <v>14</v>
      </c>
      <c r="AY150">
        <f t="shared" si="76"/>
        <v>21</v>
      </c>
      <c r="AZ150">
        <f t="shared" si="76"/>
        <v>23</v>
      </c>
      <c r="BA150">
        <f t="shared" si="76"/>
        <v>19</v>
      </c>
      <c r="BB150">
        <f t="shared" si="76"/>
        <v>23</v>
      </c>
      <c r="BG150">
        <v>1990</v>
      </c>
      <c r="BH150">
        <f t="shared" si="77"/>
        <v>-0.13</v>
      </c>
      <c r="BI150" s="13">
        <f t="shared" si="95"/>
        <v>-0.13</v>
      </c>
      <c r="BJ150" s="13">
        <f t="shared" si="81"/>
        <v>-0.13</v>
      </c>
      <c r="BK150" s="13">
        <f t="shared" si="82"/>
        <v>-0.13</v>
      </c>
      <c r="BL150" s="13">
        <f t="shared" si="83"/>
        <v>-0.13</v>
      </c>
      <c r="BM150" s="13">
        <f t="shared" si="84"/>
        <v>-0.13</v>
      </c>
      <c r="BN150" s="13">
        <f t="shared" si="85"/>
        <v>-0.13</v>
      </c>
      <c r="BO150" s="13">
        <f t="shared" si="86"/>
        <v>-0.13</v>
      </c>
      <c r="BP150" s="13">
        <f t="shared" si="87"/>
        <v>-0.04</v>
      </c>
      <c r="BQ150" s="13">
        <f t="shared" si="88"/>
        <v>-0.04</v>
      </c>
      <c r="BR150" s="13">
        <f t="shared" si="89"/>
        <v>-0.04</v>
      </c>
      <c r="BS150" s="13">
        <f t="shared" si="90"/>
        <v>-0.04</v>
      </c>
      <c r="BT150" s="13">
        <f t="shared" si="91"/>
        <v>-0.04</v>
      </c>
      <c r="BU150" s="13">
        <f t="shared" si="92"/>
        <v>-0.04</v>
      </c>
      <c r="BV150" s="13">
        <f t="shared" si="93"/>
        <v>-0.04</v>
      </c>
      <c r="BW150" s="13">
        <f t="shared" si="94"/>
        <v>-0.04</v>
      </c>
    </row>
    <row r="151" spans="1:75">
      <c r="A151" s="7">
        <v>1980</v>
      </c>
      <c r="B151">
        <v>81</v>
      </c>
      <c r="C151">
        <v>74</v>
      </c>
      <c r="D151">
        <v>59</v>
      </c>
      <c r="E151">
        <v>35</v>
      </c>
      <c r="F151">
        <v>88</v>
      </c>
      <c r="G151">
        <v>39</v>
      </c>
      <c r="H151">
        <v>1</v>
      </c>
      <c r="I151">
        <v>5</v>
      </c>
      <c r="J151">
        <v>41</v>
      </c>
      <c r="M151" s="7">
        <v>1980</v>
      </c>
      <c r="N151">
        <v>46</v>
      </c>
      <c r="O151">
        <v>17</v>
      </c>
      <c r="P151">
        <v>27</v>
      </c>
      <c r="Q151">
        <v>26</v>
      </c>
      <c r="R151">
        <v>7</v>
      </c>
      <c r="S151">
        <v>82</v>
      </c>
      <c r="T151">
        <v>55</v>
      </c>
      <c r="U151">
        <v>1</v>
      </c>
      <c r="V151">
        <v>47</v>
      </c>
      <c r="Y151" s="7">
        <v>1980</v>
      </c>
      <c r="AA151">
        <v>25</v>
      </c>
      <c r="AB151">
        <v>41</v>
      </c>
      <c r="AC151">
        <v>60</v>
      </c>
      <c r="AD151">
        <v>48</v>
      </c>
      <c r="AE151">
        <v>9</v>
      </c>
      <c r="AF151">
        <v>37</v>
      </c>
      <c r="AG151">
        <v>21</v>
      </c>
      <c r="AH151">
        <v>1</v>
      </c>
      <c r="AI151">
        <v>71</v>
      </c>
      <c r="AJ151">
        <v>2</v>
      </c>
      <c r="AL151">
        <v>1991</v>
      </c>
      <c r="AM151">
        <f t="shared" si="80"/>
        <v>11</v>
      </c>
      <c r="AN151">
        <f t="shared" si="76"/>
        <v>14</v>
      </c>
      <c r="AO151">
        <f t="shared" si="76"/>
        <v>14</v>
      </c>
      <c r="AP151">
        <f t="shared" si="76"/>
        <v>7</v>
      </c>
      <c r="AQ151">
        <f t="shared" si="76"/>
        <v>14</v>
      </c>
      <c r="AR151">
        <f t="shared" si="76"/>
        <v>15</v>
      </c>
      <c r="AS151">
        <f t="shared" si="76"/>
        <v>11</v>
      </c>
      <c r="AT151">
        <f t="shared" si="76"/>
        <v>15</v>
      </c>
      <c r="AU151">
        <f t="shared" si="76"/>
        <v>8</v>
      </c>
      <c r="AV151">
        <f t="shared" si="76"/>
        <v>9</v>
      </c>
      <c r="AW151">
        <f t="shared" si="76"/>
        <v>10</v>
      </c>
      <c r="AX151">
        <f t="shared" si="76"/>
        <v>7</v>
      </c>
      <c r="AY151">
        <f t="shared" si="76"/>
        <v>9</v>
      </c>
      <c r="AZ151">
        <f t="shared" si="76"/>
        <v>10</v>
      </c>
      <c r="BA151">
        <f t="shared" si="76"/>
        <v>7</v>
      </c>
      <c r="BB151">
        <f t="shared" si="76"/>
        <v>10</v>
      </c>
      <c r="BG151">
        <v>1991</v>
      </c>
      <c r="BH151">
        <f t="shared" si="77"/>
        <v>0.32</v>
      </c>
      <c r="BI151" s="13">
        <f t="shared" si="95"/>
        <v>0.32</v>
      </c>
      <c r="BJ151" s="13">
        <f t="shared" si="81"/>
        <v>0.32</v>
      </c>
      <c r="BK151" s="13">
        <f t="shared" si="82"/>
        <v>0.32</v>
      </c>
      <c r="BL151" s="13">
        <f t="shared" si="83"/>
        <v>0.32</v>
      </c>
      <c r="BM151" s="13">
        <f t="shared" si="84"/>
        <v>0.32</v>
      </c>
      <c r="BN151" s="13">
        <f t="shared" si="85"/>
        <v>0.32</v>
      </c>
      <c r="BO151" s="13">
        <f t="shared" si="86"/>
        <v>0.32</v>
      </c>
      <c r="BP151" s="13">
        <f t="shared" si="87"/>
        <v>0.23300000000000001</v>
      </c>
      <c r="BQ151" s="13">
        <f t="shared" si="88"/>
        <v>0.23300000000000001</v>
      </c>
      <c r="BR151" s="13">
        <f t="shared" si="89"/>
        <v>0.23300000000000001</v>
      </c>
      <c r="BS151" s="13">
        <f t="shared" si="90"/>
        <v>0.23300000000000001</v>
      </c>
      <c r="BT151" s="13">
        <f t="shared" si="91"/>
        <v>0.23300000000000001</v>
      </c>
      <c r="BU151" s="13">
        <f t="shared" si="92"/>
        <v>0.23300000000000001</v>
      </c>
      <c r="BV151" s="13">
        <f t="shared" si="93"/>
        <v>0.23300000000000001</v>
      </c>
      <c r="BW151" s="13">
        <f t="shared" si="94"/>
        <v>0.23300000000000001</v>
      </c>
    </row>
    <row r="152" spans="1:75">
      <c r="A152" s="7">
        <v>1981</v>
      </c>
      <c r="B152">
        <v>72</v>
      </c>
      <c r="C152">
        <v>64</v>
      </c>
      <c r="D152">
        <v>56</v>
      </c>
      <c r="E152">
        <v>23</v>
      </c>
      <c r="F152">
        <v>83</v>
      </c>
      <c r="G152">
        <v>34</v>
      </c>
      <c r="H152">
        <v>1</v>
      </c>
      <c r="M152" s="7">
        <v>1981</v>
      </c>
      <c r="N152">
        <v>27</v>
      </c>
      <c r="O152">
        <v>1</v>
      </c>
      <c r="P152">
        <v>21</v>
      </c>
      <c r="Q152">
        <v>12</v>
      </c>
      <c r="R152">
        <v>4</v>
      </c>
      <c r="S152">
        <v>77</v>
      </c>
      <c r="T152">
        <v>49</v>
      </c>
      <c r="U152">
        <v>24</v>
      </c>
      <c r="V152">
        <v>29</v>
      </c>
      <c r="Y152" s="7">
        <v>1981</v>
      </c>
      <c r="Z152">
        <v>13</v>
      </c>
      <c r="AA152">
        <v>12</v>
      </c>
      <c r="AC152">
        <v>64</v>
      </c>
      <c r="AD152">
        <v>42</v>
      </c>
      <c r="AE152">
        <v>1</v>
      </c>
      <c r="AF152">
        <v>33</v>
      </c>
      <c r="AG152">
        <v>17</v>
      </c>
      <c r="AH152">
        <v>7</v>
      </c>
      <c r="AI152">
        <v>74</v>
      </c>
      <c r="AJ152">
        <v>19</v>
      </c>
      <c r="AL152">
        <v>1992</v>
      </c>
      <c r="AM152">
        <f t="shared" si="80"/>
        <v>2</v>
      </c>
      <c r="AN152">
        <f t="shared" si="76"/>
        <v>4</v>
      </c>
      <c r="AO152">
        <f t="shared" si="76"/>
        <v>5</v>
      </c>
      <c r="AP152">
        <f t="shared" si="76"/>
        <v>3</v>
      </c>
      <c r="AQ152">
        <f t="shared" si="76"/>
        <v>5</v>
      </c>
      <c r="AR152">
        <f t="shared" si="76"/>
        <v>5</v>
      </c>
      <c r="AS152">
        <f t="shared" si="76"/>
        <v>4</v>
      </c>
      <c r="AT152">
        <f t="shared" si="76"/>
        <v>5</v>
      </c>
      <c r="AU152">
        <f t="shared" si="76"/>
        <v>15</v>
      </c>
      <c r="AV152">
        <f t="shared" si="76"/>
        <v>19</v>
      </c>
      <c r="AW152">
        <f t="shared" si="76"/>
        <v>20</v>
      </c>
      <c r="AX152">
        <f t="shared" si="76"/>
        <v>12</v>
      </c>
      <c r="AY152">
        <f t="shared" si="76"/>
        <v>18</v>
      </c>
      <c r="AZ152">
        <f t="shared" si="76"/>
        <v>20</v>
      </c>
      <c r="BA152">
        <f t="shared" si="76"/>
        <v>16</v>
      </c>
      <c r="BB152">
        <f t="shared" si="76"/>
        <v>20</v>
      </c>
      <c r="BG152">
        <v>1992</v>
      </c>
      <c r="BH152">
        <f t="shared" si="77"/>
        <v>1.62</v>
      </c>
      <c r="BI152" s="13">
        <f t="shared" si="95"/>
        <v>1.62</v>
      </c>
      <c r="BJ152" s="13">
        <f t="shared" si="81"/>
        <v>1.62</v>
      </c>
      <c r="BK152" s="13">
        <f t="shared" si="82"/>
        <v>1.62</v>
      </c>
      <c r="BL152" s="13">
        <f t="shared" si="83"/>
        <v>1.62</v>
      </c>
      <c r="BM152" s="13">
        <f t="shared" si="84"/>
        <v>1.62</v>
      </c>
      <c r="BN152" s="13">
        <f t="shared" si="85"/>
        <v>1.62</v>
      </c>
      <c r="BO152" s="13">
        <f t="shared" si="86"/>
        <v>1.62</v>
      </c>
      <c r="BP152" s="13">
        <f t="shared" si="87"/>
        <v>-4.0000000000000001E-3</v>
      </c>
      <c r="BQ152" s="13">
        <f t="shared" si="88"/>
        <v>-4.0000000000000001E-3</v>
      </c>
      <c r="BR152" s="13">
        <f t="shared" si="89"/>
        <v>-4.0000000000000001E-3</v>
      </c>
      <c r="BS152" s="13">
        <f t="shared" si="90"/>
        <v>-4.0000000000000001E-3</v>
      </c>
      <c r="BT152" s="13">
        <f t="shared" si="91"/>
        <v>-4.0000000000000001E-3</v>
      </c>
      <c r="BU152" s="13">
        <f t="shared" si="92"/>
        <v>-4.0000000000000001E-3</v>
      </c>
      <c r="BV152" s="13">
        <f t="shared" si="93"/>
        <v>-4.0000000000000001E-3</v>
      </c>
      <c r="BW152" s="13">
        <f t="shared" si="94"/>
        <v>-4.0000000000000001E-3</v>
      </c>
    </row>
    <row r="153" spans="1:75">
      <c r="A153" s="7">
        <v>1982</v>
      </c>
      <c r="B153">
        <v>86</v>
      </c>
      <c r="C153">
        <v>75</v>
      </c>
      <c r="D153">
        <v>61</v>
      </c>
      <c r="E153">
        <v>19</v>
      </c>
      <c r="F153">
        <v>92</v>
      </c>
      <c r="G153">
        <v>34</v>
      </c>
      <c r="H153">
        <v>7</v>
      </c>
      <c r="I153">
        <v>1</v>
      </c>
      <c r="J153">
        <v>40</v>
      </c>
      <c r="M153" s="7">
        <v>1982</v>
      </c>
      <c r="N153">
        <v>48</v>
      </c>
      <c r="O153">
        <v>3</v>
      </c>
      <c r="P153">
        <v>12</v>
      </c>
      <c r="Q153">
        <v>1</v>
      </c>
      <c r="R153">
        <v>5</v>
      </c>
      <c r="S153">
        <v>69</v>
      </c>
      <c r="T153">
        <v>59</v>
      </c>
      <c r="U153">
        <v>19</v>
      </c>
      <c r="V153">
        <v>2</v>
      </c>
      <c r="Y153" s="7">
        <v>1982</v>
      </c>
      <c r="Z153">
        <v>28</v>
      </c>
      <c r="AA153">
        <v>1</v>
      </c>
      <c r="AB153">
        <v>48</v>
      </c>
      <c r="AC153">
        <v>55</v>
      </c>
      <c r="AD153">
        <v>58</v>
      </c>
      <c r="AE153">
        <v>3</v>
      </c>
      <c r="AF153">
        <v>38</v>
      </c>
      <c r="AG153">
        <v>4</v>
      </c>
      <c r="AH153">
        <v>6</v>
      </c>
      <c r="AI153">
        <v>61</v>
      </c>
      <c r="AJ153">
        <v>32</v>
      </c>
      <c r="AL153">
        <v>1993</v>
      </c>
      <c r="AM153">
        <f t="shared" si="80"/>
        <v>14</v>
      </c>
      <c r="AN153">
        <f t="shared" si="76"/>
        <v>18</v>
      </c>
      <c r="AO153">
        <f t="shared" si="76"/>
        <v>17</v>
      </c>
      <c r="AP153">
        <f t="shared" si="76"/>
        <v>10</v>
      </c>
      <c r="AQ153">
        <f t="shared" si="76"/>
        <v>17</v>
      </c>
      <c r="AR153">
        <f t="shared" si="76"/>
        <v>19</v>
      </c>
      <c r="AS153">
        <f t="shared" si="76"/>
        <v>15</v>
      </c>
      <c r="AT153">
        <f t="shared" si="76"/>
        <v>19</v>
      </c>
      <c r="AU153">
        <f t="shared" si="76"/>
        <v>20</v>
      </c>
      <c r="AV153">
        <f t="shared" si="76"/>
        <v>29</v>
      </c>
      <c r="AW153">
        <f t="shared" si="76"/>
        <v>27</v>
      </c>
      <c r="AX153">
        <f t="shared" si="76"/>
        <v>19</v>
      </c>
      <c r="AY153">
        <f t="shared" si="76"/>
        <v>28</v>
      </c>
      <c r="AZ153">
        <f t="shared" si="76"/>
        <v>30</v>
      </c>
      <c r="BA153">
        <f t="shared" si="76"/>
        <v>26</v>
      </c>
      <c r="BB153">
        <f t="shared" si="76"/>
        <v>30</v>
      </c>
      <c r="BG153">
        <v>1993</v>
      </c>
      <c r="BH153">
        <f t="shared" si="77"/>
        <v>0.04</v>
      </c>
      <c r="BI153" s="13">
        <f t="shared" si="95"/>
        <v>0.04</v>
      </c>
      <c r="BJ153" s="13">
        <f t="shared" si="81"/>
        <v>0.04</v>
      </c>
      <c r="BK153" s="13">
        <f t="shared" si="82"/>
        <v>0.04</v>
      </c>
      <c r="BL153" s="13">
        <f t="shared" si="83"/>
        <v>0.04</v>
      </c>
      <c r="BM153" s="13">
        <f t="shared" si="84"/>
        <v>0.04</v>
      </c>
      <c r="BN153" s="13">
        <f t="shared" si="85"/>
        <v>0.04</v>
      </c>
      <c r="BO153" s="13">
        <f t="shared" si="86"/>
        <v>0.04</v>
      </c>
      <c r="BP153" s="13">
        <f t="shared" si="87"/>
        <v>-0.16900000000000001</v>
      </c>
      <c r="BQ153" s="13">
        <f t="shared" si="88"/>
        <v>-0.16900000000000001</v>
      </c>
      <c r="BR153" s="13">
        <f t="shared" si="89"/>
        <v>-0.16900000000000001</v>
      </c>
      <c r="BS153" s="13">
        <f t="shared" si="90"/>
        <v>-0.16900000000000001</v>
      </c>
      <c r="BT153" s="13">
        <f t="shared" si="91"/>
        <v>-0.16900000000000001</v>
      </c>
      <c r="BU153" s="13">
        <f t="shared" si="92"/>
        <v>-0.16900000000000001</v>
      </c>
      <c r="BV153" s="13">
        <f t="shared" si="93"/>
        <v>-0.16900000000000001</v>
      </c>
      <c r="BW153" s="13">
        <f t="shared" si="94"/>
        <v>-0.16900000000000001</v>
      </c>
    </row>
    <row r="154" spans="1:75">
      <c r="A154" s="7">
        <v>1983</v>
      </c>
      <c r="B154">
        <v>86</v>
      </c>
      <c r="C154">
        <v>60</v>
      </c>
      <c r="D154">
        <v>62</v>
      </c>
      <c r="E154">
        <v>20</v>
      </c>
      <c r="F154">
        <v>92</v>
      </c>
      <c r="G154">
        <v>56</v>
      </c>
      <c r="H154">
        <v>1</v>
      </c>
      <c r="J154">
        <v>40</v>
      </c>
      <c r="M154" s="7">
        <v>1983</v>
      </c>
      <c r="N154">
        <v>53</v>
      </c>
      <c r="O154">
        <v>1</v>
      </c>
      <c r="P154">
        <v>18</v>
      </c>
      <c r="Q154">
        <v>31</v>
      </c>
      <c r="R154">
        <v>2</v>
      </c>
      <c r="S154">
        <v>73</v>
      </c>
      <c r="T154">
        <v>63</v>
      </c>
      <c r="U154">
        <v>12</v>
      </c>
      <c r="V154">
        <v>45</v>
      </c>
      <c r="Y154" s="7">
        <v>1983</v>
      </c>
      <c r="Z154">
        <v>13</v>
      </c>
      <c r="AA154">
        <v>72</v>
      </c>
      <c r="AB154">
        <v>2</v>
      </c>
      <c r="AC154">
        <v>56</v>
      </c>
      <c r="AD154">
        <v>54</v>
      </c>
      <c r="AE154">
        <v>6</v>
      </c>
      <c r="AF154">
        <v>37</v>
      </c>
      <c r="AG154">
        <v>1</v>
      </c>
      <c r="AH154">
        <v>15</v>
      </c>
      <c r="AI154">
        <v>61</v>
      </c>
      <c r="AL154">
        <v>1994</v>
      </c>
      <c r="AM154">
        <f t="shared" si="80"/>
        <v>13</v>
      </c>
      <c r="AN154">
        <f t="shared" si="76"/>
        <v>16</v>
      </c>
      <c r="AO154">
        <f t="shared" si="76"/>
        <v>16</v>
      </c>
      <c r="AP154">
        <f t="shared" si="76"/>
        <v>9</v>
      </c>
      <c r="AQ154">
        <f t="shared" si="76"/>
        <v>16</v>
      </c>
      <c r="AR154">
        <f t="shared" si="76"/>
        <v>17</v>
      </c>
      <c r="AS154">
        <f t="shared" si="76"/>
        <v>13</v>
      </c>
      <c r="AT154">
        <f t="shared" si="76"/>
        <v>17</v>
      </c>
      <c r="AU154">
        <f t="shared" si="76"/>
        <v>19</v>
      </c>
      <c r="AV154">
        <f t="shared" si="76"/>
        <v>28</v>
      </c>
      <c r="AW154">
        <f t="shared" si="76"/>
        <v>26</v>
      </c>
      <c r="AX154">
        <f t="shared" si="76"/>
        <v>18</v>
      </c>
      <c r="AY154">
        <f t="shared" si="76"/>
        <v>27</v>
      </c>
      <c r="AZ154">
        <f t="shared" si="76"/>
        <v>29</v>
      </c>
      <c r="BA154">
        <f t="shared" si="76"/>
        <v>25</v>
      </c>
      <c r="BB154">
        <f t="shared" si="76"/>
        <v>29</v>
      </c>
      <c r="BG154">
        <v>1994</v>
      </c>
      <c r="BH154">
        <f t="shared" si="77"/>
        <v>0.19</v>
      </c>
      <c r="BI154" s="13">
        <f t="shared" si="95"/>
        <v>0.19</v>
      </c>
      <c r="BJ154" s="13">
        <f t="shared" si="81"/>
        <v>0.19</v>
      </c>
      <c r="BK154" s="13">
        <f t="shared" si="82"/>
        <v>0.19</v>
      </c>
      <c r="BL154" s="13">
        <f t="shared" si="83"/>
        <v>0.19</v>
      </c>
      <c r="BM154" s="13">
        <f t="shared" si="84"/>
        <v>0.19</v>
      </c>
      <c r="BN154" s="13">
        <f t="shared" si="85"/>
        <v>0.19</v>
      </c>
      <c r="BO154" s="13">
        <f t="shared" si="86"/>
        <v>0.19</v>
      </c>
      <c r="BP154" s="13">
        <f t="shared" si="87"/>
        <v>-0.158</v>
      </c>
      <c r="BQ154" s="13">
        <f t="shared" si="88"/>
        <v>-0.158</v>
      </c>
      <c r="BR154" s="13">
        <f t="shared" si="89"/>
        <v>-0.158</v>
      </c>
      <c r="BS154" s="13">
        <f t="shared" si="90"/>
        <v>-0.158</v>
      </c>
      <c r="BT154" s="13">
        <f t="shared" si="91"/>
        <v>-0.158</v>
      </c>
      <c r="BU154" s="13">
        <f t="shared" si="92"/>
        <v>-0.158</v>
      </c>
      <c r="BV154" s="13">
        <f t="shared" si="93"/>
        <v>-0.158</v>
      </c>
      <c r="BW154" s="13">
        <f t="shared" si="94"/>
        <v>-0.158</v>
      </c>
    </row>
    <row r="155" spans="1:75">
      <c r="A155" s="7">
        <v>1984</v>
      </c>
      <c r="B155">
        <v>69</v>
      </c>
      <c r="C155">
        <v>53</v>
      </c>
      <c r="E155">
        <v>33</v>
      </c>
      <c r="F155">
        <v>84</v>
      </c>
      <c r="G155">
        <v>38</v>
      </c>
      <c r="H155">
        <v>21</v>
      </c>
      <c r="I155">
        <v>1</v>
      </c>
      <c r="M155" s="7">
        <v>1984</v>
      </c>
      <c r="O155">
        <v>17</v>
      </c>
      <c r="P155">
        <v>3</v>
      </c>
      <c r="Q155">
        <v>12</v>
      </c>
      <c r="R155">
        <v>1</v>
      </c>
      <c r="S155">
        <v>68</v>
      </c>
      <c r="T155">
        <v>49</v>
      </c>
      <c r="U155">
        <v>41</v>
      </c>
      <c r="V155">
        <v>36</v>
      </c>
      <c r="Y155" s="7">
        <v>1984</v>
      </c>
      <c r="Z155">
        <v>69</v>
      </c>
      <c r="AA155">
        <v>63</v>
      </c>
      <c r="AB155">
        <v>11</v>
      </c>
      <c r="AC155">
        <v>52</v>
      </c>
      <c r="AE155">
        <v>2</v>
      </c>
      <c r="AF155">
        <v>27</v>
      </c>
      <c r="AG155">
        <v>3</v>
      </c>
      <c r="AH155">
        <v>1</v>
      </c>
      <c r="AI155">
        <v>59</v>
      </c>
      <c r="AJ155">
        <v>42</v>
      </c>
      <c r="AL155">
        <v>1995</v>
      </c>
      <c r="AM155">
        <f t="shared" si="80"/>
        <v>4</v>
      </c>
      <c r="AN155">
        <f t="shared" si="76"/>
        <v>6</v>
      </c>
      <c r="AO155">
        <f t="shared" si="76"/>
        <v>7</v>
      </c>
      <c r="AP155" t="str">
        <f t="shared" si="76"/>
        <v/>
      </c>
      <c r="AQ155">
        <f t="shared" si="76"/>
        <v>7</v>
      </c>
      <c r="AR155">
        <f t="shared" si="76"/>
        <v>7</v>
      </c>
      <c r="AS155">
        <f t="shared" si="76"/>
        <v>5</v>
      </c>
      <c r="AT155">
        <f t="shared" si="76"/>
        <v>7</v>
      </c>
      <c r="AU155">
        <f t="shared" si="76"/>
        <v>13</v>
      </c>
      <c r="AV155">
        <f t="shared" si="76"/>
        <v>16</v>
      </c>
      <c r="AW155">
        <f t="shared" si="76"/>
        <v>17</v>
      </c>
      <c r="AX155" t="str">
        <f t="shared" si="76"/>
        <v/>
      </c>
      <c r="AY155">
        <f t="shared" si="76"/>
        <v>15</v>
      </c>
      <c r="AZ155">
        <f t="shared" si="76"/>
        <v>17</v>
      </c>
      <c r="BA155">
        <f t="shared" si="76"/>
        <v>13</v>
      </c>
      <c r="BB155">
        <f t="shared" si="76"/>
        <v>17</v>
      </c>
      <c r="BG155">
        <v>1995</v>
      </c>
      <c r="BH155">
        <f t="shared" si="77"/>
        <v>1.21</v>
      </c>
      <c r="BI155" s="13">
        <f t="shared" si="95"/>
        <v>1.21</v>
      </c>
      <c r="BJ155" s="13">
        <f t="shared" si="81"/>
        <v>1.21</v>
      </c>
      <c r="BK155" s="13" t="str">
        <f t="shared" si="82"/>
        <v/>
      </c>
      <c r="BL155" s="13">
        <f t="shared" si="83"/>
        <v>1.21</v>
      </c>
      <c r="BM155" s="13">
        <f t="shared" si="84"/>
        <v>1.21</v>
      </c>
      <c r="BN155" s="13">
        <f t="shared" si="85"/>
        <v>1.21</v>
      </c>
      <c r="BO155" s="13">
        <f t="shared" si="86"/>
        <v>1.21</v>
      </c>
      <c r="BP155" s="13">
        <f t="shared" si="87"/>
        <v>5.5E-2</v>
      </c>
      <c r="BQ155" s="13">
        <f t="shared" si="88"/>
        <v>5.5E-2</v>
      </c>
      <c r="BR155" s="13">
        <f t="shared" si="89"/>
        <v>5.5E-2</v>
      </c>
      <c r="BS155" s="13" t="str">
        <f t="shared" si="90"/>
        <v/>
      </c>
      <c r="BT155" s="13">
        <f t="shared" si="91"/>
        <v>5.5E-2</v>
      </c>
      <c r="BU155" s="13">
        <f t="shared" si="92"/>
        <v>5.5E-2</v>
      </c>
      <c r="BV155" s="13">
        <f t="shared" si="93"/>
        <v>5.5E-2</v>
      </c>
      <c r="BW155" s="13">
        <f t="shared" si="94"/>
        <v>5.5E-2</v>
      </c>
    </row>
    <row r="156" spans="1:75">
      <c r="A156" s="7">
        <v>1985</v>
      </c>
      <c r="B156">
        <v>74</v>
      </c>
      <c r="C156">
        <v>45</v>
      </c>
      <c r="E156">
        <v>27</v>
      </c>
      <c r="F156">
        <v>83</v>
      </c>
      <c r="G156">
        <v>32</v>
      </c>
      <c r="H156">
        <v>14</v>
      </c>
      <c r="I156">
        <v>1</v>
      </c>
      <c r="M156" s="7">
        <v>1985</v>
      </c>
      <c r="N156">
        <v>30</v>
      </c>
      <c r="O156">
        <v>4</v>
      </c>
      <c r="P156">
        <v>7</v>
      </c>
      <c r="Q156">
        <v>19</v>
      </c>
      <c r="R156">
        <v>1</v>
      </c>
      <c r="S156">
        <v>65</v>
      </c>
      <c r="T156">
        <v>31</v>
      </c>
      <c r="V156">
        <v>37</v>
      </c>
      <c r="Y156" s="7">
        <v>1985</v>
      </c>
      <c r="Z156">
        <v>42</v>
      </c>
      <c r="AA156">
        <v>51</v>
      </c>
      <c r="AB156">
        <v>33</v>
      </c>
      <c r="AC156">
        <v>44</v>
      </c>
      <c r="AD156">
        <v>41</v>
      </c>
      <c r="AE156">
        <v>5</v>
      </c>
      <c r="AF156">
        <v>24</v>
      </c>
      <c r="AH156">
        <v>1</v>
      </c>
      <c r="AI156">
        <v>64</v>
      </c>
      <c r="AJ156">
        <v>19</v>
      </c>
      <c r="AL156">
        <v>1996</v>
      </c>
      <c r="AM156" t="str">
        <f t="shared" si="80"/>
        <v/>
      </c>
      <c r="AN156">
        <f t="shared" si="80"/>
        <v>26</v>
      </c>
      <c r="AO156">
        <f t="shared" si="80"/>
        <v>25</v>
      </c>
      <c r="AP156">
        <f t="shared" si="80"/>
        <v>16</v>
      </c>
      <c r="AQ156">
        <f t="shared" si="80"/>
        <v>24</v>
      </c>
      <c r="AR156">
        <f t="shared" si="80"/>
        <v>27</v>
      </c>
      <c r="AS156">
        <f t="shared" si="80"/>
        <v>21</v>
      </c>
      <c r="AT156">
        <f t="shared" si="80"/>
        <v>27</v>
      </c>
      <c r="AU156" t="str">
        <f t="shared" si="80"/>
        <v/>
      </c>
      <c r="AV156">
        <f t="shared" si="80"/>
        <v>18</v>
      </c>
      <c r="AW156">
        <f t="shared" si="80"/>
        <v>19</v>
      </c>
      <c r="AX156">
        <f t="shared" si="80"/>
        <v>11</v>
      </c>
      <c r="AY156">
        <f t="shared" si="80"/>
        <v>17</v>
      </c>
      <c r="AZ156">
        <f t="shared" si="80"/>
        <v>19</v>
      </c>
      <c r="BA156">
        <f t="shared" si="80"/>
        <v>15</v>
      </c>
      <c r="BB156">
        <f t="shared" si="80"/>
        <v>19</v>
      </c>
      <c r="BG156">
        <v>1996</v>
      </c>
      <c r="BH156" t="str">
        <f t="shared" si="77"/>
        <v/>
      </c>
      <c r="BI156" s="13">
        <f t="shared" si="95"/>
        <v>-0.72</v>
      </c>
      <c r="BJ156" s="13">
        <f t="shared" si="81"/>
        <v>-0.72</v>
      </c>
      <c r="BK156" s="13">
        <f t="shared" si="82"/>
        <v>-0.72</v>
      </c>
      <c r="BL156" s="13">
        <f t="shared" si="83"/>
        <v>-0.72</v>
      </c>
      <c r="BM156" s="13">
        <f t="shared" si="84"/>
        <v>-0.72</v>
      </c>
      <c r="BN156" s="13">
        <f t="shared" si="85"/>
        <v>-0.72</v>
      </c>
      <c r="BO156" s="13">
        <f t="shared" si="86"/>
        <v>-0.72</v>
      </c>
      <c r="BP156" s="13" t="str">
        <f t="shared" si="87"/>
        <v/>
      </c>
      <c r="BQ156" s="13">
        <f t="shared" si="88"/>
        <v>-1E-3</v>
      </c>
      <c r="BR156" s="13">
        <f t="shared" si="89"/>
        <v>-1E-3</v>
      </c>
      <c r="BS156" s="13">
        <f t="shared" si="90"/>
        <v>-1E-3</v>
      </c>
      <c r="BT156" s="13">
        <f t="shared" si="91"/>
        <v>-1E-3</v>
      </c>
      <c r="BU156" s="13">
        <f t="shared" si="92"/>
        <v>-1E-3</v>
      </c>
      <c r="BV156" s="13">
        <f t="shared" si="93"/>
        <v>-1E-3</v>
      </c>
      <c r="BW156" s="13">
        <f t="shared" si="94"/>
        <v>-1E-3</v>
      </c>
    </row>
    <row r="157" spans="1:75">
      <c r="A157" s="7">
        <v>1986</v>
      </c>
      <c r="B157">
        <v>72</v>
      </c>
      <c r="C157">
        <v>57</v>
      </c>
      <c r="E157">
        <v>14</v>
      </c>
      <c r="F157">
        <v>87</v>
      </c>
      <c r="G157">
        <v>30</v>
      </c>
      <c r="H157">
        <v>2</v>
      </c>
      <c r="I157">
        <v>1</v>
      </c>
      <c r="M157" s="7">
        <v>1986</v>
      </c>
      <c r="N157">
        <v>40</v>
      </c>
      <c r="O157">
        <v>3</v>
      </c>
      <c r="P157">
        <v>1</v>
      </c>
      <c r="Q157">
        <v>20</v>
      </c>
      <c r="R157">
        <v>17</v>
      </c>
      <c r="S157">
        <v>57</v>
      </c>
      <c r="T157">
        <v>49</v>
      </c>
      <c r="U157">
        <v>5</v>
      </c>
      <c r="V157">
        <v>24</v>
      </c>
      <c r="Y157" s="7">
        <v>1986</v>
      </c>
      <c r="Z157">
        <v>3</v>
      </c>
      <c r="AA157">
        <v>70</v>
      </c>
      <c r="AB157">
        <v>8</v>
      </c>
      <c r="AC157">
        <v>37</v>
      </c>
      <c r="AD157">
        <v>51</v>
      </c>
      <c r="AE157">
        <v>1</v>
      </c>
      <c r="AF157">
        <v>17</v>
      </c>
      <c r="AG157">
        <v>10</v>
      </c>
      <c r="AH157">
        <v>5</v>
      </c>
      <c r="AI157">
        <v>54</v>
      </c>
      <c r="AJ157">
        <v>4</v>
      </c>
      <c r="AL157">
        <v>1997</v>
      </c>
      <c r="AM157">
        <f t="shared" si="80"/>
        <v>19</v>
      </c>
      <c r="AN157">
        <f t="shared" si="80"/>
        <v>23</v>
      </c>
      <c r="AO157">
        <f t="shared" si="80"/>
        <v>22</v>
      </c>
      <c r="AP157" t="str">
        <f t="shared" si="80"/>
        <v/>
      </c>
      <c r="AQ157">
        <f t="shared" si="80"/>
        <v>21</v>
      </c>
      <c r="AR157">
        <f t="shared" si="80"/>
        <v>24</v>
      </c>
      <c r="AS157" t="str">
        <f t="shared" si="80"/>
        <v/>
      </c>
      <c r="AT157">
        <f t="shared" si="80"/>
        <v>24</v>
      </c>
      <c r="AU157">
        <f t="shared" si="80"/>
        <v>26</v>
      </c>
      <c r="AV157">
        <f t="shared" si="80"/>
        <v>37</v>
      </c>
      <c r="AW157">
        <f t="shared" si="80"/>
        <v>33</v>
      </c>
      <c r="AX157" t="str">
        <f t="shared" si="80"/>
        <v/>
      </c>
      <c r="AY157">
        <f t="shared" si="80"/>
        <v>35</v>
      </c>
      <c r="AZ157">
        <f t="shared" si="80"/>
        <v>38</v>
      </c>
      <c r="BA157" t="str">
        <f t="shared" si="80"/>
        <v/>
      </c>
      <c r="BB157">
        <f t="shared" si="80"/>
        <v>38</v>
      </c>
      <c r="BG157">
        <v>1997</v>
      </c>
      <c r="BH157">
        <f t="shared" si="77"/>
        <v>-0.43</v>
      </c>
      <c r="BI157" s="13">
        <f t="shared" si="95"/>
        <v>-0.43</v>
      </c>
      <c r="BJ157" s="13">
        <f t="shared" si="81"/>
        <v>-0.43</v>
      </c>
      <c r="BK157" s="13" t="str">
        <f t="shared" si="82"/>
        <v/>
      </c>
      <c r="BL157" s="13">
        <f t="shared" si="83"/>
        <v>-0.43</v>
      </c>
      <c r="BM157" s="13">
        <f t="shared" si="84"/>
        <v>-0.43</v>
      </c>
      <c r="BN157" s="13" t="str">
        <f t="shared" si="85"/>
        <v/>
      </c>
      <c r="BO157" s="13">
        <f t="shared" si="86"/>
        <v>-0.43</v>
      </c>
      <c r="BP157" s="13">
        <f t="shared" si="87"/>
        <v>-0.32400000000000001</v>
      </c>
      <c r="BQ157" s="13">
        <f t="shared" si="88"/>
        <v>-0.32400000000000001</v>
      </c>
      <c r="BR157" s="13">
        <f t="shared" si="89"/>
        <v>-0.32400000000000001</v>
      </c>
      <c r="BS157" s="13" t="str">
        <f t="shared" si="90"/>
        <v/>
      </c>
      <c r="BT157" s="13">
        <f t="shared" si="91"/>
        <v>-0.32400000000000001</v>
      </c>
      <c r="BU157" s="13">
        <f t="shared" si="92"/>
        <v>-0.32400000000000001</v>
      </c>
      <c r="BV157" s="13" t="str">
        <f t="shared" si="93"/>
        <v/>
      </c>
      <c r="BW157" s="13">
        <f t="shared" si="94"/>
        <v>-0.32400000000000001</v>
      </c>
    </row>
    <row r="158" spans="1:75">
      <c r="A158" s="7">
        <v>1987</v>
      </c>
      <c r="B158">
        <v>86</v>
      </c>
      <c r="C158">
        <v>80</v>
      </c>
      <c r="D158">
        <v>58</v>
      </c>
      <c r="E158">
        <v>28</v>
      </c>
      <c r="F158">
        <v>92</v>
      </c>
      <c r="H158">
        <v>11</v>
      </c>
      <c r="I158">
        <v>1</v>
      </c>
      <c r="J158">
        <v>33</v>
      </c>
      <c r="M158" s="7">
        <v>1987</v>
      </c>
      <c r="N158">
        <v>63</v>
      </c>
      <c r="O158">
        <v>22</v>
      </c>
      <c r="P158">
        <v>1</v>
      </c>
      <c r="Q158">
        <v>28</v>
      </c>
      <c r="R158">
        <v>6</v>
      </c>
      <c r="S158">
        <v>70</v>
      </c>
      <c r="T158">
        <v>60</v>
      </c>
      <c r="U158">
        <v>8</v>
      </c>
      <c r="V158">
        <v>13</v>
      </c>
      <c r="Y158" s="7">
        <v>1987</v>
      </c>
      <c r="Z158">
        <v>7</v>
      </c>
      <c r="AA158">
        <v>47</v>
      </c>
      <c r="AB158">
        <v>24</v>
      </c>
      <c r="AC158">
        <v>65</v>
      </c>
      <c r="AD158">
        <v>70</v>
      </c>
      <c r="AE158">
        <v>2</v>
      </c>
      <c r="AF158">
        <v>25</v>
      </c>
      <c r="AG158">
        <v>1</v>
      </c>
      <c r="AH158">
        <v>9</v>
      </c>
      <c r="AI158">
        <v>64</v>
      </c>
      <c r="AJ158">
        <v>8</v>
      </c>
      <c r="AL158">
        <v>1998</v>
      </c>
      <c r="AM158">
        <f t="shared" si="80"/>
        <v>1</v>
      </c>
      <c r="AN158" t="str">
        <f t="shared" si="80"/>
        <v/>
      </c>
      <c r="AO158">
        <f t="shared" si="80"/>
        <v>3</v>
      </c>
      <c r="AP158">
        <f t="shared" si="80"/>
        <v>2</v>
      </c>
      <c r="AQ158">
        <f t="shared" si="80"/>
        <v>3</v>
      </c>
      <c r="AR158">
        <f t="shared" si="80"/>
        <v>3</v>
      </c>
      <c r="AS158">
        <f t="shared" si="80"/>
        <v>2</v>
      </c>
      <c r="AT158">
        <f t="shared" si="80"/>
        <v>3</v>
      </c>
      <c r="AU158">
        <f t="shared" si="80"/>
        <v>1</v>
      </c>
      <c r="AV158" t="str">
        <f t="shared" si="80"/>
        <v/>
      </c>
      <c r="AW158">
        <f t="shared" si="80"/>
        <v>2</v>
      </c>
      <c r="AX158">
        <f t="shared" si="80"/>
        <v>2</v>
      </c>
      <c r="AY158">
        <f t="shared" si="80"/>
        <v>2</v>
      </c>
      <c r="AZ158">
        <f t="shared" si="80"/>
        <v>2</v>
      </c>
      <c r="BA158">
        <f t="shared" si="80"/>
        <v>2</v>
      </c>
      <c r="BB158">
        <f t="shared" si="80"/>
        <v>2</v>
      </c>
      <c r="BG158">
        <v>1998</v>
      </c>
      <c r="BH158">
        <f t="shared" si="77"/>
        <v>2.2999999999999998</v>
      </c>
      <c r="BI158" s="13" t="str">
        <f t="shared" si="95"/>
        <v/>
      </c>
      <c r="BJ158" s="13">
        <f t="shared" si="81"/>
        <v>2.2999999999999998</v>
      </c>
      <c r="BK158" s="13">
        <f t="shared" si="82"/>
        <v>2.2999999999999998</v>
      </c>
      <c r="BL158" s="13">
        <f t="shared" si="83"/>
        <v>2.2999999999999998</v>
      </c>
      <c r="BM158" s="13">
        <f t="shared" si="84"/>
        <v>2.2999999999999998</v>
      </c>
      <c r="BN158" s="13">
        <f t="shared" si="85"/>
        <v>2.2999999999999998</v>
      </c>
      <c r="BO158" s="13">
        <f t="shared" si="86"/>
        <v>2.2999999999999998</v>
      </c>
      <c r="BP158" s="13">
        <f t="shared" si="87"/>
        <v>0.57699999999999996</v>
      </c>
      <c r="BQ158" s="13" t="str">
        <f t="shared" si="88"/>
        <v/>
      </c>
      <c r="BR158" s="13">
        <f t="shared" si="89"/>
        <v>0.57699999999999996</v>
      </c>
      <c r="BS158" s="13">
        <f t="shared" si="90"/>
        <v>0.57699999999999996</v>
      </c>
      <c r="BT158" s="13">
        <f t="shared" si="91"/>
        <v>0.57699999999999996</v>
      </c>
      <c r="BU158" s="13">
        <f t="shared" si="92"/>
        <v>0.57699999999999996</v>
      </c>
      <c r="BV158" s="13">
        <f t="shared" si="93"/>
        <v>0.57699999999999996</v>
      </c>
      <c r="BW158" s="13">
        <f t="shared" si="94"/>
        <v>0.57699999999999996</v>
      </c>
    </row>
    <row r="159" spans="1:75">
      <c r="A159" s="7">
        <v>1988</v>
      </c>
      <c r="B159">
        <v>70</v>
      </c>
      <c r="C159">
        <v>64</v>
      </c>
      <c r="D159">
        <v>45</v>
      </c>
      <c r="E159">
        <v>8</v>
      </c>
      <c r="F159">
        <v>76</v>
      </c>
      <c r="G159">
        <v>31</v>
      </c>
      <c r="H159">
        <v>1</v>
      </c>
      <c r="J159">
        <v>34</v>
      </c>
      <c r="M159" s="7">
        <v>1988</v>
      </c>
      <c r="N159">
        <v>22</v>
      </c>
      <c r="O159">
        <v>3</v>
      </c>
      <c r="P159">
        <v>1</v>
      </c>
      <c r="Q159">
        <v>35</v>
      </c>
      <c r="R159">
        <v>15</v>
      </c>
      <c r="S159">
        <v>58</v>
      </c>
      <c r="T159">
        <v>46</v>
      </c>
      <c r="U159">
        <v>17</v>
      </c>
      <c r="V159">
        <v>24</v>
      </c>
      <c r="Y159" s="7">
        <v>1988</v>
      </c>
      <c r="Z159">
        <v>42</v>
      </c>
      <c r="AA159">
        <v>63</v>
      </c>
      <c r="AB159">
        <v>17</v>
      </c>
      <c r="AC159">
        <v>47</v>
      </c>
      <c r="AD159">
        <v>50</v>
      </c>
      <c r="AE159">
        <v>1</v>
      </c>
      <c r="AF159">
        <v>5</v>
      </c>
      <c r="AG159">
        <v>6</v>
      </c>
      <c r="AH159">
        <v>4</v>
      </c>
      <c r="AI159">
        <v>66</v>
      </c>
      <c r="AJ159">
        <v>20</v>
      </c>
      <c r="AL159">
        <v>1999</v>
      </c>
      <c r="AM159" t="str">
        <f t="shared" si="80"/>
        <v/>
      </c>
      <c r="AN159">
        <f t="shared" si="80"/>
        <v>33</v>
      </c>
      <c r="AO159">
        <f t="shared" si="80"/>
        <v>31</v>
      </c>
      <c r="AP159" t="str">
        <f t="shared" si="80"/>
        <v/>
      </c>
      <c r="AQ159">
        <f t="shared" si="80"/>
        <v>31</v>
      </c>
      <c r="AR159">
        <f t="shared" si="80"/>
        <v>34</v>
      </c>
      <c r="AS159">
        <f t="shared" si="80"/>
        <v>28</v>
      </c>
      <c r="AT159">
        <f t="shared" si="80"/>
        <v>34</v>
      </c>
      <c r="AU159" t="str">
        <f t="shared" si="80"/>
        <v/>
      </c>
      <c r="AV159">
        <f t="shared" si="80"/>
        <v>25</v>
      </c>
      <c r="AW159">
        <f t="shared" si="80"/>
        <v>24</v>
      </c>
      <c r="AX159" t="str">
        <f t="shared" si="80"/>
        <v/>
      </c>
      <c r="AY159">
        <f t="shared" si="80"/>
        <v>24</v>
      </c>
      <c r="AZ159">
        <f t="shared" si="80"/>
        <v>26</v>
      </c>
      <c r="BA159">
        <f t="shared" si="80"/>
        <v>22</v>
      </c>
      <c r="BB159">
        <f t="shared" si="80"/>
        <v>26</v>
      </c>
      <c r="BG159">
        <v>1999</v>
      </c>
      <c r="BH159" t="str">
        <f t="shared" si="77"/>
        <v/>
      </c>
      <c r="BI159" s="13">
        <f t="shared" si="95"/>
        <v>-1.51</v>
      </c>
      <c r="BJ159" s="13">
        <f t="shared" si="81"/>
        <v>-1.51</v>
      </c>
      <c r="BK159" s="13" t="str">
        <f t="shared" si="82"/>
        <v/>
      </c>
      <c r="BL159" s="13">
        <f t="shared" si="83"/>
        <v>-1.51</v>
      </c>
      <c r="BM159" s="13">
        <f t="shared" si="84"/>
        <v>-1.51</v>
      </c>
      <c r="BN159" s="13">
        <f t="shared" si="85"/>
        <v>-1.51</v>
      </c>
      <c r="BO159" s="13">
        <f t="shared" si="86"/>
        <v>-1.51</v>
      </c>
      <c r="BP159" s="13" t="str">
        <f t="shared" si="87"/>
        <v/>
      </c>
      <c r="BQ159" s="13">
        <f t="shared" si="88"/>
        <v>-0.13200000000000001</v>
      </c>
      <c r="BR159" s="13">
        <f t="shared" si="89"/>
        <v>-0.13200000000000001</v>
      </c>
      <c r="BS159" s="13" t="str">
        <f t="shared" si="90"/>
        <v/>
      </c>
      <c r="BT159" s="13">
        <f t="shared" si="91"/>
        <v>-0.13200000000000001</v>
      </c>
      <c r="BU159" s="13">
        <f t="shared" si="92"/>
        <v>-0.13200000000000001</v>
      </c>
      <c r="BV159" s="13">
        <f t="shared" si="93"/>
        <v>-0.13200000000000001</v>
      </c>
      <c r="BW159" s="13">
        <f t="shared" si="94"/>
        <v>-0.13200000000000001</v>
      </c>
    </row>
    <row r="160" spans="1:75">
      <c r="A160" s="7">
        <v>1989</v>
      </c>
      <c r="B160">
        <v>75</v>
      </c>
      <c r="C160">
        <v>60</v>
      </c>
      <c r="E160">
        <v>28</v>
      </c>
      <c r="F160">
        <v>80</v>
      </c>
      <c r="G160">
        <v>40</v>
      </c>
      <c r="H160">
        <v>15</v>
      </c>
      <c r="I160">
        <v>1</v>
      </c>
      <c r="M160" s="7">
        <v>1989</v>
      </c>
      <c r="N160">
        <v>54</v>
      </c>
      <c r="O160">
        <v>7</v>
      </c>
      <c r="P160">
        <v>34</v>
      </c>
      <c r="Q160">
        <v>13</v>
      </c>
      <c r="R160">
        <v>1</v>
      </c>
      <c r="S160">
        <v>75</v>
      </c>
      <c r="T160">
        <v>49</v>
      </c>
      <c r="U160">
        <v>19</v>
      </c>
      <c r="V160">
        <v>43</v>
      </c>
      <c r="Y160" s="7">
        <v>1989</v>
      </c>
      <c r="Z160">
        <v>24</v>
      </c>
      <c r="AA160">
        <v>63</v>
      </c>
      <c r="AB160">
        <v>15</v>
      </c>
      <c r="AC160">
        <v>66</v>
      </c>
      <c r="AD160">
        <v>54</v>
      </c>
      <c r="AE160">
        <v>1</v>
      </c>
      <c r="AF160">
        <v>13</v>
      </c>
      <c r="AG160">
        <v>20</v>
      </c>
      <c r="AH160">
        <v>5</v>
      </c>
      <c r="AJ160">
        <v>18</v>
      </c>
      <c r="AL160">
        <v>2000</v>
      </c>
      <c r="AM160">
        <f t="shared" si="80"/>
        <v>25</v>
      </c>
      <c r="AN160">
        <f t="shared" si="80"/>
        <v>35</v>
      </c>
      <c r="AO160" t="str">
        <f t="shared" si="80"/>
        <v/>
      </c>
      <c r="AP160" t="str">
        <f t="shared" si="80"/>
        <v/>
      </c>
      <c r="AQ160">
        <f t="shared" si="80"/>
        <v>33</v>
      </c>
      <c r="AR160">
        <f t="shared" si="80"/>
        <v>36</v>
      </c>
      <c r="AS160">
        <f t="shared" si="80"/>
        <v>30</v>
      </c>
      <c r="AT160">
        <f t="shared" si="80"/>
        <v>36</v>
      </c>
      <c r="AU160">
        <f t="shared" si="80"/>
        <v>20</v>
      </c>
      <c r="AV160">
        <f t="shared" si="80"/>
        <v>29</v>
      </c>
      <c r="AW160" t="str">
        <f t="shared" si="80"/>
        <v/>
      </c>
      <c r="AX160" t="str">
        <f t="shared" si="80"/>
        <v/>
      </c>
      <c r="AY160">
        <f t="shared" si="80"/>
        <v>28</v>
      </c>
      <c r="AZ160">
        <f t="shared" si="80"/>
        <v>30</v>
      </c>
      <c r="BA160">
        <f t="shared" si="80"/>
        <v>26</v>
      </c>
      <c r="BB160">
        <f t="shared" si="80"/>
        <v>30</v>
      </c>
      <c r="BG160">
        <v>2000</v>
      </c>
      <c r="BH160">
        <f t="shared" si="77"/>
        <v>-1.54</v>
      </c>
      <c r="BI160" s="13">
        <f t="shared" si="95"/>
        <v>-1.54</v>
      </c>
      <c r="BJ160" s="13" t="str">
        <f t="shared" si="81"/>
        <v/>
      </c>
      <c r="BK160" s="13" t="str">
        <f t="shared" si="82"/>
        <v/>
      </c>
      <c r="BL160" s="13">
        <f t="shared" si="83"/>
        <v>-1.54</v>
      </c>
      <c r="BM160" s="13">
        <f t="shared" si="84"/>
        <v>-1.54</v>
      </c>
      <c r="BN160" s="13">
        <f t="shared" si="85"/>
        <v>-1.54</v>
      </c>
      <c r="BO160" s="13">
        <f t="shared" si="86"/>
        <v>-1.54</v>
      </c>
      <c r="BP160" s="13">
        <f t="shared" si="87"/>
        <v>-0.16900000000000001</v>
      </c>
      <c r="BQ160" s="13">
        <f t="shared" si="88"/>
        <v>-0.16900000000000001</v>
      </c>
      <c r="BR160" s="13" t="str">
        <f t="shared" si="89"/>
        <v/>
      </c>
      <c r="BS160" s="13" t="str">
        <f t="shared" si="90"/>
        <v/>
      </c>
      <c r="BT160" s="13">
        <f t="shared" si="91"/>
        <v>-0.16900000000000001</v>
      </c>
      <c r="BU160" s="13">
        <f t="shared" si="92"/>
        <v>-0.16900000000000001</v>
      </c>
      <c r="BV160" s="13">
        <f t="shared" si="93"/>
        <v>-0.16900000000000001</v>
      </c>
      <c r="BW160" s="13">
        <f t="shared" si="94"/>
        <v>-0.16900000000000001</v>
      </c>
    </row>
    <row r="161" spans="1:75">
      <c r="A161" s="7">
        <v>1990</v>
      </c>
      <c r="B161">
        <v>75</v>
      </c>
      <c r="C161">
        <v>69</v>
      </c>
      <c r="D161">
        <v>49</v>
      </c>
      <c r="E161">
        <v>9</v>
      </c>
      <c r="F161">
        <v>81</v>
      </c>
      <c r="H161">
        <v>1</v>
      </c>
      <c r="J161">
        <v>22</v>
      </c>
      <c r="M161" s="7">
        <v>1990</v>
      </c>
      <c r="N161">
        <v>36</v>
      </c>
      <c r="O161">
        <v>14</v>
      </c>
      <c r="P161">
        <v>7</v>
      </c>
      <c r="Q161">
        <v>19</v>
      </c>
      <c r="R161">
        <v>1</v>
      </c>
      <c r="S161">
        <v>72</v>
      </c>
      <c r="T161">
        <v>65</v>
      </c>
      <c r="U161">
        <v>3</v>
      </c>
      <c r="V161">
        <v>27</v>
      </c>
      <c r="Y161" s="7">
        <v>1990</v>
      </c>
      <c r="Z161">
        <v>21</v>
      </c>
      <c r="AA161">
        <v>75</v>
      </c>
      <c r="AB161">
        <v>31</v>
      </c>
      <c r="AC161">
        <v>67</v>
      </c>
      <c r="AD161">
        <v>79</v>
      </c>
      <c r="AE161">
        <v>19</v>
      </c>
      <c r="AF161">
        <v>6</v>
      </c>
      <c r="AG161">
        <v>11</v>
      </c>
      <c r="AH161">
        <v>1</v>
      </c>
      <c r="AI161">
        <v>30</v>
      </c>
      <c r="AJ161">
        <v>4</v>
      </c>
      <c r="AL161">
        <v>2001</v>
      </c>
      <c r="AM161">
        <f t="shared" si="80"/>
        <v>21</v>
      </c>
      <c r="AN161">
        <f t="shared" si="80"/>
        <v>30</v>
      </c>
      <c r="AO161">
        <f t="shared" si="80"/>
        <v>28</v>
      </c>
      <c r="AP161">
        <f t="shared" si="80"/>
        <v>17</v>
      </c>
      <c r="AQ161">
        <f t="shared" si="80"/>
        <v>28</v>
      </c>
      <c r="AR161">
        <f t="shared" si="80"/>
        <v>31</v>
      </c>
      <c r="AS161">
        <f t="shared" si="80"/>
        <v>25</v>
      </c>
      <c r="AT161">
        <f t="shared" si="80"/>
        <v>31</v>
      </c>
      <c r="AU161">
        <f t="shared" si="80"/>
        <v>22</v>
      </c>
      <c r="AV161">
        <f t="shared" si="80"/>
        <v>31</v>
      </c>
      <c r="AW161">
        <f t="shared" si="80"/>
        <v>28</v>
      </c>
      <c r="AX161">
        <f t="shared" si="80"/>
        <v>20</v>
      </c>
      <c r="AY161">
        <f t="shared" si="80"/>
        <v>30</v>
      </c>
      <c r="AZ161">
        <f t="shared" si="80"/>
        <v>32</v>
      </c>
      <c r="BA161">
        <f t="shared" si="80"/>
        <v>28</v>
      </c>
      <c r="BB161">
        <f t="shared" si="80"/>
        <v>32</v>
      </c>
      <c r="BG161">
        <v>2001</v>
      </c>
      <c r="BH161">
        <f t="shared" si="77"/>
        <v>-0.92</v>
      </c>
      <c r="BI161" s="13">
        <f t="shared" si="95"/>
        <v>-0.92</v>
      </c>
      <c r="BJ161" s="13">
        <f t="shared" si="81"/>
        <v>-0.92</v>
      </c>
      <c r="BK161" s="13">
        <f t="shared" si="82"/>
        <v>-0.92</v>
      </c>
      <c r="BL161" s="13">
        <f t="shared" si="83"/>
        <v>-0.92</v>
      </c>
      <c r="BM161" s="13">
        <f t="shared" si="84"/>
        <v>-0.92</v>
      </c>
      <c r="BN161" s="13">
        <f t="shared" si="85"/>
        <v>-0.92</v>
      </c>
      <c r="BO161" s="13">
        <f t="shared" si="86"/>
        <v>-0.92</v>
      </c>
      <c r="BP161" s="13">
        <f t="shared" si="87"/>
        <v>-0.185</v>
      </c>
      <c r="BQ161" s="13">
        <f t="shared" si="88"/>
        <v>-0.185</v>
      </c>
      <c r="BR161" s="13">
        <f t="shared" si="89"/>
        <v>-0.185</v>
      </c>
      <c r="BS161" s="13">
        <f t="shared" si="90"/>
        <v>-0.185</v>
      </c>
      <c r="BT161" s="13">
        <f t="shared" si="91"/>
        <v>-0.185</v>
      </c>
      <c r="BU161" s="13">
        <f t="shared" si="92"/>
        <v>-0.185</v>
      </c>
      <c r="BV161" s="13">
        <f t="shared" si="93"/>
        <v>-0.185</v>
      </c>
      <c r="BW161" s="13">
        <f t="shared" si="94"/>
        <v>-0.185</v>
      </c>
    </row>
    <row r="162" spans="1:75">
      <c r="A162" s="7">
        <v>1991</v>
      </c>
      <c r="B162">
        <v>78</v>
      </c>
      <c r="C162">
        <v>67</v>
      </c>
      <c r="D162">
        <v>49</v>
      </c>
      <c r="E162">
        <v>19</v>
      </c>
      <c r="F162">
        <v>90</v>
      </c>
      <c r="H162">
        <v>9</v>
      </c>
      <c r="I162">
        <v>1</v>
      </c>
      <c r="J162">
        <v>34</v>
      </c>
      <c r="M162" s="7">
        <v>1991</v>
      </c>
      <c r="N162">
        <v>74</v>
      </c>
      <c r="O162">
        <v>3</v>
      </c>
      <c r="P162">
        <v>1</v>
      </c>
      <c r="Q162">
        <v>5</v>
      </c>
      <c r="R162">
        <v>16</v>
      </c>
      <c r="S162">
        <v>83</v>
      </c>
      <c r="T162">
        <v>40</v>
      </c>
      <c r="V162">
        <v>31</v>
      </c>
      <c r="Y162" s="7">
        <v>1991</v>
      </c>
      <c r="Z162">
        <v>10</v>
      </c>
      <c r="AA162">
        <v>52</v>
      </c>
      <c r="AB162">
        <v>3</v>
      </c>
      <c r="AC162">
        <v>70</v>
      </c>
      <c r="AD162">
        <v>85</v>
      </c>
      <c r="AE162">
        <v>1</v>
      </c>
      <c r="AF162">
        <v>13</v>
      </c>
      <c r="AG162">
        <v>2</v>
      </c>
      <c r="AH162">
        <v>6</v>
      </c>
      <c r="AI162">
        <v>66</v>
      </c>
      <c r="AJ162">
        <v>25</v>
      </c>
      <c r="AL162">
        <v>2002</v>
      </c>
      <c r="AM162" t="str">
        <f t="shared" si="80"/>
        <v/>
      </c>
      <c r="AN162">
        <f t="shared" si="80"/>
        <v>24</v>
      </c>
      <c r="AO162">
        <f t="shared" si="80"/>
        <v>23</v>
      </c>
      <c r="AP162" t="str">
        <f t="shared" si="80"/>
        <v/>
      </c>
      <c r="AQ162">
        <f t="shared" si="80"/>
        <v>22</v>
      </c>
      <c r="AR162">
        <f t="shared" si="80"/>
        <v>25</v>
      </c>
      <c r="AS162">
        <f t="shared" si="80"/>
        <v>19</v>
      </c>
      <c r="AT162">
        <f t="shared" si="80"/>
        <v>25</v>
      </c>
      <c r="AU162" t="str">
        <f t="shared" si="80"/>
        <v/>
      </c>
      <c r="AV162">
        <f t="shared" si="80"/>
        <v>10</v>
      </c>
      <c r="AW162">
        <f t="shared" si="80"/>
        <v>11</v>
      </c>
      <c r="AX162" t="str">
        <f t="shared" si="80"/>
        <v/>
      </c>
      <c r="AY162">
        <f t="shared" si="80"/>
        <v>10</v>
      </c>
      <c r="AZ162">
        <f t="shared" si="80"/>
        <v>11</v>
      </c>
      <c r="BA162">
        <f t="shared" si="80"/>
        <v>8</v>
      </c>
      <c r="BB162">
        <f t="shared" si="80"/>
        <v>11</v>
      </c>
      <c r="BG162">
        <v>2002</v>
      </c>
      <c r="BH162" t="str">
        <f t="shared" si="77"/>
        <v/>
      </c>
      <c r="BI162" s="13">
        <f t="shared" si="95"/>
        <v>-0.46</v>
      </c>
      <c r="BJ162" s="13">
        <f t="shared" si="81"/>
        <v>-0.46</v>
      </c>
      <c r="BK162" s="13" t="str">
        <f t="shared" si="82"/>
        <v/>
      </c>
      <c r="BL162" s="13">
        <f t="shared" si="83"/>
        <v>-0.46</v>
      </c>
      <c r="BM162" s="13">
        <f t="shared" si="84"/>
        <v>-0.46</v>
      </c>
      <c r="BN162" s="13">
        <f t="shared" si="85"/>
        <v>-0.46</v>
      </c>
      <c r="BO162" s="13">
        <f t="shared" si="86"/>
        <v>-0.46</v>
      </c>
      <c r="BP162" s="13" t="str">
        <f t="shared" si="87"/>
        <v/>
      </c>
      <c r="BQ162" s="13">
        <f t="shared" si="88"/>
        <v>0.23200000000000001</v>
      </c>
      <c r="BR162" s="13">
        <f t="shared" si="89"/>
        <v>0.23200000000000001</v>
      </c>
      <c r="BS162" s="13" t="str">
        <f t="shared" si="90"/>
        <v/>
      </c>
      <c r="BT162" s="13">
        <f t="shared" si="91"/>
        <v>0.23200000000000001</v>
      </c>
      <c r="BU162" s="13">
        <f t="shared" si="92"/>
        <v>0.23200000000000001</v>
      </c>
      <c r="BV162" s="13">
        <f t="shared" si="93"/>
        <v>0.23200000000000001</v>
      </c>
      <c r="BW162" s="13">
        <f t="shared" si="94"/>
        <v>0.23200000000000001</v>
      </c>
    </row>
    <row r="163" spans="1:75">
      <c r="A163" s="7">
        <v>1992</v>
      </c>
      <c r="B163">
        <v>77</v>
      </c>
      <c r="C163">
        <v>69</v>
      </c>
      <c r="E163">
        <v>24</v>
      </c>
      <c r="F163">
        <v>92</v>
      </c>
      <c r="G163">
        <v>38</v>
      </c>
      <c r="H163">
        <v>21</v>
      </c>
      <c r="I163">
        <v>1</v>
      </c>
      <c r="M163" s="7">
        <v>1992</v>
      </c>
      <c r="N163">
        <v>55</v>
      </c>
      <c r="O163">
        <v>10</v>
      </c>
      <c r="P163">
        <v>41</v>
      </c>
      <c r="Q163">
        <v>25</v>
      </c>
      <c r="R163">
        <v>1</v>
      </c>
      <c r="S163">
        <v>72</v>
      </c>
      <c r="T163">
        <v>49</v>
      </c>
      <c r="U163">
        <v>2</v>
      </c>
      <c r="V163">
        <v>26</v>
      </c>
      <c r="Y163" s="7">
        <v>1992</v>
      </c>
      <c r="Z163">
        <v>35</v>
      </c>
      <c r="AA163">
        <v>29</v>
      </c>
      <c r="AB163">
        <v>17</v>
      </c>
      <c r="AC163">
        <v>36</v>
      </c>
      <c r="AD163">
        <v>59</v>
      </c>
      <c r="AE163">
        <v>2</v>
      </c>
      <c r="AF163">
        <v>31</v>
      </c>
      <c r="AG163">
        <v>4</v>
      </c>
      <c r="AH163">
        <v>1</v>
      </c>
      <c r="AI163">
        <v>72</v>
      </c>
      <c r="AJ163">
        <v>30</v>
      </c>
      <c r="AL163">
        <v>2003</v>
      </c>
      <c r="AM163">
        <f t="shared" si="80"/>
        <v>3</v>
      </c>
      <c r="AN163">
        <f t="shared" si="80"/>
        <v>5</v>
      </c>
      <c r="AO163">
        <f t="shared" si="80"/>
        <v>6</v>
      </c>
      <c r="AP163">
        <f t="shared" si="80"/>
        <v>4</v>
      </c>
      <c r="AQ163">
        <f t="shared" si="80"/>
        <v>6</v>
      </c>
      <c r="AR163">
        <f t="shared" si="80"/>
        <v>6</v>
      </c>
      <c r="AS163" t="str">
        <f t="shared" si="80"/>
        <v/>
      </c>
      <c r="AT163">
        <f t="shared" si="80"/>
        <v>6</v>
      </c>
      <c r="AU163">
        <f t="shared" si="80"/>
        <v>5</v>
      </c>
      <c r="AV163">
        <f t="shared" si="80"/>
        <v>6</v>
      </c>
      <c r="AW163">
        <f t="shared" si="80"/>
        <v>7</v>
      </c>
      <c r="AX163">
        <f t="shared" si="80"/>
        <v>4</v>
      </c>
      <c r="AY163">
        <f t="shared" si="80"/>
        <v>6</v>
      </c>
      <c r="AZ163">
        <f t="shared" si="80"/>
        <v>7</v>
      </c>
      <c r="BA163" t="str">
        <f t="shared" si="80"/>
        <v/>
      </c>
      <c r="BB163">
        <f t="shared" si="80"/>
        <v>7</v>
      </c>
      <c r="BG163">
        <v>2003</v>
      </c>
      <c r="BH163">
        <f t="shared" si="77"/>
        <v>1.41</v>
      </c>
      <c r="BI163" s="13">
        <f t="shared" si="95"/>
        <v>1.41</v>
      </c>
      <c r="BJ163" s="13">
        <f t="shared" si="81"/>
        <v>1.41</v>
      </c>
      <c r="BK163" s="13">
        <f t="shared" si="82"/>
        <v>1.41</v>
      </c>
      <c r="BL163" s="13">
        <f t="shared" si="83"/>
        <v>1.41</v>
      </c>
      <c r="BM163" s="13">
        <f t="shared" si="84"/>
        <v>1.41</v>
      </c>
      <c r="BN163" s="13" t="str">
        <f t="shared" si="85"/>
        <v/>
      </c>
      <c r="BO163" s="13">
        <f t="shared" si="86"/>
        <v>1.41</v>
      </c>
      <c r="BP163" s="13">
        <f t="shared" si="87"/>
        <v>0.26600000000000001</v>
      </c>
      <c r="BQ163" s="13">
        <f t="shared" si="88"/>
        <v>0.26600000000000001</v>
      </c>
      <c r="BR163" s="13">
        <f t="shared" si="89"/>
        <v>0.26600000000000001</v>
      </c>
      <c r="BS163" s="13">
        <f t="shared" si="90"/>
        <v>0.26600000000000001</v>
      </c>
      <c r="BT163" s="13">
        <f t="shared" si="91"/>
        <v>0.26600000000000001</v>
      </c>
      <c r="BU163" s="13">
        <f t="shared" si="92"/>
        <v>0.26600000000000001</v>
      </c>
      <c r="BV163" s="13" t="str">
        <f t="shared" si="93"/>
        <v/>
      </c>
      <c r="BW163" s="13">
        <f t="shared" si="94"/>
        <v>0.26600000000000001</v>
      </c>
    </row>
    <row r="164" spans="1:75">
      <c r="A164" s="7">
        <v>1993</v>
      </c>
      <c r="B164">
        <v>84</v>
      </c>
      <c r="C164">
        <v>61</v>
      </c>
      <c r="E164">
        <v>25</v>
      </c>
      <c r="F164">
        <v>92</v>
      </c>
      <c r="G164">
        <v>42</v>
      </c>
      <c r="H164">
        <v>12</v>
      </c>
      <c r="I164">
        <v>1</v>
      </c>
      <c r="M164" s="7">
        <v>1993</v>
      </c>
      <c r="N164">
        <v>57</v>
      </c>
      <c r="O164">
        <v>23</v>
      </c>
      <c r="P164">
        <v>16</v>
      </c>
      <c r="Q164">
        <v>24</v>
      </c>
      <c r="R164">
        <v>1</v>
      </c>
      <c r="S164">
        <v>67</v>
      </c>
      <c r="T164">
        <v>59</v>
      </c>
      <c r="U164">
        <v>2</v>
      </c>
      <c r="V164">
        <v>17</v>
      </c>
      <c r="Y164" s="7">
        <v>1993</v>
      </c>
      <c r="Z164">
        <v>44</v>
      </c>
      <c r="AA164">
        <v>68</v>
      </c>
      <c r="AB164">
        <v>20</v>
      </c>
      <c r="AD164">
        <v>57</v>
      </c>
      <c r="AE164">
        <v>3</v>
      </c>
      <c r="AF164">
        <v>39</v>
      </c>
      <c r="AG164">
        <v>15</v>
      </c>
      <c r="AH164">
        <v>1</v>
      </c>
      <c r="AI164">
        <v>80</v>
      </c>
      <c r="AL164">
        <v>2004</v>
      </c>
      <c r="AM164">
        <f t="shared" si="80"/>
        <v>11</v>
      </c>
      <c r="AN164">
        <f t="shared" si="80"/>
        <v>14</v>
      </c>
      <c r="AO164">
        <f t="shared" si="80"/>
        <v>14</v>
      </c>
      <c r="AP164">
        <f t="shared" si="80"/>
        <v>7</v>
      </c>
      <c r="AQ164">
        <f t="shared" si="80"/>
        <v>14</v>
      </c>
      <c r="AR164">
        <f t="shared" si="80"/>
        <v>15</v>
      </c>
      <c r="AS164">
        <f t="shared" si="80"/>
        <v>11</v>
      </c>
      <c r="AT164">
        <f t="shared" si="80"/>
        <v>15</v>
      </c>
      <c r="AU164">
        <f t="shared" si="80"/>
        <v>11</v>
      </c>
      <c r="AV164">
        <f t="shared" si="80"/>
        <v>13</v>
      </c>
      <c r="AW164">
        <f t="shared" si="80"/>
        <v>14</v>
      </c>
      <c r="AX164">
        <f t="shared" si="80"/>
        <v>9</v>
      </c>
      <c r="AY164">
        <f t="shared" si="80"/>
        <v>12</v>
      </c>
      <c r="AZ164">
        <f t="shared" si="80"/>
        <v>14</v>
      </c>
      <c r="BA164">
        <f t="shared" si="80"/>
        <v>11</v>
      </c>
      <c r="BB164">
        <f t="shared" si="80"/>
        <v>14</v>
      </c>
      <c r="BG164">
        <v>2004</v>
      </c>
      <c r="BH164">
        <f t="shared" si="77"/>
        <v>0.32</v>
      </c>
      <c r="BI164" s="13">
        <f t="shared" si="95"/>
        <v>0.32</v>
      </c>
      <c r="BJ164" s="13">
        <f t="shared" si="81"/>
        <v>0.32</v>
      </c>
      <c r="BK164" s="13">
        <f t="shared" si="82"/>
        <v>0.32</v>
      </c>
      <c r="BL164" s="13">
        <f t="shared" si="83"/>
        <v>0.32</v>
      </c>
      <c r="BM164" s="13">
        <f t="shared" si="84"/>
        <v>0.32</v>
      </c>
      <c r="BN164" s="13">
        <f t="shared" si="85"/>
        <v>0.32</v>
      </c>
      <c r="BO164" s="13">
        <f t="shared" si="86"/>
        <v>0.32</v>
      </c>
      <c r="BP164" s="13">
        <f t="shared" si="87"/>
        <v>9.4E-2</v>
      </c>
      <c r="BQ164" s="13">
        <f t="shared" si="88"/>
        <v>9.4E-2</v>
      </c>
      <c r="BR164" s="13">
        <f t="shared" si="89"/>
        <v>9.4E-2</v>
      </c>
      <c r="BS164" s="13">
        <f t="shared" si="90"/>
        <v>9.4E-2</v>
      </c>
      <c r="BT164" s="13">
        <f t="shared" si="91"/>
        <v>9.4E-2</v>
      </c>
      <c r="BU164" s="13">
        <f t="shared" si="92"/>
        <v>9.4E-2</v>
      </c>
      <c r="BV164" s="13">
        <f t="shared" si="93"/>
        <v>9.4E-2</v>
      </c>
      <c r="BW164" s="13">
        <f t="shared" si="94"/>
        <v>9.4E-2</v>
      </c>
    </row>
    <row r="165" spans="1:75">
      <c r="A165" s="7">
        <v>1994</v>
      </c>
      <c r="B165">
        <v>68</v>
      </c>
      <c r="C165">
        <v>62</v>
      </c>
      <c r="D165">
        <v>52</v>
      </c>
      <c r="E165">
        <v>24</v>
      </c>
      <c r="F165">
        <v>92</v>
      </c>
      <c r="G165">
        <v>38</v>
      </c>
      <c r="H165">
        <v>13</v>
      </c>
      <c r="I165">
        <v>1</v>
      </c>
      <c r="J165">
        <v>47</v>
      </c>
      <c r="M165" s="7">
        <v>1994</v>
      </c>
      <c r="N165">
        <v>52</v>
      </c>
      <c r="O165">
        <v>13</v>
      </c>
      <c r="P165">
        <v>14</v>
      </c>
      <c r="Q165">
        <v>10</v>
      </c>
      <c r="R165">
        <v>1</v>
      </c>
      <c r="S165">
        <v>67</v>
      </c>
      <c r="T165">
        <v>33</v>
      </c>
      <c r="U165">
        <v>3</v>
      </c>
      <c r="V165">
        <v>21</v>
      </c>
      <c r="Y165" s="7">
        <v>1994</v>
      </c>
      <c r="Z165">
        <v>27</v>
      </c>
      <c r="AA165">
        <v>65</v>
      </c>
      <c r="AC165">
        <v>51</v>
      </c>
      <c r="AD165">
        <v>62</v>
      </c>
      <c r="AE165">
        <v>1</v>
      </c>
      <c r="AF165">
        <v>36</v>
      </c>
      <c r="AG165">
        <v>2</v>
      </c>
      <c r="AH165">
        <v>3</v>
      </c>
      <c r="AI165">
        <v>53</v>
      </c>
      <c r="AJ165">
        <v>26</v>
      </c>
      <c r="AL165">
        <v>2005</v>
      </c>
      <c r="AM165">
        <f t="shared" si="80"/>
        <v>8</v>
      </c>
      <c r="AN165">
        <f t="shared" si="80"/>
        <v>11</v>
      </c>
      <c r="AO165">
        <f t="shared" si="80"/>
        <v>11</v>
      </c>
      <c r="AP165" t="str">
        <f t="shared" si="80"/>
        <v/>
      </c>
      <c r="AQ165">
        <f t="shared" si="80"/>
        <v>11</v>
      </c>
      <c r="AR165">
        <f t="shared" si="80"/>
        <v>12</v>
      </c>
      <c r="AS165">
        <f t="shared" si="80"/>
        <v>8</v>
      </c>
      <c r="AT165">
        <f t="shared" si="80"/>
        <v>12</v>
      </c>
      <c r="AU165">
        <f t="shared" si="80"/>
        <v>9</v>
      </c>
      <c r="AV165">
        <f t="shared" si="80"/>
        <v>11</v>
      </c>
      <c r="AW165">
        <f t="shared" si="80"/>
        <v>12</v>
      </c>
      <c r="AX165" t="str">
        <f t="shared" si="80"/>
        <v/>
      </c>
      <c r="AY165">
        <f t="shared" si="80"/>
        <v>11</v>
      </c>
      <c r="AZ165">
        <f t="shared" si="80"/>
        <v>12</v>
      </c>
      <c r="BA165">
        <f t="shared" si="80"/>
        <v>9</v>
      </c>
      <c r="BB165">
        <f t="shared" si="80"/>
        <v>12</v>
      </c>
      <c r="BG165">
        <v>2005</v>
      </c>
      <c r="BH165">
        <f t="shared" si="77"/>
        <v>0.71</v>
      </c>
      <c r="BI165" s="13">
        <f t="shared" si="95"/>
        <v>0.71</v>
      </c>
      <c r="BJ165" s="13">
        <f t="shared" si="81"/>
        <v>0.71</v>
      </c>
      <c r="BK165" s="13" t="str">
        <f t="shared" si="82"/>
        <v/>
      </c>
      <c r="BL165" s="13">
        <f t="shared" si="83"/>
        <v>0.71</v>
      </c>
      <c r="BM165" s="13">
        <f t="shared" si="84"/>
        <v>0.71</v>
      </c>
      <c r="BN165" s="13">
        <f t="shared" si="85"/>
        <v>0.71</v>
      </c>
      <c r="BO165" s="13">
        <f t="shared" si="86"/>
        <v>0.71</v>
      </c>
      <c r="BP165" s="13">
        <f t="shared" si="87"/>
        <v>0.153</v>
      </c>
      <c r="BQ165" s="13">
        <f t="shared" si="88"/>
        <v>0.153</v>
      </c>
      <c r="BR165" s="13">
        <f t="shared" si="89"/>
        <v>0.153</v>
      </c>
      <c r="BS165" s="13" t="str">
        <f t="shared" si="90"/>
        <v/>
      </c>
      <c r="BT165" s="13">
        <f t="shared" si="91"/>
        <v>0.153</v>
      </c>
      <c r="BU165" s="13">
        <f t="shared" si="92"/>
        <v>0.153</v>
      </c>
      <c r="BV165" s="13">
        <f t="shared" si="93"/>
        <v>0.153</v>
      </c>
      <c r="BW165" s="13">
        <f t="shared" si="94"/>
        <v>0.153</v>
      </c>
    </row>
    <row r="166" spans="1:75">
      <c r="A166" s="7">
        <v>1995</v>
      </c>
      <c r="B166">
        <v>75</v>
      </c>
      <c r="C166">
        <v>69</v>
      </c>
      <c r="D166">
        <v>53</v>
      </c>
      <c r="E166">
        <v>16</v>
      </c>
      <c r="F166">
        <v>92</v>
      </c>
      <c r="G166">
        <v>28</v>
      </c>
      <c r="H166">
        <v>1</v>
      </c>
      <c r="J166">
        <v>30</v>
      </c>
      <c r="M166" s="7">
        <v>1995</v>
      </c>
      <c r="N166">
        <v>55</v>
      </c>
      <c r="O166">
        <v>16</v>
      </c>
      <c r="P166">
        <v>20</v>
      </c>
      <c r="Q166">
        <v>19</v>
      </c>
      <c r="R166">
        <v>6</v>
      </c>
      <c r="S166">
        <v>79</v>
      </c>
      <c r="T166">
        <v>47</v>
      </c>
      <c r="U166">
        <v>1</v>
      </c>
      <c r="V166">
        <v>27</v>
      </c>
      <c r="Y166" s="7">
        <v>1995</v>
      </c>
      <c r="Z166">
        <v>36</v>
      </c>
      <c r="AA166">
        <v>63</v>
      </c>
      <c r="AB166">
        <v>25</v>
      </c>
      <c r="AC166">
        <v>49</v>
      </c>
      <c r="AD166">
        <v>61</v>
      </c>
      <c r="AE166">
        <v>16</v>
      </c>
      <c r="AF166">
        <v>24</v>
      </c>
      <c r="AG166">
        <v>11</v>
      </c>
      <c r="AH166">
        <v>1</v>
      </c>
      <c r="AI166">
        <v>60</v>
      </c>
      <c r="AJ166">
        <v>2</v>
      </c>
      <c r="AL166">
        <v>2006</v>
      </c>
      <c r="AM166" t="str">
        <f t="shared" si="80"/>
        <v/>
      </c>
      <c r="AN166">
        <f t="shared" si="80"/>
        <v>27</v>
      </c>
      <c r="AO166">
        <f t="shared" si="80"/>
        <v>26</v>
      </c>
      <c r="AP166" t="str">
        <f t="shared" si="80"/>
        <v/>
      </c>
      <c r="AQ166">
        <f t="shared" si="80"/>
        <v>25</v>
      </c>
      <c r="AR166">
        <f t="shared" si="80"/>
        <v>28</v>
      </c>
      <c r="AS166">
        <f t="shared" si="80"/>
        <v>22</v>
      </c>
      <c r="AT166">
        <f t="shared" si="80"/>
        <v>28</v>
      </c>
      <c r="AU166" t="str">
        <f t="shared" si="80"/>
        <v/>
      </c>
      <c r="AV166">
        <f t="shared" si="80"/>
        <v>36</v>
      </c>
      <c r="AW166">
        <f t="shared" si="80"/>
        <v>32</v>
      </c>
      <c r="AX166" t="str">
        <f t="shared" si="80"/>
        <v/>
      </c>
      <c r="AY166">
        <f t="shared" si="80"/>
        <v>34</v>
      </c>
      <c r="AZ166">
        <f t="shared" si="80"/>
        <v>37</v>
      </c>
      <c r="BA166">
        <f t="shared" si="80"/>
        <v>32</v>
      </c>
      <c r="BB166">
        <f t="shared" si="80"/>
        <v>37</v>
      </c>
      <c r="BG166">
        <v>2006</v>
      </c>
      <c r="BH166" t="str">
        <f t="shared" si="77"/>
        <v/>
      </c>
      <c r="BI166" s="13">
        <f t="shared" si="95"/>
        <v>-0.75</v>
      </c>
      <c r="BJ166" s="13">
        <f t="shared" si="81"/>
        <v>-0.75</v>
      </c>
      <c r="BK166" s="13" t="str">
        <f t="shared" si="82"/>
        <v/>
      </c>
      <c r="BL166" s="13">
        <f t="shared" si="83"/>
        <v>-0.75</v>
      </c>
      <c r="BM166" s="13">
        <f t="shared" si="84"/>
        <v>-0.75</v>
      </c>
      <c r="BN166" s="13">
        <f t="shared" si="85"/>
        <v>-0.75</v>
      </c>
      <c r="BO166" s="13">
        <f t="shared" si="86"/>
        <v>-0.75</v>
      </c>
      <c r="BP166" s="13" t="str">
        <f t="shared" si="87"/>
        <v/>
      </c>
      <c r="BQ166" s="13">
        <f t="shared" si="88"/>
        <v>-0.28699999999999998</v>
      </c>
      <c r="BR166" s="13">
        <f t="shared" si="89"/>
        <v>-0.28699999999999998</v>
      </c>
      <c r="BS166" s="13" t="str">
        <f t="shared" si="90"/>
        <v/>
      </c>
      <c r="BT166" s="13">
        <f t="shared" si="91"/>
        <v>-0.28699999999999998</v>
      </c>
      <c r="BU166" s="13">
        <f t="shared" si="92"/>
        <v>-0.28699999999999998</v>
      </c>
      <c r="BV166" s="13">
        <f t="shared" si="93"/>
        <v>-0.28699999999999998</v>
      </c>
      <c r="BW166" s="13">
        <f t="shared" si="94"/>
        <v>-0.28699999999999998</v>
      </c>
    </row>
    <row r="167" spans="1:75">
      <c r="A167" s="7">
        <v>1996</v>
      </c>
      <c r="B167">
        <v>67</v>
      </c>
      <c r="C167">
        <v>60</v>
      </c>
      <c r="D167">
        <v>53</v>
      </c>
      <c r="E167">
        <v>18</v>
      </c>
      <c r="F167">
        <v>88</v>
      </c>
      <c r="G167">
        <v>37</v>
      </c>
      <c r="H167">
        <v>1</v>
      </c>
      <c r="J167">
        <v>26</v>
      </c>
      <c r="M167" s="7">
        <v>1996</v>
      </c>
      <c r="N167">
        <v>35</v>
      </c>
      <c r="O167">
        <v>4</v>
      </c>
      <c r="P167">
        <v>28</v>
      </c>
      <c r="Q167">
        <v>15</v>
      </c>
      <c r="R167">
        <v>1</v>
      </c>
      <c r="S167">
        <v>70</v>
      </c>
      <c r="T167">
        <v>49</v>
      </c>
      <c r="U167">
        <v>20</v>
      </c>
      <c r="V167">
        <v>27</v>
      </c>
      <c r="Y167" s="7">
        <v>1996</v>
      </c>
      <c r="Z167">
        <v>46</v>
      </c>
      <c r="AA167">
        <v>44</v>
      </c>
      <c r="AB167">
        <v>18</v>
      </c>
      <c r="AD167">
        <v>74</v>
      </c>
      <c r="AE167">
        <v>2</v>
      </c>
      <c r="AF167">
        <v>17</v>
      </c>
      <c r="AG167">
        <v>1</v>
      </c>
      <c r="AH167">
        <v>13</v>
      </c>
      <c r="AJ167">
        <v>19</v>
      </c>
      <c r="AL167">
        <v>2007</v>
      </c>
      <c r="AM167">
        <f t="shared" si="80"/>
        <v>5</v>
      </c>
      <c r="AN167">
        <f t="shared" si="80"/>
        <v>7</v>
      </c>
      <c r="AO167">
        <f t="shared" si="80"/>
        <v>8</v>
      </c>
      <c r="AP167" t="str">
        <f t="shared" si="80"/>
        <v/>
      </c>
      <c r="AQ167" t="str">
        <f t="shared" si="80"/>
        <v/>
      </c>
      <c r="AR167">
        <f t="shared" si="80"/>
        <v>8</v>
      </c>
      <c r="AS167" t="str">
        <f t="shared" si="80"/>
        <v/>
      </c>
      <c r="AT167">
        <f t="shared" si="80"/>
        <v>8</v>
      </c>
      <c r="AU167">
        <f t="shared" si="80"/>
        <v>2</v>
      </c>
      <c r="AV167">
        <f t="shared" si="80"/>
        <v>3</v>
      </c>
      <c r="AW167">
        <f t="shared" si="80"/>
        <v>4</v>
      </c>
      <c r="AX167" t="str">
        <f t="shared" si="80"/>
        <v/>
      </c>
      <c r="AY167" t="str">
        <f t="shared" si="80"/>
        <v/>
      </c>
      <c r="AZ167">
        <f t="shared" si="80"/>
        <v>4</v>
      </c>
      <c r="BA167" t="str">
        <f t="shared" si="80"/>
        <v/>
      </c>
      <c r="BB167">
        <f t="shared" si="80"/>
        <v>4</v>
      </c>
      <c r="BG167">
        <v>2007</v>
      </c>
      <c r="BH167">
        <f t="shared" si="77"/>
        <v>1.1000000000000001</v>
      </c>
      <c r="BI167" s="13">
        <f t="shared" si="95"/>
        <v>1.1000000000000001</v>
      </c>
      <c r="BJ167" s="13">
        <f t="shared" si="81"/>
        <v>1.1000000000000001</v>
      </c>
      <c r="BK167" s="13" t="str">
        <f t="shared" si="82"/>
        <v/>
      </c>
      <c r="BL167" s="13" t="str">
        <f t="shared" si="83"/>
        <v/>
      </c>
      <c r="BM167" s="13">
        <f t="shared" si="84"/>
        <v>1.1000000000000001</v>
      </c>
      <c r="BN167" s="13" t="str">
        <f t="shared" si="85"/>
        <v/>
      </c>
      <c r="BO167" s="13">
        <f t="shared" si="86"/>
        <v>1.1000000000000001</v>
      </c>
      <c r="BP167" s="13">
        <f t="shared" si="87"/>
        <v>0.37</v>
      </c>
      <c r="BQ167" s="13">
        <f t="shared" si="88"/>
        <v>0.37</v>
      </c>
      <c r="BR167" s="13">
        <f t="shared" si="89"/>
        <v>0.37</v>
      </c>
      <c r="BS167" s="13" t="str">
        <f t="shared" si="90"/>
        <v/>
      </c>
      <c r="BT167" s="13" t="str">
        <f t="shared" si="91"/>
        <v/>
      </c>
      <c r="BU167" s="13">
        <f t="shared" si="92"/>
        <v>0.37</v>
      </c>
      <c r="BV167" s="13" t="str">
        <f t="shared" si="93"/>
        <v/>
      </c>
      <c r="BW167" s="13">
        <f t="shared" si="94"/>
        <v>0.37</v>
      </c>
    </row>
    <row r="168" spans="1:75">
      <c r="A168" s="7">
        <v>1997</v>
      </c>
      <c r="B168">
        <v>74</v>
      </c>
      <c r="C168">
        <v>62</v>
      </c>
      <c r="D168">
        <v>44</v>
      </c>
      <c r="E168">
        <v>23</v>
      </c>
      <c r="F168">
        <v>92</v>
      </c>
      <c r="G168">
        <v>29</v>
      </c>
      <c r="H168">
        <v>14</v>
      </c>
      <c r="I168">
        <v>1</v>
      </c>
      <c r="M168" s="7">
        <v>1997</v>
      </c>
      <c r="N168">
        <v>36</v>
      </c>
      <c r="O168">
        <v>1</v>
      </c>
      <c r="P168">
        <v>27</v>
      </c>
      <c r="Q168">
        <v>15</v>
      </c>
      <c r="R168">
        <v>3</v>
      </c>
      <c r="S168">
        <v>67</v>
      </c>
      <c r="T168">
        <v>48</v>
      </c>
      <c r="V168">
        <v>34</v>
      </c>
      <c r="Y168" s="7">
        <v>1997</v>
      </c>
      <c r="Z168">
        <v>33</v>
      </c>
      <c r="AA168">
        <v>67</v>
      </c>
      <c r="AB168">
        <v>13</v>
      </c>
      <c r="AC168">
        <v>60</v>
      </c>
      <c r="AD168">
        <v>35</v>
      </c>
      <c r="AE168">
        <v>1</v>
      </c>
      <c r="AF168">
        <v>31</v>
      </c>
      <c r="AG168">
        <v>7</v>
      </c>
      <c r="AI168">
        <v>42</v>
      </c>
      <c r="AJ168">
        <v>29</v>
      </c>
      <c r="AL168">
        <v>2008</v>
      </c>
      <c r="AM168" t="str">
        <f t="shared" si="80"/>
        <v/>
      </c>
      <c r="AN168">
        <f t="shared" si="80"/>
        <v>36</v>
      </c>
      <c r="AO168" t="str">
        <f t="shared" si="80"/>
        <v/>
      </c>
      <c r="AP168">
        <f t="shared" si="80"/>
        <v>20</v>
      </c>
      <c r="AQ168">
        <f t="shared" si="80"/>
        <v>34</v>
      </c>
      <c r="AR168">
        <f t="shared" si="80"/>
        <v>37</v>
      </c>
      <c r="AS168">
        <f t="shared" si="80"/>
        <v>31</v>
      </c>
      <c r="AT168">
        <f t="shared" si="80"/>
        <v>37</v>
      </c>
      <c r="AU168" t="str">
        <f t="shared" si="80"/>
        <v/>
      </c>
      <c r="AV168">
        <f t="shared" si="80"/>
        <v>26</v>
      </c>
      <c r="AW168" t="str">
        <f t="shared" si="80"/>
        <v/>
      </c>
      <c r="AX168">
        <f t="shared" si="80"/>
        <v>16</v>
      </c>
      <c r="AY168">
        <f t="shared" si="80"/>
        <v>25</v>
      </c>
      <c r="AZ168">
        <f t="shared" si="80"/>
        <v>27</v>
      </c>
      <c r="BA168">
        <f t="shared" si="80"/>
        <v>23</v>
      </c>
      <c r="BB168">
        <f t="shared" si="80"/>
        <v>27</v>
      </c>
      <c r="BG168">
        <v>2008</v>
      </c>
      <c r="BH168" t="str">
        <f t="shared" si="77"/>
        <v/>
      </c>
      <c r="BI168" s="13">
        <f t="shared" si="95"/>
        <v>-1.61</v>
      </c>
      <c r="BJ168" s="13" t="str">
        <f t="shared" si="81"/>
        <v/>
      </c>
      <c r="BK168" s="13">
        <f t="shared" si="82"/>
        <v>-1.61</v>
      </c>
      <c r="BL168" s="13">
        <f t="shared" si="83"/>
        <v>-1.61</v>
      </c>
      <c r="BM168" s="13">
        <f t="shared" si="84"/>
        <v>-1.61</v>
      </c>
      <c r="BN168" s="13">
        <f t="shared" si="85"/>
        <v>-1.61</v>
      </c>
      <c r="BO168" s="13">
        <f t="shared" si="86"/>
        <v>-1.61</v>
      </c>
      <c r="BP168" s="13" t="str">
        <f t="shared" si="87"/>
        <v/>
      </c>
      <c r="BQ168" s="13">
        <f t="shared" si="88"/>
        <v>-0.13500000000000001</v>
      </c>
      <c r="BR168" s="13" t="str">
        <f t="shared" si="89"/>
        <v/>
      </c>
      <c r="BS168" s="13">
        <f t="shared" si="90"/>
        <v>-0.13500000000000001</v>
      </c>
      <c r="BT168" s="13">
        <f t="shared" si="91"/>
        <v>-0.13500000000000001</v>
      </c>
      <c r="BU168" s="13">
        <f t="shared" si="92"/>
        <v>-0.13500000000000001</v>
      </c>
      <c r="BV168" s="13">
        <f t="shared" si="93"/>
        <v>-0.13500000000000001</v>
      </c>
      <c r="BW168" s="13">
        <f t="shared" si="94"/>
        <v>-0.13500000000000001</v>
      </c>
    </row>
    <row r="169" spans="1:75">
      <c r="A169" s="7">
        <v>1998</v>
      </c>
      <c r="B169">
        <v>80</v>
      </c>
      <c r="C169">
        <v>78</v>
      </c>
      <c r="D169">
        <v>50</v>
      </c>
      <c r="F169">
        <v>90</v>
      </c>
      <c r="J169">
        <v>1</v>
      </c>
      <c r="M169" s="7">
        <v>1998</v>
      </c>
      <c r="N169">
        <v>48</v>
      </c>
      <c r="O169">
        <v>10</v>
      </c>
      <c r="P169">
        <v>18</v>
      </c>
      <c r="Q169">
        <v>17</v>
      </c>
      <c r="R169">
        <v>1</v>
      </c>
      <c r="S169">
        <v>53</v>
      </c>
      <c r="T169">
        <v>50</v>
      </c>
      <c r="U169">
        <v>7</v>
      </c>
      <c r="V169">
        <v>14</v>
      </c>
      <c r="Y169" s="7">
        <v>1998</v>
      </c>
      <c r="Z169">
        <v>42</v>
      </c>
      <c r="AA169">
        <v>78</v>
      </c>
      <c r="AB169">
        <v>22</v>
      </c>
      <c r="AC169">
        <v>50</v>
      </c>
      <c r="AD169">
        <v>69</v>
      </c>
      <c r="AE169">
        <v>1</v>
      </c>
      <c r="AF169">
        <v>21</v>
      </c>
      <c r="AG169">
        <v>6</v>
      </c>
      <c r="AH169">
        <v>7</v>
      </c>
      <c r="AI169">
        <v>61</v>
      </c>
      <c r="AJ169">
        <v>36</v>
      </c>
      <c r="AL169">
        <v>2009</v>
      </c>
      <c r="AM169" t="str">
        <f t="shared" si="80"/>
        <v/>
      </c>
      <c r="AN169">
        <f t="shared" si="80"/>
        <v>29</v>
      </c>
      <c r="AO169" t="str">
        <f t="shared" si="80"/>
        <v/>
      </c>
      <c r="AP169" t="str">
        <f t="shared" si="80"/>
        <v/>
      </c>
      <c r="AQ169">
        <f t="shared" si="80"/>
        <v>27</v>
      </c>
      <c r="AR169">
        <f t="shared" si="80"/>
        <v>30</v>
      </c>
      <c r="AS169">
        <f t="shared" si="80"/>
        <v>24</v>
      </c>
      <c r="AT169">
        <f t="shared" si="80"/>
        <v>30</v>
      </c>
      <c r="AU169" t="str">
        <f t="shared" si="80"/>
        <v/>
      </c>
      <c r="AV169">
        <f t="shared" si="80"/>
        <v>21</v>
      </c>
      <c r="AW169" t="str">
        <f t="shared" si="80"/>
        <v/>
      </c>
      <c r="AX169" t="str">
        <f t="shared" si="80"/>
        <v/>
      </c>
      <c r="AY169">
        <f t="shared" si="80"/>
        <v>20</v>
      </c>
      <c r="AZ169">
        <f t="shared" si="80"/>
        <v>22</v>
      </c>
      <c r="BA169">
        <f t="shared" si="80"/>
        <v>18</v>
      </c>
      <c r="BB169">
        <f t="shared" si="80"/>
        <v>22</v>
      </c>
      <c r="BG169">
        <v>2009</v>
      </c>
      <c r="BH169" t="str">
        <f t="shared" si="77"/>
        <v/>
      </c>
      <c r="BI169" s="13">
        <f t="shared" si="95"/>
        <v>-0.9</v>
      </c>
      <c r="BJ169" s="13" t="str">
        <f t="shared" si="81"/>
        <v/>
      </c>
      <c r="BK169" s="13" t="str">
        <f t="shared" si="82"/>
        <v/>
      </c>
      <c r="BL169" s="13">
        <f t="shared" si="83"/>
        <v>-0.9</v>
      </c>
      <c r="BM169" s="13">
        <f t="shared" si="84"/>
        <v>-0.9</v>
      </c>
      <c r="BN169" s="13">
        <f t="shared" si="85"/>
        <v>-0.9</v>
      </c>
      <c r="BO169" s="13">
        <f t="shared" si="86"/>
        <v>-0.9</v>
      </c>
      <c r="BP169" s="13" t="str">
        <f t="shared" si="87"/>
        <v/>
      </c>
      <c r="BQ169" s="13">
        <f t="shared" si="88"/>
        <v>-3.9E-2</v>
      </c>
      <c r="BR169" s="13" t="str">
        <f t="shared" si="89"/>
        <v/>
      </c>
      <c r="BS169" s="13" t="str">
        <f t="shared" si="90"/>
        <v/>
      </c>
      <c r="BT169" s="13">
        <f t="shared" si="91"/>
        <v>-3.9E-2</v>
      </c>
      <c r="BU169" s="13">
        <f t="shared" si="92"/>
        <v>-3.9E-2</v>
      </c>
      <c r="BV169" s="13">
        <f t="shared" si="93"/>
        <v>-3.9E-2</v>
      </c>
      <c r="BW169" s="13">
        <f t="shared" si="94"/>
        <v>-3.9E-2</v>
      </c>
    </row>
    <row r="170" spans="1:75">
      <c r="A170" s="7">
        <v>1999</v>
      </c>
      <c r="B170">
        <v>65</v>
      </c>
      <c r="C170">
        <v>54</v>
      </c>
      <c r="D170">
        <v>53</v>
      </c>
      <c r="E170">
        <v>11</v>
      </c>
      <c r="F170">
        <v>78</v>
      </c>
      <c r="G170">
        <v>29</v>
      </c>
      <c r="H170">
        <v>1</v>
      </c>
      <c r="M170" s="7">
        <v>1999</v>
      </c>
      <c r="O170">
        <v>1</v>
      </c>
      <c r="P170">
        <v>9</v>
      </c>
      <c r="Q170">
        <v>2</v>
      </c>
      <c r="R170">
        <v>18</v>
      </c>
      <c r="S170">
        <v>75</v>
      </c>
      <c r="T170">
        <v>44</v>
      </c>
      <c r="U170">
        <v>15</v>
      </c>
      <c r="V170">
        <v>10</v>
      </c>
      <c r="Y170" s="7">
        <v>1999</v>
      </c>
      <c r="AA170">
        <v>55</v>
      </c>
      <c r="AB170">
        <v>30</v>
      </c>
      <c r="AC170">
        <v>60</v>
      </c>
      <c r="AD170">
        <v>57</v>
      </c>
      <c r="AE170">
        <v>5</v>
      </c>
      <c r="AF170">
        <v>16</v>
      </c>
      <c r="AG170">
        <v>1</v>
      </c>
      <c r="AH170">
        <v>7</v>
      </c>
      <c r="AI170">
        <v>59</v>
      </c>
      <c r="AJ170">
        <v>12</v>
      </c>
      <c r="AL170">
        <v>2010</v>
      </c>
      <c r="AM170" t="str">
        <f t="shared" si="80"/>
        <v/>
      </c>
      <c r="AN170">
        <f t="shared" si="80"/>
        <v>3</v>
      </c>
      <c r="AO170">
        <f t="shared" si="80"/>
        <v>4</v>
      </c>
      <c r="AP170" t="str">
        <f t="shared" si="80"/>
        <v/>
      </c>
      <c r="AQ170">
        <f t="shared" si="80"/>
        <v>4</v>
      </c>
      <c r="AR170">
        <f t="shared" si="80"/>
        <v>4</v>
      </c>
      <c r="AS170">
        <f t="shared" si="80"/>
        <v>3</v>
      </c>
      <c r="AT170">
        <f t="shared" si="80"/>
        <v>4</v>
      </c>
      <c r="AU170" t="str">
        <f t="shared" si="80"/>
        <v/>
      </c>
      <c r="AV170">
        <f t="shared" si="80"/>
        <v>2</v>
      </c>
      <c r="AW170">
        <f t="shared" si="80"/>
        <v>3</v>
      </c>
      <c r="AX170" t="str">
        <f t="shared" si="80"/>
        <v/>
      </c>
      <c r="AY170">
        <f t="shared" si="80"/>
        <v>3</v>
      </c>
      <c r="AZ170">
        <f t="shared" si="80"/>
        <v>3</v>
      </c>
      <c r="BA170">
        <f t="shared" si="80"/>
        <v>3</v>
      </c>
      <c r="BB170">
        <f t="shared" si="80"/>
        <v>3</v>
      </c>
      <c r="BG170">
        <v>2010</v>
      </c>
      <c r="BH170" t="str">
        <f t="shared" si="77"/>
        <v/>
      </c>
      <c r="BI170" s="13">
        <f t="shared" si="95"/>
        <v>1.81</v>
      </c>
      <c r="BJ170" s="13">
        <f t="shared" si="81"/>
        <v>1.81</v>
      </c>
      <c r="BK170" s="13" t="str">
        <f t="shared" si="82"/>
        <v/>
      </c>
      <c r="BL170" s="13">
        <f t="shared" si="83"/>
        <v>1.81</v>
      </c>
      <c r="BM170" s="13">
        <f t="shared" si="84"/>
        <v>1.81</v>
      </c>
      <c r="BN170" s="13">
        <f t="shared" si="85"/>
        <v>1.81</v>
      </c>
      <c r="BO170" s="13">
        <f t="shared" si="86"/>
        <v>1.81</v>
      </c>
      <c r="BP170" s="13" t="str">
        <f t="shared" si="87"/>
        <v/>
      </c>
      <c r="BQ170" s="13">
        <f t="shared" si="88"/>
        <v>0.48799999999999999</v>
      </c>
      <c r="BR170" s="13">
        <f t="shared" si="89"/>
        <v>0.48799999999999999</v>
      </c>
      <c r="BS170" s="13" t="str">
        <f t="shared" si="90"/>
        <v/>
      </c>
      <c r="BT170" s="13">
        <f t="shared" si="91"/>
        <v>0.48799999999999999</v>
      </c>
      <c r="BU170" s="13">
        <f t="shared" si="92"/>
        <v>0.48799999999999999</v>
      </c>
      <c r="BV170" s="13">
        <f t="shared" si="93"/>
        <v>0.48799999999999999</v>
      </c>
      <c r="BW170" s="13">
        <f t="shared" si="94"/>
        <v>0.48799999999999999</v>
      </c>
    </row>
    <row r="171" spans="1:75">
      <c r="A171" s="7">
        <v>2000</v>
      </c>
      <c r="B171">
        <v>72</v>
      </c>
      <c r="C171">
        <v>44</v>
      </c>
      <c r="E171">
        <v>28</v>
      </c>
      <c r="F171">
        <v>80</v>
      </c>
      <c r="G171">
        <v>38</v>
      </c>
      <c r="H171">
        <v>19</v>
      </c>
      <c r="I171">
        <v>1</v>
      </c>
      <c r="M171" s="7">
        <v>2000</v>
      </c>
      <c r="N171">
        <v>51</v>
      </c>
      <c r="O171">
        <v>18</v>
      </c>
      <c r="P171">
        <v>9</v>
      </c>
      <c r="Q171">
        <v>23</v>
      </c>
      <c r="R171">
        <v>4</v>
      </c>
      <c r="S171">
        <v>54</v>
      </c>
      <c r="T171">
        <v>42</v>
      </c>
      <c r="U171">
        <v>1</v>
      </c>
      <c r="V171">
        <v>37</v>
      </c>
      <c r="Y171" s="7">
        <v>2000</v>
      </c>
      <c r="Z171">
        <v>59</v>
      </c>
      <c r="AA171">
        <v>46</v>
      </c>
      <c r="AB171">
        <v>19</v>
      </c>
      <c r="AD171">
        <v>58</v>
      </c>
      <c r="AE171">
        <v>2</v>
      </c>
      <c r="AF171">
        <v>39</v>
      </c>
      <c r="AG171">
        <v>6</v>
      </c>
      <c r="AH171">
        <v>1</v>
      </c>
      <c r="AI171">
        <v>68</v>
      </c>
      <c r="AJ171">
        <v>37</v>
      </c>
      <c r="AL171">
        <v>2011</v>
      </c>
      <c r="AM171">
        <f t="shared" ref="AM171:BB178" si="106">IF(BH171&lt;&gt;"",RANK(BH171,BH$140:BH$178),"")</f>
        <v>26</v>
      </c>
      <c r="AN171">
        <f t="shared" si="106"/>
        <v>37</v>
      </c>
      <c r="AO171">
        <f t="shared" si="106"/>
        <v>33</v>
      </c>
      <c r="AP171">
        <f t="shared" si="106"/>
        <v>21</v>
      </c>
      <c r="AQ171">
        <f t="shared" si="106"/>
        <v>35</v>
      </c>
      <c r="AR171">
        <f t="shared" si="106"/>
        <v>38</v>
      </c>
      <c r="AS171">
        <f t="shared" si="106"/>
        <v>32</v>
      </c>
      <c r="AT171">
        <f t="shared" si="106"/>
        <v>38</v>
      </c>
      <c r="AU171">
        <f t="shared" si="106"/>
        <v>18</v>
      </c>
      <c r="AV171">
        <f t="shared" si="106"/>
        <v>26</v>
      </c>
      <c r="AW171">
        <f t="shared" si="106"/>
        <v>25</v>
      </c>
      <c r="AX171">
        <f t="shared" si="106"/>
        <v>16</v>
      </c>
      <c r="AY171">
        <f t="shared" si="106"/>
        <v>25</v>
      </c>
      <c r="AZ171">
        <f t="shared" si="106"/>
        <v>27</v>
      </c>
      <c r="BA171">
        <f t="shared" si="106"/>
        <v>23</v>
      </c>
      <c r="BB171">
        <f t="shared" si="106"/>
        <v>27</v>
      </c>
      <c r="BG171">
        <v>2011</v>
      </c>
      <c r="BH171">
        <f t="shared" si="77"/>
        <v>-1.63</v>
      </c>
      <c r="BI171" s="13">
        <f t="shared" si="95"/>
        <v>-1.63</v>
      </c>
      <c r="BJ171" s="13">
        <f t="shared" si="81"/>
        <v>-1.63</v>
      </c>
      <c r="BK171" s="13">
        <f t="shared" si="82"/>
        <v>-1.63</v>
      </c>
      <c r="BL171" s="13">
        <f t="shared" si="83"/>
        <v>-1.63</v>
      </c>
      <c r="BM171" s="13">
        <f t="shared" si="84"/>
        <v>-1.63</v>
      </c>
      <c r="BN171" s="13">
        <f t="shared" si="85"/>
        <v>-1.63</v>
      </c>
      <c r="BO171" s="13">
        <f t="shared" si="86"/>
        <v>-1.63</v>
      </c>
      <c r="BP171" s="13">
        <f t="shared" si="87"/>
        <v>-0.13500000000000001</v>
      </c>
      <c r="BQ171" s="13">
        <f t="shared" si="88"/>
        <v>-0.13500000000000001</v>
      </c>
      <c r="BR171" s="13">
        <f t="shared" si="89"/>
        <v>-0.13500000000000001</v>
      </c>
      <c r="BS171" s="13">
        <f t="shared" si="90"/>
        <v>-0.13500000000000001</v>
      </c>
      <c r="BT171" s="13">
        <f t="shared" si="91"/>
        <v>-0.13500000000000001</v>
      </c>
      <c r="BU171" s="13">
        <f t="shared" si="92"/>
        <v>-0.13500000000000001</v>
      </c>
      <c r="BV171" s="13">
        <f t="shared" si="93"/>
        <v>-0.13500000000000001</v>
      </c>
      <c r="BW171" s="13">
        <f t="shared" si="94"/>
        <v>-0.13500000000000001</v>
      </c>
    </row>
    <row r="172" spans="1:75">
      <c r="A172" s="7">
        <v>2001</v>
      </c>
      <c r="B172">
        <v>76</v>
      </c>
      <c r="C172">
        <v>67</v>
      </c>
      <c r="D172">
        <v>49</v>
      </c>
      <c r="E172">
        <v>14</v>
      </c>
      <c r="F172">
        <v>88</v>
      </c>
      <c r="G172">
        <v>32</v>
      </c>
      <c r="H172">
        <v>9</v>
      </c>
      <c r="I172">
        <v>1</v>
      </c>
      <c r="J172">
        <v>22</v>
      </c>
      <c r="M172" s="7">
        <v>2001</v>
      </c>
      <c r="N172">
        <v>52</v>
      </c>
      <c r="O172">
        <v>11</v>
      </c>
      <c r="P172">
        <v>3</v>
      </c>
      <c r="Q172">
        <v>7</v>
      </c>
      <c r="R172">
        <v>1</v>
      </c>
      <c r="S172">
        <v>65</v>
      </c>
      <c r="T172">
        <v>43</v>
      </c>
      <c r="U172">
        <v>5</v>
      </c>
      <c r="V172">
        <v>14</v>
      </c>
      <c r="Y172" s="7">
        <v>2001</v>
      </c>
      <c r="Z172">
        <v>52</v>
      </c>
      <c r="AA172">
        <v>59</v>
      </c>
      <c r="AB172">
        <v>2</v>
      </c>
      <c r="AD172">
        <v>37</v>
      </c>
      <c r="AE172">
        <v>1</v>
      </c>
      <c r="AF172">
        <v>36</v>
      </c>
      <c r="AG172">
        <v>4</v>
      </c>
      <c r="AH172">
        <v>5</v>
      </c>
      <c r="AI172">
        <v>72</v>
      </c>
      <c r="AJ172">
        <v>24</v>
      </c>
      <c r="AL172">
        <v>2012</v>
      </c>
      <c r="AM172">
        <f t="shared" si="106"/>
        <v>23</v>
      </c>
      <c r="AN172">
        <f t="shared" si="106"/>
        <v>32</v>
      </c>
      <c r="AO172">
        <f t="shared" si="106"/>
        <v>30</v>
      </c>
      <c r="AP172" t="str">
        <f t="shared" si="106"/>
        <v/>
      </c>
      <c r="AQ172">
        <f t="shared" si="106"/>
        <v>30</v>
      </c>
      <c r="AR172">
        <f t="shared" si="106"/>
        <v>33</v>
      </c>
      <c r="AS172">
        <f t="shared" si="106"/>
        <v>27</v>
      </c>
      <c r="AT172">
        <f t="shared" si="106"/>
        <v>33</v>
      </c>
      <c r="AU172">
        <f t="shared" si="106"/>
        <v>12</v>
      </c>
      <c r="AV172">
        <f t="shared" si="106"/>
        <v>14</v>
      </c>
      <c r="AW172">
        <f t="shared" si="106"/>
        <v>15</v>
      </c>
      <c r="AX172" t="str">
        <f t="shared" si="106"/>
        <v/>
      </c>
      <c r="AY172">
        <f t="shared" si="106"/>
        <v>13</v>
      </c>
      <c r="AZ172">
        <f t="shared" si="106"/>
        <v>15</v>
      </c>
      <c r="BA172">
        <f t="shared" si="106"/>
        <v>12</v>
      </c>
      <c r="BB172">
        <f t="shared" si="106"/>
        <v>15</v>
      </c>
      <c r="BG172">
        <v>2012</v>
      </c>
      <c r="BH172">
        <f t="shared" si="77"/>
        <v>-1.05</v>
      </c>
      <c r="BI172" s="13">
        <f t="shared" si="95"/>
        <v>-1.05</v>
      </c>
      <c r="BJ172" s="13">
        <f t="shared" si="81"/>
        <v>-1.05</v>
      </c>
      <c r="BK172" s="13" t="str">
        <f t="shared" si="82"/>
        <v/>
      </c>
      <c r="BL172" s="13">
        <f t="shared" si="83"/>
        <v>-1.05</v>
      </c>
      <c r="BM172" s="13">
        <f t="shared" si="84"/>
        <v>-1.05</v>
      </c>
      <c r="BN172" s="13">
        <f t="shared" si="85"/>
        <v>-1.05</v>
      </c>
      <c r="BO172" s="13">
        <f t="shared" si="86"/>
        <v>-1.05</v>
      </c>
      <c r="BP172" s="13">
        <f t="shared" si="87"/>
        <v>9.1999999999999998E-2</v>
      </c>
      <c r="BQ172" s="13">
        <f t="shared" si="88"/>
        <v>9.1999999999999998E-2</v>
      </c>
      <c r="BR172" s="13">
        <f t="shared" si="89"/>
        <v>9.1999999999999998E-2</v>
      </c>
      <c r="BS172" s="13" t="str">
        <f t="shared" si="90"/>
        <v/>
      </c>
      <c r="BT172" s="13">
        <f t="shared" si="91"/>
        <v>9.1999999999999998E-2</v>
      </c>
      <c r="BU172" s="13">
        <f t="shared" si="92"/>
        <v>9.1999999999999998E-2</v>
      </c>
      <c r="BV172" s="13">
        <f t="shared" si="93"/>
        <v>9.1999999999999998E-2</v>
      </c>
      <c r="BW172" s="13">
        <f t="shared" si="94"/>
        <v>9.1999999999999998E-2</v>
      </c>
    </row>
    <row r="173" spans="1:75">
      <c r="A173" s="7">
        <v>2002</v>
      </c>
      <c r="B173">
        <v>66</v>
      </c>
      <c r="C173">
        <v>54</v>
      </c>
      <c r="D173">
        <v>53</v>
      </c>
      <c r="E173">
        <v>20</v>
      </c>
      <c r="F173">
        <v>76</v>
      </c>
      <c r="G173">
        <v>32</v>
      </c>
      <c r="H173">
        <v>6</v>
      </c>
      <c r="I173">
        <v>1</v>
      </c>
      <c r="M173" s="7">
        <v>2002</v>
      </c>
      <c r="N173">
        <v>49</v>
      </c>
      <c r="O173">
        <v>1</v>
      </c>
      <c r="P173">
        <v>3</v>
      </c>
      <c r="Q173">
        <v>2</v>
      </c>
      <c r="R173">
        <v>5</v>
      </c>
      <c r="S173">
        <v>52</v>
      </c>
      <c r="T173">
        <v>35</v>
      </c>
      <c r="U173">
        <v>4</v>
      </c>
      <c r="V173">
        <v>24</v>
      </c>
      <c r="Y173" s="7">
        <v>2002</v>
      </c>
      <c r="Z173">
        <v>44</v>
      </c>
      <c r="AA173">
        <v>72</v>
      </c>
      <c r="AB173">
        <v>1</v>
      </c>
      <c r="AC173">
        <v>42</v>
      </c>
      <c r="AD173">
        <v>51</v>
      </c>
      <c r="AE173">
        <v>17</v>
      </c>
      <c r="AF173">
        <v>20</v>
      </c>
      <c r="AG173">
        <v>8</v>
      </c>
      <c r="AH173">
        <v>2</v>
      </c>
      <c r="AI173">
        <v>50</v>
      </c>
      <c r="AJ173">
        <v>3</v>
      </c>
      <c r="AL173">
        <v>2013</v>
      </c>
      <c r="AM173">
        <f t="shared" si="106"/>
        <v>16</v>
      </c>
      <c r="AN173">
        <f t="shared" si="106"/>
        <v>20</v>
      </c>
      <c r="AO173">
        <f t="shared" si="106"/>
        <v>19</v>
      </c>
      <c r="AP173">
        <f t="shared" si="106"/>
        <v>12</v>
      </c>
      <c r="AQ173">
        <f t="shared" si="106"/>
        <v>18</v>
      </c>
      <c r="AR173">
        <f t="shared" si="106"/>
        <v>21</v>
      </c>
      <c r="AS173">
        <f t="shared" si="106"/>
        <v>17</v>
      </c>
      <c r="AT173">
        <f t="shared" si="106"/>
        <v>21</v>
      </c>
      <c r="AU173">
        <f t="shared" si="106"/>
        <v>3</v>
      </c>
      <c r="AV173">
        <f t="shared" si="106"/>
        <v>4</v>
      </c>
      <c r="AW173">
        <f t="shared" si="106"/>
        <v>5</v>
      </c>
      <c r="AX173">
        <f t="shared" si="106"/>
        <v>3</v>
      </c>
      <c r="AY173">
        <f t="shared" si="106"/>
        <v>4</v>
      </c>
      <c r="AZ173">
        <f t="shared" si="106"/>
        <v>5</v>
      </c>
      <c r="BA173">
        <f t="shared" si="106"/>
        <v>4</v>
      </c>
      <c r="BB173">
        <f t="shared" si="106"/>
        <v>5</v>
      </c>
      <c r="BG173">
        <v>2013</v>
      </c>
      <c r="BH173">
        <f t="shared" si="77"/>
        <v>-0.13</v>
      </c>
      <c r="BI173" s="13">
        <f t="shared" si="95"/>
        <v>-0.13</v>
      </c>
      <c r="BJ173" s="13">
        <f t="shared" si="81"/>
        <v>-0.13</v>
      </c>
      <c r="BK173" s="13">
        <f t="shared" si="82"/>
        <v>-0.13</v>
      </c>
      <c r="BL173" s="13">
        <f t="shared" si="83"/>
        <v>-0.13</v>
      </c>
      <c r="BM173" s="13">
        <f t="shared" si="84"/>
        <v>-0.13</v>
      </c>
      <c r="BN173" s="13">
        <f t="shared" si="85"/>
        <v>-0.13</v>
      </c>
      <c r="BO173" s="13">
        <f t="shared" si="86"/>
        <v>-0.13</v>
      </c>
      <c r="BP173" s="13">
        <f t="shared" si="87"/>
        <v>0.33200000000000002</v>
      </c>
      <c r="BQ173" s="13">
        <f t="shared" si="88"/>
        <v>0.33200000000000002</v>
      </c>
      <c r="BR173" s="13">
        <f t="shared" si="89"/>
        <v>0.33200000000000002</v>
      </c>
      <c r="BS173" s="13">
        <f t="shared" si="90"/>
        <v>0.33200000000000002</v>
      </c>
      <c r="BT173" s="13">
        <f t="shared" si="91"/>
        <v>0.33200000000000002</v>
      </c>
      <c r="BU173" s="13">
        <f t="shared" si="92"/>
        <v>0.33200000000000002</v>
      </c>
      <c r="BV173" s="13">
        <f t="shared" si="93"/>
        <v>0.33200000000000002</v>
      </c>
      <c r="BW173" s="13">
        <f t="shared" si="94"/>
        <v>0.33200000000000002</v>
      </c>
    </row>
    <row r="174" spans="1:75">
      <c r="A174" s="7">
        <v>2003</v>
      </c>
      <c r="B174">
        <v>76</v>
      </c>
      <c r="C174">
        <v>60</v>
      </c>
      <c r="D174">
        <v>47</v>
      </c>
      <c r="E174">
        <v>14</v>
      </c>
      <c r="F174">
        <v>92</v>
      </c>
      <c r="H174">
        <v>1</v>
      </c>
      <c r="J174">
        <v>28</v>
      </c>
      <c r="M174" s="7">
        <v>2003</v>
      </c>
      <c r="N174">
        <v>42</v>
      </c>
      <c r="O174">
        <v>6</v>
      </c>
      <c r="P174">
        <v>1</v>
      </c>
      <c r="Q174">
        <v>28</v>
      </c>
      <c r="R174">
        <v>2</v>
      </c>
      <c r="S174">
        <v>45</v>
      </c>
      <c r="T174">
        <v>78</v>
      </c>
      <c r="U174">
        <v>11</v>
      </c>
      <c r="V174">
        <v>49</v>
      </c>
      <c r="Y174" s="7">
        <v>2003</v>
      </c>
      <c r="Z174">
        <v>45</v>
      </c>
      <c r="AA174">
        <v>43</v>
      </c>
      <c r="AB174">
        <v>21</v>
      </c>
      <c r="AC174">
        <v>57</v>
      </c>
      <c r="AD174">
        <v>51</v>
      </c>
      <c r="AE174">
        <v>1</v>
      </c>
      <c r="AF174">
        <v>27</v>
      </c>
      <c r="AG174">
        <v>5</v>
      </c>
      <c r="AH174">
        <v>13</v>
      </c>
      <c r="AI174">
        <v>60</v>
      </c>
      <c r="AJ174">
        <v>29</v>
      </c>
      <c r="AL174">
        <v>2014</v>
      </c>
      <c r="AM174">
        <f t="shared" si="106"/>
        <v>15</v>
      </c>
      <c r="AN174">
        <f t="shared" si="106"/>
        <v>19</v>
      </c>
      <c r="AO174">
        <f t="shared" si="106"/>
        <v>18</v>
      </c>
      <c r="AP174">
        <f t="shared" si="106"/>
        <v>11</v>
      </c>
      <c r="AQ174" t="str">
        <f t="shared" si="106"/>
        <v/>
      </c>
      <c r="AR174">
        <f t="shared" si="106"/>
        <v>20</v>
      </c>
      <c r="AS174">
        <f t="shared" si="106"/>
        <v>16</v>
      </c>
      <c r="AT174">
        <f t="shared" si="106"/>
        <v>20</v>
      </c>
      <c r="AU174">
        <f t="shared" si="106"/>
        <v>10</v>
      </c>
      <c r="AV174">
        <f t="shared" si="106"/>
        <v>12</v>
      </c>
      <c r="AW174">
        <f t="shared" si="106"/>
        <v>13</v>
      </c>
      <c r="AX174">
        <f t="shared" si="106"/>
        <v>8</v>
      </c>
      <c r="AY174" t="str">
        <f t="shared" si="106"/>
        <v/>
      </c>
      <c r="AZ174">
        <f t="shared" si="106"/>
        <v>13</v>
      </c>
      <c r="BA174">
        <f t="shared" si="106"/>
        <v>10</v>
      </c>
      <c r="BB174">
        <f t="shared" si="106"/>
        <v>13</v>
      </c>
      <c r="BG174">
        <v>2014</v>
      </c>
      <c r="BH174">
        <f t="shared" si="77"/>
        <v>-0.09</v>
      </c>
      <c r="BI174" s="13">
        <f t="shared" si="95"/>
        <v>-0.09</v>
      </c>
      <c r="BJ174" s="13">
        <f t="shared" si="81"/>
        <v>-0.09</v>
      </c>
      <c r="BK174" s="13">
        <f t="shared" si="82"/>
        <v>-0.09</v>
      </c>
      <c r="BL174" s="13" t="str">
        <f>IF(OR(B81=2,B81=6),$AB86,"")</f>
        <v/>
      </c>
      <c r="BM174" s="13">
        <f t="shared" si="84"/>
        <v>-0.09</v>
      </c>
      <c r="BN174" s="13">
        <f t="shared" si="85"/>
        <v>-0.09</v>
      </c>
      <c r="BO174" s="13">
        <f t="shared" si="86"/>
        <v>-0.09</v>
      </c>
      <c r="BP174" s="13">
        <f t="shared" si="87"/>
        <v>0.108</v>
      </c>
      <c r="BQ174" s="13">
        <f t="shared" si="88"/>
        <v>0.108</v>
      </c>
      <c r="BR174" s="13">
        <f t="shared" si="89"/>
        <v>0.108</v>
      </c>
      <c r="BS174" s="13">
        <f t="shared" si="90"/>
        <v>0.108</v>
      </c>
      <c r="BT174" s="13" t="str">
        <f t="shared" si="91"/>
        <v/>
      </c>
      <c r="BU174" s="13">
        <f t="shared" si="92"/>
        <v>0.108</v>
      </c>
      <c r="BV174" s="13">
        <f t="shared" si="93"/>
        <v>0.108</v>
      </c>
      <c r="BW174" s="13">
        <f t="shared" si="94"/>
        <v>0.108</v>
      </c>
    </row>
    <row r="175" spans="1:75">
      <c r="A175" s="7">
        <v>2004</v>
      </c>
      <c r="B175">
        <v>68</v>
      </c>
      <c r="C175">
        <v>58</v>
      </c>
      <c r="D175">
        <v>49</v>
      </c>
      <c r="E175">
        <v>19</v>
      </c>
      <c r="F175">
        <v>79</v>
      </c>
      <c r="G175">
        <v>35</v>
      </c>
      <c r="H175">
        <v>12</v>
      </c>
      <c r="I175">
        <v>1</v>
      </c>
      <c r="M175" s="7">
        <v>2004</v>
      </c>
      <c r="N175">
        <v>48</v>
      </c>
      <c r="O175">
        <v>18</v>
      </c>
      <c r="P175">
        <v>4</v>
      </c>
      <c r="Q175">
        <v>30</v>
      </c>
      <c r="R175">
        <v>1</v>
      </c>
      <c r="S175">
        <v>49</v>
      </c>
      <c r="T175">
        <v>38</v>
      </c>
      <c r="U175">
        <v>6</v>
      </c>
      <c r="V175">
        <v>39</v>
      </c>
      <c r="Y175" s="7">
        <v>2004</v>
      </c>
      <c r="Z175">
        <v>17</v>
      </c>
      <c r="AA175">
        <v>54</v>
      </c>
      <c r="AB175">
        <v>30</v>
      </c>
      <c r="AD175">
        <v>60</v>
      </c>
      <c r="AE175">
        <v>1</v>
      </c>
      <c r="AF175">
        <v>34</v>
      </c>
      <c r="AG175">
        <v>16</v>
      </c>
      <c r="AH175">
        <v>6</v>
      </c>
      <c r="AJ175">
        <v>31</v>
      </c>
      <c r="AL175">
        <v>2015</v>
      </c>
      <c r="AM175">
        <f t="shared" si="106"/>
        <v>7</v>
      </c>
      <c r="AN175">
        <f t="shared" si="106"/>
        <v>10</v>
      </c>
      <c r="AO175">
        <f t="shared" si="106"/>
        <v>10</v>
      </c>
      <c r="AP175" t="str">
        <f t="shared" si="106"/>
        <v/>
      </c>
      <c r="AQ175">
        <f t="shared" si="106"/>
        <v>10</v>
      </c>
      <c r="AR175">
        <f t="shared" si="106"/>
        <v>11</v>
      </c>
      <c r="AS175" t="str">
        <f t="shared" si="106"/>
        <v/>
      </c>
      <c r="AT175">
        <f t="shared" si="106"/>
        <v>11</v>
      </c>
      <c r="AU175">
        <f t="shared" si="106"/>
        <v>4</v>
      </c>
      <c r="AV175">
        <f t="shared" si="106"/>
        <v>5</v>
      </c>
      <c r="AW175">
        <f t="shared" si="106"/>
        <v>6</v>
      </c>
      <c r="AX175" t="str">
        <f t="shared" si="106"/>
        <v/>
      </c>
      <c r="AY175">
        <f t="shared" si="106"/>
        <v>5</v>
      </c>
      <c r="AZ175">
        <f t="shared" si="106"/>
        <v>6</v>
      </c>
      <c r="BA175" t="str">
        <f t="shared" si="106"/>
        <v/>
      </c>
      <c r="BB175">
        <f t="shared" si="106"/>
        <v>6</v>
      </c>
      <c r="BG175">
        <v>2015</v>
      </c>
      <c r="BH175">
        <f t="shared" si="77"/>
        <v>0.77</v>
      </c>
      <c r="BI175" s="13">
        <f t="shared" si="95"/>
        <v>0.77</v>
      </c>
      <c r="BJ175" s="13">
        <f t="shared" si="81"/>
        <v>0.77</v>
      </c>
      <c r="BK175" s="13" t="str">
        <f t="shared" si="82"/>
        <v/>
      </c>
      <c r="BL175" s="13">
        <f t="shared" si="83"/>
        <v>0.77</v>
      </c>
      <c r="BM175" s="13">
        <f t="shared" si="84"/>
        <v>0.77</v>
      </c>
      <c r="BN175" s="13" t="str">
        <f t="shared" si="85"/>
        <v/>
      </c>
      <c r="BO175" s="13">
        <f t="shared" si="86"/>
        <v>0.77</v>
      </c>
      <c r="BP175" s="13">
        <f t="shared" si="87"/>
        <v>0.29499999999999998</v>
      </c>
      <c r="BQ175" s="13">
        <f t="shared" si="88"/>
        <v>0.29499999999999998</v>
      </c>
      <c r="BR175" s="13">
        <f t="shared" si="89"/>
        <v>0.29499999999999998</v>
      </c>
      <c r="BS175" s="13" t="str">
        <f t="shared" si="90"/>
        <v/>
      </c>
      <c r="BT175" s="13">
        <f t="shared" si="91"/>
        <v>0.29499999999999998</v>
      </c>
      <c r="BU175" s="13">
        <f t="shared" si="92"/>
        <v>0.29499999999999998</v>
      </c>
      <c r="BV175" s="13" t="str">
        <f t="shared" si="93"/>
        <v/>
      </c>
      <c r="BW175" s="13">
        <f t="shared" si="94"/>
        <v>0.29499999999999998</v>
      </c>
    </row>
    <row r="176" spans="1:75">
      <c r="A176" s="7">
        <v>2005</v>
      </c>
      <c r="B176">
        <v>72</v>
      </c>
      <c r="C176">
        <v>67</v>
      </c>
      <c r="D176">
        <v>55</v>
      </c>
      <c r="E176">
        <v>17</v>
      </c>
      <c r="F176">
        <v>92</v>
      </c>
      <c r="H176">
        <v>9</v>
      </c>
      <c r="I176">
        <v>1</v>
      </c>
      <c r="J176">
        <v>35</v>
      </c>
      <c r="M176" s="7">
        <v>2005</v>
      </c>
      <c r="N176">
        <v>36</v>
      </c>
      <c r="O176">
        <v>6</v>
      </c>
      <c r="P176">
        <v>31</v>
      </c>
      <c r="Q176">
        <v>12</v>
      </c>
      <c r="R176">
        <v>2</v>
      </c>
      <c r="S176">
        <v>60</v>
      </c>
      <c r="T176">
        <v>54</v>
      </c>
      <c r="U176">
        <v>1</v>
      </c>
      <c r="V176">
        <v>33</v>
      </c>
      <c r="Y176" s="7">
        <v>2005</v>
      </c>
      <c r="Z176">
        <v>18</v>
      </c>
      <c r="AA176">
        <v>54</v>
      </c>
      <c r="AB176">
        <v>16</v>
      </c>
      <c r="AC176">
        <v>59</v>
      </c>
      <c r="AD176">
        <v>58</v>
      </c>
      <c r="AE176">
        <v>1</v>
      </c>
      <c r="AF176">
        <v>14</v>
      </c>
      <c r="AG176">
        <v>6</v>
      </c>
      <c r="AH176">
        <v>2</v>
      </c>
      <c r="AI176">
        <v>65</v>
      </c>
      <c r="AJ176">
        <v>17</v>
      </c>
      <c r="AL176">
        <v>2016</v>
      </c>
      <c r="AM176" t="str">
        <f t="shared" si="106"/>
        <v/>
      </c>
      <c r="AN176">
        <f t="shared" si="106"/>
        <v>1</v>
      </c>
      <c r="AO176">
        <f t="shared" si="106"/>
        <v>1</v>
      </c>
      <c r="AP176">
        <f t="shared" si="106"/>
        <v>1</v>
      </c>
      <c r="AQ176">
        <f t="shared" si="106"/>
        <v>1</v>
      </c>
      <c r="AR176">
        <f t="shared" si="106"/>
        <v>1</v>
      </c>
      <c r="AS176">
        <f t="shared" si="106"/>
        <v>1</v>
      </c>
      <c r="AT176">
        <f t="shared" si="106"/>
        <v>1</v>
      </c>
      <c r="AU176" t="str">
        <f t="shared" si="106"/>
        <v/>
      </c>
      <c r="AV176">
        <f t="shared" si="106"/>
        <v>1</v>
      </c>
      <c r="AW176">
        <f t="shared" si="106"/>
        <v>1</v>
      </c>
      <c r="AX176">
        <f t="shared" si="106"/>
        <v>1</v>
      </c>
      <c r="AY176">
        <f t="shared" si="106"/>
        <v>1</v>
      </c>
      <c r="AZ176">
        <f t="shared" si="106"/>
        <v>1</v>
      </c>
      <c r="BA176">
        <f t="shared" si="106"/>
        <v>1</v>
      </c>
      <c r="BB176">
        <f t="shared" si="106"/>
        <v>1</v>
      </c>
      <c r="BG176">
        <v>2016</v>
      </c>
      <c r="BH176" t="str">
        <f t="shared" si="77"/>
        <v/>
      </c>
      <c r="BI176" s="13">
        <f t="shared" si="95"/>
        <v>2.56</v>
      </c>
      <c r="BJ176" s="13">
        <f t="shared" si="81"/>
        <v>2.56</v>
      </c>
      <c r="BK176" s="13">
        <f t="shared" si="82"/>
        <v>2.56</v>
      </c>
      <c r="BL176" s="13">
        <f t="shared" si="83"/>
        <v>2.56</v>
      </c>
      <c r="BM176" s="13">
        <f t="shared" si="84"/>
        <v>2.56</v>
      </c>
      <c r="BN176" s="13">
        <f t="shared" si="85"/>
        <v>2.56</v>
      </c>
      <c r="BO176" s="13">
        <f t="shared" si="86"/>
        <v>2.56</v>
      </c>
      <c r="BP176" s="13" t="str">
        <f t="shared" si="87"/>
        <v/>
      </c>
      <c r="BQ176" s="13">
        <f t="shared" si="88"/>
        <v>0.88700000000000001</v>
      </c>
      <c r="BR176" s="13">
        <f t="shared" si="89"/>
        <v>0.88700000000000001</v>
      </c>
      <c r="BS176" s="13">
        <f t="shared" si="90"/>
        <v>0.88700000000000001</v>
      </c>
      <c r="BT176" s="13">
        <f t="shared" si="91"/>
        <v>0.88700000000000001</v>
      </c>
      <c r="BU176" s="13">
        <f t="shared" si="92"/>
        <v>0.88700000000000001</v>
      </c>
      <c r="BV176" s="13">
        <f t="shared" si="93"/>
        <v>0.88700000000000001</v>
      </c>
      <c r="BW176" s="13">
        <f t="shared" si="94"/>
        <v>0.88700000000000001</v>
      </c>
    </row>
    <row r="177" spans="1:75">
      <c r="A177" s="7">
        <v>2006</v>
      </c>
      <c r="B177">
        <v>84</v>
      </c>
      <c r="C177">
        <v>59</v>
      </c>
      <c r="D177">
        <v>51</v>
      </c>
      <c r="E177">
        <v>19</v>
      </c>
      <c r="F177">
        <v>88</v>
      </c>
      <c r="G177">
        <v>32</v>
      </c>
      <c r="H177">
        <v>12</v>
      </c>
      <c r="I177">
        <v>1</v>
      </c>
      <c r="J177">
        <v>43</v>
      </c>
      <c r="M177" s="7">
        <v>2006</v>
      </c>
      <c r="N177">
        <v>47</v>
      </c>
      <c r="O177">
        <v>9</v>
      </c>
      <c r="P177">
        <v>14</v>
      </c>
      <c r="Q177">
        <v>8</v>
      </c>
      <c r="R177">
        <v>10</v>
      </c>
      <c r="S177">
        <v>30</v>
      </c>
      <c r="T177">
        <v>51</v>
      </c>
      <c r="U177">
        <v>1</v>
      </c>
      <c r="V177">
        <v>15</v>
      </c>
      <c r="Y177" s="7">
        <v>2006</v>
      </c>
      <c r="Z177">
        <v>18</v>
      </c>
      <c r="AA177">
        <v>75</v>
      </c>
      <c r="AB177">
        <v>2</v>
      </c>
      <c r="AC177">
        <v>54</v>
      </c>
      <c r="AD177">
        <v>34</v>
      </c>
      <c r="AE177">
        <v>10</v>
      </c>
      <c r="AF177">
        <v>48</v>
      </c>
      <c r="AG177">
        <v>17</v>
      </c>
      <c r="AH177">
        <v>3</v>
      </c>
      <c r="AI177">
        <v>51</v>
      </c>
      <c r="AJ177">
        <v>1</v>
      </c>
      <c r="AL177">
        <v>2017</v>
      </c>
      <c r="AM177">
        <f t="shared" si="106"/>
        <v>20</v>
      </c>
      <c r="AN177">
        <f t="shared" si="106"/>
        <v>25</v>
      </c>
      <c r="AO177">
        <f t="shared" si="106"/>
        <v>24</v>
      </c>
      <c r="AP177">
        <f t="shared" si="106"/>
        <v>15</v>
      </c>
      <c r="AQ177">
        <f t="shared" si="106"/>
        <v>23</v>
      </c>
      <c r="AR177">
        <f t="shared" si="106"/>
        <v>26</v>
      </c>
      <c r="AS177">
        <f t="shared" si="106"/>
        <v>20</v>
      </c>
      <c r="AT177">
        <f t="shared" si="106"/>
        <v>26</v>
      </c>
      <c r="AU177">
        <f t="shared" si="106"/>
        <v>7</v>
      </c>
      <c r="AV177">
        <f t="shared" si="106"/>
        <v>8</v>
      </c>
      <c r="AW177">
        <f t="shared" si="106"/>
        <v>9</v>
      </c>
      <c r="AX177">
        <f t="shared" si="106"/>
        <v>6</v>
      </c>
      <c r="AY177">
        <f t="shared" si="106"/>
        <v>8</v>
      </c>
      <c r="AZ177">
        <f t="shared" si="106"/>
        <v>9</v>
      </c>
      <c r="BA177">
        <f t="shared" si="106"/>
        <v>6</v>
      </c>
      <c r="BB177">
        <f t="shared" si="106"/>
        <v>9</v>
      </c>
      <c r="BG177">
        <v>2017</v>
      </c>
      <c r="BH177">
        <f t="shared" si="77"/>
        <v>-0.51</v>
      </c>
      <c r="BI177" s="13">
        <f t="shared" si="95"/>
        <v>-0.51</v>
      </c>
      <c r="BJ177" s="13">
        <f t="shared" si="81"/>
        <v>-0.51</v>
      </c>
      <c r="BK177" s="13">
        <f t="shared" si="82"/>
        <v>-0.51</v>
      </c>
      <c r="BL177" s="13">
        <f t="shared" si="83"/>
        <v>-0.51</v>
      </c>
      <c r="BM177" s="13">
        <f t="shared" si="84"/>
        <v>-0.51</v>
      </c>
      <c r="BN177" s="13">
        <f t="shared" si="85"/>
        <v>-0.51</v>
      </c>
      <c r="BO177" s="13">
        <f t="shared" si="86"/>
        <v>-0.51</v>
      </c>
      <c r="BP177" s="13">
        <f t="shared" si="87"/>
        <v>0.23599999999999999</v>
      </c>
      <c r="BQ177" s="13">
        <f t="shared" si="88"/>
        <v>0.23599999999999999</v>
      </c>
      <c r="BR177" s="13">
        <f t="shared" si="89"/>
        <v>0.23599999999999999</v>
      </c>
      <c r="BS177" s="13">
        <f t="shared" si="90"/>
        <v>0.23599999999999999</v>
      </c>
      <c r="BT177" s="13">
        <f t="shared" si="91"/>
        <v>0.23599999999999999</v>
      </c>
      <c r="BU177" s="13">
        <f t="shared" si="92"/>
        <v>0.23599999999999999</v>
      </c>
      <c r="BV177" s="13">
        <f t="shared" si="93"/>
        <v>0.23599999999999999</v>
      </c>
      <c r="BW177" s="13">
        <f t="shared" si="94"/>
        <v>0.23599999999999999</v>
      </c>
    </row>
    <row r="178" spans="1:75">
      <c r="A178" s="7">
        <v>2007</v>
      </c>
      <c r="B178">
        <v>81</v>
      </c>
      <c r="C178">
        <v>71</v>
      </c>
      <c r="D178">
        <v>45</v>
      </c>
      <c r="E178">
        <v>6</v>
      </c>
      <c r="F178">
        <v>92</v>
      </c>
      <c r="H178">
        <v>1</v>
      </c>
      <c r="J178">
        <v>26</v>
      </c>
      <c r="M178" s="7">
        <v>2007</v>
      </c>
      <c r="N178">
        <v>42</v>
      </c>
      <c r="O178">
        <v>20</v>
      </c>
      <c r="P178">
        <v>8</v>
      </c>
      <c r="Q178">
        <v>17</v>
      </c>
      <c r="R178">
        <v>2</v>
      </c>
      <c r="S178">
        <v>69</v>
      </c>
      <c r="T178">
        <v>58</v>
      </c>
      <c r="U178">
        <v>1</v>
      </c>
      <c r="V178">
        <v>38</v>
      </c>
      <c r="Y178" s="7">
        <v>2007</v>
      </c>
      <c r="Z178">
        <v>20</v>
      </c>
      <c r="AA178">
        <v>60</v>
      </c>
      <c r="AB178">
        <v>27</v>
      </c>
      <c r="AC178">
        <v>46</v>
      </c>
      <c r="AD178">
        <v>45</v>
      </c>
      <c r="AE178">
        <v>1</v>
      </c>
      <c r="AF178">
        <v>51</v>
      </c>
      <c r="AG178">
        <v>6</v>
      </c>
      <c r="AH178">
        <v>9</v>
      </c>
      <c r="AI178">
        <v>74</v>
      </c>
      <c r="AJ178">
        <v>19</v>
      </c>
      <c r="AL178">
        <v>2018</v>
      </c>
      <c r="AM178" t="str">
        <f t="shared" si="106"/>
        <v/>
      </c>
      <c r="AN178">
        <f t="shared" si="106"/>
        <v>28</v>
      </c>
      <c r="AO178">
        <f t="shared" si="106"/>
        <v>27</v>
      </c>
      <c r="AP178" t="str">
        <f t="shared" si="106"/>
        <v/>
      </c>
      <c r="AQ178">
        <f t="shared" si="106"/>
        <v>26</v>
      </c>
      <c r="AR178">
        <f t="shared" si="106"/>
        <v>29</v>
      </c>
      <c r="AS178">
        <f t="shared" si="106"/>
        <v>23</v>
      </c>
      <c r="AT178">
        <f t="shared" si="106"/>
        <v>29</v>
      </c>
      <c r="AU178" t="str">
        <f t="shared" si="106"/>
        <v/>
      </c>
      <c r="AV178">
        <f t="shared" si="106"/>
        <v>23</v>
      </c>
      <c r="AW178">
        <f t="shared" si="106"/>
        <v>22</v>
      </c>
      <c r="AX178" t="str">
        <f t="shared" si="106"/>
        <v/>
      </c>
      <c r="AY178">
        <f t="shared" si="106"/>
        <v>22</v>
      </c>
      <c r="AZ178">
        <f t="shared" si="106"/>
        <v>24</v>
      </c>
      <c r="BA178">
        <f t="shared" si="106"/>
        <v>20</v>
      </c>
      <c r="BB178">
        <f t="shared" si="106"/>
        <v>24</v>
      </c>
      <c r="BG178">
        <v>2018</v>
      </c>
      <c r="BH178" t="str">
        <f t="shared" si="77"/>
        <v/>
      </c>
      <c r="BI178" s="13">
        <f t="shared" si="95"/>
        <v>-0.85</v>
      </c>
      <c r="BJ178" s="13">
        <f t="shared" si="81"/>
        <v>-0.85</v>
      </c>
      <c r="BK178" s="13" t="str">
        <f t="shared" si="82"/>
        <v/>
      </c>
      <c r="BL178" s="13">
        <f t="shared" si="83"/>
        <v>-0.85</v>
      </c>
      <c r="BM178" s="13">
        <f t="shared" si="84"/>
        <v>-0.85</v>
      </c>
      <c r="BN178" s="13">
        <f t="shared" si="85"/>
        <v>-0.85</v>
      </c>
      <c r="BO178" s="13">
        <f t="shared" si="86"/>
        <v>-0.85</v>
      </c>
      <c r="BP178" s="13" t="str">
        <f t="shared" si="87"/>
        <v/>
      </c>
      <c r="BQ178" s="13">
        <f t="shared" si="88"/>
        <v>-0.06</v>
      </c>
      <c r="BR178" s="13">
        <f t="shared" si="89"/>
        <v>-0.06</v>
      </c>
      <c r="BS178" s="13" t="str">
        <f t="shared" si="90"/>
        <v/>
      </c>
      <c r="BT178" s="13">
        <f t="shared" si="91"/>
        <v>-0.06</v>
      </c>
      <c r="BU178" s="13">
        <f t="shared" si="92"/>
        <v>-0.06</v>
      </c>
      <c r="BV178" s="13">
        <f t="shared" si="93"/>
        <v>-0.06</v>
      </c>
      <c r="BW178" s="13">
        <f t="shared" si="94"/>
        <v>-0.06</v>
      </c>
    </row>
    <row r="179" spans="1:75">
      <c r="A179" s="7">
        <v>2008</v>
      </c>
      <c r="B179">
        <v>66</v>
      </c>
      <c r="C179">
        <v>51</v>
      </c>
      <c r="E179">
        <v>24</v>
      </c>
      <c r="F179">
        <v>84</v>
      </c>
      <c r="G179">
        <v>44</v>
      </c>
      <c r="H179">
        <v>19</v>
      </c>
      <c r="I179">
        <v>1</v>
      </c>
      <c r="M179" s="7">
        <v>2008</v>
      </c>
      <c r="N179">
        <v>19</v>
      </c>
      <c r="O179">
        <v>9</v>
      </c>
      <c r="P179">
        <v>1</v>
      </c>
      <c r="Q179">
        <v>29</v>
      </c>
      <c r="R179">
        <v>7</v>
      </c>
      <c r="S179">
        <v>66</v>
      </c>
      <c r="T179">
        <v>32</v>
      </c>
      <c r="V179">
        <v>14</v>
      </c>
      <c r="Y179" s="7">
        <v>2008</v>
      </c>
      <c r="Z179">
        <v>40</v>
      </c>
      <c r="AA179">
        <v>57</v>
      </c>
      <c r="AB179">
        <v>8</v>
      </c>
      <c r="AE179">
        <v>3</v>
      </c>
      <c r="AF179">
        <v>31</v>
      </c>
      <c r="AG179">
        <v>1</v>
      </c>
      <c r="AH179">
        <v>13</v>
      </c>
      <c r="AI179">
        <v>82</v>
      </c>
      <c r="AJ179">
        <v>27</v>
      </c>
      <c r="BH179" t="str">
        <f t="shared" si="77"/>
        <v/>
      </c>
      <c r="BQ179" s="13" t="str">
        <f t="shared" si="88"/>
        <v/>
      </c>
      <c r="BR179" s="13" t="str">
        <f t="shared" si="89"/>
        <v/>
      </c>
      <c r="BS179" s="13" t="str">
        <f t="shared" si="90"/>
        <v/>
      </c>
      <c r="BT179" s="13" t="str">
        <f t="shared" si="91"/>
        <v/>
      </c>
      <c r="BU179" s="13" t="str">
        <f t="shared" si="92"/>
        <v/>
      </c>
      <c r="BV179" s="13" t="str">
        <f t="shared" si="93"/>
        <v/>
      </c>
      <c r="BW179" s="13" t="str">
        <f t="shared" si="94"/>
        <v/>
      </c>
    </row>
    <row r="180" spans="1:75">
      <c r="A180" s="7">
        <v>2009</v>
      </c>
      <c r="B180">
        <v>78</v>
      </c>
      <c r="C180">
        <v>55</v>
      </c>
      <c r="D180">
        <v>56</v>
      </c>
      <c r="E180">
        <v>25</v>
      </c>
      <c r="F180">
        <v>85</v>
      </c>
      <c r="G180">
        <v>46</v>
      </c>
      <c r="H180">
        <v>1</v>
      </c>
      <c r="J180">
        <v>38</v>
      </c>
      <c r="M180" s="7">
        <v>2009</v>
      </c>
      <c r="N180">
        <v>47</v>
      </c>
      <c r="O180">
        <v>1</v>
      </c>
      <c r="P180">
        <v>8</v>
      </c>
      <c r="Q180">
        <v>23</v>
      </c>
      <c r="R180">
        <v>4</v>
      </c>
      <c r="S180">
        <v>44</v>
      </c>
      <c r="T180">
        <v>45</v>
      </c>
      <c r="U180">
        <v>37</v>
      </c>
      <c r="V180">
        <v>42</v>
      </c>
      <c r="Y180" s="7">
        <v>2009</v>
      </c>
      <c r="Z180">
        <v>79</v>
      </c>
      <c r="AA180">
        <v>41</v>
      </c>
      <c r="AB180">
        <v>8</v>
      </c>
      <c r="AD180">
        <v>72</v>
      </c>
      <c r="AE180">
        <v>2</v>
      </c>
      <c r="AF180">
        <v>37</v>
      </c>
      <c r="AG180">
        <v>1</v>
      </c>
      <c r="AH180">
        <v>4</v>
      </c>
      <c r="AI180">
        <v>74</v>
      </c>
      <c r="AJ180">
        <v>31</v>
      </c>
    </row>
    <row r="181" spans="1:75">
      <c r="A181" s="7">
        <v>2010</v>
      </c>
      <c r="B181">
        <v>76</v>
      </c>
      <c r="C181">
        <v>69</v>
      </c>
      <c r="D181">
        <v>45</v>
      </c>
      <c r="E181">
        <v>3</v>
      </c>
      <c r="F181">
        <v>92</v>
      </c>
      <c r="H181">
        <v>1</v>
      </c>
      <c r="J181">
        <v>21</v>
      </c>
      <c r="M181" s="7">
        <v>2010</v>
      </c>
      <c r="N181">
        <v>54</v>
      </c>
      <c r="O181">
        <v>14</v>
      </c>
      <c r="P181">
        <v>20</v>
      </c>
      <c r="Q181">
        <v>1</v>
      </c>
      <c r="R181">
        <v>6</v>
      </c>
      <c r="S181">
        <v>65</v>
      </c>
      <c r="T181">
        <v>43</v>
      </c>
      <c r="U181">
        <v>5</v>
      </c>
      <c r="V181">
        <v>3</v>
      </c>
      <c r="Y181" s="7">
        <v>2010</v>
      </c>
      <c r="Z181">
        <v>3</v>
      </c>
      <c r="AA181">
        <v>51</v>
      </c>
      <c r="AB181">
        <v>34</v>
      </c>
      <c r="AC181">
        <v>45</v>
      </c>
      <c r="AD181">
        <v>54</v>
      </c>
      <c r="AE181">
        <v>9</v>
      </c>
      <c r="AF181">
        <v>26</v>
      </c>
      <c r="AG181">
        <v>4</v>
      </c>
      <c r="AH181">
        <v>2</v>
      </c>
      <c r="AI181">
        <v>57</v>
      </c>
      <c r="AJ181">
        <v>1</v>
      </c>
    </row>
    <row r="182" spans="1:75">
      <c r="A182" s="7">
        <v>2011</v>
      </c>
      <c r="B182">
        <v>77</v>
      </c>
      <c r="C182">
        <v>61</v>
      </c>
      <c r="D182">
        <v>60</v>
      </c>
      <c r="E182">
        <v>24</v>
      </c>
      <c r="F182">
        <v>92</v>
      </c>
      <c r="G182">
        <v>51</v>
      </c>
      <c r="H182">
        <v>15</v>
      </c>
      <c r="I182">
        <v>1</v>
      </c>
      <c r="J182">
        <v>47</v>
      </c>
      <c r="L182" s="38"/>
      <c r="M182" s="7">
        <v>2011</v>
      </c>
      <c r="O182">
        <v>9</v>
      </c>
      <c r="P182">
        <v>11</v>
      </c>
      <c r="Q182">
        <v>36</v>
      </c>
      <c r="R182">
        <v>1</v>
      </c>
      <c r="S182">
        <v>59</v>
      </c>
      <c r="T182">
        <v>57</v>
      </c>
      <c r="U182">
        <v>6</v>
      </c>
      <c r="V182">
        <v>52</v>
      </c>
      <c r="Y182" s="7">
        <v>2011</v>
      </c>
      <c r="Z182">
        <v>57</v>
      </c>
      <c r="AA182">
        <v>61</v>
      </c>
      <c r="AB182">
        <v>34</v>
      </c>
      <c r="AC182">
        <v>64</v>
      </c>
      <c r="AD182">
        <v>58</v>
      </c>
      <c r="AE182">
        <v>1</v>
      </c>
      <c r="AF182">
        <v>47</v>
      </c>
      <c r="AG182">
        <v>3</v>
      </c>
      <c r="AH182">
        <v>5</v>
      </c>
      <c r="AI182">
        <v>65</v>
      </c>
      <c r="AJ182">
        <v>18</v>
      </c>
    </row>
    <row r="183" spans="1:75">
      <c r="A183" s="7">
        <v>2012</v>
      </c>
      <c r="B183">
        <v>79</v>
      </c>
      <c r="C183">
        <v>59</v>
      </c>
      <c r="D183">
        <v>56</v>
      </c>
      <c r="E183">
        <v>27</v>
      </c>
      <c r="F183">
        <v>92</v>
      </c>
      <c r="G183">
        <v>52</v>
      </c>
      <c r="H183">
        <v>17</v>
      </c>
      <c r="I183">
        <v>1</v>
      </c>
      <c r="J183">
        <v>43</v>
      </c>
      <c r="M183" s="7">
        <v>2012</v>
      </c>
      <c r="N183">
        <v>43</v>
      </c>
      <c r="O183">
        <v>18</v>
      </c>
      <c r="P183">
        <v>11</v>
      </c>
      <c r="Q183">
        <v>37</v>
      </c>
      <c r="R183">
        <v>6</v>
      </c>
      <c r="S183">
        <v>73</v>
      </c>
      <c r="T183">
        <v>70</v>
      </c>
      <c r="U183">
        <v>1</v>
      </c>
      <c r="V183">
        <v>46</v>
      </c>
      <c r="Y183" s="7">
        <v>2012</v>
      </c>
      <c r="Z183">
        <v>44</v>
      </c>
      <c r="AA183">
        <v>70</v>
      </c>
      <c r="AB183">
        <v>20</v>
      </c>
      <c r="AC183">
        <v>56</v>
      </c>
      <c r="AD183">
        <v>54</v>
      </c>
      <c r="AE183">
        <v>2</v>
      </c>
      <c r="AF183">
        <v>43</v>
      </c>
      <c r="AG183">
        <v>27</v>
      </c>
      <c r="AH183">
        <v>1</v>
      </c>
      <c r="AI183">
        <v>52</v>
      </c>
      <c r="AJ183">
        <v>48</v>
      </c>
    </row>
    <row r="184" spans="1:75">
      <c r="A184" s="7">
        <v>2013</v>
      </c>
      <c r="B184">
        <v>69</v>
      </c>
      <c r="C184">
        <v>57</v>
      </c>
      <c r="D184">
        <v>45</v>
      </c>
      <c r="E184">
        <v>12</v>
      </c>
      <c r="F184">
        <v>75</v>
      </c>
      <c r="G184">
        <v>38</v>
      </c>
      <c r="H184">
        <v>6</v>
      </c>
      <c r="I184">
        <v>1</v>
      </c>
      <c r="J184">
        <v>26</v>
      </c>
      <c r="M184" s="7">
        <v>2013</v>
      </c>
      <c r="N184">
        <v>32</v>
      </c>
      <c r="O184">
        <v>2</v>
      </c>
      <c r="P184">
        <v>1</v>
      </c>
      <c r="Q184">
        <v>17</v>
      </c>
      <c r="S184">
        <v>52</v>
      </c>
      <c r="T184">
        <v>50</v>
      </c>
      <c r="V184">
        <v>6</v>
      </c>
      <c r="Y184" s="7">
        <v>2013</v>
      </c>
      <c r="Z184">
        <v>22</v>
      </c>
      <c r="AA184">
        <v>53</v>
      </c>
      <c r="AB184">
        <v>3</v>
      </c>
      <c r="AC184">
        <v>61</v>
      </c>
      <c r="AD184">
        <v>57</v>
      </c>
      <c r="AE184">
        <v>1</v>
      </c>
      <c r="AF184">
        <v>34</v>
      </c>
      <c r="AG184">
        <v>5</v>
      </c>
      <c r="AH184">
        <v>8</v>
      </c>
      <c r="AI184">
        <v>44</v>
      </c>
      <c r="AJ184">
        <v>19</v>
      </c>
    </row>
    <row r="185" spans="1:75">
      <c r="A185" s="7">
        <v>2014</v>
      </c>
      <c r="B185">
        <v>80</v>
      </c>
      <c r="C185">
        <v>63</v>
      </c>
      <c r="D185">
        <v>51</v>
      </c>
      <c r="E185">
        <v>14</v>
      </c>
      <c r="F185">
        <v>87</v>
      </c>
      <c r="G185">
        <v>36</v>
      </c>
      <c r="H185">
        <v>2</v>
      </c>
      <c r="I185">
        <v>1</v>
      </c>
      <c r="J185">
        <v>34</v>
      </c>
      <c r="M185" s="7">
        <v>2014</v>
      </c>
      <c r="N185">
        <v>35</v>
      </c>
      <c r="O185">
        <v>2</v>
      </c>
      <c r="P185">
        <v>1</v>
      </c>
      <c r="Q185">
        <v>32</v>
      </c>
      <c r="R185">
        <v>17</v>
      </c>
      <c r="S185">
        <v>63</v>
      </c>
      <c r="T185">
        <v>34</v>
      </c>
      <c r="U185">
        <v>11</v>
      </c>
      <c r="V185">
        <v>22</v>
      </c>
      <c r="Y185" s="7">
        <v>2014</v>
      </c>
      <c r="Z185">
        <v>63</v>
      </c>
      <c r="AA185">
        <v>58</v>
      </c>
      <c r="AB185">
        <v>5</v>
      </c>
      <c r="AC185">
        <v>42</v>
      </c>
      <c r="AD185">
        <v>69</v>
      </c>
      <c r="AE185">
        <v>1</v>
      </c>
      <c r="AF185">
        <v>36</v>
      </c>
      <c r="AG185">
        <v>8</v>
      </c>
      <c r="AH185">
        <v>12</v>
      </c>
      <c r="AI185">
        <v>78</v>
      </c>
      <c r="AJ185">
        <v>13</v>
      </c>
    </row>
    <row r="186" spans="1:75">
      <c r="A186" s="7">
        <v>2015</v>
      </c>
      <c r="B186">
        <v>79</v>
      </c>
      <c r="C186">
        <v>69</v>
      </c>
      <c r="D186">
        <v>49</v>
      </c>
      <c r="E186">
        <v>19</v>
      </c>
      <c r="F186">
        <v>91</v>
      </c>
      <c r="G186">
        <v>28</v>
      </c>
      <c r="H186">
        <v>12</v>
      </c>
      <c r="I186">
        <v>1</v>
      </c>
      <c r="J186">
        <v>31</v>
      </c>
      <c r="M186" s="7">
        <v>2015</v>
      </c>
      <c r="N186">
        <v>49</v>
      </c>
      <c r="O186">
        <v>14</v>
      </c>
      <c r="P186">
        <v>27</v>
      </c>
      <c r="Q186">
        <v>26</v>
      </c>
      <c r="R186">
        <v>2</v>
      </c>
      <c r="S186">
        <v>44</v>
      </c>
      <c r="T186">
        <v>51</v>
      </c>
      <c r="U186">
        <v>1</v>
      </c>
      <c r="V186">
        <v>19</v>
      </c>
      <c r="Y186" s="7">
        <v>2015</v>
      </c>
      <c r="Z186">
        <v>22</v>
      </c>
      <c r="AA186">
        <v>76</v>
      </c>
      <c r="AB186">
        <v>15</v>
      </c>
      <c r="AC186">
        <v>24</v>
      </c>
      <c r="AD186">
        <v>57</v>
      </c>
      <c r="AE186">
        <v>1</v>
      </c>
      <c r="AF186">
        <v>26</v>
      </c>
      <c r="AG186">
        <v>3</v>
      </c>
      <c r="AH186">
        <v>4</v>
      </c>
      <c r="AI186">
        <v>64</v>
      </c>
      <c r="AJ186">
        <v>29</v>
      </c>
    </row>
    <row r="187" spans="1:75">
      <c r="A187" s="7">
        <v>2016</v>
      </c>
      <c r="B187">
        <v>74</v>
      </c>
      <c r="C187">
        <v>69</v>
      </c>
      <c r="D187">
        <v>48</v>
      </c>
      <c r="E187">
        <v>4</v>
      </c>
      <c r="F187">
        <v>81</v>
      </c>
      <c r="H187">
        <v>1</v>
      </c>
      <c r="J187">
        <v>12</v>
      </c>
      <c r="M187" s="7">
        <v>2016</v>
      </c>
      <c r="N187">
        <v>44</v>
      </c>
      <c r="O187">
        <v>3</v>
      </c>
      <c r="P187">
        <v>1</v>
      </c>
      <c r="Q187">
        <v>2</v>
      </c>
      <c r="R187">
        <v>12</v>
      </c>
      <c r="S187">
        <v>67</v>
      </c>
      <c r="T187">
        <v>45</v>
      </c>
      <c r="V187">
        <v>5</v>
      </c>
      <c r="Y187" s="7">
        <v>2016</v>
      </c>
      <c r="Z187">
        <v>39</v>
      </c>
      <c r="AA187">
        <v>65</v>
      </c>
      <c r="AB187">
        <v>48</v>
      </c>
      <c r="AC187">
        <v>45</v>
      </c>
      <c r="AD187">
        <v>60</v>
      </c>
      <c r="AE187">
        <v>2</v>
      </c>
      <c r="AF187">
        <v>42</v>
      </c>
      <c r="AG187">
        <v>5</v>
      </c>
      <c r="AH187">
        <v>22</v>
      </c>
      <c r="AI187">
        <v>1</v>
      </c>
      <c r="AJ187">
        <v>8</v>
      </c>
    </row>
    <row r="188" spans="1:75">
      <c r="A188" s="7">
        <v>2017</v>
      </c>
      <c r="B188">
        <v>79</v>
      </c>
      <c r="C188">
        <v>66</v>
      </c>
      <c r="D188">
        <v>52</v>
      </c>
      <c r="E188">
        <v>21</v>
      </c>
      <c r="F188">
        <v>87</v>
      </c>
      <c r="G188">
        <v>35</v>
      </c>
      <c r="H188">
        <v>4</v>
      </c>
      <c r="I188">
        <v>1</v>
      </c>
      <c r="J188">
        <v>36</v>
      </c>
      <c r="M188" s="7">
        <v>2017</v>
      </c>
      <c r="N188">
        <v>56</v>
      </c>
      <c r="O188">
        <v>23</v>
      </c>
      <c r="P188">
        <v>1</v>
      </c>
      <c r="Q188">
        <v>18</v>
      </c>
      <c r="R188">
        <v>11</v>
      </c>
      <c r="S188">
        <v>74</v>
      </c>
      <c r="T188">
        <v>34</v>
      </c>
      <c r="U188">
        <v>7</v>
      </c>
      <c r="V188">
        <v>35</v>
      </c>
      <c r="Y188" s="7">
        <v>2017</v>
      </c>
      <c r="Z188">
        <v>27</v>
      </c>
      <c r="AA188">
        <v>55</v>
      </c>
      <c r="AB188">
        <v>13</v>
      </c>
      <c r="AC188">
        <v>59</v>
      </c>
      <c r="AD188">
        <v>76</v>
      </c>
      <c r="AE188">
        <v>2</v>
      </c>
      <c r="AF188">
        <v>25</v>
      </c>
      <c r="AG188">
        <v>11</v>
      </c>
      <c r="AH188">
        <v>1</v>
      </c>
      <c r="AI188">
        <v>81</v>
      </c>
      <c r="AJ188">
        <v>48</v>
      </c>
    </row>
    <row r="189" spans="1:75">
      <c r="A189" s="6">
        <v>2018</v>
      </c>
      <c r="B189" s="5">
        <v>77</v>
      </c>
      <c r="C189" s="5">
        <v>61</v>
      </c>
      <c r="D189" s="5">
        <v>44</v>
      </c>
      <c r="E189" s="5">
        <v>23</v>
      </c>
      <c r="F189" s="5">
        <v>84</v>
      </c>
      <c r="G189" s="5">
        <v>33</v>
      </c>
      <c r="H189" s="5">
        <v>1</v>
      </c>
      <c r="I189" s="5">
        <v>6</v>
      </c>
      <c r="J189" s="5">
        <v>1</v>
      </c>
      <c r="M189" s="6">
        <v>2018</v>
      </c>
      <c r="N189" s="5">
        <v>45</v>
      </c>
      <c r="O189" s="5">
        <v>25</v>
      </c>
      <c r="P189" s="5">
        <v>28</v>
      </c>
      <c r="Q189" s="5">
        <v>24</v>
      </c>
      <c r="R189" s="5">
        <v>19</v>
      </c>
      <c r="S189" s="5">
        <v>58</v>
      </c>
      <c r="T189" s="5">
        <v>37</v>
      </c>
      <c r="U189" s="5">
        <v>1</v>
      </c>
      <c r="V189" s="5">
        <v>13</v>
      </c>
      <c r="Y189" s="6">
        <v>2018</v>
      </c>
      <c r="Z189" s="5">
        <v>36</v>
      </c>
      <c r="AA189" s="5">
        <v>69</v>
      </c>
      <c r="AB189" s="5">
        <v>3</v>
      </c>
      <c r="AC189" s="5">
        <v>38</v>
      </c>
      <c r="AD189" s="5">
        <v>52</v>
      </c>
      <c r="AE189" s="5">
        <v>8</v>
      </c>
      <c r="AF189" s="5">
        <v>25</v>
      </c>
      <c r="AG189" s="5">
        <v>16</v>
      </c>
      <c r="AH189" s="5">
        <v>5</v>
      </c>
      <c r="AI189" s="5">
        <v>63</v>
      </c>
      <c r="AJ189" s="5">
        <v>1</v>
      </c>
    </row>
    <row r="190" spans="1:75">
      <c r="A190" s="7" t="s">
        <v>95</v>
      </c>
      <c r="B190" s="14">
        <f>AVERAGE(B151:B189)</f>
        <v>75.461538461538467</v>
      </c>
      <c r="C190" s="14">
        <f t="shared" ref="C190:J190" si="107">AVERAGE(C151:C189)</f>
        <v>62.641025641025642</v>
      </c>
      <c r="D190" s="14">
        <f t="shared" si="107"/>
        <v>51.58064516129032</v>
      </c>
      <c r="E190" s="14">
        <f t="shared" si="107"/>
        <v>19.394736842105264</v>
      </c>
      <c r="F190" s="14">
        <f t="shared" si="107"/>
        <v>86.692307692307693</v>
      </c>
      <c r="G190" s="14">
        <f t="shared" si="107"/>
        <v>36.9</v>
      </c>
      <c r="H190" s="14">
        <f t="shared" si="107"/>
        <v>7.7631578947368425</v>
      </c>
      <c r="I190" s="14">
        <f t="shared" si="107"/>
        <v>1.3461538461538463</v>
      </c>
      <c r="J190" s="14">
        <f t="shared" si="107"/>
        <v>30.423076923076923</v>
      </c>
      <c r="M190" s="7" t="s">
        <v>95</v>
      </c>
      <c r="N190" s="14">
        <f>AVERAGE(N151:N189)</f>
        <v>45.055555555555557</v>
      </c>
      <c r="O190" s="14">
        <f t="shared" ref="O190:V190" si="108">AVERAGE(O151:O189)</f>
        <v>9.7948717948717956</v>
      </c>
      <c r="P190" s="14">
        <f t="shared" si="108"/>
        <v>12.538461538461538</v>
      </c>
      <c r="Q190" s="14">
        <f t="shared" si="108"/>
        <v>18.46153846153846</v>
      </c>
      <c r="R190" s="14">
        <f t="shared" si="108"/>
        <v>5.7894736842105265</v>
      </c>
      <c r="S190" s="14">
        <f t="shared" si="108"/>
        <v>63.794871794871796</v>
      </c>
      <c r="T190" s="14">
        <f t="shared" si="108"/>
        <v>48.487179487179489</v>
      </c>
      <c r="U190" s="14">
        <f t="shared" si="108"/>
        <v>9.0303030303030312</v>
      </c>
      <c r="V190" s="14">
        <f t="shared" si="108"/>
        <v>26.666666666666668</v>
      </c>
      <c r="Y190" s="7" t="s">
        <v>95</v>
      </c>
      <c r="Z190" s="14">
        <f>AVERAGE(Z151:Z189)</f>
        <v>33.513513513513516</v>
      </c>
      <c r="AA190" s="14">
        <f t="shared" ref="AA190:AJ190" si="109">AVERAGE(AA151:AA189)</f>
        <v>55.948717948717949</v>
      </c>
      <c r="AB190" s="14">
        <f t="shared" si="109"/>
        <v>18.567567567567568</v>
      </c>
      <c r="AC190" s="14">
        <f t="shared" si="109"/>
        <v>52.53125</v>
      </c>
      <c r="AD190" s="14">
        <f t="shared" si="109"/>
        <v>57</v>
      </c>
      <c r="AE190" s="14">
        <f t="shared" si="109"/>
        <v>3.7948717948717947</v>
      </c>
      <c r="AF190" s="14">
        <f t="shared" si="109"/>
        <v>29</v>
      </c>
      <c r="AG190" s="14">
        <f t="shared" si="109"/>
        <v>7.7631578947368425</v>
      </c>
      <c r="AH190" s="14">
        <f t="shared" si="109"/>
        <v>5.5789473684210522</v>
      </c>
      <c r="AI190" s="14">
        <f t="shared" si="109"/>
        <v>61.055555555555557</v>
      </c>
      <c r="AJ190" s="14">
        <f t="shared" si="109"/>
        <v>20.297297297297298</v>
      </c>
    </row>
    <row r="191" spans="1:75">
      <c r="A191" s="7" t="s">
        <v>286</v>
      </c>
      <c r="B191" s="13">
        <v>-1.3461538461538538</v>
      </c>
      <c r="C191" s="13">
        <v>-2.3846153846153868</v>
      </c>
      <c r="D191" s="59">
        <v>-7.6400999999999994</v>
      </c>
      <c r="E191" s="13">
        <v>-8.1692307692307509</v>
      </c>
      <c r="F191" s="13">
        <v>-0.86923076923076792</v>
      </c>
      <c r="G191" s="13">
        <v>1.3572</v>
      </c>
      <c r="H191" s="13">
        <v>-0.99230769230769056</v>
      </c>
      <c r="I191" s="13">
        <v>0.33076923076923137</v>
      </c>
      <c r="J191" s="13">
        <v>-5.4756</v>
      </c>
      <c r="M191" s="7" t="s">
        <v>286</v>
      </c>
      <c r="N191" s="13">
        <v>-1.9811999999999999</v>
      </c>
      <c r="O191" s="13">
        <f t="shared" ref="O191:V191" si="110">TREND(O151:O189,$A$151:$A$189,$A$189)-TREND(O151:O189,$A$151:$A$189,$A$151)</f>
        <v>4.5307692307692378</v>
      </c>
      <c r="P191" s="13">
        <f t="shared" si="110"/>
        <v>-5.0307692307692378</v>
      </c>
      <c r="Q191" s="13">
        <f t="shared" si="110"/>
        <v>3.1076923076923322</v>
      </c>
      <c r="R191" s="13">
        <v>3.4384615384615245</v>
      </c>
      <c r="S191" s="13">
        <f t="shared" si="110"/>
        <v>-16.976923076923072</v>
      </c>
      <c r="T191" s="13">
        <f t="shared" si="110"/>
        <v>-7.0538461538461092</v>
      </c>
      <c r="U191" s="13">
        <v>-10.153846153846189</v>
      </c>
      <c r="V191" s="13">
        <f t="shared" si="110"/>
        <v>-7.1076923076922753</v>
      </c>
      <c r="Y191" s="7" t="s">
        <v>286</v>
      </c>
      <c r="Z191" s="13">
        <v>16.77692307692314</v>
      </c>
      <c r="AA191" s="13">
        <v>19.784615384615336</v>
      </c>
      <c r="AB191" s="13">
        <v>-3.5384615384615472</v>
      </c>
      <c r="AC191" s="13">
        <v>-9.8903999999999996</v>
      </c>
      <c r="AD191" s="13">
        <v>1.9846153846153811</v>
      </c>
      <c r="AE191" s="13">
        <v>-1.4153846153846104</v>
      </c>
      <c r="AF191" s="13">
        <v>10.807692307692378</v>
      </c>
      <c r="AG191" s="13">
        <v>0.59999999999999787</v>
      </c>
      <c r="AH191" s="13">
        <v>2.9461538461538339</v>
      </c>
      <c r="AI191" s="13">
        <v>-6.6999999999999886</v>
      </c>
      <c r="AJ191" s="13">
        <v>6.8692307692307963</v>
      </c>
    </row>
    <row r="192" spans="1:75">
      <c r="A192" t="s">
        <v>287</v>
      </c>
      <c r="C192" s="17">
        <f>CORREL('[1]Western IOD'!$F$114:$F$152,C151:C189)</f>
        <v>0.60749956162691399</v>
      </c>
      <c r="D192" s="17">
        <f>CORREL('[1]Western IOD'!$C$114:$C$152,D151:D189)</f>
        <v>-0.43176814702760435</v>
      </c>
      <c r="E192" s="17">
        <f>CORREL('[1]Western IOD'!$C$114:$C$152,E151:E189)</f>
        <v>-0.74475433003550517</v>
      </c>
      <c r="F192" s="17">
        <f>CORREL(F151:F189,[1]IOD!$F$114:$F$152)</f>
        <v>0.4556157424019448</v>
      </c>
      <c r="G192" s="17">
        <f>CORREL(G151:G189,[1]IOD!$F$114:$F$152)</f>
        <v>4.5327971343426801E-3</v>
      </c>
      <c r="H192" s="17">
        <f>CORREL(H151:H189,[1]IOD!$F$114:$F$152)</f>
        <v>-8.2674989197580082E-2</v>
      </c>
      <c r="I192" s="17">
        <f>CORREL(I151:I189,[1]IOD!$F$114:$F$152)</f>
        <v>8.6155032986157704E-2</v>
      </c>
      <c r="O192">
        <f>CORREL(O151:O189,[1]IOD!$F$114:$F$152)</f>
        <v>0.21039469160869234</v>
      </c>
      <c r="P192">
        <f>CORREL(P151:P189,[1]IOD!$D$114:$D$152)</f>
        <v>-0.38241354424761748</v>
      </c>
      <c r="Q192">
        <f>CORREL(Q151:Q189,[1]IOD!$E$114:$E$152)</f>
        <v>-0.34852511812959475</v>
      </c>
      <c r="R192">
        <f>CORREL(R151:R189,[1]IOD!$E$114:$E$152)</f>
        <v>0.15815077785624676</v>
      </c>
      <c r="S192">
        <f>CORREL(S151:S189,'[1]Western IOD'!$B$114:$B$152)</f>
        <v>-0.10508093673837342</v>
      </c>
      <c r="T192">
        <f>CORREL(T151:T189,[1]IOD!$E$114:$E$152)</f>
        <v>-0.30428218313721378</v>
      </c>
      <c r="U192">
        <f>CORREL(U151:U189,'[1]Western IOD'!$F$114:$F$152)</f>
        <v>-0.42156027640588833</v>
      </c>
      <c r="V192">
        <f>CORREL(V151:V189,'[1]Western IOD'!$D$114:$D$152)</f>
        <v>-0.34675361856022874</v>
      </c>
      <c r="AC192">
        <f>CORREL(AC151:AC189,[1]IOD!$F$114:$F$152)</f>
        <v>9.1400936058045387E-3</v>
      </c>
    </row>
    <row r="193" spans="1:151">
      <c r="A193" s="15"/>
      <c r="B193">
        <f>CORREL(B151:B189,[1]PDO!$C$82:$C$120)</f>
        <v>0.17830000160521325</v>
      </c>
      <c r="C193">
        <f>CORREL(C151:C189,[1]PDO!$D$82:$D$120)</f>
        <v>0.32333512623523475</v>
      </c>
      <c r="D193">
        <f>CORREL(D151:D189,[1]PDO!$E$82:$E$120)</f>
        <v>2.2902459258392054E-2</v>
      </c>
      <c r="E193">
        <f>CORREL(E151:E189,[1]PDO!$C$82:$C$120)</f>
        <v>-0.11784524527191011</v>
      </c>
      <c r="F193">
        <f>CORREL(F151:F189,[1]PDO!$C$82:$C$120)</f>
        <v>0.24651274226588082</v>
      </c>
      <c r="G193">
        <f>CORREL(G151:G189,[1]PDO!$B$82:$B$120)</f>
        <v>-0.49300756683656488</v>
      </c>
      <c r="H193">
        <f>CORREL(H151:H189,[1]PDO!$B$82:$B$120)</f>
        <v>-0.18535387317997218</v>
      </c>
      <c r="I193">
        <f>CORREL(I151:I189,[1]PDO!$C$82:$C$120)</f>
        <v>0.15596069638156701</v>
      </c>
      <c r="J193">
        <f>CORREL(J151:J189,[1]PDO!$C$82:$C$120)</f>
        <v>-0.2547259038042331</v>
      </c>
      <c r="L193" s="55" t="s">
        <v>291</v>
      </c>
      <c r="M193" s="55"/>
      <c r="N193" s="55"/>
      <c r="O193" s="55"/>
      <c r="P193" s="55"/>
    </row>
    <row r="194" spans="1:151">
      <c r="A194" s="15"/>
      <c r="D194">
        <f>CORREL(D151:D189,'[1]Western IOD'!$D$114:$D$152)</f>
        <v>-0.42881302059482596</v>
      </c>
      <c r="E194">
        <f>CORREL(E151:E189,'[1]Western IOD'!$C$114:$C$152)</f>
        <v>-0.74475433003550517</v>
      </c>
      <c r="F194">
        <f>CORREL(F151:F189,'[1]Western IOD'!$C$114:$C$152)</f>
        <v>1.9657035302520554E-2</v>
      </c>
      <c r="G194">
        <f>CORREL(G151:G189,'[1]Western IOD'!$C$114:$C$152)</f>
        <v>9.5925669496645549E-2</v>
      </c>
      <c r="H194">
        <f>CORREL(H151:H189,'[1]Western IOD'!$C$114:$C$152)</f>
        <v>-0.59988785972361591</v>
      </c>
    </row>
    <row r="195" spans="1:151">
      <c r="A195" s="58" t="s">
        <v>278</v>
      </c>
      <c r="AM195" s="28" t="s">
        <v>341</v>
      </c>
      <c r="AS195" s="55" t="s">
        <v>347</v>
      </c>
      <c r="AZ195" s="7"/>
      <c r="BF195" s="55" t="s">
        <v>140</v>
      </c>
      <c r="BM195" s="7"/>
      <c r="BS195" s="55" t="s">
        <v>141</v>
      </c>
      <c r="BZ195" s="7"/>
      <c r="CF195" s="55" t="s">
        <v>142</v>
      </c>
      <c r="CM195" s="7"/>
      <c r="CT195" s="7"/>
      <c r="CZ195" s="55" t="s">
        <v>347</v>
      </c>
      <c r="DG195" s="7"/>
      <c r="DM195" s="55" t="s">
        <v>140</v>
      </c>
      <c r="DT195" s="7"/>
      <c r="DZ195" s="55" t="s">
        <v>141</v>
      </c>
      <c r="EG195" s="7"/>
      <c r="EM195" s="55" t="s">
        <v>142</v>
      </c>
      <c r="ET195" s="7"/>
    </row>
    <row r="196" spans="1:151">
      <c r="A196" s="67" t="s">
        <v>92</v>
      </c>
      <c r="B196" s="5" t="s">
        <v>145</v>
      </c>
      <c r="C196" s="5" t="s">
        <v>144</v>
      </c>
      <c r="D196" s="5" t="s">
        <v>146</v>
      </c>
      <c r="E196" s="5" t="s">
        <v>147</v>
      </c>
      <c r="F196" s="5" t="s">
        <v>148</v>
      </c>
      <c r="G196" s="5" t="s">
        <v>149</v>
      </c>
      <c r="H196" s="5" t="s">
        <v>151</v>
      </c>
      <c r="I196" s="5" t="s">
        <v>152</v>
      </c>
      <c r="J196" s="5" t="s">
        <v>158</v>
      </c>
      <c r="K196" s="5" t="s">
        <v>159</v>
      </c>
      <c r="L196" s="5" t="s">
        <v>156</v>
      </c>
      <c r="M196" s="5" t="s">
        <v>157</v>
      </c>
      <c r="N196" s="5" t="s">
        <v>154</v>
      </c>
      <c r="O196" s="5" t="s">
        <v>155</v>
      </c>
      <c r="P196" s="5" t="s">
        <v>153</v>
      </c>
      <c r="Q196" s="5" t="s">
        <v>267</v>
      </c>
      <c r="S196" s="28" t="s">
        <v>290</v>
      </c>
      <c r="AA196">
        <f>_xlfn.T.DIST.2T((ABS(AJ197)*SQRT(30))/SQRT(1-AJ197^2),30)</f>
        <v>4.9560250806217107E-2</v>
      </c>
      <c r="AM196" s="67" t="s">
        <v>92</v>
      </c>
      <c r="AN196" s="5" t="s">
        <v>78</v>
      </c>
      <c r="AO196" s="5" t="s">
        <v>79</v>
      </c>
      <c r="AP196" s="5" t="s">
        <v>80</v>
      </c>
      <c r="AQ196" s="5" t="s">
        <v>342</v>
      </c>
      <c r="AR196" s="5" t="s">
        <v>82</v>
      </c>
      <c r="AS196" s="5" t="s">
        <v>83</v>
      </c>
      <c r="AT196" s="5" t="s">
        <v>84</v>
      </c>
      <c r="AU196" s="5" t="s">
        <v>343</v>
      </c>
      <c r="AV196" s="5" t="s">
        <v>344</v>
      </c>
      <c r="AW196" s="5" t="s">
        <v>87</v>
      </c>
      <c r="AX196" s="5" t="s">
        <v>88</v>
      </c>
      <c r="AY196" s="5" t="s">
        <v>345</v>
      </c>
      <c r="AZ196" s="6" t="s">
        <v>346</v>
      </c>
      <c r="BA196" s="5" t="s">
        <v>78</v>
      </c>
      <c r="BB196" s="5" t="s">
        <v>79</v>
      </c>
      <c r="BC196" s="5" t="s">
        <v>80</v>
      </c>
      <c r="BD196" s="5" t="s">
        <v>342</v>
      </c>
      <c r="BE196" s="5" t="s">
        <v>82</v>
      </c>
      <c r="BF196" s="5" t="s">
        <v>83</v>
      </c>
      <c r="BG196" s="5" t="s">
        <v>84</v>
      </c>
      <c r="BH196" s="5" t="s">
        <v>343</v>
      </c>
      <c r="BI196" s="5" t="s">
        <v>344</v>
      </c>
      <c r="BJ196" s="5" t="s">
        <v>87</v>
      </c>
      <c r="BK196" s="5" t="s">
        <v>88</v>
      </c>
      <c r="BL196" s="5" t="s">
        <v>345</v>
      </c>
      <c r="BM196" s="6" t="s">
        <v>346</v>
      </c>
      <c r="BN196" s="5" t="s">
        <v>78</v>
      </c>
      <c r="BO196" s="5" t="s">
        <v>79</v>
      </c>
      <c r="BP196" s="5" t="s">
        <v>80</v>
      </c>
      <c r="BQ196" s="5" t="s">
        <v>342</v>
      </c>
      <c r="BR196" s="5" t="s">
        <v>82</v>
      </c>
      <c r="BS196" s="5" t="s">
        <v>83</v>
      </c>
      <c r="BT196" s="5" t="s">
        <v>84</v>
      </c>
      <c r="BU196" s="5" t="s">
        <v>343</v>
      </c>
      <c r="BV196" s="5" t="s">
        <v>344</v>
      </c>
      <c r="BW196" s="5" t="s">
        <v>87</v>
      </c>
      <c r="BX196" s="5" t="s">
        <v>88</v>
      </c>
      <c r="BY196" s="5" t="s">
        <v>345</v>
      </c>
      <c r="BZ196" s="6" t="s">
        <v>346</v>
      </c>
      <c r="CA196" s="5" t="s">
        <v>78</v>
      </c>
      <c r="CB196" s="5" t="s">
        <v>79</v>
      </c>
      <c r="CC196" s="5" t="s">
        <v>80</v>
      </c>
      <c r="CD196" s="5" t="s">
        <v>342</v>
      </c>
      <c r="CE196" s="5" t="s">
        <v>82</v>
      </c>
      <c r="CF196" s="5" t="s">
        <v>83</v>
      </c>
      <c r="CG196" s="5" t="s">
        <v>84</v>
      </c>
      <c r="CH196" s="5" t="s">
        <v>343</v>
      </c>
      <c r="CI196" s="5" t="s">
        <v>344</v>
      </c>
      <c r="CJ196" s="5" t="s">
        <v>87</v>
      </c>
      <c r="CK196" s="5" t="s">
        <v>88</v>
      </c>
      <c r="CL196" s="5" t="s">
        <v>345</v>
      </c>
      <c r="CM196" s="6" t="s">
        <v>346</v>
      </c>
      <c r="CT196" s="67" t="s">
        <v>5</v>
      </c>
      <c r="CU196" s="5" t="s">
        <v>78</v>
      </c>
      <c r="CV196" s="5" t="s">
        <v>79</v>
      </c>
      <c r="CW196" s="5" t="s">
        <v>80</v>
      </c>
      <c r="CX196" s="5" t="s">
        <v>342</v>
      </c>
      <c r="CY196" s="5" t="s">
        <v>82</v>
      </c>
      <c r="CZ196" s="5" t="s">
        <v>83</v>
      </c>
      <c r="DA196" s="5" t="s">
        <v>84</v>
      </c>
      <c r="DB196" s="5" t="s">
        <v>343</v>
      </c>
      <c r="DC196" s="5" t="s">
        <v>344</v>
      </c>
      <c r="DD196" s="5" t="s">
        <v>87</v>
      </c>
      <c r="DE196" s="5" t="s">
        <v>88</v>
      </c>
      <c r="DF196" s="5" t="s">
        <v>345</v>
      </c>
      <c r="DG196" s="6" t="s">
        <v>346</v>
      </c>
      <c r="DH196" s="5" t="s">
        <v>78</v>
      </c>
      <c r="DI196" s="5" t="s">
        <v>79</v>
      </c>
      <c r="DJ196" s="5" t="s">
        <v>80</v>
      </c>
      <c r="DK196" s="5" t="s">
        <v>342</v>
      </c>
      <c r="DL196" s="5" t="s">
        <v>82</v>
      </c>
      <c r="DM196" s="5" t="s">
        <v>83</v>
      </c>
      <c r="DN196" s="5" t="s">
        <v>84</v>
      </c>
      <c r="DO196" s="5" t="s">
        <v>343</v>
      </c>
      <c r="DP196" s="5" t="s">
        <v>344</v>
      </c>
      <c r="DQ196" s="5" t="s">
        <v>87</v>
      </c>
      <c r="DR196" s="5" t="s">
        <v>88</v>
      </c>
      <c r="DS196" s="5" t="s">
        <v>345</v>
      </c>
      <c r="DT196" s="6" t="s">
        <v>346</v>
      </c>
      <c r="DU196" s="5" t="s">
        <v>78</v>
      </c>
      <c r="DV196" s="5" t="s">
        <v>79</v>
      </c>
      <c r="DW196" s="5" t="s">
        <v>80</v>
      </c>
      <c r="DX196" s="5" t="s">
        <v>342</v>
      </c>
      <c r="DY196" s="5" t="s">
        <v>82</v>
      </c>
      <c r="DZ196" s="5" t="s">
        <v>83</v>
      </c>
      <c r="EA196" s="5" t="s">
        <v>84</v>
      </c>
      <c r="EB196" s="5" t="s">
        <v>343</v>
      </c>
      <c r="EC196" s="5" t="s">
        <v>344</v>
      </c>
      <c r="ED196" s="5" t="s">
        <v>87</v>
      </c>
      <c r="EE196" s="5" t="s">
        <v>88</v>
      </c>
      <c r="EF196" s="5" t="s">
        <v>345</v>
      </c>
      <c r="EG196" s="6" t="s">
        <v>346</v>
      </c>
      <c r="EH196" s="5" t="s">
        <v>78</v>
      </c>
      <c r="EI196" s="5" t="s">
        <v>79</v>
      </c>
      <c r="EJ196" s="5" t="s">
        <v>80</v>
      </c>
      <c r="EK196" s="5" t="s">
        <v>342</v>
      </c>
      <c r="EL196" s="5" t="s">
        <v>82</v>
      </c>
      <c r="EM196" s="5" t="s">
        <v>83</v>
      </c>
      <c r="EN196" s="5" t="s">
        <v>84</v>
      </c>
      <c r="EO196" s="5" t="s">
        <v>343</v>
      </c>
      <c r="EP196" s="5" t="s">
        <v>344</v>
      </c>
      <c r="EQ196" s="5" t="s">
        <v>87</v>
      </c>
      <c r="ER196" s="5" t="s">
        <v>88</v>
      </c>
      <c r="ES196" s="5" t="s">
        <v>345</v>
      </c>
      <c r="ET196" s="6" t="s">
        <v>346</v>
      </c>
    </row>
    <row r="197" spans="1:151">
      <c r="A197" s="66" t="s">
        <v>160</v>
      </c>
      <c r="B197" s="17">
        <f>CORREL($B$151:$B$189,H47:H85)</f>
        <v>0.14464526212731321</v>
      </c>
      <c r="C197" s="17">
        <f>CORREL($B$151:$B$189,I47:I85)</f>
        <v>2.1790753710789142E-2</v>
      </c>
      <c r="D197" s="17">
        <f>CORREL($B$151:$B$189,J47:J85)</f>
        <v>0.20435405532332016</v>
      </c>
      <c r="E197" s="17">
        <f>CORREL($B$151:$B$189,K47:K85)</f>
        <v>0.19583373259264983</v>
      </c>
      <c r="F197" s="17">
        <f>CORREL($B$151:$B$189,L47:L85)</f>
        <v>0.11597060322927585</v>
      </c>
      <c r="G197" s="17">
        <f t="shared" ref="G197:O197" si="111">CORREL($B$151:$B$189,M47:M85)</f>
        <v>0.21780534248224742</v>
      </c>
      <c r="H197" s="17">
        <f t="shared" si="111"/>
        <v>0.44493912628610943</v>
      </c>
      <c r="I197" s="17">
        <f t="shared" si="111"/>
        <v>0.48800093584491072</v>
      </c>
      <c r="J197" s="17">
        <f t="shared" si="111"/>
        <v>0.28688471283766154</v>
      </c>
      <c r="K197" s="17">
        <f t="shared" si="111"/>
        <v>0.33110883671370106</v>
      </c>
      <c r="L197" s="17">
        <f t="shared" si="111"/>
        <v>0.35754258592664762</v>
      </c>
      <c r="M197" s="17">
        <f>CORREL($B$151:$B$189,S47:S85)</f>
        <v>0.4052532134365795</v>
      </c>
      <c r="N197" s="17">
        <f t="shared" si="111"/>
        <v>0.37166190492783252</v>
      </c>
      <c r="O197" s="17">
        <f t="shared" si="111"/>
        <v>0.48224257604349652</v>
      </c>
      <c r="P197" s="17">
        <f>CORREL($B$151:$B$189,V47:V85)</f>
        <v>0.55258373885258272</v>
      </c>
      <c r="Q197" s="17">
        <f>CORREL($B$151:$B$189,W47:W85)</f>
        <v>0.13932584580331966</v>
      </c>
      <c r="S197" s="17">
        <f>_xlfn.T.DIST.2T((ABS(B197)*SQRT(37))/SQRT(1-B197^2),37)</f>
        <v>0.37964375222295921</v>
      </c>
      <c r="T197" s="17">
        <f>_xlfn.T.DIST.2T((ABS(C197)*SQRT(37))/SQRT(1-C197^2),37)</f>
        <v>0.89524438108277082</v>
      </c>
      <c r="U197" s="17">
        <f t="shared" ref="U197:AH205" si="112">_xlfn.T.DIST.2T((ABS(D197)*SQRT(37))/SQRT(1-D197^2),37)</f>
        <v>0.21207202795299834</v>
      </c>
      <c r="V197" s="17">
        <f t="shared" si="112"/>
        <v>0.23216434809684214</v>
      </c>
      <c r="W197" s="17">
        <f t="shared" si="112"/>
        <v>0.48202425624151846</v>
      </c>
      <c r="X197" s="17">
        <f t="shared" si="112"/>
        <v>0.18286160978753849</v>
      </c>
      <c r="Y197" s="17">
        <f t="shared" si="112"/>
        <v>4.5376824179694146E-3</v>
      </c>
      <c r="Z197" s="17">
        <f t="shared" si="112"/>
        <v>1.6243259967052429E-3</v>
      </c>
      <c r="AA197" s="17">
        <f>_xlfn.T.DIST.2T((ABS(J197)*SQRT(37))/SQRT(1-J197^2),37)</f>
        <v>7.6604560999152818E-2</v>
      </c>
      <c r="AB197" s="17">
        <f t="shared" si="112"/>
        <v>3.9496173902565671E-2</v>
      </c>
      <c r="AC197" s="17">
        <f t="shared" si="112"/>
        <v>2.5440253633521377E-2</v>
      </c>
      <c r="AD197" s="17">
        <f t="shared" si="112"/>
        <v>1.0487662316262728E-2</v>
      </c>
      <c r="AE197" s="17">
        <f t="shared" si="112"/>
        <v>1.9824383883654713E-2</v>
      </c>
      <c r="AF197" s="17">
        <f t="shared" si="112"/>
        <v>1.8780272466987142E-3</v>
      </c>
      <c r="AG197" s="17">
        <f t="shared" si="112"/>
        <v>2.6464637671346153E-4</v>
      </c>
      <c r="AH197" s="17">
        <f t="shared" si="112"/>
        <v>0.3975985759105829</v>
      </c>
      <c r="AI197" s="17"/>
      <c r="AJ197" s="17">
        <v>0.35</v>
      </c>
      <c r="AK197" s="17"/>
      <c r="AL197" s="17"/>
      <c r="AM197" s="66" t="s">
        <v>160</v>
      </c>
      <c r="AN197" s="17">
        <f>CORREL($B$151:$B$189,CU$197:CU$235)</f>
        <v>0.17784458517341664</v>
      </c>
      <c r="AO197" s="17">
        <f t="shared" ref="AO197:CM197" si="113">CORREL($B$151:$B$189,CV$197:CV$235)</f>
        <v>0.16033787892030582</v>
      </c>
      <c r="AP197" s="17">
        <f t="shared" si="113"/>
        <v>0.10356437057752045</v>
      </c>
      <c r="AQ197" s="17">
        <f t="shared" si="113"/>
        <v>9.3934349438299578E-2</v>
      </c>
      <c r="AR197" s="17">
        <f t="shared" si="113"/>
        <v>-3.7252093357131462E-3</v>
      </c>
      <c r="AS197" s="17">
        <f t="shared" si="113"/>
        <v>0.16756919351414681</v>
      </c>
      <c r="AT197" s="17">
        <f t="shared" si="113"/>
        <v>-2.5910364506787516E-2</v>
      </c>
      <c r="AU197" s="17">
        <f t="shared" si="113"/>
        <v>7.6077383514264726E-2</v>
      </c>
      <c r="AV197" s="17">
        <f t="shared" si="113"/>
        <v>0.14158269867213757</v>
      </c>
      <c r="AW197" s="17">
        <f t="shared" si="113"/>
        <v>0.2025241231048833</v>
      </c>
      <c r="AX197" s="17">
        <f t="shared" si="113"/>
        <v>2.2828053479928789E-2</v>
      </c>
      <c r="AY197" s="17">
        <f t="shared" si="113"/>
        <v>0.3811293308628193</v>
      </c>
      <c r="AZ197" s="69">
        <f t="shared" si="113"/>
        <v>0.20131108351817095</v>
      </c>
      <c r="BA197" s="17">
        <f t="shared" si="113"/>
        <v>-0.19687709305796361</v>
      </c>
      <c r="BB197" s="17">
        <f t="shared" si="113"/>
        <v>3.3570250075275004E-2</v>
      </c>
      <c r="BC197" s="17">
        <f t="shared" si="113"/>
        <v>-5.1528853221111164E-2</v>
      </c>
      <c r="BD197" s="17">
        <f t="shared" si="113"/>
        <v>-9.8273681351718087E-2</v>
      </c>
      <c r="BE197" s="17">
        <f t="shared" si="113"/>
        <v>-0.29072125711441166</v>
      </c>
      <c r="BF197" s="17">
        <f t="shared" si="113"/>
        <v>-0.32441029274818367</v>
      </c>
      <c r="BG197" s="17">
        <f t="shared" si="113"/>
        <v>-0.22463780492957489</v>
      </c>
      <c r="BH197" s="17">
        <f t="shared" si="113"/>
        <v>-0.2953572763086032</v>
      </c>
      <c r="BI197" s="17">
        <f t="shared" si="113"/>
        <v>-0.18090020457271141</v>
      </c>
      <c r="BJ197" s="17">
        <f t="shared" si="113"/>
        <v>8.3869219159342492E-2</v>
      </c>
      <c r="BK197" s="17">
        <f t="shared" si="113"/>
        <v>-0.29007425820869531</v>
      </c>
      <c r="BL197" s="17">
        <f t="shared" si="113"/>
        <v>-0.18758077274394647</v>
      </c>
      <c r="BM197" s="69">
        <f t="shared" si="113"/>
        <v>-0.27828549080205578</v>
      </c>
      <c r="BN197" s="17">
        <f t="shared" si="113"/>
        <v>8.2405037826178279E-2</v>
      </c>
      <c r="BO197" s="17">
        <f t="shared" si="113"/>
        <v>2.2032878209879474E-2</v>
      </c>
      <c r="BP197" s="17">
        <f t="shared" si="113"/>
        <v>5.9696199507391752E-2</v>
      </c>
      <c r="BQ197" s="17">
        <f t="shared" si="113"/>
        <v>-6.0648891775386064E-2</v>
      </c>
      <c r="BR197" s="17">
        <f t="shared" si="113"/>
        <v>-8.1019023843406937E-2</v>
      </c>
      <c r="BS197" s="17">
        <f t="shared" si="113"/>
        <v>0.10995072909555878</v>
      </c>
      <c r="BT197" s="17">
        <f t="shared" si="113"/>
        <v>-0.24303512557837686</v>
      </c>
      <c r="BU197" s="17">
        <f t="shared" si="113"/>
        <v>9.9119250572062528E-2</v>
      </c>
      <c r="BV197" s="17">
        <f t="shared" si="113"/>
        <v>-2.5449616492264109E-2</v>
      </c>
      <c r="BW197" s="17">
        <f t="shared" si="113"/>
        <v>4.190334560233365E-2</v>
      </c>
      <c r="BX197" s="17">
        <f t="shared" si="113"/>
        <v>-0.1124400830186833</v>
      </c>
      <c r="BY197" s="17">
        <f t="shared" si="113"/>
        <v>-1.2511237878623221E-3</v>
      </c>
      <c r="BZ197" s="68">
        <f t="shared" si="113"/>
        <v>-3.2889726072183705E-2</v>
      </c>
      <c r="CA197" s="17">
        <f t="shared" si="113"/>
        <v>0.46180204840538008</v>
      </c>
      <c r="CB197" s="17">
        <f t="shared" si="113"/>
        <v>0.25361331288286881</v>
      </c>
      <c r="CC197" s="17">
        <f t="shared" si="113"/>
        <v>0.22666007001549951</v>
      </c>
      <c r="CD197" s="17">
        <f t="shared" si="113"/>
        <v>0.3434615222485099</v>
      </c>
      <c r="CE197" s="17">
        <f t="shared" si="113"/>
        <v>0.5144225654855854</v>
      </c>
      <c r="CF197" s="17">
        <f t="shared" si="113"/>
        <v>0.46747028167780041</v>
      </c>
      <c r="CG197" s="17">
        <f t="shared" si="113"/>
        <v>0.3938815073806064</v>
      </c>
      <c r="CH197" s="17">
        <f t="shared" si="113"/>
        <v>0.497253770941122</v>
      </c>
      <c r="CI197" s="17">
        <f t="shared" si="113"/>
        <v>0.38146106385167039</v>
      </c>
      <c r="CJ197" s="17">
        <f t="shared" si="113"/>
        <v>0.21939727539343049</v>
      </c>
      <c r="CK197" s="17">
        <f t="shared" si="113"/>
        <v>0.45976293703270049</v>
      </c>
      <c r="CL197" s="17">
        <f t="shared" si="113"/>
        <v>0.45976293703270049</v>
      </c>
      <c r="CM197" s="17">
        <f t="shared" si="113"/>
        <v>0.59535046521985147</v>
      </c>
      <c r="CT197" s="64">
        <v>1980</v>
      </c>
      <c r="CU197" s="14">
        <v>523.66543674857098</v>
      </c>
      <c r="CV197" s="14">
        <v>26.405096995125049</v>
      </c>
      <c r="CW197" s="14">
        <v>24.04963450324955</v>
      </c>
      <c r="CX197" s="14">
        <v>291.80654571460548</v>
      </c>
      <c r="CY197" s="14">
        <v>306.8278428552768</v>
      </c>
      <c r="CZ197" s="14">
        <v>479.46917036187597</v>
      </c>
      <c r="DA197" s="14">
        <v>128.59120993347719</v>
      </c>
      <c r="DB197" s="14">
        <v>472.19017783195227</v>
      </c>
      <c r="DC197" s="14">
        <v>391.45491050224314</v>
      </c>
      <c r="DD197" s="14">
        <v>137.3399208970159</v>
      </c>
      <c r="DE197" s="14">
        <v>605.613721069436</v>
      </c>
      <c r="DF197" s="14">
        <v>323.64173138487422</v>
      </c>
      <c r="DG197" s="70">
        <v>326.58031797769559</v>
      </c>
      <c r="DH197" s="14">
        <v>187.815769585575</v>
      </c>
      <c r="DI197" s="14">
        <v>8.9147141088133992</v>
      </c>
      <c r="DJ197" s="14">
        <v>9.10229135527746</v>
      </c>
      <c r="DK197" s="14">
        <v>34.973682322917497</v>
      </c>
      <c r="DL197" s="14">
        <v>36.017731315962799</v>
      </c>
      <c r="DM197" s="14">
        <v>137.892116960496</v>
      </c>
      <c r="DN197" s="14">
        <v>6.49053843827829</v>
      </c>
      <c r="DO197" s="14">
        <v>187.09009826821199</v>
      </c>
      <c r="DP197" s="14">
        <v>64.9466382841821</v>
      </c>
      <c r="DQ197" s="14">
        <v>15.7449486112328</v>
      </c>
      <c r="DR197" s="14">
        <v>144.16127704355</v>
      </c>
      <c r="DS197" s="14">
        <v>44.969083793957303</v>
      </c>
      <c r="DT197" s="70">
        <v>64.737848518208594</v>
      </c>
      <c r="DU197" s="14">
        <v>207.43913837139601</v>
      </c>
      <c r="DV197" s="14">
        <v>9.8182503667392993</v>
      </c>
      <c r="DW197" s="14">
        <v>7.48126445912688</v>
      </c>
      <c r="DX197" s="14">
        <v>107.435447344086</v>
      </c>
      <c r="DY197" s="14">
        <v>133.83867308735699</v>
      </c>
      <c r="DZ197" s="14">
        <v>159.82581966350301</v>
      </c>
      <c r="EA197" s="14">
        <v>30.5437773387984</v>
      </c>
      <c r="EB197" s="14">
        <v>189.64159217638201</v>
      </c>
      <c r="EC197" s="14">
        <v>117.33841148696401</v>
      </c>
      <c r="ED197" s="14">
        <v>20.947240147813101</v>
      </c>
      <c r="EE197" s="14">
        <v>186.59937535907099</v>
      </c>
      <c r="EF197" s="14">
        <v>95.809135799044896</v>
      </c>
      <c r="EG197" s="70">
        <v>110.21740550491199</v>
      </c>
      <c r="EH197" s="14">
        <v>128.4105287916</v>
      </c>
      <c r="EI197" s="14">
        <v>7.67213251957235</v>
      </c>
      <c r="EJ197" s="14">
        <v>7.4660786888452098</v>
      </c>
      <c r="EK197" s="14">
        <v>149.39741604760201</v>
      </c>
      <c r="EL197" s="14">
        <v>136.971438451957</v>
      </c>
      <c r="EM197" s="14">
        <v>181.75123373787699</v>
      </c>
      <c r="EN197" s="14">
        <v>91.556894156400503</v>
      </c>
      <c r="EO197" s="14">
        <v>95.458487387358304</v>
      </c>
      <c r="EP197" s="14">
        <v>209.169860731097</v>
      </c>
      <c r="EQ197" s="14">
        <v>100.64773213797</v>
      </c>
      <c r="ER197" s="14">
        <v>274.85306866681498</v>
      </c>
      <c r="ES197" s="14">
        <v>274.85306866681498</v>
      </c>
      <c r="ET197" s="14">
        <v>151.62506395457501</v>
      </c>
      <c r="EU197" s="14"/>
    </row>
    <row r="198" spans="1:151">
      <c r="A198" s="66" t="s">
        <v>224</v>
      </c>
      <c r="B198" s="17">
        <f>CORREL($C$151:$C$189,H47:H85)</f>
        <v>2.6265280129934093E-2</v>
      </c>
      <c r="C198" s="17">
        <f t="shared" ref="C198:Q198" si="114">CORREL($C$151:$C$189,I47:I85)</f>
        <v>0.10065213575975389</v>
      </c>
      <c r="D198" s="17">
        <f t="shared" si="114"/>
        <v>0.24156917905821404</v>
      </c>
      <c r="E198" s="17">
        <f t="shared" si="114"/>
        <v>0.36135813228569641</v>
      </c>
      <c r="F198" s="17">
        <f t="shared" si="114"/>
        <v>0.3002453102962383</v>
      </c>
      <c r="G198" s="17">
        <f t="shared" si="114"/>
        <v>0.34954082684352095</v>
      </c>
      <c r="H198" s="17">
        <f t="shared" si="114"/>
        <v>0.46826701434209594</v>
      </c>
      <c r="I198" s="17">
        <f t="shared" si="114"/>
        <v>0.66635607698919797</v>
      </c>
      <c r="J198" s="17">
        <f t="shared" si="114"/>
        <v>0.59779652612058953</v>
      </c>
      <c r="K198" s="17">
        <f t="shared" si="114"/>
        <v>0.65369659411216796</v>
      </c>
      <c r="L198" s="17">
        <f t="shared" si="114"/>
        <v>0.64211589093243593</v>
      </c>
      <c r="M198" s="17">
        <f t="shared" si="114"/>
        <v>0.64797909130073483</v>
      </c>
      <c r="N198" s="17">
        <f t="shared" si="114"/>
        <v>0.65221635590250981</v>
      </c>
      <c r="O198" s="17">
        <f t="shared" si="114"/>
        <v>0.65153569413288825</v>
      </c>
      <c r="P198" s="17">
        <f t="shared" si="114"/>
        <v>0.57161394460247283</v>
      </c>
      <c r="Q198" s="17">
        <f t="shared" si="114"/>
        <v>0.31626112160356651</v>
      </c>
      <c r="S198" s="17">
        <f t="shared" ref="S198:T205" si="115">_xlfn.T.DIST.2T((ABS(B198)*SQRT(37))/SQRT(1-B198^2),37)</f>
        <v>0.87389170524930981</v>
      </c>
      <c r="T198" s="17">
        <f t="shared" si="115"/>
        <v>0.54207847423590416</v>
      </c>
      <c r="U198" s="17">
        <f t="shared" si="112"/>
        <v>0.13845782841576132</v>
      </c>
      <c r="V198" s="17">
        <f t="shared" si="112"/>
        <v>2.3806308761356258E-2</v>
      </c>
      <c r="W198" s="17">
        <f t="shared" si="112"/>
        <v>6.3292295336703941E-2</v>
      </c>
      <c r="X198" s="17">
        <f t="shared" si="112"/>
        <v>2.9169981095728527E-2</v>
      </c>
      <c r="Y198" s="17">
        <f t="shared" si="112"/>
        <v>2.6438435739632405E-3</v>
      </c>
      <c r="Z198" s="17">
        <f t="shared" si="112"/>
        <v>3.6444121800226021E-6</v>
      </c>
      <c r="AA198" s="17">
        <f t="shared" si="112"/>
        <v>5.8552441877114791E-5</v>
      </c>
      <c r="AB198" s="17">
        <f t="shared" si="112"/>
        <v>6.412722780769624E-6</v>
      </c>
      <c r="AC198" s="17">
        <f t="shared" si="112"/>
        <v>1.0514970049628356E-5</v>
      </c>
      <c r="AD198" s="17">
        <f t="shared" si="112"/>
        <v>8.207252281285734E-6</v>
      </c>
      <c r="AE198" s="17">
        <f t="shared" si="112"/>
        <v>6.8390953432939501E-6</v>
      </c>
      <c r="AF198" s="17">
        <f t="shared" si="112"/>
        <v>7.0437395077151383E-6</v>
      </c>
      <c r="AG198" s="17">
        <f t="shared" si="112"/>
        <v>1.4406275051939449E-4</v>
      </c>
      <c r="AH198" s="17">
        <f t="shared" si="112"/>
        <v>4.9825020637628101E-2</v>
      </c>
      <c r="AM198" s="66" t="s">
        <v>224</v>
      </c>
      <c r="AN198" s="17">
        <f>CORREL($C$151:$C$189,CU$197:CU$235)</f>
        <v>0.16212226440907318</v>
      </c>
      <c r="AO198" s="17">
        <f t="shared" ref="AO198:CM198" si="116">CORREL($C$151:$C$189,CV$197:CV$235)</f>
        <v>0.10125448298113851</v>
      </c>
      <c r="AP198" s="17">
        <f t="shared" si="116"/>
        <v>0.15069138534556747</v>
      </c>
      <c r="AQ198" s="17">
        <f t="shared" si="116"/>
        <v>0.12792546362367035</v>
      </c>
      <c r="AR198" s="17">
        <f t="shared" si="116"/>
        <v>0.20288364806062595</v>
      </c>
      <c r="AS198" s="17">
        <f t="shared" si="116"/>
        <v>0.12577306028589558</v>
      </c>
      <c r="AT198" s="17">
        <f t="shared" si="116"/>
        <v>6.0080475080195303E-2</v>
      </c>
      <c r="AU198" s="17">
        <f t="shared" si="116"/>
        <v>0.15127273255085633</v>
      </c>
      <c r="AV198" s="17">
        <f t="shared" si="116"/>
        <v>7.2105739231304936E-2</v>
      </c>
      <c r="AW198" s="17">
        <f t="shared" si="116"/>
        <v>0.1709497944940869</v>
      </c>
      <c r="AX198" s="17">
        <f t="shared" si="116"/>
        <v>0.12491579273609547</v>
      </c>
      <c r="AY198" s="17">
        <f t="shared" si="116"/>
        <v>0.2837317486411457</v>
      </c>
      <c r="AZ198" s="68">
        <f t="shared" si="116"/>
        <v>0.27898858703290597</v>
      </c>
      <c r="BA198" s="17">
        <f t="shared" si="116"/>
        <v>-2.4062844699085349E-2</v>
      </c>
      <c r="BB198" s="17">
        <f t="shared" si="116"/>
        <v>0.24918832535975136</v>
      </c>
      <c r="BC198" s="17">
        <f t="shared" si="116"/>
        <v>0.28458620668643964</v>
      </c>
      <c r="BD198" s="17">
        <f t="shared" si="116"/>
        <v>0.15280236552562168</v>
      </c>
      <c r="BE198" s="17">
        <f t="shared" si="116"/>
        <v>-8.1037888092504909E-2</v>
      </c>
      <c r="BF198" s="17">
        <f t="shared" si="116"/>
        <v>-0.11637606901264412</v>
      </c>
      <c r="BG198" s="17">
        <f t="shared" si="116"/>
        <v>-3.5904116433225406E-3</v>
      </c>
      <c r="BH198" s="17">
        <f t="shared" si="116"/>
        <v>-0.19164228906921174</v>
      </c>
      <c r="BI198" s="17">
        <f t="shared" si="116"/>
        <v>-0.1261238755251195</v>
      </c>
      <c r="BJ198" s="17">
        <f t="shared" si="116"/>
        <v>0.20695271940789223</v>
      </c>
      <c r="BK198" s="17">
        <f t="shared" si="116"/>
        <v>-5.4416537904859577E-2</v>
      </c>
      <c r="BL198" s="17">
        <f t="shared" si="116"/>
        <v>-0.14722839554967548</v>
      </c>
      <c r="BM198" s="68">
        <f t="shared" si="116"/>
        <v>-5.5788113706688416E-2</v>
      </c>
      <c r="BN198" s="17">
        <f t="shared" si="116"/>
        <v>4.1176426234941839E-2</v>
      </c>
      <c r="BO198" s="17">
        <f t="shared" si="116"/>
        <v>-2.8299924447397717E-2</v>
      </c>
      <c r="BP198" s="17">
        <f t="shared" si="116"/>
        <v>4.1542475190470177E-2</v>
      </c>
      <c r="BQ198" s="17">
        <f t="shared" si="116"/>
        <v>-0.12427006712249319</v>
      </c>
      <c r="BR198" s="17">
        <f t="shared" si="116"/>
        <v>7.6793675328043612E-2</v>
      </c>
      <c r="BS198" s="17">
        <f t="shared" si="116"/>
        <v>-4.5233284679621483E-2</v>
      </c>
      <c r="BT198" s="17">
        <f t="shared" si="116"/>
        <v>-5.4337129779330175E-2</v>
      </c>
      <c r="BU198" s="17">
        <f t="shared" si="116"/>
        <v>0.17132463381172297</v>
      </c>
      <c r="BV198" s="17">
        <f t="shared" si="116"/>
        <v>-0.2065691225183923</v>
      </c>
      <c r="BW198" s="17">
        <f t="shared" si="116"/>
        <v>-8.3106082178845603E-2</v>
      </c>
      <c r="BX198" s="17">
        <f t="shared" si="116"/>
        <v>-0.13257000989179354</v>
      </c>
      <c r="BY198" s="17">
        <f t="shared" si="116"/>
        <v>-3.6115414584003511E-2</v>
      </c>
      <c r="BZ198" s="68">
        <f t="shared" si="116"/>
        <v>2.3165568037418934E-2</v>
      </c>
      <c r="CA198" s="17">
        <f t="shared" si="116"/>
        <v>0.32605046270817412</v>
      </c>
      <c r="CB198" s="17">
        <f t="shared" si="116"/>
        <v>-6.7980768776870898E-2</v>
      </c>
      <c r="CC198" s="17">
        <f t="shared" si="116"/>
        <v>-6.6443888607477325E-2</v>
      </c>
      <c r="CD198" s="17">
        <f t="shared" si="116"/>
        <v>0.22146193015554258</v>
      </c>
      <c r="CE198" s="17">
        <f t="shared" si="116"/>
        <v>0.55463826722402076</v>
      </c>
      <c r="CF198" s="17">
        <f t="shared" si="116"/>
        <v>0.39938856334162737</v>
      </c>
      <c r="CG198" s="17">
        <f t="shared" si="116"/>
        <v>0.1599443629923987</v>
      </c>
      <c r="CH198" s="17">
        <f t="shared" si="116"/>
        <v>0.42093481424514745</v>
      </c>
      <c r="CI198" s="17">
        <f t="shared" si="116"/>
        <v>0.36068348704258735</v>
      </c>
      <c r="CJ198" s="17">
        <f t="shared" si="116"/>
        <v>0.19533204139019308</v>
      </c>
      <c r="CK198" s="17">
        <f t="shared" si="116"/>
        <v>0.43403413216244047</v>
      </c>
      <c r="CL198" s="17">
        <f t="shared" si="116"/>
        <v>0.43403413216244047</v>
      </c>
      <c r="CM198" s="17">
        <f t="shared" si="116"/>
        <v>0.50458351154806036</v>
      </c>
      <c r="CT198" s="7">
        <v>1981</v>
      </c>
      <c r="CU198" s="14">
        <v>711.826890731189</v>
      </c>
      <c r="CV198" s="14">
        <v>127.48021455465262</v>
      </c>
      <c r="CW198" s="14">
        <v>132.20990394764493</v>
      </c>
      <c r="CX198" s="14">
        <v>408.39977730663219</v>
      </c>
      <c r="CY198" s="14">
        <v>410.77079996619273</v>
      </c>
      <c r="CZ198" s="14">
        <v>593.51769312821193</v>
      </c>
      <c r="DA198" s="14">
        <v>212.19876225507551</v>
      </c>
      <c r="DB198" s="14">
        <v>461.53573701443543</v>
      </c>
      <c r="DC198" s="14">
        <v>286.2850285022605</v>
      </c>
      <c r="DD198" s="14">
        <v>83.252865795434872</v>
      </c>
      <c r="DE198" s="14">
        <v>608.56618181556598</v>
      </c>
      <c r="DF198" s="14">
        <v>266.39358357589339</v>
      </c>
      <c r="DG198" s="71">
        <v>367.20414335611702</v>
      </c>
      <c r="DH198" s="14">
        <v>296.74413915501498</v>
      </c>
      <c r="DI198" s="14">
        <v>94.359298404372097</v>
      </c>
      <c r="DJ198" s="14">
        <v>92.631791449096596</v>
      </c>
      <c r="DK198" s="14">
        <v>172.96179827814001</v>
      </c>
      <c r="DL198" s="14">
        <v>170.614617385988</v>
      </c>
      <c r="DM198" s="14">
        <v>208.39010850400899</v>
      </c>
      <c r="DN198" s="14">
        <v>83.028903880854799</v>
      </c>
      <c r="DO198" s="14">
        <v>226.925629008497</v>
      </c>
      <c r="DP198" s="14">
        <v>89.145617733454301</v>
      </c>
      <c r="DQ198" s="14">
        <v>10.121954783708601</v>
      </c>
      <c r="DR198" s="14">
        <v>217.69912109422299</v>
      </c>
      <c r="DS198" s="14">
        <v>104.03960823094801</v>
      </c>
      <c r="DT198" s="71">
        <v>150.354856905471</v>
      </c>
      <c r="DU198" s="14">
        <v>285.15688859126601</v>
      </c>
      <c r="DV198" s="14">
        <v>26.977670327091001</v>
      </c>
      <c r="DW198" s="14">
        <v>30.847444058845198</v>
      </c>
      <c r="DX198" s="14">
        <v>138.553664019688</v>
      </c>
      <c r="DY198" s="14">
        <v>147.39799490386801</v>
      </c>
      <c r="DZ198" s="14">
        <v>242.00070427855201</v>
      </c>
      <c r="EA198" s="14">
        <v>81.755668162811602</v>
      </c>
      <c r="EB198" s="14">
        <v>145.30745121455701</v>
      </c>
      <c r="EC198" s="14">
        <v>53.586256066713197</v>
      </c>
      <c r="ED198" s="14">
        <v>9.4237228293561603</v>
      </c>
      <c r="EE198" s="14">
        <v>203.607555099981</v>
      </c>
      <c r="EF198" s="14">
        <v>48.8720283199184</v>
      </c>
      <c r="EG198" s="71">
        <v>107.459705115056</v>
      </c>
      <c r="EH198" s="14">
        <v>129.92586298490801</v>
      </c>
      <c r="EI198" s="14">
        <v>6.1432458231895204</v>
      </c>
      <c r="EJ198" s="14">
        <v>8.73066843970315</v>
      </c>
      <c r="EK198" s="14">
        <v>96.884315008804194</v>
      </c>
      <c r="EL198" s="14">
        <v>92.758187676336703</v>
      </c>
      <c r="EM198" s="14">
        <v>143.12688034565099</v>
      </c>
      <c r="EN198" s="14">
        <v>47.4141902114091</v>
      </c>
      <c r="EO198" s="14">
        <v>89.302656791381395</v>
      </c>
      <c r="EP198" s="14">
        <v>143.553154702093</v>
      </c>
      <c r="EQ198" s="14">
        <v>63.707188182370103</v>
      </c>
      <c r="ER198" s="14">
        <v>187.259505621362</v>
      </c>
      <c r="ES198" s="14">
        <v>187.259505621362</v>
      </c>
      <c r="ET198" s="14">
        <v>109.38958133558999</v>
      </c>
      <c r="EU198" s="14"/>
    </row>
    <row r="199" spans="1:151">
      <c r="A199" s="66" t="s">
        <v>225</v>
      </c>
      <c r="B199" s="17">
        <f>CORREL($D$151:$D$189,H47:H85)</f>
        <v>-0.25332310176357264</v>
      </c>
      <c r="C199" s="17">
        <f t="shared" ref="C199:Q199" si="117">CORREL($D$151:$D$189,I47:I85)</f>
        <v>-0.23683630967441435</v>
      </c>
      <c r="D199" s="17">
        <f t="shared" si="117"/>
        <v>-0.41446837352112947</v>
      </c>
      <c r="E199" s="17">
        <f>CORREL($D$151:$D$189,K47:K85)</f>
        <v>-0.44962127291102211</v>
      </c>
      <c r="F199" s="17">
        <f t="shared" si="117"/>
        <v>-0.23634646709849716</v>
      </c>
      <c r="G199" s="17">
        <f t="shared" si="117"/>
        <v>-0.30448410474225129</v>
      </c>
      <c r="H199" s="17">
        <f t="shared" si="117"/>
        <v>0.12487692356073186</v>
      </c>
      <c r="I199" s="17">
        <f t="shared" si="117"/>
        <v>0.13256402157187369</v>
      </c>
      <c r="J199" s="17">
        <f t="shared" si="117"/>
        <v>-0.17609281002625171</v>
      </c>
      <c r="K199" s="17">
        <f t="shared" si="117"/>
        <v>-7.6977297967442321E-2</v>
      </c>
      <c r="L199" s="17">
        <f t="shared" si="117"/>
        <v>-1.9487511534379616E-2</v>
      </c>
      <c r="M199" s="17">
        <f t="shared" si="117"/>
        <v>2.3145453810359096E-2</v>
      </c>
      <c r="N199" s="17">
        <f t="shared" si="117"/>
        <v>5.5400819558863688E-2</v>
      </c>
      <c r="O199" s="17">
        <f t="shared" si="117"/>
        <v>6.0616149773291363E-2</v>
      </c>
      <c r="P199" s="17">
        <f t="shared" si="117"/>
        <v>0.26638219418602294</v>
      </c>
      <c r="Q199" s="17">
        <f t="shared" si="117"/>
        <v>0.13125260400610858</v>
      </c>
      <c r="S199" s="17">
        <f t="shared" si="115"/>
        <v>0.11969983419776237</v>
      </c>
      <c r="T199" s="17">
        <f t="shared" si="115"/>
        <v>0.14659445310861632</v>
      </c>
      <c r="U199" s="17">
        <f t="shared" si="112"/>
        <v>8.7083059665981326E-3</v>
      </c>
      <c r="V199" s="17">
        <f t="shared" si="112"/>
        <v>4.0835458198427658E-3</v>
      </c>
      <c r="W199" s="17">
        <f t="shared" si="112"/>
        <v>0.1474561823102146</v>
      </c>
      <c r="X199" s="17">
        <f t="shared" si="112"/>
        <v>5.9475517705917934E-2</v>
      </c>
      <c r="Y199" s="17">
        <f t="shared" si="112"/>
        <v>0.44877702933428831</v>
      </c>
      <c r="Z199" s="17">
        <f t="shared" si="112"/>
        <v>0.42111584090599796</v>
      </c>
      <c r="AA199" s="17">
        <f t="shared" si="112"/>
        <v>0.28357314537477463</v>
      </c>
      <c r="AB199" s="17">
        <f t="shared" si="112"/>
        <v>0.64137678811451504</v>
      </c>
      <c r="AC199" s="17">
        <f t="shared" si="112"/>
        <v>0.9062649748225885</v>
      </c>
      <c r="AD199" s="17">
        <f t="shared" si="112"/>
        <v>0.88877129724292558</v>
      </c>
      <c r="AE199" s="17">
        <f t="shared" si="112"/>
        <v>0.73764102486530858</v>
      </c>
      <c r="AF199" s="17">
        <f t="shared" si="112"/>
        <v>0.71394061871957426</v>
      </c>
      <c r="AG199" s="17">
        <f t="shared" si="112"/>
        <v>0.10117114325990952</v>
      </c>
      <c r="AH199" s="17">
        <f t="shared" si="112"/>
        <v>0.42576572593025486</v>
      </c>
      <c r="AM199" s="66" t="s">
        <v>225</v>
      </c>
      <c r="AN199" s="17">
        <f>CORREL($D$151:$D$189,CU$197:CU$235)</f>
        <v>0.2220518107127899</v>
      </c>
      <c r="AO199" s="17">
        <f t="shared" ref="AO199:CM199" si="118">CORREL($D$151:$D$189,CV$197:CV$235)</f>
        <v>0.32494795930828146</v>
      </c>
      <c r="AP199" s="17">
        <f t="shared" si="118"/>
        <v>0.26281736581893023</v>
      </c>
      <c r="AQ199" s="17">
        <f t="shared" si="118"/>
        <v>-2.8231028951931768E-2</v>
      </c>
      <c r="AR199" s="17">
        <f t="shared" si="118"/>
        <v>-0.37688008802839879</v>
      </c>
      <c r="AS199" s="17">
        <f t="shared" si="118"/>
        <v>0.18569999406929549</v>
      </c>
      <c r="AT199" s="17">
        <f t="shared" si="118"/>
        <v>-0.29279324481923424</v>
      </c>
      <c r="AU199" s="17">
        <f t="shared" si="118"/>
        <v>9.6341632089227094E-2</v>
      </c>
      <c r="AV199" s="17">
        <f t="shared" si="118"/>
        <v>0.26758656829237482</v>
      </c>
      <c r="AW199" s="17">
        <f t="shared" si="118"/>
        <v>0.41161750333344371</v>
      </c>
      <c r="AX199" s="17">
        <f t="shared" si="118"/>
        <v>4.7007941083237935E-2</v>
      </c>
      <c r="AY199" s="17">
        <f t="shared" si="118"/>
        <v>0.13481546781618775</v>
      </c>
      <c r="AZ199" s="68">
        <f t="shared" si="118"/>
        <v>1.8702427256179415E-2</v>
      </c>
      <c r="BA199" s="17">
        <f t="shared" si="118"/>
        <v>8.7554746869995301E-2</v>
      </c>
      <c r="BB199" s="17">
        <f t="shared" si="118"/>
        <v>0.32995154993721881</v>
      </c>
      <c r="BC199" s="17">
        <f t="shared" si="118"/>
        <v>0.21676850977046941</v>
      </c>
      <c r="BD199" s="17">
        <f t="shared" si="118"/>
        <v>-3.1034343206157639E-3</v>
      </c>
      <c r="BE199" s="17">
        <f t="shared" si="118"/>
        <v>-0.33360101102509493</v>
      </c>
      <c r="BF199" s="17">
        <f t="shared" si="118"/>
        <v>5.109196112624443E-2</v>
      </c>
      <c r="BG199" s="17">
        <f t="shared" si="118"/>
        <v>-0.18599336980345907</v>
      </c>
      <c r="BH199" s="17">
        <f t="shared" si="118"/>
        <v>6.7090058366413685E-2</v>
      </c>
      <c r="BI199" s="17">
        <f t="shared" si="118"/>
        <v>0.21031793040531821</v>
      </c>
      <c r="BJ199" s="17">
        <f t="shared" si="118"/>
        <v>0.39785417793559702</v>
      </c>
      <c r="BK199" s="17">
        <f t="shared" si="118"/>
        <v>-4.2511012476287233E-2</v>
      </c>
      <c r="BL199" s="17">
        <f t="shared" si="118"/>
        <v>-0.25489540257562271</v>
      </c>
      <c r="BM199" s="68">
        <f t="shared" si="118"/>
        <v>-0.13404204188371865</v>
      </c>
      <c r="BN199" s="17">
        <f t="shared" si="118"/>
        <v>-5.1036357465051117E-3</v>
      </c>
      <c r="BO199" s="17">
        <f t="shared" si="118"/>
        <v>-7.7920024040568414E-2</v>
      </c>
      <c r="BP199" s="17">
        <f t="shared" si="118"/>
        <v>-2.4938952495042448E-2</v>
      </c>
      <c r="BQ199" s="17">
        <f t="shared" si="118"/>
        <v>-0.39086777525725913</v>
      </c>
      <c r="BR199" s="17">
        <f t="shared" si="118"/>
        <v>-0.45491075848981266</v>
      </c>
      <c r="BS199" s="17">
        <f t="shared" si="118"/>
        <v>-4.808908566935749E-2</v>
      </c>
      <c r="BT199" s="17">
        <f t="shared" si="118"/>
        <v>-0.60550437479637786</v>
      </c>
      <c r="BU199" s="17">
        <f t="shared" si="118"/>
        <v>-0.12534555330890043</v>
      </c>
      <c r="BV199" s="17">
        <f t="shared" si="118"/>
        <v>-3.5356101392170804E-2</v>
      </c>
      <c r="BW199" s="17">
        <f t="shared" si="118"/>
        <v>2.6662209945041575E-2</v>
      </c>
      <c r="BX199" s="17">
        <f t="shared" si="118"/>
        <v>-0.32473489007507439</v>
      </c>
      <c r="BY199" s="17">
        <f t="shared" si="118"/>
        <v>-0.19182659987774822</v>
      </c>
      <c r="BZ199" s="68">
        <f t="shared" si="118"/>
        <v>-0.39098011882629286</v>
      </c>
      <c r="CA199" s="17">
        <f t="shared" si="118"/>
        <v>0.39825161017064881</v>
      </c>
      <c r="CB199" s="17">
        <f t="shared" si="118"/>
        <v>0.26616301525213104</v>
      </c>
      <c r="CC199" s="17">
        <f t="shared" si="118"/>
        <v>0.45238852468701979</v>
      </c>
      <c r="CD199" s="17">
        <f t="shared" si="118"/>
        <v>0.30816646122164937</v>
      </c>
      <c r="CE199" s="17">
        <f t="shared" si="118"/>
        <v>0.1722621199439705</v>
      </c>
      <c r="CF199" s="17">
        <f t="shared" si="118"/>
        <v>0.37418984855751403</v>
      </c>
      <c r="CG199" s="17">
        <f t="shared" si="118"/>
        <v>0.4158455422175581</v>
      </c>
      <c r="CH199" s="17">
        <f t="shared" si="118"/>
        <v>0.37290918650515725</v>
      </c>
      <c r="CI199" s="17">
        <f t="shared" si="118"/>
        <v>0.33446447279693714</v>
      </c>
      <c r="CJ199" s="17">
        <f t="shared" si="118"/>
        <v>0.43212538124880251</v>
      </c>
      <c r="CK199" s="17">
        <f t="shared" si="118"/>
        <v>0.42069790104447574</v>
      </c>
      <c r="CL199" s="17">
        <f t="shared" si="118"/>
        <v>0.42069790104447574</v>
      </c>
      <c r="CM199" s="17">
        <f t="shared" si="118"/>
        <v>0.42548934378270659</v>
      </c>
      <c r="CT199" s="7">
        <v>1982</v>
      </c>
      <c r="CU199" s="14">
        <v>499.31155002368899</v>
      </c>
      <c r="CV199" s="14">
        <v>131.72212843287849</v>
      </c>
      <c r="CW199" s="14">
        <v>80.664815429125611</v>
      </c>
      <c r="CX199" s="14">
        <v>321.86943363279954</v>
      </c>
      <c r="CY199" s="14">
        <v>312.21471425245687</v>
      </c>
      <c r="CZ199" s="14">
        <v>457.21181266527537</v>
      </c>
      <c r="DA199" s="14">
        <v>164.75278788105146</v>
      </c>
      <c r="DB199" s="14">
        <v>421.30817132290002</v>
      </c>
      <c r="DC199" s="14">
        <v>325.30370635309407</v>
      </c>
      <c r="DD199" s="14">
        <v>102.57935809783291</v>
      </c>
      <c r="DE199" s="14">
        <v>593.75157512442092</v>
      </c>
      <c r="DF199" s="14">
        <v>381.22988810867997</v>
      </c>
      <c r="DG199" s="71">
        <v>383.50194276460394</v>
      </c>
      <c r="DH199" s="14">
        <v>139.44699720966901</v>
      </c>
      <c r="DI199" s="14">
        <v>74.382223519640405</v>
      </c>
      <c r="DJ199" s="14">
        <v>35.8697669113552</v>
      </c>
      <c r="DK199" s="14">
        <v>57.544093537317501</v>
      </c>
      <c r="DL199" s="14">
        <v>34.768050677570898</v>
      </c>
      <c r="DM199" s="14">
        <v>93.491914925560394</v>
      </c>
      <c r="DN199" s="14">
        <v>7.0707332778281602</v>
      </c>
      <c r="DO199" s="14">
        <v>150.13695481809501</v>
      </c>
      <c r="DP199" s="14">
        <v>57.487434486748697</v>
      </c>
      <c r="DQ199" s="14">
        <v>16.8302630401386</v>
      </c>
      <c r="DR199" s="14">
        <v>113.038526611742</v>
      </c>
      <c r="DS199" s="14">
        <v>66.480131705828995</v>
      </c>
      <c r="DT199" s="71">
        <v>84.436953673598893</v>
      </c>
      <c r="DU199" s="14">
        <v>212.68234726029499</v>
      </c>
      <c r="DV199" s="14">
        <v>26.892718714087199</v>
      </c>
      <c r="DW199" s="14">
        <v>19.640119797549499</v>
      </c>
      <c r="DX199" s="14">
        <v>120.32006182375601</v>
      </c>
      <c r="DY199" s="14">
        <v>155.18214020009299</v>
      </c>
      <c r="DZ199" s="14">
        <v>201.930580914534</v>
      </c>
      <c r="EA199" s="14">
        <v>74.923705709312898</v>
      </c>
      <c r="EB199" s="14">
        <v>167.62397537431099</v>
      </c>
      <c r="EC199" s="14">
        <v>89.144448281576402</v>
      </c>
      <c r="ED199" s="14">
        <v>15.7097080241287</v>
      </c>
      <c r="EE199" s="14">
        <v>221.31598330195499</v>
      </c>
      <c r="EF199" s="14">
        <v>117.36758143931699</v>
      </c>
      <c r="EG199" s="71">
        <v>135.119335164559</v>
      </c>
      <c r="EH199" s="14">
        <v>147.182205553725</v>
      </c>
      <c r="EI199" s="14">
        <v>30.447186199150899</v>
      </c>
      <c r="EJ199" s="14">
        <v>25.154928720220902</v>
      </c>
      <c r="EK199" s="14">
        <v>144.00527827172601</v>
      </c>
      <c r="EL199" s="14">
        <v>122.264523374793</v>
      </c>
      <c r="EM199" s="14">
        <v>161.789316825181</v>
      </c>
      <c r="EN199" s="14">
        <v>82.758348893910394</v>
      </c>
      <c r="EO199" s="14">
        <v>103.547241130494</v>
      </c>
      <c r="EP199" s="14">
        <v>178.67182358476899</v>
      </c>
      <c r="EQ199" s="14">
        <v>70.039387033565603</v>
      </c>
      <c r="ER199" s="14">
        <v>259.39706521072401</v>
      </c>
      <c r="ES199" s="14">
        <v>259.39706521072401</v>
      </c>
      <c r="ET199" s="14">
        <v>163.945653926446</v>
      </c>
      <c r="EU199" s="14"/>
    </row>
    <row r="200" spans="1:151">
      <c r="A200" s="66" t="s">
        <v>226</v>
      </c>
      <c r="B200" s="17">
        <f>CORREL($E$151:$E$189,H47:H85)</f>
        <v>-0.12017299425574857</v>
      </c>
      <c r="C200" s="17">
        <f t="shared" ref="C200:Q200" si="119">CORREL($E$151:$E$189,I47:I85)</f>
        <v>-0.19005859939806696</v>
      </c>
      <c r="D200" s="17">
        <f t="shared" si="119"/>
        <v>-0.45253139469499465</v>
      </c>
      <c r="E200" s="17">
        <f t="shared" si="119"/>
        <v>-0.58709013204045801</v>
      </c>
      <c r="F200" s="17">
        <f t="shared" si="119"/>
        <v>-0.49688100861674661</v>
      </c>
      <c r="G200" s="17">
        <f t="shared" si="119"/>
        <v>-0.53821407336765403</v>
      </c>
      <c r="H200" s="17">
        <f t="shared" si="119"/>
        <v>9.4625210693107711E-2</v>
      </c>
      <c r="I200" s="17">
        <f t="shared" si="119"/>
        <v>-0.15370739670272096</v>
      </c>
      <c r="J200" s="17">
        <f t="shared" si="119"/>
        <v>-0.49279871188397106</v>
      </c>
      <c r="K200" s="17">
        <f t="shared" si="119"/>
        <v>-0.41582632520209889</v>
      </c>
      <c r="L200" s="17">
        <f t="shared" si="119"/>
        <v>-0.33412306142096848</v>
      </c>
      <c r="M200" s="17">
        <f t="shared" si="119"/>
        <v>-0.27847902611708164</v>
      </c>
      <c r="N200" s="17">
        <f t="shared" si="119"/>
        <v>-0.28257506913489122</v>
      </c>
      <c r="O200" s="17">
        <f t="shared" si="119"/>
        <v>-0.18954514861767635</v>
      </c>
      <c r="P200" s="17">
        <f t="shared" si="119"/>
        <v>7.581937040339666E-2</v>
      </c>
      <c r="Q200" s="17">
        <f t="shared" si="119"/>
        <v>6.2328084660736721E-3</v>
      </c>
      <c r="S200" s="17">
        <f t="shared" si="115"/>
        <v>0.46617903054428012</v>
      </c>
      <c r="T200" s="17">
        <f t="shared" si="115"/>
        <v>0.24649723113461677</v>
      </c>
      <c r="U200" s="17">
        <f t="shared" si="112"/>
        <v>3.8216631250480209E-3</v>
      </c>
      <c r="V200" s="17">
        <f t="shared" si="112"/>
        <v>8.5408463130729045E-5</v>
      </c>
      <c r="W200" s="17">
        <f t="shared" si="112"/>
        <v>1.2921496458368135E-3</v>
      </c>
      <c r="X200" s="17">
        <f t="shared" si="112"/>
        <v>4.0909300434190229E-4</v>
      </c>
      <c r="Y200" s="17">
        <f t="shared" si="112"/>
        <v>0.56664731136109625</v>
      </c>
      <c r="Z200" s="17">
        <f t="shared" si="112"/>
        <v>0.35018032608752114</v>
      </c>
      <c r="AA200" s="17">
        <f t="shared" si="112"/>
        <v>1.4365480970724351E-3</v>
      </c>
      <c r="AB200" s="17">
        <f t="shared" si="112"/>
        <v>8.4693369233834696E-3</v>
      </c>
      <c r="AC200" s="17">
        <f t="shared" si="112"/>
        <v>3.7628860967794893E-2</v>
      </c>
      <c r="AD200" s="17">
        <f t="shared" si="112"/>
        <v>8.6041022341289991E-2</v>
      </c>
      <c r="AE200" s="17">
        <f t="shared" si="112"/>
        <v>8.1336139274658215E-2</v>
      </c>
      <c r="AF200" s="17">
        <f t="shared" si="112"/>
        <v>0.24779967396220168</v>
      </c>
      <c r="AG200" s="17">
        <f t="shared" si="112"/>
        <v>0.6464152472564888</v>
      </c>
      <c r="AH200" s="17">
        <f t="shared" si="112"/>
        <v>0.9699605324428352</v>
      </c>
      <c r="AM200" s="66" t="s">
        <v>226</v>
      </c>
      <c r="AN200" s="17">
        <f>CORREL($E$151:$E$189,CU$197:CU$235)</f>
        <v>0.24746305192430201</v>
      </c>
      <c r="AO200" s="17">
        <f t="shared" ref="AO200:CM200" si="120">CORREL($E$151:$E$189,CV$197:CV$235)</f>
        <v>1.9097444232509503E-2</v>
      </c>
      <c r="AP200" s="17">
        <f t="shared" si="120"/>
        <v>4.5430962133323274E-2</v>
      </c>
      <c r="AQ200" s="17">
        <f t="shared" si="120"/>
        <v>-4.70521762787387E-2</v>
      </c>
      <c r="AR200" s="17">
        <f t="shared" si="120"/>
        <v>-0.13806978444581949</v>
      </c>
      <c r="AS200" s="17">
        <f t="shared" si="120"/>
        <v>0.24732522530889084</v>
      </c>
      <c r="AT200" s="17">
        <f t="shared" si="120"/>
        <v>-4.9500227174970629E-2</v>
      </c>
      <c r="AU200" s="17">
        <f t="shared" si="120"/>
        <v>0.14613304394437507</v>
      </c>
      <c r="AV200" s="17">
        <f t="shared" si="120"/>
        <v>0.307365932436585</v>
      </c>
      <c r="AW200" s="17">
        <f t="shared" si="120"/>
        <v>0.44777090136021075</v>
      </c>
      <c r="AX200" s="17">
        <f t="shared" si="120"/>
        <v>2.6075428838807882E-2</v>
      </c>
      <c r="AY200" s="17">
        <f t="shared" si="120"/>
        <v>0.14277894684978901</v>
      </c>
      <c r="AZ200" s="68">
        <f t="shared" si="120"/>
        <v>-5.0251223419319584E-2</v>
      </c>
      <c r="BA200" s="17">
        <f t="shared" si="120"/>
        <v>4.3296330257988021E-2</v>
      </c>
      <c r="BB200" s="17">
        <f t="shared" si="120"/>
        <v>3.9244158075429261E-2</v>
      </c>
      <c r="BC200" s="17">
        <f t="shared" si="120"/>
        <v>-1.8571742677221316E-2</v>
      </c>
      <c r="BD200" s="17">
        <f t="shared" si="120"/>
        <v>-0.13746968851970709</v>
      </c>
      <c r="BE200" s="17">
        <f t="shared" si="120"/>
        <v>-0.3012816444482323</v>
      </c>
      <c r="BF200" s="17">
        <f t="shared" si="120"/>
        <v>5.8327858336339009E-2</v>
      </c>
      <c r="BG200" s="17">
        <f t="shared" si="120"/>
        <v>-0.18702005302078845</v>
      </c>
      <c r="BH200" s="17">
        <f t="shared" si="120"/>
        <v>-8.678325066329827E-2</v>
      </c>
      <c r="BI200" s="17">
        <f t="shared" si="120"/>
        <v>0.17275707505336618</v>
      </c>
      <c r="BJ200" s="17">
        <f t="shared" si="120"/>
        <v>0.2418461185105529</v>
      </c>
      <c r="BK200" s="17">
        <f t="shared" si="120"/>
        <v>-7.9768358160084318E-2</v>
      </c>
      <c r="BL200" s="17">
        <f t="shared" si="120"/>
        <v>-0.1463182960567232</v>
      </c>
      <c r="BM200" s="68">
        <f t="shared" si="120"/>
        <v>-0.27988754101843311</v>
      </c>
      <c r="BN200" s="17">
        <f t="shared" si="120"/>
        <v>0.1774175758077968</v>
      </c>
      <c r="BO200" s="17">
        <f t="shared" si="120"/>
        <v>-0.18680942796139541</v>
      </c>
      <c r="BP200" s="17">
        <f t="shared" si="120"/>
        <v>-8.6913473749970049E-2</v>
      </c>
      <c r="BQ200" s="17">
        <f t="shared" si="120"/>
        <v>-0.11400137371886067</v>
      </c>
      <c r="BR200" s="17">
        <f t="shared" si="120"/>
        <v>-7.5988087666160678E-2</v>
      </c>
      <c r="BS200" s="17">
        <f t="shared" si="120"/>
        <v>0.13672067314219782</v>
      </c>
      <c r="BT200" s="17">
        <f t="shared" si="120"/>
        <v>-0.32745669379685854</v>
      </c>
      <c r="BU200" s="17">
        <f t="shared" si="120"/>
        <v>0.13809355723873543</v>
      </c>
      <c r="BV200" s="17">
        <f t="shared" si="120"/>
        <v>0.26678744591650821</v>
      </c>
      <c r="BW200" s="17">
        <f t="shared" si="120"/>
        <v>0.25576809517722987</v>
      </c>
      <c r="BX200" s="17">
        <f t="shared" si="120"/>
        <v>-5.0005457734439651E-2</v>
      </c>
      <c r="BY200" s="17">
        <f t="shared" si="120"/>
        <v>-5.0057003020860615E-2</v>
      </c>
      <c r="BZ200" s="68">
        <f t="shared" si="120"/>
        <v>-0.12714193538599727</v>
      </c>
      <c r="CA200" s="17">
        <f t="shared" si="120"/>
        <v>0.30820607186649357</v>
      </c>
      <c r="CB200" s="17">
        <f t="shared" si="120"/>
        <v>0.22580364965299279</v>
      </c>
      <c r="CC200" s="17">
        <f t="shared" si="120"/>
        <v>0.3173989222940945</v>
      </c>
      <c r="CD200" s="17">
        <f t="shared" si="120"/>
        <v>0.16596742811413875</v>
      </c>
      <c r="CE200" s="17">
        <f t="shared" si="120"/>
        <v>0.15889070377351566</v>
      </c>
      <c r="CF200" s="17">
        <f t="shared" si="120"/>
        <v>0.32314056875830194</v>
      </c>
      <c r="CG200" s="17">
        <f t="shared" si="120"/>
        <v>0.43675174938034744</v>
      </c>
      <c r="CH200" s="17">
        <f t="shared" si="120"/>
        <v>0.30263998478372761</v>
      </c>
      <c r="CI200" s="17">
        <f t="shared" si="120"/>
        <v>0.20760028059316127</v>
      </c>
      <c r="CJ200" s="17">
        <f t="shared" si="120"/>
        <v>0.42737977892459289</v>
      </c>
      <c r="CK200" s="17">
        <f t="shared" si="120"/>
        <v>0.18211090872417984</v>
      </c>
      <c r="CL200" s="17">
        <f t="shared" si="120"/>
        <v>0.18211090872417984</v>
      </c>
      <c r="CM200" s="17">
        <f t="shared" si="120"/>
        <v>0.24860475316617722</v>
      </c>
      <c r="CT200" s="7">
        <v>1983</v>
      </c>
      <c r="CU200" s="14">
        <v>501.02019103735796</v>
      </c>
      <c r="CV200" s="14">
        <v>113.6574550808929</v>
      </c>
      <c r="CW200" s="14">
        <v>87.378127936152708</v>
      </c>
      <c r="CX200" s="14">
        <v>294.60647157413644</v>
      </c>
      <c r="CY200" s="14">
        <v>197.74097713493541</v>
      </c>
      <c r="CZ200" s="14">
        <v>405.90081608543301</v>
      </c>
      <c r="DA200" s="14">
        <v>127.04084142848802</v>
      </c>
      <c r="DB200" s="14">
        <v>370.90072093946003</v>
      </c>
      <c r="DC200" s="14">
        <v>239.27317557393212</v>
      </c>
      <c r="DD200" s="14">
        <v>49.691878218811311</v>
      </c>
      <c r="DE200" s="14">
        <v>498.15182564082295</v>
      </c>
      <c r="DF200" s="14">
        <v>290.26562257040132</v>
      </c>
      <c r="DG200" s="71">
        <v>308.36155590317514</v>
      </c>
      <c r="DH200" s="14">
        <v>188.08813300618201</v>
      </c>
      <c r="DI200" s="14">
        <v>21.0538481156944</v>
      </c>
      <c r="DJ200" s="14">
        <v>20.610914998347202</v>
      </c>
      <c r="DK200" s="14">
        <v>41.007875903637398</v>
      </c>
      <c r="DL200" s="14">
        <v>27.4149603030775</v>
      </c>
      <c r="DM200" s="14">
        <v>134.12614600152199</v>
      </c>
      <c r="DN200" s="14">
        <v>3.9363415747601298</v>
      </c>
      <c r="DO200" s="14">
        <v>166.22740610741499</v>
      </c>
      <c r="DP200" s="14">
        <v>11.450743933151101</v>
      </c>
      <c r="DQ200" s="14">
        <v>3.1416490619512301E-2</v>
      </c>
      <c r="DR200" s="14">
        <v>106.70525951139</v>
      </c>
      <c r="DS200" s="14">
        <v>63.890601175923301</v>
      </c>
      <c r="DT200" s="71">
        <v>78.614567508802196</v>
      </c>
      <c r="DU200" s="14">
        <v>209.43190254953601</v>
      </c>
      <c r="DV200" s="14">
        <v>46.661932281501201</v>
      </c>
      <c r="DW200" s="14">
        <v>34.766291923400303</v>
      </c>
      <c r="DX200" s="14">
        <v>107.348703202039</v>
      </c>
      <c r="DY200" s="14">
        <v>90.770681165638294</v>
      </c>
      <c r="DZ200" s="14">
        <v>167.36703907230299</v>
      </c>
      <c r="EA200" s="14">
        <v>51.413195062655298</v>
      </c>
      <c r="EB200" s="14">
        <v>142.117793614124</v>
      </c>
      <c r="EC200" s="14">
        <v>85.303525678746993</v>
      </c>
      <c r="ED200" s="14">
        <v>4.7507694514708998</v>
      </c>
      <c r="EE200" s="14">
        <v>190.82704028261199</v>
      </c>
      <c r="EF200" s="14">
        <v>105.57343840922999</v>
      </c>
      <c r="EG200" s="71">
        <v>113.075903766057</v>
      </c>
      <c r="EH200" s="14">
        <v>103.50015548163999</v>
      </c>
      <c r="EI200" s="14">
        <v>45.9416746836973</v>
      </c>
      <c r="EJ200" s="14">
        <v>32.000921014405201</v>
      </c>
      <c r="EK200" s="14">
        <v>146.24989246845999</v>
      </c>
      <c r="EL200" s="14">
        <v>79.555335666219605</v>
      </c>
      <c r="EM200" s="14">
        <v>104.407631011608</v>
      </c>
      <c r="EN200" s="14">
        <v>71.691304791072596</v>
      </c>
      <c r="EO200" s="14">
        <v>62.555521217921097</v>
      </c>
      <c r="EP200" s="14">
        <v>142.51890596203401</v>
      </c>
      <c r="EQ200" s="14">
        <v>44.909692276720897</v>
      </c>
      <c r="ER200" s="14">
        <v>200.61952584682101</v>
      </c>
      <c r="ES200" s="14">
        <v>200.61952584682101</v>
      </c>
      <c r="ET200" s="14">
        <v>116.671084628316</v>
      </c>
      <c r="EU200" s="14"/>
    </row>
    <row r="201" spans="1:151">
      <c r="A201" s="66" t="s">
        <v>161</v>
      </c>
      <c r="B201" s="17">
        <f>CORREL($F$151:$F$189,H47:H85)</f>
        <v>0.23090944830264204</v>
      </c>
      <c r="C201" s="17">
        <f t="shared" ref="C201:Q201" si="121">CORREL($F$151:$F$189,I47:I85)</f>
        <v>0.19498937566180494</v>
      </c>
      <c r="D201" s="17">
        <f t="shared" si="121"/>
        <v>0.12762454299945916</v>
      </c>
      <c r="E201" s="17">
        <f t="shared" si="121"/>
        <v>0.14030677602890293</v>
      </c>
      <c r="F201" s="17">
        <f t="shared" si="121"/>
        <v>-8.5814479394620086E-2</v>
      </c>
      <c r="G201" s="17">
        <f t="shared" si="121"/>
        <v>5.2391999113719117E-4</v>
      </c>
      <c r="H201" s="17">
        <f t="shared" si="121"/>
        <v>0.42266145054377496</v>
      </c>
      <c r="I201" s="17">
        <f t="shared" si="121"/>
        <v>0.45039608930519798</v>
      </c>
      <c r="J201" s="17">
        <f t="shared" si="121"/>
        <v>0.26992318949906097</v>
      </c>
      <c r="K201" s="17">
        <f t="shared" si="121"/>
        <v>0.33832011484029234</v>
      </c>
      <c r="L201" s="17">
        <f t="shared" si="121"/>
        <v>0.34065698647960224</v>
      </c>
      <c r="M201" s="17">
        <f t="shared" si="121"/>
        <v>0.34631122903253359</v>
      </c>
      <c r="N201" s="17">
        <f t="shared" si="121"/>
        <v>0.35067435865693686</v>
      </c>
      <c r="O201" s="17">
        <f t="shared" si="121"/>
        <v>0.44944408748885012</v>
      </c>
      <c r="P201" s="17">
        <f t="shared" si="121"/>
        <v>0.49553766952111694</v>
      </c>
      <c r="Q201" s="17">
        <f t="shared" si="121"/>
        <v>0.21782616394054236</v>
      </c>
      <c r="S201" s="17">
        <f t="shared" si="115"/>
        <v>0.15727147154403501</v>
      </c>
      <c r="T201" s="17">
        <f t="shared" si="115"/>
        <v>0.23422369632782455</v>
      </c>
      <c r="U201" s="17">
        <f t="shared" si="112"/>
        <v>0.4387783044297916</v>
      </c>
      <c r="V201" s="17">
        <f t="shared" si="112"/>
        <v>0.39425122688261349</v>
      </c>
      <c r="W201" s="17">
        <f t="shared" si="112"/>
        <v>0.6034574254558368</v>
      </c>
      <c r="X201" s="17">
        <f t="shared" si="112"/>
        <v>0.99747436182693994</v>
      </c>
      <c r="Y201" s="17">
        <f t="shared" si="112"/>
        <v>7.3500036866262887E-3</v>
      </c>
      <c r="Z201" s="17">
        <f t="shared" si="112"/>
        <v>4.0123389615854248E-3</v>
      </c>
      <c r="AA201" s="17">
        <f t="shared" si="112"/>
        <v>9.6546204205331526E-2</v>
      </c>
      <c r="AB201" s="17">
        <f t="shared" si="112"/>
        <v>3.5149328422791365E-2</v>
      </c>
      <c r="AC201" s="17">
        <f t="shared" si="112"/>
        <v>3.382774878082636E-2</v>
      </c>
      <c r="AD201" s="17">
        <f t="shared" si="112"/>
        <v>3.0797901352872189E-2</v>
      </c>
      <c r="AE201" s="17">
        <f t="shared" si="112"/>
        <v>2.8615717738271425E-2</v>
      </c>
      <c r="AF201" s="17">
        <f t="shared" si="112"/>
        <v>4.099982995202458E-3</v>
      </c>
      <c r="AG201" s="17">
        <f t="shared" si="112"/>
        <v>1.3381806691502858E-3</v>
      </c>
      <c r="AH201" s="17">
        <f t="shared" si="112"/>
        <v>0.18281873475892788</v>
      </c>
      <c r="AM201" s="66" t="s">
        <v>161</v>
      </c>
      <c r="AN201" s="17">
        <f>CORREL($F$151:$F$189,CU$197:CU$235)</f>
        <v>3.9749414258875571E-3</v>
      </c>
      <c r="AO201" s="17">
        <f t="shared" ref="AO201:CM201" si="122">CORREL($F$151:$F$189,CV$197:CV$235)</f>
        <v>-2.6331477929723703E-2</v>
      </c>
      <c r="AP201" s="17">
        <f t="shared" si="122"/>
        <v>-5.1824131670912606E-2</v>
      </c>
      <c r="AQ201" s="17">
        <f t="shared" si="122"/>
        <v>6.7665220216709995E-2</v>
      </c>
      <c r="AR201" s="17">
        <f t="shared" si="122"/>
        <v>-0.19276169078252967</v>
      </c>
      <c r="AS201" s="17">
        <f t="shared" si="122"/>
        <v>-7.3661296844357389E-3</v>
      </c>
      <c r="AT201" s="17">
        <f t="shared" si="122"/>
        <v>-1.7396963123707927E-2</v>
      </c>
      <c r="AU201" s="17">
        <f t="shared" si="122"/>
        <v>-0.22326337738133617</v>
      </c>
      <c r="AV201" s="17">
        <f t="shared" si="122"/>
        <v>0.1463388192365479</v>
      </c>
      <c r="AW201" s="17">
        <f t="shared" si="122"/>
        <v>0.16596582141162855</v>
      </c>
      <c r="AX201" s="17">
        <f t="shared" si="122"/>
        <v>-5.003923600885473E-2</v>
      </c>
      <c r="AY201" s="17">
        <f t="shared" si="122"/>
        <v>0.27114972462929493</v>
      </c>
      <c r="AZ201" s="68">
        <f t="shared" si="122"/>
        <v>2.9973392059741755E-2</v>
      </c>
      <c r="BA201" s="17">
        <f t="shared" si="122"/>
        <v>-0.32706856462271816</v>
      </c>
      <c r="BB201" s="17">
        <f t="shared" si="122"/>
        <v>2.0007745616306045E-2</v>
      </c>
      <c r="BC201" s="17">
        <f t="shared" si="122"/>
        <v>5.2206895543071952E-2</v>
      </c>
      <c r="BD201" s="17">
        <f t="shared" si="122"/>
        <v>-0.107131207918441</v>
      </c>
      <c r="BE201" s="17">
        <f t="shared" si="122"/>
        <v>-0.34360967218300903</v>
      </c>
      <c r="BF201" s="17">
        <f t="shared" si="122"/>
        <v>-0.38571352756254523</v>
      </c>
      <c r="BG201" s="17">
        <f t="shared" si="122"/>
        <v>-0.27290440501973917</v>
      </c>
      <c r="BH201" s="17">
        <f t="shared" si="122"/>
        <v>-0.42142850806853926</v>
      </c>
      <c r="BI201" s="17">
        <f t="shared" si="122"/>
        <v>-0.16614358698675413</v>
      </c>
      <c r="BJ201" s="17">
        <f t="shared" si="122"/>
        <v>1.0187954561273678E-2</v>
      </c>
      <c r="BK201" s="17">
        <f t="shared" si="122"/>
        <v>-0.30811883017696784</v>
      </c>
      <c r="BL201" s="17">
        <f t="shared" si="122"/>
        <v>-0.29093637798753819</v>
      </c>
      <c r="BM201" s="68">
        <f t="shared" si="122"/>
        <v>-0.37724719170918747</v>
      </c>
      <c r="BN201" s="17">
        <f t="shared" si="122"/>
        <v>-0.1370871544970482</v>
      </c>
      <c r="BO201" s="17">
        <f t="shared" si="122"/>
        <v>-0.22833582624624477</v>
      </c>
      <c r="BP201" s="17">
        <f t="shared" si="122"/>
        <v>-0.20690215154436628</v>
      </c>
      <c r="BQ201" s="17">
        <f t="shared" si="122"/>
        <v>-0.13911553580696315</v>
      </c>
      <c r="BR201" s="17">
        <f t="shared" si="122"/>
        <v>-0.28244661263226906</v>
      </c>
      <c r="BS201" s="17">
        <f t="shared" si="122"/>
        <v>-0.14472041369556637</v>
      </c>
      <c r="BT201" s="17">
        <f t="shared" si="122"/>
        <v>-0.25573914978985446</v>
      </c>
      <c r="BU201" s="17">
        <f t="shared" si="122"/>
        <v>-0.24689630784100791</v>
      </c>
      <c r="BV201" s="17">
        <f t="shared" si="122"/>
        <v>3.6356400208316035E-2</v>
      </c>
      <c r="BW201" s="17">
        <f t="shared" si="122"/>
        <v>0.10885250597822406</v>
      </c>
      <c r="BX201" s="17">
        <f t="shared" si="122"/>
        <v>-0.2096079707989546</v>
      </c>
      <c r="BY201" s="17">
        <f t="shared" si="122"/>
        <v>-4.5478478462751944E-2</v>
      </c>
      <c r="BZ201" s="68">
        <f t="shared" si="122"/>
        <v>-0.21013003684934947</v>
      </c>
      <c r="CA201" s="17">
        <f t="shared" si="122"/>
        <v>0.43091445335020773</v>
      </c>
      <c r="CB201" s="17">
        <f t="shared" si="122"/>
        <v>0.20935873993375423</v>
      </c>
      <c r="CC201" s="17">
        <f t="shared" si="122"/>
        <v>0.19812713958875877</v>
      </c>
      <c r="CD201" s="17">
        <f t="shared" si="122"/>
        <v>0.384541474672632</v>
      </c>
      <c r="CE201" s="17">
        <f t="shared" si="122"/>
        <v>0.37114743172340481</v>
      </c>
      <c r="CF201" s="17">
        <f t="shared" si="122"/>
        <v>0.43167859907302691</v>
      </c>
      <c r="CG201" s="17">
        <f t="shared" si="122"/>
        <v>0.45219404544189995</v>
      </c>
      <c r="CH201" s="17">
        <f t="shared" si="122"/>
        <v>0.45559430426746111</v>
      </c>
      <c r="CI201" s="17">
        <f t="shared" si="122"/>
        <v>0.33383188711579692</v>
      </c>
      <c r="CJ201" s="17">
        <f t="shared" si="122"/>
        <v>0.16855779160038145</v>
      </c>
      <c r="CK201" s="17">
        <f t="shared" si="122"/>
        <v>0.41853212590773936</v>
      </c>
      <c r="CL201" s="17">
        <f t="shared" si="122"/>
        <v>0.41853212590773936</v>
      </c>
      <c r="CM201" s="17">
        <f t="shared" si="122"/>
        <v>0.5342969063129801</v>
      </c>
      <c r="CT201" s="7">
        <v>1984</v>
      </c>
      <c r="CU201" s="14">
        <v>390.83774774033122</v>
      </c>
      <c r="CV201" s="14">
        <v>63.186025465537</v>
      </c>
      <c r="CW201" s="14">
        <v>45.390152460773407</v>
      </c>
      <c r="CX201" s="14">
        <v>238.36251571833071</v>
      </c>
      <c r="CY201" s="14">
        <v>179.31968620079351</v>
      </c>
      <c r="CZ201" s="14">
        <v>329.67252619965478</v>
      </c>
      <c r="DA201" s="14">
        <v>117.54423426896695</v>
      </c>
      <c r="DB201" s="14">
        <v>354.86597184500596</v>
      </c>
      <c r="DC201" s="14">
        <v>255.38480508560519</v>
      </c>
      <c r="DD201" s="14">
        <v>67.107301701729739</v>
      </c>
      <c r="DE201" s="14">
        <v>484.41993247341202</v>
      </c>
      <c r="DF201" s="14">
        <v>258.1762276752267</v>
      </c>
      <c r="DG201" s="71">
        <v>249.29064782552859</v>
      </c>
      <c r="DH201" s="14">
        <v>142.29640405203699</v>
      </c>
      <c r="DI201" s="14">
        <v>4.26594408570182</v>
      </c>
      <c r="DJ201" s="14">
        <v>1.64215365885926</v>
      </c>
      <c r="DK201" s="14">
        <v>29.022983111110602</v>
      </c>
      <c r="DL201" s="14">
        <v>30.107367298158401</v>
      </c>
      <c r="DM201" s="14">
        <v>117.065457973726</v>
      </c>
      <c r="DN201" s="14">
        <v>3.7674154760746399</v>
      </c>
      <c r="DO201" s="14">
        <v>149.981450706495</v>
      </c>
      <c r="DP201" s="14">
        <v>46.786841249402002</v>
      </c>
      <c r="DQ201" s="14">
        <v>1.44479694292761</v>
      </c>
      <c r="DR201" s="14">
        <v>121.627715251566</v>
      </c>
      <c r="DS201" s="14">
        <v>76.7509776106467</v>
      </c>
      <c r="DT201" s="71">
        <v>66.623137518585594</v>
      </c>
      <c r="DU201" s="14">
        <v>219.74685255321299</v>
      </c>
      <c r="DV201" s="14">
        <v>3.3146226065968798</v>
      </c>
      <c r="DW201" s="14">
        <v>1.2792180721998501</v>
      </c>
      <c r="DX201" s="14">
        <v>69.349967599127098</v>
      </c>
      <c r="DY201" s="14">
        <v>116.27729481821299</v>
      </c>
      <c r="DZ201" s="14">
        <v>161.98465515143801</v>
      </c>
      <c r="EA201" s="14">
        <v>43.590708214961701</v>
      </c>
      <c r="EB201" s="14">
        <v>174.15418427288699</v>
      </c>
      <c r="EC201" s="14">
        <v>98.776881663062198</v>
      </c>
      <c r="ED201" s="14">
        <v>5.8548212361447298</v>
      </c>
      <c r="EE201" s="14">
        <v>226.98504287684301</v>
      </c>
      <c r="EF201" s="14">
        <v>93.729836411561493</v>
      </c>
      <c r="EG201" s="71">
        <v>99.410694175882796</v>
      </c>
      <c r="EH201" s="14">
        <v>28.794491135081199</v>
      </c>
      <c r="EI201" s="14">
        <v>55.605458773238297</v>
      </c>
      <c r="EJ201" s="14">
        <v>42.468780729714297</v>
      </c>
      <c r="EK201" s="14">
        <v>139.989565008093</v>
      </c>
      <c r="EL201" s="14">
        <v>32.935024084422103</v>
      </c>
      <c r="EM201" s="14">
        <v>50.622413074490801</v>
      </c>
      <c r="EN201" s="14">
        <v>70.186110577930606</v>
      </c>
      <c r="EO201" s="14">
        <v>30.730336865624</v>
      </c>
      <c r="EP201" s="14">
        <v>109.82108217314099</v>
      </c>
      <c r="EQ201" s="14">
        <v>59.807683522657399</v>
      </c>
      <c r="ER201" s="14">
        <v>135.80717434500301</v>
      </c>
      <c r="ES201" s="14">
        <v>135.80717434500301</v>
      </c>
      <c r="ET201" s="14">
        <v>83.256816131060205</v>
      </c>
      <c r="EU201" s="14"/>
    </row>
    <row r="202" spans="1:151">
      <c r="A202" s="66" t="s">
        <v>211</v>
      </c>
      <c r="B202" s="17">
        <f>CORREL($G$151:$G$189,H47:H85)</f>
        <v>8.8566923105204906E-3</v>
      </c>
      <c r="C202" s="17">
        <f t="shared" ref="C202:Q202" si="123">CORREL($G$151:$G$189,I47:I85)</f>
        <v>-5.6307344009853003E-2</v>
      </c>
      <c r="D202" s="17">
        <f t="shared" si="123"/>
        <v>7.5484200500622198E-2</v>
      </c>
      <c r="E202" s="17">
        <f t="shared" si="123"/>
        <v>1.5734295215230037E-2</v>
      </c>
      <c r="F202" s="17">
        <f t="shared" si="123"/>
        <v>0.10527291068679422</v>
      </c>
      <c r="G202" s="17">
        <f t="shared" si="123"/>
        <v>7.3272512995092159E-2</v>
      </c>
      <c r="H202" s="17">
        <f t="shared" si="123"/>
        <v>-0.11953589484020781</v>
      </c>
      <c r="I202" s="17">
        <f t="shared" si="123"/>
        <v>6.8925742965183348E-2</v>
      </c>
      <c r="J202" s="17">
        <f t="shared" si="123"/>
        <v>-7.3296911168668058E-2</v>
      </c>
      <c r="K202" s="17">
        <f t="shared" si="123"/>
        <v>-2.5980507763032325E-2</v>
      </c>
      <c r="L202" s="17">
        <f t="shared" si="123"/>
        <v>6.3295187412569136E-3</v>
      </c>
      <c r="M202" s="17">
        <f t="shared" si="123"/>
        <v>6.0165764557063933E-2</v>
      </c>
      <c r="N202" s="17">
        <f t="shared" si="123"/>
        <v>5.0353831963732568E-2</v>
      </c>
      <c r="O202" s="17">
        <f t="shared" si="123"/>
        <v>4.7747468313180649E-2</v>
      </c>
      <c r="P202" s="17">
        <f t="shared" si="123"/>
        <v>9.9779841632053196E-2</v>
      </c>
      <c r="Q202" s="17">
        <f t="shared" si="123"/>
        <v>-0.26903468538499647</v>
      </c>
      <c r="S202" s="17">
        <f t="shared" si="115"/>
        <v>0.95732439114602075</v>
      </c>
      <c r="T202" s="17">
        <f t="shared" si="115"/>
        <v>0.73350351714894269</v>
      </c>
      <c r="U202" s="17">
        <f t="shared" si="112"/>
        <v>0.64787658204519394</v>
      </c>
      <c r="V202" s="17">
        <f t="shared" si="112"/>
        <v>0.92425965425363499</v>
      </c>
      <c r="W202" s="17">
        <f t="shared" si="112"/>
        <v>0.52359381910762415</v>
      </c>
      <c r="X202" s="17">
        <f t="shared" si="112"/>
        <v>0.65755192206835222</v>
      </c>
      <c r="Y202" s="17">
        <f t="shared" si="112"/>
        <v>0.46856324489849965</v>
      </c>
      <c r="Z202" s="17">
        <f t="shared" si="112"/>
        <v>0.67672741986215601</v>
      </c>
      <c r="AA202" s="17">
        <f t="shared" si="112"/>
        <v>0.65744488445546323</v>
      </c>
      <c r="AB202" s="17">
        <f t="shared" si="112"/>
        <v>0.87524819493342809</v>
      </c>
      <c r="AC202" s="17">
        <f t="shared" si="112"/>
        <v>0.96949464648945494</v>
      </c>
      <c r="AD202" s="17">
        <f t="shared" si="112"/>
        <v>0.71597729464008597</v>
      </c>
      <c r="AE202" s="17">
        <f t="shared" si="112"/>
        <v>0.76080667721166884</v>
      </c>
      <c r="AF202" s="17">
        <f t="shared" si="112"/>
        <v>0.77285232480369337</v>
      </c>
      <c r="AG202" s="17">
        <f t="shared" si="112"/>
        <v>0.5456026162220402</v>
      </c>
      <c r="AH202" s="17">
        <f t="shared" si="112"/>
        <v>9.7691153850905002E-2</v>
      </c>
      <c r="AM202" s="66" t="s">
        <v>211</v>
      </c>
      <c r="AN202" s="17">
        <f>CORREL($G$151:$G$189,CU$197:CU$235)</f>
        <v>-0.19257517427775103</v>
      </c>
      <c r="AO202" s="17">
        <f t="shared" ref="AO202:CM202" si="124">CORREL($G$151:$G$189,CV$197:CV$235)</f>
        <v>-0.1066776964402356</v>
      </c>
      <c r="AP202" s="17">
        <f t="shared" si="124"/>
        <v>-0.14548854957346347</v>
      </c>
      <c r="AQ202" s="17">
        <f t="shared" si="124"/>
        <v>-0.36073803645308478</v>
      </c>
      <c r="AR202" s="17">
        <f t="shared" si="124"/>
        <v>-0.49648795110591731</v>
      </c>
      <c r="AS202" s="17">
        <f t="shared" si="124"/>
        <v>-0.16963172121592926</v>
      </c>
      <c r="AT202" s="17">
        <f t="shared" si="124"/>
        <v>-0.37258100928422971</v>
      </c>
      <c r="AU202" s="17">
        <f t="shared" si="124"/>
        <v>-0.31350987315424944</v>
      </c>
      <c r="AV202" s="17">
        <f t="shared" si="124"/>
        <v>-0.25885826492636571</v>
      </c>
      <c r="AW202" s="17">
        <f t="shared" si="124"/>
        <v>-9.3682415180533399E-2</v>
      </c>
      <c r="AX202" s="17">
        <f t="shared" si="124"/>
        <v>-0.42039664966082241</v>
      </c>
      <c r="AY202" s="17">
        <f t="shared" si="124"/>
        <v>3.1417656078193565E-2</v>
      </c>
      <c r="AZ202" s="68">
        <f t="shared" si="124"/>
        <v>-0.41625742657948955</v>
      </c>
      <c r="BA202" s="17">
        <f t="shared" si="124"/>
        <v>-0.17233815006314029</v>
      </c>
      <c r="BB202" s="17">
        <f t="shared" si="124"/>
        <v>-0.19266854639083303</v>
      </c>
      <c r="BC202" s="17">
        <f t="shared" si="124"/>
        <v>-0.22600274705212089</v>
      </c>
      <c r="BD202" s="17">
        <f t="shared" si="124"/>
        <v>-0.37389221594739297</v>
      </c>
      <c r="BE202" s="17">
        <f t="shared" si="124"/>
        <v>-0.42681211653166734</v>
      </c>
      <c r="BF202" s="17">
        <f t="shared" si="124"/>
        <v>-0.20336653255192425</v>
      </c>
      <c r="BG202" s="17">
        <f t="shared" si="124"/>
        <v>-0.32212384177155085</v>
      </c>
      <c r="BH202" s="17">
        <f t="shared" si="124"/>
        <v>-0.19354063524761431</v>
      </c>
      <c r="BI202" s="17">
        <f t="shared" si="124"/>
        <v>-0.34252414332864761</v>
      </c>
      <c r="BJ202" s="17">
        <f t="shared" si="124"/>
        <v>-0.15920435565507765</v>
      </c>
      <c r="BK202" s="17">
        <f t="shared" si="124"/>
        <v>-0.40544320965335479</v>
      </c>
      <c r="BL202" s="17">
        <f t="shared" si="124"/>
        <v>-0.37716112480367803</v>
      </c>
      <c r="BM202" s="68">
        <f t="shared" si="124"/>
        <v>-0.52364509286619776</v>
      </c>
      <c r="BN202" s="17">
        <f t="shared" si="124"/>
        <v>-0.21711980541321019</v>
      </c>
      <c r="BO202" s="17">
        <f t="shared" si="124"/>
        <v>-5.9941514412931239E-2</v>
      </c>
      <c r="BP202" s="17">
        <f t="shared" si="124"/>
        <v>-8.9020634186149791E-2</v>
      </c>
      <c r="BQ202" s="17">
        <f t="shared" si="124"/>
        <v>-0.35557222669037575</v>
      </c>
      <c r="BR202" s="17">
        <f t="shared" si="124"/>
        <v>-0.50012526253899492</v>
      </c>
      <c r="BS202" s="17">
        <f t="shared" si="124"/>
        <v>-0.21209105748712362</v>
      </c>
      <c r="BT202" s="17">
        <f t="shared" si="124"/>
        <v>-0.54478299900104177</v>
      </c>
      <c r="BU202" s="17">
        <f t="shared" si="124"/>
        <v>-0.24936880012119286</v>
      </c>
      <c r="BV202" s="17">
        <f t="shared" si="124"/>
        <v>-0.19712150838104869</v>
      </c>
      <c r="BW202" s="17">
        <f t="shared" si="124"/>
        <v>-8.2479666556649511E-2</v>
      </c>
      <c r="BX202" s="17">
        <f t="shared" si="124"/>
        <v>-0.41644328659466046</v>
      </c>
      <c r="BY202" s="17">
        <f t="shared" si="124"/>
        <v>2.5637856980900773E-3</v>
      </c>
      <c r="BZ202" s="68">
        <f t="shared" si="124"/>
        <v>-0.42471130146634756</v>
      </c>
      <c r="CA202" s="17">
        <f t="shared" si="124"/>
        <v>-4.9040181045636608E-2</v>
      </c>
      <c r="CB202" s="17">
        <f t="shared" si="124"/>
        <v>0.10292941242765961</v>
      </c>
      <c r="CC202" s="17">
        <f t="shared" si="124"/>
        <v>0.123726144861407</v>
      </c>
      <c r="CD202" s="17">
        <f t="shared" si="124"/>
        <v>8.6775699944632884E-2</v>
      </c>
      <c r="CE202" s="17">
        <f t="shared" si="124"/>
        <v>-7.7329519423900539E-2</v>
      </c>
      <c r="CF202" s="17">
        <f t="shared" si="124"/>
        <v>2.6621586995572297E-2</v>
      </c>
      <c r="CG202" s="17">
        <f t="shared" si="124"/>
        <v>0.31894303582700112</v>
      </c>
      <c r="CH202" s="17">
        <f t="shared" si="124"/>
        <v>-0.13329765770599014</v>
      </c>
      <c r="CI202" s="17">
        <f t="shared" si="124"/>
        <v>-5.8084666916128513E-2</v>
      </c>
      <c r="CJ202" s="17">
        <f t="shared" si="124"/>
        <v>-5.8125701499309519E-2</v>
      </c>
      <c r="CK202" s="17">
        <f t="shared" si="124"/>
        <v>-2.3373194044312064E-2</v>
      </c>
      <c r="CL202" s="17">
        <f t="shared" si="124"/>
        <v>-2.3373194044312064E-2</v>
      </c>
      <c r="CM202" s="17">
        <f t="shared" si="124"/>
        <v>5.9154992080241955E-2</v>
      </c>
      <c r="CT202" s="7">
        <v>1985</v>
      </c>
      <c r="CU202" s="14">
        <v>654.60834546026604</v>
      </c>
      <c r="CV202" s="14">
        <v>112.11625046625161</v>
      </c>
      <c r="CW202" s="14">
        <v>136.44879187655695</v>
      </c>
      <c r="CX202" s="14">
        <v>445.94365039216348</v>
      </c>
      <c r="CY202" s="14">
        <v>391.31816216699599</v>
      </c>
      <c r="CZ202" s="14">
        <v>613.09979609361494</v>
      </c>
      <c r="DA202" s="14">
        <v>184.57747671001408</v>
      </c>
      <c r="DB202" s="14">
        <v>471.68547006325252</v>
      </c>
      <c r="DC202" s="14">
        <v>414.93372999429039</v>
      </c>
      <c r="DD202" s="14">
        <v>126.2652585708898</v>
      </c>
      <c r="DE202" s="14">
        <v>703.49426190907798</v>
      </c>
      <c r="DF202" s="14">
        <v>290.75408735420871</v>
      </c>
      <c r="DG202" s="71">
        <v>389.09289124228701</v>
      </c>
      <c r="DH202" s="14">
        <v>229.902755308699</v>
      </c>
      <c r="DI202" s="14">
        <v>5.2981372768434198</v>
      </c>
      <c r="DJ202" s="14">
        <v>4.8156869450057496</v>
      </c>
      <c r="DK202" s="14">
        <v>72.206786358810504</v>
      </c>
      <c r="DL202" s="14">
        <v>114.87975919559</v>
      </c>
      <c r="DM202" s="14">
        <v>188.18005085567799</v>
      </c>
      <c r="DN202" s="14">
        <v>29.811084941020301</v>
      </c>
      <c r="DO202" s="14">
        <v>200.12772913231601</v>
      </c>
      <c r="DP202" s="14">
        <v>96.343730657405402</v>
      </c>
      <c r="DQ202" s="14">
        <v>7.7809817619650099</v>
      </c>
      <c r="DR202" s="14">
        <v>191.93751513810199</v>
      </c>
      <c r="DS202" s="14">
        <v>82.7496402879366</v>
      </c>
      <c r="DT202" s="71">
        <v>111.13668462427999</v>
      </c>
      <c r="DU202" s="14">
        <v>291.22852288012598</v>
      </c>
      <c r="DV202" s="14">
        <v>49.870666656428398</v>
      </c>
      <c r="DW202" s="14">
        <v>78.603248988548302</v>
      </c>
      <c r="DX202" s="14">
        <v>200.319133552957</v>
      </c>
      <c r="DY202" s="14">
        <v>170.144901083289</v>
      </c>
      <c r="DZ202" s="14">
        <v>298.70541633768897</v>
      </c>
      <c r="EA202" s="14">
        <v>88.227132587067203</v>
      </c>
      <c r="EB202" s="14">
        <v>191.28209540017099</v>
      </c>
      <c r="EC202" s="14">
        <v>153.29900152296901</v>
      </c>
      <c r="ED202" s="14">
        <v>14.4551405018038</v>
      </c>
      <c r="EE202" s="14">
        <v>283.41842491014</v>
      </c>
      <c r="EF202" s="14">
        <v>109.57571426917301</v>
      </c>
      <c r="EG202" s="71">
        <v>156.27831815001301</v>
      </c>
      <c r="EH202" s="14">
        <v>133.477067271441</v>
      </c>
      <c r="EI202" s="14">
        <v>56.947446532979797</v>
      </c>
      <c r="EJ202" s="14">
        <v>53.0298559430029</v>
      </c>
      <c r="EK202" s="14">
        <v>173.41773048039599</v>
      </c>
      <c r="EL202" s="14">
        <v>106.29350188811701</v>
      </c>
      <c r="EM202" s="14">
        <v>126.21432890024801</v>
      </c>
      <c r="EN202" s="14">
        <v>66.539259181926596</v>
      </c>
      <c r="EO202" s="14">
        <v>80.275645530765502</v>
      </c>
      <c r="EP202" s="14">
        <v>165.29099781391599</v>
      </c>
      <c r="EQ202" s="14">
        <v>104.02913630712099</v>
      </c>
      <c r="ER202" s="14">
        <v>228.13832186083599</v>
      </c>
      <c r="ES202" s="14">
        <v>228.13832186083599</v>
      </c>
      <c r="ET202" s="14">
        <v>121.67788846799399</v>
      </c>
      <c r="EU202" s="14"/>
    </row>
    <row r="203" spans="1:151">
      <c r="A203" s="66" t="s">
        <v>202</v>
      </c>
      <c r="B203" s="17">
        <f>CORREL($H$151:$H$189,H47:H85)</f>
        <v>4.679884449207318E-2</v>
      </c>
      <c r="C203" s="17">
        <f t="shared" ref="C203:Q203" si="125">CORREL($H$151:$H$189,I47:I85)</f>
        <v>-8.5490213660519662E-2</v>
      </c>
      <c r="D203" s="17">
        <f t="shared" si="125"/>
        <v>-0.22216869884727292</v>
      </c>
      <c r="E203" s="17">
        <f t="shared" si="125"/>
        <v>-0.36687308135322261</v>
      </c>
      <c r="F203" s="17">
        <f t="shared" si="125"/>
        <v>-0.36906051452119515</v>
      </c>
      <c r="G203" s="17">
        <f t="shared" si="125"/>
        <v>-0.36666620284898571</v>
      </c>
      <c r="H203" s="17">
        <f t="shared" si="125"/>
        <v>-1.0248988654736732E-2</v>
      </c>
      <c r="I203" s="17">
        <f t="shared" si="125"/>
        <v>-0.15850992745182171</v>
      </c>
      <c r="J203" s="17">
        <f t="shared" si="125"/>
        <v>-0.44218915587868268</v>
      </c>
      <c r="K203" s="17">
        <f t="shared" si="125"/>
        <v>-0.40651669017156478</v>
      </c>
      <c r="L203" s="17">
        <f t="shared" si="125"/>
        <v>-0.34043470527092234</v>
      </c>
      <c r="M203" s="17">
        <f t="shared" si="125"/>
        <v>-0.28827540801945112</v>
      </c>
      <c r="N203" s="17">
        <f t="shared" si="125"/>
        <v>-0.26556401428705168</v>
      </c>
      <c r="O203" s="17">
        <f t="shared" si="125"/>
        <v>-0.15874143480146688</v>
      </c>
      <c r="P203" s="17">
        <f t="shared" si="125"/>
        <v>8.6388199443147538E-3</v>
      </c>
      <c r="Q203" s="17">
        <f t="shared" si="125"/>
        <v>-0.12186047156757288</v>
      </c>
      <c r="S203" s="17">
        <f t="shared" si="115"/>
        <v>0.77724973416056553</v>
      </c>
      <c r="T203" s="17">
        <f t="shared" si="115"/>
        <v>0.60483161026043897</v>
      </c>
      <c r="U203" s="17">
        <f t="shared" si="112"/>
        <v>0.17403214599664968</v>
      </c>
      <c r="V203" s="17">
        <f t="shared" si="112"/>
        <v>2.1599566198083699E-2</v>
      </c>
      <c r="W203" s="17">
        <f t="shared" si="112"/>
        <v>2.0772906747638896E-2</v>
      </c>
      <c r="X203" s="17">
        <f t="shared" si="112"/>
        <v>2.1679149279802874E-2</v>
      </c>
      <c r="Y203" s="17">
        <f t="shared" si="112"/>
        <v>0.95062332785400128</v>
      </c>
      <c r="Z203" s="17">
        <f t="shared" si="112"/>
        <v>0.33514665287429601</v>
      </c>
      <c r="AA203" s="17">
        <f t="shared" si="112"/>
        <v>4.8243463335673224E-3</v>
      </c>
      <c r="AB203" s="17">
        <f t="shared" si="112"/>
        <v>1.0226724730917023E-2</v>
      </c>
      <c r="AC203" s="17">
        <f t="shared" si="112"/>
        <v>3.3951676831357053E-2</v>
      </c>
      <c r="AD203" s="17">
        <f t="shared" si="112"/>
        <v>7.5124526464473318E-2</v>
      </c>
      <c r="AE203" s="17">
        <f t="shared" si="112"/>
        <v>0.10226344914227017</v>
      </c>
      <c r="AF203" s="17">
        <f t="shared" si="112"/>
        <v>0.33443217517264423</v>
      </c>
      <c r="AG203" s="17">
        <f t="shared" si="112"/>
        <v>0.95837327492185154</v>
      </c>
      <c r="AH203" s="17">
        <f t="shared" si="112"/>
        <v>0.45989532006169587</v>
      </c>
      <c r="AM203" s="66" t="s">
        <v>202</v>
      </c>
      <c r="AN203" s="17">
        <f>CORREL($H$151:$H$189,CU$197:CU$235)</f>
        <v>-0.11858563588072382</v>
      </c>
      <c r="AO203" s="17">
        <f t="shared" ref="AO203:CM203" si="126">CORREL($H$151:$H$189,CV$197:CV$235)</f>
        <v>-0.14372792426292635</v>
      </c>
      <c r="AP203" s="17">
        <f t="shared" si="126"/>
        <v>-7.9997002062938902E-2</v>
      </c>
      <c r="AQ203" s="17">
        <f t="shared" si="126"/>
        <v>-0.2113444171722311</v>
      </c>
      <c r="AR203" s="17">
        <f t="shared" si="126"/>
        <v>-0.29635439323213608</v>
      </c>
      <c r="AS203" s="17">
        <f t="shared" si="126"/>
        <v>-4.9736016602142982E-2</v>
      </c>
      <c r="AT203" s="17">
        <f t="shared" si="126"/>
        <v>-0.1895050699200104</v>
      </c>
      <c r="AU203" s="17">
        <f t="shared" si="126"/>
        <v>-0.16482805726860844</v>
      </c>
      <c r="AV203" s="17">
        <f t="shared" si="126"/>
        <v>-1.2441551060331572E-2</v>
      </c>
      <c r="AW203" s="17">
        <f t="shared" si="126"/>
        <v>6.1741481367015523E-2</v>
      </c>
      <c r="AX203" s="17">
        <f t="shared" si="126"/>
        <v>-0.21128408525062503</v>
      </c>
      <c r="AY203" s="17">
        <f t="shared" si="126"/>
        <v>-0.16678583342369097</v>
      </c>
      <c r="AZ203" s="68">
        <f t="shared" si="126"/>
        <v>-0.31567915147254977</v>
      </c>
      <c r="BA203" s="17">
        <f t="shared" si="126"/>
        <v>-0.22684964897771839</v>
      </c>
      <c r="BB203" s="17">
        <f t="shared" si="126"/>
        <v>-0.14971516671680207</v>
      </c>
      <c r="BC203" s="17">
        <f t="shared" si="126"/>
        <v>-0.21447033809106847</v>
      </c>
      <c r="BD203" s="17">
        <f t="shared" si="126"/>
        <v>-0.31528086416216311</v>
      </c>
      <c r="BE203" s="17">
        <f t="shared" si="126"/>
        <v>-0.34975205989590497</v>
      </c>
      <c r="BF203" s="17">
        <f t="shared" si="126"/>
        <v>-0.17678136158803612</v>
      </c>
      <c r="BG203" s="17">
        <f t="shared" si="126"/>
        <v>-0.29566763841402582</v>
      </c>
      <c r="BH203" s="17">
        <f t="shared" si="126"/>
        <v>-0.28915133032440593</v>
      </c>
      <c r="BI203" s="17">
        <f t="shared" si="126"/>
        <v>-0.1032986692464082</v>
      </c>
      <c r="BJ203" s="17">
        <f t="shared" si="126"/>
        <v>-0.19511679315038793</v>
      </c>
      <c r="BK203" s="17">
        <f t="shared" si="126"/>
        <v>-0.24976700729480061</v>
      </c>
      <c r="BL203" s="17">
        <f t="shared" si="126"/>
        <v>-8.5423265410165442E-2</v>
      </c>
      <c r="BM203" s="68">
        <f t="shared" si="126"/>
        <v>-0.35865439909934538</v>
      </c>
      <c r="BN203" s="17">
        <f t="shared" si="126"/>
        <v>-0.11359748171166609</v>
      </c>
      <c r="BO203" s="17">
        <f t="shared" si="126"/>
        <v>-0.1389240122032431</v>
      </c>
      <c r="BP203" s="17">
        <f t="shared" si="126"/>
        <v>-5.5400258556636016E-2</v>
      </c>
      <c r="BQ203" s="17">
        <f t="shared" si="126"/>
        <v>-0.16162267877822514</v>
      </c>
      <c r="BR203" s="17">
        <f t="shared" si="126"/>
        <v>-7.1575091822122822E-2</v>
      </c>
      <c r="BS203" s="17">
        <f t="shared" si="126"/>
        <v>-1.0296040467001305E-2</v>
      </c>
      <c r="BT203" s="17">
        <f t="shared" si="126"/>
        <v>-0.21432162356567572</v>
      </c>
      <c r="BU203" s="17">
        <f t="shared" si="126"/>
        <v>1.5478781835461542E-2</v>
      </c>
      <c r="BV203" s="17">
        <f t="shared" si="126"/>
        <v>0.10256796210988015</v>
      </c>
      <c r="BW203" s="17">
        <f t="shared" si="126"/>
        <v>0.1937099936187</v>
      </c>
      <c r="BX203" s="17">
        <f t="shared" si="126"/>
        <v>-7.7797055948192154E-2</v>
      </c>
      <c r="BY203" s="17">
        <f t="shared" si="126"/>
        <v>-9.926451014281272E-2</v>
      </c>
      <c r="BZ203" s="68">
        <f t="shared" si="126"/>
        <v>-0.178717188722718</v>
      </c>
      <c r="CA203" s="17">
        <f t="shared" si="126"/>
        <v>5.6272209274439836E-2</v>
      </c>
      <c r="CB203" s="17">
        <f t="shared" si="126"/>
        <v>7.2642428415932145E-2</v>
      </c>
      <c r="CC203" s="17">
        <f t="shared" si="126"/>
        <v>0.18555641227323935</v>
      </c>
      <c r="CD203" s="17">
        <f t="shared" si="126"/>
        <v>8.2347216558050509E-2</v>
      </c>
      <c r="CE203" s="17">
        <f t="shared" si="126"/>
        <v>-0.23602402845868634</v>
      </c>
      <c r="CF203" s="17">
        <f t="shared" si="126"/>
        <v>3.8485911813039585E-2</v>
      </c>
      <c r="CG203" s="17">
        <f t="shared" si="126"/>
        <v>0.1553497835877676</v>
      </c>
      <c r="CH203" s="17">
        <f t="shared" si="126"/>
        <v>-2.4721147473240088E-2</v>
      </c>
      <c r="CI203" s="17">
        <f t="shared" si="126"/>
        <v>-2.6980572007614997E-2</v>
      </c>
      <c r="CJ203" s="17">
        <f t="shared" si="126"/>
        <v>5.3638833215015315E-2</v>
      </c>
      <c r="CK203" s="17">
        <f t="shared" si="126"/>
        <v>-9.0907445235553885E-2</v>
      </c>
      <c r="CL203" s="17">
        <f t="shared" si="126"/>
        <v>-9.0907445235553885E-2</v>
      </c>
      <c r="CM203" s="17">
        <f t="shared" si="126"/>
        <v>-0.10117958147013376</v>
      </c>
      <c r="CT203" s="7">
        <v>1986</v>
      </c>
      <c r="CU203" s="14">
        <v>632.24803701340898</v>
      </c>
      <c r="CV203" s="14">
        <v>101.80151156239179</v>
      </c>
      <c r="CW203" s="14">
        <v>85.323607742285404</v>
      </c>
      <c r="CX203" s="14">
        <v>348.79989202194372</v>
      </c>
      <c r="CY203" s="14">
        <v>337.58713418303699</v>
      </c>
      <c r="CZ203" s="14">
        <v>561.03238505696697</v>
      </c>
      <c r="DA203" s="14">
        <v>174.32289874632079</v>
      </c>
      <c r="DB203" s="14">
        <v>480.85217261320889</v>
      </c>
      <c r="DC203" s="14">
        <v>309.8342170221141</v>
      </c>
      <c r="DD203" s="14">
        <v>23.902729921210017</v>
      </c>
      <c r="DE203" s="14">
        <v>677.94852658070306</v>
      </c>
      <c r="DF203" s="14">
        <v>364.4752608090792</v>
      </c>
      <c r="DG203" s="71">
        <v>389.51229997759498</v>
      </c>
      <c r="DH203" s="14">
        <v>208.15858050297101</v>
      </c>
      <c r="DI203" s="14">
        <v>18.827293002812301</v>
      </c>
      <c r="DJ203" s="14">
        <v>12.642660944574301</v>
      </c>
      <c r="DK203" s="14">
        <v>59.920097023501697</v>
      </c>
      <c r="DL203" s="14">
        <v>74.782244945041001</v>
      </c>
      <c r="DM203" s="14">
        <v>142.47758625981601</v>
      </c>
      <c r="DN203" s="14">
        <v>13.898774438021601</v>
      </c>
      <c r="DO203" s="14">
        <v>210.31046607384999</v>
      </c>
      <c r="DP203" s="14">
        <v>103.75381628505301</v>
      </c>
      <c r="DQ203" s="14">
        <v>4.3668385857892096</v>
      </c>
      <c r="DR203" s="14">
        <v>178.41741906823501</v>
      </c>
      <c r="DS203" s="14">
        <v>75.523062649797197</v>
      </c>
      <c r="DT203" s="71">
        <v>105.82891298462199</v>
      </c>
      <c r="DU203" s="14">
        <v>278.186111511771</v>
      </c>
      <c r="DV203" s="14">
        <v>59.600234383859799</v>
      </c>
      <c r="DW203" s="14">
        <v>62.965892203814199</v>
      </c>
      <c r="DX203" s="14">
        <v>172.16678695593399</v>
      </c>
      <c r="DY203" s="14">
        <v>161.73120796773</v>
      </c>
      <c r="DZ203" s="14">
        <v>281.343967300489</v>
      </c>
      <c r="EA203" s="14">
        <v>76.925305948943802</v>
      </c>
      <c r="EB203" s="14">
        <v>184.945666762223</v>
      </c>
      <c r="EC203" s="14">
        <v>111.81488016485</v>
      </c>
      <c r="ED203" s="14">
        <v>9.0027288968419104</v>
      </c>
      <c r="EE203" s="14">
        <v>268.34997206422503</v>
      </c>
      <c r="EF203" s="14">
        <v>158.30758715492601</v>
      </c>
      <c r="EG203" s="71">
        <v>164.24736240971899</v>
      </c>
      <c r="EH203" s="14">
        <v>145.903344998667</v>
      </c>
      <c r="EI203" s="14">
        <v>23.373984175719698</v>
      </c>
      <c r="EJ203" s="14">
        <v>9.7150545938969106</v>
      </c>
      <c r="EK203" s="14">
        <v>116.71300804250799</v>
      </c>
      <c r="EL203" s="14">
        <v>101.07368127026599</v>
      </c>
      <c r="EM203" s="14">
        <v>137.210831496662</v>
      </c>
      <c r="EN203" s="14">
        <v>83.498818359355397</v>
      </c>
      <c r="EO203" s="14">
        <v>85.5960397771359</v>
      </c>
      <c r="EP203" s="14">
        <v>94.265520572211102</v>
      </c>
      <c r="EQ203" s="14">
        <v>10.5331624385789</v>
      </c>
      <c r="ER203" s="14">
        <v>231.181135448243</v>
      </c>
      <c r="ES203" s="14">
        <v>231.181135448243</v>
      </c>
      <c r="ET203" s="14">
        <v>119.436024583254</v>
      </c>
      <c r="EU203" s="14"/>
    </row>
    <row r="204" spans="1:151">
      <c r="A204" s="66" t="s">
        <v>203</v>
      </c>
      <c r="B204" s="17">
        <f>CORREL($I$151:$I$189,H47:H85)</f>
        <v>-2.4073539263520721E-2</v>
      </c>
      <c r="C204" s="17">
        <f t="shared" ref="C204:Q204" si="127">CORREL($I$151:$I$189,I47:I85)</f>
        <v>-2.2644161428961779E-2</v>
      </c>
      <c r="D204" s="17">
        <f t="shared" si="127"/>
        <v>7.5831299727764177E-3</v>
      </c>
      <c r="E204" s="17">
        <f t="shared" si="127"/>
        <v>3.9244941925897447E-2</v>
      </c>
      <c r="F204" s="17">
        <f t="shared" si="127"/>
        <v>4.386167868375844E-2</v>
      </c>
      <c r="G204" s="17">
        <f t="shared" si="127"/>
        <v>7.1529228255973354E-2</v>
      </c>
      <c r="H204" s="17">
        <f t="shared" si="127"/>
        <v>-8.9525958189184979E-3</v>
      </c>
      <c r="I204" s="17">
        <f t="shared" si="127"/>
        <v>-5.1663271477686248E-2</v>
      </c>
      <c r="J204" s="17">
        <f t="shared" si="127"/>
        <v>1.3347955170193521E-2</v>
      </c>
      <c r="K204" s="17">
        <f t="shared" si="127"/>
        <v>5.4001844078209231E-2</v>
      </c>
      <c r="L204" s="17">
        <f t="shared" si="127"/>
        <v>3.6235463609092397E-2</v>
      </c>
      <c r="M204" s="17">
        <f t="shared" si="127"/>
        <v>6.0885702808542654E-4</v>
      </c>
      <c r="N204" s="17">
        <f t="shared" si="127"/>
        <v>-7.0312515520828345E-2</v>
      </c>
      <c r="O204" s="17">
        <f t="shared" si="127"/>
        <v>-3.7786687626616758E-2</v>
      </c>
      <c r="P204" s="17">
        <f t="shared" si="127"/>
        <v>-4.030957768302372E-2</v>
      </c>
      <c r="Q204" s="17">
        <f t="shared" si="127"/>
        <v>-1.3060681603045934E-2</v>
      </c>
      <c r="S204" s="17">
        <f t="shared" si="115"/>
        <v>0.88434075666858725</v>
      </c>
      <c r="T204" s="17">
        <f t="shared" si="115"/>
        <v>0.89116578693801496</v>
      </c>
      <c r="U204" s="17">
        <f t="shared" si="112"/>
        <v>0.96345653739799508</v>
      </c>
      <c r="V204" s="17">
        <f t="shared" si="112"/>
        <v>0.81250014764698197</v>
      </c>
      <c r="W204" s="17">
        <f t="shared" si="112"/>
        <v>0.79090804866376663</v>
      </c>
      <c r="X204" s="17">
        <f t="shared" si="112"/>
        <v>0.66521723108113506</v>
      </c>
      <c r="Y204" s="17">
        <f t="shared" si="112"/>
        <v>0.95686271366995834</v>
      </c>
      <c r="Z204" s="17">
        <f t="shared" si="112"/>
        <v>0.75477565530367374</v>
      </c>
      <c r="AA204" s="17">
        <f t="shared" si="112"/>
        <v>0.93572081031082988</v>
      </c>
      <c r="AB204" s="17">
        <f t="shared" si="112"/>
        <v>0.74404044021422977</v>
      </c>
      <c r="AC204" s="17">
        <f t="shared" si="112"/>
        <v>0.82665025757458621</v>
      </c>
      <c r="AD204" s="17">
        <f t="shared" si="112"/>
        <v>0.99706491121733198</v>
      </c>
      <c r="AE204" s="17">
        <f t="shared" si="112"/>
        <v>0.67058718603351986</v>
      </c>
      <c r="AF204" s="17">
        <f t="shared" si="112"/>
        <v>0.81934960058084316</v>
      </c>
      <c r="AG204" s="17">
        <f t="shared" si="112"/>
        <v>0.80750817142378062</v>
      </c>
      <c r="AH204" s="17">
        <f t="shared" si="112"/>
        <v>0.93710144010282959</v>
      </c>
      <c r="AM204" s="66" t="s">
        <v>203</v>
      </c>
      <c r="AN204" s="17">
        <f>CORREL($I$151:$I$189,CU$197:CU$235)</f>
        <v>0.32288348040545622</v>
      </c>
      <c r="AO204" s="17">
        <f t="shared" ref="AO204:CM204" si="128">CORREL($I$151:$I$189,CV$197:CV$235)</f>
        <v>-0.1038262330859067</v>
      </c>
      <c r="AP204" s="17">
        <f t="shared" si="128"/>
        <v>-0.22665885408028708</v>
      </c>
      <c r="AQ204" s="17">
        <f t="shared" si="128"/>
        <v>0.17804150043911404</v>
      </c>
      <c r="AR204" s="17">
        <f t="shared" si="128"/>
        <v>0.5549133935935654</v>
      </c>
      <c r="AS204" s="17">
        <f t="shared" si="128"/>
        <v>0.30658338778057498</v>
      </c>
      <c r="AT204" s="17">
        <f t="shared" si="128"/>
        <v>0.29036322782140506</v>
      </c>
      <c r="AU204" s="17">
        <f t="shared" si="128"/>
        <v>0.52571239997645347</v>
      </c>
      <c r="AV204" s="17">
        <f t="shared" si="128"/>
        <v>0.21159016540732556</v>
      </c>
      <c r="AW204" s="17">
        <f t="shared" si="128"/>
        <v>0.1786900816559179</v>
      </c>
      <c r="AX204" s="17">
        <f t="shared" si="128"/>
        <v>0.33539401815698777</v>
      </c>
      <c r="AY204" s="17">
        <f t="shared" si="128"/>
        <v>0.45825298291630751</v>
      </c>
      <c r="AZ204" s="68">
        <f t="shared" si="128"/>
        <v>0.32908582878158765</v>
      </c>
      <c r="BA204" s="17">
        <f t="shared" si="128"/>
        <v>0.33999252242491185</v>
      </c>
      <c r="BB204" s="17">
        <f t="shared" si="128"/>
        <v>-0.19586061017128378</v>
      </c>
      <c r="BC204" s="17">
        <f t="shared" si="128"/>
        <v>-0.20003968064071498</v>
      </c>
      <c r="BD204" s="17">
        <f t="shared" si="128"/>
        <v>-2.4304558000322961E-2</v>
      </c>
      <c r="BE204" s="17">
        <f t="shared" si="128"/>
        <v>0.3955060240850195</v>
      </c>
      <c r="BF204" s="17">
        <f t="shared" si="128"/>
        <v>0.29416613969982219</v>
      </c>
      <c r="BG204" s="17">
        <f t="shared" si="128"/>
        <v>-4.2246796797515307E-2</v>
      </c>
      <c r="BH204" s="17">
        <f t="shared" si="128"/>
        <v>0.30297396622898248</v>
      </c>
      <c r="BI204" s="17">
        <f t="shared" si="128"/>
        <v>9.374236927893502E-2</v>
      </c>
      <c r="BJ204" s="17">
        <f t="shared" si="128"/>
        <v>0.30800011171356872</v>
      </c>
      <c r="BK204" s="17">
        <f t="shared" si="128"/>
        <v>0.22359041926586645</v>
      </c>
      <c r="BL204" s="17">
        <f t="shared" si="128"/>
        <v>-0.20305228980498777</v>
      </c>
      <c r="BM204" s="68">
        <f t="shared" si="128"/>
        <v>-6.3567993429442984E-2</v>
      </c>
      <c r="BN204" s="17">
        <f t="shared" si="128"/>
        <v>0.41761322059193118</v>
      </c>
      <c r="BO204" s="17">
        <f t="shared" si="128"/>
        <v>-0.10165396117137522</v>
      </c>
      <c r="BP204" s="17">
        <f t="shared" si="128"/>
        <v>-0.11127206952678741</v>
      </c>
      <c r="BQ204" s="17">
        <f t="shared" si="128"/>
        <v>0.22408471830526819</v>
      </c>
      <c r="BR204" s="17">
        <f t="shared" si="128"/>
        <v>0.40085957937900818</v>
      </c>
      <c r="BS204" s="17">
        <f t="shared" si="128"/>
        <v>0.31304073820900763</v>
      </c>
      <c r="BT204" s="17">
        <f t="shared" si="128"/>
        <v>0.15790517388722144</v>
      </c>
      <c r="BU204" s="17">
        <f t="shared" si="128"/>
        <v>0.48345821122356203</v>
      </c>
      <c r="BV204" s="17">
        <f t="shared" si="128"/>
        <v>9.9843877280677118E-2</v>
      </c>
      <c r="BW204" s="17">
        <f t="shared" si="128"/>
        <v>-1.3542831875234019E-2</v>
      </c>
      <c r="BX204" s="17">
        <f t="shared" si="128"/>
        <v>0.24299772612707748</v>
      </c>
      <c r="BY204" s="17">
        <f t="shared" si="128"/>
        <v>0.37859108696500421</v>
      </c>
      <c r="BZ204" s="68">
        <f t="shared" si="128"/>
        <v>0.34527001081776698</v>
      </c>
      <c r="CA204" s="17">
        <f t="shared" si="128"/>
        <v>8.4587003678264477E-3</v>
      </c>
      <c r="CB204" s="17">
        <f t="shared" si="128"/>
        <v>0.13502472962582893</v>
      </c>
      <c r="CC204" s="17">
        <f t="shared" si="128"/>
        <v>-0.18927323916800212</v>
      </c>
      <c r="CD204" s="17">
        <f t="shared" si="128"/>
        <v>9.5870878259033177E-2</v>
      </c>
      <c r="CE204" s="17">
        <f t="shared" si="128"/>
        <v>0.42021027317818849</v>
      </c>
      <c r="CF204" s="17">
        <f t="shared" si="128"/>
        <v>0.1013200199975386</v>
      </c>
      <c r="CG204" s="17">
        <f t="shared" si="128"/>
        <v>0.25518365573279717</v>
      </c>
      <c r="CH204" s="17">
        <f t="shared" si="128"/>
        <v>0.16973918039084315</v>
      </c>
      <c r="CI204" s="17">
        <f t="shared" si="128"/>
        <v>0.22547686511201245</v>
      </c>
      <c r="CJ204" s="17">
        <f t="shared" si="128"/>
        <v>0.16801733899942969</v>
      </c>
      <c r="CK204" s="17">
        <f t="shared" si="128"/>
        <v>0.22283874856161451</v>
      </c>
      <c r="CL204" s="17">
        <f t="shared" si="128"/>
        <v>0.22283874856161451</v>
      </c>
      <c r="CM204" s="17">
        <f t="shared" si="128"/>
        <v>0.28901894130415329</v>
      </c>
      <c r="CT204" s="7">
        <v>1987</v>
      </c>
      <c r="CU204" s="14">
        <v>626.247976498806</v>
      </c>
      <c r="CV204" s="14">
        <v>103.6073868719298</v>
      </c>
      <c r="CW204" s="14">
        <v>165.9856252751643</v>
      </c>
      <c r="CX204" s="14">
        <v>376.27280952361434</v>
      </c>
      <c r="CY204" s="14">
        <v>311.77853845211973</v>
      </c>
      <c r="CZ204" s="14">
        <v>550.47690375384093</v>
      </c>
      <c r="DA204" s="14">
        <v>155.01388980982554</v>
      </c>
      <c r="DB204" s="14">
        <v>463.49073665747886</v>
      </c>
      <c r="DC204" s="14">
        <v>322.84814233045222</v>
      </c>
      <c r="DD204" s="14">
        <v>127.55216089920407</v>
      </c>
      <c r="DE204" s="14">
        <v>677.80662737705893</v>
      </c>
      <c r="DF204" s="14">
        <v>277.10468184346632</v>
      </c>
      <c r="DG204" s="71">
        <v>357.11016030201415</v>
      </c>
      <c r="DH204" s="14">
        <v>213.62930921783399</v>
      </c>
      <c r="DI204" s="14">
        <v>27.586898060122198</v>
      </c>
      <c r="DJ204" s="14">
        <v>35.741812588920297</v>
      </c>
      <c r="DK204" s="14">
        <v>90.683127461628501</v>
      </c>
      <c r="DL204" s="14">
        <v>50.7269685015657</v>
      </c>
      <c r="DM204" s="14">
        <v>158.10209698085799</v>
      </c>
      <c r="DN204" s="14">
        <v>9.8939612463383497</v>
      </c>
      <c r="DO204" s="14">
        <v>194.00377258808601</v>
      </c>
      <c r="DP204" s="14">
        <v>48.385637174749</v>
      </c>
      <c r="DQ204" s="14">
        <v>5.7472608299045103</v>
      </c>
      <c r="DR204" s="14">
        <v>198.150960165046</v>
      </c>
      <c r="DS204" s="14">
        <v>44.452645478997901</v>
      </c>
      <c r="DT204" s="71">
        <v>89.696999006792097</v>
      </c>
      <c r="DU204" s="14">
        <v>232.66375463217801</v>
      </c>
      <c r="DV204" s="14">
        <v>33.689582353338501</v>
      </c>
      <c r="DW204" s="14">
        <v>88.976714895369696</v>
      </c>
      <c r="DX204" s="14">
        <v>98.922686342427795</v>
      </c>
      <c r="DY204" s="14">
        <v>112.739367913458</v>
      </c>
      <c r="DZ204" s="14">
        <v>213.575661777097</v>
      </c>
      <c r="EA204" s="14">
        <v>21.785450577324202</v>
      </c>
      <c r="EB204" s="14">
        <v>181.40357104326901</v>
      </c>
      <c r="EC204" s="14">
        <v>93.646113935374203</v>
      </c>
      <c r="ED204" s="14">
        <v>5.0808366461865697</v>
      </c>
      <c r="EE204" s="14">
        <v>209.13858830481499</v>
      </c>
      <c r="EF204" s="14">
        <v>58.680713294947402</v>
      </c>
      <c r="EG204" s="71">
        <v>103.22735599881</v>
      </c>
      <c r="EH204" s="14">
        <v>179.95491264879399</v>
      </c>
      <c r="EI204" s="14">
        <v>42.330906458469101</v>
      </c>
      <c r="EJ204" s="14">
        <v>41.267097790874303</v>
      </c>
      <c r="EK204" s="14">
        <v>186.666995719558</v>
      </c>
      <c r="EL204" s="14">
        <v>148.312202037096</v>
      </c>
      <c r="EM204" s="14">
        <v>178.799144995886</v>
      </c>
      <c r="EN204" s="14">
        <v>123.33447798616299</v>
      </c>
      <c r="EO204" s="14">
        <v>88.083393026123801</v>
      </c>
      <c r="EP204" s="14">
        <v>180.816391220329</v>
      </c>
      <c r="EQ204" s="14">
        <v>116.72406342311299</v>
      </c>
      <c r="ER204" s="14">
        <v>270.51707890719803</v>
      </c>
      <c r="ES204" s="14">
        <v>270.51707890719803</v>
      </c>
      <c r="ET204" s="14">
        <v>164.18580529641201</v>
      </c>
      <c r="EU204" s="14"/>
    </row>
    <row r="205" spans="1:151">
      <c r="A205" s="66" t="s">
        <v>212</v>
      </c>
      <c r="B205" s="17">
        <f>CORREL($J$151:$J$189,H47:H85)</f>
        <v>0.12152248503637759</v>
      </c>
      <c r="C205" s="17">
        <f t="shared" ref="C205:Q205" si="129">CORREL($J$151:$J$189,I47:I85)</f>
        <v>-6.7682845897634208E-2</v>
      </c>
      <c r="D205" s="17">
        <f t="shared" si="129"/>
        <v>-0.39012977602218735</v>
      </c>
      <c r="E205" s="17">
        <f t="shared" si="129"/>
        <v>-0.57546075652812778</v>
      </c>
      <c r="F205" s="17">
        <f t="shared" si="129"/>
        <v>-0.57632575764864602</v>
      </c>
      <c r="G205" s="17">
        <f t="shared" si="129"/>
        <v>-0.5757386472974374</v>
      </c>
      <c r="H205" s="17">
        <f t="shared" si="129"/>
        <v>7.1126514870053406E-2</v>
      </c>
      <c r="I205" s="17">
        <f t="shared" si="129"/>
        <v>-0.21545295993521321</v>
      </c>
      <c r="J205" s="17">
        <f t="shared" si="129"/>
        <v>-0.3612602707487067</v>
      </c>
      <c r="K205" s="17">
        <f t="shared" si="129"/>
        <v>-0.31199931462749597</v>
      </c>
      <c r="L205" s="17">
        <f t="shared" si="129"/>
        <v>-0.31973470154542244</v>
      </c>
      <c r="M205" s="17">
        <f t="shared" si="129"/>
        <v>-0.31799182550643723</v>
      </c>
      <c r="N205" s="17">
        <f t="shared" si="129"/>
        <v>-0.28350323012160694</v>
      </c>
      <c r="O205" s="17">
        <f t="shared" si="129"/>
        <v>-0.25488208143840996</v>
      </c>
      <c r="P205" s="17">
        <f t="shared" si="129"/>
        <v>-1.1648692316654326E-2</v>
      </c>
      <c r="Q205" s="17">
        <f t="shared" si="129"/>
        <v>-0.14739985629885471</v>
      </c>
      <c r="S205" s="17">
        <f t="shared" si="115"/>
        <v>0.46115023781027387</v>
      </c>
      <c r="T205" s="17">
        <f t="shared" si="115"/>
        <v>0.68224819271968251</v>
      </c>
      <c r="U205" s="17">
        <f t="shared" si="112"/>
        <v>1.4078384110578528E-2</v>
      </c>
      <c r="V205" s="17">
        <f t="shared" si="112"/>
        <v>1.2681685588541991E-4</v>
      </c>
      <c r="W205" s="17">
        <f t="shared" si="112"/>
        <v>1.2320551082368347E-4</v>
      </c>
      <c r="X205" s="17">
        <f t="shared" si="112"/>
        <v>1.2564638778704787E-4</v>
      </c>
      <c r="Y205" s="17">
        <f t="shared" si="112"/>
        <v>0.66699279824133384</v>
      </c>
      <c r="Z205" s="17">
        <f t="shared" si="112"/>
        <v>0.18775168494702996</v>
      </c>
      <c r="AA205" s="17">
        <f t="shared" si="112"/>
        <v>2.3847098329631312E-2</v>
      </c>
      <c r="AB205" s="17">
        <f t="shared" si="112"/>
        <v>5.316032308890338E-2</v>
      </c>
      <c r="AC205" s="17">
        <f t="shared" si="112"/>
        <v>4.7232843463294538E-2</v>
      </c>
      <c r="AD205" s="17">
        <f t="shared" si="112"/>
        <v>4.8519538233532195E-2</v>
      </c>
      <c r="AE205" s="17">
        <f t="shared" si="112"/>
        <v>8.0298372161000636E-2</v>
      </c>
      <c r="AF205" s="17">
        <f t="shared" si="112"/>
        <v>0.11736281502234486</v>
      </c>
      <c r="AG205" s="17">
        <f t="shared" si="112"/>
        <v>0.94388998727620377</v>
      </c>
      <c r="AH205" s="17">
        <f t="shared" si="112"/>
        <v>0.37053716840584705</v>
      </c>
      <c r="AM205" s="66" t="s">
        <v>212</v>
      </c>
      <c r="AN205" s="17">
        <f>CORREL($J$151:$J$189,CU$197:CU$235)</f>
        <v>-3.6980065915956511E-2</v>
      </c>
      <c r="AO205" s="17">
        <f t="shared" ref="AO205:CM205" si="130">CORREL($J$151:$J$189,CV$197:CV$235)</f>
        <v>-0.10224344292673705</v>
      </c>
      <c r="AP205" s="17">
        <f t="shared" si="130"/>
        <v>-9.1468514108928867E-2</v>
      </c>
      <c r="AQ205" s="17">
        <f t="shared" si="130"/>
        <v>-0.24127819600021538</v>
      </c>
      <c r="AR205" s="17">
        <f t="shared" si="130"/>
        <v>-0.50983095174611859</v>
      </c>
      <c r="AS205" s="17">
        <f t="shared" si="130"/>
        <v>1.9420873657727711E-2</v>
      </c>
      <c r="AT205" s="17">
        <f t="shared" si="130"/>
        <v>-0.23989906272308956</v>
      </c>
      <c r="AU205" s="17">
        <f t="shared" si="130"/>
        <v>-0.25670936724728516</v>
      </c>
      <c r="AV205" s="17">
        <f t="shared" si="130"/>
        <v>0.26479856465943569</v>
      </c>
      <c r="AW205" s="17">
        <f t="shared" si="130"/>
        <v>0.25014594139228213</v>
      </c>
      <c r="AX205" s="17">
        <f t="shared" si="130"/>
        <v>-4.0594414791407706E-2</v>
      </c>
      <c r="AY205" s="17">
        <f t="shared" si="130"/>
        <v>-0.14668232747127999</v>
      </c>
      <c r="AZ205" s="68">
        <f t="shared" si="130"/>
        <v>-0.3296601381359055</v>
      </c>
      <c r="BA205" s="17">
        <f t="shared" si="130"/>
        <v>-0.21519437846585288</v>
      </c>
      <c r="BB205" s="17">
        <f t="shared" si="130"/>
        <v>0.15911736442796776</v>
      </c>
      <c r="BC205" s="17">
        <f t="shared" si="130"/>
        <v>-1.0622429587988442E-2</v>
      </c>
      <c r="BD205" s="17">
        <f t="shared" si="130"/>
        <v>-0.2079734491376779</v>
      </c>
      <c r="BE205" s="17">
        <f t="shared" si="130"/>
        <v>-0.45216077973631263</v>
      </c>
      <c r="BF205" s="17">
        <f t="shared" si="130"/>
        <v>-9.5370217370229465E-2</v>
      </c>
      <c r="BG205" s="17">
        <f t="shared" si="130"/>
        <v>-0.27441589629635532</v>
      </c>
      <c r="BH205" s="17">
        <f t="shared" si="130"/>
        <v>-6.4669033019507063E-2</v>
      </c>
      <c r="BI205" s="17">
        <f t="shared" si="130"/>
        <v>5.1889200397049612E-2</v>
      </c>
      <c r="BJ205" s="17">
        <f t="shared" si="130"/>
        <v>0.1285837401686358</v>
      </c>
      <c r="BK205" s="17">
        <f t="shared" si="130"/>
        <v>-9.7845399666026234E-2</v>
      </c>
      <c r="BL205" s="17">
        <f t="shared" si="130"/>
        <v>-0.37914616053807443</v>
      </c>
      <c r="BM205" s="68">
        <f t="shared" si="130"/>
        <v>-0.34276411259850931</v>
      </c>
      <c r="BN205" s="17">
        <f t="shared" si="130"/>
        <v>-0.29932493342878802</v>
      </c>
      <c r="BO205" s="17">
        <f t="shared" si="130"/>
        <v>-0.26011390261757955</v>
      </c>
      <c r="BP205" s="17">
        <f t="shared" si="130"/>
        <v>-0.21431752238999427</v>
      </c>
      <c r="BQ205" s="17">
        <f t="shared" si="130"/>
        <v>-0.32246913103613323</v>
      </c>
      <c r="BR205" s="17">
        <f t="shared" si="130"/>
        <v>-0.40297612043906283</v>
      </c>
      <c r="BS205" s="17">
        <f t="shared" si="130"/>
        <v>-0.24804519367111605</v>
      </c>
      <c r="BT205" s="17">
        <f t="shared" si="130"/>
        <v>-0.34335004928636192</v>
      </c>
      <c r="BU205" s="17">
        <f t="shared" si="130"/>
        <v>-0.48273183086368637</v>
      </c>
      <c r="BV205" s="17">
        <f t="shared" si="130"/>
        <v>0.16407035756040692</v>
      </c>
      <c r="BW205" s="17">
        <f t="shared" si="130"/>
        <v>0.20077877658736371</v>
      </c>
      <c r="BX205" s="17">
        <f t="shared" si="130"/>
        <v>-0.36166270369971382</v>
      </c>
      <c r="BY205" s="17">
        <f t="shared" si="130"/>
        <v>-0.29177697041753137</v>
      </c>
      <c r="BZ205" s="68">
        <f t="shared" si="130"/>
        <v>-0.50725542487085418</v>
      </c>
      <c r="CA205" s="17">
        <f t="shared" si="130"/>
        <v>0.42337346899444001</v>
      </c>
      <c r="CB205" s="17">
        <f t="shared" si="130"/>
        <v>-5.9803379531832512E-2</v>
      </c>
      <c r="CC205" s="17">
        <f t="shared" si="130"/>
        <v>0.19017407336917025</v>
      </c>
      <c r="CD205" s="17">
        <f t="shared" si="130"/>
        <v>3.9791932709801255E-2</v>
      </c>
      <c r="CE205" s="17">
        <f t="shared" si="130"/>
        <v>-0.17193941349204386</v>
      </c>
      <c r="CF205" s="17">
        <f t="shared" si="130"/>
        <v>0.36052629305017325</v>
      </c>
      <c r="CG205" s="17">
        <f t="shared" si="130"/>
        <v>0.21091624452866109</v>
      </c>
      <c r="CH205" s="17">
        <f t="shared" si="130"/>
        <v>0.25026803514798857</v>
      </c>
      <c r="CI205" s="17">
        <f t="shared" si="130"/>
        <v>0.30760601991062275</v>
      </c>
      <c r="CJ205" s="17">
        <f t="shared" si="130"/>
        <v>0.23993333596363992</v>
      </c>
      <c r="CK205" s="17">
        <f t="shared" si="130"/>
        <v>0.34708363599727482</v>
      </c>
      <c r="CL205" s="17">
        <f t="shared" si="130"/>
        <v>0.34708363599727482</v>
      </c>
      <c r="CM205" s="17">
        <f t="shared" si="130"/>
        <v>0.14264294875977748</v>
      </c>
      <c r="CT205" s="7">
        <v>1988</v>
      </c>
      <c r="CU205" s="14">
        <v>455.21680453247711</v>
      </c>
      <c r="CV205" s="14">
        <v>33.625677180305075</v>
      </c>
      <c r="CW205" s="14">
        <v>31.160034127263827</v>
      </c>
      <c r="CX205" s="14">
        <v>256.2966588822174</v>
      </c>
      <c r="CY205" s="14">
        <v>341.98663843921798</v>
      </c>
      <c r="CZ205" s="14">
        <v>435.94819506166368</v>
      </c>
      <c r="DA205" s="14">
        <v>154.2624025841973</v>
      </c>
      <c r="DB205" s="14">
        <v>339.24250824194689</v>
      </c>
      <c r="DC205" s="14">
        <v>249.3455404682318</v>
      </c>
      <c r="DD205" s="14">
        <v>62.244764997071847</v>
      </c>
      <c r="DE205" s="14">
        <v>572.92783961621194</v>
      </c>
      <c r="DF205" s="14">
        <v>252.16667561976868</v>
      </c>
      <c r="DG205" s="71">
        <v>312.79080626320729</v>
      </c>
      <c r="DH205" s="14">
        <v>190.67784226745999</v>
      </c>
      <c r="DI205" s="14">
        <v>2.5449896473900502</v>
      </c>
      <c r="DJ205" s="14">
        <v>1.8901055062650101</v>
      </c>
      <c r="DK205" s="14">
        <v>23.5995767918185</v>
      </c>
      <c r="DL205" s="14">
        <v>84.682012165605599</v>
      </c>
      <c r="DM205" s="14">
        <v>158.49816338888499</v>
      </c>
      <c r="DN205" s="14">
        <v>16.315022467529499</v>
      </c>
      <c r="DO205" s="14">
        <v>185.51302949055</v>
      </c>
      <c r="DP205" s="14">
        <v>41.634453065370501</v>
      </c>
      <c r="DQ205" s="14">
        <v>4.8976048922427502</v>
      </c>
      <c r="DR205" s="14">
        <v>165.13281127410099</v>
      </c>
      <c r="DS205" s="14">
        <v>59.740690697628899</v>
      </c>
      <c r="DT205" s="71">
        <v>95.293219784204695</v>
      </c>
      <c r="DU205" s="14">
        <v>218.641297038836</v>
      </c>
      <c r="DV205" s="14">
        <v>29.521638289235</v>
      </c>
      <c r="DW205" s="14">
        <v>26.8659211764022</v>
      </c>
      <c r="DX205" s="14">
        <v>139.31627598185301</v>
      </c>
      <c r="DY205" s="14">
        <v>183.37887623725899</v>
      </c>
      <c r="DZ205" s="14">
        <v>193.774285611263</v>
      </c>
      <c r="EA205" s="14">
        <v>108.51761250225501</v>
      </c>
      <c r="EB205" s="14">
        <v>123.676906835148</v>
      </c>
      <c r="EC205" s="14">
        <v>89.828181840083303</v>
      </c>
      <c r="ED205" s="14">
        <v>4.4766855222319997</v>
      </c>
      <c r="EE205" s="14">
        <v>217.092435695793</v>
      </c>
      <c r="EF205" s="14">
        <v>119.32203529999801</v>
      </c>
      <c r="EG205" s="71">
        <v>135.457480072984</v>
      </c>
      <c r="EH205" s="14">
        <v>45.897665226181097</v>
      </c>
      <c r="EI205" s="14">
        <v>1.5590492436800201</v>
      </c>
      <c r="EJ205" s="14">
        <v>2.40400744459662</v>
      </c>
      <c r="EK205" s="14">
        <v>93.380806108545897</v>
      </c>
      <c r="EL205" s="14">
        <v>73.925750036353406</v>
      </c>
      <c r="EM205" s="14">
        <v>83.675746061515696</v>
      </c>
      <c r="EN205" s="14">
        <v>29.4297676144128</v>
      </c>
      <c r="EO205" s="14">
        <v>30.052571916248901</v>
      </c>
      <c r="EP205" s="14">
        <v>117.88290556277801</v>
      </c>
      <c r="EQ205" s="14">
        <v>52.870474582597097</v>
      </c>
      <c r="ER205" s="14">
        <v>190.70259264631801</v>
      </c>
      <c r="ES205" s="14">
        <v>190.70259264631801</v>
      </c>
      <c r="ET205" s="14">
        <v>82.040106406018594</v>
      </c>
      <c r="EU205" s="14"/>
    </row>
    <row r="206" spans="1:151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CT206" s="7">
        <v>1989</v>
      </c>
      <c r="CU206" s="14">
        <v>499.23551048101001</v>
      </c>
      <c r="CV206" s="14">
        <v>168.17836452711273</v>
      </c>
      <c r="CW206" s="14">
        <v>120.70008498484052</v>
      </c>
      <c r="CX206" s="14">
        <v>328.61492434968932</v>
      </c>
      <c r="CY206" s="14">
        <v>320.11745135112369</v>
      </c>
      <c r="CZ206" s="14">
        <v>423.32684066778904</v>
      </c>
      <c r="DA206" s="14">
        <v>149.5568169963629</v>
      </c>
      <c r="DB206" s="14">
        <v>486.68519284891693</v>
      </c>
      <c r="DC206" s="14">
        <v>281.65512787753482</v>
      </c>
      <c r="DD206" s="14">
        <v>77.122775672648061</v>
      </c>
      <c r="DE206" s="14">
        <v>574.64898293063993</v>
      </c>
      <c r="DF206" s="14">
        <v>268.28544836135967</v>
      </c>
      <c r="DG206" s="71">
        <v>345.20940039343299</v>
      </c>
      <c r="DH206" s="14">
        <v>199.02538568338599</v>
      </c>
      <c r="DI206" s="14">
        <v>73.381080039346799</v>
      </c>
      <c r="DJ206" s="14">
        <v>28.974144712042602</v>
      </c>
      <c r="DK206" s="14">
        <v>93.235902607581394</v>
      </c>
      <c r="DL206" s="14">
        <v>79.211734073218594</v>
      </c>
      <c r="DM206" s="14">
        <v>137.446743179777</v>
      </c>
      <c r="DN206" s="14">
        <v>19.701394099092401</v>
      </c>
      <c r="DO206" s="14">
        <v>201.58608199532799</v>
      </c>
      <c r="DP206" s="14">
        <v>80.138393161414299</v>
      </c>
      <c r="DQ206" s="14">
        <v>10.295924777111701</v>
      </c>
      <c r="DR206" s="14">
        <v>186.309931975193</v>
      </c>
      <c r="DS206" s="14">
        <v>63.272574870847102</v>
      </c>
      <c r="DT206" s="71">
        <v>105.61610573307701</v>
      </c>
      <c r="DU206" s="14">
        <v>178.167615416459</v>
      </c>
      <c r="DV206" s="14">
        <v>91.476656515849399</v>
      </c>
      <c r="DW206" s="14">
        <v>86.224283857049997</v>
      </c>
      <c r="DX206" s="14">
        <v>140.67377018799499</v>
      </c>
      <c r="DY206" s="14">
        <v>146.68674169893799</v>
      </c>
      <c r="DZ206" s="14">
        <v>160.46217689191499</v>
      </c>
      <c r="EA206" s="14">
        <v>71.491201484874694</v>
      </c>
      <c r="EB206" s="14">
        <v>191.74887544958401</v>
      </c>
      <c r="EC206" s="14">
        <v>44.243772492854497</v>
      </c>
      <c r="ED206" s="14">
        <v>3.4834140722313598</v>
      </c>
      <c r="EE206" s="14">
        <v>166.013839382442</v>
      </c>
      <c r="EF206" s="14">
        <v>97.346185775043594</v>
      </c>
      <c r="EG206" s="71">
        <v>129.31769637593499</v>
      </c>
      <c r="EH206" s="14">
        <v>122.042509381165</v>
      </c>
      <c r="EI206" s="14">
        <v>3.3206279719165499</v>
      </c>
      <c r="EJ206" s="14">
        <v>5.5016564157479202</v>
      </c>
      <c r="EK206" s="14">
        <v>94.705251554112905</v>
      </c>
      <c r="EL206" s="14">
        <v>94.218975578967104</v>
      </c>
      <c r="EM206" s="14">
        <v>125.41792059609701</v>
      </c>
      <c r="EN206" s="14">
        <v>58.3642214123958</v>
      </c>
      <c r="EO206" s="14">
        <v>93.350235404004906</v>
      </c>
      <c r="EP206" s="14">
        <v>157.27296222326601</v>
      </c>
      <c r="EQ206" s="14">
        <v>63.343436823304998</v>
      </c>
      <c r="ER206" s="14">
        <v>222.32521157300499</v>
      </c>
      <c r="ES206" s="14">
        <v>222.32521157300499</v>
      </c>
      <c r="ET206" s="14">
        <v>110.27559828442099</v>
      </c>
      <c r="EU206" s="14"/>
    </row>
    <row r="207" spans="1:151"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AM207" s="7"/>
      <c r="AN207" s="17"/>
      <c r="AS207" s="55" t="s">
        <v>347</v>
      </c>
      <c r="AZ207" s="7"/>
      <c r="BF207" s="55" t="s">
        <v>140</v>
      </c>
      <c r="BM207" s="7"/>
      <c r="BS207" s="55" t="s">
        <v>141</v>
      </c>
      <c r="BZ207" s="7"/>
      <c r="CF207" s="55" t="s">
        <v>142</v>
      </c>
      <c r="CM207" s="7"/>
      <c r="CT207" s="7">
        <v>1990</v>
      </c>
      <c r="CU207" s="14">
        <v>577.93447230114759</v>
      </c>
      <c r="CV207" s="14">
        <v>63.279073698062206</v>
      </c>
      <c r="CW207" s="14">
        <v>67.939338922920371</v>
      </c>
      <c r="CX207" s="14">
        <v>281.33964892890111</v>
      </c>
      <c r="CY207" s="14">
        <v>380.27089855432394</v>
      </c>
      <c r="CZ207" s="14">
        <v>488.28378750694577</v>
      </c>
      <c r="DA207" s="14">
        <v>153.7309427722881</v>
      </c>
      <c r="DB207" s="14">
        <v>492.62600985423961</v>
      </c>
      <c r="DC207" s="14">
        <v>215.79075954916919</v>
      </c>
      <c r="DD207" s="14">
        <v>22.976303441906566</v>
      </c>
      <c r="DE207" s="14">
        <v>616.36600871997405</v>
      </c>
      <c r="DF207" s="14">
        <v>258.37060108633398</v>
      </c>
      <c r="DG207" s="71">
        <v>298.43558351924656</v>
      </c>
      <c r="DH207" s="14">
        <v>281.51326396815102</v>
      </c>
      <c r="DI207" s="14">
        <v>15.0153134971192</v>
      </c>
      <c r="DJ207" s="14">
        <v>13.874449497909399</v>
      </c>
      <c r="DK207" s="14">
        <v>80.163280098706394</v>
      </c>
      <c r="DL207" s="14">
        <v>146.80292022263299</v>
      </c>
      <c r="DM207" s="14">
        <v>215.96054631819899</v>
      </c>
      <c r="DN207" s="14">
        <v>26.880456415326702</v>
      </c>
      <c r="DO207" s="14">
        <v>241.87648796149901</v>
      </c>
      <c r="DP207" s="14">
        <v>35.3763550331103</v>
      </c>
      <c r="DQ207" s="14">
        <v>1.9041073022406499E-2</v>
      </c>
      <c r="DR207" s="14">
        <v>211.57986137767401</v>
      </c>
      <c r="DS207" s="14">
        <v>70.027599489430798</v>
      </c>
      <c r="DT207" s="71">
        <v>100.32100786981199</v>
      </c>
      <c r="DU207" s="14">
        <v>207.90191402408399</v>
      </c>
      <c r="DV207" s="14">
        <v>47.190736570319203</v>
      </c>
      <c r="DW207" s="14">
        <v>51.925626802929003</v>
      </c>
      <c r="DX207" s="14">
        <v>125.204869434223</v>
      </c>
      <c r="DY207" s="14">
        <v>162.29703564315901</v>
      </c>
      <c r="DZ207" s="14">
        <v>178.37754660310901</v>
      </c>
      <c r="EA207" s="14">
        <v>108.8598558722</v>
      </c>
      <c r="EB207" s="14">
        <v>186.64527383255401</v>
      </c>
      <c r="EC207" s="14">
        <v>50.526424965279901</v>
      </c>
      <c r="ED207" s="14">
        <v>2.0955745997453601</v>
      </c>
      <c r="EE207" s="14">
        <v>206.53013968014301</v>
      </c>
      <c r="EF207" s="14">
        <v>123.060437144665</v>
      </c>
      <c r="EG207" s="71">
        <v>128.493935226471</v>
      </c>
      <c r="EH207" s="14">
        <v>88.519294308912507</v>
      </c>
      <c r="EI207" s="14">
        <v>1.0730236306237999</v>
      </c>
      <c r="EJ207" s="14">
        <v>2.1392626220819699</v>
      </c>
      <c r="EK207" s="14">
        <v>75.971499395971705</v>
      </c>
      <c r="EL207" s="14">
        <v>71.170942688531895</v>
      </c>
      <c r="EM207" s="14">
        <v>93.945694585637796</v>
      </c>
      <c r="EN207" s="14">
        <v>17.9906304847614</v>
      </c>
      <c r="EO207" s="14">
        <v>64.104248060186606</v>
      </c>
      <c r="EP207" s="14">
        <v>129.88797955077899</v>
      </c>
      <c r="EQ207" s="14">
        <v>20.861687769138801</v>
      </c>
      <c r="ER207" s="14">
        <v>198.256007662157</v>
      </c>
      <c r="ES207" s="14">
        <v>198.256007662157</v>
      </c>
      <c r="ET207" s="14">
        <v>69.620640422963604</v>
      </c>
      <c r="EU207" s="14"/>
    </row>
    <row r="208" spans="1:151">
      <c r="A208" s="67" t="s">
        <v>206</v>
      </c>
      <c r="B208" s="35" t="s">
        <v>145</v>
      </c>
      <c r="C208" s="35" t="s">
        <v>144</v>
      </c>
      <c r="D208" s="35" t="s">
        <v>146</v>
      </c>
      <c r="E208" s="35" t="s">
        <v>147</v>
      </c>
      <c r="F208" s="35" t="s">
        <v>148</v>
      </c>
      <c r="G208" s="35" t="s">
        <v>149</v>
      </c>
      <c r="H208" s="35" t="s">
        <v>151</v>
      </c>
      <c r="I208" s="35" t="s">
        <v>152</v>
      </c>
      <c r="J208" s="35" t="s">
        <v>158</v>
      </c>
      <c r="K208" s="35" t="s">
        <v>159</v>
      </c>
      <c r="L208" s="35" t="s">
        <v>156</v>
      </c>
      <c r="M208" s="35" t="s">
        <v>157</v>
      </c>
      <c r="N208" s="35" t="s">
        <v>154</v>
      </c>
      <c r="O208" s="35" t="s">
        <v>155</v>
      </c>
      <c r="P208" s="35" t="s">
        <v>153</v>
      </c>
      <c r="Q208" s="35" t="s">
        <v>267</v>
      </c>
      <c r="AM208" s="67" t="s">
        <v>206</v>
      </c>
      <c r="AN208" s="5" t="s">
        <v>78</v>
      </c>
      <c r="AO208" s="5" t="s">
        <v>79</v>
      </c>
      <c r="AP208" s="5" t="s">
        <v>80</v>
      </c>
      <c r="AQ208" s="5" t="s">
        <v>342</v>
      </c>
      <c r="AR208" s="5" t="s">
        <v>82</v>
      </c>
      <c r="AS208" s="5" t="s">
        <v>83</v>
      </c>
      <c r="AT208" s="5" t="s">
        <v>84</v>
      </c>
      <c r="AU208" s="5" t="s">
        <v>343</v>
      </c>
      <c r="AV208" s="5" t="s">
        <v>344</v>
      </c>
      <c r="AW208" s="5" t="s">
        <v>87</v>
      </c>
      <c r="AX208" s="5" t="s">
        <v>88</v>
      </c>
      <c r="AY208" s="5" t="s">
        <v>345</v>
      </c>
      <c r="AZ208" s="6" t="s">
        <v>346</v>
      </c>
      <c r="BA208" s="5" t="s">
        <v>78</v>
      </c>
      <c r="BB208" s="5" t="s">
        <v>79</v>
      </c>
      <c r="BC208" s="5" t="s">
        <v>80</v>
      </c>
      <c r="BD208" s="5" t="s">
        <v>342</v>
      </c>
      <c r="BE208" s="5" t="s">
        <v>82</v>
      </c>
      <c r="BF208" s="5" t="s">
        <v>83</v>
      </c>
      <c r="BG208" s="5" t="s">
        <v>84</v>
      </c>
      <c r="BH208" s="5" t="s">
        <v>343</v>
      </c>
      <c r="BI208" s="5" t="s">
        <v>344</v>
      </c>
      <c r="BJ208" s="5" t="s">
        <v>87</v>
      </c>
      <c r="BK208" s="5" t="s">
        <v>88</v>
      </c>
      <c r="BL208" s="5" t="s">
        <v>345</v>
      </c>
      <c r="BM208" s="6" t="s">
        <v>346</v>
      </c>
      <c r="BN208" s="5" t="s">
        <v>78</v>
      </c>
      <c r="BO208" s="5" t="s">
        <v>79</v>
      </c>
      <c r="BP208" s="5" t="s">
        <v>80</v>
      </c>
      <c r="BQ208" s="5" t="s">
        <v>342</v>
      </c>
      <c r="BR208" s="5" t="s">
        <v>82</v>
      </c>
      <c r="BS208" s="5" t="s">
        <v>83</v>
      </c>
      <c r="BT208" s="5" t="s">
        <v>84</v>
      </c>
      <c r="BU208" s="5" t="s">
        <v>343</v>
      </c>
      <c r="BV208" s="5" t="s">
        <v>344</v>
      </c>
      <c r="BW208" s="5" t="s">
        <v>87</v>
      </c>
      <c r="BX208" s="5" t="s">
        <v>88</v>
      </c>
      <c r="BY208" s="5" t="s">
        <v>345</v>
      </c>
      <c r="BZ208" s="6" t="s">
        <v>346</v>
      </c>
      <c r="CA208" s="5" t="s">
        <v>78</v>
      </c>
      <c r="CB208" s="5" t="s">
        <v>79</v>
      </c>
      <c r="CC208" s="5" t="s">
        <v>80</v>
      </c>
      <c r="CD208" s="5" t="s">
        <v>342</v>
      </c>
      <c r="CE208" s="5" t="s">
        <v>82</v>
      </c>
      <c r="CF208" s="5" t="s">
        <v>83</v>
      </c>
      <c r="CG208" s="5" t="s">
        <v>84</v>
      </c>
      <c r="CH208" s="5" t="s">
        <v>343</v>
      </c>
      <c r="CI208" s="5" t="s">
        <v>344</v>
      </c>
      <c r="CJ208" s="5" t="s">
        <v>87</v>
      </c>
      <c r="CK208" s="5" t="s">
        <v>88</v>
      </c>
      <c r="CL208" s="5" t="s">
        <v>345</v>
      </c>
      <c r="CM208" s="6" t="s">
        <v>346</v>
      </c>
      <c r="CT208" s="7">
        <v>1991</v>
      </c>
      <c r="CU208" s="14">
        <v>562.63936268310204</v>
      </c>
      <c r="CV208" s="14">
        <v>46.403823383613272</v>
      </c>
      <c r="CW208" s="14">
        <v>50.53155834618066</v>
      </c>
      <c r="CX208" s="14">
        <v>309.21127814259131</v>
      </c>
      <c r="CY208" s="14">
        <v>266.83147033656053</v>
      </c>
      <c r="CZ208" s="14">
        <v>521.74841662463905</v>
      </c>
      <c r="DA208" s="14">
        <v>174.96925675255932</v>
      </c>
      <c r="DB208" s="14">
        <v>451.21251285987296</v>
      </c>
      <c r="DC208" s="14">
        <v>361.17111212907633</v>
      </c>
      <c r="DD208" s="14">
        <v>90.712518991009091</v>
      </c>
      <c r="DE208" s="14">
        <v>673.26025353260002</v>
      </c>
      <c r="DF208" s="14">
        <v>295.27984295729038</v>
      </c>
      <c r="DG208" s="71">
        <v>316.62074745092798</v>
      </c>
      <c r="DH208" s="14">
        <v>180.63863189613201</v>
      </c>
      <c r="DI208" s="14">
        <v>29.941812980381801</v>
      </c>
      <c r="DJ208" s="14">
        <v>30.324836051473198</v>
      </c>
      <c r="DK208" s="14">
        <v>83.721623207581302</v>
      </c>
      <c r="DL208" s="14">
        <v>72.388235042604904</v>
      </c>
      <c r="DM208" s="14">
        <v>142.89442922625901</v>
      </c>
      <c r="DN208" s="14">
        <v>20.637556519055799</v>
      </c>
      <c r="DO208" s="14">
        <v>191.806388288481</v>
      </c>
      <c r="DP208" s="14">
        <v>23.471873449546301</v>
      </c>
      <c r="DQ208" s="14">
        <v>0.478103966217786</v>
      </c>
      <c r="DR208" s="14">
        <v>157.82470772680099</v>
      </c>
      <c r="DS208" s="14">
        <v>67.076884026078403</v>
      </c>
      <c r="DT208" s="71">
        <v>83.901065298798699</v>
      </c>
      <c r="DU208" s="14">
        <v>196.048595243487</v>
      </c>
      <c r="DV208" s="14">
        <v>9.0764959216976902</v>
      </c>
      <c r="DW208" s="14">
        <v>8.0688462055347596</v>
      </c>
      <c r="DX208" s="14">
        <v>107.98694355192301</v>
      </c>
      <c r="DY208" s="14">
        <v>94.053731921446598</v>
      </c>
      <c r="DZ208" s="14">
        <v>179.639609408138</v>
      </c>
      <c r="EA208" s="14">
        <v>56.570689692343201</v>
      </c>
      <c r="EB208" s="14">
        <v>161.712477286096</v>
      </c>
      <c r="EC208" s="14">
        <v>141.86944558197001</v>
      </c>
      <c r="ED208" s="14">
        <v>22.888485600730199</v>
      </c>
      <c r="EE208" s="14">
        <v>241.546714195915</v>
      </c>
      <c r="EF208" s="14">
        <v>70.890679348963999</v>
      </c>
      <c r="EG208" s="71">
        <v>99.794007451490302</v>
      </c>
      <c r="EH208" s="14">
        <v>185.952135543483</v>
      </c>
      <c r="EI208" s="14">
        <v>7.3855144815337797</v>
      </c>
      <c r="EJ208" s="14">
        <v>12.1378760891727</v>
      </c>
      <c r="EK208" s="14">
        <v>117.502711383087</v>
      </c>
      <c r="EL208" s="14">
        <v>100.389503372509</v>
      </c>
      <c r="EM208" s="14">
        <v>199.21437799024201</v>
      </c>
      <c r="EN208" s="14">
        <v>97.761010541160303</v>
      </c>
      <c r="EO208" s="14">
        <v>97.693647285295896</v>
      </c>
      <c r="EP208" s="14">
        <v>195.82979309756001</v>
      </c>
      <c r="EQ208" s="14">
        <v>67.345929424061097</v>
      </c>
      <c r="ER208" s="14">
        <v>273.88883160988399</v>
      </c>
      <c r="ES208" s="14">
        <v>273.88883160988399</v>
      </c>
      <c r="ET208" s="14">
        <v>132.92567470063901</v>
      </c>
      <c r="EU208" s="14"/>
    </row>
    <row r="209" spans="1:151">
      <c r="A209" s="66" t="s">
        <v>160</v>
      </c>
      <c r="B209" s="17">
        <f>CORREL($N$151:$N$189,H47:H85)</f>
        <v>0.15727779215520721</v>
      </c>
      <c r="C209" s="17">
        <f t="shared" ref="C209:Q209" si="131">CORREL($N$151:$N$189,I47:I85)</f>
        <v>0.17084398494263722</v>
      </c>
      <c r="D209" s="17">
        <f t="shared" si="131"/>
        <v>0.14425291672807572</v>
      </c>
      <c r="E209" s="17">
        <f t="shared" si="131"/>
        <v>0.18617675229406164</v>
      </c>
      <c r="F209" s="17">
        <f t="shared" si="131"/>
        <v>1.5315450373648332E-2</v>
      </c>
      <c r="G209" s="17">
        <f t="shared" si="131"/>
        <v>7.3581721646036408E-2</v>
      </c>
      <c r="H209" s="17">
        <f t="shared" si="131"/>
        <v>0.41710971551059206</v>
      </c>
      <c r="I209" s="17">
        <f t="shared" si="131"/>
        <v>0.42072608878422091</v>
      </c>
      <c r="J209" s="17">
        <f t="shared" si="131"/>
        <v>0.15453425753214331</v>
      </c>
      <c r="K209" s="17">
        <f t="shared" si="131"/>
        <v>0.2099938312311376</v>
      </c>
      <c r="L209" s="17">
        <f t="shared" si="131"/>
        <v>0.29409690261744892</v>
      </c>
      <c r="M209" s="17">
        <f t="shared" si="131"/>
        <v>0.36049321336299028</v>
      </c>
      <c r="N209" s="17">
        <f t="shared" si="131"/>
        <v>0.30797161575402304</v>
      </c>
      <c r="O209" s="17">
        <f t="shared" si="131"/>
        <v>0.43400031448551701</v>
      </c>
      <c r="P209" s="17">
        <f t="shared" si="131"/>
        <v>0.46899929698100756</v>
      </c>
      <c r="Q209" s="17">
        <f t="shared" si="131"/>
        <v>2.1073740974831032E-2</v>
      </c>
      <c r="S209" s="17">
        <f>_xlfn.T.DIST.2T((ABS(B209)*SQRT(37))/SQRT(1-B209^2),37)</f>
        <v>0.33896510930258583</v>
      </c>
      <c r="T209" s="17">
        <f t="shared" ref="T209:AH217" si="132">_xlfn.T.DIST.2T((ABS(C209)*SQRT(37))/SQRT(1-C209^2),37)</f>
        <v>0.29839694261507915</v>
      </c>
      <c r="U209" s="17">
        <f t="shared" si="132"/>
        <v>0.38095147675081187</v>
      </c>
      <c r="V209" s="17">
        <f t="shared" si="132"/>
        <v>0.25645855076779134</v>
      </c>
      <c r="W209" s="17">
        <f t="shared" si="132"/>
        <v>0.92627026452403183</v>
      </c>
      <c r="X209" s="17">
        <f t="shared" si="132"/>
        <v>0.65619588663090933</v>
      </c>
      <c r="Y209" s="17">
        <f t="shared" si="132"/>
        <v>8.2486771245501803E-3</v>
      </c>
      <c r="Z209" s="17">
        <f t="shared" si="132"/>
        <v>7.6532220654104205E-3</v>
      </c>
      <c r="AA209" s="17">
        <f t="shared" si="132"/>
        <v>0.34756315346029198</v>
      </c>
      <c r="AB209" s="17">
        <f t="shared" si="132"/>
        <v>0.19945477697719535</v>
      </c>
      <c r="AC209" s="17">
        <f t="shared" si="132"/>
        <v>6.9170537615259625E-2</v>
      </c>
      <c r="AD209" s="17">
        <f t="shared" si="132"/>
        <v>2.4168831727148257E-2</v>
      </c>
      <c r="AE209" s="17">
        <f t="shared" si="132"/>
        <v>5.6474493911935916E-2</v>
      </c>
      <c r="AF209" s="17">
        <f t="shared" si="132"/>
        <v>5.7729264737839967E-3</v>
      </c>
      <c r="AG209" s="17">
        <f t="shared" si="132"/>
        <v>2.5977993277856606E-3</v>
      </c>
      <c r="AH209" s="17">
        <f t="shared" si="132"/>
        <v>0.89867317624961862</v>
      </c>
      <c r="AM209" s="66" t="s">
        <v>160</v>
      </c>
      <c r="AN209" s="17">
        <f>CORREL($N$151:$N$189,CU$197:CU$235)</f>
        <v>3.8934333069091773E-3</v>
      </c>
      <c r="AO209" s="17">
        <f t="shared" ref="AO209:CM209" si="133">CORREL($N$151:$N$189,CV$197:CV$235)</f>
        <v>8.742809940507526E-2</v>
      </c>
      <c r="AP209" s="17">
        <f t="shared" si="133"/>
        <v>8.3926093333983806E-2</v>
      </c>
      <c r="AQ209" s="17">
        <f t="shared" si="133"/>
        <v>-7.5142499530087961E-2</v>
      </c>
      <c r="AR209" s="17">
        <f t="shared" si="133"/>
        <v>-0.22893722773800926</v>
      </c>
      <c r="AS209" s="17">
        <f t="shared" si="133"/>
        <v>-4.8469677543643966E-2</v>
      </c>
      <c r="AT209" s="17">
        <f t="shared" si="133"/>
        <v>-0.11735537054738786</v>
      </c>
      <c r="AU209" s="17">
        <f t="shared" si="133"/>
        <v>7.750011800750034E-2</v>
      </c>
      <c r="AV209" s="17">
        <f t="shared" si="133"/>
        <v>5.1078318815499804E-2</v>
      </c>
      <c r="AW209" s="17">
        <f t="shared" si="133"/>
        <v>5.8743805643923883E-2</v>
      </c>
      <c r="AX209" s="17">
        <f t="shared" si="133"/>
        <v>5.1899142709080394E-2</v>
      </c>
      <c r="AY209" s="17">
        <f t="shared" si="133"/>
        <v>-4.9596895433304221E-3</v>
      </c>
      <c r="AZ209" s="69">
        <f t="shared" si="133"/>
        <v>2.5282532720928383E-2</v>
      </c>
      <c r="BA209" s="17">
        <f t="shared" si="133"/>
        <v>-0.22043274135502053</v>
      </c>
      <c r="BB209" s="17">
        <f t="shared" si="133"/>
        <v>6.9843526234865144E-2</v>
      </c>
      <c r="BC209" s="17">
        <f t="shared" si="133"/>
        <v>5.5593833364376843E-2</v>
      </c>
      <c r="BD209" s="17">
        <f t="shared" si="133"/>
        <v>-5.9409960242057372E-2</v>
      </c>
      <c r="BE209" s="17">
        <f t="shared" si="133"/>
        <v>-0.36398327773738848</v>
      </c>
      <c r="BF209" s="17">
        <f t="shared" si="133"/>
        <v>-0.28833496490422345</v>
      </c>
      <c r="BG209" s="17">
        <f t="shared" si="133"/>
        <v>-0.34440536150665724</v>
      </c>
      <c r="BH209" s="17">
        <f t="shared" si="133"/>
        <v>-0.12820185630560441</v>
      </c>
      <c r="BI209" s="17">
        <f t="shared" si="133"/>
        <v>-0.27611867404558965</v>
      </c>
      <c r="BJ209" s="17">
        <f t="shared" si="133"/>
        <v>-0.16380334382182321</v>
      </c>
      <c r="BK209" s="17">
        <f t="shared" si="133"/>
        <v>-0.17812168157522518</v>
      </c>
      <c r="BL209" s="17">
        <f t="shared" si="133"/>
        <v>-0.38966733076610677</v>
      </c>
      <c r="BM209" s="69">
        <f t="shared" si="133"/>
        <v>-0.21113451039354558</v>
      </c>
      <c r="BN209" s="17">
        <f t="shared" si="133"/>
        <v>-0.12882025387443335</v>
      </c>
      <c r="BO209" s="17">
        <f t="shared" si="133"/>
        <v>2.2673807689908499E-2</v>
      </c>
      <c r="BP209" s="17">
        <f t="shared" si="133"/>
        <v>2.0154893542423152E-2</v>
      </c>
      <c r="BQ209" s="17">
        <f t="shared" si="133"/>
        <v>-0.26910524817519615</v>
      </c>
      <c r="BR209" s="17">
        <f t="shared" si="133"/>
        <v>-0.25782417443160488</v>
      </c>
      <c r="BS209" s="17">
        <f t="shared" si="133"/>
        <v>-0.16618800768457814</v>
      </c>
      <c r="BT209" s="17">
        <f t="shared" si="133"/>
        <v>-0.28241064450762537</v>
      </c>
      <c r="BU209" s="17">
        <f t="shared" si="133"/>
        <v>2.94092784266663E-2</v>
      </c>
      <c r="BV209" s="17">
        <f t="shared" si="133"/>
        <v>1.7390397298527187E-2</v>
      </c>
      <c r="BW209" s="17">
        <f t="shared" si="133"/>
        <v>-0.12858321165776801</v>
      </c>
      <c r="BX209" s="17">
        <f t="shared" si="133"/>
        <v>-7.927063556483209E-2</v>
      </c>
      <c r="BY209" s="17">
        <f t="shared" si="133"/>
        <v>-0.11570289734252683</v>
      </c>
      <c r="BZ209" s="69">
        <f t="shared" si="133"/>
        <v>-0.14797853235437342</v>
      </c>
      <c r="CA209" s="17">
        <f t="shared" si="133"/>
        <v>0.33559454308886433</v>
      </c>
      <c r="CB209" s="17">
        <f t="shared" si="133"/>
        <v>6.8391088590121524E-2</v>
      </c>
      <c r="CC209" s="17">
        <f t="shared" si="133"/>
        <v>0.11634181653489239</v>
      </c>
      <c r="CD209" s="17">
        <f t="shared" si="133"/>
        <v>0.17565613593614376</v>
      </c>
      <c r="CE209" s="17">
        <f t="shared" si="133"/>
        <v>0.30297383231928759</v>
      </c>
      <c r="CF209" s="17">
        <f t="shared" si="133"/>
        <v>0.30551199637701576</v>
      </c>
      <c r="CG209" s="17">
        <f t="shared" si="133"/>
        <v>0.37993168622074108</v>
      </c>
      <c r="CH209" s="17">
        <f t="shared" si="133"/>
        <v>0.35016846119474593</v>
      </c>
      <c r="CI209" s="17">
        <f t="shared" si="133"/>
        <v>0.25910981017952639</v>
      </c>
      <c r="CJ209" s="17">
        <f t="shared" si="133"/>
        <v>0.13793939266315691</v>
      </c>
      <c r="CK209" s="17">
        <f t="shared" si="133"/>
        <v>0.37391307706448529</v>
      </c>
      <c r="CL209" s="17">
        <f t="shared" si="133"/>
        <v>0.37391307706448529</v>
      </c>
      <c r="CM209" s="17">
        <f t="shared" si="133"/>
        <v>0.33087578765131287</v>
      </c>
      <c r="CT209" s="7">
        <v>1992</v>
      </c>
      <c r="CU209" s="14">
        <v>451.41696389065743</v>
      </c>
      <c r="CV209" s="14">
        <v>55.064995263141419</v>
      </c>
      <c r="CW209" s="14">
        <v>39.324743761406125</v>
      </c>
      <c r="CX209" s="14">
        <v>232.5077895783094</v>
      </c>
      <c r="CY209" s="14">
        <v>237.52310783985848</v>
      </c>
      <c r="CZ209" s="14">
        <v>393.41626421140012</v>
      </c>
      <c r="DA209" s="14">
        <v>79.025795811496451</v>
      </c>
      <c r="DB209" s="14">
        <v>392.6805644543922</v>
      </c>
      <c r="DC209" s="14">
        <v>218.79829434400531</v>
      </c>
      <c r="DD209" s="14">
        <v>32.831408672800634</v>
      </c>
      <c r="DE209" s="14">
        <v>465.96533896419953</v>
      </c>
      <c r="DF209" s="14">
        <v>247.00074929559221</v>
      </c>
      <c r="DG209" s="71">
        <v>247.0406228009206</v>
      </c>
      <c r="DH209" s="14">
        <v>132.053545236514</v>
      </c>
      <c r="DI209" s="14">
        <v>13.657916882258499</v>
      </c>
      <c r="DJ209" s="14">
        <v>9.00156864426026</v>
      </c>
      <c r="DK209" s="14">
        <v>28.947172494131799</v>
      </c>
      <c r="DL209" s="14">
        <v>27.4248746226348</v>
      </c>
      <c r="DM209" s="14">
        <v>95.830362359214107</v>
      </c>
      <c r="DN209" s="14">
        <v>3.8687079042742498</v>
      </c>
      <c r="DO209" s="14">
        <v>119.119176445523</v>
      </c>
      <c r="DP209" s="14">
        <v>22.406370479083801</v>
      </c>
      <c r="DQ209" s="14">
        <v>1.05677676937452</v>
      </c>
      <c r="DR209" s="14">
        <v>87.363477365786494</v>
      </c>
      <c r="DS209" s="14">
        <v>60.796434730861499</v>
      </c>
      <c r="DT209" s="71">
        <v>53.115735043703502</v>
      </c>
      <c r="DU209" s="14">
        <v>219.92463080695501</v>
      </c>
      <c r="DV209" s="14">
        <v>33.674217806583499</v>
      </c>
      <c r="DW209" s="14">
        <v>24.992221595038899</v>
      </c>
      <c r="DX209" s="14">
        <v>105.22206121290399</v>
      </c>
      <c r="DY209" s="14">
        <v>131.544050031632</v>
      </c>
      <c r="DZ209" s="14">
        <v>174.67750558639</v>
      </c>
      <c r="EA209" s="14">
        <v>39.037122744625997</v>
      </c>
      <c r="EB209" s="14">
        <v>191.039308110191</v>
      </c>
      <c r="EC209" s="14">
        <v>78.366783549458503</v>
      </c>
      <c r="ED209" s="14">
        <v>7.8742033986057098</v>
      </c>
      <c r="EE209" s="14">
        <v>189.452948203847</v>
      </c>
      <c r="EF209" s="14">
        <v>110.84013981814201</v>
      </c>
      <c r="EG209" s="71">
        <v>112.688714561803</v>
      </c>
      <c r="EH209" s="14">
        <v>99.438787847188394</v>
      </c>
      <c r="EI209" s="14">
        <v>7.7328605742994201</v>
      </c>
      <c r="EJ209" s="14">
        <v>5.3309535221069702</v>
      </c>
      <c r="EK209" s="14">
        <v>98.338555871273599</v>
      </c>
      <c r="EL209" s="14">
        <v>78.554183185591697</v>
      </c>
      <c r="EM209" s="14">
        <v>122.908396265796</v>
      </c>
      <c r="EN209" s="14">
        <v>36.119965162596202</v>
      </c>
      <c r="EO209" s="14">
        <v>82.5220798986782</v>
      </c>
      <c r="EP209" s="14">
        <v>118.02514031546301</v>
      </c>
      <c r="EQ209" s="14">
        <v>23.9004285048204</v>
      </c>
      <c r="ER209" s="14">
        <v>189.14891339456599</v>
      </c>
      <c r="ES209" s="14">
        <v>189.14891339456599</v>
      </c>
      <c r="ET209" s="14">
        <v>81.236173195414096</v>
      </c>
      <c r="EU209" s="14"/>
    </row>
    <row r="210" spans="1:151">
      <c r="A210" s="66" t="s">
        <v>224</v>
      </c>
      <c r="B210" s="17">
        <f>CORREL($O$151:$O$189,H47:H85)</f>
        <v>0.21421611649463881</v>
      </c>
      <c r="C210" s="17">
        <f t="shared" ref="C210:Q210" si="134">CORREL($O$151:$O$189,I47:I85)</f>
        <v>0.23286278665975557</v>
      </c>
      <c r="D210" s="17">
        <f t="shared" si="134"/>
        <v>0.13348595468126975</v>
      </c>
      <c r="E210" s="17">
        <f t="shared" si="134"/>
        <v>8.7354427738317877E-2</v>
      </c>
      <c r="F210" s="17">
        <f t="shared" si="134"/>
        <v>-5.8941241049981524E-2</v>
      </c>
      <c r="G210" s="17">
        <f t="shared" si="134"/>
        <v>-9.6309094548474292E-2</v>
      </c>
      <c r="H210" s="17">
        <f t="shared" si="134"/>
        <v>2.3518735087895712E-3</v>
      </c>
      <c r="I210" s="17">
        <f t="shared" si="134"/>
        <v>5.6891547820965699E-2</v>
      </c>
      <c r="J210" s="17">
        <f t="shared" si="134"/>
        <v>-5.6606504858436227E-2</v>
      </c>
      <c r="K210" s="17">
        <f t="shared" si="134"/>
        <v>-1.8573682272602865E-2</v>
      </c>
      <c r="L210" s="17">
        <f t="shared" si="134"/>
        <v>7.4405120814638424E-3</v>
      </c>
      <c r="M210" s="17">
        <f t="shared" si="134"/>
        <v>3.9728116717750894E-2</v>
      </c>
      <c r="N210" s="17">
        <f t="shared" si="134"/>
        <v>-7.8438907787045185E-3</v>
      </c>
      <c r="O210" s="17">
        <f t="shared" si="134"/>
        <v>0.10845097717484453</v>
      </c>
      <c r="P210" s="17">
        <f t="shared" si="134"/>
        <v>7.8688925880945323E-2</v>
      </c>
      <c r="Q210" s="17">
        <f t="shared" si="134"/>
        <v>-1.7904381520207648E-2</v>
      </c>
      <c r="S210" s="17">
        <f t="shared" ref="S210:S217" si="135">_xlfn.T.DIST.2T((ABS(B210)*SQRT(37))/SQRT(1-B210^2),37)</f>
        <v>0.19035959590642909</v>
      </c>
      <c r="T210" s="17">
        <f t="shared" si="132"/>
        <v>0.15369199399860817</v>
      </c>
      <c r="U210" s="17">
        <f t="shared" si="132"/>
        <v>0.4178641276245938</v>
      </c>
      <c r="V210" s="17">
        <f t="shared" si="132"/>
        <v>0.59694983996888284</v>
      </c>
      <c r="W210" s="17">
        <f t="shared" si="132"/>
        <v>0.7215244506123546</v>
      </c>
      <c r="X210" s="17">
        <f t="shared" si="132"/>
        <v>0.55973166907950722</v>
      </c>
      <c r="Y210" s="17">
        <f t="shared" si="132"/>
        <v>0.98866277395538726</v>
      </c>
      <c r="Z210" s="17">
        <f t="shared" si="132"/>
        <v>0.73084104607570044</v>
      </c>
      <c r="AA210" s="17">
        <f t="shared" si="132"/>
        <v>0.73213972475120936</v>
      </c>
      <c r="AB210" s="17">
        <f t="shared" si="132"/>
        <v>0.91064239664266511</v>
      </c>
      <c r="AC210" s="17">
        <f t="shared" si="132"/>
        <v>0.96414337171616626</v>
      </c>
      <c r="AD210" s="17">
        <f t="shared" si="132"/>
        <v>0.81023366872036862</v>
      </c>
      <c r="AE210" s="17">
        <f t="shared" si="132"/>
        <v>0.96220080551618636</v>
      </c>
      <c r="AF210" s="17">
        <f t="shared" si="132"/>
        <v>0.51106307912227589</v>
      </c>
      <c r="AG210" s="17">
        <f t="shared" si="132"/>
        <v>0.63395799905568428</v>
      </c>
      <c r="AH210" s="17">
        <f t="shared" si="132"/>
        <v>0.91385013683481831</v>
      </c>
      <c r="AM210" s="66" t="s">
        <v>224</v>
      </c>
      <c r="AN210" s="17">
        <f>CORREL($O$151:$O$189,CU$197:CU$235)</f>
        <v>-9.0947289842700951E-2</v>
      </c>
      <c r="AO210" s="17">
        <f t="shared" ref="AO210:CM210" si="136">CORREL($O$151:$O$189,CV$197:CV$235)</f>
        <v>-0.20604493511779193</v>
      </c>
      <c r="AP210" s="17">
        <f t="shared" si="136"/>
        <v>-0.12235935311363783</v>
      </c>
      <c r="AQ210" s="17">
        <f t="shared" si="136"/>
        <v>-0.13624569274247003</v>
      </c>
      <c r="AR210" s="17">
        <f t="shared" si="136"/>
        <v>-4.9579631285336941E-2</v>
      </c>
      <c r="AS210" s="17">
        <f t="shared" si="136"/>
        <v>-0.11335597620720263</v>
      </c>
      <c r="AT210" s="17">
        <f t="shared" si="136"/>
        <v>-0.10321317325620427</v>
      </c>
      <c r="AU210" s="17">
        <f t="shared" si="136"/>
        <v>-5.3141134548669589E-2</v>
      </c>
      <c r="AV210" s="17">
        <f t="shared" si="136"/>
        <v>-0.1763581956094262</v>
      </c>
      <c r="AW210" s="17">
        <f t="shared" si="136"/>
        <v>2.8557972471249506E-2</v>
      </c>
      <c r="AX210" s="17">
        <f t="shared" si="136"/>
        <v>-0.14232109940805462</v>
      </c>
      <c r="AY210" s="17">
        <f t="shared" si="136"/>
        <v>-2.6860238246479776E-2</v>
      </c>
      <c r="AZ210" s="68">
        <f t="shared" si="136"/>
        <v>-0.10008899833056727</v>
      </c>
      <c r="BA210" s="17">
        <f t="shared" si="136"/>
        <v>-2.4920765373846448E-2</v>
      </c>
      <c r="BB210" s="17">
        <f t="shared" si="136"/>
        <v>-0.319788549762685</v>
      </c>
      <c r="BC210" s="17">
        <f t="shared" si="136"/>
        <v>-0.26317783421811275</v>
      </c>
      <c r="BD210" s="17">
        <f t="shared" si="136"/>
        <v>-0.32306896861071266</v>
      </c>
      <c r="BE210" s="17">
        <f t="shared" si="136"/>
        <v>-0.15190565471039286</v>
      </c>
      <c r="BF210" s="17">
        <f t="shared" si="136"/>
        <v>-0.10269198287683262</v>
      </c>
      <c r="BG210" s="17">
        <f t="shared" si="136"/>
        <v>-0.33318948651392238</v>
      </c>
      <c r="BH210" s="17">
        <f t="shared" si="136"/>
        <v>-4.3640470689813735E-2</v>
      </c>
      <c r="BI210" s="17">
        <f t="shared" si="136"/>
        <v>-0.2897434179108791</v>
      </c>
      <c r="BJ210" s="17">
        <f t="shared" si="136"/>
        <v>-0.16694057351916983</v>
      </c>
      <c r="BK210" s="17">
        <f t="shared" si="136"/>
        <v>-0.17271086528955842</v>
      </c>
      <c r="BL210" s="17">
        <f t="shared" si="136"/>
        <v>-0.55769651857407965</v>
      </c>
      <c r="BM210" s="68">
        <f t="shared" si="136"/>
        <v>-0.31277787622913716</v>
      </c>
      <c r="BN210" s="17">
        <f t="shared" si="136"/>
        <v>-7.5823604492005661E-2</v>
      </c>
      <c r="BO210" s="17">
        <f t="shared" si="136"/>
        <v>-0.17841927478601882</v>
      </c>
      <c r="BP210" s="17">
        <f t="shared" si="136"/>
        <v>-4.3796810714052663E-2</v>
      </c>
      <c r="BQ210" s="17">
        <f t="shared" si="136"/>
        <v>-0.14909701339157932</v>
      </c>
      <c r="BR210" s="17">
        <f t="shared" si="136"/>
        <v>-9.2228541407850431E-2</v>
      </c>
      <c r="BS210" s="17">
        <f t="shared" si="136"/>
        <v>-8.7347941972648141E-2</v>
      </c>
      <c r="BT210" s="17">
        <f t="shared" si="136"/>
        <v>-0.20875376914526408</v>
      </c>
      <c r="BU210" s="17">
        <f t="shared" si="136"/>
        <v>-3.8300096780969815E-2</v>
      </c>
      <c r="BV210" s="17">
        <f t="shared" si="136"/>
        <v>-0.18150404238568876</v>
      </c>
      <c r="BW210" s="17">
        <f t="shared" si="136"/>
        <v>-0.16238522159850455</v>
      </c>
      <c r="BX210" s="17">
        <f t="shared" si="136"/>
        <v>-0.15914230426397402</v>
      </c>
      <c r="BY210" s="17">
        <f t="shared" si="136"/>
        <v>-2.415051930258796E-2</v>
      </c>
      <c r="BZ210" s="68">
        <f t="shared" si="136"/>
        <v>-0.13564011548612565</v>
      </c>
      <c r="CA210" s="17">
        <f t="shared" si="136"/>
        <v>-9.4209911001921998E-2</v>
      </c>
      <c r="CB210" s="17">
        <f t="shared" si="136"/>
        <v>0.20400686874229604</v>
      </c>
      <c r="CC210" s="17">
        <f t="shared" si="136"/>
        <v>0.11699765797234139</v>
      </c>
      <c r="CD210" s="17">
        <f t="shared" si="136"/>
        <v>0.22237297218645116</v>
      </c>
      <c r="CE210" s="17">
        <f t="shared" si="136"/>
        <v>0.21293915984878195</v>
      </c>
      <c r="CF210" s="17">
        <f t="shared" si="136"/>
        <v>-6.3288944027033819E-2</v>
      </c>
      <c r="CG210" s="17">
        <f t="shared" si="136"/>
        <v>0.30135621995746181</v>
      </c>
      <c r="CH210" s="17">
        <f t="shared" si="136"/>
        <v>-1.2918669844717534E-2</v>
      </c>
      <c r="CI210" s="17">
        <f t="shared" si="136"/>
        <v>2.8002711335606067E-2</v>
      </c>
      <c r="CJ210" s="17">
        <f t="shared" si="136"/>
        <v>0.1120792894796958</v>
      </c>
      <c r="CK210" s="17">
        <f t="shared" si="136"/>
        <v>3.8975551238739574E-2</v>
      </c>
      <c r="CL210" s="17">
        <f t="shared" si="136"/>
        <v>3.8975551238739574E-2</v>
      </c>
      <c r="CM210" s="17">
        <f t="shared" si="136"/>
        <v>0.19347921606995586</v>
      </c>
      <c r="CT210" s="7">
        <v>1993</v>
      </c>
      <c r="CU210" s="14">
        <v>462.22170170231698</v>
      </c>
      <c r="CV210" s="14">
        <v>80.285374968984272</v>
      </c>
      <c r="CW210" s="14">
        <v>65.259935948076063</v>
      </c>
      <c r="CX210" s="14">
        <v>317.10380728051393</v>
      </c>
      <c r="CY210" s="14">
        <v>195.9354219971832</v>
      </c>
      <c r="CZ210" s="14">
        <v>365.29590356222866</v>
      </c>
      <c r="DA210" s="14">
        <v>125.42408523934705</v>
      </c>
      <c r="DB210" s="14">
        <v>347.37039719398587</v>
      </c>
      <c r="DC210" s="14">
        <v>258.99510784158679</v>
      </c>
      <c r="DD210" s="14">
        <v>84.527127124631591</v>
      </c>
      <c r="DE210" s="14">
        <v>511.24307609924801</v>
      </c>
      <c r="DF210" s="14">
        <v>230.180833338935</v>
      </c>
      <c r="DG210" s="71">
        <v>295.74814887181083</v>
      </c>
      <c r="DH210" s="14">
        <v>155.43894380844699</v>
      </c>
      <c r="DI210" s="14">
        <v>4.7852951430375699</v>
      </c>
      <c r="DJ210" s="14">
        <v>1.67060606696997</v>
      </c>
      <c r="DK210" s="14">
        <v>19.8876840247949</v>
      </c>
      <c r="DL210" s="14">
        <v>24.580910533973299</v>
      </c>
      <c r="DM210" s="14">
        <v>75.290708507428704</v>
      </c>
      <c r="DN210" s="14">
        <v>3.7971745167743598</v>
      </c>
      <c r="DO210" s="14">
        <v>173.76749454415099</v>
      </c>
      <c r="DP210" s="14">
        <v>30.8631825630994</v>
      </c>
      <c r="DQ210" s="14">
        <v>0.42137320501519299</v>
      </c>
      <c r="DR210" s="14">
        <v>114.585516142503</v>
      </c>
      <c r="DS210" s="14">
        <v>47.499451578134597</v>
      </c>
      <c r="DT210" s="71">
        <v>74.797387514078807</v>
      </c>
      <c r="DU210" s="14">
        <v>183.05511066188799</v>
      </c>
      <c r="DV210" s="14">
        <v>45.077252134193401</v>
      </c>
      <c r="DW210" s="14">
        <v>33.0117615581837</v>
      </c>
      <c r="DX210" s="14">
        <v>135.916513039259</v>
      </c>
      <c r="DY210" s="14">
        <v>63.078577119212902</v>
      </c>
      <c r="DZ210" s="14">
        <v>149.613290377049</v>
      </c>
      <c r="EA210" s="14">
        <v>34.744000615536301</v>
      </c>
      <c r="EB210" s="14">
        <v>106.781545950986</v>
      </c>
      <c r="EC210" s="14">
        <v>89.123491827787404</v>
      </c>
      <c r="ED210" s="14">
        <v>17.551672470656499</v>
      </c>
      <c r="EE210" s="14">
        <v>178.756114581145</v>
      </c>
      <c r="EF210" s="14">
        <v>91.672397476791303</v>
      </c>
      <c r="EG210" s="71">
        <v>105.311108804348</v>
      </c>
      <c r="EH210" s="14">
        <v>123.727647231982</v>
      </c>
      <c r="EI210" s="14">
        <v>30.422827691753302</v>
      </c>
      <c r="EJ210" s="14">
        <v>30.577568322922399</v>
      </c>
      <c r="EK210" s="14">
        <v>161.29961021646</v>
      </c>
      <c r="EL210" s="14">
        <v>108.27593434399699</v>
      </c>
      <c r="EM210" s="14">
        <v>140.391904677751</v>
      </c>
      <c r="EN210" s="14">
        <v>86.882910107036395</v>
      </c>
      <c r="EO210" s="14">
        <v>66.821356698848902</v>
      </c>
      <c r="EP210" s="14">
        <v>139.00843345070001</v>
      </c>
      <c r="EQ210" s="14">
        <v>66.554081448959906</v>
      </c>
      <c r="ER210" s="14">
        <v>217.90144537559999</v>
      </c>
      <c r="ES210" s="14">
        <v>217.90144537559999</v>
      </c>
      <c r="ET210" s="14">
        <v>115.639652553384</v>
      </c>
      <c r="EU210" s="14"/>
    </row>
    <row r="211" spans="1:151">
      <c r="A211" s="66" t="s">
        <v>225</v>
      </c>
      <c r="B211" s="17">
        <f>CORREL($P$151:$P$189,H47:H85)</f>
        <v>-0.23073593231054346</v>
      </c>
      <c r="C211" s="17">
        <f t="shared" ref="C211:Q211" si="137">CORREL($P$151:$P$189,I47:I85)</f>
        <v>-0.28749832188079222</v>
      </c>
      <c r="D211" s="17">
        <f t="shared" si="137"/>
        <v>-0.14508457488101992</v>
      </c>
      <c r="E211" s="17">
        <f t="shared" si="137"/>
        <v>-0.13965324656790384</v>
      </c>
      <c r="F211" s="17">
        <f t="shared" si="137"/>
        <v>6.1893378420670636E-2</v>
      </c>
      <c r="G211" s="17">
        <f t="shared" si="137"/>
        <v>8.0687242668224038E-2</v>
      </c>
      <c r="H211" s="17">
        <f t="shared" si="137"/>
        <v>0.16305682743780084</v>
      </c>
      <c r="I211" s="17">
        <f t="shared" si="137"/>
        <v>0.23036597786612556</v>
      </c>
      <c r="J211" s="17">
        <f t="shared" si="137"/>
        <v>4.0112699975439488E-2</v>
      </c>
      <c r="K211" s="17">
        <f t="shared" si="137"/>
        <v>0.12418069707617697</v>
      </c>
      <c r="L211" s="17">
        <f t="shared" si="137"/>
        <v>0.12189856343581502</v>
      </c>
      <c r="M211" s="17">
        <f t="shared" si="137"/>
        <v>0.14773635679679059</v>
      </c>
      <c r="N211" s="17">
        <f t="shared" si="137"/>
        <v>0.14244018558553956</v>
      </c>
      <c r="O211" s="17">
        <f t="shared" si="137"/>
        <v>0.22877427708767961</v>
      </c>
      <c r="P211" s="17">
        <f t="shared" si="137"/>
        <v>0.30304054279472964</v>
      </c>
      <c r="Q211" s="17">
        <f t="shared" si="137"/>
        <v>7.6879970533934125E-2</v>
      </c>
      <c r="S211" s="17">
        <f t="shared" si="135"/>
        <v>0.15759234268006889</v>
      </c>
      <c r="T211" s="17">
        <f t="shared" si="132"/>
        <v>7.59487486089616E-2</v>
      </c>
      <c r="U211" s="17">
        <f t="shared" si="132"/>
        <v>0.37818262635444944</v>
      </c>
      <c r="V211" s="17">
        <f t="shared" si="132"/>
        <v>0.39647952407849341</v>
      </c>
      <c r="W211" s="17">
        <f t="shared" si="132"/>
        <v>0.70817555541149346</v>
      </c>
      <c r="X211" s="17">
        <f t="shared" si="132"/>
        <v>0.6253410629494971</v>
      </c>
      <c r="Y211" s="17">
        <f t="shared" si="132"/>
        <v>0.321286672981974</v>
      </c>
      <c r="Z211" s="17">
        <f t="shared" si="132"/>
        <v>0.15827806115943374</v>
      </c>
      <c r="AA211" s="17">
        <f t="shared" si="132"/>
        <v>0.80843075235426676</v>
      </c>
      <c r="AB211" s="17">
        <f t="shared" si="132"/>
        <v>0.45133017174608125</v>
      </c>
      <c r="AC211" s="17">
        <f t="shared" si="132"/>
        <v>0.45975400292045376</v>
      </c>
      <c r="AD211" s="17">
        <f t="shared" si="132"/>
        <v>0.36943369886145028</v>
      </c>
      <c r="AE211" s="17">
        <f t="shared" si="132"/>
        <v>0.38702783038301258</v>
      </c>
      <c r="AF211" s="17">
        <f t="shared" si="132"/>
        <v>0.16125302712862913</v>
      </c>
      <c r="AG211" s="17">
        <f t="shared" si="132"/>
        <v>6.0754235740727559E-2</v>
      </c>
      <c r="AH211" s="17">
        <f t="shared" si="132"/>
        <v>0.64179968130039289</v>
      </c>
      <c r="AM211" s="66" t="s">
        <v>225</v>
      </c>
      <c r="AN211" s="17">
        <f>CORREL($P$151:$P$189,CU$197:CU$235)</f>
        <v>0.18214315906061093</v>
      </c>
      <c r="AO211" s="17">
        <f t="shared" ref="AO211:CM211" si="138">CORREL($P$151:$P$189,CV$197:CV$235)</f>
        <v>0.24397043872251634</v>
      </c>
      <c r="AP211" s="17">
        <f t="shared" si="138"/>
        <v>-1.0702426059960253E-2</v>
      </c>
      <c r="AQ211" s="17">
        <f t="shared" si="138"/>
        <v>0.23055717650591556</v>
      </c>
      <c r="AR211" s="17">
        <f t="shared" si="138"/>
        <v>0.21237810212439232</v>
      </c>
      <c r="AS211" s="17">
        <f t="shared" si="138"/>
        <v>0.12399140612604413</v>
      </c>
      <c r="AT211" s="17">
        <f t="shared" si="138"/>
        <v>0.17057822236794912</v>
      </c>
      <c r="AU211" s="17">
        <f t="shared" si="138"/>
        <v>0.19580117331837182</v>
      </c>
      <c r="AV211" s="17">
        <f t="shared" si="138"/>
        <v>0.19123058883090088</v>
      </c>
      <c r="AW211" s="17">
        <f t="shared" si="138"/>
        <v>0.16413691428464414</v>
      </c>
      <c r="AX211" s="17">
        <f t="shared" si="138"/>
        <v>0.10042105914266476</v>
      </c>
      <c r="AY211" s="17">
        <f t="shared" si="138"/>
        <v>0.13234492397023487</v>
      </c>
      <c r="AZ211" s="68">
        <f t="shared" si="138"/>
        <v>0.14591473295063911</v>
      </c>
      <c r="BA211" s="17">
        <f t="shared" si="138"/>
        <v>3.9045282385850213E-2</v>
      </c>
      <c r="BB211" s="17">
        <f t="shared" si="138"/>
        <v>0.2937592229102105</v>
      </c>
      <c r="BC211" s="17">
        <f t="shared" si="138"/>
        <v>0.17256458496647045</v>
      </c>
      <c r="BD211" s="17">
        <f t="shared" si="138"/>
        <v>0.17929290404319409</v>
      </c>
      <c r="BE211" s="17">
        <f t="shared" si="138"/>
        <v>6.8394518568016413E-2</v>
      </c>
      <c r="BF211" s="17">
        <f t="shared" si="138"/>
        <v>-2.1641592534076208E-2</v>
      </c>
      <c r="BG211" s="17">
        <f t="shared" si="138"/>
        <v>0.10777050461982521</v>
      </c>
      <c r="BH211" s="17">
        <f t="shared" si="138"/>
        <v>-0.10862864001900721</v>
      </c>
      <c r="BI211" s="17">
        <f t="shared" si="138"/>
        <v>0.14787836147411448</v>
      </c>
      <c r="BJ211" s="17">
        <f t="shared" si="138"/>
        <v>0.31204670371037202</v>
      </c>
      <c r="BK211" s="17">
        <f t="shared" si="138"/>
        <v>9.8544368485775635E-3</v>
      </c>
      <c r="BL211" s="17">
        <f t="shared" si="138"/>
        <v>3.8200457273538787E-3</v>
      </c>
      <c r="BM211" s="68">
        <f t="shared" si="138"/>
        <v>-1.7999477884103107E-2</v>
      </c>
      <c r="BN211" s="17">
        <f t="shared" si="138"/>
        <v>9.0200823569261873E-2</v>
      </c>
      <c r="BO211" s="17">
        <f t="shared" si="138"/>
        <v>9.4594291549990717E-2</v>
      </c>
      <c r="BP211" s="17">
        <f t="shared" si="138"/>
        <v>-9.6116085220682781E-2</v>
      </c>
      <c r="BQ211" s="17">
        <f t="shared" si="138"/>
        <v>0.13340741724381336</v>
      </c>
      <c r="BR211" s="17">
        <f t="shared" si="138"/>
        <v>0.17261862955358406</v>
      </c>
      <c r="BS211" s="17">
        <f t="shared" si="138"/>
        <v>1.2786199224584714E-2</v>
      </c>
      <c r="BT211" s="17">
        <f t="shared" si="138"/>
        <v>0.1295643810764488</v>
      </c>
      <c r="BU211" s="17">
        <f t="shared" si="138"/>
        <v>0.14335505255656267</v>
      </c>
      <c r="BV211" s="17">
        <f t="shared" si="138"/>
        <v>-0.17845922261734445</v>
      </c>
      <c r="BW211" s="17">
        <f t="shared" si="138"/>
        <v>-6.5421759043519975E-2</v>
      </c>
      <c r="BX211" s="17">
        <f t="shared" si="138"/>
        <v>-0.10320631377154764</v>
      </c>
      <c r="BY211" s="17">
        <f t="shared" si="138"/>
        <v>2.1490891623385439E-2</v>
      </c>
      <c r="BZ211" s="68">
        <f t="shared" si="138"/>
        <v>6.2022709815530361E-2</v>
      </c>
      <c r="CA211" s="17">
        <f t="shared" si="138"/>
        <v>0.2636507179023348</v>
      </c>
      <c r="CB211" s="17">
        <f t="shared" si="138"/>
        <v>9.805978878389951E-3</v>
      </c>
      <c r="CC211" s="17">
        <f t="shared" si="138"/>
        <v>-7.2657032854883619E-2</v>
      </c>
      <c r="CD211" s="17">
        <f t="shared" si="138"/>
        <v>0.12058708068552328</v>
      </c>
      <c r="CE211" s="17">
        <f t="shared" si="138"/>
        <v>0.22942877195534028</v>
      </c>
      <c r="CF211" s="17">
        <f t="shared" si="138"/>
        <v>0.2607749008945584</v>
      </c>
      <c r="CG211" s="17">
        <f t="shared" si="138"/>
        <v>3.726060762038632E-2</v>
      </c>
      <c r="CH211" s="17">
        <f t="shared" si="138"/>
        <v>0.45962920371189048</v>
      </c>
      <c r="CI211" s="17">
        <f t="shared" si="138"/>
        <v>0.35943963813716873</v>
      </c>
      <c r="CJ211" s="17">
        <f t="shared" si="138"/>
        <v>0.16303120904258248</v>
      </c>
      <c r="CK211" s="17">
        <f t="shared" si="138"/>
        <v>0.2884083467985431</v>
      </c>
      <c r="CL211" s="17">
        <f t="shared" si="138"/>
        <v>0.2884083467985431</v>
      </c>
      <c r="CM211" s="17">
        <f t="shared" si="138"/>
        <v>0.21104222894657729</v>
      </c>
      <c r="CT211" s="7">
        <v>1994</v>
      </c>
      <c r="CU211" s="14">
        <v>481.411093197149</v>
      </c>
      <c r="CV211" s="14">
        <v>40.36423742274097</v>
      </c>
      <c r="CW211" s="14">
        <v>56.762107161647272</v>
      </c>
      <c r="CX211" s="14">
        <v>288.60178294870821</v>
      </c>
      <c r="CY211" s="14">
        <v>266.28841656217901</v>
      </c>
      <c r="CZ211" s="14">
        <v>389.82119162344901</v>
      </c>
      <c r="DA211" s="14">
        <v>176.29160377214021</v>
      </c>
      <c r="DB211" s="14">
        <v>387.4639862765581</v>
      </c>
      <c r="DC211" s="14">
        <v>272.79228591226433</v>
      </c>
      <c r="DD211" s="14">
        <v>72.651595251118991</v>
      </c>
      <c r="DE211" s="14">
        <v>591.30155511806197</v>
      </c>
      <c r="DF211" s="14">
        <v>297.86903284510009</v>
      </c>
      <c r="DG211" s="71">
        <v>335.70393733760068</v>
      </c>
      <c r="DH211" s="14">
        <v>194.75440054449899</v>
      </c>
      <c r="DI211" s="14">
        <v>24.8049084454914</v>
      </c>
      <c r="DJ211" s="14">
        <v>36.167807194022899</v>
      </c>
      <c r="DK211" s="14">
        <v>39.696676821540201</v>
      </c>
      <c r="DL211" s="14">
        <v>50.096548887639003</v>
      </c>
      <c r="DM211" s="14">
        <v>145.73117839162899</v>
      </c>
      <c r="DN211" s="14">
        <v>3.0681403023963201</v>
      </c>
      <c r="DO211" s="14">
        <v>212.84101890615199</v>
      </c>
      <c r="DP211" s="14">
        <v>22.526203248505599</v>
      </c>
      <c r="DQ211" s="14">
        <v>8.4658210365592501E-4</v>
      </c>
      <c r="DR211" s="14">
        <v>167.106370038422</v>
      </c>
      <c r="DS211" s="14">
        <v>46.1004896625141</v>
      </c>
      <c r="DT211" s="71">
        <v>88.092511132168696</v>
      </c>
      <c r="DU211" s="14">
        <v>173.363133819854</v>
      </c>
      <c r="DV211" s="14">
        <v>7.8327425380306304</v>
      </c>
      <c r="DW211" s="14">
        <v>14.315675784894299</v>
      </c>
      <c r="DX211" s="14">
        <v>111.950552470029</v>
      </c>
      <c r="DY211" s="14">
        <v>104.08564463760899</v>
      </c>
      <c r="DZ211" s="14">
        <v>122.147315799338</v>
      </c>
      <c r="EA211" s="14">
        <v>92.784282610911006</v>
      </c>
      <c r="EB211" s="14">
        <v>106.974418936509</v>
      </c>
      <c r="EC211" s="14">
        <v>80.381155263231705</v>
      </c>
      <c r="ED211" s="14">
        <v>3.7018790508035302</v>
      </c>
      <c r="EE211" s="14">
        <v>173.62206783022501</v>
      </c>
      <c r="EF211" s="14">
        <v>124.74471657862399</v>
      </c>
      <c r="EG211" s="71">
        <v>119.947367750731</v>
      </c>
      <c r="EH211" s="14">
        <v>113.29355883279599</v>
      </c>
      <c r="EI211" s="14">
        <v>7.7265864392189396</v>
      </c>
      <c r="EJ211" s="14">
        <v>6.2786241827300797</v>
      </c>
      <c r="EK211" s="14">
        <v>136.954553657139</v>
      </c>
      <c r="EL211" s="14">
        <v>112.106223036931</v>
      </c>
      <c r="EM211" s="14">
        <v>121.94269743248201</v>
      </c>
      <c r="EN211" s="14">
        <v>80.439180858832898</v>
      </c>
      <c r="EO211" s="14">
        <v>67.648548433897105</v>
      </c>
      <c r="EP211" s="14">
        <v>169.884927400527</v>
      </c>
      <c r="EQ211" s="14">
        <v>68.948869618211802</v>
      </c>
      <c r="ER211" s="14">
        <v>250.57311724941499</v>
      </c>
      <c r="ES211" s="14">
        <v>250.57311724941499</v>
      </c>
      <c r="ET211" s="14">
        <v>127.66405845470101</v>
      </c>
      <c r="EU211" s="14"/>
    </row>
    <row r="212" spans="1:151">
      <c r="A212" s="66" t="s">
        <v>226</v>
      </c>
      <c r="B212" s="17">
        <f>CORREL($Q$151:$Q$189,H47:H85)</f>
        <v>2.1860029260376709E-2</v>
      </c>
      <c r="C212" s="17">
        <f t="shared" ref="C212:Q212" si="139">CORREL($Q$151:$Q$189,I47:I85)</f>
        <v>-0.22477865321034984</v>
      </c>
      <c r="D212" s="17">
        <f t="shared" si="139"/>
        <v>0.10375537583828329</v>
      </c>
      <c r="E212" s="17">
        <f t="shared" si="139"/>
        <v>-7.3837497999344706E-2</v>
      </c>
      <c r="F212" s="17">
        <f t="shared" si="139"/>
        <v>0.11698430821604877</v>
      </c>
      <c r="G212" s="17">
        <f t="shared" si="139"/>
        <v>0.10584031035631994</v>
      </c>
      <c r="H212" s="17">
        <f t="shared" si="139"/>
        <v>-1.3649992226719315E-2</v>
      </c>
      <c r="I212" s="17">
        <f t="shared" si="139"/>
        <v>-9.9316866524760891E-3</v>
      </c>
      <c r="J212" s="17">
        <f t="shared" si="139"/>
        <v>-6.6518074973843672E-3</v>
      </c>
      <c r="K212" s="17">
        <f t="shared" si="139"/>
        <v>-2.4534318347307571E-2</v>
      </c>
      <c r="L212" s="17">
        <f t="shared" si="139"/>
        <v>-3.9690050631592096E-2</v>
      </c>
      <c r="M212" s="17">
        <f t="shared" si="139"/>
        <v>-2.2781549605926758E-2</v>
      </c>
      <c r="N212" s="17">
        <f t="shared" si="139"/>
        <v>-2.6575258127645978E-2</v>
      </c>
      <c r="O212" s="17">
        <f t="shared" si="139"/>
        <v>-1.0106152300154329E-2</v>
      </c>
      <c r="P212" s="17">
        <f t="shared" si="139"/>
        <v>1.4005953953911304E-2</v>
      </c>
      <c r="Q212" s="17">
        <f t="shared" si="139"/>
        <v>3.52714870557456E-2</v>
      </c>
      <c r="S212" s="17">
        <f t="shared" si="135"/>
        <v>0.89491319989689033</v>
      </c>
      <c r="T212" s="17">
        <f t="shared" si="132"/>
        <v>0.16889901527751489</v>
      </c>
      <c r="U212" s="17">
        <f t="shared" si="132"/>
        <v>0.52963010513741549</v>
      </c>
      <c r="V212" s="17">
        <f t="shared" si="132"/>
        <v>0.65507499870606578</v>
      </c>
      <c r="W212" s="17">
        <f t="shared" si="132"/>
        <v>0.4781765583064439</v>
      </c>
      <c r="X212" s="17">
        <f t="shared" si="132"/>
        <v>0.52134560284688125</v>
      </c>
      <c r="Y212" s="17">
        <f t="shared" si="132"/>
        <v>0.93426942746251662</v>
      </c>
      <c r="Z212" s="17">
        <f t="shared" si="132"/>
        <v>0.95215021085118834</v>
      </c>
      <c r="AA212" s="17">
        <f t="shared" si="132"/>
        <v>0.96794214596524952</v>
      </c>
      <c r="AB212" s="17">
        <f t="shared" si="132"/>
        <v>0.88214234565583816</v>
      </c>
      <c r="AC212" s="17">
        <f t="shared" si="132"/>
        <v>0.81041217422676892</v>
      </c>
      <c r="AD212" s="17">
        <f t="shared" si="132"/>
        <v>0.8905094384704173</v>
      </c>
      <c r="AE212" s="17">
        <f t="shared" si="132"/>
        <v>0.87241555462288256</v>
      </c>
      <c r="AF212" s="17">
        <f t="shared" si="132"/>
        <v>0.95131064680111022</v>
      </c>
      <c r="AG212" s="17">
        <f t="shared" si="132"/>
        <v>0.93255918888690525</v>
      </c>
      <c r="AH212" s="17">
        <f t="shared" si="132"/>
        <v>0.83119439220627256</v>
      </c>
      <c r="AM212" s="66" t="s">
        <v>226</v>
      </c>
      <c r="AN212" s="17">
        <f>CORREL($Q$151:$Q$189,CU$197:CU$235)</f>
        <v>-8.2076324014834209E-2</v>
      </c>
      <c r="AO212" s="17">
        <f t="shared" ref="AO212:CM212" si="140">CORREL($Q$151:$Q$189,CV$197:CV$235)</f>
        <v>-0.2854354287707439</v>
      </c>
      <c r="AP212" s="17">
        <f t="shared" si="140"/>
        <v>-0.18692468952572044</v>
      </c>
      <c r="AQ212" s="17">
        <f t="shared" si="140"/>
        <v>-0.30563938697375648</v>
      </c>
      <c r="AR212" s="17">
        <f t="shared" si="140"/>
        <v>-0.18152497461753875</v>
      </c>
      <c r="AS212" s="17">
        <f t="shared" si="140"/>
        <v>-3.2271128780454877E-2</v>
      </c>
      <c r="AT212" s="17">
        <f t="shared" si="140"/>
        <v>-0.23050269713081128</v>
      </c>
      <c r="AU212" s="17">
        <f t="shared" si="140"/>
        <v>-0.20998357393358758</v>
      </c>
      <c r="AV212" s="17">
        <f t="shared" si="140"/>
        <v>-0.19247958945661287</v>
      </c>
      <c r="AW212" s="17">
        <f t="shared" si="140"/>
        <v>-5.598723378664329E-2</v>
      </c>
      <c r="AX212" s="17">
        <f t="shared" si="140"/>
        <v>-0.27037837570964052</v>
      </c>
      <c r="AY212" s="17">
        <f t="shared" si="140"/>
        <v>-1.9806832120272596E-5</v>
      </c>
      <c r="AZ212" s="68">
        <f t="shared" si="140"/>
        <v>-0.27322035599027511</v>
      </c>
      <c r="BA212" s="17">
        <f t="shared" si="140"/>
        <v>-8.3077802265070846E-2</v>
      </c>
      <c r="BB212" s="17">
        <f t="shared" si="140"/>
        <v>-0.41085167138909362</v>
      </c>
      <c r="BC212" s="17">
        <f t="shared" si="140"/>
        <v>-0.37105042203885552</v>
      </c>
      <c r="BD212" s="17">
        <f t="shared" si="140"/>
        <v>-0.43336726543000587</v>
      </c>
      <c r="BE212" s="17">
        <f t="shared" si="140"/>
        <v>-0.22620723004872229</v>
      </c>
      <c r="BF212" s="17">
        <f t="shared" si="140"/>
        <v>-1.8558116761402586E-2</v>
      </c>
      <c r="BG212" s="17">
        <f t="shared" si="140"/>
        <v>-0.23316250915642911</v>
      </c>
      <c r="BH212" s="17">
        <f t="shared" si="140"/>
        <v>-0.19141470724233015</v>
      </c>
      <c r="BI212" s="17">
        <f t="shared" si="140"/>
        <v>-0.24333053466956353</v>
      </c>
      <c r="BJ212" s="17">
        <f t="shared" si="140"/>
        <v>-9.1046999027383849E-2</v>
      </c>
      <c r="BK212" s="17">
        <f t="shared" si="140"/>
        <v>-0.27390956442321596</v>
      </c>
      <c r="BL212" s="17">
        <f t="shared" si="140"/>
        <v>-0.28933655955059923</v>
      </c>
      <c r="BM212" s="68">
        <f t="shared" si="140"/>
        <v>-0.40057953321241108</v>
      </c>
      <c r="BN212" s="17">
        <f t="shared" si="140"/>
        <v>2.95785055285822E-2</v>
      </c>
      <c r="BO212" s="17">
        <f t="shared" si="140"/>
        <v>-0.14832593879522729</v>
      </c>
      <c r="BP212" s="17">
        <f t="shared" si="140"/>
        <v>-7.9312028621552188E-3</v>
      </c>
      <c r="BQ212" s="17">
        <f t="shared" si="140"/>
        <v>-8.4773740392417238E-2</v>
      </c>
      <c r="BR212" s="17">
        <f t="shared" si="140"/>
        <v>-0.11468924354844827</v>
      </c>
      <c r="BS212" s="17">
        <f t="shared" si="140"/>
        <v>2.6869061600933351E-2</v>
      </c>
      <c r="BT212" s="17">
        <f t="shared" si="140"/>
        <v>-0.30278031343809492</v>
      </c>
      <c r="BU212" s="17">
        <f t="shared" si="140"/>
        <v>-5.9350325846885182E-2</v>
      </c>
      <c r="BV212" s="17">
        <f t="shared" si="140"/>
        <v>5.7567129549693015E-2</v>
      </c>
      <c r="BW212" s="17">
        <f t="shared" si="140"/>
        <v>7.0861163979661024E-2</v>
      </c>
      <c r="BX212" s="17">
        <f t="shared" si="140"/>
        <v>-0.13457231277338252</v>
      </c>
      <c r="BY212" s="17">
        <f t="shared" si="140"/>
        <v>1.2853400840593577E-2</v>
      </c>
      <c r="BZ212" s="68">
        <f t="shared" si="140"/>
        <v>-0.14257187361585405</v>
      </c>
      <c r="CA212" s="17">
        <f t="shared" si="140"/>
        <v>-0.13849352218272309</v>
      </c>
      <c r="CB212" s="17">
        <f t="shared" si="140"/>
        <v>0.11870488678434814</v>
      </c>
      <c r="CC212" s="17">
        <f t="shared" si="140"/>
        <v>2.124491761239955E-2</v>
      </c>
      <c r="CD212" s="17">
        <f t="shared" si="140"/>
        <v>-5.8628524570762397E-2</v>
      </c>
      <c r="CE212" s="17">
        <f t="shared" si="140"/>
        <v>-1.3310293578681185E-2</v>
      </c>
      <c r="CF212" s="17">
        <f t="shared" si="140"/>
        <v>-8.3672862697339659E-2</v>
      </c>
      <c r="CG212" s="17">
        <f t="shared" si="140"/>
        <v>0.15854030414293371</v>
      </c>
      <c r="CH212" s="17">
        <f t="shared" si="140"/>
        <v>-0.17422218776120596</v>
      </c>
      <c r="CI212" s="17">
        <f t="shared" si="140"/>
        <v>-0.20794623128388495</v>
      </c>
      <c r="CJ212" s="17">
        <f t="shared" si="140"/>
        <v>-7.2529383416058066E-2</v>
      </c>
      <c r="CK212" s="17">
        <f t="shared" si="140"/>
        <v>-0.13651958148151616</v>
      </c>
      <c r="CL212" s="17">
        <f t="shared" si="140"/>
        <v>-0.13651958148151616</v>
      </c>
      <c r="CM212" s="17">
        <f t="shared" si="140"/>
        <v>-2.980562312844284E-2</v>
      </c>
      <c r="CT212" s="7">
        <v>1995</v>
      </c>
      <c r="CU212" s="14">
        <v>493.23747288257732</v>
      </c>
      <c r="CV212" s="14">
        <v>86.857409540387138</v>
      </c>
      <c r="CW212" s="14">
        <v>80.207903927822557</v>
      </c>
      <c r="CX212" s="14">
        <v>303.398971901827</v>
      </c>
      <c r="CY212" s="14">
        <v>275.10223830081861</v>
      </c>
      <c r="CZ212" s="14">
        <v>406.733438389112</v>
      </c>
      <c r="DA212" s="14">
        <v>143.83283152794849</v>
      </c>
      <c r="DB212" s="14">
        <v>398.33343713668791</v>
      </c>
      <c r="DC212" s="14">
        <v>237.15956641183899</v>
      </c>
      <c r="DD212" s="14">
        <v>57.149397025944218</v>
      </c>
      <c r="DE212" s="14">
        <v>577.47843213249996</v>
      </c>
      <c r="DF212" s="14">
        <v>250.07324686318259</v>
      </c>
      <c r="DG212" s="71">
        <v>311.98515569625613</v>
      </c>
      <c r="DH212" s="14">
        <v>177.80706156067299</v>
      </c>
      <c r="DI212" s="14">
        <v>48.6220758748577</v>
      </c>
      <c r="DJ212" s="14">
        <v>50.617123906440298</v>
      </c>
      <c r="DK212" s="14">
        <v>66.421659500071002</v>
      </c>
      <c r="DL212" s="14">
        <v>78.7226320524464</v>
      </c>
      <c r="DM212" s="14">
        <v>137.51681524008501</v>
      </c>
      <c r="DN212" s="14">
        <v>22.382271125246898</v>
      </c>
      <c r="DO212" s="14">
        <v>200.837689011902</v>
      </c>
      <c r="DP212" s="14">
        <v>36.250964163696899</v>
      </c>
      <c r="DQ212" s="14">
        <v>3.7443543848978198</v>
      </c>
      <c r="DR212" s="14">
        <v>149.23765727140801</v>
      </c>
      <c r="DS212" s="14">
        <v>53.649052126188003</v>
      </c>
      <c r="DT212" s="71">
        <v>93.120426445899099</v>
      </c>
      <c r="DU212" s="14">
        <v>218.279326794095</v>
      </c>
      <c r="DV212" s="14">
        <v>30.045812943249199</v>
      </c>
      <c r="DW212" s="14">
        <v>22.354300332447298</v>
      </c>
      <c r="DX212" s="14">
        <v>130.22109018925801</v>
      </c>
      <c r="DY212" s="14">
        <v>116.173457456767</v>
      </c>
      <c r="DZ212" s="14">
        <v>149.00205026026501</v>
      </c>
      <c r="EA212" s="14">
        <v>78.000657098512093</v>
      </c>
      <c r="EB212" s="14">
        <v>126.47390557163</v>
      </c>
      <c r="EC212" s="14">
        <v>74.5235975574561</v>
      </c>
      <c r="ED212" s="14">
        <v>5.3895911809986004</v>
      </c>
      <c r="EE212" s="14">
        <v>235.32183881796701</v>
      </c>
      <c r="EF212" s="14">
        <v>93.566074817342596</v>
      </c>
      <c r="EG212" s="71">
        <v>116.89340256310901</v>
      </c>
      <c r="EH212" s="14">
        <v>97.151084527809303</v>
      </c>
      <c r="EI212" s="14">
        <v>8.1895207222802302</v>
      </c>
      <c r="EJ212" s="14">
        <v>7.2364796889349599</v>
      </c>
      <c r="EK212" s="14">
        <v>106.756222212498</v>
      </c>
      <c r="EL212" s="14">
        <v>80.206148791605202</v>
      </c>
      <c r="EM212" s="14">
        <v>120.21457288876201</v>
      </c>
      <c r="EN212" s="14">
        <v>43.449903304189498</v>
      </c>
      <c r="EO212" s="14">
        <v>71.021842553155906</v>
      </c>
      <c r="EP212" s="14">
        <v>126.385004690686</v>
      </c>
      <c r="EQ212" s="14">
        <v>48.0154514600478</v>
      </c>
      <c r="ER212" s="14">
        <v>192.918936043125</v>
      </c>
      <c r="ES212" s="14">
        <v>192.918936043125</v>
      </c>
      <c r="ET212" s="14">
        <v>101.97132668724799</v>
      </c>
      <c r="EU212" s="14"/>
    </row>
    <row r="213" spans="1:151">
      <c r="A213" s="66" t="s">
        <v>161</v>
      </c>
      <c r="B213" s="17">
        <f>CORREL($R$151:$R$189,H47:H85)</f>
        <v>0.20963370175730409</v>
      </c>
      <c r="C213" s="17">
        <f t="shared" ref="C213:Q213" si="141">CORREL($R$151:$R$189,I47:I85)</f>
        <v>0.17560124369316418</v>
      </c>
      <c r="D213" s="17">
        <f t="shared" si="141"/>
        <v>0.2137049575501902</v>
      </c>
      <c r="E213" s="17">
        <f t="shared" si="141"/>
        <v>0.21419998344744751</v>
      </c>
      <c r="F213" s="17">
        <f t="shared" si="141"/>
        <v>5.4328732976598716E-2</v>
      </c>
      <c r="G213" s="17">
        <f t="shared" si="141"/>
        <v>0.10709302232845656</v>
      </c>
      <c r="H213" s="17">
        <f t="shared" si="141"/>
        <v>-9.2716801319509531E-2</v>
      </c>
      <c r="I213" s="17">
        <f t="shared" si="141"/>
        <v>-0.14864383095242112</v>
      </c>
      <c r="J213" s="17">
        <f t="shared" si="141"/>
        <v>-3.6002293997346752E-2</v>
      </c>
      <c r="K213" s="17">
        <f t="shared" si="141"/>
        <v>-7.3281538211598427E-2</v>
      </c>
      <c r="L213" s="17">
        <f t="shared" si="141"/>
        <v>-0.11721862393093903</v>
      </c>
      <c r="M213" s="17">
        <f t="shared" si="141"/>
        <v>-0.152984641106782</v>
      </c>
      <c r="N213" s="17">
        <f t="shared" si="141"/>
        <v>-0.13152049343853639</v>
      </c>
      <c r="O213" s="17">
        <f t="shared" si="141"/>
        <v>-0.12718474919004819</v>
      </c>
      <c r="P213" s="17">
        <f t="shared" si="141"/>
        <v>-0.16435829178861766</v>
      </c>
      <c r="Q213" s="17">
        <f t="shared" si="141"/>
        <v>-5.5353955554198649E-2</v>
      </c>
      <c r="S213" s="17">
        <f t="shared" si="135"/>
        <v>0.20024437352571853</v>
      </c>
      <c r="T213" s="17">
        <f t="shared" si="132"/>
        <v>0.2849407654314518</v>
      </c>
      <c r="U213" s="17">
        <f t="shared" si="132"/>
        <v>0.19144481896437834</v>
      </c>
      <c r="V213" s="17">
        <f t="shared" si="132"/>
        <v>0.19039378087771025</v>
      </c>
      <c r="W213" s="17">
        <f t="shared" si="132"/>
        <v>0.74254359715416252</v>
      </c>
      <c r="X213" s="17">
        <f t="shared" si="132"/>
        <v>0.51639889117336712</v>
      </c>
      <c r="Y213" s="17">
        <f t="shared" si="132"/>
        <v>0.57453222186520336</v>
      </c>
      <c r="Z213" s="17">
        <f t="shared" si="132"/>
        <v>0.36646764235194929</v>
      </c>
      <c r="AA213" s="17">
        <f t="shared" si="132"/>
        <v>0.82774890247392818</v>
      </c>
      <c r="AB213" s="17">
        <f t="shared" si="132"/>
        <v>0.65751232661354475</v>
      </c>
      <c r="AC213" s="17">
        <f t="shared" si="132"/>
        <v>0.47728946753571577</v>
      </c>
      <c r="AD213" s="17">
        <f t="shared" si="132"/>
        <v>0.35247777480736564</v>
      </c>
      <c r="AE213" s="17">
        <f t="shared" si="132"/>
        <v>0.42481354441099273</v>
      </c>
      <c r="AF213" s="17">
        <f t="shared" si="132"/>
        <v>0.44037043416122779</v>
      </c>
      <c r="AG213" s="17">
        <f t="shared" si="132"/>
        <v>0.31738658414412563</v>
      </c>
      <c r="AH213" s="17">
        <f t="shared" si="132"/>
        <v>0.73785511832243378</v>
      </c>
      <c r="AM213" s="66" t="s">
        <v>161</v>
      </c>
      <c r="AN213" s="17">
        <f>CORREL($R$151:$R$189,CU$197:CU$235)</f>
        <v>0.18756556850083805</v>
      </c>
      <c r="AO213" s="17">
        <f t="shared" ref="AO213:CM213" si="142">CORREL($R$151:$R$189,CV$197:CV$235)</f>
        <v>-0.12501355207142689</v>
      </c>
      <c r="AP213" s="17">
        <f t="shared" si="142"/>
        <v>-0.15911239077716743</v>
      </c>
      <c r="AQ213" s="17">
        <f t="shared" si="142"/>
        <v>0.10236430484799405</v>
      </c>
      <c r="AR213" s="17">
        <f t="shared" si="142"/>
        <v>0.27913699880066978</v>
      </c>
      <c r="AS213" s="17">
        <f t="shared" si="142"/>
        <v>0.18360897801683088</v>
      </c>
      <c r="AT213" s="17">
        <f t="shared" si="142"/>
        <v>9.9363484713656372E-2</v>
      </c>
      <c r="AU213" s="17">
        <f t="shared" si="142"/>
        <v>0.38163659003689276</v>
      </c>
      <c r="AV213" s="17">
        <f t="shared" si="142"/>
        <v>0.13968458511206444</v>
      </c>
      <c r="AW213" s="17">
        <f t="shared" si="142"/>
        <v>-7.1212415540434582E-3</v>
      </c>
      <c r="AX213" s="17">
        <f t="shared" si="142"/>
        <v>0.30746912752966987</v>
      </c>
      <c r="AY213" s="17">
        <f t="shared" si="142"/>
        <v>0.29703445307141807</v>
      </c>
      <c r="AZ213" s="68">
        <f t="shared" si="142"/>
        <v>0.30138598562197511</v>
      </c>
      <c r="BA213" s="17">
        <f t="shared" si="142"/>
        <v>0.11541752513971532</v>
      </c>
      <c r="BB213" s="17">
        <f t="shared" si="142"/>
        <v>-8.0474560737992057E-2</v>
      </c>
      <c r="BC213" s="17">
        <f t="shared" si="142"/>
        <v>-9.7613392126083276E-2</v>
      </c>
      <c r="BD213" s="17">
        <f t="shared" si="142"/>
        <v>3.3667900877880318E-2</v>
      </c>
      <c r="BE213" s="17">
        <f t="shared" si="142"/>
        <v>0.29230971994978411</v>
      </c>
      <c r="BF213" s="17">
        <f t="shared" si="142"/>
        <v>0.12390651170597718</v>
      </c>
      <c r="BG213" s="17">
        <f t="shared" si="142"/>
        <v>3.1108742416663844E-2</v>
      </c>
      <c r="BH213" s="17">
        <f t="shared" si="142"/>
        <v>0.41632804848019123</v>
      </c>
      <c r="BI213" s="17">
        <f t="shared" si="142"/>
        <v>2.228734549358577E-2</v>
      </c>
      <c r="BJ213" s="17">
        <f t="shared" si="142"/>
        <v>-4.7778657779894401E-2</v>
      </c>
      <c r="BK213" s="17">
        <f t="shared" si="142"/>
        <v>0.2111741593045591</v>
      </c>
      <c r="BL213" s="17">
        <f t="shared" si="142"/>
        <v>6.2220785917545061E-2</v>
      </c>
      <c r="BM213" s="68">
        <f t="shared" si="142"/>
        <v>0.2172198061291917</v>
      </c>
      <c r="BN213" s="17">
        <f t="shared" si="142"/>
        <v>0.2592093468861742</v>
      </c>
      <c r="BO213" s="17">
        <f t="shared" si="142"/>
        <v>-0.10517775729189953</v>
      </c>
      <c r="BP213" s="17">
        <f t="shared" si="142"/>
        <v>-4.7231531692514345E-2</v>
      </c>
      <c r="BQ213" s="17">
        <f t="shared" si="142"/>
        <v>0.13887223018122563</v>
      </c>
      <c r="BR213" s="17">
        <f t="shared" si="142"/>
        <v>0.1682701952252727</v>
      </c>
      <c r="BS213" s="17">
        <f t="shared" si="142"/>
        <v>0.25051579636570004</v>
      </c>
      <c r="BT213" s="17">
        <f t="shared" si="142"/>
        <v>5.6854206754065793E-2</v>
      </c>
      <c r="BU213" s="17">
        <f t="shared" si="142"/>
        <v>0.23397335935357236</v>
      </c>
      <c r="BV213" s="17">
        <f t="shared" si="142"/>
        <v>0.17922740780451488</v>
      </c>
      <c r="BW213" s="17">
        <f t="shared" si="142"/>
        <v>0.14740396228681155</v>
      </c>
      <c r="BX213" s="17">
        <f t="shared" si="142"/>
        <v>0.30075793085181196</v>
      </c>
      <c r="BY213" s="17">
        <f t="shared" si="142"/>
        <v>0.231383321288786</v>
      </c>
      <c r="BZ213" s="68">
        <f t="shared" si="142"/>
        <v>0.25339865279397539</v>
      </c>
      <c r="CA213" s="17">
        <f t="shared" si="142"/>
        <v>3.0497092805524987E-2</v>
      </c>
      <c r="CB213" s="17">
        <f t="shared" si="142"/>
        <v>-2.0477709964806291E-2</v>
      </c>
      <c r="CC213" s="17">
        <f t="shared" si="142"/>
        <v>-0.1990376314738625</v>
      </c>
      <c r="CD213" s="17">
        <f t="shared" si="142"/>
        <v>1.6857567272734859E-2</v>
      </c>
      <c r="CE213" s="17">
        <f t="shared" si="142"/>
        <v>0.10928836515991527</v>
      </c>
      <c r="CF213" s="17">
        <f t="shared" si="142"/>
        <v>1.2356725232753604E-2</v>
      </c>
      <c r="CG213" s="17">
        <f t="shared" si="142"/>
        <v>6.3229773536185099E-2</v>
      </c>
      <c r="CH213" s="17">
        <f t="shared" si="142"/>
        <v>7.6402313980512906E-3</v>
      </c>
      <c r="CI213" s="17">
        <f t="shared" si="142"/>
        <v>8.8719564233821033E-2</v>
      </c>
      <c r="CJ213" s="17">
        <f t="shared" si="142"/>
        <v>-4.3090142261191726E-2</v>
      </c>
      <c r="CK213" s="17">
        <f t="shared" si="142"/>
        <v>0.13544036755365621</v>
      </c>
      <c r="CL213" s="17">
        <f t="shared" si="142"/>
        <v>0.13544036755365621</v>
      </c>
      <c r="CM213" s="17">
        <f t="shared" si="142"/>
        <v>0.12869567636601373</v>
      </c>
      <c r="CT213" s="7">
        <v>1996</v>
      </c>
      <c r="CU213" s="14">
        <v>384.2415340435951</v>
      </c>
      <c r="CV213" s="14">
        <v>83.975054323141904</v>
      </c>
      <c r="CW213" s="14">
        <v>80.968737247898602</v>
      </c>
      <c r="CX213" s="14">
        <v>380.52289233374898</v>
      </c>
      <c r="CY213" s="14">
        <v>213.05760159713128</v>
      </c>
      <c r="CZ213" s="14">
        <v>302.8125598317863</v>
      </c>
      <c r="DA213" s="14">
        <v>138.45040451327202</v>
      </c>
      <c r="DB213" s="14">
        <v>368.18193801233684</v>
      </c>
      <c r="DC213" s="14">
        <v>332.95589271025881</v>
      </c>
      <c r="DD213" s="14">
        <v>130.05975830514743</v>
      </c>
      <c r="DE213" s="14">
        <v>560.62180193248901</v>
      </c>
      <c r="DF213" s="14">
        <v>221.61835960298032</v>
      </c>
      <c r="DG213" s="71">
        <v>277.29710602132639</v>
      </c>
      <c r="DH213" s="14">
        <v>180.768344835927</v>
      </c>
      <c r="DI213" s="14">
        <v>21.335276245037001</v>
      </c>
      <c r="DJ213" s="14">
        <v>25.042338163016399</v>
      </c>
      <c r="DK213" s="14">
        <v>91.949629183973002</v>
      </c>
      <c r="DL213" s="14">
        <v>82.751059200538506</v>
      </c>
      <c r="DM213" s="14">
        <v>135.41258495839</v>
      </c>
      <c r="DN213" s="14">
        <v>18.831691424917501</v>
      </c>
      <c r="DO213" s="14">
        <v>180.07288608958001</v>
      </c>
      <c r="DP213" s="14">
        <v>79.6297028816211</v>
      </c>
      <c r="DQ213" s="14">
        <v>19.028873531434801</v>
      </c>
      <c r="DR213" s="14">
        <v>168.77828244842999</v>
      </c>
      <c r="DS213" s="14">
        <v>70.228808041388106</v>
      </c>
      <c r="DT213" s="71">
        <v>89.931311977723396</v>
      </c>
      <c r="DU213" s="14">
        <v>161.10770109009201</v>
      </c>
      <c r="DV213" s="14">
        <v>17.442757121894001</v>
      </c>
      <c r="DW213" s="14">
        <v>13.8337119878917</v>
      </c>
      <c r="DX213" s="14">
        <v>122.84651125055299</v>
      </c>
      <c r="DY213" s="14">
        <v>63.437759428231203</v>
      </c>
      <c r="DZ213" s="14">
        <v>102.474582058865</v>
      </c>
      <c r="EA213" s="14">
        <v>49.836650472465102</v>
      </c>
      <c r="EB213" s="14">
        <v>132.05517729344001</v>
      </c>
      <c r="EC213" s="14">
        <v>89.137679437880706</v>
      </c>
      <c r="ED213" s="14">
        <v>5.1501550121456203</v>
      </c>
      <c r="EE213" s="14">
        <v>192.55512984611201</v>
      </c>
      <c r="EF213" s="14">
        <v>64.537258046179403</v>
      </c>
      <c r="EG213" s="71">
        <v>86.528991423167</v>
      </c>
      <c r="EH213" s="14">
        <v>42.365488117576099</v>
      </c>
      <c r="EI213" s="14">
        <v>45.197020956210899</v>
      </c>
      <c r="EJ213" s="14">
        <v>42.092687096990502</v>
      </c>
      <c r="EK213" s="14">
        <v>165.72675189922299</v>
      </c>
      <c r="EL213" s="14">
        <v>66.8687829683616</v>
      </c>
      <c r="EM213" s="14">
        <v>64.925392814531307</v>
      </c>
      <c r="EN213" s="14">
        <v>69.782062615889402</v>
      </c>
      <c r="EO213" s="14">
        <v>56.053874629316802</v>
      </c>
      <c r="EP213" s="14">
        <v>164.18851039075699</v>
      </c>
      <c r="EQ213" s="14">
        <v>105.880729761567</v>
      </c>
      <c r="ER213" s="14">
        <v>199.28838963794701</v>
      </c>
      <c r="ES213" s="14">
        <v>199.28838963794701</v>
      </c>
      <c r="ET213" s="14">
        <v>100.836802620436</v>
      </c>
      <c r="EU213" s="14"/>
    </row>
    <row r="214" spans="1:151">
      <c r="A214" s="66" t="s">
        <v>211</v>
      </c>
      <c r="B214" s="17">
        <f>CORREL($S$151:$S$189,H47:H85)</f>
        <v>-0.29976718847873135</v>
      </c>
      <c r="C214" s="17">
        <f t="shared" ref="C214:Q214" si="143">CORREL($S$151:$S$189,I47:I85)</f>
        <v>-0.15131062382323029</v>
      </c>
      <c r="D214" s="17">
        <f t="shared" si="143"/>
        <v>-0.41284015610267843</v>
      </c>
      <c r="E214" s="17">
        <f t="shared" si="143"/>
        <v>-0.30258119503672815</v>
      </c>
      <c r="F214" s="17">
        <f t="shared" si="143"/>
        <v>-0.22581533857620975</v>
      </c>
      <c r="G214" s="17">
        <f t="shared" si="143"/>
        <v>-0.23450150724164834</v>
      </c>
      <c r="H214" s="17">
        <f t="shared" si="143"/>
        <v>-0.10220606142361575</v>
      </c>
      <c r="I214" s="17">
        <f t="shared" si="143"/>
        <v>0.12214059337692054</v>
      </c>
      <c r="J214" s="17">
        <f t="shared" si="143"/>
        <v>-6.5418086615390572E-2</v>
      </c>
      <c r="K214" s="17">
        <f t="shared" si="143"/>
        <v>8.6093583441628374E-2</v>
      </c>
      <c r="L214" s="17">
        <f t="shared" si="143"/>
        <v>0.14133872440991188</v>
      </c>
      <c r="M214" s="17">
        <f t="shared" si="143"/>
        <v>0.14403503582747584</v>
      </c>
      <c r="N214" s="17">
        <f t="shared" si="143"/>
        <v>0.16453084398594411</v>
      </c>
      <c r="O214" s="17">
        <f t="shared" si="143"/>
        <v>7.5348717943070118E-2</v>
      </c>
      <c r="P214" s="17">
        <f t="shared" si="143"/>
        <v>9.0371900553781123E-2</v>
      </c>
      <c r="Q214" s="17">
        <f t="shared" si="143"/>
        <v>8.3852472951513365E-2</v>
      </c>
      <c r="S214" s="17">
        <f t="shared" si="135"/>
        <v>6.3734719490790639E-2</v>
      </c>
      <c r="T214" s="17">
        <f t="shared" si="132"/>
        <v>0.35783404968912003</v>
      </c>
      <c r="U214" s="17">
        <f t="shared" si="132"/>
        <v>9.0024283996033346E-3</v>
      </c>
      <c r="V214" s="17">
        <f t="shared" si="132"/>
        <v>6.1165677597552946E-2</v>
      </c>
      <c r="W214" s="17">
        <f t="shared" si="132"/>
        <v>0.16689063925228736</v>
      </c>
      <c r="X214" s="17">
        <f t="shared" si="132"/>
        <v>0.15073515752039057</v>
      </c>
      <c r="Y214" s="17">
        <f t="shared" si="132"/>
        <v>0.53582758545280795</v>
      </c>
      <c r="Z214" s="17">
        <f t="shared" si="132"/>
        <v>0.45885664004096094</v>
      </c>
      <c r="AA214" s="17">
        <f t="shared" si="132"/>
        <v>0.69234980162582827</v>
      </c>
      <c r="AB214" s="17">
        <f t="shared" si="132"/>
        <v>0.60227570747286319</v>
      </c>
      <c r="AC214" s="17">
        <f t="shared" si="132"/>
        <v>0.39074749318807867</v>
      </c>
      <c r="AD214" s="17">
        <f t="shared" si="132"/>
        <v>0.38167883829854266</v>
      </c>
      <c r="AE214" s="17">
        <f t="shared" si="132"/>
        <v>0.31687174227310555</v>
      </c>
      <c r="AF214" s="17">
        <f t="shared" si="132"/>
        <v>0.6484676533597693</v>
      </c>
      <c r="AG214" s="17">
        <f t="shared" si="132"/>
        <v>0.58428814406170404</v>
      </c>
      <c r="AH214" s="17">
        <f t="shared" si="132"/>
        <v>0.61179253836385006</v>
      </c>
      <c r="AM214" s="66" t="s">
        <v>211</v>
      </c>
      <c r="AN214" s="17">
        <f>CORREL($S$151:$S$189,CU$197:CU$235)</f>
        <v>0.29586023584890042</v>
      </c>
      <c r="AO214" s="17">
        <f t="shared" ref="AO214:CM214" si="144">CORREL($S$151:$S$189,CV$197:CV$235)</f>
        <v>0.24958319153013805</v>
      </c>
      <c r="AP214" s="17">
        <f t="shared" si="144"/>
        <v>0.24554937150674988</v>
      </c>
      <c r="AQ214" s="17">
        <f t="shared" si="144"/>
        <v>0.25165552702589639</v>
      </c>
      <c r="AR214" s="17">
        <f t="shared" si="144"/>
        <v>3.4027403016282792E-2</v>
      </c>
      <c r="AS214" s="17">
        <f t="shared" si="144"/>
        <v>0.2338066110558894</v>
      </c>
      <c r="AT214" s="17">
        <f t="shared" si="144"/>
        <v>7.5905736472515237E-2</v>
      </c>
      <c r="AU214" s="17">
        <f t="shared" si="144"/>
        <v>0.24985080177035862</v>
      </c>
      <c r="AV214" s="17">
        <f t="shared" si="144"/>
        <v>0.38604355439743848</v>
      </c>
      <c r="AW214" s="17">
        <f t="shared" si="144"/>
        <v>0.47239391749541793</v>
      </c>
      <c r="AX214" s="17">
        <f t="shared" si="144"/>
        <v>0.21525873605855339</v>
      </c>
      <c r="AY214" s="17">
        <f t="shared" si="144"/>
        <v>7.1118373646826494E-2</v>
      </c>
      <c r="AZ214" s="68">
        <f t="shared" si="144"/>
        <v>0.17380967950638579</v>
      </c>
      <c r="BA214" s="17">
        <f t="shared" si="144"/>
        <v>0.25541246516177263</v>
      </c>
      <c r="BB214" s="17">
        <f t="shared" si="144"/>
        <v>0.39786603168781087</v>
      </c>
      <c r="BC214" s="17">
        <f t="shared" si="144"/>
        <v>0.37958621799223713</v>
      </c>
      <c r="BD214" s="17">
        <f t="shared" si="144"/>
        <v>0.23524983489854107</v>
      </c>
      <c r="BE214" s="17">
        <f t="shared" si="144"/>
        <v>8.0036839855959357E-2</v>
      </c>
      <c r="BF214" s="17">
        <f t="shared" si="144"/>
        <v>0.23557365322203336</v>
      </c>
      <c r="BG214" s="17">
        <f t="shared" si="144"/>
        <v>0.18386158879698686</v>
      </c>
      <c r="BH214" s="17">
        <f t="shared" si="144"/>
        <v>0.1538454902787037</v>
      </c>
      <c r="BI214" s="17">
        <f t="shared" si="144"/>
        <v>0.16792669327336504</v>
      </c>
      <c r="BJ214" s="17">
        <f t="shared" si="144"/>
        <v>0.32564445170631962</v>
      </c>
      <c r="BK214" s="17">
        <f t="shared" si="144"/>
        <v>0.15173207538004022</v>
      </c>
      <c r="BL214" s="17">
        <f t="shared" si="144"/>
        <v>-7.5203654339963968E-2</v>
      </c>
      <c r="BM214" s="68">
        <f t="shared" si="144"/>
        <v>0.11093696553532836</v>
      </c>
      <c r="BN214" s="17">
        <f t="shared" si="144"/>
        <v>0.1614427527625302</v>
      </c>
      <c r="BO214" s="17">
        <f t="shared" si="144"/>
        <v>-6.4223802980340736E-2</v>
      </c>
      <c r="BP214" s="17">
        <f t="shared" si="144"/>
        <v>-3.4889933766343889E-2</v>
      </c>
      <c r="BQ214" s="17">
        <f t="shared" si="144"/>
        <v>2.7106414868980366E-2</v>
      </c>
      <c r="BR214" s="17">
        <f t="shared" si="144"/>
        <v>-0.1048287190540365</v>
      </c>
      <c r="BS214" s="17">
        <f t="shared" si="144"/>
        <v>5.4958402535410629E-2</v>
      </c>
      <c r="BT214" s="17">
        <f t="shared" si="144"/>
        <v>-0.24215960878285747</v>
      </c>
      <c r="BU214" s="17">
        <f t="shared" si="144"/>
        <v>5.6950911977790418E-2</v>
      </c>
      <c r="BV214" s="17">
        <f t="shared" si="144"/>
        <v>0.21280873565944125</v>
      </c>
      <c r="BW214" s="17">
        <f t="shared" si="144"/>
        <v>0.30036271443911111</v>
      </c>
      <c r="BX214" s="17">
        <f t="shared" si="144"/>
        <v>-3.7322694395068814E-2</v>
      </c>
      <c r="BY214" s="17">
        <f t="shared" si="144"/>
        <v>-0.16343217047391945</v>
      </c>
      <c r="BZ214" s="68">
        <f t="shared" si="144"/>
        <v>-9.8112842568956762E-2</v>
      </c>
      <c r="CA214" s="17">
        <f t="shared" si="144"/>
        <v>0.25029653457650397</v>
      </c>
      <c r="CB214" s="17">
        <f t="shared" si="144"/>
        <v>9.2341556368615657E-2</v>
      </c>
      <c r="CC214" s="17">
        <f t="shared" si="144"/>
        <v>0.2064458159256147</v>
      </c>
      <c r="CD214" s="17">
        <f t="shared" si="144"/>
        <v>0.21621574562322166</v>
      </c>
      <c r="CE214" s="17">
        <f t="shared" si="144"/>
        <v>0.14074495714724558</v>
      </c>
      <c r="CF214" s="17">
        <f t="shared" si="144"/>
        <v>0.25271177766663927</v>
      </c>
      <c r="CG214" s="17">
        <f t="shared" si="144"/>
        <v>0.29550087279989457</v>
      </c>
      <c r="CH214" s="17">
        <f t="shared" si="144"/>
        <v>0.34399908042606558</v>
      </c>
      <c r="CI214" s="17">
        <f t="shared" si="144"/>
        <v>0.38790464813894909</v>
      </c>
      <c r="CJ214" s="17">
        <f t="shared" si="144"/>
        <v>0.42933861516834043</v>
      </c>
      <c r="CK214" s="17">
        <f t="shared" si="144"/>
        <v>0.3110843820090628</v>
      </c>
      <c r="CL214" s="17">
        <f t="shared" si="144"/>
        <v>0.3110843820090628</v>
      </c>
      <c r="CM214" s="17">
        <f t="shared" si="144"/>
        <v>0.29896776153322124</v>
      </c>
      <c r="CT214" s="7">
        <v>1997</v>
      </c>
      <c r="CU214" s="14">
        <v>545.40084885176293</v>
      </c>
      <c r="CV214" s="14">
        <v>51.180851326038052</v>
      </c>
      <c r="CW214" s="14">
        <v>46.361714310934104</v>
      </c>
      <c r="CX214" s="14">
        <v>340.42913966353876</v>
      </c>
      <c r="CY214" s="14">
        <v>330.95109912630448</v>
      </c>
      <c r="CZ214" s="14">
        <v>456.31451869849695</v>
      </c>
      <c r="DA214" s="14">
        <v>196.30400839416191</v>
      </c>
      <c r="DB214" s="14">
        <v>378.73933512307502</v>
      </c>
      <c r="DC214" s="14">
        <v>302.8167811394859</v>
      </c>
      <c r="DD214" s="14">
        <v>69.414637146300237</v>
      </c>
      <c r="DE214" s="14">
        <v>515.81045701781375</v>
      </c>
      <c r="DF214" s="14">
        <v>259.99372760512927</v>
      </c>
      <c r="DG214" s="71">
        <v>294.82744248120582</v>
      </c>
      <c r="DH214" s="14">
        <v>148.422992486102</v>
      </c>
      <c r="DI214" s="14">
        <v>31.7639808582488</v>
      </c>
      <c r="DJ214" s="14">
        <v>25.533452852799901</v>
      </c>
      <c r="DK214" s="14">
        <v>65.696301689229799</v>
      </c>
      <c r="DL214" s="14">
        <v>44.429761509490902</v>
      </c>
      <c r="DM214" s="14">
        <v>100.49688531560599</v>
      </c>
      <c r="DN214" s="14">
        <v>23.3220688153488</v>
      </c>
      <c r="DO214" s="14">
        <v>108.857759293409</v>
      </c>
      <c r="DP214" s="14">
        <v>34.967587329666898</v>
      </c>
      <c r="DQ214" s="14">
        <v>0.48079131091794503</v>
      </c>
      <c r="DR214" s="14">
        <v>93.587383219556699</v>
      </c>
      <c r="DS214" s="14">
        <v>92.488970171067294</v>
      </c>
      <c r="DT214" s="71">
        <v>72.934456191413901</v>
      </c>
      <c r="DU214" s="14">
        <v>244.80100930603999</v>
      </c>
      <c r="DV214" s="14">
        <v>16.8655352495669</v>
      </c>
      <c r="DW214" s="14">
        <v>13.729876739143901</v>
      </c>
      <c r="DX214" s="14">
        <v>171.28040989011899</v>
      </c>
      <c r="DY214" s="14">
        <v>217.27305107023301</v>
      </c>
      <c r="DZ214" s="14">
        <v>205.55943237779499</v>
      </c>
      <c r="EA214" s="14">
        <v>139.69638701727899</v>
      </c>
      <c r="EB214" s="14">
        <v>191.15749280133701</v>
      </c>
      <c r="EC214" s="14">
        <v>149.408982097212</v>
      </c>
      <c r="ED214" s="14">
        <v>31.343040746994099</v>
      </c>
      <c r="EE214" s="14">
        <v>267.56443047259302</v>
      </c>
      <c r="EF214" s="14">
        <v>103.860741578581</v>
      </c>
      <c r="EG214" s="71">
        <v>147.02222618948099</v>
      </c>
      <c r="EH214" s="14">
        <v>152.176847059621</v>
      </c>
      <c r="EI214" s="14">
        <v>2.5513352182223499</v>
      </c>
      <c r="EJ214" s="14">
        <v>7.0983847189903004</v>
      </c>
      <c r="EK214" s="14">
        <v>103.45242808419</v>
      </c>
      <c r="EL214" s="14">
        <v>69.248286546580601</v>
      </c>
      <c r="EM214" s="14">
        <v>150.258201005096</v>
      </c>
      <c r="EN214" s="14">
        <v>33.285552561534097</v>
      </c>
      <c r="EO214" s="14">
        <v>78.724083028329005</v>
      </c>
      <c r="EP214" s="14">
        <v>118.440211712607</v>
      </c>
      <c r="EQ214" s="14">
        <v>37.590805088388201</v>
      </c>
      <c r="ER214" s="14">
        <v>154.658643325664</v>
      </c>
      <c r="ES214" s="14">
        <v>154.658643325664</v>
      </c>
      <c r="ET214" s="14">
        <v>74.870760100310903</v>
      </c>
      <c r="EU214" s="14"/>
    </row>
    <row r="215" spans="1:151">
      <c r="A215" s="66" t="s">
        <v>202</v>
      </c>
      <c r="B215" s="17">
        <f>CORREL($T$151:$T$189,H47:H85)</f>
        <v>-0.12654661340026846</v>
      </c>
      <c r="C215" s="17">
        <f t="shared" ref="C215:Q215" si="145">CORREL($T$151:$T$189,I47:I85)</f>
        <v>-0.29327767614196526</v>
      </c>
      <c r="D215" s="17">
        <f t="shared" si="145"/>
        <v>-1.8467733558112598E-2</v>
      </c>
      <c r="E215" s="17">
        <f t="shared" si="145"/>
        <v>-3.2016057077436558E-2</v>
      </c>
      <c r="F215" s="17">
        <f t="shared" si="145"/>
        <v>0.11730859013076896</v>
      </c>
      <c r="G215" s="17">
        <f t="shared" si="145"/>
        <v>0.21565548208853746</v>
      </c>
      <c r="H215" s="17">
        <f t="shared" si="145"/>
        <v>0.1996682931090315</v>
      </c>
      <c r="I215" s="17">
        <f t="shared" si="145"/>
        <v>0.26698561816922034</v>
      </c>
      <c r="J215" s="17">
        <f t="shared" si="145"/>
        <v>0.24973469149102706</v>
      </c>
      <c r="K215" s="17">
        <f t="shared" si="145"/>
        <v>0.30376576825454277</v>
      </c>
      <c r="L215" s="17">
        <f t="shared" si="145"/>
        <v>0.28247405416426541</v>
      </c>
      <c r="M215" s="17">
        <f t="shared" si="145"/>
        <v>0.31300708417876727</v>
      </c>
      <c r="N215" s="17">
        <f t="shared" si="145"/>
        <v>0.30976334096509039</v>
      </c>
      <c r="O215" s="17">
        <f t="shared" si="145"/>
        <v>0.2446165698151441</v>
      </c>
      <c r="P215" s="17">
        <f t="shared" si="145"/>
        <v>0.18207724008875925</v>
      </c>
      <c r="Q215" s="17">
        <f t="shared" si="145"/>
        <v>0.15561059640326663</v>
      </c>
      <c r="S215" s="17">
        <f t="shared" si="135"/>
        <v>0.44268623409309649</v>
      </c>
      <c r="T215" s="17">
        <f t="shared" si="132"/>
        <v>6.9985190590600502E-2</v>
      </c>
      <c r="U215" s="17">
        <f t="shared" si="132"/>
        <v>0.91115008256000962</v>
      </c>
      <c r="V215" s="17">
        <f t="shared" si="132"/>
        <v>0.84657952455258312</v>
      </c>
      <c r="W215" s="17">
        <f t="shared" si="132"/>
        <v>0.47694909601991242</v>
      </c>
      <c r="X215" s="17">
        <f t="shared" si="132"/>
        <v>0.18732708340220849</v>
      </c>
      <c r="Y215" s="17">
        <f t="shared" si="132"/>
        <v>0.22296724716217872</v>
      </c>
      <c r="Z215" s="17">
        <f t="shared" si="132"/>
        <v>0.1003712712249146</v>
      </c>
      <c r="AA215" s="17">
        <f t="shared" si="132"/>
        <v>0.12521169496155932</v>
      </c>
      <c r="AB215" s="17">
        <f t="shared" si="132"/>
        <v>6.0109123174619479E-2</v>
      </c>
      <c r="AC215" s="17">
        <f t="shared" si="132"/>
        <v>8.1449709732404826E-2</v>
      </c>
      <c r="AD215" s="17">
        <f t="shared" si="132"/>
        <v>5.2355939249723052E-2</v>
      </c>
      <c r="AE215" s="17">
        <f t="shared" si="132"/>
        <v>5.498038778270397E-2</v>
      </c>
      <c r="AF215" s="17">
        <f t="shared" si="132"/>
        <v>0.13339842048623371</v>
      </c>
      <c r="AG215" s="17">
        <f t="shared" si="132"/>
        <v>0.26726556144498143</v>
      </c>
      <c r="AH215" s="17">
        <f t="shared" si="132"/>
        <v>0.34417425943360214</v>
      </c>
      <c r="AM215" s="66" t="s">
        <v>202</v>
      </c>
      <c r="AN215" s="17">
        <f>CORREL($T$151:$T$189,CU$197:CU$235)</f>
        <v>3.4477380563437382E-4</v>
      </c>
      <c r="AO215" s="17">
        <f t="shared" ref="AO215:CM215" si="146">CORREL($T$151:$T$189,CV$197:CV$235)</f>
        <v>0.1269472861695588</v>
      </c>
      <c r="AP215" s="17">
        <f t="shared" si="146"/>
        <v>0.10136550496657236</v>
      </c>
      <c r="AQ215" s="17">
        <f t="shared" si="146"/>
        <v>-0.1052389502500259</v>
      </c>
      <c r="AR215" s="17">
        <f t="shared" si="146"/>
        <v>-6.4664750327610127E-2</v>
      </c>
      <c r="AS215" s="17">
        <f t="shared" si="146"/>
        <v>9.1075228750518211E-2</v>
      </c>
      <c r="AT215" s="17">
        <f t="shared" si="146"/>
        <v>1.6039149193721981E-3</v>
      </c>
      <c r="AU215" s="17">
        <f t="shared" si="146"/>
        <v>-0.12626259500130274</v>
      </c>
      <c r="AV215" s="17">
        <f t="shared" si="146"/>
        <v>-6.4822303143684507E-2</v>
      </c>
      <c r="AW215" s="17">
        <f t="shared" si="146"/>
        <v>-9.1796752478158175E-2</v>
      </c>
      <c r="AX215" s="17">
        <f t="shared" si="146"/>
        <v>-6.5312661787873191E-2</v>
      </c>
      <c r="AY215" s="17">
        <f t="shared" si="146"/>
        <v>0.13871586419735457</v>
      </c>
      <c r="AZ215" s="68">
        <f t="shared" si="146"/>
        <v>-6.5894488813022109E-2</v>
      </c>
      <c r="BA215" s="17">
        <f t="shared" si="146"/>
        <v>-0.24716505521278909</v>
      </c>
      <c r="BB215" s="17">
        <f t="shared" si="146"/>
        <v>7.9297357320302284E-2</v>
      </c>
      <c r="BC215" s="17">
        <f t="shared" si="146"/>
        <v>2.8344200662275037E-2</v>
      </c>
      <c r="BD215" s="17">
        <f t="shared" si="146"/>
        <v>-4.2102112335686878E-2</v>
      </c>
      <c r="BE215" s="17">
        <f t="shared" si="146"/>
        <v>-0.25909609023237795</v>
      </c>
      <c r="BF215" s="17">
        <f t="shared" si="146"/>
        <v>-0.25902488428603865</v>
      </c>
      <c r="BG215" s="17">
        <f t="shared" si="146"/>
        <v>-5.7402452221844674E-2</v>
      </c>
      <c r="BH215" s="17">
        <f t="shared" si="146"/>
        <v>-0.31752167159913591</v>
      </c>
      <c r="BI215" s="17">
        <f t="shared" si="146"/>
        <v>-0.12028465625155564</v>
      </c>
      <c r="BJ215" s="17">
        <f t="shared" si="146"/>
        <v>6.960032630421481E-2</v>
      </c>
      <c r="BK215" s="17">
        <f t="shared" si="146"/>
        <v>-0.20786612828268769</v>
      </c>
      <c r="BL215" s="17">
        <f t="shared" si="146"/>
        <v>-0.18653528656186236</v>
      </c>
      <c r="BM215" s="68">
        <f t="shared" si="146"/>
        <v>-0.30118723761884436</v>
      </c>
      <c r="BN215" s="17">
        <f t="shared" si="146"/>
        <v>-4.9248897211464686E-2</v>
      </c>
      <c r="BO215" s="17">
        <f t="shared" si="146"/>
        <v>0.17035930350332579</v>
      </c>
      <c r="BP215" s="17">
        <f t="shared" si="146"/>
        <v>0.12531308197216581</v>
      </c>
      <c r="BQ215" s="17">
        <f t="shared" si="146"/>
        <v>-7.5418553790422949E-2</v>
      </c>
      <c r="BR215" s="17">
        <f t="shared" si="146"/>
        <v>-2.3171001311177199E-2</v>
      </c>
      <c r="BS215" s="17">
        <f t="shared" si="146"/>
        <v>1.8978403598871336E-2</v>
      </c>
      <c r="BT215" s="17">
        <f t="shared" si="146"/>
        <v>-6.483280200650525E-2</v>
      </c>
      <c r="BU215" s="17">
        <f t="shared" si="146"/>
        <v>-7.7437848776573573E-2</v>
      </c>
      <c r="BV215" s="17">
        <f t="shared" si="146"/>
        <v>-0.20982109565284959</v>
      </c>
      <c r="BW215" s="17">
        <f t="shared" si="146"/>
        <v>-0.29488715250903275</v>
      </c>
      <c r="BX215" s="17">
        <f t="shared" si="146"/>
        <v>-0.11378544054424701</v>
      </c>
      <c r="BY215" s="17">
        <f t="shared" si="146"/>
        <v>1.9005820695076774E-2</v>
      </c>
      <c r="BZ215" s="68">
        <f t="shared" si="146"/>
        <v>-7.3328744696830664E-2</v>
      </c>
      <c r="CA215" s="17">
        <f t="shared" si="146"/>
        <v>0.26189896785694372</v>
      </c>
      <c r="CB215" s="17">
        <f t="shared" si="146"/>
        <v>-5.6450607731986895E-2</v>
      </c>
      <c r="CC215" s="17">
        <f t="shared" si="146"/>
        <v>-1.5617611082925059E-2</v>
      </c>
      <c r="CD215" s="17">
        <f t="shared" si="146"/>
        <v>-7.9987561072166313E-2</v>
      </c>
      <c r="CE215" s="17">
        <f t="shared" si="146"/>
        <v>0.21581047700446682</v>
      </c>
      <c r="CF215" s="17">
        <f t="shared" si="146"/>
        <v>0.36081786893470452</v>
      </c>
      <c r="CG215" s="17">
        <f t="shared" si="146"/>
        <v>0.11653762021874131</v>
      </c>
      <c r="CH215" s="17">
        <f t="shared" si="146"/>
        <v>0.27678387170934304</v>
      </c>
      <c r="CI215" s="17">
        <f t="shared" si="146"/>
        <v>0.125701959888458</v>
      </c>
      <c r="CJ215" s="17">
        <f t="shared" si="146"/>
        <v>-3.8273241283775156E-2</v>
      </c>
      <c r="CK215" s="17">
        <f t="shared" si="146"/>
        <v>0.1927793678462692</v>
      </c>
      <c r="CL215" s="17">
        <f t="shared" si="146"/>
        <v>0.1927793678462692</v>
      </c>
      <c r="CM215" s="17">
        <f t="shared" si="146"/>
        <v>0.18830833722663182</v>
      </c>
      <c r="CT215" s="7">
        <v>1998</v>
      </c>
      <c r="CU215" s="14">
        <v>463.03332759450257</v>
      </c>
      <c r="CV215" s="14">
        <v>36.756783938577733</v>
      </c>
      <c r="CW215" s="14">
        <v>45.983239337434718</v>
      </c>
      <c r="CX215" s="14">
        <v>234.11272845541521</v>
      </c>
      <c r="CY215" s="14">
        <v>294.45958078242393</v>
      </c>
      <c r="CZ215" s="14">
        <v>384.30924513268803</v>
      </c>
      <c r="DA215" s="14">
        <v>99.660562484756355</v>
      </c>
      <c r="DB215" s="14">
        <v>426.75818922180417</v>
      </c>
      <c r="DC215" s="14">
        <v>173.19295604280219</v>
      </c>
      <c r="DD215" s="14">
        <v>50.15222580877878</v>
      </c>
      <c r="DE215" s="14">
        <v>438.88258239394042</v>
      </c>
      <c r="DF215" s="14">
        <v>340.79847582223192</v>
      </c>
      <c r="DG215" s="71">
        <v>340.1057327365624</v>
      </c>
      <c r="DH215" s="14">
        <v>197.70920479644201</v>
      </c>
      <c r="DI215" s="14">
        <v>18.719885774816301</v>
      </c>
      <c r="DJ215" s="14">
        <v>30.875381560883302</v>
      </c>
      <c r="DK215" s="14">
        <v>36.505905416157297</v>
      </c>
      <c r="DL215" s="14">
        <v>45.741218977250902</v>
      </c>
      <c r="DM215" s="14">
        <v>120.241141505306</v>
      </c>
      <c r="DN215" s="14">
        <v>6.5739518132772501</v>
      </c>
      <c r="DO215" s="14">
        <v>164.252753222271</v>
      </c>
      <c r="DP215" s="14">
        <v>13.757616774200899</v>
      </c>
      <c r="DQ215" s="14">
        <v>0.48767229537027301</v>
      </c>
      <c r="DR215" s="14">
        <v>91.732057652915401</v>
      </c>
      <c r="DS215" s="14">
        <v>81.512363446845896</v>
      </c>
      <c r="DT215" s="71">
        <v>87.117872165537406</v>
      </c>
      <c r="DU215" s="14">
        <v>185.252699663546</v>
      </c>
      <c r="DV215" s="14">
        <v>14.878013037593901</v>
      </c>
      <c r="DW215" s="14">
        <v>11.963012618264401</v>
      </c>
      <c r="DX215" s="14">
        <v>66.467788826123893</v>
      </c>
      <c r="DY215" s="14">
        <v>107.47008768437099</v>
      </c>
      <c r="DZ215" s="14">
        <v>132.84988352299001</v>
      </c>
      <c r="EA215" s="14">
        <v>47.256073553095</v>
      </c>
      <c r="EB215" s="14">
        <v>194.99800777295101</v>
      </c>
      <c r="EC215" s="14">
        <v>45.553213554524298</v>
      </c>
      <c r="ED215" s="14">
        <v>5.3074200188129099</v>
      </c>
      <c r="EE215" s="14">
        <v>173.208535556698</v>
      </c>
      <c r="EF215" s="14">
        <v>130.99729605991601</v>
      </c>
      <c r="EG215" s="71">
        <v>126.71674570500799</v>
      </c>
      <c r="EH215" s="14">
        <v>80.071423134514603</v>
      </c>
      <c r="EI215" s="14">
        <v>3.1588851261675299</v>
      </c>
      <c r="EJ215" s="14">
        <v>3.14484515828702</v>
      </c>
      <c r="EK215" s="14">
        <v>131.13903421313401</v>
      </c>
      <c r="EL215" s="14">
        <v>141.24827412080199</v>
      </c>
      <c r="EM215" s="14">
        <v>131.218220104392</v>
      </c>
      <c r="EN215" s="14">
        <v>45.8305371183841</v>
      </c>
      <c r="EO215" s="14">
        <v>67.507428226582206</v>
      </c>
      <c r="EP215" s="14">
        <v>113.88212571407701</v>
      </c>
      <c r="EQ215" s="14">
        <v>44.357133494595601</v>
      </c>
      <c r="ER215" s="14">
        <v>173.94198918432701</v>
      </c>
      <c r="ES215" s="14">
        <v>173.94198918432701</v>
      </c>
      <c r="ET215" s="14">
        <v>126.271114866017</v>
      </c>
      <c r="EU215" s="14"/>
    </row>
    <row r="216" spans="1:151">
      <c r="A216" s="66" t="s">
        <v>203</v>
      </c>
      <c r="B216" s="17">
        <f>CORREL($U$151:$U$189,H47:H85)</f>
        <v>-0.26775357242438225</v>
      </c>
      <c r="C216" s="17">
        <f t="shared" ref="C216:Q216" si="147">CORREL($U$151:$U$189,I47:I85)</f>
        <v>-9.3486955173675237E-2</v>
      </c>
      <c r="D216" s="17">
        <f t="shared" si="147"/>
        <v>-0.36594002456391866</v>
      </c>
      <c r="E216" s="17">
        <f t="shared" si="147"/>
        <v>-0.34452202706434137</v>
      </c>
      <c r="F216" s="17">
        <f t="shared" si="147"/>
        <v>-0.20863640920436424</v>
      </c>
      <c r="G216" s="17">
        <f t="shared" si="147"/>
        <v>-0.323690067160193</v>
      </c>
      <c r="H216" s="17">
        <f t="shared" si="147"/>
        <v>-0.2170837264053509</v>
      </c>
      <c r="I216" s="17">
        <f t="shared" si="147"/>
        <v>-0.25483638276106751</v>
      </c>
      <c r="J216" s="17">
        <f t="shared" si="147"/>
        <v>-0.211669480696629</v>
      </c>
      <c r="K216" s="17">
        <f t="shared" si="147"/>
        <v>-0.19475250665286348</v>
      </c>
      <c r="L216" s="17">
        <f t="shared" si="147"/>
        <v>-0.19736325940323143</v>
      </c>
      <c r="M216" s="17">
        <f t="shared" si="147"/>
        <v>-0.19044397569400248</v>
      </c>
      <c r="N216" s="17">
        <f t="shared" si="147"/>
        <v>-0.1697480150934095</v>
      </c>
      <c r="O216" s="17">
        <f t="shared" si="147"/>
        <v>-0.32520998913324572</v>
      </c>
      <c r="P216" s="17">
        <f t="shared" si="147"/>
        <v>-0.24697637156872004</v>
      </c>
      <c r="Q216" s="17">
        <f t="shared" si="147"/>
        <v>4.680403008230228E-2</v>
      </c>
      <c r="S216" s="17">
        <f t="shared" si="135"/>
        <v>9.9360304832112376E-2</v>
      </c>
      <c r="T216" s="17">
        <f t="shared" si="132"/>
        <v>0.57134421620313025</v>
      </c>
      <c r="U216" s="17">
        <f t="shared" si="132"/>
        <v>2.1960438280619821E-2</v>
      </c>
      <c r="V216" s="17">
        <f t="shared" si="132"/>
        <v>3.173148881797163E-2</v>
      </c>
      <c r="W216" s="17">
        <f t="shared" si="132"/>
        <v>0.20244238364497696</v>
      </c>
      <c r="X216" s="17">
        <f t="shared" si="132"/>
        <v>4.4414691757961741E-2</v>
      </c>
      <c r="Y216" s="17">
        <f t="shared" si="132"/>
        <v>0.18435196147091443</v>
      </c>
      <c r="Z216" s="17">
        <f t="shared" si="132"/>
        <v>0.11743082832375684</v>
      </c>
      <c r="AA216" s="17">
        <f t="shared" si="132"/>
        <v>0.19580953869082462</v>
      </c>
      <c r="AB216" s="17">
        <f t="shared" si="132"/>
        <v>0.23480363073835178</v>
      </c>
      <c r="AC216" s="17">
        <f t="shared" si="132"/>
        <v>0.22846535445862029</v>
      </c>
      <c r="AD216" s="17">
        <f t="shared" si="132"/>
        <v>0.24552269468763954</v>
      </c>
      <c r="AE216" s="17">
        <f t="shared" si="132"/>
        <v>0.30155366421401958</v>
      </c>
      <c r="AF216" s="17">
        <f t="shared" si="132"/>
        <v>4.336862026979648E-2</v>
      </c>
      <c r="AG216" s="17">
        <f t="shared" si="132"/>
        <v>0.12957580531745322</v>
      </c>
      <c r="AH216" s="17">
        <f t="shared" si="132"/>
        <v>0.77722567726334912</v>
      </c>
      <c r="AM216" s="66" t="s">
        <v>203</v>
      </c>
      <c r="AN216" s="17">
        <f>CORREL($U$151:$U$189,CU$197:CU$235)</f>
        <v>-1.4308552566452276E-2</v>
      </c>
      <c r="AO216" s="17">
        <f t="shared" ref="AO216:CM216" si="148">CORREL($U$151:$U$189,CV$197:CV$235)</f>
        <v>0.23465711208485898</v>
      </c>
      <c r="AP216" s="17">
        <f t="shared" si="148"/>
        <v>0.16483419397592763</v>
      </c>
      <c r="AQ216" s="17">
        <f t="shared" si="148"/>
        <v>-5.1876025302061812E-2</v>
      </c>
      <c r="AR216" s="17">
        <f t="shared" si="148"/>
        <v>-0.17022951462308669</v>
      </c>
      <c r="AS216" s="17">
        <f t="shared" si="148"/>
        <v>-6.3166813093006771E-2</v>
      </c>
      <c r="AT216" s="17">
        <f t="shared" si="148"/>
        <v>-6.612562057302282E-2</v>
      </c>
      <c r="AU216" s="17">
        <f t="shared" si="148"/>
        <v>-8.7099138062154247E-2</v>
      </c>
      <c r="AV216" s="17">
        <f t="shared" si="148"/>
        <v>0.14686280956150105</v>
      </c>
      <c r="AW216" s="17">
        <f t="shared" si="148"/>
        <v>0.17468598497362833</v>
      </c>
      <c r="AX216" s="17">
        <f t="shared" si="148"/>
        <v>-5.2524556629053386E-2</v>
      </c>
      <c r="AY216" s="17">
        <f t="shared" si="148"/>
        <v>-7.5323644347675786E-2</v>
      </c>
      <c r="AZ216" s="68">
        <f t="shared" si="148"/>
        <v>-0.14346053950287757</v>
      </c>
      <c r="BA216" s="17">
        <f t="shared" si="148"/>
        <v>1.3976125277322374E-2</v>
      </c>
      <c r="BB216" s="17">
        <f t="shared" si="148"/>
        <v>0.29904078327190675</v>
      </c>
      <c r="BC216" s="17">
        <f t="shared" si="148"/>
        <v>0.18117081079561781</v>
      </c>
      <c r="BD216" s="17">
        <f t="shared" si="148"/>
        <v>0.18726891924313649</v>
      </c>
      <c r="BE216" s="17">
        <f t="shared" si="148"/>
        <v>-2.0754011559815197E-2</v>
      </c>
      <c r="BF216" s="17">
        <f t="shared" si="148"/>
        <v>8.0895426721847394E-2</v>
      </c>
      <c r="BG216" s="17">
        <f t="shared" si="148"/>
        <v>0.20688129991389553</v>
      </c>
      <c r="BH216" s="17">
        <f t="shared" si="148"/>
        <v>-9.1777558693593025E-2</v>
      </c>
      <c r="BI216" s="17">
        <f t="shared" si="148"/>
        <v>0.2693310555981952</v>
      </c>
      <c r="BJ216" s="17">
        <f t="shared" si="148"/>
        <v>0.27965232112743699</v>
      </c>
      <c r="BK216" s="17">
        <f t="shared" si="148"/>
        <v>3.8996231701732643E-2</v>
      </c>
      <c r="BL216" s="17">
        <f t="shared" si="148"/>
        <v>0.31491102169189927</v>
      </c>
      <c r="BM216" s="68">
        <f t="shared" si="148"/>
        <v>7.0375096681518853E-2</v>
      </c>
      <c r="BN216" s="17">
        <f t="shared" si="148"/>
        <v>0.10547071721024466</v>
      </c>
      <c r="BO216" s="17">
        <f t="shared" si="148"/>
        <v>-7.671655691188424E-2</v>
      </c>
      <c r="BP216" s="17">
        <f t="shared" si="148"/>
        <v>-5.724447149096111E-2</v>
      </c>
      <c r="BQ216" s="17">
        <f t="shared" si="148"/>
        <v>-0.15995829163794553</v>
      </c>
      <c r="BR216" s="17">
        <f t="shared" si="148"/>
        <v>-8.6175506700096535E-2</v>
      </c>
      <c r="BS216" s="17">
        <f t="shared" si="148"/>
        <v>-3.2397087701263598E-3</v>
      </c>
      <c r="BT216" s="17">
        <f t="shared" si="148"/>
        <v>-0.13600317986860813</v>
      </c>
      <c r="BU216" s="17">
        <f t="shared" si="148"/>
        <v>2.238131777445709E-2</v>
      </c>
      <c r="BV216" s="17">
        <f t="shared" si="148"/>
        <v>0.23422048443299773</v>
      </c>
      <c r="BW216" s="17">
        <f t="shared" si="148"/>
        <v>2.3076431650251587E-2</v>
      </c>
      <c r="BX216" s="17">
        <f t="shared" si="148"/>
        <v>8.9985237801850068E-2</v>
      </c>
      <c r="BY216" s="17">
        <f t="shared" si="148"/>
        <v>-0.15730584453363033</v>
      </c>
      <c r="BZ216" s="68">
        <f t="shared" si="148"/>
        <v>-0.15361841278769797</v>
      </c>
      <c r="CA216" s="17">
        <f t="shared" si="148"/>
        <v>-0.16417874471851787</v>
      </c>
      <c r="CB216" s="17">
        <f t="shared" si="148"/>
        <v>0.18611568918207652</v>
      </c>
      <c r="CC216" s="17">
        <f t="shared" si="148"/>
        <v>0.27741057363298616</v>
      </c>
      <c r="CD216" s="17">
        <f t="shared" si="148"/>
        <v>-0.13764342567904836</v>
      </c>
      <c r="CE216" s="17">
        <f t="shared" si="148"/>
        <v>-0.31711823658993782</v>
      </c>
      <c r="CF216" s="17">
        <f t="shared" si="148"/>
        <v>-0.18961224374084795</v>
      </c>
      <c r="CG216" s="17">
        <f t="shared" si="148"/>
        <v>-6.6326897373603338E-2</v>
      </c>
      <c r="CH216" s="17">
        <f t="shared" si="148"/>
        <v>-0.14849196093569197</v>
      </c>
      <c r="CI216" s="17">
        <f t="shared" si="148"/>
        <v>-9.3032772021058668E-2</v>
      </c>
      <c r="CJ216" s="17">
        <f t="shared" si="148"/>
        <v>0.15380326447026396</v>
      </c>
      <c r="CK216" s="17">
        <f t="shared" si="148"/>
        <v>-0.23602144968883579</v>
      </c>
      <c r="CL216" s="17">
        <f t="shared" si="148"/>
        <v>-0.23602144968883579</v>
      </c>
      <c r="CM216" s="17">
        <f t="shared" si="148"/>
        <v>-0.17308474281234873</v>
      </c>
      <c r="CT216" s="7">
        <v>1999</v>
      </c>
      <c r="CU216" s="14">
        <v>393.51502028717147</v>
      </c>
      <c r="CV216" s="14">
        <v>43.006571000071808</v>
      </c>
      <c r="CW216" s="14">
        <v>36.810388302485144</v>
      </c>
      <c r="CX216" s="14">
        <v>240.08675694830129</v>
      </c>
      <c r="CY216" s="14">
        <v>233.88459332802552</v>
      </c>
      <c r="CZ216" s="14">
        <v>318.07870182217238</v>
      </c>
      <c r="DA216" s="14">
        <v>83.557746890923596</v>
      </c>
      <c r="DB216" s="14">
        <v>456.2687577411898</v>
      </c>
      <c r="DC216" s="14">
        <v>246.3969837584072</v>
      </c>
      <c r="DD216" s="14">
        <v>48.050414366491566</v>
      </c>
      <c r="DE216" s="14">
        <v>553.40174174219601</v>
      </c>
      <c r="DF216" s="14">
        <v>192.38370907028471</v>
      </c>
      <c r="DG216" s="71">
        <v>290.09717654890244</v>
      </c>
      <c r="DH216" s="14">
        <v>198.648461713259</v>
      </c>
      <c r="DI216" s="14">
        <v>34.749482928274098</v>
      </c>
      <c r="DJ216" s="14">
        <v>31.615820624837699</v>
      </c>
      <c r="DK216" s="14">
        <v>70.987441532072296</v>
      </c>
      <c r="DL216" s="14">
        <v>97.544579889722399</v>
      </c>
      <c r="DM216" s="14">
        <v>144.43998237756799</v>
      </c>
      <c r="DN216" s="14">
        <v>16.783763198345898</v>
      </c>
      <c r="DO216" s="14">
        <v>266.18774611303002</v>
      </c>
      <c r="DP216" s="14">
        <v>25.893937366795601</v>
      </c>
      <c r="DQ216" s="14">
        <v>1.9343890119227099E-3</v>
      </c>
      <c r="DR216" s="14">
        <v>186.018732581683</v>
      </c>
      <c r="DS216" s="14">
        <v>61.134787272019899</v>
      </c>
      <c r="DT216" s="71">
        <v>115.869004774752</v>
      </c>
      <c r="DU216" s="14">
        <v>140.406109693464</v>
      </c>
      <c r="DV216" s="14">
        <v>5.37590453875998</v>
      </c>
      <c r="DW216" s="14">
        <v>2.1073421046624801</v>
      </c>
      <c r="DX216" s="14">
        <v>67.127674434427007</v>
      </c>
      <c r="DY216" s="14">
        <v>91.535201120869203</v>
      </c>
      <c r="DZ216" s="14">
        <v>116.28664427944599</v>
      </c>
      <c r="EA216" s="14">
        <v>43.263971186060999</v>
      </c>
      <c r="EB216" s="14">
        <v>143.75315080539499</v>
      </c>
      <c r="EC216" s="14">
        <v>82.2816246340156</v>
      </c>
      <c r="ED216" s="14">
        <v>5.7088364278477401</v>
      </c>
      <c r="EE216" s="14">
        <v>203.71482257388999</v>
      </c>
      <c r="EF216" s="14">
        <v>69.086907325984896</v>
      </c>
      <c r="EG216" s="71">
        <v>98.106969199640204</v>
      </c>
      <c r="EH216" s="14">
        <v>54.460448880448503</v>
      </c>
      <c r="EI216" s="14">
        <v>2.88118353303773</v>
      </c>
      <c r="EJ216" s="14">
        <v>3.08722557298496</v>
      </c>
      <c r="EK216" s="14">
        <v>101.971640981802</v>
      </c>
      <c r="EL216" s="14">
        <v>44.8048123174339</v>
      </c>
      <c r="EM216" s="14">
        <v>57.352075165158404</v>
      </c>
      <c r="EN216" s="14">
        <v>23.510012506516698</v>
      </c>
      <c r="EO216" s="14">
        <v>46.327860822764798</v>
      </c>
      <c r="EP216" s="14">
        <v>138.221421757596</v>
      </c>
      <c r="EQ216" s="14">
        <v>42.339643549631901</v>
      </c>
      <c r="ER216" s="14">
        <v>163.66818658662299</v>
      </c>
      <c r="ES216" s="14">
        <v>163.66818658662299</v>
      </c>
      <c r="ET216" s="14">
        <v>76.121202574510207</v>
      </c>
      <c r="EU216" s="14"/>
    </row>
    <row r="217" spans="1:151">
      <c r="A217" s="66" t="s">
        <v>212</v>
      </c>
      <c r="B217" s="17">
        <f>CORREL($V$151:$V$189,H47:H85)</f>
        <v>-0.14038015366938433</v>
      </c>
      <c r="C217" s="17">
        <f t="shared" ref="C217:Q217" si="149">CORREL($V$151:$V$189,I47:I85)</f>
        <v>-0.19822156372583441</v>
      </c>
      <c r="D217" s="17">
        <f t="shared" si="149"/>
        <v>-0.22483166602503171</v>
      </c>
      <c r="E217" s="17">
        <f t="shared" si="149"/>
        <v>-0.31129600208856179</v>
      </c>
      <c r="F217" s="17">
        <f t="shared" si="149"/>
        <v>-0.14886082160350259</v>
      </c>
      <c r="G217" s="17">
        <f t="shared" si="149"/>
        <v>-0.204298751945375</v>
      </c>
      <c r="H217" s="17">
        <f t="shared" si="149"/>
        <v>-0.15585619500520845</v>
      </c>
      <c r="I217" s="17">
        <f t="shared" si="149"/>
        <v>-0.23105801995373013</v>
      </c>
      <c r="J217" s="17">
        <f t="shared" si="149"/>
        <v>-0.21761380757499763</v>
      </c>
      <c r="K217" s="17">
        <f t="shared" si="149"/>
        <v>-0.17295397135743182</v>
      </c>
      <c r="L217" s="17">
        <f t="shared" si="149"/>
        <v>-0.15839155494061385</v>
      </c>
      <c r="M217" s="17">
        <f t="shared" si="149"/>
        <v>-0.13949538862244357</v>
      </c>
      <c r="N217" s="17">
        <f t="shared" si="149"/>
        <v>-0.21969611911923353</v>
      </c>
      <c r="O217" s="17">
        <f t="shared" si="149"/>
        <v>-0.26068196386319176</v>
      </c>
      <c r="P217" s="17">
        <f t="shared" si="149"/>
        <v>-0.17147205352743733</v>
      </c>
      <c r="Q217" s="17">
        <f t="shared" si="149"/>
        <v>-8.9411666842656654E-2</v>
      </c>
      <c r="S217" s="17">
        <f t="shared" si="135"/>
        <v>0.39400149043861665</v>
      </c>
      <c r="T217" s="17">
        <f t="shared" si="132"/>
        <v>0.22640736104370696</v>
      </c>
      <c r="U217" s="17">
        <f t="shared" si="132"/>
        <v>0.16879589344208551</v>
      </c>
      <c r="V217" s="17">
        <f t="shared" si="132"/>
        <v>5.3727535591655343E-2</v>
      </c>
      <c r="W217" s="17">
        <f t="shared" si="132"/>
        <v>0.36576052929341007</v>
      </c>
      <c r="X217" s="17">
        <f t="shared" si="132"/>
        <v>0.21219842697786606</v>
      </c>
      <c r="Y217" s="17">
        <f t="shared" si="132"/>
        <v>0.34340382616841991</v>
      </c>
      <c r="Z217" s="17">
        <f t="shared" si="132"/>
        <v>0.15699710571284264</v>
      </c>
      <c r="AA217" s="17">
        <f t="shared" si="132"/>
        <v>0.18325634892030973</v>
      </c>
      <c r="AB217" s="17">
        <f t="shared" si="132"/>
        <v>0.29237935096549028</v>
      </c>
      <c r="AC217" s="17">
        <f t="shared" si="132"/>
        <v>0.33551233792418989</v>
      </c>
      <c r="AD217" s="17">
        <f t="shared" si="132"/>
        <v>0.39701885288053229</v>
      </c>
      <c r="AE217" s="17">
        <f t="shared" si="132"/>
        <v>0.1789972492992237</v>
      </c>
      <c r="AF217" s="17">
        <f t="shared" si="132"/>
        <v>0.10896914780106529</v>
      </c>
      <c r="AG217" s="17">
        <f t="shared" si="132"/>
        <v>0.29659748937568192</v>
      </c>
      <c r="AH217" s="17">
        <f t="shared" si="132"/>
        <v>0.58830439293566417</v>
      </c>
      <c r="AM217" s="66" t="s">
        <v>212</v>
      </c>
      <c r="AN217" s="17">
        <f>CORREL($V$151:$V$189,CU$197:CU$235)</f>
        <v>-7.3073296070797059E-2</v>
      </c>
      <c r="AO217" s="17">
        <f t="shared" ref="AO217:CM217" si="150">CORREL($V$151:$V$189,CV$197:CV$235)</f>
        <v>-7.0613687946793388E-2</v>
      </c>
      <c r="AP217" s="17">
        <f t="shared" si="150"/>
        <v>-9.5252668162493601E-2</v>
      </c>
      <c r="AQ217" s="17">
        <f t="shared" si="150"/>
        <v>-0.27907555190375777</v>
      </c>
      <c r="AR217" s="17">
        <f t="shared" si="150"/>
        <v>-0.34595252759630069</v>
      </c>
      <c r="AS217" s="17">
        <f t="shared" si="150"/>
        <v>-3.9761677197833876E-2</v>
      </c>
      <c r="AT217" s="17">
        <f t="shared" si="150"/>
        <v>-0.20141238629187971</v>
      </c>
      <c r="AU217" s="17">
        <f t="shared" si="150"/>
        <v>-0.25003686828139865</v>
      </c>
      <c r="AV217" s="17">
        <f t="shared" si="150"/>
        <v>-1.1687815564662364E-2</v>
      </c>
      <c r="AW217" s="17">
        <f t="shared" si="150"/>
        <v>2.6466924266783817E-2</v>
      </c>
      <c r="AX217" s="17">
        <f t="shared" si="150"/>
        <v>-0.28736639641501555</v>
      </c>
      <c r="AY217" s="17">
        <f t="shared" si="150"/>
        <v>-0.16922298268215524</v>
      </c>
      <c r="AZ217" s="68">
        <f t="shared" si="150"/>
        <v>-0.35777602801855102</v>
      </c>
      <c r="BA217" s="17">
        <f t="shared" si="150"/>
        <v>-0.1409958225638287</v>
      </c>
      <c r="BB217" s="17">
        <f t="shared" si="150"/>
        <v>-0.11352357365863668</v>
      </c>
      <c r="BC217" s="17">
        <f t="shared" si="150"/>
        <v>-0.19699495185496263</v>
      </c>
      <c r="BD217" s="17">
        <f t="shared" si="150"/>
        <v>-0.22744882082726572</v>
      </c>
      <c r="BE217" s="17">
        <f t="shared" si="150"/>
        <v>-0.34608143211897413</v>
      </c>
      <c r="BF217" s="17">
        <f t="shared" si="150"/>
        <v>-7.8760769318564267E-2</v>
      </c>
      <c r="BG217" s="17">
        <f t="shared" si="150"/>
        <v>-0.16937259261538382</v>
      </c>
      <c r="BH217" s="17">
        <f t="shared" si="150"/>
        <v>-0.27283947370305284</v>
      </c>
      <c r="BI217" s="17">
        <f t="shared" si="150"/>
        <v>-6.3478104454715106E-2</v>
      </c>
      <c r="BJ217" s="17">
        <f t="shared" si="150"/>
        <v>-1.5566547360845722E-5</v>
      </c>
      <c r="BK217" s="17">
        <f t="shared" si="150"/>
        <v>-0.2951181205593969</v>
      </c>
      <c r="BL217" s="17">
        <f t="shared" si="150"/>
        <v>-0.24073826663702982</v>
      </c>
      <c r="BM217" s="68">
        <f t="shared" si="150"/>
        <v>-0.37979813773441196</v>
      </c>
      <c r="BN217" s="17">
        <f t="shared" si="150"/>
        <v>-8.7299016360399426E-2</v>
      </c>
      <c r="BO217" s="17">
        <f t="shared" si="150"/>
        <v>3.4096143027146718E-2</v>
      </c>
      <c r="BP217" s="17">
        <f t="shared" si="150"/>
        <v>-7.192463986489395E-3</v>
      </c>
      <c r="BQ217" s="17">
        <f t="shared" si="150"/>
        <v>-7.9927792663187891E-2</v>
      </c>
      <c r="BR217" s="17">
        <f t="shared" si="150"/>
        <v>-0.23250854551928216</v>
      </c>
      <c r="BS217" s="17">
        <f t="shared" si="150"/>
        <v>-9.5184350718159519E-2</v>
      </c>
      <c r="BT217" s="17">
        <f t="shared" si="150"/>
        <v>-0.23084073682848252</v>
      </c>
      <c r="BU217" s="17">
        <f t="shared" si="150"/>
        <v>-0.1797087829899596</v>
      </c>
      <c r="BV217" s="17">
        <f t="shared" si="150"/>
        <v>0.14370264891512291</v>
      </c>
      <c r="BW217" s="17">
        <f t="shared" si="150"/>
        <v>4.1290890656924595E-2</v>
      </c>
      <c r="BX217" s="17">
        <f t="shared" si="150"/>
        <v>-0.22299383276870477</v>
      </c>
      <c r="BY217" s="17">
        <f t="shared" si="150"/>
        <v>-0.14662940565001112</v>
      </c>
      <c r="BZ217" s="68">
        <f t="shared" si="150"/>
        <v>-0.24287358575996379</v>
      </c>
      <c r="CA217" s="17">
        <f t="shared" si="150"/>
        <v>5.4551163977803567E-2</v>
      </c>
      <c r="CB217" s="17">
        <f t="shared" si="150"/>
        <v>-4.4965349468385242E-2</v>
      </c>
      <c r="CC217" s="17">
        <f t="shared" si="150"/>
        <v>2.768579780705822E-2</v>
      </c>
      <c r="CD217" s="17">
        <f t="shared" si="150"/>
        <v>-0.22117238472703016</v>
      </c>
      <c r="CE217" s="17">
        <f t="shared" si="150"/>
        <v>-0.12211524899100439</v>
      </c>
      <c r="CF217" s="17">
        <f t="shared" si="150"/>
        <v>8.1488263209524667E-2</v>
      </c>
      <c r="CG217" s="17">
        <f t="shared" si="150"/>
        <v>7.639373417337543E-2</v>
      </c>
      <c r="CH217" s="17">
        <f t="shared" si="150"/>
        <v>4.2552388992545195E-2</v>
      </c>
      <c r="CI217" s="17">
        <f t="shared" si="150"/>
        <v>-8.403210435839914E-2</v>
      </c>
      <c r="CJ217" s="17">
        <f t="shared" si="150"/>
        <v>2.0194259051807516E-2</v>
      </c>
      <c r="CK217" s="17">
        <f t="shared" si="150"/>
        <v>-6.8137035849927918E-2</v>
      </c>
      <c r="CL217" s="17">
        <f t="shared" si="150"/>
        <v>-6.8137035849927918E-2</v>
      </c>
      <c r="CM217" s="17">
        <f t="shared" si="150"/>
        <v>-0.10343629391579257</v>
      </c>
      <c r="CT217" s="7">
        <v>2000</v>
      </c>
      <c r="CU217" s="14">
        <v>290.22362840807511</v>
      </c>
      <c r="CV217" s="14">
        <v>31.638797799539411</v>
      </c>
      <c r="CW217" s="14">
        <v>21.151581597797332</v>
      </c>
      <c r="CX217" s="14">
        <v>228.92654280899112</v>
      </c>
      <c r="CY217" s="14">
        <v>140.267491457125</v>
      </c>
      <c r="CZ217" s="14">
        <v>253.5824005143412</v>
      </c>
      <c r="DA217" s="14">
        <v>135.83623433001242</v>
      </c>
      <c r="DB217" s="14">
        <v>306.13905232612586</v>
      </c>
      <c r="DC217" s="14">
        <v>180.03828388869499</v>
      </c>
      <c r="DD217" s="14">
        <v>51.929500400964692</v>
      </c>
      <c r="DE217" s="14">
        <v>379.22862058060838</v>
      </c>
      <c r="DF217" s="14">
        <v>197.3113681353463</v>
      </c>
      <c r="DG217" s="71">
        <v>254.10218140899718</v>
      </c>
      <c r="DH217" s="14">
        <v>166.36849871644301</v>
      </c>
      <c r="DI217" s="14">
        <v>6.2814114992308099</v>
      </c>
      <c r="DJ217" s="14">
        <v>6.1773952156534202</v>
      </c>
      <c r="DK217" s="14">
        <v>10.4236076695673</v>
      </c>
      <c r="DL217" s="14">
        <v>32.263976921512203</v>
      </c>
      <c r="DM217" s="14">
        <v>112.51256147644</v>
      </c>
      <c r="DN217" s="14">
        <v>3.4304803969168098</v>
      </c>
      <c r="DO217" s="14">
        <v>186.12351130854799</v>
      </c>
      <c r="DP217" s="14">
        <v>12.036804011556701</v>
      </c>
      <c r="DQ217" s="14">
        <v>3.83707421269886E-2</v>
      </c>
      <c r="DR217" s="14">
        <v>84.000897647523402</v>
      </c>
      <c r="DS217" s="14">
        <v>65.439145486559298</v>
      </c>
      <c r="DT217" s="71">
        <v>85.138780456546897</v>
      </c>
      <c r="DU217" s="14">
        <v>112.30247730309</v>
      </c>
      <c r="DV217" s="14">
        <v>11.0155374746834</v>
      </c>
      <c r="DW217" s="14">
        <v>4.0010082263693096</v>
      </c>
      <c r="DX217" s="14">
        <v>87.238011709374803</v>
      </c>
      <c r="DY217" s="14">
        <v>59.2829352887372</v>
      </c>
      <c r="DZ217" s="14">
        <v>112.44814395787</v>
      </c>
      <c r="EA217" s="14">
        <v>43.565235199726203</v>
      </c>
      <c r="EB217" s="14">
        <v>92.258648637472504</v>
      </c>
      <c r="EC217" s="14">
        <v>76.490834807878599</v>
      </c>
      <c r="ED217" s="14">
        <v>13.259231049611101</v>
      </c>
      <c r="EE217" s="14">
        <v>153.29449533634099</v>
      </c>
      <c r="EF217" s="14">
        <v>49.309821966869301</v>
      </c>
      <c r="EG217" s="71">
        <v>76.783593389489099</v>
      </c>
      <c r="EH217" s="14">
        <v>11.5526523885421</v>
      </c>
      <c r="EI217" s="14">
        <v>14.341848825625201</v>
      </c>
      <c r="EJ217" s="14">
        <v>10.973178155774599</v>
      </c>
      <c r="EK217" s="14">
        <v>131.26492343004901</v>
      </c>
      <c r="EL217" s="14">
        <v>48.720579246875602</v>
      </c>
      <c r="EM217" s="14">
        <v>28.621695080031198</v>
      </c>
      <c r="EN217" s="14">
        <v>88.840518733369393</v>
      </c>
      <c r="EO217" s="14">
        <v>27.756892380105398</v>
      </c>
      <c r="EP217" s="14">
        <v>91.510645069259695</v>
      </c>
      <c r="EQ217" s="14">
        <v>38.631898609226603</v>
      </c>
      <c r="ER217" s="14">
        <v>141.93322759674399</v>
      </c>
      <c r="ES217" s="14">
        <v>141.93322759674399</v>
      </c>
      <c r="ET217" s="14">
        <v>92.179807562961201</v>
      </c>
      <c r="EU217" s="14"/>
    </row>
    <row r="218" spans="1:151">
      <c r="A218" s="15"/>
      <c r="AM218" s="15"/>
      <c r="CT218" s="7">
        <v>2001</v>
      </c>
      <c r="CU218" s="14">
        <v>328.54775948735818</v>
      </c>
      <c r="CV218" s="14">
        <v>32.6697688377254</v>
      </c>
      <c r="CW218" s="14">
        <v>51.559422558418106</v>
      </c>
      <c r="CX218" s="14">
        <v>268.94896723288042</v>
      </c>
      <c r="CY218" s="14">
        <v>228.80870165436647</v>
      </c>
      <c r="CZ218" s="14">
        <v>313.3601623195778</v>
      </c>
      <c r="DA218" s="14">
        <v>112.01238132180848</v>
      </c>
      <c r="DB218" s="14">
        <v>302.89864526107601</v>
      </c>
      <c r="DC218" s="14">
        <v>205.98000594949031</v>
      </c>
      <c r="DD218" s="14">
        <v>34.420945544950222</v>
      </c>
      <c r="DE218" s="14">
        <v>501.92140021548801</v>
      </c>
      <c r="DF218" s="14">
        <v>218.76765798026628</v>
      </c>
      <c r="DG218" s="71">
        <v>274.52608376872928</v>
      </c>
      <c r="DH218" s="14">
        <v>160.489801962223</v>
      </c>
      <c r="DI218" s="14">
        <v>16.7441533619103</v>
      </c>
      <c r="DJ218" s="14">
        <v>35.505662223973601</v>
      </c>
      <c r="DK218" s="14">
        <v>77.129389726338303</v>
      </c>
      <c r="DL218" s="14">
        <v>70.802038950795193</v>
      </c>
      <c r="DM218" s="14">
        <v>116.42328114419701</v>
      </c>
      <c r="DN218" s="14">
        <v>7.38579610065218</v>
      </c>
      <c r="DO218" s="14">
        <v>155.36099476410899</v>
      </c>
      <c r="DP218" s="14">
        <v>35.840408060699197</v>
      </c>
      <c r="DQ218" s="14">
        <v>0.23047836877165101</v>
      </c>
      <c r="DR218" s="14">
        <v>146.46716442849899</v>
      </c>
      <c r="DS218" s="14">
        <v>73.874236422950503</v>
      </c>
      <c r="DT218" s="71">
        <v>99.574641864901693</v>
      </c>
      <c r="DU218" s="14">
        <v>118.812064666393</v>
      </c>
      <c r="DV218" s="14">
        <v>4.5960285195605</v>
      </c>
      <c r="DW218" s="14">
        <v>2.6372452332076999</v>
      </c>
      <c r="DX218" s="14">
        <v>87.334148491817103</v>
      </c>
      <c r="DY218" s="14">
        <v>115.284560894506</v>
      </c>
      <c r="DZ218" s="14">
        <v>133.565326782836</v>
      </c>
      <c r="EA218" s="14">
        <v>60.978097939628697</v>
      </c>
      <c r="EB218" s="14">
        <v>114.66632480865999</v>
      </c>
      <c r="EC218" s="14">
        <v>85.012640506272902</v>
      </c>
      <c r="ED218" s="14">
        <v>7.4549851379997696</v>
      </c>
      <c r="EE218" s="14">
        <v>197.23330859133401</v>
      </c>
      <c r="EF218" s="14">
        <v>62.145195185590197</v>
      </c>
      <c r="EG218" s="71">
        <v>93.548060308919204</v>
      </c>
      <c r="EH218" s="14">
        <v>49.245892858742202</v>
      </c>
      <c r="EI218" s="14">
        <v>11.3295869562546</v>
      </c>
      <c r="EJ218" s="14">
        <v>13.416515101236801</v>
      </c>
      <c r="EK218" s="14">
        <v>104.485429014725</v>
      </c>
      <c r="EL218" s="14">
        <v>42.7221018090653</v>
      </c>
      <c r="EM218" s="14">
        <v>63.371554392544802</v>
      </c>
      <c r="EN218" s="14">
        <v>43.648487281527601</v>
      </c>
      <c r="EO218" s="14">
        <v>32.871325688307003</v>
      </c>
      <c r="EP218" s="14">
        <v>85.126957382518199</v>
      </c>
      <c r="EQ218" s="14">
        <v>26.735482038178802</v>
      </c>
      <c r="ER218" s="14">
        <v>158.22092719565501</v>
      </c>
      <c r="ES218" s="14">
        <v>158.22092719565501</v>
      </c>
      <c r="ET218" s="14">
        <v>81.403381594908396</v>
      </c>
      <c r="EU218" s="14"/>
    </row>
    <row r="219" spans="1:151">
      <c r="A219" s="15"/>
      <c r="AM219" s="66"/>
      <c r="AS219" s="55" t="s">
        <v>347</v>
      </c>
      <c r="AZ219" s="7"/>
      <c r="BF219" s="55" t="s">
        <v>140</v>
      </c>
      <c r="BM219" s="7"/>
      <c r="BS219" s="55" t="s">
        <v>141</v>
      </c>
      <c r="BZ219" s="7"/>
      <c r="CF219" s="55" t="s">
        <v>142</v>
      </c>
      <c r="CM219" s="7"/>
      <c r="CT219" s="7">
        <v>2002</v>
      </c>
      <c r="CU219" s="14">
        <v>470.0033463999219</v>
      </c>
      <c r="CV219" s="14">
        <v>69.844371129749973</v>
      </c>
      <c r="CW219" s="14">
        <v>39.233246602433205</v>
      </c>
      <c r="CX219" s="14">
        <v>240.89792461858579</v>
      </c>
      <c r="CY219" s="14">
        <v>289.0385234294647</v>
      </c>
      <c r="CZ219" s="14">
        <v>391.29111077635321</v>
      </c>
      <c r="DA219" s="14">
        <v>125.43905122768442</v>
      </c>
      <c r="DB219" s="14">
        <v>416.90890600091046</v>
      </c>
      <c r="DC219" s="14">
        <v>177.3657690579908</v>
      </c>
      <c r="DD219" s="14">
        <v>13.752083439031072</v>
      </c>
      <c r="DE219" s="14">
        <v>544.97544075680901</v>
      </c>
      <c r="DF219" s="14">
        <v>254.55842560280729</v>
      </c>
      <c r="DG219" s="71">
        <v>306.5027542160953</v>
      </c>
      <c r="DH219" s="14">
        <v>183.504045246506</v>
      </c>
      <c r="DI219" s="14">
        <v>11.0421639132918</v>
      </c>
      <c r="DJ219" s="14">
        <v>9.4505325741360604</v>
      </c>
      <c r="DK219" s="14">
        <v>65.180593413198295</v>
      </c>
      <c r="DL219" s="14">
        <v>75.573291933626393</v>
      </c>
      <c r="DM219" s="14">
        <v>141.15981733895299</v>
      </c>
      <c r="DN219" s="14">
        <v>9.9575371654697094</v>
      </c>
      <c r="DO219" s="14">
        <v>217.64324992354199</v>
      </c>
      <c r="DP219" s="14">
        <v>58.675281924290402</v>
      </c>
      <c r="DQ219" s="14">
        <v>0.72482476971277299</v>
      </c>
      <c r="DR219" s="14">
        <v>188.42203911003199</v>
      </c>
      <c r="DS219" s="14">
        <v>72.6475834794756</v>
      </c>
      <c r="DT219" s="71">
        <v>105.42528131336501</v>
      </c>
      <c r="DU219" s="14">
        <v>216.87913991075499</v>
      </c>
      <c r="DV219" s="14">
        <v>56.9099511621191</v>
      </c>
      <c r="DW219" s="14">
        <v>26.609045059184801</v>
      </c>
      <c r="DX219" s="14">
        <v>101.071239669834</v>
      </c>
      <c r="DY219" s="14">
        <v>135.301529587034</v>
      </c>
      <c r="DZ219" s="14">
        <v>159.95323439781501</v>
      </c>
      <c r="EA219" s="14">
        <v>95.375148652827704</v>
      </c>
      <c r="EB219" s="14">
        <v>157.41462301942701</v>
      </c>
      <c r="EC219" s="14">
        <v>63.1372549582711</v>
      </c>
      <c r="ED219" s="14">
        <v>3.65782350748231</v>
      </c>
      <c r="EE219" s="14">
        <v>212.59883431290399</v>
      </c>
      <c r="EF219" s="14">
        <v>132.134885928237</v>
      </c>
      <c r="EG219" s="71">
        <v>135.90651237328001</v>
      </c>
      <c r="EH219" s="14">
        <v>69.620161242660899</v>
      </c>
      <c r="EI219" s="14">
        <v>1.8922560543390701</v>
      </c>
      <c r="EJ219" s="14">
        <v>3.1736689691123399</v>
      </c>
      <c r="EK219" s="14">
        <v>74.646091535553495</v>
      </c>
      <c r="EL219" s="14">
        <v>78.163701908804299</v>
      </c>
      <c r="EM219" s="14">
        <v>90.178059039585193</v>
      </c>
      <c r="EN219" s="14">
        <v>20.106365409386999</v>
      </c>
      <c r="EO219" s="14">
        <v>41.8510330579415</v>
      </c>
      <c r="EP219" s="14">
        <v>55.553232175429301</v>
      </c>
      <c r="EQ219" s="14">
        <v>9.3694351618359892</v>
      </c>
      <c r="ER219" s="14">
        <v>143.954567333873</v>
      </c>
      <c r="ES219" s="14">
        <v>143.954567333873</v>
      </c>
      <c r="ET219" s="14">
        <v>65.170960529450298</v>
      </c>
      <c r="EU219" s="14"/>
    </row>
    <row r="220" spans="1:151">
      <c r="A220" s="67" t="s">
        <v>94</v>
      </c>
      <c r="B220" s="5" t="s">
        <v>145</v>
      </c>
      <c r="C220" s="5" t="s">
        <v>144</v>
      </c>
      <c r="D220" s="5" t="s">
        <v>146</v>
      </c>
      <c r="E220" s="5" t="s">
        <v>147</v>
      </c>
      <c r="F220" s="5" t="s">
        <v>148</v>
      </c>
      <c r="G220" s="5" t="s">
        <v>149</v>
      </c>
      <c r="H220" s="5" t="s">
        <v>151</v>
      </c>
      <c r="I220" s="5" t="s">
        <v>152</v>
      </c>
      <c r="J220" s="5" t="s">
        <v>158</v>
      </c>
      <c r="K220" s="5" t="s">
        <v>159</v>
      </c>
      <c r="L220" s="5" t="s">
        <v>156</v>
      </c>
      <c r="M220" s="5" t="s">
        <v>157</v>
      </c>
      <c r="N220" s="5" t="s">
        <v>154</v>
      </c>
      <c r="O220" s="5" t="s">
        <v>155</v>
      </c>
      <c r="P220" s="5" t="s">
        <v>153</v>
      </c>
      <c r="Q220" s="5" t="s">
        <v>267</v>
      </c>
      <c r="AM220" s="67" t="s">
        <v>94</v>
      </c>
      <c r="AN220" s="5" t="s">
        <v>78</v>
      </c>
      <c r="AO220" s="5" t="s">
        <v>79</v>
      </c>
      <c r="AP220" s="5" t="s">
        <v>80</v>
      </c>
      <c r="AQ220" s="5" t="s">
        <v>342</v>
      </c>
      <c r="AR220" s="5" t="s">
        <v>82</v>
      </c>
      <c r="AS220" s="5" t="s">
        <v>83</v>
      </c>
      <c r="AT220" s="5" t="s">
        <v>84</v>
      </c>
      <c r="AU220" s="5" t="s">
        <v>343</v>
      </c>
      <c r="AV220" s="5" t="s">
        <v>344</v>
      </c>
      <c r="AW220" s="5" t="s">
        <v>87</v>
      </c>
      <c r="AX220" s="5" t="s">
        <v>88</v>
      </c>
      <c r="AY220" s="5" t="s">
        <v>345</v>
      </c>
      <c r="AZ220" s="6" t="s">
        <v>346</v>
      </c>
      <c r="BA220" s="5" t="s">
        <v>78</v>
      </c>
      <c r="BB220" s="5" t="s">
        <v>79</v>
      </c>
      <c r="BC220" s="5" t="s">
        <v>80</v>
      </c>
      <c r="BD220" s="5" t="s">
        <v>342</v>
      </c>
      <c r="BE220" s="5" t="s">
        <v>82</v>
      </c>
      <c r="BF220" s="5" t="s">
        <v>83</v>
      </c>
      <c r="BG220" s="5" t="s">
        <v>84</v>
      </c>
      <c r="BH220" s="5" t="s">
        <v>343</v>
      </c>
      <c r="BI220" s="5" t="s">
        <v>344</v>
      </c>
      <c r="BJ220" s="5" t="s">
        <v>87</v>
      </c>
      <c r="BK220" s="5" t="s">
        <v>88</v>
      </c>
      <c r="BL220" s="5" t="s">
        <v>345</v>
      </c>
      <c r="BM220" s="6" t="s">
        <v>346</v>
      </c>
      <c r="BN220" s="5" t="s">
        <v>78</v>
      </c>
      <c r="BO220" s="5" t="s">
        <v>79</v>
      </c>
      <c r="BP220" s="5" t="s">
        <v>80</v>
      </c>
      <c r="BQ220" s="5" t="s">
        <v>342</v>
      </c>
      <c r="BR220" s="5" t="s">
        <v>82</v>
      </c>
      <c r="BS220" s="5" t="s">
        <v>83</v>
      </c>
      <c r="BT220" s="5" t="s">
        <v>84</v>
      </c>
      <c r="BU220" s="5" t="s">
        <v>343</v>
      </c>
      <c r="BV220" s="5" t="s">
        <v>344</v>
      </c>
      <c r="BW220" s="5" t="s">
        <v>87</v>
      </c>
      <c r="BX220" s="5" t="s">
        <v>88</v>
      </c>
      <c r="BY220" s="5" t="s">
        <v>345</v>
      </c>
      <c r="BZ220" s="6" t="s">
        <v>346</v>
      </c>
      <c r="CA220" s="5" t="s">
        <v>78</v>
      </c>
      <c r="CB220" s="5" t="s">
        <v>79</v>
      </c>
      <c r="CC220" s="5" t="s">
        <v>80</v>
      </c>
      <c r="CD220" s="5" t="s">
        <v>342</v>
      </c>
      <c r="CE220" s="5" t="s">
        <v>82</v>
      </c>
      <c r="CF220" s="5" t="s">
        <v>83</v>
      </c>
      <c r="CG220" s="5" t="s">
        <v>84</v>
      </c>
      <c r="CH220" s="5" t="s">
        <v>343</v>
      </c>
      <c r="CI220" s="5" t="s">
        <v>344</v>
      </c>
      <c r="CJ220" s="5" t="s">
        <v>87</v>
      </c>
      <c r="CK220" s="5" t="s">
        <v>88</v>
      </c>
      <c r="CL220" s="5" t="s">
        <v>345</v>
      </c>
      <c r="CM220" s="6" t="s">
        <v>346</v>
      </c>
      <c r="CT220" s="7">
        <v>2003</v>
      </c>
      <c r="CU220" s="14">
        <v>312.64104172121449</v>
      </c>
      <c r="CV220" s="14">
        <v>55.157752222911242</v>
      </c>
      <c r="CW220" s="14">
        <v>58.143792281544961</v>
      </c>
      <c r="CX220" s="14">
        <v>237.97337767073532</v>
      </c>
      <c r="CY220" s="14">
        <v>259.80310502529869</v>
      </c>
      <c r="CZ220" s="14">
        <v>318.73985698483932</v>
      </c>
      <c r="DA220" s="14">
        <v>143.7029631869857</v>
      </c>
      <c r="DB220" s="14">
        <v>284.72666686593038</v>
      </c>
      <c r="DC220" s="14">
        <v>189.2616938824807</v>
      </c>
      <c r="DD220" s="14">
        <v>21.651766431773751</v>
      </c>
      <c r="DE220" s="14">
        <v>462.18857132993401</v>
      </c>
      <c r="DF220" s="14">
        <v>268.29029986503059</v>
      </c>
      <c r="DG220" s="71">
        <v>285.55799857734496</v>
      </c>
      <c r="DH220" s="14">
        <v>104.72873077717099</v>
      </c>
      <c r="DI220" s="14">
        <v>8.1723305462733205</v>
      </c>
      <c r="DJ220" s="14">
        <v>6.32709616529778</v>
      </c>
      <c r="DK220" s="14">
        <v>41.669847335492697</v>
      </c>
      <c r="DL220" s="14">
        <v>43.514221273898698</v>
      </c>
      <c r="DM220" s="14">
        <v>84.240356448661302</v>
      </c>
      <c r="DN220" s="14">
        <v>8.9676776657496102</v>
      </c>
      <c r="DO220" s="14">
        <v>125.772445104097</v>
      </c>
      <c r="DP220" s="14">
        <v>22.118563137388399</v>
      </c>
      <c r="DQ220" s="14">
        <v>5.5146876382260297E-2</v>
      </c>
      <c r="DR220" s="14">
        <v>114.97197858693001</v>
      </c>
      <c r="DS220" s="14">
        <v>53.577225527881602</v>
      </c>
      <c r="DT220" s="71">
        <v>67.908202664278207</v>
      </c>
      <c r="DU220" s="14">
        <v>137.316623174461</v>
      </c>
      <c r="DV220" s="14">
        <v>45.3192151206269</v>
      </c>
      <c r="DW220" s="14">
        <v>50.314398081371699</v>
      </c>
      <c r="DX220" s="14">
        <v>123.510674018115</v>
      </c>
      <c r="DY220" s="14">
        <v>109.841323853299</v>
      </c>
      <c r="DZ220" s="14">
        <v>119.839064528892</v>
      </c>
      <c r="EA220" s="14">
        <v>80.110390714683902</v>
      </c>
      <c r="EB220" s="14">
        <v>99.7210360700075</v>
      </c>
      <c r="EC220" s="14">
        <v>79.101209227846397</v>
      </c>
      <c r="ED220" s="14">
        <v>2.47520150473669</v>
      </c>
      <c r="EE220" s="14">
        <v>185.79132238723599</v>
      </c>
      <c r="EF220" s="14">
        <v>114.14793258586199</v>
      </c>
      <c r="EG220" s="71">
        <v>121.75630661202101</v>
      </c>
      <c r="EH220" s="14">
        <v>70.595687769582497</v>
      </c>
      <c r="EI220" s="14">
        <v>1.66620655601102</v>
      </c>
      <c r="EJ220" s="14">
        <v>1.50229803487548</v>
      </c>
      <c r="EK220" s="14">
        <v>72.792856317127601</v>
      </c>
      <c r="EL220" s="14">
        <v>106.44755989810101</v>
      </c>
      <c r="EM220" s="14">
        <v>114.66043600728599</v>
      </c>
      <c r="EN220" s="14">
        <v>54.624894806552199</v>
      </c>
      <c r="EO220" s="14">
        <v>59.233185691825902</v>
      </c>
      <c r="EP220" s="14">
        <v>88.041921517245896</v>
      </c>
      <c r="EQ220" s="14">
        <v>19.1214180506548</v>
      </c>
      <c r="ER220" s="14">
        <v>161.42527035576799</v>
      </c>
      <c r="ES220" s="14">
        <v>161.42527035576799</v>
      </c>
      <c r="ET220" s="14">
        <v>95.893489301045705</v>
      </c>
      <c r="EU220" s="14"/>
    </row>
    <row r="221" spans="1:151">
      <c r="A221" s="66" t="s">
        <v>160</v>
      </c>
      <c r="B221" s="17">
        <f>CORREL($Z$151:$Z$189,H59:H97)</f>
        <v>-8.8116627516769061E-2</v>
      </c>
      <c r="C221" s="17">
        <f t="shared" ref="C221:Q221" si="151">CORREL($Z$151:$Z$189,I59:I97)</f>
        <v>-2.7525762899486056E-3</v>
      </c>
      <c r="D221" s="17">
        <f t="shared" si="151"/>
        <v>8.2200836540872266E-3</v>
      </c>
      <c r="E221" s="17">
        <f t="shared" si="151"/>
        <v>-3.6619432775369276E-2</v>
      </c>
      <c r="F221" s="17">
        <f t="shared" si="151"/>
        <v>3.787888399880919E-2</v>
      </c>
      <c r="G221" s="17">
        <f t="shared" si="151"/>
        <v>2.7941354392519574E-4</v>
      </c>
      <c r="H221" s="17">
        <f t="shared" si="151"/>
        <v>-6.7425212556057892E-2</v>
      </c>
      <c r="I221" s="17">
        <f t="shared" si="151"/>
        <v>-2.5580843450818291E-2</v>
      </c>
      <c r="J221" s="17">
        <f t="shared" si="151"/>
        <v>-0.10429225367358017</v>
      </c>
      <c r="K221" s="17">
        <f t="shared" si="151"/>
        <v>-9.407770053239542E-2</v>
      </c>
      <c r="L221" s="17">
        <f t="shared" si="151"/>
        <v>-0.1890345956543186</v>
      </c>
      <c r="M221" s="17">
        <f t="shared" si="151"/>
        <v>-4.4966169596959565E-2</v>
      </c>
      <c r="N221" s="17">
        <f t="shared" si="151"/>
        <v>-0.1747841178324071</v>
      </c>
      <c r="O221" s="17">
        <f t="shared" si="151"/>
        <v>-0.16618090478117148</v>
      </c>
      <c r="P221" s="17">
        <f t="shared" si="151"/>
        <v>-0.1501229156238722</v>
      </c>
      <c r="Q221" s="17">
        <f t="shared" si="151"/>
        <v>-0.16752925071325417</v>
      </c>
      <c r="S221" s="17">
        <f>_xlfn.T.DIST.2T((ABS(B221)*SQRT(37))/SQRT(1-B221^2),37)</f>
        <v>0.59374027092636195</v>
      </c>
      <c r="T221" s="17">
        <f t="shared" ref="T221:AH231" si="152">_xlfn.T.DIST.2T((ABS(C221)*SQRT(37))/SQRT(1-C221^2),37)</f>
        <v>0.98673134113532535</v>
      </c>
      <c r="U221" s="17">
        <f t="shared" si="152"/>
        <v>0.96038935275937432</v>
      </c>
      <c r="V221" s="17">
        <f t="shared" si="152"/>
        <v>0.82484178748375125</v>
      </c>
      <c r="W221" s="17">
        <f t="shared" si="152"/>
        <v>0.81891615493577796</v>
      </c>
      <c r="X221" s="17">
        <f t="shared" si="152"/>
        <v>0.99865304181340175</v>
      </c>
      <c r="Y221" s="17">
        <f t="shared" si="152"/>
        <v>0.68339461825442038</v>
      </c>
      <c r="Z221" s="17">
        <f t="shared" si="152"/>
        <v>0.87715255497030276</v>
      </c>
      <c r="AA221" s="17">
        <f t="shared" si="152"/>
        <v>0.52749069965040252</v>
      </c>
      <c r="AB221" s="17">
        <f t="shared" si="152"/>
        <v>0.56890434426422198</v>
      </c>
      <c r="AC221" s="17">
        <f t="shared" si="152"/>
        <v>0.24909933703906126</v>
      </c>
      <c r="AD221" s="17">
        <f t="shared" si="152"/>
        <v>0.78576451675389036</v>
      </c>
      <c r="AE221" s="17">
        <f t="shared" si="152"/>
        <v>0.28722359534855035</v>
      </c>
      <c r="AF221" s="17">
        <f t="shared" si="152"/>
        <v>0.31197502403664173</v>
      </c>
      <c r="AG221" s="17">
        <f t="shared" si="152"/>
        <v>0.3616639171209094</v>
      </c>
      <c r="AH221" s="17">
        <f t="shared" si="152"/>
        <v>0.30800937855882726</v>
      </c>
      <c r="AM221" s="66" t="s">
        <v>160</v>
      </c>
      <c r="AN221" s="17">
        <f>CORREL($Z$151:$Z$189,CU$197:CU$235)</f>
        <v>-0.46149633755641106</v>
      </c>
      <c r="AO221" s="17">
        <f t="shared" ref="AO221:CM221" si="153">CORREL($Z$151:$Z$189,CV$197:CV$235)</f>
        <v>-0.40810889508337916</v>
      </c>
      <c r="AP221" s="17">
        <f t="shared" si="153"/>
        <v>-0.4287143319442589</v>
      </c>
      <c r="AQ221" s="17">
        <f t="shared" si="153"/>
        <v>-0.47050056580521676</v>
      </c>
      <c r="AR221" s="17">
        <f t="shared" si="153"/>
        <v>-0.46681550034711661</v>
      </c>
      <c r="AS221" s="17">
        <f t="shared" si="153"/>
        <v>-0.45217687323763867</v>
      </c>
      <c r="AT221" s="17">
        <f t="shared" si="153"/>
        <v>-0.44866547647840915</v>
      </c>
      <c r="AU221" s="17">
        <f t="shared" si="153"/>
        <v>-0.41499874166047412</v>
      </c>
      <c r="AV221" s="17">
        <f t="shared" si="153"/>
        <v>-0.29053297394692168</v>
      </c>
      <c r="AW221" s="17">
        <f t="shared" si="153"/>
        <v>-5.8912584812931636E-2</v>
      </c>
      <c r="AX221" s="17">
        <f t="shared" si="153"/>
        <v>-0.47399031240274414</v>
      </c>
      <c r="AY221" s="17">
        <f t="shared" si="153"/>
        <v>-0.21422223184391492</v>
      </c>
      <c r="AZ221" s="69">
        <f t="shared" si="153"/>
        <v>-0.49569469699146984</v>
      </c>
      <c r="BA221" s="17">
        <f t="shared" si="153"/>
        <v>-0.37869411647692536</v>
      </c>
      <c r="BB221" s="17">
        <f t="shared" si="153"/>
        <v>-0.36679743762039907</v>
      </c>
      <c r="BC221" s="17">
        <f t="shared" si="153"/>
        <v>-0.35112762047260704</v>
      </c>
      <c r="BD221" s="17">
        <f t="shared" si="153"/>
        <v>-0.45201695711884587</v>
      </c>
      <c r="BE221" s="17">
        <f t="shared" si="153"/>
        <v>-0.30136019951356136</v>
      </c>
      <c r="BF221" s="17">
        <f t="shared" si="153"/>
        <v>-0.30685776335351816</v>
      </c>
      <c r="BG221" s="17">
        <f t="shared" si="153"/>
        <v>-0.35008456522732834</v>
      </c>
      <c r="BH221" s="17">
        <f t="shared" si="153"/>
        <v>-0.24943409347188153</v>
      </c>
      <c r="BI221" s="17">
        <f t="shared" si="153"/>
        <v>-0.20544070456465072</v>
      </c>
      <c r="BJ221" s="17">
        <f t="shared" si="153"/>
        <v>-6.5154562292503035E-2</v>
      </c>
      <c r="BK221" s="17">
        <f t="shared" si="153"/>
        <v>-0.36582832496873557</v>
      </c>
      <c r="BL221" s="17">
        <f t="shared" si="153"/>
        <v>2.8515148301103467E-3</v>
      </c>
      <c r="BM221" s="69">
        <f t="shared" si="153"/>
        <v>-0.36585189501056509</v>
      </c>
      <c r="BN221" s="17">
        <f t="shared" si="153"/>
        <v>-0.17791937892203533</v>
      </c>
      <c r="BO221" s="17">
        <f t="shared" si="153"/>
        <v>-0.35421213258806278</v>
      </c>
      <c r="BP221" s="17">
        <f t="shared" si="153"/>
        <v>-0.3759347508266328</v>
      </c>
      <c r="BQ221" s="17">
        <f t="shared" si="153"/>
        <v>-0.32137036884914033</v>
      </c>
      <c r="BR221" s="17">
        <f t="shared" si="153"/>
        <v>-0.31553609315749909</v>
      </c>
      <c r="BS221" s="17">
        <f t="shared" si="153"/>
        <v>-0.27153726842852044</v>
      </c>
      <c r="BT221" s="17">
        <f t="shared" si="153"/>
        <v>-0.30867650574640837</v>
      </c>
      <c r="BU221" s="17">
        <f t="shared" si="153"/>
        <v>-0.14781472757906486</v>
      </c>
      <c r="BV221" s="17">
        <f t="shared" si="153"/>
        <v>0.11417376367141127</v>
      </c>
      <c r="BW221" s="17">
        <f t="shared" si="153"/>
        <v>0.12364739858789207</v>
      </c>
      <c r="BX221" s="17">
        <f t="shared" si="153"/>
        <v>-0.13127738982360584</v>
      </c>
      <c r="BY221" s="17">
        <f t="shared" si="153"/>
        <v>-6.1881852167892819E-2</v>
      </c>
      <c r="BZ221" s="69">
        <f t="shared" si="153"/>
        <v>-0.28261388186367381</v>
      </c>
      <c r="CA221" s="17">
        <f t="shared" si="153"/>
        <v>-0.48762859384933088</v>
      </c>
      <c r="CB221" s="17">
        <f t="shared" si="153"/>
        <v>8.1591832560757874E-2</v>
      </c>
      <c r="CC221" s="17">
        <f t="shared" si="153"/>
        <v>7.7422930988894717E-2</v>
      </c>
      <c r="CD221" s="17">
        <f t="shared" si="153"/>
        <v>-0.11387786634023997</v>
      </c>
      <c r="CE221" s="17">
        <f t="shared" si="153"/>
        <v>-0.42412597669825786</v>
      </c>
      <c r="CF221" s="17">
        <f t="shared" si="153"/>
        <v>-0.42391837124204723</v>
      </c>
      <c r="CG221" s="17">
        <f t="shared" si="153"/>
        <v>-9.1663713829410631E-2</v>
      </c>
      <c r="CH221" s="17">
        <f t="shared" si="153"/>
        <v>-0.50501575549689082</v>
      </c>
      <c r="CI221" s="17">
        <f t="shared" si="153"/>
        <v>-0.43694179426380764</v>
      </c>
      <c r="CJ221" s="17">
        <f t="shared" si="153"/>
        <v>-9.5506389848762738E-2</v>
      </c>
      <c r="CK221" s="17">
        <f t="shared" si="153"/>
        <v>-0.48200824535616055</v>
      </c>
      <c r="CL221" s="17">
        <f t="shared" si="153"/>
        <v>-0.48200824535616055</v>
      </c>
      <c r="CM221" s="17">
        <f t="shared" si="153"/>
        <v>-0.34787110885248679</v>
      </c>
      <c r="CT221" s="7">
        <v>2004</v>
      </c>
      <c r="CU221" s="14">
        <v>347.23613428293157</v>
      </c>
      <c r="CV221" s="14">
        <v>57.933088662617969</v>
      </c>
      <c r="CW221" s="14">
        <v>80.549846013631822</v>
      </c>
      <c r="CX221" s="14">
        <v>241.10505880153903</v>
      </c>
      <c r="CY221" s="14">
        <v>224.53411483251168</v>
      </c>
      <c r="CZ221" s="14">
        <v>291.13417323517234</v>
      </c>
      <c r="DA221" s="14">
        <v>78.827457158979101</v>
      </c>
      <c r="DB221" s="14">
        <v>337.39161933084301</v>
      </c>
      <c r="DC221" s="14">
        <v>200.73073527345201</v>
      </c>
      <c r="DD221" s="14">
        <v>32.022870189170945</v>
      </c>
      <c r="DE221" s="14">
        <v>441.6945164149115</v>
      </c>
      <c r="DF221" s="14">
        <v>145.46838426688899</v>
      </c>
      <c r="DG221" s="71">
        <v>242.1223281518561</v>
      </c>
      <c r="DH221" s="14">
        <v>162.859817053678</v>
      </c>
      <c r="DI221" s="14">
        <v>7.0682828485930704</v>
      </c>
      <c r="DJ221" s="14">
        <v>4.1377657593452097</v>
      </c>
      <c r="DK221" s="14">
        <v>28.987625758136399</v>
      </c>
      <c r="DL221" s="14">
        <v>36.771576426849897</v>
      </c>
      <c r="DM221" s="14">
        <v>115.55445509944801</v>
      </c>
      <c r="DN221" s="14">
        <v>2.4448197306158002</v>
      </c>
      <c r="DO221" s="14">
        <v>140.00544841939401</v>
      </c>
      <c r="DP221" s="14">
        <v>6.4178351068093002</v>
      </c>
      <c r="DQ221" s="14">
        <v>1.14421796030423E-2</v>
      </c>
      <c r="DR221" s="14">
        <v>79.821863578251495</v>
      </c>
      <c r="DS221" s="14">
        <v>45.499386718489198</v>
      </c>
      <c r="DT221" s="71">
        <v>71.017905965977505</v>
      </c>
      <c r="DU221" s="14">
        <v>173.78384630136799</v>
      </c>
      <c r="DV221" s="14">
        <v>49.942121002023796</v>
      </c>
      <c r="DW221" s="14">
        <v>75.127131693085403</v>
      </c>
      <c r="DX221" s="14">
        <v>139.29384593309601</v>
      </c>
      <c r="DY221" s="14">
        <v>137.64316902373699</v>
      </c>
      <c r="DZ221" s="14">
        <v>150.49964335733901</v>
      </c>
      <c r="EA221" s="14">
        <v>58.984302559960099</v>
      </c>
      <c r="EB221" s="14">
        <v>180.17300852756901</v>
      </c>
      <c r="EC221" s="14">
        <v>104.111560958485</v>
      </c>
      <c r="ED221" s="14">
        <v>10.716417578148899</v>
      </c>
      <c r="EE221" s="14">
        <v>233.500362431491</v>
      </c>
      <c r="EF221" s="14">
        <v>68.582482064440995</v>
      </c>
      <c r="EG221" s="71">
        <v>119.64129913452</v>
      </c>
      <c r="EH221" s="14">
        <v>10.5924709278856</v>
      </c>
      <c r="EI221" s="14">
        <v>0.92268481200109798</v>
      </c>
      <c r="EJ221" s="14">
        <v>1.2849485612012099</v>
      </c>
      <c r="EK221" s="14">
        <v>72.823587110306605</v>
      </c>
      <c r="EL221" s="14">
        <v>50.119369381924798</v>
      </c>
      <c r="EM221" s="14">
        <v>25.080074778385299</v>
      </c>
      <c r="EN221" s="14">
        <v>17.3983348684032</v>
      </c>
      <c r="EO221" s="14">
        <v>17.21316238388</v>
      </c>
      <c r="EP221" s="14">
        <v>90.201339208157705</v>
      </c>
      <c r="EQ221" s="14">
        <v>21.295010431419001</v>
      </c>
      <c r="ER221" s="14">
        <v>128.372290405169</v>
      </c>
      <c r="ES221" s="14">
        <v>128.372290405169</v>
      </c>
      <c r="ET221" s="14">
        <v>51.4631230513586</v>
      </c>
      <c r="EU221" s="14"/>
    </row>
    <row r="222" spans="1:151">
      <c r="A222" s="66" t="s">
        <v>224</v>
      </c>
      <c r="B222" s="17">
        <f>CORREL($AA$151:$AA$189,H59:H97)</f>
        <v>0.17876479049631183</v>
      </c>
      <c r="C222" s="17">
        <f t="shared" ref="C222:Q222" si="154">CORREL($AA$151:$AA$189,I59:I97)</f>
        <v>0.19859181630207262</v>
      </c>
      <c r="D222" s="17">
        <f t="shared" si="154"/>
        <v>0.20100858111069175</v>
      </c>
      <c r="E222" s="17">
        <f t="shared" si="154"/>
        <v>0.19487888721593663</v>
      </c>
      <c r="F222" s="17">
        <f t="shared" si="154"/>
        <v>0.20689241471834419</v>
      </c>
      <c r="G222" s="17">
        <f t="shared" si="154"/>
        <v>0.19039487948439543</v>
      </c>
      <c r="H222" s="17">
        <f t="shared" si="154"/>
        <v>0.1590460608360228</v>
      </c>
      <c r="I222" s="17">
        <f t="shared" si="154"/>
        <v>0.17221772064006008</v>
      </c>
      <c r="J222" s="17">
        <f t="shared" si="154"/>
        <v>0.13397216540350337</v>
      </c>
      <c r="K222" s="17">
        <f t="shared" si="154"/>
        <v>0.16279892206376259</v>
      </c>
      <c r="L222" s="17">
        <f t="shared" si="154"/>
        <v>9.9374565809834017E-2</v>
      </c>
      <c r="M222" s="17">
        <f t="shared" si="154"/>
        <v>0.17771405972143695</v>
      </c>
      <c r="N222" s="17">
        <f t="shared" si="154"/>
        <v>3.5447109258685966E-2</v>
      </c>
      <c r="O222" s="17">
        <f t="shared" si="154"/>
        <v>2.3691310125255976E-2</v>
      </c>
      <c r="P222" s="17">
        <f t="shared" si="154"/>
        <v>1.5165289269399175E-2</v>
      </c>
      <c r="Q222" s="17">
        <f t="shared" si="154"/>
        <v>3.1715815312049665E-2</v>
      </c>
      <c r="S222" s="17">
        <f t="shared" ref="S222:S231" si="155">_xlfn.T.DIST.2T((ABS(B222)*SQRT(37))/SQRT(1-B222^2),37)</f>
        <v>0.27621390180699945</v>
      </c>
      <c r="T222" s="17">
        <f t="shared" si="152"/>
        <v>0.22552351752385746</v>
      </c>
      <c r="U222" s="17">
        <f t="shared" si="152"/>
        <v>0.21981239295131041</v>
      </c>
      <c r="V222" s="17">
        <f t="shared" si="152"/>
        <v>0.23449408773952032</v>
      </c>
      <c r="W222" s="17">
        <f t="shared" si="152"/>
        <v>0.20632650713676631</v>
      </c>
      <c r="X222" s="17">
        <f t="shared" si="152"/>
        <v>0.24564670456798657</v>
      </c>
      <c r="Y222" s="17">
        <f t="shared" si="152"/>
        <v>0.33349347416131248</v>
      </c>
      <c r="Z222" s="17">
        <f t="shared" si="152"/>
        <v>0.29447016534664278</v>
      </c>
      <c r="AA222" s="17">
        <f t="shared" si="152"/>
        <v>0.41615496157450982</v>
      </c>
      <c r="AB222" s="17">
        <f t="shared" si="152"/>
        <v>0.32206308331043371</v>
      </c>
      <c r="AC222" s="17">
        <f t="shared" si="152"/>
        <v>0.54724366369198085</v>
      </c>
      <c r="AD222" s="17">
        <f t="shared" si="152"/>
        <v>0.27909281309669942</v>
      </c>
      <c r="AE222" s="17">
        <f t="shared" si="152"/>
        <v>0.83036611064167698</v>
      </c>
      <c r="AF222" s="17">
        <f t="shared" si="152"/>
        <v>0.88616504895123049</v>
      </c>
      <c r="AG222" s="17">
        <f t="shared" si="152"/>
        <v>0.92699120401127177</v>
      </c>
      <c r="AH222" s="17">
        <f t="shared" si="152"/>
        <v>0.84800138346098974</v>
      </c>
      <c r="AM222" s="66" t="s">
        <v>224</v>
      </c>
      <c r="AN222" s="17">
        <f>CORREL($AA$151:$AA$189,CU$197:CU$235)</f>
        <v>-8.0095830663694467E-2</v>
      </c>
      <c r="AO222" s="17">
        <f t="shared" ref="AO222:CM222" si="156">CORREL($AA$151:$AA$189,CV$197:CV$235)</f>
        <v>-0.21664314883915384</v>
      </c>
      <c r="AP222" s="17">
        <f t="shared" si="156"/>
        <v>-0.18501756880124728</v>
      </c>
      <c r="AQ222" s="17">
        <f t="shared" si="156"/>
        <v>-0.16664121604486457</v>
      </c>
      <c r="AR222" s="17">
        <f t="shared" si="156"/>
        <v>-1.9584351661574847E-2</v>
      </c>
      <c r="AS222" s="17">
        <f t="shared" si="156"/>
        <v>-0.12148647294723448</v>
      </c>
      <c r="AT222" s="17">
        <f t="shared" si="156"/>
        <v>-8.2037946288252006E-2</v>
      </c>
      <c r="AU222" s="17">
        <f t="shared" si="156"/>
        <v>7.8068119596595275E-3</v>
      </c>
      <c r="AV222" s="17">
        <f t="shared" si="156"/>
        <v>-0.32122082316328671</v>
      </c>
      <c r="AW222" s="17">
        <f t="shared" si="156"/>
        <v>-0.40965303996448676</v>
      </c>
      <c r="AX222" s="17">
        <f t="shared" si="156"/>
        <v>-7.3820644973100757E-2</v>
      </c>
      <c r="AY222" s="17">
        <f t="shared" si="156"/>
        <v>-5.1178567683597853E-2</v>
      </c>
      <c r="AZ222" s="68">
        <f t="shared" si="156"/>
        <v>-9.1752074197808897E-2</v>
      </c>
      <c r="BA222" s="17">
        <f t="shared" si="156"/>
        <v>-2.1285651146735189E-2</v>
      </c>
      <c r="BB222" s="17">
        <f t="shared" si="156"/>
        <v>-0.4899430008774992</v>
      </c>
      <c r="BC222" s="17">
        <f t="shared" si="156"/>
        <v>-0.38329542606957684</v>
      </c>
      <c r="BD222" s="17">
        <f t="shared" si="156"/>
        <v>-0.28108028972007365</v>
      </c>
      <c r="BE222" s="17">
        <f t="shared" si="156"/>
        <v>-1.4916702259386889E-2</v>
      </c>
      <c r="BF222" s="17">
        <f t="shared" si="156"/>
        <v>-4.3420743901261501E-2</v>
      </c>
      <c r="BG222" s="17">
        <f t="shared" si="156"/>
        <v>-0.28658595128902653</v>
      </c>
      <c r="BH222" s="17">
        <f t="shared" si="156"/>
        <v>9.212402122745679E-2</v>
      </c>
      <c r="BI222" s="17">
        <f t="shared" si="156"/>
        <v>-0.28426954940856036</v>
      </c>
      <c r="BJ222" s="17">
        <f t="shared" si="156"/>
        <v>-0.58212860222384066</v>
      </c>
      <c r="BK222" s="17">
        <f t="shared" si="156"/>
        <v>-4.4675814068130384E-2</v>
      </c>
      <c r="BL222" s="17">
        <f t="shared" si="156"/>
        <v>-4.4814735392892678E-2</v>
      </c>
      <c r="BM222" s="68">
        <f t="shared" si="156"/>
        <v>-8.8233968619599451E-2</v>
      </c>
      <c r="BN222" s="17">
        <f t="shared" si="156"/>
        <v>-5.5313039496565006E-3</v>
      </c>
      <c r="BO222" s="17">
        <f t="shared" si="156"/>
        <v>0.11753661009151001</v>
      </c>
      <c r="BP222" s="17">
        <f t="shared" si="156"/>
        <v>5.9943397734476614E-2</v>
      </c>
      <c r="BQ222" s="17">
        <f t="shared" si="156"/>
        <v>1.3306190913420545E-2</v>
      </c>
      <c r="BR222" s="17">
        <f t="shared" si="156"/>
        <v>7.2220189061425688E-2</v>
      </c>
      <c r="BS222" s="17">
        <f t="shared" si="156"/>
        <v>-1.975704129551489E-2</v>
      </c>
      <c r="BT222" s="17">
        <f t="shared" si="156"/>
        <v>0.21514635291037784</v>
      </c>
      <c r="BU222" s="17">
        <f t="shared" si="156"/>
        <v>9.8817212860643155E-2</v>
      </c>
      <c r="BV222" s="17">
        <f t="shared" si="156"/>
        <v>-0.14166594254063333</v>
      </c>
      <c r="BW222" s="17">
        <f t="shared" si="156"/>
        <v>-0.25262361739998174</v>
      </c>
      <c r="BX222" s="17">
        <f t="shared" si="156"/>
        <v>0.11060852987148342</v>
      </c>
      <c r="BY222" s="17">
        <f t="shared" si="156"/>
        <v>0.31570720568637239</v>
      </c>
      <c r="BZ222" s="68">
        <f t="shared" si="156"/>
        <v>0.2024932537293852</v>
      </c>
      <c r="CA222" s="17">
        <f t="shared" si="156"/>
        <v>-0.14889640580870483</v>
      </c>
      <c r="CB222" s="17">
        <f t="shared" si="156"/>
        <v>2.0509121694970562E-2</v>
      </c>
      <c r="CC222" s="17">
        <f t="shared" si="156"/>
        <v>-9.0302448566202634E-2</v>
      </c>
      <c r="CD222" s="17">
        <f t="shared" si="156"/>
        <v>-4.9221251381383106E-2</v>
      </c>
      <c r="CE222" s="17">
        <f t="shared" si="156"/>
        <v>-0.14205012315090873</v>
      </c>
      <c r="CF222" s="17">
        <f t="shared" si="156"/>
        <v>-0.19959901724518192</v>
      </c>
      <c r="CG222" s="17">
        <f t="shared" si="156"/>
        <v>-0.20852436963397522</v>
      </c>
      <c r="CH222" s="17">
        <f t="shared" si="156"/>
        <v>-0.28480211565741687</v>
      </c>
      <c r="CI222" s="17">
        <f t="shared" si="156"/>
        <v>-0.25223365144712134</v>
      </c>
      <c r="CJ222" s="17">
        <f t="shared" si="156"/>
        <v>-0.32085654402034303</v>
      </c>
      <c r="CK222" s="17">
        <f t="shared" si="156"/>
        <v>-0.20346090959433313</v>
      </c>
      <c r="CL222" s="17">
        <f t="shared" si="156"/>
        <v>-0.20346090959433313</v>
      </c>
      <c r="CM222" s="17">
        <f t="shared" si="156"/>
        <v>-0.26749226702504764</v>
      </c>
      <c r="CT222" s="7">
        <v>2005</v>
      </c>
      <c r="CU222" s="14">
        <v>427.93486410820299</v>
      </c>
      <c r="CV222" s="14">
        <v>80.880989326512605</v>
      </c>
      <c r="CW222" s="14">
        <v>59.9939580564279</v>
      </c>
      <c r="CX222" s="14">
        <v>326.08169938883293</v>
      </c>
      <c r="CY222" s="14">
        <v>245.22415942810198</v>
      </c>
      <c r="CZ222" s="14">
        <v>397.63871560750499</v>
      </c>
      <c r="DA222" s="14">
        <v>139.34159677563008</v>
      </c>
      <c r="DB222" s="14">
        <v>329.34579932968097</v>
      </c>
      <c r="DC222" s="14">
        <v>224.209619374748</v>
      </c>
      <c r="DD222" s="14">
        <v>55.406282562314182</v>
      </c>
      <c r="DE222" s="14">
        <v>516.3625586269859</v>
      </c>
      <c r="DF222" s="14">
        <v>278.00341416747767</v>
      </c>
      <c r="DG222" s="71">
        <v>313.36375123011732</v>
      </c>
      <c r="DH222" s="14">
        <v>163.44131732017101</v>
      </c>
      <c r="DI222" s="14">
        <v>25.6830129583158</v>
      </c>
      <c r="DJ222" s="14">
        <v>14.802606948542</v>
      </c>
      <c r="DK222" s="14">
        <v>61.067123142691898</v>
      </c>
      <c r="DL222" s="14">
        <v>54.044672108904798</v>
      </c>
      <c r="DM222" s="14">
        <v>122.939907950753</v>
      </c>
      <c r="DN222" s="14">
        <v>7.8293740219957897</v>
      </c>
      <c r="DO222" s="14">
        <v>175.03951842012199</v>
      </c>
      <c r="DP222" s="14">
        <v>29.500530975453199</v>
      </c>
      <c r="DQ222" s="14">
        <v>0.59317879744734003</v>
      </c>
      <c r="DR222" s="14">
        <v>144.557086741143</v>
      </c>
      <c r="DS222" s="14">
        <v>59.406720846272798</v>
      </c>
      <c r="DT222" s="71">
        <v>87.188142352785604</v>
      </c>
      <c r="DU222" s="14">
        <v>121.476489066124</v>
      </c>
      <c r="DV222" s="14">
        <v>40.276225133365699</v>
      </c>
      <c r="DW222" s="14">
        <v>31.663254973951599</v>
      </c>
      <c r="DX222" s="14">
        <v>106.59811785411</v>
      </c>
      <c r="DY222" s="14">
        <v>80.3995954297922</v>
      </c>
      <c r="DZ222" s="14">
        <v>125.351900485839</v>
      </c>
      <c r="EA222" s="14">
        <v>67.313137966422104</v>
      </c>
      <c r="EB222" s="14">
        <v>88.222852830352593</v>
      </c>
      <c r="EC222" s="14">
        <v>42.870722258993801</v>
      </c>
      <c r="ED222" s="14">
        <v>5.4247436668330398</v>
      </c>
      <c r="EE222" s="14">
        <v>134.023245451218</v>
      </c>
      <c r="EF222" s="14">
        <v>74.159002996711905</v>
      </c>
      <c r="EG222" s="71">
        <v>91.034908851470703</v>
      </c>
      <c r="EH222" s="14">
        <v>143.017057721908</v>
      </c>
      <c r="EI222" s="14">
        <v>14.921751234831101</v>
      </c>
      <c r="EJ222" s="14">
        <v>13.5280961339343</v>
      </c>
      <c r="EK222" s="14">
        <v>158.41645839203099</v>
      </c>
      <c r="EL222" s="14">
        <v>110.77989188940499</v>
      </c>
      <c r="EM222" s="14">
        <v>149.346907170913</v>
      </c>
      <c r="EN222" s="14">
        <v>64.1990847872122</v>
      </c>
      <c r="EO222" s="14">
        <v>66.083428079206399</v>
      </c>
      <c r="EP222" s="14">
        <v>151.83836614030099</v>
      </c>
      <c r="EQ222" s="14">
        <v>49.3883600980338</v>
      </c>
      <c r="ER222" s="14">
        <v>237.78222643462499</v>
      </c>
      <c r="ES222" s="14">
        <v>237.78222643462499</v>
      </c>
      <c r="ET222" s="14">
        <v>135.14070002586101</v>
      </c>
      <c r="EU222" s="14"/>
    </row>
    <row r="223" spans="1:151">
      <c r="A223" s="66" t="s">
        <v>225</v>
      </c>
      <c r="B223" s="17">
        <f>CORREL($AB$151:$AB$189,H59:H97)</f>
        <v>4.4568816918585233E-2</v>
      </c>
      <c r="C223" s="17">
        <f t="shared" ref="C223:Q223" si="157">CORREL($AB$151:$AB$189,I59:I97)</f>
        <v>-0.11422361946828355</v>
      </c>
      <c r="D223" s="17">
        <f t="shared" si="157"/>
        <v>-0.17065412242166192</v>
      </c>
      <c r="E223" s="17">
        <f t="shared" si="157"/>
        <v>-0.10793803116841708</v>
      </c>
      <c r="F223" s="17">
        <f t="shared" si="157"/>
        <v>-0.17259095023616761</v>
      </c>
      <c r="G223" s="17">
        <f t="shared" si="157"/>
        <v>-9.0223614268162736E-2</v>
      </c>
      <c r="H223" s="17">
        <f t="shared" si="157"/>
        <v>-7.8259409408438906E-3</v>
      </c>
      <c r="I223" s="17">
        <f t="shared" si="157"/>
        <v>-5.9902119278460876E-2</v>
      </c>
      <c r="J223" s="17">
        <f t="shared" si="157"/>
        <v>8.0146728555639205E-3</v>
      </c>
      <c r="K223" s="17">
        <f t="shared" si="157"/>
        <v>5.2123302125097984E-2</v>
      </c>
      <c r="L223" s="17">
        <f t="shared" si="157"/>
        <v>0.11519525948085149</v>
      </c>
      <c r="M223" s="17">
        <f t="shared" si="157"/>
        <v>-3.1965025219467362E-2</v>
      </c>
      <c r="N223" s="17">
        <f t="shared" si="157"/>
        <v>0.16484216669432378</v>
      </c>
      <c r="O223" s="17">
        <f t="shared" si="157"/>
        <v>0.16911281008609017</v>
      </c>
      <c r="P223" s="17">
        <f t="shared" si="157"/>
        <v>0.17285306532816497</v>
      </c>
      <c r="Q223" s="17">
        <f t="shared" si="157"/>
        <v>0.14494156672672961</v>
      </c>
      <c r="S223" s="17">
        <f t="shared" si="155"/>
        <v>0.78761393842451644</v>
      </c>
      <c r="T223" s="17">
        <f t="shared" si="152"/>
        <v>0.48869293731481289</v>
      </c>
      <c r="U223" s="17">
        <f t="shared" si="152"/>
        <v>0.29894228273252105</v>
      </c>
      <c r="V223" s="17">
        <f t="shared" si="152"/>
        <v>0.51307534700847646</v>
      </c>
      <c r="W223" s="17">
        <f t="shared" si="152"/>
        <v>0.29340906530746452</v>
      </c>
      <c r="X223" s="17">
        <f t="shared" si="152"/>
        <v>0.58490756311086134</v>
      </c>
      <c r="Y223" s="17">
        <f t="shared" si="152"/>
        <v>0.96228724274430788</v>
      </c>
      <c r="Z223" s="17">
        <f t="shared" si="152"/>
        <v>0.71717041929871428</v>
      </c>
      <c r="AA223" s="17">
        <f t="shared" si="152"/>
        <v>0.96137842792623873</v>
      </c>
      <c r="AB223" s="17">
        <f t="shared" si="152"/>
        <v>0.75266022198250282</v>
      </c>
      <c r="AC223" s="17">
        <f t="shared" si="152"/>
        <v>0.48497806940651833</v>
      </c>
      <c r="AD223" s="17">
        <f t="shared" si="152"/>
        <v>0.84682116314515654</v>
      </c>
      <c r="AE223" s="17">
        <f t="shared" si="152"/>
        <v>0.31594418203629326</v>
      </c>
      <c r="AF223" s="17">
        <f t="shared" si="152"/>
        <v>0.30339296568402452</v>
      </c>
      <c r="AG223" s="17">
        <f t="shared" si="152"/>
        <v>0.29266533847633081</v>
      </c>
      <c r="AH223" s="17">
        <f t="shared" si="152"/>
        <v>0.37865789728485544</v>
      </c>
      <c r="AM223" s="66" t="s">
        <v>225</v>
      </c>
      <c r="AN223" s="17">
        <f>CORREL($AB$151:$AB$189,CU$197:CU$235)</f>
        <v>6.3163010192516973E-3</v>
      </c>
      <c r="AO223" s="17">
        <f t="shared" ref="AO223:CM223" si="158">CORREL($AB$151:$AB$189,CV$197:CV$235)</f>
        <v>0.18591267203985876</v>
      </c>
      <c r="AP223" s="17">
        <f t="shared" si="158"/>
        <v>0.259382999003895</v>
      </c>
      <c r="AQ223" s="17">
        <f t="shared" si="158"/>
        <v>0.16826221427154178</v>
      </c>
      <c r="AR223" s="17">
        <f t="shared" si="158"/>
        <v>3.8514592834291893E-2</v>
      </c>
      <c r="AS223" s="17">
        <f t="shared" si="158"/>
        <v>5.7068048608728775E-3</v>
      </c>
      <c r="AT223" s="17">
        <f t="shared" si="158"/>
        <v>-4.3531145981540786E-2</v>
      </c>
      <c r="AU223" s="17">
        <f t="shared" si="158"/>
        <v>6.3617446087369384E-2</v>
      </c>
      <c r="AV223" s="17">
        <f t="shared" si="158"/>
        <v>0.20334878770385981</v>
      </c>
      <c r="AW223" s="17">
        <f t="shared" si="158"/>
        <v>0.2746147985491294</v>
      </c>
      <c r="AX223" s="17">
        <f t="shared" si="158"/>
        <v>5.6353456392752813E-2</v>
      </c>
      <c r="AY223" s="17">
        <f t="shared" si="158"/>
        <v>-7.5923562148102627E-2</v>
      </c>
      <c r="AZ223" s="68">
        <f t="shared" si="158"/>
        <v>0.13852382910924568</v>
      </c>
      <c r="BA223" s="17">
        <f t="shared" si="158"/>
        <v>-2.9075443973621884E-2</v>
      </c>
      <c r="BB223" s="17">
        <f t="shared" si="158"/>
        <v>0.15171240043003523</v>
      </c>
      <c r="BC223" s="17">
        <f t="shared" si="158"/>
        <v>7.4000335123135122E-3</v>
      </c>
      <c r="BD223" s="17">
        <f t="shared" si="158"/>
        <v>-0.12045899514056388</v>
      </c>
      <c r="BE223" s="17">
        <f t="shared" si="158"/>
        <v>-0.10635751152628586</v>
      </c>
      <c r="BF223" s="17">
        <f t="shared" si="158"/>
        <v>-0.10803934470484079</v>
      </c>
      <c r="BG223" s="17">
        <f t="shared" si="158"/>
        <v>-4.4735908475406073E-2</v>
      </c>
      <c r="BH223" s="17">
        <f t="shared" si="158"/>
        <v>-0.1049142456507936</v>
      </c>
      <c r="BI223" s="17">
        <f t="shared" si="158"/>
        <v>5.5716753392055243E-2</v>
      </c>
      <c r="BJ223" s="17">
        <f t="shared" si="158"/>
        <v>0.35477167501894985</v>
      </c>
      <c r="BK223" s="17">
        <f t="shared" si="158"/>
        <v>-0.14198846499499113</v>
      </c>
      <c r="BL223" s="17">
        <f t="shared" si="158"/>
        <v>-0.33486659905634492</v>
      </c>
      <c r="BM223" s="68">
        <f t="shared" si="158"/>
        <v>-0.10469652650948266</v>
      </c>
      <c r="BN223" s="17">
        <f t="shared" si="158"/>
        <v>4.2643196940571879E-2</v>
      </c>
      <c r="BO223" s="17">
        <f t="shared" si="158"/>
        <v>0.14454368545056367</v>
      </c>
      <c r="BP223" s="17">
        <f t="shared" si="158"/>
        <v>0.27630358225506441</v>
      </c>
      <c r="BQ223" s="17">
        <f t="shared" si="158"/>
        <v>0.1335019381334866</v>
      </c>
      <c r="BR223" s="17">
        <f t="shared" si="158"/>
        <v>1.2234866630648216E-2</v>
      </c>
      <c r="BS223" s="17">
        <f t="shared" si="158"/>
        <v>3.8939357529096497E-2</v>
      </c>
      <c r="BT223" s="17">
        <f t="shared" si="158"/>
        <v>-0.12072614303537153</v>
      </c>
      <c r="BU223" s="17">
        <f t="shared" si="158"/>
        <v>0.12283309867582932</v>
      </c>
      <c r="BV223" s="17">
        <f t="shared" si="158"/>
        <v>3.5715020916912719E-2</v>
      </c>
      <c r="BW223" s="17">
        <f t="shared" si="158"/>
        <v>-1.9005785855542887E-2</v>
      </c>
      <c r="BX223" s="17">
        <f t="shared" si="158"/>
        <v>2.6091993282435843E-2</v>
      </c>
      <c r="BY223" s="17">
        <f t="shared" si="158"/>
        <v>-8.0719435127774491E-2</v>
      </c>
      <c r="BZ223" s="68">
        <f t="shared" si="158"/>
        <v>7.918490212331307E-2</v>
      </c>
      <c r="CA223" s="17">
        <f t="shared" si="158"/>
        <v>-9.7786921572515888E-3</v>
      </c>
      <c r="CB223" s="17">
        <f t="shared" si="158"/>
        <v>2.3721380066416855E-2</v>
      </c>
      <c r="CC223" s="17">
        <f t="shared" si="158"/>
        <v>0.10105363832777094</v>
      </c>
      <c r="CD223" s="17">
        <f t="shared" si="158"/>
        <v>0.26509833717092335</v>
      </c>
      <c r="CE223" s="17">
        <f t="shared" si="158"/>
        <v>0.21842980251498151</v>
      </c>
      <c r="CF223" s="17">
        <f t="shared" si="158"/>
        <v>4.3368622179291751E-2</v>
      </c>
      <c r="CG223" s="17">
        <f t="shared" si="158"/>
        <v>0.10187266685025008</v>
      </c>
      <c r="CH223" s="17">
        <f t="shared" si="158"/>
        <v>0.12918418942633622</v>
      </c>
      <c r="CI223" s="17">
        <f t="shared" si="158"/>
        <v>0.28878242342438332</v>
      </c>
      <c r="CJ223" s="17">
        <f t="shared" si="158"/>
        <v>0.2790250224329836</v>
      </c>
      <c r="CK223" s="17">
        <f t="shared" si="158"/>
        <v>0.24112507529475499</v>
      </c>
      <c r="CL223" s="17">
        <f t="shared" si="158"/>
        <v>0.24112507529475499</v>
      </c>
      <c r="CM223" s="17">
        <f t="shared" si="158"/>
        <v>0.23462138798960452</v>
      </c>
      <c r="CT223" s="7">
        <v>2006</v>
      </c>
      <c r="CU223" s="14">
        <v>488.43511498681994</v>
      </c>
      <c r="CV223" s="14">
        <v>51.295358443048521</v>
      </c>
      <c r="CW223" s="14">
        <v>51.580584999295482</v>
      </c>
      <c r="CX223" s="14">
        <v>313.24630937013461</v>
      </c>
      <c r="CY223" s="14">
        <v>299.00057053620731</v>
      </c>
      <c r="CZ223" s="14">
        <v>436.90268770212094</v>
      </c>
      <c r="DA223" s="14">
        <v>120.24876771302451</v>
      </c>
      <c r="DB223" s="14">
        <v>437.68258578776062</v>
      </c>
      <c r="DC223" s="14">
        <v>287.64080802285844</v>
      </c>
      <c r="DD223" s="14">
        <v>58.292388283662525</v>
      </c>
      <c r="DE223" s="14">
        <v>595.61260048767599</v>
      </c>
      <c r="DF223" s="14">
        <v>262.30075838687964</v>
      </c>
      <c r="DG223" s="71">
        <v>291.94064947321897</v>
      </c>
      <c r="DH223" s="14">
        <v>166.217068385913</v>
      </c>
      <c r="DI223" s="14">
        <v>8.4018461286411394</v>
      </c>
      <c r="DJ223" s="14">
        <v>7.5602303877094101</v>
      </c>
      <c r="DK223" s="14">
        <v>61.498569457414597</v>
      </c>
      <c r="DL223" s="14">
        <v>77.662794452111598</v>
      </c>
      <c r="DM223" s="14">
        <v>106.425835449926</v>
      </c>
      <c r="DN223" s="14">
        <v>5.9719889371899004</v>
      </c>
      <c r="DO223" s="14">
        <v>196.12035164192301</v>
      </c>
      <c r="DP223" s="14">
        <v>40.481116094929703</v>
      </c>
      <c r="DQ223" s="14">
        <v>0.37798959013901601</v>
      </c>
      <c r="DR223" s="14">
        <v>155.26729916898901</v>
      </c>
      <c r="DS223" s="14">
        <v>66.420918995907698</v>
      </c>
      <c r="DT223" s="71">
        <v>79.813576965747302</v>
      </c>
      <c r="DU223" s="14">
        <v>179.53918321275501</v>
      </c>
      <c r="DV223" s="14">
        <v>38.261653604048099</v>
      </c>
      <c r="DW223" s="14">
        <v>36.607409433030803</v>
      </c>
      <c r="DX223" s="14">
        <v>127.079069245112</v>
      </c>
      <c r="DY223" s="14">
        <v>141.69139378056499</v>
      </c>
      <c r="DZ223" s="14">
        <v>170.95197755120799</v>
      </c>
      <c r="EA223" s="14">
        <v>87.748962770361601</v>
      </c>
      <c r="EB223" s="14">
        <v>160.98694608822299</v>
      </c>
      <c r="EC223" s="14">
        <v>51.0856135310597</v>
      </c>
      <c r="ED223" s="14">
        <v>0.85909927097250804</v>
      </c>
      <c r="EE223" s="14">
        <v>208.18372404549601</v>
      </c>
      <c r="EF223" s="14">
        <v>109.36307319767</v>
      </c>
      <c r="EG223" s="71">
        <v>116.215298122899</v>
      </c>
      <c r="EH223" s="14">
        <v>142.678863388152</v>
      </c>
      <c r="EI223" s="14">
        <v>4.6318587103592801</v>
      </c>
      <c r="EJ223" s="14">
        <v>7.4129451785552698</v>
      </c>
      <c r="EK223" s="14">
        <v>124.668670667608</v>
      </c>
      <c r="EL223" s="14">
        <v>79.6463823035307</v>
      </c>
      <c r="EM223" s="14">
        <v>159.524874700987</v>
      </c>
      <c r="EN223" s="14">
        <v>26.527816005472999</v>
      </c>
      <c r="EO223" s="14">
        <v>80.5752880576146</v>
      </c>
      <c r="EP223" s="14">
        <v>196.074078396869</v>
      </c>
      <c r="EQ223" s="14">
        <v>57.055299422551002</v>
      </c>
      <c r="ER223" s="14">
        <v>232.161577273191</v>
      </c>
      <c r="ES223" s="14">
        <v>232.161577273191</v>
      </c>
      <c r="ET223" s="14">
        <v>95.911774384572695</v>
      </c>
      <c r="EU223" s="14"/>
    </row>
    <row r="224" spans="1:151">
      <c r="A224" s="66" t="s">
        <v>226</v>
      </c>
      <c r="B224" s="17">
        <f>CORREL($AC$151:$AC$189,H59:H97)</f>
        <v>-0.38882940122069176</v>
      </c>
      <c r="C224" s="17">
        <f t="shared" ref="C224:Q224" si="159">CORREL($AC$151:$AC$189,I59:I97)</f>
        <v>-0.3554403992016042</v>
      </c>
      <c r="D224" s="17">
        <f t="shared" si="159"/>
        <v>-0.40436478355904104</v>
      </c>
      <c r="E224" s="17">
        <f t="shared" si="159"/>
        <v>-0.33994782248702582</v>
      </c>
      <c r="F224" s="17">
        <f t="shared" si="159"/>
        <v>-0.43540370530189976</v>
      </c>
      <c r="G224" s="17">
        <f t="shared" si="159"/>
        <v>-0.31028735055981377</v>
      </c>
      <c r="H224" s="17">
        <f t="shared" si="159"/>
        <v>-0.34690853635119878</v>
      </c>
      <c r="I224" s="17">
        <f t="shared" si="159"/>
        <v>-0.33683950146686242</v>
      </c>
      <c r="J224" s="17">
        <f t="shared" si="159"/>
        <v>-0.25189573848729341</v>
      </c>
      <c r="K224" s="17">
        <f t="shared" si="159"/>
        <v>-0.35903556828874278</v>
      </c>
      <c r="L224" s="17">
        <f t="shared" si="159"/>
        <v>-0.23185946975549107</v>
      </c>
      <c r="M224" s="17">
        <f t="shared" si="159"/>
        <v>-0.33978379021521316</v>
      </c>
      <c r="N224" s="17">
        <f t="shared" si="159"/>
        <v>-0.17227391849713769</v>
      </c>
      <c r="O224" s="17">
        <f t="shared" si="159"/>
        <v>-0.17750131853328316</v>
      </c>
      <c r="P224" s="17">
        <f t="shared" si="159"/>
        <v>-0.18633302640749583</v>
      </c>
      <c r="Q224" s="17">
        <f t="shared" si="159"/>
        <v>-0.18743017059635958</v>
      </c>
      <c r="S224" s="17">
        <f>_xlfn.T.DIST.2T((ABS(B224)*SQRT(30))/SQRT(1-B224^2),30)</f>
        <v>2.7848999741165913E-2</v>
      </c>
      <c r="T224" s="17">
        <f t="shared" ref="T224:AH224" si="160">_xlfn.T.DIST.2T((ABS(C224)*SQRT(30))/SQRT(1-C224^2),30)</f>
        <v>4.5889460627748513E-2</v>
      </c>
      <c r="U224" s="17">
        <f t="shared" si="160"/>
        <v>2.1707671917129263E-2</v>
      </c>
      <c r="V224" s="17">
        <f t="shared" si="160"/>
        <v>5.695464756755611E-2</v>
      </c>
      <c r="W224" s="17">
        <f t="shared" si="160"/>
        <v>1.2749252700601366E-2</v>
      </c>
      <c r="X224" s="17">
        <f t="shared" si="160"/>
        <v>8.3922520685774382E-2</v>
      </c>
      <c r="Y224" s="17">
        <f t="shared" si="160"/>
        <v>5.1747994515262949E-2</v>
      </c>
      <c r="Z224" s="17">
        <f t="shared" si="160"/>
        <v>5.9409303120778308E-2</v>
      </c>
      <c r="AA224" s="17">
        <f t="shared" si="160"/>
        <v>0.16428904538992067</v>
      </c>
      <c r="AB224" s="17">
        <f t="shared" si="160"/>
        <v>4.3585317040184861E-2</v>
      </c>
      <c r="AC224" s="17">
        <f t="shared" si="160"/>
        <v>0.2016386198651394</v>
      </c>
      <c r="AD224" s="17">
        <f t="shared" si="160"/>
        <v>5.7082150752986185E-2</v>
      </c>
      <c r="AE224" s="17">
        <f t="shared" si="160"/>
        <v>0.34576741912907771</v>
      </c>
      <c r="AF224" s="17">
        <f t="shared" si="160"/>
        <v>0.3311018999000841</v>
      </c>
      <c r="AG224" s="17">
        <f t="shared" si="160"/>
        <v>0.3072071274581139</v>
      </c>
      <c r="AH224" s="17">
        <f t="shared" si="160"/>
        <v>0.3043164308458739</v>
      </c>
      <c r="AM224" s="66" t="s">
        <v>226</v>
      </c>
      <c r="AN224" s="17">
        <f>CORREL($AC$151:$AC$189,CU$197:CU$235)</f>
        <v>0.18376933582203997</v>
      </c>
      <c r="AO224" s="17">
        <f t="shared" ref="AO224:CM224" si="161">CORREL($AC$151:$AC$189,CV$197:CV$235)</f>
        <v>0.10882357830648216</v>
      </c>
      <c r="AP224" s="17">
        <f t="shared" si="161"/>
        <v>0.28175697652803472</v>
      </c>
      <c r="AQ224" s="17">
        <f t="shared" si="161"/>
        <v>4.3162663086469225E-2</v>
      </c>
      <c r="AR224" s="17">
        <f t="shared" si="161"/>
        <v>-0.10871430243817896</v>
      </c>
      <c r="AS224" s="17">
        <f t="shared" si="161"/>
        <v>0.20840851340926264</v>
      </c>
      <c r="AT224" s="17">
        <f t="shared" si="161"/>
        <v>2.6290769891172974E-2</v>
      </c>
      <c r="AU224" s="17">
        <f t="shared" si="161"/>
        <v>0.11689616037295067</v>
      </c>
      <c r="AV224" s="17">
        <f t="shared" si="161"/>
        <v>0.17142100703663424</v>
      </c>
      <c r="AW224" s="17">
        <f t="shared" si="161"/>
        <v>0.34723565157467734</v>
      </c>
      <c r="AX224" s="17">
        <f t="shared" si="161"/>
        <v>8.9451479104023207E-2</v>
      </c>
      <c r="AY224" s="17">
        <f t="shared" si="161"/>
        <v>-0.16866773036955049</v>
      </c>
      <c r="AZ224" s="68">
        <f t="shared" si="161"/>
        <v>-0.13466695376042179</v>
      </c>
      <c r="BA224" s="17">
        <f t="shared" si="161"/>
        <v>0.27097192548876814</v>
      </c>
      <c r="BB224" s="17">
        <f t="shared" si="161"/>
        <v>0.42018667278770799</v>
      </c>
      <c r="BC224" s="17">
        <f t="shared" si="161"/>
        <v>0.42433443779153035</v>
      </c>
      <c r="BD224" s="17">
        <f t="shared" si="161"/>
        <v>0.34222055614022923</v>
      </c>
      <c r="BE224" s="17">
        <f t="shared" si="161"/>
        <v>1.5829850051343988E-2</v>
      </c>
      <c r="BF224" s="17">
        <f t="shared" si="161"/>
        <v>0.25856186268802522</v>
      </c>
      <c r="BG224" s="17">
        <f t="shared" si="161"/>
        <v>0.19995329132364784</v>
      </c>
      <c r="BH224" s="17">
        <f t="shared" si="161"/>
        <v>0.20399668066539478</v>
      </c>
      <c r="BI224" s="17">
        <f t="shared" si="161"/>
        <v>-7.2939552510098583E-3</v>
      </c>
      <c r="BJ224" s="17">
        <f t="shared" si="161"/>
        <v>9.3721105640477517E-2</v>
      </c>
      <c r="BK224" s="17">
        <f t="shared" si="161"/>
        <v>0.20731056565736006</v>
      </c>
      <c r="BL224" s="17">
        <f t="shared" si="161"/>
        <v>-7.2781839717026828E-2</v>
      </c>
      <c r="BM224" s="68">
        <f t="shared" si="161"/>
        <v>4.6953415182571387E-2</v>
      </c>
      <c r="BN224" s="17">
        <f t="shared" si="161"/>
        <v>-0.22314733181802887</v>
      </c>
      <c r="BO224" s="17">
        <f t="shared" si="161"/>
        <v>-1.8675941404176343E-2</v>
      </c>
      <c r="BP224" s="17">
        <f t="shared" si="161"/>
        <v>8.0105946440854559E-2</v>
      </c>
      <c r="BQ224" s="17">
        <f t="shared" si="161"/>
        <v>-0.16428379765386972</v>
      </c>
      <c r="BR224" s="17">
        <f t="shared" si="161"/>
        <v>-0.22692139715437715</v>
      </c>
      <c r="BS224" s="17">
        <f t="shared" si="161"/>
        <v>-0.17180956673073908</v>
      </c>
      <c r="BT224" s="17">
        <f t="shared" si="161"/>
        <v>-0.16813503791250797</v>
      </c>
      <c r="BU224" s="17">
        <f t="shared" si="161"/>
        <v>-0.15305322555077025</v>
      </c>
      <c r="BV224" s="17">
        <f t="shared" si="161"/>
        <v>-4.3909812876808223E-2</v>
      </c>
      <c r="BW224" s="17">
        <f t="shared" si="161"/>
        <v>0.13078360931758023</v>
      </c>
      <c r="BX224" s="17">
        <f t="shared" si="161"/>
        <v>-0.25782714208230556</v>
      </c>
      <c r="BY224" s="17">
        <f t="shared" si="161"/>
        <v>-0.31223267640491764</v>
      </c>
      <c r="BZ224" s="68">
        <f t="shared" si="161"/>
        <v>-0.35714960491395825</v>
      </c>
      <c r="CA224" s="17">
        <f t="shared" si="161"/>
        <v>0.39879746425629825</v>
      </c>
      <c r="CB224" s="17">
        <f t="shared" si="161"/>
        <v>-0.30030885787251793</v>
      </c>
      <c r="CC224" s="17">
        <f t="shared" si="161"/>
        <v>1.2186598338461151E-2</v>
      </c>
      <c r="CD224" s="17">
        <f t="shared" si="161"/>
        <v>-8.453231476195916E-2</v>
      </c>
      <c r="CE224" s="17">
        <f t="shared" si="161"/>
        <v>2.5232861590681565E-2</v>
      </c>
      <c r="CF224" s="17">
        <f t="shared" si="161"/>
        <v>0.46369229380235072</v>
      </c>
      <c r="CG224" s="17">
        <f t="shared" si="161"/>
        <v>0.11931708801624361</v>
      </c>
      <c r="CH224" s="17">
        <f t="shared" si="161"/>
        <v>0.23718392439958047</v>
      </c>
      <c r="CI224" s="17">
        <f t="shared" si="161"/>
        <v>0.35479098261107839</v>
      </c>
      <c r="CJ224" s="17">
        <f t="shared" si="161"/>
        <v>0.37628612540038869</v>
      </c>
      <c r="CK224" s="17">
        <f t="shared" si="161"/>
        <v>0.20964479537880137</v>
      </c>
      <c r="CL224" s="17">
        <f t="shared" si="161"/>
        <v>0.20964479537880137</v>
      </c>
      <c r="CM224" s="17">
        <f t="shared" si="161"/>
        <v>5.9404644156926534E-2</v>
      </c>
      <c r="CT224" s="7">
        <v>2007</v>
      </c>
      <c r="CU224" s="14">
        <v>298.59203859073426</v>
      </c>
      <c r="CV224" s="14">
        <v>53.171895927169288</v>
      </c>
      <c r="CW224" s="14">
        <v>24.302509064156929</v>
      </c>
      <c r="CX224" s="14">
        <v>228.265346771439</v>
      </c>
      <c r="CY224" s="14">
        <v>195.78277898654051</v>
      </c>
      <c r="CZ224" s="14">
        <v>242.0569651256456</v>
      </c>
      <c r="DA224" s="14">
        <v>117.2826266580589</v>
      </c>
      <c r="DB224" s="14">
        <v>290.88520509133411</v>
      </c>
      <c r="DC224" s="14">
        <v>166.65725523721221</v>
      </c>
      <c r="DD224" s="14">
        <v>24.757978894787961</v>
      </c>
      <c r="DE224" s="14">
        <v>373.57260746661149</v>
      </c>
      <c r="DF224" s="14">
        <v>234.72993056440089</v>
      </c>
      <c r="DG224" s="71">
        <v>252.61501796003671</v>
      </c>
      <c r="DH224" s="14">
        <v>123.762637863772</v>
      </c>
      <c r="DI224" s="14">
        <v>9.5452566372212893</v>
      </c>
      <c r="DJ224" s="14">
        <v>7.9413122378298002</v>
      </c>
      <c r="DK224" s="14">
        <v>29.224417013070699</v>
      </c>
      <c r="DL224" s="14">
        <v>32.474003917027098</v>
      </c>
      <c r="DM224" s="14">
        <v>66.167971195483304</v>
      </c>
      <c r="DN224" s="14">
        <v>7.4008319626022097</v>
      </c>
      <c r="DO224" s="14">
        <v>140.45523331861901</v>
      </c>
      <c r="DP224" s="14">
        <v>9.8224941010109301</v>
      </c>
      <c r="DQ224" s="14">
        <v>0.25745930387756699</v>
      </c>
      <c r="DR224" s="14">
        <v>74.169216451756498</v>
      </c>
      <c r="DS224" s="14">
        <v>50.748112411533299</v>
      </c>
      <c r="DT224" s="71">
        <v>64.626681558929704</v>
      </c>
      <c r="DU224" s="14">
        <v>140.06221834705099</v>
      </c>
      <c r="DV224" s="14">
        <v>28.125386677718598</v>
      </c>
      <c r="DW224" s="14">
        <v>11.404702878547001</v>
      </c>
      <c r="DX224" s="14">
        <v>93.293987701289296</v>
      </c>
      <c r="DY224" s="14">
        <v>88.288153998683399</v>
      </c>
      <c r="DZ224" s="14">
        <v>125.87779502527999</v>
      </c>
      <c r="EA224" s="14">
        <v>58.248376308037898</v>
      </c>
      <c r="EB224" s="14">
        <v>106.19983106196</v>
      </c>
      <c r="EC224" s="14">
        <v>62.917328169863602</v>
      </c>
      <c r="ED224" s="14">
        <v>6.1896766483708898</v>
      </c>
      <c r="EE224" s="14">
        <v>155.10685009084</v>
      </c>
      <c r="EF224" s="14">
        <v>61.238344504878597</v>
      </c>
      <c r="EG224" s="71">
        <v>87.706400507606006</v>
      </c>
      <c r="EH224" s="14">
        <v>34.767182379911297</v>
      </c>
      <c r="EI224" s="14">
        <v>15.501252612229401</v>
      </c>
      <c r="EJ224" s="14">
        <v>4.95649394778013</v>
      </c>
      <c r="EK224" s="14">
        <v>105.746942057079</v>
      </c>
      <c r="EL224" s="14">
        <v>75.020621070830003</v>
      </c>
      <c r="EM224" s="14">
        <v>50.011198904882299</v>
      </c>
      <c r="EN224" s="14">
        <v>51.6334183874188</v>
      </c>
      <c r="EO224" s="14">
        <v>44.230140710755101</v>
      </c>
      <c r="EP224" s="14">
        <v>93.917432966337699</v>
      </c>
      <c r="EQ224" s="14">
        <v>18.310842942539502</v>
      </c>
      <c r="ER224" s="14">
        <v>144.29654092401501</v>
      </c>
      <c r="ES224" s="14">
        <v>144.29654092401501</v>
      </c>
      <c r="ET224" s="14">
        <v>100.281935893501</v>
      </c>
      <c r="EU224" s="14"/>
    </row>
    <row r="225" spans="1:151">
      <c r="A225" s="66" t="s">
        <v>161</v>
      </c>
      <c r="B225" s="17">
        <f>CORREL($AD$151:$AD$189,H59:H97)</f>
        <v>4.296238118001585E-2</v>
      </c>
      <c r="C225" s="17">
        <f t="shared" ref="C225:Q225" si="162">CORREL($AD$151:$AD$189,I59:I97)</f>
        <v>0.13994408839027878</v>
      </c>
      <c r="D225" s="17">
        <f t="shared" si="162"/>
        <v>7.3403130284617799E-2</v>
      </c>
      <c r="E225" s="17">
        <f t="shared" si="162"/>
        <v>0.13521042928798072</v>
      </c>
      <c r="F225" s="17">
        <f t="shared" si="162"/>
        <v>9.9601080166731151E-2</v>
      </c>
      <c r="G225" s="17">
        <f t="shared" si="162"/>
        <v>0.13454028707941665</v>
      </c>
      <c r="H225" s="17">
        <f t="shared" si="162"/>
        <v>0.10851320316388022</v>
      </c>
      <c r="I225" s="17">
        <f t="shared" si="162"/>
        <v>0.15735548072223079</v>
      </c>
      <c r="J225" s="17">
        <f t="shared" si="162"/>
        <v>3.7930351727679661E-2</v>
      </c>
      <c r="K225" s="17">
        <f t="shared" si="162"/>
        <v>7.7020365695904295E-4</v>
      </c>
      <c r="L225" s="17">
        <f t="shared" si="162"/>
        <v>-0.10092148722510633</v>
      </c>
      <c r="M225" s="17">
        <f t="shared" si="162"/>
        <v>0.12515389145367092</v>
      </c>
      <c r="N225" s="17">
        <f t="shared" si="162"/>
        <v>-0.15745267894378709</v>
      </c>
      <c r="O225" s="17">
        <f t="shared" si="162"/>
        <v>-0.19573847484268919</v>
      </c>
      <c r="P225" s="17">
        <f t="shared" si="162"/>
        <v>-0.22386077553083947</v>
      </c>
      <c r="Q225" s="17">
        <f t="shared" si="162"/>
        <v>-0.15373238674436532</v>
      </c>
      <c r="S225" s="17">
        <f>_xlfn.T.DIST.2T((ABS(B225)*SQRT(37))/SQRT(1-B225^2),37)</f>
        <v>0.79510247883795393</v>
      </c>
      <c r="T225" s="17">
        <f t="shared" si="152"/>
        <v>0.3954869608660827</v>
      </c>
      <c r="U225" s="17">
        <f t="shared" si="152"/>
        <v>0.65697896741036188</v>
      </c>
      <c r="V225" s="17">
        <f t="shared" si="152"/>
        <v>0.41182003208711471</v>
      </c>
      <c r="W225" s="17">
        <f t="shared" si="152"/>
        <v>0.54632617058594768</v>
      </c>
      <c r="X225" s="17">
        <f t="shared" si="152"/>
        <v>0.41416287715182265</v>
      </c>
      <c r="Y225" s="17">
        <f t="shared" si="152"/>
        <v>0.51081923806173024</v>
      </c>
      <c r="Z225" s="17">
        <f t="shared" si="152"/>
        <v>0.3387235605758907</v>
      </c>
      <c r="AA225" s="17">
        <f t="shared" si="152"/>
        <v>0.81867421118320483</v>
      </c>
      <c r="AB225" s="17">
        <f t="shared" si="152"/>
        <v>0.99628711984019358</v>
      </c>
      <c r="AC225" s="17">
        <f t="shared" si="152"/>
        <v>0.54099247587925881</v>
      </c>
      <c r="AD225" s="17">
        <f t="shared" si="152"/>
        <v>0.44776354604758439</v>
      </c>
      <c r="AE225" s="17">
        <f t="shared" si="152"/>
        <v>0.33842150177704866</v>
      </c>
      <c r="AF225" s="17">
        <f t="shared" si="152"/>
        <v>0.23239605874770355</v>
      </c>
      <c r="AG225" s="17">
        <f t="shared" si="152"/>
        <v>0.17069168393448825</v>
      </c>
      <c r="AH225" s="17">
        <f t="shared" si="152"/>
        <v>0.35010105262570157</v>
      </c>
      <c r="AM225" s="66" t="s">
        <v>161</v>
      </c>
      <c r="AN225" s="17">
        <f>CORREL($AD$151:$AD$189,CU$197:CU$235)</f>
        <v>-7.0763943039975852E-2</v>
      </c>
      <c r="AO225" s="17">
        <f t="shared" ref="AO225:CM225" si="163">CORREL($AD$151:$AD$189,CV$197:CV$235)</f>
        <v>-9.3712433333083447E-2</v>
      </c>
      <c r="AP225" s="17">
        <f t="shared" si="163"/>
        <v>-1.3172248653439416E-2</v>
      </c>
      <c r="AQ225" s="17">
        <f t="shared" si="163"/>
        <v>-0.18967731015603898</v>
      </c>
      <c r="AR225" s="17">
        <f t="shared" si="163"/>
        <v>-0.26981441560973385</v>
      </c>
      <c r="AS225" s="17">
        <f t="shared" si="163"/>
        <v>-0.15530932331923525</v>
      </c>
      <c r="AT225" s="17">
        <f t="shared" si="163"/>
        <v>-0.22920420156590279</v>
      </c>
      <c r="AU225" s="17">
        <f t="shared" si="163"/>
        <v>6.5060327748779526E-2</v>
      </c>
      <c r="AV225" s="17">
        <f t="shared" si="163"/>
        <v>-0.12261144552668526</v>
      </c>
      <c r="AW225" s="17">
        <f t="shared" si="163"/>
        <v>7.735802973882959E-2</v>
      </c>
      <c r="AX225" s="17">
        <f t="shared" si="163"/>
        <v>-7.6290887861343151E-2</v>
      </c>
      <c r="AY225" s="17">
        <f t="shared" si="163"/>
        <v>-3.4883945014865317E-3</v>
      </c>
      <c r="AZ225" s="68">
        <f t="shared" si="163"/>
        <v>-0.13722384312548017</v>
      </c>
      <c r="BA225" s="17">
        <f t="shared" si="163"/>
        <v>8.6832866616645299E-2</v>
      </c>
      <c r="BB225" s="17">
        <f t="shared" si="163"/>
        <v>-3.6801128678862927E-2</v>
      </c>
      <c r="BC225" s="17">
        <f t="shared" si="163"/>
        <v>-4.0558820636354416E-2</v>
      </c>
      <c r="BD225" s="17">
        <f t="shared" si="163"/>
        <v>-8.7694405875178599E-2</v>
      </c>
      <c r="BE225" s="17">
        <f t="shared" si="163"/>
        <v>-0.11594292675530649</v>
      </c>
      <c r="BF225" s="17">
        <f t="shared" si="163"/>
        <v>0.10368379243066232</v>
      </c>
      <c r="BG225" s="17">
        <f t="shared" si="163"/>
        <v>-0.16309282314972506</v>
      </c>
      <c r="BH225" s="17">
        <f t="shared" si="163"/>
        <v>0.1354511815043665</v>
      </c>
      <c r="BI225" s="17">
        <f t="shared" si="163"/>
        <v>-0.28410362840071746</v>
      </c>
      <c r="BJ225" s="17">
        <f t="shared" si="163"/>
        <v>-2.0727953801658924E-2</v>
      </c>
      <c r="BK225" s="17">
        <f t="shared" si="163"/>
        <v>-4.7602708032547326E-2</v>
      </c>
      <c r="BL225" s="17">
        <f t="shared" si="163"/>
        <v>-0.2156583294263314</v>
      </c>
      <c r="BM225" s="68">
        <f t="shared" si="163"/>
        <v>-0.13200136198777593</v>
      </c>
      <c r="BN225" s="17">
        <f t="shared" si="163"/>
        <v>-0.17485797652198179</v>
      </c>
      <c r="BO225" s="17">
        <f t="shared" si="163"/>
        <v>-0.17908632703859523</v>
      </c>
      <c r="BP225" s="17">
        <f t="shared" si="163"/>
        <v>-5.5020659247369652E-2</v>
      </c>
      <c r="BQ225" s="17">
        <f t="shared" si="163"/>
        <v>-0.3721262270292045</v>
      </c>
      <c r="BR225" s="17">
        <f t="shared" si="163"/>
        <v>-0.44761752082065021</v>
      </c>
      <c r="BS225" s="17">
        <f t="shared" si="163"/>
        <v>-0.31684997470239645</v>
      </c>
      <c r="BT225" s="17">
        <f t="shared" si="163"/>
        <v>-0.37685007240241053</v>
      </c>
      <c r="BU225" s="17">
        <f t="shared" si="163"/>
        <v>-1.2744147993048271E-2</v>
      </c>
      <c r="BV225" s="17">
        <f t="shared" si="163"/>
        <v>-8.3080189606698246E-2</v>
      </c>
      <c r="BW225" s="17">
        <f t="shared" si="163"/>
        <v>-2.5715532835620974E-2</v>
      </c>
      <c r="BX225" s="17">
        <f t="shared" si="163"/>
        <v>-0.23103619854770824</v>
      </c>
      <c r="BY225" s="17">
        <f t="shared" si="163"/>
        <v>-0.10665432404962838</v>
      </c>
      <c r="BZ225" s="68">
        <f t="shared" si="163"/>
        <v>-0.29969063323886169</v>
      </c>
      <c r="CA225" s="17">
        <f t="shared" si="163"/>
        <v>-4.1245146930240298E-2</v>
      </c>
      <c r="CB225" s="17">
        <f t="shared" si="163"/>
        <v>8.5984138315315178E-2</v>
      </c>
      <c r="CC225" s="17">
        <f t="shared" si="163"/>
        <v>0.13363405526947317</v>
      </c>
      <c r="CD225" s="17">
        <f t="shared" si="163"/>
        <v>0.11346038362156856</v>
      </c>
      <c r="CE225" s="17">
        <f t="shared" si="163"/>
        <v>0.11713702111080748</v>
      </c>
      <c r="CF225" s="17">
        <f t="shared" si="163"/>
        <v>-4.6835158383228569E-2</v>
      </c>
      <c r="CG225" s="17">
        <f t="shared" si="163"/>
        <v>0.20342706759204565</v>
      </c>
      <c r="CH225" s="17">
        <f t="shared" si="163"/>
        <v>-1.3809122040152855E-2</v>
      </c>
      <c r="CI225" s="17">
        <f t="shared" si="163"/>
        <v>4.5438806146018182E-2</v>
      </c>
      <c r="CJ225" s="17">
        <f t="shared" si="163"/>
        <v>0.10609836973749394</v>
      </c>
      <c r="CK225" s="17">
        <f t="shared" si="163"/>
        <v>0.11354370340145452</v>
      </c>
      <c r="CL225" s="17">
        <f t="shared" si="163"/>
        <v>0.11354370340145452</v>
      </c>
      <c r="CM225" s="17">
        <f t="shared" si="163"/>
        <v>0.14232736579021077</v>
      </c>
      <c r="CT225" s="7">
        <v>2008</v>
      </c>
      <c r="CU225" s="14">
        <v>353.70695901313655</v>
      </c>
      <c r="CV225" s="14">
        <v>12.50199609584552</v>
      </c>
      <c r="CW225" s="14">
        <v>11.209718795982706</v>
      </c>
      <c r="CX225" s="14">
        <v>212.5237386325264</v>
      </c>
      <c r="CY225" s="14">
        <v>194.71504852356981</v>
      </c>
      <c r="CZ225" s="14">
        <v>307.1175572248352</v>
      </c>
      <c r="DA225" s="14">
        <v>86.007111889183648</v>
      </c>
      <c r="DB225" s="14">
        <v>332.39466809779441</v>
      </c>
      <c r="DC225" s="14">
        <v>193.144151894385</v>
      </c>
      <c r="DD225" s="14">
        <v>48.842852053433106</v>
      </c>
      <c r="DE225" s="14">
        <v>439.29390410509694</v>
      </c>
      <c r="DF225" s="14">
        <v>245.72278713849698</v>
      </c>
      <c r="DG225" s="71">
        <v>229.16660387432788</v>
      </c>
      <c r="DH225" s="14">
        <v>206.08004977763599</v>
      </c>
      <c r="DI225" s="14">
        <v>0.53879054571035101</v>
      </c>
      <c r="DJ225" s="14">
        <v>1.3307262049150001E-3</v>
      </c>
      <c r="DK225" s="14">
        <v>14.840072954264601</v>
      </c>
      <c r="DL225" s="14">
        <v>81.272585333651506</v>
      </c>
      <c r="DM225" s="14">
        <v>155.903338277129</v>
      </c>
      <c r="DN225" s="14">
        <v>3.4474292016211399</v>
      </c>
      <c r="DO225" s="14">
        <v>199.78807436203101</v>
      </c>
      <c r="DP225" s="14">
        <v>37.193822397645803</v>
      </c>
      <c r="DQ225" s="14">
        <v>0.16369802158400901</v>
      </c>
      <c r="DR225" s="14">
        <v>152.84723292056199</v>
      </c>
      <c r="DS225" s="14">
        <v>50.672333746453901</v>
      </c>
      <c r="DT225" s="71">
        <v>66.644383643697296</v>
      </c>
      <c r="DU225" s="14">
        <v>134.40436027107299</v>
      </c>
      <c r="DV225" s="14">
        <v>4.70750874939423</v>
      </c>
      <c r="DW225" s="14">
        <v>5.6251565814673201</v>
      </c>
      <c r="DX225" s="14">
        <v>88.861698019493801</v>
      </c>
      <c r="DY225" s="14">
        <v>78.226297784489901</v>
      </c>
      <c r="DZ225" s="14">
        <v>118.778797746381</v>
      </c>
      <c r="EA225" s="14">
        <v>28.814432865834402</v>
      </c>
      <c r="EB225" s="14">
        <v>112.570865664412</v>
      </c>
      <c r="EC225" s="14">
        <v>83.325377720913295</v>
      </c>
      <c r="ED225" s="14">
        <v>27.416310488009501</v>
      </c>
      <c r="EE225" s="14">
        <v>172.20091310902899</v>
      </c>
      <c r="EF225" s="14">
        <v>101.30600848046799</v>
      </c>
      <c r="EG225" s="71">
        <v>89.908524825429495</v>
      </c>
      <c r="EH225" s="14">
        <v>13.222548964427601</v>
      </c>
      <c r="EI225" s="14">
        <v>7.2556968007409397</v>
      </c>
      <c r="EJ225" s="14">
        <v>5.5832314883104699</v>
      </c>
      <c r="EK225" s="14">
        <v>108.821967658768</v>
      </c>
      <c r="EL225" s="14">
        <v>35.216165405428399</v>
      </c>
      <c r="EM225" s="14">
        <v>32.435421201325198</v>
      </c>
      <c r="EN225" s="14">
        <v>53.745249821728102</v>
      </c>
      <c r="EO225" s="14">
        <v>20.0357280713514</v>
      </c>
      <c r="EP225" s="14">
        <v>72.624951775825906</v>
      </c>
      <c r="EQ225" s="14">
        <v>21.262843543839601</v>
      </c>
      <c r="ER225" s="14">
        <v>114.245758075506</v>
      </c>
      <c r="ES225" s="14">
        <v>114.245758075506</v>
      </c>
      <c r="ET225" s="14">
        <v>72.613695405201099</v>
      </c>
      <c r="EU225" s="14"/>
    </row>
    <row r="226" spans="1:151">
      <c r="A226" s="66" t="s">
        <v>211</v>
      </c>
      <c r="B226" s="17">
        <f>CORREL($AE$151:$AE$189,H59:H97)</f>
        <v>-0.19064001651787654</v>
      </c>
      <c r="C226" s="17">
        <f t="shared" ref="C226:Q226" si="164">CORREL($AE$151:$AE$189,I59:I97)</f>
        <v>-0.10076235499194147</v>
      </c>
      <c r="D226" s="17">
        <f t="shared" si="164"/>
        <v>-0.12166578909739265</v>
      </c>
      <c r="E226" s="17">
        <f t="shared" si="164"/>
        <v>-0.13820672829638997</v>
      </c>
      <c r="F226" s="17">
        <f t="shared" si="164"/>
        <v>-0.12887559616994293</v>
      </c>
      <c r="G226" s="17">
        <f t="shared" si="164"/>
        <v>-0.11229069328686592</v>
      </c>
      <c r="H226" s="17">
        <f t="shared" si="164"/>
        <v>-0.16737358723520884</v>
      </c>
      <c r="I226" s="17">
        <f t="shared" si="164"/>
        <v>-0.14332354657295784</v>
      </c>
      <c r="J226" s="17">
        <f t="shared" si="164"/>
        <v>-0.13939072090186752</v>
      </c>
      <c r="K226" s="17">
        <f t="shared" si="164"/>
        <v>-0.16059025379701045</v>
      </c>
      <c r="L226" s="17">
        <f t="shared" si="164"/>
        <v>-0.17015699855522046</v>
      </c>
      <c r="M226" s="17">
        <f t="shared" si="164"/>
        <v>-0.1648548123004962</v>
      </c>
      <c r="N226" s="17">
        <f t="shared" si="164"/>
        <v>-0.11548642425827427</v>
      </c>
      <c r="O226" s="17">
        <f t="shared" si="164"/>
        <v>-0.10789662185594029</v>
      </c>
      <c r="P226" s="17">
        <f t="shared" si="164"/>
        <v>-9.7611541260624712E-2</v>
      </c>
      <c r="Q226" s="17">
        <f t="shared" si="164"/>
        <v>-0.14056640896346365</v>
      </c>
      <c r="S226" s="17">
        <f t="shared" si="155"/>
        <v>0.24502794377123921</v>
      </c>
      <c r="T226" s="17">
        <f t="shared" si="152"/>
        <v>0.54163395523640778</v>
      </c>
      <c r="U226" s="17">
        <f t="shared" si="152"/>
        <v>0.46061793705322629</v>
      </c>
      <c r="V226" s="17">
        <f t="shared" si="152"/>
        <v>0.401437465949815</v>
      </c>
      <c r="W226" s="17">
        <f t="shared" si="152"/>
        <v>0.43426666113330592</v>
      </c>
      <c r="X226" s="17">
        <f t="shared" si="152"/>
        <v>0.49612657764896639</v>
      </c>
      <c r="Y226" s="17">
        <f t="shared" si="152"/>
        <v>0.30846556316689483</v>
      </c>
      <c r="Z226" s="17">
        <f t="shared" si="152"/>
        <v>0.38405971786630855</v>
      </c>
      <c r="AA226" s="17">
        <f t="shared" si="152"/>
        <v>0.39737668870274556</v>
      </c>
      <c r="AB226" s="17">
        <f t="shared" si="152"/>
        <v>0.32876017305282212</v>
      </c>
      <c r="AC226" s="17">
        <f t="shared" si="152"/>
        <v>0.30037318550525954</v>
      </c>
      <c r="AD226" s="17">
        <f t="shared" si="152"/>
        <v>0.31590654165909432</v>
      </c>
      <c r="AE226" s="17">
        <f t="shared" si="152"/>
        <v>0.48386772330105443</v>
      </c>
      <c r="AF226" s="17">
        <f t="shared" si="152"/>
        <v>0.5132379666140745</v>
      </c>
      <c r="AG226" s="17">
        <f t="shared" si="152"/>
        <v>0.55440964614114596</v>
      </c>
      <c r="AH226" s="17">
        <f t="shared" si="152"/>
        <v>0.39336799401464828</v>
      </c>
      <c r="AM226" s="66" t="s">
        <v>211</v>
      </c>
      <c r="AN226" s="17">
        <f>CORREL($AE$151:$AE$189,CU$197:CU$235)</f>
        <v>0.24056850666182311</v>
      </c>
      <c r="AO226" s="17">
        <f t="shared" ref="AO226:CM226" si="165">CORREL($AE$151:$AE$189,CV$197:CV$235)</f>
        <v>5.3840339180101414E-2</v>
      </c>
      <c r="AP226" s="17">
        <f t="shared" si="165"/>
        <v>-2.8123489129727335E-2</v>
      </c>
      <c r="AQ226" s="17">
        <f t="shared" si="165"/>
        <v>6.3459134131235162E-2</v>
      </c>
      <c r="AR226" s="17">
        <f t="shared" si="165"/>
        <v>0.30976303124564541</v>
      </c>
      <c r="AS226" s="17">
        <f t="shared" si="165"/>
        <v>0.18730149449481351</v>
      </c>
      <c r="AT226" s="17">
        <f t="shared" si="165"/>
        <v>6.5800011445731915E-2</v>
      </c>
      <c r="AU226" s="17">
        <f t="shared" si="165"/>
        <v>0.36094441065912963</v>
      </c>
      <c r="AV226" s="17">
        <f t="shared" si="165"/>
        <v>3.3734994424260978E-2</v>
      </c>
      <c r="AW226" s="17">
        <f t="shared" si="165"/>
        <v>-0.10738684643315578</v>
      </c>
      <c r="AX226" s="17">
        <f t="shared" si="165"/>
        <v>0.32282419419156416</v>
      </c>
      <c r="AY226" s="17">
        <f t="shared" si="165"/>
        <v>3.4907521000829715E-2</v>
      </c>
      <c r="AZ226" s="68">
        <f t="shared" si="165"/>
        <v>0.12114501011211658</v>
      </c>
      <c r="BA226" s="17">
        <f t="shared" si="165"/>
        <v>0.35549066076465458</v>
      </c>
      <c r="BB226" s="17">
        <f t="shared" si="165"/>
        <v>-3.9240687189798944E-2</v>
      </c>
      <c r="BC226" s="17">
        <f t="shared" si="165"/>
        <v>-9.6839355385073874E-3</v>
      </c>
      <c r="BD226" s="17">
        <f t="shared" si="165"/>
        <v>0.15543222061330497</v>
      </c>
      <c r="BE226" s="17">
        <f t="shared" si="165"/>
        <v>0.38487715414362045</v>
      </c>
      <c r="BF226" s="17">
        <f t="shared" si="165"/>
        <v>0.37418924413917959</v>
      </c>
      <c r="BG226" s="17">
        <f t="shared" si="165"/>
        <v>7.7833055335045462E-2</v>
      </c>
      <c r="BH226" s="17">
        <f t="shared" si="165"/>
        <v>0.4407038215595781</v>
      </c>
      <c r="BI226" s="17">
        <f t="shared" si="165"/>
        <v>0.14111170000209927</v>
      </c>
      <c r="BJ226" s="17">
        <f t="shared" si="165"/>
        <v>-2.0574491373940157E-2</v>
      </c>
      <c r="BK226" s="17">
        <f t="shared" si="165"/>
        <v>0.38423587281239657</v>
      </c>
      <c r="BL226" s="17">
        <f t="shared" si="165"/>
        <v>-6.4078915795807101E-2</v>
      </c>
      <c r="BM226" s="68">
        <f t="shared" si="165"/>
        <v>0.19189106064491329</v>
      </c>
      <c r="BN226" s="17">
        <f t="shared" si="165"/>
        <v>0.1686326188260345</v>
      </c>
      <c r="BO226" s="17">
        <f t="shared" si="165"/>
        <v>0.22914316872320753</v>
      </c>
      <c r="BP226" s="17">
        <f t="shared" si="165"/>
        <v>5.2700574211100165E-2</v>
      </c>
      <c r="BQ226" s="17">
        <f t="shared" si="165"/>
        <v>0.11950809155176788</v>
      </c>
      <c r="BR226" s="17">
        <f t="shared" si="165"/>
        <v>0.20061670569923754</v>
      </c>
      <c r="BS226" s="17">
        <f t="shared" si="165"/>
        <v>5.8152838308460221E-2</v>
      </c>
      <c r="BT226" s="17">
        <f t="shared" si="165"/>
        <v>0.27803795723808261</v>
      </c>
      <c r="BU226" s="17">
        <f t="shared" si="165"/>
        <v>0.12836422420137222</v>
      </c>
      <c r="BV226" s="17">
        <f t="shared" si="165"/>
        <v>-0.16480393964281845</v>
      </c>
      <c r="BW226" s="17">
        <f t="shared" si="165"/>
        <v>-0.18345699933728626</v>
      </c>
      <c r="BX226" s="17">
        <f t="shared" si="165"/>
        <v>0.17056354937860957</v>
      </c>
      <c r="BY226" s="17">
        <f t="shared" si="165"/>
        <v>0.32319037883840834</v>
      </c>
      <c r="BZ226" s="68">
        <f t="shared" si="165"/>
        <v>0.23375787053073094</v>
      </c>
      <c r="CA226" s="17">
        <f t="shared" si="165"/>
        <v>3.8901127313554391E-2</v>
      </c>
      <c r="CB226" s="17">
        <f t="shared" si="165"/>
        <v>-0.13128352931655604</v>
      </c>
      <c r="CC226" s="17">
        <f t="shared" si="165"/>
        <v>-0.16475725179074949</v>
      </c>
      <c r="CD226" s="17">
        <f t="shared" si="165"/>
        <v>-0.1612368464730024</v>
      </c>
      <c r="CE226" s="17">
        <f t="shared" si="165"/>
        <v>1.6891453270746055E-2</v>
      </c>
      <c r="CF226" s="17">
        <f t="shared" si="165"/>
        <v>4.9384733419122251E-2</v>
      </c>
      <c r="CG226" s="17">
        <f t="shared" si="165"/>
        <v>-0.28430251467148915</v>
      </c>
      <c r="CH226" s="17">
        <f t="shared" si="165"/>
        <v>8.3486923972934807E-2</v>
      </c>
      <c r="CI226" s="17">
        <f t="shared" si="165"/>
        <v>8.5286112322073657E-2</v>
      </c>
      <c r="CJ226" s="17">
        <f t="shared" si="165"/>
        <v>-7.3591096679531273E-2</v>
      </c>
      <c r="CK226" s="17">
        <f t="shared" si="165"/>
        <v>9.2705494090760773E-2</v>
      </c>
      <c r="CL226" s="17">
        <f t="shared" si="165"/>
        <v>9.2705494090760773E-2</v>
      </c>
      <c r="CM226" s="17">
        <f t="shared" si="165"/>
        <v>-0.1485821151433441</v>
      </c>
      <c r="CT226" s="7">
        <v>2009</v>
      </c>
      <c r="CU226" s="14">
        <v>400.61682481005113</v>
      </c>
      <c r="CV226" s="14">
        <v>27.88940747049605</v>
      </c>
      <c r="CW226" s="14">
        <v>17.554493146515391</v>
      </c>
      <c r="CX226" s="14">
        <v>175.16858994018492</v>
      </c>
      <c r="CY226" s="14">
        <v>143.8553884919487</v>
      </c>
      <c r="CZ226" s="14">
        <v>322.21857450437841</v>
      </c>
      <c r="DA226" s="14">
        <v>82.545906710794199</v>
      </c>
      <c r="DB226" s="14">
        <v>313.87256151270844</v>
      </c>
      <c r="DC226" s="14">
        <v>178.02602767565028</v>
      </c>
      <c r="DD226" s="14">
        <v>12.86994680390279</v>
      </c>
      <c r="DE226" s="14">
        <v>431.3615563940138</v>
      </c>
      <c r="DF226" s="14">
        <v>251.84976106017973</v>
      </c>
      <c r="DG226" s="71">
        <v>216.23925627191559</v>
      </c>
      <c r="DH226" s="14">
        <v>148.75055252522</v>
      </c>
      <c r="DI226" s="14">
        <v>10.58929065123</v>
      </c>
      <c r="DJ226" s="14">
        <v>4.5812361005963798</v>
      </c>
      <c r="DK226" s="14">
        <v>29.3806847886752</v>
      </c>
      <c r="DL226" s="14">
        <v>16.823549110358002</v>
      </c>
      <c r="DM226" s="14">
        <v>104.552908526626</v>
      </c>
      <c r="DN226" s="14">
        <v>3.2472993496945</v>
      </c>
      <c r="DO226" s="14">
        <v>147.58595548228601</v>
      </c>
      <c r="DP226" s="14">
        <v>18.758736416955699</v>
      </c>
      <c r="DQ226" s="14">
        <v>5.2627969788050302E-2</v>
      </c>
      <c r="DR226" s="14">
        <v>77.095972801182796</v>
      </c>
      <c r="DS226" s="14">
        <v>52.417742517607003</v>
      </c>
      <c r="DT226" s="71">
        <v>53.0726943910947</v>
      </c>
      <c r="DU226" s="14">
        <v>176.74029528257401</v>
      </c>
      <c r="DV226" s="14">
        <v>14.0835247811193</v>
      </c>
      <c r="DW226" s="14">
        <v>10.3006375021646</v>
      </c>
      <c r="DX226" s="14">
        <v>81.666069520518604</v>
      </c>
      <c r="DY226" s="14">
        <v>68.030028001111205</v>
      </c>
      <c r="DZ226" s="14">
        <v>141.348357145996</v>
      </c>
      <c r="EA226" s="14">
        <v>44.317747841764302</v>
      </c>
      <c r="EB226" s="14">
        <v>123.412400120542</v>
      </c>
      <c r="EC226" s="14">
        <v>96.171133607964293</v>
      </c>
      <c r="ED226" s="14">
        <v>4.9532798184163003</v>
      </c>
      <c r="EE226" s="14">
        <v>202.47684909801899</v>
      </c>
      <c r="EF226" s="14">
        <v>89.355437078355706</v>
      </c>
      <c r="EG226" s="71">
        <v>87.978574923403301</v>
      </c>
      <c r="EH226" s="14">
        <v>75.125977002257102</v>
      </c>
      <c r="EI226" s="14">
        <v>3.2165920381467501</v>
      </c>
      <c r="EJ226" s="14">
        <v>2.67261954375441</v>
      </c>
      <c r="EK226" s="14">
        <v>64.1218356309911</v>
      </c>
      <c r="EL226" s="14">
        <v>59.001811380479502</v>
      </c>
      <c r="EM226" s="14">
        <v>76.317308831756407</v>
      </c>
      <c r="EN226" s="14">
        <v>34.980859519335397</v>
      </c>
      <c r="EO226" s="14">
        <v>42.874205909880402</v>
      </c>
      <c r="EP226" s="14">
        <v>63.096157650730298</v>
      </c>
      <c r="EQ226" s="14">
        <v>7.8640390156984399</v>
      </c>
      <c r="ER226" s="14">
        <v>151.78873449481199</v>
      </c>
      <c r="ES226" s="14">
        <v>151.78873449481199</v>
      </c>
      <c r="ET226" s="14">
        <v>75.187986957417607</v>
      </c>
      <c r="EU226" s="14"/>
    </row>
    <row r="227" spans="1:151">
      <c r="A227" s="66" t="s">
        <v>202</v>
      </c>
      <c r="B227" s="17">
        <f>CORREL($AF$151:$AF$189,H59:H97)</f>
        <v>0.30141576932821995</v>
      </c>
      <c r="C227" s="17">
        <f t="shared" ref="C227:Q227" si="166">CORREL($AF$151:$AF$189,I59:I97)</f>
        <v>0.12400015551313201</v>
      </c>
      <c r="D227" s="17">
        <f t="shared" si="166"/>
        <v>0.15368379015195816</v>
      </c>
      <c r="E227" s="17">
        <f t="shared" si="166"/>
        <v>0.15194520226107769</v>
      </c>
      <c r="F227" s="17">
        <f t="shared" si="166"/>
        <v>0.14895518941826258</v>
      </c>
      <c r="G227" s="17">
        <f t="shared" si="166"/>
        <v>0.23486635337275993</v>
      </c>
      <c r="H227" s="17">
        <f t="shared" si="166"/>
        <v>0.27112556986672209</v>
      </c>
      <c r="I227" s="17">
        <f t="shared" si="166"/>
        <v>0.21601840353780827</v>
      </c>
      <c r="J227" s="17">
        <f t="shared" si="166"/>
        <v>0.35298220123817908</v>
      </c>
      <c r="K227" s="17">
        <f t="shared" si="166"/>
        <v>0.39373905944956938</v>
      </c>
      <c r="L227" s="17">
        <f t="shared" si="166"/>
        <v>0.41999761496702387</v>
      </c>
      <c r="M227" s="17">
        <f t="shared" si="166"/>
        <v>0.27379820640141062</v>
      </c>
      <c r="N227" s="17">
        <f t="shared" si="166"/>
        <v>0.40166673134352127</v>
      </c>
      <c r="O227" s="17">
        <f t="shared" si="166"/>
        <v>0.41152776857676321</v>
      </c>
      <c r="P227" s="17">
        <f t="shared" si="166"/>
        <v>0.41588416067270501</v>
      </c>
      <c r="Q227" s="17">
        <f t="shared" si="166"/>
        <v>0.37815596126967915</v>
      </c>
      <c r="S227" s="17">
        <f t="shared" si="155"/>
        <v>6.2219490295391248E-2</v>
      </c>
      <c r="T227" s="17">
        <f t="shared" si="152"/>
        <v>0.45199352243591451</v>
      </c>
      <c r="U227" s="17">
        <f t="shared" si="152"/>
        <v>0.35025522086312455</v>
      </c>
      <c r="V227" s="17">
        <f t="shared" si="152"/>
        <v>0.35579786671919944</v>
      </c>
      <c r="W227" s="17">
        <f t="shared" si="152"/>
        <v>0.36545326536840061</v>
      </c>
      <c r="X227" s="17">
        <f t="shared" si="152"/>
        <v>0.15008254157569265</v>
      </c>
      <c r="Y227" s="17">
        <f t="shared" si="152"/>
        <v>9.5013206310242834E-2</v>
      </c>
      <c r="Z227" s="17">
        <f t="shared" si="152"/>
        <v>0.18656789505345459</v>
      </c>
      <c r="AA227" s="17">
        <f t="shared" si="152"/>
        <v>2.7514101707643124E-2</v>
      </c>
      <c r="AB227" s="17">
        <f t="shared" si="152"/>
        <v>1.3138579863658396E-2</v>
      </c>
      <c r="AC227" s="17">
        <f t="shared" si="152"/>
        <v>7.7701053975660073E-3</v>
      </c>
      <c r="AD227" s="17">
        <f t="shared" si="152"/>
        <v>9.1672686000370762E-2</v>
      </c>
      <c r="AE227" s="17">
        <f t="shared" si="152"/>
        <v>1.1259492196476255E-2</v>
      </c>
      <c r="AF227" s="17">
        <f t="shared" si="152"/>
        <v>9.2456481670191559E-3</v>
      </c>
      <c r="AG227" s="17">
        <f t="shared" si="152"/>
        <v>8.4592852230056456E-3</v>
      </c>
      <c r="AH227" s="17">
        <f t="shared" si="152"/>
        <v>1.7613525145719559E-2</v>
      </c>
      <c r="AM227" s="66" t="s">
        <v>202</v>
      </c>
      <c r="AN227" s="17">
        <f>CORREL($AF$151:$AF$189,CU$197:CU$235)</f>
        <v>-0.29888895010527256</v>
      </c>
      <c r="AO227" s="17">
        <f t="shared" ref="AO227:CM227" si="167">CORREL($AF$151:$AF$189,CV$197:CV$235)</f>
        <v>-0.20164169646484517</v>
      </c>
      <c r="AP227" s="17">
        <f t="shared" si="167"/>
        <v>-0.17633804363556727</v>
      </c>
      <c r="AQ227" s="17">
        <f t="shared" si="167"/>
        <v>-0.20161533532258769</v>
      </c>
      <c r="AR227" s="17">
        <f t="shared" si="167"/>
        <v>-0.38677795923205838</v>
      </c>
      <c r="AS227" s="17">
        <f t="shared" si="167"/>
        <v>-0.2963496158484033</v>
      </c>
      <c r="AT227" s="17">
        <f t="shared" si="167"/>
        <v>-0.25618344984095093</v>
      </c>
      <c r="AU227" s="17">
        <f t="shared" si="167"/>
        <v>-0.35140391186733588</v>
      </c>
      <c r="AV227" s="17">
        <f t="shared" si="167"/>
        <v>-0.20785436275440838</v>
      </c>
      <c r="AW227" s="17">
        <f t="shared" si="167"/>
        <v>-9.3707889653277421E-2</v>
      </c>
      <c r="AX227" s="17">
        <f t="shared" si="167"/>
        <v>-0.43289856352377348</v>
      </c>
      <c r="AY227" s="17">
        <f t="shared" si="167"/>
        <v>-7.5664303015031936E-2</v>
      </c>
      <c r="AZ227" s="68">
        <f t="shared" si="167"/>
        <v>-0.33124741570999694</v>
      </c>
      <c r="BA227" s="17">
        <f t="shared" si="167"/>
        <v>-0.45055859446427232</v>
      </c>
      <c r="BB227" s="17">
        <f t="shared" si="167"/>
        <v>-0.16808652728289813</v>
      </c>
      <c r="BC227" s="17">
        <f t="shared" si="167"/>
        <v>-0.11725475457861731</v>
      </c>
      <c r="BD227" s="17">
        <f t="shared" si="167"/>
        <v>-0.33545929232812127</v>
      </c>
      <c r="BE227" s="17">
        <f t="shared" si="167"/>
        <v>-0.41914282342409803</v>
      </c>
      <c r="BF227" s="17">
        <f t="shared" si="167"/>
        <v>-0.55651885768468368</v>
      </c>
      <c r="BG227" s="17">
        <f t="shared" si="167"/>
        <v>-0.2472283958091028</v>
      </c>
      <c r="BH227" s="17">
        <f t="shared" si="167"/>
        <v>-0.3830913003403365</v>
      </c>
      <c r="BI227" s="17">
        <f t="shared" si="167"/>
        <v>-0.35077708661857959</v>
      </c>
      <c r="BJ227" s="17">
        <f t="shared" si="167"/>
        <v>-0.1437228689135277</v>
      </c>
      <c r="BK227" s="17">
        <f t="shared" si="167"/>
        <v>-0.54229124744165957</v>
      </c>
      <c r="BL227" s="17">
        <f t="shared" si="167"/>
        <v>-0.16297182768751511</v>
      </c>
      <c r="BM227" s="68">
        <f t="shared" si="167"/>
        <v>-0.44201360889443009</v>
      </c>
      <c r="BN227" s="17">
        <f t="shared" si="167"/>
        <v>-0.12432144625726688</v>
      </c>
      <c r="BO227" s="17">
        <f t="shared" si="167"/>
        <v>-0.21822910874631676</v>
      </c>
      <c r="BP227" s="17">
        <f t="shared" si="167"/>
        <v>-0.17396927734879844</v>
      </c>
      <c r="BQ227" s="17">
        <f t="shared" si="167"/>
        <v>-0.1630492523718976</v>
      </c>
      <c r="BR227" s="17">
        <f t="shared" si="167"/>
        <v>-0.24534093603777313</v>
      </c>
      <c r="BS227" s="17">
        <f t="shared" si="167"/>
        <v>-0.1046920842580978</v>
      </c>
      <c r="BT227" s="17">
        <f t="shared" si="167"/>
        <v>-0.29315956401861903</v>
      </c>
      <c r="BU227" s="17">
        <f t="shared" si="167"/>
        <v>-0.12381322725258355</v>
      </c>
      <c r="BV227" s="17">
        <f t="shared" si="167"/>
        <v>-3.8578159518926632E-2</v>
      </c>
      <c r="BW227" s="17">
        <f t="shared" si="167"/>
        <v>8.6956637608741491E-2</v>
      </c>
      <c r="BX227" s="17">
        <f t="shared" si="167"/>
        <v>-0.14425944675381192</v>
      </c>
      <c r="BY227" s="17">
        <f t="shared" si="167"/>
        <v>-0.18438196575867405</v>
      </c>
      <c r="BZ227" s="68">
        <f t="shared" si="167"/>
        <v>-0.27615892892184768</v>
      </c>
      <c r="CA227" s="17">
        <f t="shared" si="167"/>
        <v>-0.13175980597265802</v>
      </c>
      <c r="CB227" s="17">
        <f t="shared" si="167"/>
        <v>7.5801166821511168E-2</v>
      </c>
      <c r="CC227" s="17">
        <f t="shared" si="167"/>
        <v>3.2492336249290703E-2</v>
      </c>
      <c r="CD227" s="17">
        <f t="shared" si="167"/>
        <v>0.12416885416577959</v>
      </c>
      <c r="CE227" s="17">
        <f t="shared" si="167"/>
        <v>-0.11391689729340745</v>
      </c>
      <c r="CF227" s="17">
        <f t="shared" si="167"/>
        <v>-9.0277339694971162E-2</v>
      </c>
      <c r="CG227" s="17">
        <f t="shared" si="167"/>
        <v>0.11631643439337166</v>
      </c>
      <c r="CH227" s="17">
        <f t="shared" si="167"/>
        <v>-0.15412406279498519</v>
      </c>
      <c r="CI227" s="17">
        <f t="shared" si="167"/>
        <v>-9.0866553121680405E-2</v>
      </c>
      <c r="CJ227" s="17">
        <f t="shared" si="167"/>
        <v>-0.11371888623810024</v>
      </c>
      <c r="CK227" s="17">
        <f t="shared" si="167"/>
        <v>-0.17208899058490931</v>
      </c>
      <c r="CL227" s="17">
        <f t="shared" si="167"/>
        <v>-0.17208899058490931</v>
      </c>
      <c r="CM227" s="17">
        <f t="shared" si="167"/>
        <v>2.0693622278388443E-2</v>
      </c>
      <c r="CT227" s="7">
        <v>2010</v>
      </c>
      <c r="CU227" s="14">
        <v>398.66238327089718</v>
      </c>
      <c r="CV227" s="14">
        <v>64.251974979850303</v>
      </c>
      <c r="CW227" s="14">
        <v>40.063759661488731</v>
      </c>
      <c r="CX227" s="14">
        <v>364.07136235102649</v>
      </c>
      <c r="CY227" s="14">
        <v>352.48659990114658</v>
      </c>
      <c r="CZ227" s="14">
        <v>332.80620455832263</v>
      </c>
      <c r="DA227" s="14">
        <v>168.49686951080929</v>
      </c>
      <c r="DB227" s="14">
        <v>365.74343321480058</v>
      </c>
      <c r="DC227" s="14">
        <v>244.20987227106039</v>
      </c>
      <c r="DD227" s="14">
        <v>26.377318014333056</v>
      </c>
      <c r="DE227" s="14">
        <v>596.34099514397496</v>
      </c>
      <c r="DF227" s="14">
        <v>273.32635926629172</v>
      </c>
      <c r="DG227" s="71">
        <v>337.27548542547601</v>
      </c>
      <c r="DH227" s="14">
        <v>205.61591812161299</v>
      </c>
      <c r="DI227" s="14">
        <v>17.386666626102802</v>
      </c>
      <c r="DJ227" s="14">
        <v>14.8947365880418</v>
      </c>
      <c r="DK227" s="14">
        <v>94.622290592075501</v>
      </c>
      <c r="DL227" s="14">
        <v>149.101538435442</v>
      </c>
      <c r="DM227" s="14">
        <v>149.32384586580201</v>
      </c>
      <c r="DN227" s="14">
        <v>31.606973913077201</v>
      </c>
      <c r="DO227" s="14">
        <v>206.77288895780799</v>
      </c>
      <c r="DP227" s="14">
        <v>51.609042302824598</v>
      </c>
      <c r="DQ227" s="14">
        <v>0.154468155176994</v>
      </c>
      <c r="DR227" s="14">
        <v>192.74575334010399</v>
      </c>
      <c r="DS227" s="14">
        <v>60.2851783887807</v>
      </c>
      <c r="DT227" s="71">
        <v>115.07541234473</v>
      </c>
      <c r="DU227" s="14">
        <v>135.224946138603</v>
      </c>
      <c r="DV227" s="14">
        <v>29.243804004664799</v>
      </c>
      <c r="DW227" s="14">
        <v>17.864455073147099</v>
      </c>
      <c r="DX227" s="14">
        <v>114.901693782221</v>
      </c>
      <c r="DY227" s="14">
        <v>111.99805809265</v>
      </c>
      <c r="DZ227" s="14">
        <v>110.409664653966</v>
      </c>
      <c r="EA227" s="14">
        <v>80.342775133433506</v>
      </c>
      <c r="EB227" s="14">
        <v>104.24350771274</v>
      </c>
      <c r="EC227" s="14">
        <v>45.035724986969797</v>
      </c>
      <c r="ED227" s="14">
        <v>1.5748900090404601</v>
      </c>
      <c r="EE227" s="14">
        <v>191.705862489634</v>
      </c>
      <c r="EF227" s="14">
        <v>106.895003973765</v>
      </c>
      <c r="EG227" s="71">
        <v>109.949303570003</v>
      </c>
      <c r="EH227" s="14">
        <v>57.8215190106812</v>
      </c>
      <c r="EI227" s="14">
        <v>17.621504349082699</v>
      </c>
      <c r="EJ227" s="14">
        <v>7.3045680002998301</v>
      </c>
      <c r="EK227" s="14">
        <v>154.54737797672999</v>
      </c>
      <c r="EL227" s="14">
        <v>91.387003373054597</v>
      </c>
      <c r="EM227" s="14">
        <v>73.072694038554602</v>
      </c>
      <c r="EN227" s="14">
        <v>56.547120464298601</v>
      </c>
      <c r="EO227" s="14">
        <v>54.727036544252599</v>
      </c>
      <c r="EP227" s="14">
        <v>147.56510498126599</v>
      </c>
      <c r="EQ227" s="14">
        <v>24.647959850115601</v>
      </c>
      <c r="ER227" s="14">
        <v>211.889379314237</v>
      </c>
      <c r="ES227" s="14">
        <v>211.889379314237</v>
      </c>
      <c r="ET227" s="14">
        <v>112.250769510743</v>
      </c>
      <c r="EU227" s="14"/>
    </row>
    <row r="228" spans="1:151">
      <c r="A228" s="66" t="s">
        <v>203</v>
      </c>
      <c r="B228" s="17">
        <f>CORREL($AG$151:$AG$189,H59:H97)</f>
        <v>-8.1784811807137633E-2</v>
      </c>
      <c r="C228" s="17">
        <f t="shared" ref="C228:Q228" si="168">CORREL($AG$151:$AG$189,I59:I97)</f>
        <v>4.4342278043559599E-2</v>
      </c>
      <c r="D228" s="17">
        <f t="shared" si="168"/>
        <v>-1.7155233594871928E-2</v>
      </c>
      <c r="E228" s="17">
        <f t="shared" si="168"/>
        <v>-3.505185292020666E-3</v>
      </c>
      <c r="F228" s="17">
        <f t="shared" si="168"/>
        <v>-1.5116180992809005E-2</v>
      </c>
      <c r="G228" s="17">
        <f t="shared" si="168"/>
        <v>9.5754885340504317E-2</v>
      </c>
      <c r="H228" s="17">
        <f t="shared" si="168"/>
        <v>1.460962502450888E-2</v>
      </c>
      <c r="I228" s="17">
        <f t="shared" si="168"/>
        <v>6.1560303950916627E-2</v>
      </c>
      <c r="J228" s="17">
        <f t="shared" si="168"/>
        <v>6.7962085932367133E-2</v>
      </c>
      <c r="K228" s="17">
        <f t="shared" si="168"/>
        <v>1.2414128964702887E-2</v>
      </c>
      <c r="L228" s="17">
        <f t="shared" si="168"/>
        <v>-5.4252501674776653E-2</v>
      </c>
      <c r="M228" s="17">
        <f t="shared" si="168"/>
        <v>2.596704124667687E-2</v>
      </c>
      <c r="N228" s="17">
        <f t="shared" si="168"/>
        <v>5.1809696813106534E-3</v>
      </c>
      <c r="O228" s="17">
        <f t="shared" si="168"/>
        <v>2.1745690599869871E-2</v>
      </c>
      <c r="P228" s="17">
        <f t="shared" si="168"/>
        <v>1.6832564063659919E-2</v>
      </c>
      <c r="Q228" s="17">
        <f t="shared" si="168"/>
        <v>-2.435933303896223E-2</v>
      </c>
      <c r="S228" s="17">
        <f t="shared" si="155"/>
        <v>0.62062894355932241</v>
      </c>
      <c r="T228" s="17">
        <f t="shared" si="152"/>
        <v>0.78866884634973056</v>
      </c>
      <c r="U228" s="17">
        <f t="shared" si="152"/>
        <v>0.91744215269710416</v>
      </c>
      <c r="V228" s="17">
        <f t="shared" si="152"/>
        <v>0.98310389056458747</v>
      </c>
      <c r="W228" s="17">
        <f t="shared" si="152"/>
        <v>0.92722699058787328</v>
      </c>
      <c r="X228" s="17">
        <f t="shared" si="152"/>
        <v>0.56200344539472957</v>
      </c>
      <c r="Y228" s="17">
        <f t="shared" si="152"/>
        <v>0.9296595028009853</v>
      </c>
      <c r="Z228" s="17">
        <f t="shared" si="152"/>
        <v>0.70967743358663693</v>
      </c>
      <c r="AA228" s="17">
        <f t="shared" si="152"/>
        <v>0.68100641460811651</v>
      </c>
      <c r="AB228" s="17">
        <f t="shared" si="152"/>
        <v>0.94020941371522992</v>
      </c>
      <c r="AC228" s="17">
        <f t="shared" si="152"/>
        <v>0.7428925814465428</v>
      </c>
      <c r="AD228" s="17">
        <f t="shared" si="152"/>
        <v>0.87531235030819965</v>
      </c>
      <c r="AE228" s="17">
        <f t="shared" si="152"/>
        <v>0.97502819640114713</v>
      </c>
      <c r="AF228" s="17">
        <f t="shared" si="152"/>
        <v>0.8954598208141098</v>
      </c>
      <c r="AG228" s="17">
        <f t="shared" si="152"/>
        <v>0.91898979134343439</v>
      </c>
      <c r="AH228" s="17">
        <f t="shared" si="152"/>
        <v>0.8829771118586196</v>
      </c>
      <c r="AM228" s="66" t="s">
        <v>203</v>
      </c>
      <c r="AN228" s="17">
        <f>CORREL($AG$151:$AG$189,CU$197:CU$235)</f>
        <v>0.32806127940781438</v>
      </c>
      <c r="AO228" s="17">
        <f t="shared" ref="AO228:CM228" si="169">CORREL($AG$151:$AG$189,CV$197:CV$235)</f>
        <v>0.12010204133138665</v>
      </c>
      <c r="AP228" s="17">
        <f t="shared" si="169"/>
        <v>7.1213613925411062E-2</v>
      </c>
      <c r="AQ228" s="17">
        <f t="shared" si="169"/>
        <v>0.13582336053515751</v>
      </c>
      <c r="AR228" s="17">
        <f t="shared" si="169"/>
        <v>0.34041415686322873</v>
      </c>
      <c r="AS228" s="17">
        <f t="shared" si="169"/>
        <v>0.3636166828910129</v>
      </c>
      <c r="AT228" s="17">
        <f t="shared" si="169"/>
        <v>6.6786616388849127E-2</v>
      </c>
      <c r="AU228" s="17">
        <f t="shared" si="169"/>
        <v>0.32646675870913233</v>
      </c>
      <c r="AV228" s="17">
        <f t="shared" si="169"/>
        <v>0.12756427431439635</v>
      </c>
      <c r="AW228" s="17">
        <f t="shared" si="169"/>
        <v>6.1755218946998161E-2</v>
      </c>
      <c r="AX228" s="17">
        <f t="shared" si="169"/>
        <v>0.13552096616683063</v>
      </c>
      <c r="AY228" s="17">
        <f t="shared" si="169"/>
        <v>0.20508295813592919</v>
      </c>
      <c r="AZ228" s="68">
        <f t="shared" si="169"/>
        <v>0.21212932409516183</v>
      </c>
      <c r="BA228" s="17">
        <f t="shared" si="169"/>
        <v>0.14233879270413477</v>
      </c>
      <c r="BB228" s="17">
        <f t="shared" si="169"/>
        <v>0.10505640973921597</v>
      </c>
      <c r="BC228" s="17">
        <f t="shared" si="169"/>
        <v>-1.0860239418972923E-2</v>
      </c>
      <c r="BD228" s="17">
        <f t="shared" si="169"/>
        <v>6.0828342872881025E-2</v>
      </c>
      <c r="BE228" s="17">
        <f t="shared" si="169"/>
        <v>0.13193727934193089</v>
      </c>
      <c r="BF228" s="17">
        <f t="shared" si="169"/>
        <v>5.8101227295418285E-2</v>
      </c>
      <c r="BG228" s="17">
        <f t="shared" si="169"/>
        <v>0.12002186097412147</v>
      </c>
      <c r="BH228" s="17">
        <f t="shared" si="169"/>
        <v>8.2147385578627594E-2</v>
      </c>
      <c r="BI228" s="17">
        <f t="shared" si="169"/>
        <v>0.16653511314306868</v>
      </c>
      <c r="BJ228" s="17">
        <f t="shared" si="169"/>
        <v>0.16067670436224335</v>
      </c>
      <c r="BK228" s="17">
        <f t="shared" si="169"/>
        <v>-9.0379761974896302E-3</v>
      </c>
      <c r="BL228" s="17">
        <f t="shared" si="169"/>
        <v>-7.8163185840231492E-2</v>
      </c>
      <c r="BM228" s="68">
        <f t="shared" si="169"/>
        <v>1.2009413383468909E-2</v>
      </c>
      <c r="BN228" s="17">
        <f t="shared" si="169"/>
        <v>0.32678997875311255</v>
      </c>
      <c r="BO228" s="17">
        <f t="shared" si="169"/>
        <v>0.28024930025271583</v>
      </c>
      <c r="BP228" s="17">
        <f t="shared" si="169"/>
        <v>0.23706790017732199</v>
      </c>
      <c r="BQ228" s="17">
        <f t="shared" si="169"/>
        <v>0.38721101678185238</v>
      </c>
      <c r="BR228" s="17">
        <f t="shared" si="169"/>
        <v>0.3008252638873572</v>
      </c>
      <c r="BS228" s="17">
        <f t="shared" si="169"/>
        <v>0.35399331517236032</v>
      </c>
      <c r="BT228" s="17">
        <f t="shared" si="169"/>
        <v>0.10695492165372454</v>
      </c>
      <c r="BU228" s="17">
        <f t="shared" si="169"/>
        <v>0.26696304561368883</v>
      </c>
      <c r="BV228" s="17">
        <f t="shared" si="169"/>
        <v>-0.12706338270767153</v>
      </c>
      <c r="BW228" s="17">
        <f t="shared" si="169"/>
        <v>-2.765646612417056E-2</v>
      </c>
      <c r="BX228" s="17">
        <f t="shared" si="169"/>
        <v>0.12230721578456138</v>
      </c>
      <c r="BY228" s="17">
        <f t="shared" si="169"/>
        <v>0.21873517831544262</v>
      </c>
      <c r="BZ228" s="68">
        <f t="shared" si="169"/>
        <v>0.29222842398016924</v>
      </c>
      <c r="CA228" s="17">
        <f t="shared" si="169"/>
        <v>0.22667724926046931</v>
      </c>
      <c r="CB228" s="17">
        <f t="shared" si="169"/>
        <v>-0.25937917366858504</v>
      </c>
      <c r="CC228" s="17">
        <f t="shared" si="169"/>
        <v>-0.28384345269961808</v>
      </c>
      <c r="CD228" s="17">
        <f t="shared" si="169"/>
        <v>-0.2000557512229458</v>
      </c>
      <c r="CE228" s="17">
        <f t="shared" si="169"/>
        <v>0.28516103541699994</v>
      </c>
      <c r="CF228" s="17">
        <f t="shared" si="169"/>
        <v>0.30873870265561359</v>
      </c>
      <c r="CG228" s="17">
        <f t="shared" si="169"/>
        <v>-0.10197058848335872</v>
      </c>
      <c r="CH228" s="17">
        <f t="shared" si="169"/>
        <v>0.30521801736225196</v>
      </c>
      <c r="CI228" s="17">
        <f t="shared" si="169"/>
        <v>0.18063824162633235</v>
      </c>
      <c r="CJ228" s="17">
        <f t="shared" si="169"/>
        <v>5.3693049357833492E-2</v>
      </c>
      <c r="CK228" s="17">
        <f t="shared" si="169"/>
        <v>0.16881595333356109</v>
      </c>
      <c r="CL228" s="17">
        <f t="shared" si="169"/>
        <v>0.16881595333356109</v>
      </c>
      <c r="CM228" s="17">
        <f t="shared" si="169"/>
        <v>9.3205997341612778E-2</v>
      </c>
      <c r="CT228" s="7">
        <v>2011</v>
      </c>
      <c r="CU228" s="14">
        <v>409.20089825397457</v>
      </c>
      <c r="CV228" s="14">
        <v>41.069372268204567</v>
      </c>
      <c r="CW228" s="14">
        <v>32.127690764055849</v>
      </c>
      <c r="CX228" s="14">
        <v>231.24866182469751</v>
      </c>
      <c r="CY228" s="14">
        <v>151.40235409886242</v>
      </c>
      <c r="CZ228" s="14">
        <v>347.17591099090828</v>
      </c>
      <c r="DA228" s="14">
        <v>105.46300490834044</v>
      </c>
      <c r="DB228" s="14">
        <v>374.22915283795408</v>
      </c>
      <c r="DC228" s="14">
        <v>176.84033244643891</v>
      </c>
      <c r="DD228" s="14">
        <v>40.295219324432985</v>
      </c>
      <c r="DE228" s="14">
        <v>471.37482347885299</v>
      </c>
      <c r="DF228" s="14">
        <v>232.07366055849758</v>
      </c>
      <c r="DG228" s="71">
        <v>232.8678281540985</v>
      </c>
      <c r="DH228" s="14">
        <v>179.373688668667</v>
      </c>
      <c r="DI228" s="14">
        <v>6.6287315288400999</v>
      </c>
      <c r="DJ228" s="14">
        <v>5.7768332149660804</v>
      </c>
      <c r="DK228" s="14">
        <v>29.891556168523501</v>
      </c>
      <c r="DL228" s="14">
        <v>45.054610475248303</v>
      </c>
      <c r="DM228" s="14">
        <v>124.43335928335</v>
      </c>
      <c r="DN228" s="14">
        <v>1.95982546053784</v>
      </c>
      <c r="DO228" s="14">
        <v>199.48592691925501</v>
      </c>
      <c r="DP228" s="14">
        <v>27.1379865763409</v>
      </c>
      <c r="DQ228" s="14">
        <v>0.10374085532125001</v>
      </c>
      <c r="DR228" s="14">
        <v>132.79653712809099</v>
      </c>
      <c r="DS228" s="14">
        <v>46.140188755421299</v>
      </c>
      <c r="DT228" s="71">
        <v>63.4149267914093</v>
      </c>
      <c r="DU228" s="14">
        <v>151.842688070528</v>
      </c>
      <c r="DV228" s="14">
        <v>2.7977489869559702</v>
      </c>
      <c r="DW228" s="14">
        <v>3.30563423932557</v>
      </c>
      <c r="DX228" s="14">
        <v>54.942316924387001</v>
      </c>
      <c r="DY228" s="14">
        <v>54.998673866474498</v>
      </c>
      <c r="DZ228" s="14">
        <v>124.52022471118001</v>
      </c>
      <c r="EA228" s="14">
        <v>17.047764658760201</v>
      </c>
      <c r="EB228" s="14">
        <v>132.11724426128899</v>
      </c>
      <c r="EC228" s="14">
        <v>45.153355718523997</v>
      </c>
      <c r="ED228" s="14">
        <v>2.3187242842690399</v>
      </c>
      <c r="EE228" s="14">
        <v>153.857960321641</v>
      </c>
      <c r="EF228" s="14">
        <v>85.462847615081301</v>
      </c>
      <c r="EG228" s="71">
        <v>75.117088576568094</v>
      </c>
      <c r="EH228" s="14">
        <v>77.984521514779601</v>
      </c>
      <c r="EI228" s="14">
        <v>31.642891752408499</v>
      </c>
      <c r="EJ228" s="14">
        <v>23.0452233097642</v>
      </c>
      <c r="EK228" s="14">
        <v>146.41478873178701</v>
      </c>
      <c r="EL228" s="14">
        <v>51.349069757139603</v>
      </c>
      <c r="EM228" s="14">
        <v>98.2223269963783</v>
      </c>
      <c r="EN228" s="14">
        <v>86.455414789042393</v>
      </c>
      <c r="EO228" s="14">
        <v>42.625981657410101</v>
      </c>
      <c r="EP228" s="14">
        <v>104.548990151574</v>
      </c>
      <c r="EQ228" s="14">
        <v>37.872754184842698</v>
      </c>
      <c r="ER228" s="14">
        <v>184.720326029121</v>
      </c>
      <c r="ES228" s="14">
        <v>184.720326029121</v>
      </c>
      <c r="ET228" s="14">
        <v>94.335812786121096</v>
      </c>
      <c r="EU228" s="14"/>
    </row>
    <row r="229" spans="1:151">
      <c r="A229" s="66" t="s">
        <v>212</v>
      </c>
      <c r="B229" s="17">
        <f>CORREL($AH$151:$AH$189,H59:H97)</f>
        <v>0.21581447590461111</v>
      </c>
      <c r="C229" s="17">
        <f t="shared" ref="C229:Q229" si="170">CORREL($AH$151:$AH$189,I59:I97)</f>
        <v>0.27099412387454636</v>
      </c>
      <c r="D229" s="17">
        <f t="shared" si="170"/>
        <v>0.29338889506247556</v>
      </c>
      <c r="E229" s="17">
        <f t="shared" si="170"/>
        <v>0.27345164846234354</v>
      </c>
      <c r="F229" s="17">
        <f t="shared" si="170"/>
        <v>0.29470065337920964</v>
      </c>
      <c r="G229" s="17">
        <f t="shared" si="170"/>
        <v>0.28785913410786379</v>
      </c>
      <c r="H229" s="17">
        <f t="shared" si="170"/>
        <v>0.21169128872448639</v>
      </c>
      <c r="I229" s="17">
        <f t="shared" si="170"/>
        <v>0.24811928467584693</v>
      </c>
      <c r="J229" s="17">
        <f t="shared" si="170"/>
        <v>0.23248522084893725</v>
      </c>
      <c r="K229" s="17">
        <f t="shared" si="170"/>
        <v>0.32132621871198674</v>
      </c>
      <c r="L229" s="17">
        <f t="shared" si="170"/>
        <v>0.25842830305989617</v>
      </c>
      <c r="M229" s="17">
        <f t="shared" si="170"/>
        <v>0.32572125335325519</v>
      </c>
      <c r="N229" s="17">
        <f t="shared" si="170"/>
        <v>0.19704683939990933</v>
      </c>
      <c r="O229" s="17">
        <f t="shared" si="170"/>
        <v>0.1886402959657279</v>
      </c>
      <c r="P229" s="17">
        <f t="shared" si="170"/>
        <v>0.17791648788560124</v>
      </c>
      <c r="Q229" s="17">
        <f t="shared" si="170"/>
        <v>0.20845634528935736</v>
      </c>
      <c r="S229" s="17">
        <f t="shared" si="155"/>
        <v>0.18699421860821672</v>
      </c>
      <c r="T229" s="17">
        <f t="shared" si="152"/>
        <v>9.5179879983239762E-2</v>
      </c>
      <c r="U229" s="17">
        <f t="shared" si="152"/>
        <v>6.9874151822825886E-2</v>
      </c>
      <c r="V229" s="17">
        <f t="shared" si="152"/>
        <v>9.2100668773885522E-2</v>
      </c>
      <c r="W229" s="17">
        <f t="shared" si="152"/>
        <v>6.8574951022238317E-2</v>
      </c>
      <c r="X229" s="17">
        <f t="shared" si="152"/>
        <v>7.5565175282850949E-2</v>
      </c>
      <c r="Y229" s="17">
        <f t="shared" si="152"/>
        <v>0.19576240782338492</v>
      </c>
      <c r="Z229" s="17">
        <f t="shared" si="152"/>
        <v>0.12775399600188114</v>
      </c>
      <c r="AA229" s="17">
        <f t="shared" si="152"/>
        <v>0.1543792083372052</v>
      </c>
      <c r="AB229" s="17">
        <f t="shared" si="152"/>
        <v>4.608205518623526E-2</v>
      </c>
      <c r="AC229" s="17">
        <f t="shared" si="152"/>
        <v>0.1121748530341751</v>
      </c>
      <c r="AD229" s="17">
        <f t="shared" si="152"/>
        <v>4.3021266077752543E-2</v>
      </c>
      <c r="AE229" s="17">
        <f t="shared" si="152"/>
        <v>0.22922726033408786</v>
      </c>
      <c r="AF229" s="17">
        <f t="shared" si="152"/>
        <v>0.25010618707587379</v>
      </c>
      <c r="AG229" s="17">
        <f t="shared" si="152"/>
        <v>0.27853666166365054</v>
      </c>
      <c r="AH229" s="17">
        <f t="shared" si="152"/>
        <v>0.20284102965445738</v>
      </c>
      <c r="AM229" s="66" t="s">
        <v>212</v>
      </c>
      <c r="AN229" s="17">
        <f>CORREL($AH$151:$AH$189,CU$197:CU$235)</f>
        <v>-0.1963183967773994</v>
      </c>
      <c r="AO229" s="17">
        <f t="shared" ref="AO229:CM229" si="171">CORREL($AH$151:$AH$189,CV$197:CV$235)</f>
        <v>0.16315857172716622</v>
      </c>
      <c r="AP229" s="17">
        <f t="shared" si="171"/>
        <v>0.23640413178303124</v>
      </c>
      <c r="AQ229" s="17">
        <f t="shared" si="171"/>
        <v>0.11188563735975861</v>
      </c>
      <c r="AR229" s="17">
        <f t="shared" si="171"/>
        <v>-0.11758203127777959</v>
      </c>
      <c r="AS229" s="17">
        <f t="shared" si="171"/>
        <v>-0.23091804961278195</v>
      </c>
      <c r="AT229" s="17">
        <f t="shared" si="171"/>
        <v>-7.1519271074503205E-2</v>
      </c>
      <c r="AU229" s="17">
        <f t="shared" si="171"/>
        <v>-0.11493314852842799</v>
      </c>
      <c r="AV229" s="17">
        <f t="shared" si="171"/>
        <v>-8.2277799249693376E-2</v>
      </c>
      <c r="AW229" s="17">
        <f t="shared" si="171"/>
        <v>7.0765357531194879E-3</v>
      </c>
      <c r="AX229" s="17">
        <f t="shared" si="171"/>
        <v>-0.14769716196084062</v>
      </c>
      <c r="AY229" s="17">
        <f t="shared" si="171"/>
        <v>-6.8565157527646886E-2</v>
      </c>
      <c r="AZ229" s="68">
        <f t="shared" si="171"/>
        <v>-2.2890430534599462E-2</v>
      </c>
      <c r="BA229" s="17">
        <f t="shared" si="171"/>
        <v>-0.17226952852658411</v>
      </c>
      <c r="BB229" s="17">
        <f t="shared" si="171"/>
        <v>1.1795548035209942E-2</v>
      </c>
      <c r="BC229" s="17">
        <f t="shared" si="171"/>
        <v>4.8469172027325994E-2</v>
      </c>
      <c r="BD229" s="17">
        <f t="shared" si="171"/>
        <v>2.4037792764098471E-2</v>
      </c>
      <c r="BE229" s="17">
        <f t="shared" si="171"/>
        <v>-5.9098297735685923E-2</v>
      </c>
      <c r="BF229" s="17">
        <f t="shared" si="171"/>
        <v>-0.2164757910145477</v>
      </c>
      <c r="BG229" s="17">
        <f t="shared" si="171"/>
        <v>-4.2633990145772927E-3</v>
      </c>
      <c r="BH229" s="17">
        <f t="shared" si="171"/>
        <v>-0.18087931560376311</v>
      </c>
      <c r="BI229" s="17">
        <f t="shared" si="171"/>
        <v>-0.13726447307725997</v>
      </c>
      <c r="BJ229" s="17">
        <f t="shared" si="171"/>
        <v>6.7855291034699422E-2</v>
      </c>
      <c r="BK229" s="17">
        <f t="shared" si="171"/>
        <v>-0.14190069428110541</v>
      </c>
      <c r="BL229" s="17">
        <f t="shared" si="171"/>
        <v>0.12793545613829413</v>
      </c>
      <c r="BM229" s="68">
        <f t="shared" si="171"/>
        <v>-3.6601385278613667E-2</v>
      </c>
      <c r="BN229" s="17">
        <f t="shared" si="171"/>
        <v>-6.7655084782684933E-3</v>
      </c>
      <c r="BO229" s="17">
        <f t="shared" si="171"/>
        <v>0.1573449702666789</v>
      </c>
      <c r="BP229" s="17">
        <f t="shared" si="171"/>
        <v>0.25677422179517412</v>
      </c>
      <c r="BQ229" s="17">
        <f t="shared" si="171"/>
        <v>8.1768680784084544E-2</v>
      </c>
      <c r="BR229" s="17">
        <f t="shared" si="171"/>
        <v>-0.12200951035206486</v>
      </c>
      <c r="BS229" s="17">
        <f t="shared" si="171"/>
        <v>-5.1779081417129613E-2</v>
      </c>
      <c r="BT229" s="17">
        <f t="shared" si="171"/>
        <v>-0.12178108783810174</v>
      </c>
      <c r="BU229" s="17">
        <f t="shared" si="171"/>
        <v>0.12916924083873677</v>
      </c>
      <c r="BV229" s="17">
        <f t="shared" si="171"/>
        <v>7.3029712815248324E-2</v>
      </c>
      <c r="BW229" s="17">
        <f t="shared" si="171"/>
        <v>9.5633804595582322E-2</v>
      </c>
      <c r="BX229" s="17">
        <f t="shared" si="171"/>
        <v>4.7542516876753441E-2</v>
      </c>
      <c r="BY229" s="17">
        <f t="shared" si="171"/>
        <v>-0.12712100880909893</v>
      </c>
      <c r="BZ229" s="68">
        <f t="shared" si="171"/>
        <v>1.5708589270406591E-2</v>
      </c>
      <c r="CA229" s="17">
        <f t="shared" si="171"/>
        <v>-0.27504647250274933</v>
      </c>
      <c r="CB229" s="17">
        <f t="shared" si="171"/>
        <v>0.11733876546129973</v>
      </c>
      <c r="CC229" s="17">
        <f t="shared" si="171"/>
        <v>5.8155618442184601E-2</v>
      </c>
      <c r="CD229" s="17">
        <f t="shared" si="171"/>
        <v>0.10653562705236841</v>
      </c>
      <c r="CE229" s="17">
        <f t="shared" si="171"/>
        <v>-6.8790661382805735E-2</v>
      </c>
      <c r="CF229" s="17">
        <f t="shared" si="171"/>
        <v>-0.26768413906311761</v>
      </c>
      <c r="CG229" s="17">
        <f t="shared" si="171"/>
        <v>3.2132821565337137E-2</v>
      </c>
      <c r="CH229" s="17">
        <f t="shared" si="171"/>
        <v>-0.26069145558481011</v>
      </c>
      <c r="CI229" s="17">
        <f t="shared" si="171"/>
        <v>-9.6427369407525804E-2</v>
      </c>
      <c r="CJ229" s="17">
        <f t="shared" si="171"/>
        <v>-2.8242911925831962E-2</v>
      </c>
      <c r="CK229" s="17">
        <f t="shared" si="171"/>
        <v>-0.19508582237030889</v>
      </c>
      <c r="CL229" s="17">
        <f t="shared" si="171"/>
        <v>-0.19508582237030889</v>
      </c>
      <c r="CM229" s="17">
        <f t="shared" si="171"/>
        <v>-2.4687707486364056E-2</v>
      </c>
      <c r="CT229" s="7">
        <v>2012</v>
      </c>
      <c r="CU229" s="14">
        <v>467.75408721695499</v>
      </c>
      <c r="CV229" s="14">
        <v>16.384374142799381</v>
      </c>
      <c r="CW229" s="14">
        <v>24.32098335460811</v>
      </c>
      <c r="CX229" s="14">
        <v>217.42391093640168</v>
      </c>
      <c r="CY229" s="14">
        <v>236.75950439720867</v>
      </c>
      <c r="CZ229" s="14">
        <v>473.32182602734451</v>
      </c>
      <c r="DA229" s="14">
        <v>100.33034954663844</v>
      </c>
      <c r="DB229" s="14">
        <v>361.05144591130801</v>
      </c>
      <c r="DC229" s="14">
        <v>200.89336072999677</v>
      </c>
      <c r="DD229" s="14">
        <v>26.158037455882376</v>
      </c>
      <c r="DE229" s="14">
        <v>474.02543235508841</v>
      </c>
      <c r="DF229" s="14">
        <v>338.20328463268368</v>
      </c>
      <c r="DG229" s="71">
        <v>273.87149807838193</v>
      </c>
      <c r="DH229" s="14">
        <v>124.76599235152599</v>
      </c>
      <c r="DI229" s="14">
        <v>2.3010197285545799</v>
      </c>
      <c r="DJ229" s="14">
        <v>3.03425229067276</v>
      </c>
      <c r="DK229" s="14">
        <v>15.9084893950915</v>
      </c>
      <c r="DL229" s="14">
        <v>23.2513248100481</v>
      </c>
      <c r="DM229" s="14">
        <v>97.540027612441506</v>
      </c>
      <c r="DN229" s="14">
        <v>1.16321075622054</v>
      </c>
      <c r="DO229" s="14">
        <v>139.82898770964599</v>
      </c>
      <c r="DP229" s="14">
        <v>4.8757538266002696</v>
      </c>
      <c r="DQ229" s="14">
        <v>4.3431388610156697E-2</v>
      </c>
      <c r="DR229" s="14">
        <v>49.041453845547402</v>
      </c>
      <c r="DS229" s="14">
        <v>46.158672710694702</v>
      </c>
      <c r="DT229" s="71">
        <v>45.6473954813859</v>
      </c>
      <c r="DU229" s="14">
        <v>224.75216290051</v>
      </c>
      <c r="DV229" s="14">
        <v>9.0040010909629302</v>
      </c>
      <c r="DW229" s="14">
        <v>15.6321717507776</v>
      </c>
      <c r="DX229" s="14">
        <v>106.20322424731999</v>
      </c>
      <c r="DY229" s="14">
        <v>114.43084818805499</v>
      </c>
      <c r="DZ229" s="14">
        <v>218.48881240143601</v>
      </c>
      <c r="EA229" s="14">
        <v>43.724118419506802</v>
      </c>
      <c r="EB229" s="14">
        <v>150.42595349704101</v>
      </c>
      <c r="EC229" s="14">
        <v>73.531996832515503</v>
      </c>
      <c r="ED229" s="14">
        <v>0.883168820247619</v>
      </c>
      <c r="EE229" s="14">
        <v>228.38358768821101</v>
      </c>
      <c r="EF229" s="14">
        <v>124.148169779109</v>
      </c>
      <c r="EG229" s="71">
        <v>111.901746882816</v>
      </c>
      <c r="EH229" s="14">
        <v>118.235931964919</v>
      </c>
      <c r="EI229" s="14">
        <v>5.0793533232818699</v>
      </c>
      <c r="EJ229" s="14">
        <v>5.6545593131577503</v>
      </c>
      <c r="EK229" s="14">
        <v>95.312197293990195</v>
      </c>
      <c r="EL229" s="14">
        <v>99.077331399105603</v>
      </c>
      <c r="EM229" s="14">
        <v>157.29298601346699</v>
      </c>
      <c r="EN229" s="14">
        <v>55.4430203709111</v>
      </c>
      <c r="EO229" s="14">
        <v>70.796504704621</v>
      </c>
      <c r="EP229" s="14">
        <v>122.48561007088099</v>
      </c>
      <c r="EQ229" s="14">
        <v>25.231437247024601</v>
      </c>
      <c r="ER229" s="14">
        <v>196.60039082133</v>
      </c>
      <c r="ES229" s="14">
        <v>196.60039082133</v>
      </c>
      <c r="ET229" s="14">
        <v>116.32235571418001</v>
      </c>
      <c r="EU229" s="14"/>
    </row>
    <row r="230" spans="1:151">
      <c r="A230" s="66" t="s">
        <v>251</v>
      </c>
      <c r="B230" s="17">
        <f>CORREL($AI$151:$AI$189,H59:H97)</f>
        <v>9.2905525302390948E-2</v>
      </c>
      <c r="C230" s="17">
        <f t="shared" ref="C230:Q230" si="172">CORREL($AI$151:$AI$189,I59:I97)</f>
        <v>-0.20676718777601857</v>
      </c>
      <c r="D230" s="17">
        <f t="shared" si="172"/>
        <v>-0.20137556649179866</v>
      </c>
      <c r="E230" s="17">
        <f t="shared" si="172"/>
        <v>-0.2116427190341264</v>
      </c>
      <c r="F230" s="17">
        <f t="shared" si="172"/>
        <v>-0.16125776648123225</v>
      </c>
      <c r="G230" s="17">
        <f t="shared" si="172"/>
        <v>-8.1582722239264924E-2</v>
      </c>
      <c r="H230" s="17">
        <f t="shared" si="172"/>
        <v>2.239905451755133E-2</v>
      </c>
      <c r="I230" s="17">
        <f t="shared" si="172"/>
        <v>-3.9748490390956112E-2</v>
      </c>
      <c r="J230" s="17">
        <f t="shared" si="172"/>
        <v>8.8988979811431265E-2</v>
      </c>
      <c r="K230" s="17">
        <f t="shared" si="172"/>
        <v>6.7091672765068854E-4</v>
      </c>
      <c r="L230" s="17">
        <f t="shared" si="172"/>
        <v>-9.4395831326495785E-3</v>
      </c>
      <c r="M230" s="17">
        <f t="shared" si="172"/>
        <v>-0.12036849899684202</v>
      </c>
      <c r="N230" s="17">
        <f t="shared" si="172"/>
        <v>0.24652412489895326</v>
      </c>
      <c r="O230" s="17">
        <f t="shared" si="172"/>
        <v>0.24211988324212036</v>
      </c>
      <c r="P230" s="17">
        <f t="shared" si="172"/>
        <v>0.22672794809781213</v>
      </c>
      <c r="Q230" s="17">
        <f t="shared" si="172"/>
        <v>0.25980756581122649</v>
      </c>
      <c r="S230" s="17">
        <f t="shared" si="155"/>
        <v>0.57375026411413022</v>
      </c>
      <c r="T230" s="17">
        <f t="shared" si="152"/>
        <v>0.20660738783236832</v>
      </c>
      <c r="U230" s="17">
        <f t="shared" si="152"/>
        <v>0.21895394283137259</v>
      </c>
      <c r="V230" s="17">
        <f t="shared" si="152"/>
        <v>0.19586738610211274</v>
      </c>
      <c r="W230" s="17">
        <f t="shared" si="152"/>
        <v>0.3267270888179481</v>
      </c>
      <c r="X230" s="17">
        <f t="shared" si="152"/>
        <v>0.62149544795718104</v>
      </c>
      <c r="Y230" s="17">
        <f t="shared" si="152"/>
        <v>0.89233692050532787</v>
      </c>
      <c r="Z230" s="17">
        <f t="shared" si="152"/>
        <v>0.81013813315976946</v>
      </c>
      <c r="AA230" s="17">
        <f t="shared" si="152"/>
        <v>0.5900761807535162</v>
      </c>
      <c r="AB230" s="17">
        <f t="shared" si="152"/>
        <v>0.99676574440587329</v>
      </c>
      <c r="AC230" s="17">
        <f t="shared" si="152"/>
        <v>0.95451858417813307</v>
      </c>
      <c r="AD230" s="17">
        <f t="shared" si="152"/>
        <v>0.46544869127996435</v>
      </c>
      <c r="AE230" s="17">
        <f t="shared" si="152"/>
        <v>0.13030200399412614</v>
      </c>
      <c r="AF230" s="17">
        <f t="shared" si="152"/>
        <v>0.13753319045665061</v>
      </c>
      <c r="AG230" s="17">
        <f t="shared" si="152"/>
        <v>0.16513692723728696</v>
      </c>
      <c r="AH230" s="17">
        <f t="shared" si="152"/>
        <v>0.11020457847059073</v>
      </c>
      <c r="AM230" s="66" t="s">
        <v>251</v>
      </c>
      <c r="AN230" s="17">
        <f>CORREL($AI$151:$AI$189,CU$197:CU$235)</f>
        <v>-0.16561739425719574</v>
      </c>
      <c r="AO230" s="17">
        <f t="shared" ref="AO230:CM230" si="173">CORREL($AI$151:$AI$189,CV$197:CV$235)</f>
        <v>-0.19772942119783693</v>
      </c>
      <c r="AP230" s="17">
        <f t="shared" si="173"/>
        <v>-0.2833005340330168</v>
      </c>
      <c r="AQ230" s="17">
        <f t="shared" si="173"/>
        <v>-0.22122534986710646</v>
      </c>
      <c r="AR230" s="17">
        <f t="shared" si="173"/>
        <v>-0.2813589938847435</v>
      </c>
      <c r="AS230" s="17">
        <f t="shared" si="173"/>
        <v>-0.17085652291429845</v>
      </c>
      <c r="AT230" s="17">
        <f t="shared" si="173"/>
        <v>-0.25166117811067168</v>
      </c>
      <c r="AU230" s="17">
        <f t="shared" si="173"/>
        <v>-0.27790289221974779</v>
      </c>
      <c r="AV230" s="17">
        <f t="shared" si="173"/>
        <v>6.5930186484920699E-3</v>
      </c>
      <c r="AW230" s="17">
        <f t="shared" si="173"/>
        <v>0.23687226312668033</v>
      </c>
      <c r="AX230" s="17">
        <f t="shared" si="173"/>
        <v>-0.22913838145342991</v>
      </c>
      <c r="AY230" s="17">
        <f t="shared" si="173"/>
        <v>-6.0254932929838086E-2</v>
      </c>
      <c r="AZ230" s="68">
        <f t="shared" si="173"/>
        <v>-0.1712501974549403</v>
      </c>
      <c r="BA230" s="17">
        <f t="shared" si="173"/>
        <v>3.139040370753246E-2</v>
      </c>
      <c r="BB230" s="17">
        <f t="shared" si="173"/>
        <v>3.776086095133066E-2</v>
      </c>
      <c r="BC230" s="17">
        <f t="shared" si="173"/>
        <v>2.5721293217032586E-2</v>
      </c>
      <c r="BD230" s="17">
        <f t="shared" si="173"/>
        <v>-6.0827338137771636E-2</v>
      </c>
      <c r="BE230" s="17">
        <f t="shared" si="173"/>
        <v>-7.1373254260535451E-2</v>
      </c>
      <c r="BF230" s="17">
        <f t="shared" si="173"/>
        <v>2.0307637103431787E-2</v>
      </c>
      <c r="BG230" s="17">
        <f t="shared" si="173"/>
        <v>-6.8518249233538581E-2</v>
      </c>
      <c r="BH230" s="17">
        <f t="shared" si="173"/>
        <v>2.760998660503242E-2</v>
      </c>
      <c r="BI230" s="17">
        <f t="shared" si="173"/>
        <v>4.6563512337162695E-2</v>
      </c>
      <c r="BJ230" s="17">
        <f t="shared" si="173"/>
        <v>0.15014095783433851</v>
      </c>
      <c r="BK230" s="17">
        <f t="shared" si="173"/>
        <v>-2.3930248216940783E-3</v>
      </c>
      <c r="BL230" s="17">
        <f t="shared" si="173"/>
        <v>-0.17782755393788896</v>
      </c>
      <c r="BM230" s="68">
        <f t="shared" si="173"/>
        <v>-1.2889927124990163E-2</v>
      </c>
      <c r="BN230" s="17">
        <f t="shared" si="173"/>
        <v>-0.33749288127550153</v>
      </c>
      <c r="BO230" s="17">
        <f t="shared" si="173"/>
        <v>-0.4766099123650227</v>
      </c>
      <c r="BP230" s="17">
        <f t="shared" si="173"/>
        <v>-0.50165161338025832</v>
      </c>
      <c r="BQ230" s="17">
        <f t="shared" si="173"/>
        <v>-0.39631462177593557</v>
      </c>
      <c r="BR230" s="17">
        <f t="shared" si="173"/>
        <v>-0.44929723099511804</v>
      </c>
      <c r="BS230" s="17">
        <f t="shared" si="173"/>
        <v>-0.31303949863749697</v>
      </c>
      <c r="BT230" s="17">
        <f t="shared" si="173"/>
        <v>-0.49819592788900741</v>
      </c>
      <c r="BU230" s="17">
        <f t="shared" si="173"/>
        <v>-0.49427769607547517</v>
      </c>
      <c r="BV230" s="17">
        <f t="shared" si="173"/>
        <v>-2.403235593217876E-3</v>
      </c>
      <c r="BW230" s="17">
        <f t="shared" si="173"/>
        <v>0.30711558444353665</v>
      </c>
      <c r="BX230" s="17">
        <f t="shared" si="173"/>
        <v>-0.49791685090462046</v>
      </c>
      <c r="BY230" s="17">
        <f t="shared" si="173"/>
        <v>-0.35789572885953652</v>
      </c>
      <c r="BZ230" s="68">
        <f t="shared" si="173"/>
        <v>-0.52492614660525394</v>
      </c>
      <c r="CA230" s="17">
        <f t="shared" si="173"/>
        <v>-1.8241099418468784E-2</v>
      </c>
      <c r="CB230" s="17">
        <f t="shared" si="173"/>
        <v>0.12958324459959944</v>
      </c>
      <c r="CC230" s="17">
        <f t="shared" si="173"/>
        <v>0.13078065031072933</v>
      </c>
      <c r="CD230" s="17">
        <f t="shared" si="173"/>
        <v>6.7122465292356825E-2</v>
      </c>
      <c r="CE230" s="17">
        <f t="shared" si="173"/>
        <v>-6.4497093919110293E-3</v>
      </c>
      <c r="CF230" s="17">
        <f t="shared" si="173"/>
        <v>-1.9815853571187602E-2</v>
      </c>
      <c r="CG230" s="17">
        <f t="shared" si="173"/>
        <v>0.28148788107540962</v>
      </c>
      <c r="CH230" s="17">
        <f t="shared" si="173"/>
        <v>4.033925211436979E-2</v>
      </c>
      <c r="CI230" s="17">
        <f t="shared" si="173"/>
        <v>-1.6020593157819143E-2</v>
      </c>
      <c r="CJ230" s="17">
        <f t="shared" si="173"/>
        <v>0.16949537287489649</v>
      </c>
      <c r="CK230" s="17">
        <f t="shared" si="173"/>
        <v>-1.46653253913046E-2</v>
      </c>
      <c r="CL230" s="17">
        <f t="shared" si="173"/>
        <v>-1.46653253913046E-2</v>
      </c>
      <c r="CM230" s="17">
        <f t="shared" si="173"/>
        <v>0.18934953116318742</v>
      </c>
      <c r="CT230" s="7">
        <v>2013</v>
      </c>
      <c r="CU230" s="14">
        <v>447.33397137103543</v>
      </c>
      <c r="CV230" s="14">
        <v>57.493327741224803</v>
      </c>
      <c r="CW230" s="14">
        <v>65.654845403600461</v>
      </c>
      <c r="CX230" s="14">
        <v>297.98332227088787</v>
      </c>
      <c r="CY230" s="14">
        <v>344.86635058695725</v>
      </c>
      <c r="CZ230" s="14">
        <v>437.14982817046001</v>
      </c>
      <c r="DA230" s="14">
        <v>195.96577953054341</v>
      </c>
      <c r="DB230" s="14">
        <v>429.28315818250007</v>
      </c>
      <c r="DC230" s="14">
        <v>163.64735694516659</v>
      </c>
      <c r="DD230" s="14">
        <v>14.936791115266811</v>
      </c>
      <c r="DE230" s="14">
        <v>541.23930114699704</v>
      </c>
      <c r="DF230" s="14">
        <v>302.5713121874665</v>
      </c>
      <c r="DG230" s="71">
        <v>303.65453118755602</v>
      </c>
      <c r="DH230" s="14">
        <v>182.93185287414201</v>
      </c>
      <c r="DI230" s="14">
        <v>27.539450586612599</v>
      </c>
      <c r="DJ230" s="14">
        <v>36.033165774180503</v>
      </c>
      <c r="DK230" s="14">
        <v>86.487751539506903</v>
      </c>
      <c r="DL230" s="14">
        <v>97.351809991934601</v>
      </c>
      <c r="DM230" s="14">
        <v>154.365453353481</v>
      </c>
      <c r="DN230" s="14">
        <v>49.117746410898498</v>
      </c>
      <c r="DO230" s="14">
        <v>215.62340202641701</v>
      </c>
      <c r="DP230" s="14">
        <v>28.951419902370699</v>
      </c>
      <c r="DQ230" s="14">
        <v>4.3225514561177202E-2</v>
      </c>
      <c r="DR230" s="14">
        <v>179.316471390419</v>
      </c>
      <c r="DS230" s="14">
        <v>97.677420244847497</v>
      </c>
      <c r="DT230" s="71">
        <v>105.173302321273</v>
      </c>
      <c r="DU230" s="14">
        <v>196.15746748113699</v>
      </c>
      <c r="DV230" s="14">
        <v>18.978484924951999</v>
      </c>
      <c r="DW230" s="14">
        <v>19.969042982608201</v>
      </c>
      <c r="DX230" s="14">
        <v>109.81665039913</v>
      </c>
      <c r="DY230" s="14">
        <v>172.13903733903399</v>
      </c>
      <c r="DZ230" s="14">
        <v>179.309529282304</v>
      </c>
      <c r="EA230" s="14">
        <v>111.648033876501</v>
      </c>
      <c r="EB230" s="14">
        <v>174.86093960457299</v>
      </c>
      <c r="EC230" s="14">
        <v>51.486430020240697</v>
      </c>
      <c r="ED230" s="14">
        <v>0.20951253419013399</v>
      </c>
      <c r="EE230" s="14">
        <v>226.69831576287399</v>
      </c>
      <c r="EF230" s="14">
        <v>104.62016977036799</v>
      </c>
      <c r="EG230" s="71">
        <v>119.265525279771</v>
      </c>
      <c r="EH230" s="14">
        <v>68.244651015756403</v>
      </c>
      <c r="EI230" s="14">
        <v>10.9753922296602</v>
      </c>
      <c r="EJ230" s="14">
        <v>9.6526366468117608</v>
      </c>
      <c r="EK230" s="14">
        <v>101.678920332251</v>
      </c>
      <c r="EL230" s="14">
        <v>75.375503255988704</v>
      </c>
      <c r="EM230" s="14">
        <v>103.474845534675</v>
      </c>
      <c r="EN230" s="14">
        <v>35.1999992431439</v>
      </c>
      <c r="EO230" s="14">
        <v>38.7988165515101</v>
      </c>
      <c r="EP230" s="14">
        <v>83.209507022555201</v>
      </c>
      <c r="EQ230" s="14">
        <v>14.684053066515499</v>
      </c>
      <c r="ER230" s="14">
        <v>135.22451399370399</v>
      </c>
      <c r="ES230" s="14">
        <v>135.22451399370399</v>
      </c>
      <c r="ET230" s="14">
        <v>79.215703586512006</v>
      </c>
      <c r="EU230" s="14"/>
    </row>
    <row r="231" spans="1:151">
      <c r="A231" s="66" t="s">
        <v>252</v>
      </c>
      <c r="B231" s="17">
        <f>CORREL($AJ$151:$AJ$189,H59:H97)</f>
        <v>0.12870803895842017</v>
      </c>
      <c r="C231" s="17">
        <f t="shared" ref="C231:Q231" si="174">CORREL($AJ$151:$AJ$189,I59:I97)</f>
        <v>-2.5605465849076827E-2</v>
      </c>
      <c r="D231" s="17">
        <f t="shared" si="174"/>
        <v>-0.10503221833264581</v>
      </c>
      <c r="E231" s="17">
        <f t="shared" si="174"/>
        <v>1.6082672497565269E-2</v>
      </c>
      <c r="F231" s="17">
        <f t="shared" si="174"/>
        <v>-9.0353868964874476E-2</v>
      </c>
      <c r="G231" s="17">
        <f t="shared" si="174"/>
        <v>-7.9016566436634177E-3</v>
      </c>
      <c r="H231" s="17">
        <f t="shared" si="174"/>
        <v>0.14637665828679908</v>
      </c>
      <c r="I231" s="17">
        <f t="shared" si="174"/>
        <v>8.0282265021897919E-2</v>
      </c>
      <c r="J231" s="17">
        <f t="shared" si="174"/>
        <v>5.1482754844562092E-2</v>
      </c>
      <c r="K231" s="17">
        <f t="shared" si="174"/>
        <v>-1.5017557825792669E-2</v>
      </c>
      <c r="L231" s="17">
        <f t="shared" si="174"/>
        <v>4.0577314012500152E-3</v>
      </c>
      <c r="M231" s="17">
        <f t="shared" si="174"/>
        <v>3.1116602733754349E-2</v>
      </c>
      <c r="N231" s="17">
        <f t="shared" si="174"/>
        <v>-5.5250760702487724E-3</v>
      </c>
      <c r="O231" s="17">
        <f t="shared" si="174"/>
        <v>-1.2522328834994918E-2</v>
      </c>
      <c r="P231" s="17">
        <f t="shared" si="174"/>
        <v>-2.6068106827574572E-2</v>
      </c>
      <c r="Q231" s="17">
        <f t="shared" si="174"/>
        <v>4.7994170131786459E-3</v>
      </c>
      <c r="S231" s="17">
        <f t="shared" si="155"/>
        <v>0.43486942393787853</v>
      </c>
      <c r="T231" s="17">
        <f t="shared" si="152"/>
        <v>0.87703521191140577</v>
      </c>
      <c r="U231" s="17">
        <f t="shared" si="152"/>
        <v>0.52454895621461506</v>
      </c>
      <c r="V231" s="17">
        <f t="shared" si="152"/>
        <v>0.92258766716361418</v>
      </c>
      <c r="W231" s="17">
        <f t="shared" si="152"/>
        <v>0.58436344968706067</v>
      </c>
      <c r="X231" s="17">
        <f t="shared" si="152"/>
        <v>0.96192263758509378</v>
      </c>
      <c r="Y231" s="17">
        <f t="shared" si="152"/>
        <v>0.37390452660437834</v>
      </c>
      <c r="Z231" s="17">
        <f t="shared" si="152"/>
        <v>0.6270834532209193</v>
      </c>
      <c r="AA231" s="17">
        <f t="shared" si="152"/>
        <v>0.75560623714063169</v>
      </c>
      <c r="AB231" s="17">
        <f t="shared" si="152"/>
        <v>0.92770053453071744</v>
      </c>
      <c r="AC231" s="17">
        <f t="shared" si="152"/>
        <v>0.98044091910725562</v>
      </c>
      <c r="AD231" s="17">
        <f t="shared" si="152"/>
        <v>0.85084049640301518</v>
      </c>
      <c r="AE231" s="17">
        <f t="shared" si="152"/>
        <v>0.97337020705678956</v>
      </c>
      <c r="AF231" s="17">
        <f t="shared" si="152"/>
        <v>0.93968923568690532</v>
      </c>
      <c r="AG231" s="17">
        <f t="shared" si="152"/>
        <v>0.87483088640202444</v>
      </c>
      <c r="AH231" s="17">
        <f t="shared" si="152"/>
        <v>0.97686673181385619</v>
      </c>
      <c r="AM231" s="66" t="s">
        <v>252</v>
      </c>
      <c r="AN231" s="17">
        <f>CORREL($AJ$151:$AJ$189,CU$197:CU$235)</f>
        <v>-0.33871558728166101</v>
      </c>
      <c r="AO231" s="17">
        <f t="shared" ref="AO231:CM231" si="175">CORREL($AJ$151:$AJ$189,CV$197:CV$235)</f>
        <v>-0.28692143991564129</v>
      </c>
      <c r="AP231" s="17">
        <f t="shared" si="175"/>
        <v>-0.22718034517152691</v>
      </c>
      <c r="AQ231" s="17">
        <f t="shared" si="175"/>
        <v>-0.46678570259616481</v>
      </c>
      <c r="AR231" s="17">
        <f t="shared" si="175"/>
        <v>-0.50084624825140289</v>
      </c>
      <c r="AS231" s="17">
        <f t="shared" si="175"/>
        <v>-0.29055152883838808</v>
      </c>
      <c r="AT231" s="17">
        <f t="shared" si="175"/>
        <v>-0.30664633200184371</v>
      </c>
      <c r="AU231" s="17">
        <f t="shared" si="175"/>
        <v>-0.50459287819326837</v>
      </c>
      <c r="AV231" s="17">
        <f t="shared" si="175"/>
        <v>-0.29501715984644195</v>
      </c>
      <c r="AW231" s="17">
        <f t="shared" si="175"/>
        <v>-5.9463300087039934E-2</v>
      </c>
      <c r="AX231" s="17">
        <f t="shared" si="175"/>
        <v>-0.60122623298190836</v>
      </c>
      <c r="AY231" s="17">
        <f t="shared" si="175"/>
        <v>-9.3722393858961181E-2</v>
      </c>
      <c r="AZ231" s="68">
        <f t="shared" si="175"/>
        <v>-0.40649621982164164</v>
      </c>
      <c r="BA231" s="17">
        <f t="shared" si="175"/>
        <v>-0.38797057915505917</v>
      </c>
      <c r="BB231" s="17">
        <f t="shared" si="175"/>
        <v>-5.856097237551032E-2</v>
      </c>
      <c r="BC231" s="17">
        <f t="shared" si="175"/>
        <v>-0.10931179723380867</v>
      </c>
      <c r="BD231" s="17">
        <f t="shared" si="175"/>
        <v>-0.41260820071596993</v>
      </c>
      <c r="BE231" s="17">
        <f t="shared" si="175"/>
        <v>-0.56828933688117422</v>
      </c>
      <c r="BF231" s="17">
        <f t="shared" si="175"/>
        <v>-0.35378826534531804</v>
      </c>
      <c r="BG231" s="17">
        <f t="shared" si="175"/>
        <v>-0.25248094057450993</v>
      </c>
      <c r="BH231" s="17">
        <f t="shared" si="175"/>
        <v>-0.55338608063847583</v>
      </c>
      <c r="BI231" s="17">
        <f t="shared" si="175"/>
        <v>-0.41021918612285108</v>
      </c>
      <c r="BJ231" s="17">
        <f t="shared" si="175"/>
        <v>-0.15657474396120591</v>
      </c>
      <c r="BK231" s="17">
        <f t="shared" si="175"/>
        <v>-0.63136712207934997</v>
      </c>
      <c r="BL231" s="17">
        <f t="shared" si="175"/>
        <v>-5.1599620505059028E-2</v>
      </c>
      <c r="BM231" s="68">
        <f t="shared" si="175"/>
        <v>-0.44018522112987668</v>
      </c>
      <c r="BN231" s="17">
        <f t="shared" si="175"/>
        <v>-0.2397072845307241</v>
      </c>
      <c r="BO231" s="17">
        <f t="shared" si="175"/>
        <v>-0.41566848034663839</v>
      </c>
      <c r="BP231" s="17">
        <f t="shared" si="175"/>
        <v>-0.31120742720298494</v>
      </c>
      <c r="BQ231" s="17">
        <f t="shared" si="175"/>
        <v>-0.36235259369866807</v>
      </c>
      <c r="BR231" s="17">
        <f t="shared" si="175"/>
        <v>-0.27568078824284808</v>
      </c>
      <c r="BS231" s="17">
        <f t="shared" si="175"/>
        <v>-0.21657558099586938</v>
      </c>
      <c r="BT231" s="17">
        <f t="shared" si="175"/>
        <v>-0.26259605799685748</v>
      </c>
      <c r="BU231" s="17">
        <f t="shared" si="175"/>
        <v>-0.22707069117878981</v>
      </c>
      <c r="BV231" s="17">
        <f t="shared" si="175"/>
        <v>7.1147827037100653E-2</v>
      </c>
      <c r="BW231" s="17">
        <f t="shared" si="175"/>
        <v>0.1199100675496024</v>
      </c>
      <c r="BX231" s="17">
        <f t="shared" si="175"/>
        <v>-0.22983503805122979</v>
      </c>
      <c r="BY231" s="17">
        <f t="shared" si="175"/>
        <v>-0.17453281182446184</v>
      </c>
      <c r="BZ231" s="68">
        <f t="shared" si="175"/>
        <v>-0.30754317501936923</v>
      </c>
      <c r="CA231" s="17">
        <f t="shared" si="175"/>
        <v>-0.14940624743987851</v>
      </c>
      <c r="CB231" s="17">
        <f t="shared" si="175"/>
        <v>2.4620925330255027E-2</v>
      </c>
      <c r="CC231" s="17">
        <f t="shared" si="175"/>
        <v>0.16676932715321865</v>
      </c>
      <c r="CD231" s="17">
        <f t="shared" si="175"/>
        <v>-0.10816607071151275</v>
      </c>
      <c r="CE231" s="17">
        <f t="shared" si="175"/>
        <v>-0.17713597169442646</v>
      </c>
      <c r="CF231" s="17">
        <f t="shared" si="175"/>
        <v>-0.11267101506583542</v>
      </c>
      <c r="CG231" s="17">
        <f t="shared" si="175"/>
        <v>-1.0957831856061846E-3</v>
      </c>
      <c r="CH231" s="17">
        <f t="shared" si="175"/>
        <v>-0.13155431555581526</v>
      </c>
      <c r="CI231" s="17">
        <f t="shared" si="175"/>
        <v>-0.28598928156453807</v>
      </c>
      <c r="CJ231" s="17">
        <f t="shared" si="175"/>
        <v>-7.8778369914627125E-2</v>
      </c>
      <c r="CK231" s="17">
        <f t="shared" si="175"/>
        <v>-0.34986793346165779</v>
      </c>
      <c r="CL231" s="17">
        <f t="shared" si="175"/>
        <v>-0.34986793346165779</v>
      </c>
      <c r="CM231" s="17">
        <f t="shared" si="175"/>
        <v>-8.5362908237818252E-2</v>
      </c>
      <c r="CT231" s="7">
        <v>2014</v>
      </c>
      <c r="CU231" s="14">
        <v>341.68445079106067</v>
      </c>
      <c r="CV231" s="14">
        <v>45.631196478803098</v>
      </c>
      <c r="CW231" s="14">
        <v>23.267393872607578</v>
      </c>
      <c r="CX231" s="14">
        <v>291.70910141334758</v>
      </c>
      <c r="CY231" s="14">
        <v>225.52802792064688</v>
      </c>
      <c r="CZ231" s="14">
        <v>254.38915482557229</v>
      </c>
      <c r="DA231" s="14">
        <v>91.5190166183163</v>
      </c>
      <c r="DB231" s="14">
        <v>382.23500686848701</v>
      </c>
      <c r="DC231" s="14">
        <v>241.20562545949909</v>
      </c>
      <c r="DD231" s="14">
        <v>74.649598090530802</v>
      </c>
      <c r="DE231" s="14">
        <v>459.59135276177102</v>
      </c>
      <c r="DF231" s="14">
        <v>292.97294726376595</v>
      </c>
      <c r="DG231" s="71">
        <v>312.81717979305597</v>
      </c>
      <c r="DH231" s="14">
        <v>149.00726443413799</v>
      </c>
      <c r="DI231" s="14">
        <v>9.7311253185495001</v>
      </c>
      <c r="DJ231" s="14">
        <v>6.0948627158505904</v>
      </c>
      <c r="DK231" s="14">
        <v>57.1364630249059</v>
      </c>
      <c r="DL231" s="14">
        <v>92.573019023727994</v>
      </c>
      <c r="DM231" s="14">
        <v>109.563211438373</v>
      </c>
      <c r="DN231" s="14">
        <v>13.321682469858599</v>
      </c>
      <c r="DO231" s="14">
        <v>198.545229548929</v>
      </c>
      <c r="DP231" s="14">
        <v>24.422232479575801</v>
      </c>
      <c r="DQ231" s="14">
        <v>3.7825350294912998</v>
      </c>
      <c r="DR231" s="14">
        <v>132.60192422451701</v>
      </c>
      <c r="DS231" s="14">
        <v>94.652444131077303</v>
      </c>
      <c r="DT231" s="71">
        <v>106.017219161266</v>
      </c>
      <c r="DU231" s="14">
        <v>160.469149474918</v>
      </c>
      <c r="DV231" s="14">
        <v>5.5833154678485002</v>
      </c>
      <c r="DW231" s="14">
        <v>4.2667082903291904</v>
      </c>
      <c r="DX231" s="14">
        <v>88.556528597924697</v>
      </c>
      <c r="DY231" s="14">
        <v>55.4054016541374</v>
      </c>
      <c r="DZ231" s="14">
        <v>100.01023562463899</v>
      </c>
      <c r="EA231" s="14">
        <v>15.355590455341201</v>
      </c>
      <c r="EB231" s="14">
        <v>148.236771400588</v>
      </c>
      <c r="EC231" s="14">
        <v>87.558961957970297</v>
      </c>
      <c r="ED231" s="14">
        <v>27.884728188609401</v>
      </c>
      <c r="EE231" s="14">
        <v>154.29363196080601</v>
      </c>
      <c r="EF231" s="14">
        <v>68.999065004001693</v>
      </c>
      <c r="EG231" s="71">
        <v>90.090654771516</v>
      </c>
      <c r="EH231" s="14">
        <v>32.208036882004698</v>
      </c>
      <c r="EI231" s="14">
        <v>30.316755692405099</v>
      </c>
      <c r="EJ231" s="14">
        <v>12.905822866427799</v>
      </c>
      <c r="EK231" s="14">
        <v>146.01610979051699</v>
      </c>
      <c r="EL231" s="14">
        <v>77.549607242781505</v>
      </c>
      <c r="EM231" s="14">
        <v>44.815707762560301</v>
      </c>
      <c r="EN231" s="14">
        <v>62.841743693116499</v>
      </c>
      <c r="EO231" s="14">
        <v>35.45300591897</v>
      </c>
      <c r="EP231" s="14">
        <v>129.224431021953</v>
      </c>
      <c r="EQ231" s="14">
        <v>42.982334872430101</v>
      </c>
      <c r="ER231" s="14">
        <v>172.695796576448</v>
      </c>
      <c r="ES231" s="14">
        <v>172.695796576448</v>
      </c>
      <c r="ET231" s="14">
        <v>116.709305860274</v>
      </c>
      <c r="EU231" s="14"/>
    </row>
    <row r="232" spans="1:151">
      <c r="R232" s="17"/>
      <c r="CT232" s="7">
        <v>2015</v>
      </c>
      <c r="CU232" s="14">
        <v>413.38436555070916</v>
      </c>
      <c r="CV232" s="14">
        <v>49.15559832239051</v>
      </c>
      <c r="CW232" s="14">
        <v>25.437037466267938</v>
      </c>
      <c r="CX232" s="14">
        <v>269.8220178510656</v>
      </c>
      <c r="CY232" s="14">
        <v>289.9526348277609</v>
      </c>
      <c r="CZ232" s="14">
        <v>346.21312325567476</v>
      </c>
      <c r="DA232" s="14">
        <v>169.87987569783348</v>
      </c>
      <c r="DB232" s="14">
        <v>384.68301978916037</v>
      </c>
      <c r="DC232" s="14">
        <v>203.81976458385191</v>
      </c>
      <c r="DD232" s="14">
        <v>23.263033001526139</v>
      </c>
      <c r="DE232" s="14">
        <v>515.22469285431293</v>
      </c>
      <c r="DF232" s="14">
        <v>276.26869006465245</v>
      </c>
      <c r="DG232" s="71">
        <v>319.20763306449282</v>
      </c>
      <c r="DH232" s="14">
        <v>147.82192154945699</v>
      </c>
      <c r="DI232" s="14">
        <v>6.9999475356765801</v>
      </c>
      <c r="DJ232" s="14">
        <v>2.9544337605763902</v>
      </c>
      <c r="DK232" s="14">
        <v>44.597466685127799</v>
      </c>
      <c r="DL232" s="14">
        <v>50.236547434607203</v>
      </c>
      <c r="DM232" s="14">
        <v>111.560346308961</v>
      </c>
      <c r="DN232" s="14">
        <v>17.512257571768401</v>
      </c>
      <c r="DO232" s="14">
        <v>146.32807878006699</v>
      </c>
      <c r="DP232" s="14">
        <v>23.416945562198499</v>
      </c>
      <c r="DQ232" s="14">
        <v>3.0894907206487701</v>
      </c>
      <c r="DR232" s="14">
        <v>108.461388440071</v>
      </c>
      <c r="DS232" s="14">
        <v>69.759310077325097</v>
      </c>
      <c r="DT232" s="71">
        <v>84.833203120900805</v>
      </c>
      <c r="DU232" s="14">
        <v>188.40396169443699</v>
      </c>
      <c r="DV232" s="14">
        <v>0.80172837837772704</v>
      </c>
      <c r="DW232" s="14">
        <v>0.66947489323234599</v>
      </c>
      <c r="DX232" s="14">
        <v>86.563578047726807</v>
      </c>
      <c r="DY232" s="14">
        <v>156.086616380755</v>
      </c>
      <c r="DZ232" s="14">
        <v>167.02405591009301</v>
      </c>
      <c r="EA232" s="14">
        <v>93.254585624174595</v>
      </c>
      <c r="EB232" s="14">
        <v>168.14346090497401</v>
      </c>
      <c r="EC232" s="14">
        <v>64.953771362508405</v>
      </c>
      <c r="ED232" s="14">
        <v>0.87457559603026802</v>
      </c>
      <c r="EE232" s="14">
        <v>220.592507958586</v>
      </c>
      <c r="EF232" s="14">
        <v>65.884144397681396</v>
      </c>
      <c r="EG232" s="71">
        <v>113.598363173679</v>
      </c>
      <c r="EH232" s="14">
        <v>77.158482306815202</v>
      </c>
      <c r="EI232" s="14">
        <v>41.353922408336203</v>
      </c>
      <c r="EJ232" s="14">
        <v>21.813128812459201</v>
      </c>
      <c r="EK232" s="14">
        <v>138.66097311821099</v>
      </c>
      <c r="EL232" s="14">
        <v>83.629471012398696</v>
      </c>
      <c r="EM232" s="14">
        <v>67.628721036620703</v>
      </c>
      <c r="EN232" s="14">
        <v>59.113032501890501</v>
      </c>
      <c r="EO232" s="14">
        <v>70.211480104119403</v>
      </c>
      <c r="EP232" s="14">
        <v>115.44904765914499</v>
      </c>
      <c r="EQ232" s="14">
        <v>19.298966684847102</v>
      </c>
      <c r="ER232" s="14">
        <v>186.17079645565599</v>
      </c>
      <c r="ES232" s="14">
        <v>186.17079645565599</v>
      </c>
      <c r="ET232" s="14">
        <v>120.776066769913</v>
      </c>
      <c r="EU232" s="14"/>
    </row>
    <row r="233" spans="1:151">
      <c r="CT233" s="7">
        <v>2016</v>
      </c>
      <c r="CU233" s="14">
        <v>428.10089008575028</v>
      </c>
      <c r="CV233" s="14">
        <v>94.529520466070153</v>
      </c>
      <c r="CW233" s="14">
        <v>114.79128517400426</v>
      </c>
      <c r="CX233" s="14">
        <v>350.19325972408978</v>
      </c>
      <c r="CY233" s="14">
        <v>255.6488060696791</v>
      </c>
      <c r="CZ233" s="14">
        <v>342.67849567172595</v>
      </c>
      <c r="DA233" s="14">
        <v>125.46627046731774</v>
      </c>
      <c r="DB233" s="14">
        <v>402.55106012850348</v>
      </c>
      <c r="DC233" s="14">
        <v>216.0344965971214</v>
      </c>
      <c r="DD233" s="14">
        <v>45.087165958923698</v>
      </c>
      <c r="DE233" s="14">
        <v>501.13274021506004</v>
      </c>
      <c r="DF233" s="14">
        <v>239.92092871537059</v>
      </c>
      <c r="DG233" s="71">
        <v>314.19372840323229</v>
      </c>
      <c r="DH233" s="14">
        <v>125.34396923167201</v>
      </c>
      <c r="DI233" s="14">
        <v>3.8939210183484501</v>
      </c>
      <c r="DJ233" s="14">
        <v>0.92182851311416103</v>
      </c>
      <c r="DK233" s="14">
        <v>22.321616146801802</v>
      </c>
      <c r="DL233" s="14">
        <v>26.360892519837201</v>
      </c>
      <c r="DM233" s="14">
        <v>65.404183541279295</v>
      </c>
      <c r="DN233" s="14">
        <v>3.92272594425225</v>
      </c>
      <c r="DO233" s="14">
        <v>134.08893856855499</v>
      </c>
      <c r="DP233" s="14">
        <v>12.3804299122261</v>
      </c>
      <c r="DQ233" s="14">
        <v>1.14647363682746</v>
      </c>
      <c r="DR233" s="14">
        <v>61.727526418239002</v>
      </c>
      <c r="DS233" s="14">
        <v>62.772961901043601</v>
      </c>
      <c r="DT233" s="71">
        <v>66.859510253271395</v>
      </c>
      <c r="DU233" s="14">
        <v>265.91397585863098</v>
      </c>
      <c r="DV233" s="14">
        <v>68.302155019512696</v>
      </c>
      <c r="DW233" s="14">
        <v>96.438308820258797</v>
      </c>
      <c r="DX233" s="14">
        <v>169.60025671171201</v>
      </c>
      <c r="DY233" s="14">
        <v>141.41475717236401</v>
      </c>
      <c r="DZ233" s="14">
        <v>220.66376427205199</v>
      </c>
      <c r="EA233" s="14">
        <v>73.964139568125802</v>
      </c>
      <c r="EB233" s="14">
        <v>234.75023708334101</v>
      </c>
      <c r="EC233" s="14">
        <v>90.347394104222303</v>
      </c>
      <c r="ED233" s="14">
        <v>3.9383385054420401</v>
      </c>
      <c r="EE233" s="14">
        <v>264.73016851382403</v>
      </c>
      <c r="EF233" s="14">
        <v>105.56722051716</v>
      </c>
      <c r="EG233" s="71">
        <v>150.24117900501</v>
      </c>
      <c r="EH233" s="14">
        <v>36.842944995447297</v>
      </c>
      <c r="EI233" s="14">
        <v>22.333444428208999</v>
      </c>
      <c r="EJ233" s="14">
        <v>17.431147840631301</v>
      </c>
      <c r="EK233" s="14">
        <v>158.27138686557601</v>
      </c>
      <c r="EL233" s="14">
        <v>87.873156377477898</v>
      </c>
      <c r="EM233" s="14">
        <v>56.610547858394703</v>
      </c>
      <c r="EN233" s="14">
        <v>47.579404954939697</v>
      </c>
      <c r="EO233" s="14">
        <v>33.711884476607501</v>
      </c>
      <c r="EP233" s="14">
        <v>113.30667258067299</v>
      </c>
      <c r="EQ233" s="14">
        <v>40.0023538166542</v>
      </c>
      <c r="ER233" s="14">
        <v>174.67504528299699</v>
      </c>
      <c r="ES233" s="14">
        <v>174.67504528299699</v>
      </c>
      <c r="ET233" s="14">
        <v>97.093039144950893</v>
      </c>
      <c r="EU233" s="14"/>
    </row>
    <row r="234" spans="1:151">
      <c r="CT234" s="7">
        <v>2017</v>
      </c>
      <c r="CU234" s="14">
        <v>449.0527205063018</v>
      </c>
      <c r="CV234" s="14">
        <v>49.951245177039624</v>
      </c>
      <c r="CW234" s="14">
        <v>52.712235122050451</v>
      </c>
      <c r="CX234" s="14">
        <v>258.4166671649657</v>
      </c>
      <c r="CY234" s="14">
        <v>197.5628598843989</v>
      </c>
      <c r="CZ234" s="14">
        <v>335.18342163979457</v>
      </c>
      <c r="DA234" s="14">
        <v>97.894332480636521</v>
      </c>
      <c r="DB234" s="14">
        <v>379.65078507955462</v>
      </c>
      <c r="DC234" s="14">
        <v>160.8152808044737</v>
      </c>
      <c r="DD234" s="14">
        <v>67.145215332627956</v>
      </c>
      <c r="DE234" s="14">
        <v>396.02523167749217</v>
      </c>
      <c r="DF234" s="14">
        <v>266.5264024974046</v>
      </c>
      <c r="DG234" s="71">
        <v>290.5514211026362</v>
      </c>
      <c r="DH234" s="14">
        <v>195.05594946312701</v>
      </c>
      <c r="DI234" s="14">
        <v>16.3153733073921</v>
      </c>
      <c r="DJ234" s="14">
        <v>6.9854620753179502</v>
      </c>
      <c r="DK234" s="14">
        <v>31.352219252554399</v>
      </c>
      <c r="DL234" s="14">
        <v>24.597186914897801</v>
      </c>
      <c r="DM234" s="14">
        <v>129.659683284648</v>
      </c>
      <c r="DN234" s="14">
        <v>3.77248591256562</v>
      </c>
      <c r="DO234" s="14">
        <v>185.877955311634</v>
      </c>
      <c r="DP234" s="14">
        <v>12.8208254686187</v>
      </c>
      <c r="DQ234" s="14">
        <v>0.15320157248460201</v>
      </c>
      <c r="DR234" s="14">
        <v>98.574231305759199</v>
      </c>
      <c r="DS234" s="14">
        <v>48.087269582188597</v>
      </c>
      <c r="DT234" s="71">
        <v>77.584396175807001</v>
      </c>
      <c r="DU234" s="14">
        <v>162.50452490511199</v>
      </c>
      <c r="DV234" s="14">
        <v>1.95599380384913</v>
      </c>
      <c r="DW234" s="14">
        <v>11.0695483270602</v>
      </c>
      <c r="DX234" s="14">
        <v>75.6395856955223</v>
      </c>
      <c r="DY234" s="14">
        <v>67.564619672664094</v>
      </c>
      <c r="DZ234" s="14">
        <v>107.13592273111701</v>
      </c>
      <c r="EA234" s="14">
        <v>41.376556381251199</v>
      </c>
      <c r="EB234" s="14">
        <v>124.154759358503</v>
      </c>
      <c r="EC234" s="14">
        <v>50.559540772362801</v>
      </c>
      <c r="ED234" s="14">
        <v>6.2663177973856499</v>
      </c>
      <c r="EE234" s="14">
        <v>136.35331784150699</v>
      </c>
      <c r="EF234" s="14">
        <v>98.268156225454007</v>
      </c>
      <c r="EG234" s="71">
        <v>97.634318489599195</v>
      </c>
      <c r="EH234" s="14">
        <v>91.492246138062796</v>
      </c>
      <c r="EI234" s="14">
        <v>31.679878065798398</v>
      </c>
      <c r="EJ234" s="14">
        <v>34.6572247196723</v>
      </c>
      <c r="EK234" s="14">
        <v>151.42486221688901</v>
      </c>
      <c r="EL234" s="14">
        <v>105.40105329683701</v>
      </c>
      <c r="EM234" s="14">
        <v>98.387815624029599</v>
      </c>
      <c r="EN234" s="14">
        <v>52.745290186819702</v>
      </c>
      <c r="EO234" s="14">
        <v>69.618070409417598</v>
      </c>
      <c r="EP234" s="14">
        <v>97.4349145634922</v>
      </c>
      <c r="EQ234" s="14">
        <v>60.725695962757698</v>
      </c>
      <c r="ER234" s="14">
        <v>161.097682530226</v>
      </c>
      <c r="ES234" s="14">
        <v>161.097682530226</v>
      </c>
      <c r="ET234" s="14">
        <v>115.33270643723</v>
      </c>
      <c r="EU234" s="14"/>
    </row>
    <row r="235" spans="1:151">
      <c r="A235" s="28" t="s">
        <v>338</v>
      </c>
      <c r="CT235" s="7">
        <v>2018</v>
      </c>
      <c r="CU235" s="14">
        <v>619.25216964914932</v>
      </c>
      <c r="CV235" s="14">
        <v>69.88447693156597</v>
      </c>
      <c r="CW235" s="14">
        <v>32.14595603897142</v>
      </c>
      <c r="CX235" s="14">
        <v>353.42649888568985</v>
      </c>
      <c r="CY235" s="14">
        <v>518.00065779772103</v>
      </c>
      <c r="CZ235" s="14">
        <v>536.82730458653896</v>
      </c>
      <c r="DA235" s="14">
        <v>217.37036242269969</v>
      </c>
      <c r="DB235" s="14">
        <v>543.47585174562505</v>
      </c>
      <c r="DC235" s="14">
        <v>233.42867037423258</v>
      </c>
      <c r="DD235" s="14">
        <v>38.624795092275718</v>
      </c>
      <c r="DE235" s="14">
        <v>675.64805776102799</v>
      </c>
      <c r="DF235" s="14">
        <v>393.44047686820039</v>
      </c>
      <c r="DG235" s="71">
        <v>389.42663070315319</v>
      </c>
      <c r="DH235" s="14">
        <v>224.35574772178299</v>
      </c>
      <c r="DI235" s="14">
        <v>2.17213717354077</v>
      </c>
      <c r="DJ235" s="14">
        <v>2.0836493440408699</v>
      </c>
      <c r="DK235" s="14">
        <v>59.653630115517799</v>
      </c>
      <c r="DL235" s="14">
        <v>157.51257557256301</v>
      </c>
      <c r="DM235" s="14">
        <v>165.09005828612601</v>
      </c>
      <c r="DN235" s="14">
        <v>11.6882177156783</v>
      </c>
      <c r="DO235" s="14">
        <v>235.212175714029</v>
      </c>
      <c r="DP235" s="14">
        <v>32.333862222015199</v>
      </c>
      <c r="DQ235" s="14">
        <v>1.6225081110925901</v>
      </c>
      <c r="DR235" s="14">
        <v>190.08454074024399</v>
      </c>
      <c r="DS235" s="14">
        <v>58.937850751312403</v>
      </c>
      <c r="DT235" s="71">
        <v>91.579203353824198</v>
      </c>
      <c r="DU235" s="14">
        <v>318.97685210987902</v>
      </c>
      <c r="DV235" s="14">
        <v>22.971481364860701</v>
      </c>
      <c r="DW235" s="14">
        <v>23.4072745090334</v>
      </c>
      <c r="DX235" s="14">
        <v>167.40478778911901</v>
      </c>
      <c r="DY235" s="14">
        <v>231.198080438689</v>
      </c>
      <c r="DZ235" s="14">
        <v>284.78018269749901</v>
      </c>
      <c r="EA235" s="14">
        <v>122.686686235792</v>
      </c>
      <c r="EB235" s="14">
        <v>243.422216272073</v>
      </c>
      <c r="EC235" s="14">
        <v>77.859363558296394</v>
      </c>
      <c r="ED235" s="14">
        <v>0.87857082999682601</v>
      </c>
      <c r="EE235" s="14">
        <v>284.59243714197203</v>
      </c>
      <c r="EF235" s="14">
        <v>167.75682292519301</v>
      </c>
      <c r="EG235" s="71">
        <v>172.119873175321</v>
      </c>
      <c r="EH235" s="14">
        <v>75.9195698174873</v>
      </c>
      <c r="EI235" s="14">
        <v>44.740858393164501</v>
      </c>
      <c r="EJ235" s="14">
        <v>6.6550321858971504</v>
      </c>
      <c r="EK235" s="14">
        <v>126.368080981053</v>
      </c>
      <c r="EL235" s="14">
        <v>129.29000178646899</v>
      </c>
      <c r="EM235" s="14">
        <v>86.957063602913905</v>
      </c>
      <c r="EN235" s="14">
        <v>82.995458471229398</v>
      </c>
      <c r="EO235" s="14">
        <v>64.841459759523104</v>
      </c>
      <c r="EP235" s="14">
        <v>123.235444593921</v>
      </c>
      <c r="EQ235" s="14">
        <v>36.123716151186301</v>
      </c>
      <c r="ER235" s="14">
        <v>200.97107987881199</v>
      </c>
      <c r="ES235" s="14">
        <v>200.97107987881199</v>
      </c>
      <c r="ET235" s="14">
        <v>125.72755417400801</v>
      </c>
      <c r="EU235" s="14"/>
    </row>
    <row r="236" spans="1:151">
      <c r="A236" s="6" t="s">
        <v>92</v>
      </c>
      <c r="B236" s="5" t="s">
        <v>160</v>
      </c>
      <c r="C236" s="5" t="s">
        <v>224</v>
      </c>
      <c r="D236" s="5" t="s">
        <v>225</v>
      </c>
      <c r="E236" s="5" t="s">
        <v>226</v>
      </c>
      <c r="F236" s="5" t="s">
        <v>161</v>
      </c>
      <c r="G236" s="5" t="s">
        <v>211</v>
      </c>
      <c r="H236" s="5" t="s">
        <v>202</v>
      </c>
      <c r="I236" s="5" t="s">
        <v>203</v>
      </c>
      <c r="J236" s="5" t="s">
        <v>212</v>
      </c>
      <c r="M236" s="6" t="s">
        <v>206</v>
      </c>
      <c r="N236" s="5" t="s">
        <v>160</v>
      </c>
      <c r="O236" s="5" t="s">
        <v>224</v>
      </c>
      <c r="P236" s="5" t="s">
        <v>225</v>
      </c>
      <c r="Q236" s="5" t="s">
        <v>226</v>
      </c>
      <c r="R236" s="5" t="s">
        <v>161</v>
      </c>
      <c r="S236" s="5" t="s">
        <v>211</v>
      </c>
      <c r="T236" s="5" t="s">
        <v>202</v>
      </c>
      <c r="U236" s="5" t="s">
        <v>203</v>
      </c>
      <c r="V236" s="5" t="s">
        <v>212</v>
      </c>
      <c r="Y236" s="6" t="s">
        <v>94</v>
      </c>
      <c r="Z236" s="5" t="s">
        <v>160</v>
      </c>
      <c r="AA236" s="5" t="s">
        <v>224</v>
      </c>
      <c r="AB236" s="5" t="s">
        <v>225</v>
      </c>
      <c r="AC236" s="5" t="s">
        <v>226</v>
      </c>
      <c r="AD236" s="5" t="s">
        <v>161</v>
      </c>
      <c r="AE236" s="5" t="s">
        <v>211</v>
      </c>
      <c r="AF236" s="5" t="s">
        <v>202</v>
      </c>
      <c r="AG236" s="5" t="s">
        <v>203</v>
      </c>
      <c r="AH236" s="5" t="s">
        <v>212</v>
      </c>
      <c r="AI236" s="5" t="s">
        <v>251</v>
      </c>
      <c r="AJ236" s="5" t="s">
        <v>252</v>
      </c>
      <c r="AM236" s="28" t="s">
        <v>340</v>
      </c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</row>
    <row r="237" spans="1:151">
      <c r="A237" s="7">
        <v>1980</v>
      </c>
      <c r="B237">
        <v>86</v>
      </c>
      <c r="C237">
        <v>79</v>
      </c>
      <c r="D237">
        <v>72</v>
      </c>
      <c r="E237">
        <v>37</v>
      </c>
      <c r="F237">
        <v>91</v>
      </c>
      <c r="G237">
        <v>57</v>
      </c>
      <c r="H237">
        <v>33</v>
      </c>
      <c r="I237">
        <v>11</v>
      </c>
      <c r="J237">
        <v>45</v>
      </c>
      <c r="M237" s="7">
        <v>1980</v>
      </c>
      <c r="N237">
        <v>80</v>
      </c>
      <c r="O237">
        <v>34</v>
      </c>
      <c r="P237">
        <v>52</v>
      </c>
      <c r="Q237">
        <v>44</v>
      </c>
      <c r="R237">
        <v>22</v>
      </c>
      <c r="S237">
        <v>91</v>
      </c>
      <c r="T237">
        <v>79</v>
      </c>
      <c r="U237">
        <v>49</v>
      </c>
      <c r="V237">
        <v>53</v>
      </c>
      <c r="Y237" s="7">
        <v>1980</v>
      </c>
      <c r="Z237" s="50"/>
      <c r="AA237">
        <v>91</v>
      </c>
      <c r="AB237">
        <v>60</v>
      </c>
      <c r="AC237">
        <v>63</v>
      </c>
      <c r="AD237">
        <v>73</v>
      </c>
      <c r="AE237">
        <v>57</v>
      </c>
      <c r="AF237">
        <v>68</v>
      </c>
      <c r="AG237">
        <v>35</v>
      </c>
      <c r="AH237">
        <v>41</v>
      </c>
      <c r="AI237">
        <v>83</v>
      </c>
      <c r="AJ237">
        <v>50</v>
      </c>
      <c r="AM237" s="67" t="s">
        <v>92</v>
      </c>
      <c r="AN237" s="5" t="s">
        <v>145</v>
      </c>
      <c r="AO237" s="5" t="s">
        <v>144</v>
      </c>
      <c r="AP237" s="5" t="s">
        <v>146</v>
      </c>
      <c r="AQ237" s="5" t="s">
        <v>147</v>
      </c>
      <c r="AR237" s="5" t="s">
        <v>148</v>
      </c>
      <c r="AS237" s="5" t="s">
        <v>149</v>
      </c>
      <c r="AT237" s="5" t="s">
        <v>151</v>
      </c>
      <c r="AU237" s="5" t="s">
        <v>152</v>
      </c>
      <c r="AV237" s="5" t="s">
        <v>158</v>
      </c>
      <c r="AW237" s="5" t="s">
        <v>159</v>
      </c>
      <c r="AX237" s="5" t="s">
        <v>156</v>
      </c>
      <c r="AY237" s="5" t="s">
        <v>157</v>
      </c>
      <c r="AZ237" s="5" t="s">
        <v>154</v>
      </c>
      <c r="BA237" s="5" t="s">
        <v>155</v>
      </c>
      <c r="BB237" s="5" t="s">
        <v>153</v>
      </c>
      <c r="BC237" s="5" t="s">
        <v>267</v>
      </c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</row>
    <row r="238" spans="1:151">
      <c r="A238" s="7">
        <v>1981</v>
      </c>
      <c r="B238">
        <v>81</v>
      </c>
      <c r="C238">
        <v>70</v>
      </c>
      <c r="D238">
        <v>62</v>
      </c>
      <c r="E238">
        <v>32</v>
      </c>
      <c r="F238">
        <v>91</v>
      </c>
      <c r="G238">
        <v>54</v>
      </c>
      <c r="H238">
        <v>28</v>
      </c>
      <c r="M238" s="7">
        <v>1981</v>
      </c>
      <c r="N238">
        <v>90</v>
      </c>
      <c r="O238">
        <v>10</v>
      </c>
      <c r="P238">
        <v>40</v>
      </c>
      <c r="Q238">
        <v>61</v>
      </c>
      <c r="R238">
        <v>6</v>
      </c>
      <c r="S238">
        <v>89</v>
      </c>
      <c r="T238">
        <v>91</v>
      </c>
      <c r="U238">
        <v>25</v>
      </c>
      <c r="V238">
        <v>64</v>
      </c>
      <c r="Y238" s="7">
        <v>1981</v>
      </c>
      <c r="Z238">
        <v>54</v>
      </c>
      <c r="AA238">
        <v>91</v>
      </c>
      <c r="AC238">
        <v>66</v>
      </c>
      <c r="AD238">
        <v>76</v>
      </c>
      <c r="AE238">
        <v>89</v>
      </c>
      <c r="AF238">
        <v>72</v>
      </c>
      <c r="AG238">
        <v>16</v>
      </c>
      <c r="AH238">
        <v>38</v>
      </c>
      <c r="AI238">
        <v>78</v>
      </c>
      <c r="AJ238">
        <v>42</v>
      </c>
      <c r="AM238" s="66" t="s">
        <v>160</v>
      </c>
      <c r="AN238" s="17">
        <f t="shared" ref="AN238:AN246" si="176">ABS(B197)-ABS(B283)</f>
        <v>-6.1403532927565008E-2</v>
      </c>
      <c r="AO238" s="17">
        <f t="shared" ref="AO238:AO246" si="177">ABS(C197)-ABS(C283)</f>
        <v>-0.14223775446224279</v>
      </c>
      <c r="AP238" s="17">
        <f t="shared" ref="AP238:AP246" si="178">ABS(D197)-ABS(D283)</f>
        <v>0.11031474469827772</v>
      </c>
      <c r="AQ238" s="17">
        <f t="shared" ref="AQ238:AQ246" si="179">ABS(E197)-ABS(E283)</f>
        <v>9.7072554269540284E-2</v>
      </c>
      <c r="AR238" s="17">
        <f t="shared" ref="AR238:AR246" si="180">ABS(F197)-ABS(F283)</f>
        <v>1.2326588103865915E-2</v>
      </c>
      <c r="AS238" s="17">
        <f t="shared" ref="AS238:AS246" si="181">ABS(G197)-ABS(G283)</f>
        <v>0.19493501739455243</v>
      </c>
      <c r="AT238" s="17">
        <f t="shared" ref="AT238:AT246" si="182">ABS(H197)-ABS(H283)</f>
        <v>4.3701534286590682E-2</v>
      </c>
      <c r="AU238" s="17">
        <f t="shared" ref="AU238:AU246" si="183">ABS(I197)-ABS(I283)</f>
        <v>6.9702830939311178E-2</v>
      </c>
      <c r="AV238" s="17">
        <f t="shared" ref="AV238:AV246" si="184">ABS(J197)-ABS(J283)</f>
        <v>3.3372320583102966E-2</v>
      </c>
      <c r="AW238" s="17">
        <f t="shared" ref="AW238:AW246" si="185">ABS(K197)-ABS(K283)</f>
        <v>5.3874937028987047E-3</v>
      </c>
      <c r="AX238" s="17">
        <f t="shared" ref="AX238:AX246" si="186">ABS(L197)-ABS(L283)</f>
        <v>3.8110962779046187E-2</v>
      </c>
      <c r="AY238" s="17">
        <f t="shared" ref="AY238:AY246" si="187">ABS(M197)-ABS(M283)</f>
        <v>8.2447992744984211E-2</v>
      </c>
      <c r="AZ238" s="17">
        <f t="shared" ref="AZ238:AZ246" si="188">ABS(N197)-ABS(N283)</f>
        <v>4.006609056487298E-2</v>
      </c>
      <c r="BA238" s="17">
        <f t="shared" ref="BA238:BA246" si="189">ABS(O197)-ABS(O283)</f>
        <v>6.6139766293041247E-2</v>
      </c>
      <c r="BB238" s="17">
        <f t="shared" ref="BB238:BB246" si="190">ABS(P197)-ABS(P283)</f>
        <v>9.8794694176514541E-2</v>
      </c>
      <c r="BC238" s="17">
        <f t="shared" ref="BC238:BC246" si="191">ABS(Q197)-ABS(Q283)</f>
        <v>-0.10410491130770089</v>
      </c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</row>
    <row r="239" spans="1:151">
      <c r="A239" s="7">
        <v>1982</v>
      </c>
      <c r="B239">
        <v>91</v>
      </c>
      <c r="C239">
        <v>84</v>
      </c>
      <c r="D239">
        <v>73</v>
      </c>
      <c r="E239">
        <v>32</v>
      </c>
      <c r="G239">
        <v>59</v>
      </c>
      <c r="H239">
        <v>23</v>
      </c>
      <c r="I239">
        <v>5</v>
      </c>
      <c r="J239">
        <v>53</v>
      </c>
      <c r="M239" s="7">
        <v>1982</v>
      </c>
      <c r="N239">
        <v>88</v>
      </c>
      <c r="O239">
        <v>39</v>
      </c>
      <c r="P239">
        <v>13</v>
      </c>
      <c r="Q239">
        <v>70</v>
      </c>
      <c r="R239">
        <v>33</v>
      </c>
      <c r="S239">
        <v>91</v>
      </c>
      <c r="T239">
        <v>86</v>
      </c>
      <c r="U239">
        <v>19</v>
      </c>
      <c r="V239">
        <v>54</v>
      </c>
      <c r="Y239" s="7">
        <v>1982</v>
      </c>
      <c r="Z239">
        <v>75</v>
      </c>
      <c r="AA239">
        <v>90</v>
      </c>
      <c r="AB239">
        <v>47</v>
      </c>
      <c r="AC239">
        <v>83</v>
      </c>
      <c r="AD239">
        <v>91</v>
      </c>
      <c r="AE239">
        <v>62</v>
      </c>
      <c r="AF239">
        <v>63</v>
      </c>
      <c r="AG239">
        <v>45</v>
      </c>
      <c r="AH239">
        <v>33</v>
      </c>
      <c r="AI239">
        <v>82</v>
      </c>
      <c r="AJ239">
        <v>50</v>
      </c>
      <c r="AM239" s="66" t="s">
        <v>224</v>
      </c>
      <c r="AN239" s="17">
        <f t="shared" si="176"/>
        <v>-0.15719231145907542</v>
      </c>
      <c r="AO239" s="17">
        <f t="shared" si="177"/>
        <v>7.0581699578389098E-2</v>
      </c>
      <c r="AP239" s="17">
        <f t="shared" si="178"/>
        <v>8.4656762755923737E-2</v>
      </c>
      <c r="AQ239" s="17">
        <f t="shared" si="179"/>
        <v>0.23323865643902364</v>
      </c>
      <c r="AR239" s="17">
        <f t="shared" si="180"/>
        <v>0.29274366196739154</v>
      </c>
      <c r="AS239" s="17">
        <f t="shared" si="181"/>
        <v>0.22082458292869692</v>
      </c>
      <c r="AT239" s="17">
        <f t="shared" si="182"/>
        <v>1.1138192698965765E-2</v>
      </c>
      <c r="AU239" s="17">
        <f t="shared" si="183"/>
        <v>0.23603380820211239</v>
      </c>
      <c r="AV239" s="17">
        <f t="shared" si="184"/>
        <v>0.35916172957321718</v>
      </c>
      <c r="AW239" s="17">
        <f t="shared" si="185"/>
        <v>0.36799966349758689</v>
      </c>
      <c r="AX239" s="17">
        <f t="shared" si="186"/>
        <v>0.34005073687534321</v>
      </c>
      <c r="AY239" s="17">
        <f t="shared" si="187"/>
        <v>0.30019404187838572</v>
      </c>
      <c r="AZ239" s="17">
        <f t="shared" si="188"/>
        <v>0.33348187502380183</v>
      </c>
      <c r="BA239" s="17">
        <f t="shared" si="189"/>
        <v>0.22744621132497767</v>
      </c>
      <c r="BB239" s="17">
        <f t="shared" si="190"/>
        <v>7.1358557035591907E-2</v>
      </c>
      <c r="BC239" s="17">
        <f t="shared" si="191"/>
        <v>0.14584548371238662</v>
      </c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</row>
    <row r="240" spans="1:151">
      <c r="A240" s="7">
        <v>1983</v>
      </c>
      <c r="B240">
        <v>91</v>
      </c>
      <c r="C240">
        <v>84</v>
      </c>
      <c r="D240">
        <v>64</v>
      </c>
      <c r="E240">
        <v>38</v>
      </c>
      <c r="G240">
        <v>58</v>
      </c>
      <c r="H240">
        <v>18</v>
      </c>
      <c r="J240">
        <v>54</v>
      </c>
      <c r="M240" s="7">
        <v>1983</v>
      </c>
      <c r="N240">
        <v>68</v>
      </c>
      <c r="O240">
        <v>43</v>
      </c>
      <c r="P240">
        <v>50</v>
      </c>
      <c r="Q240">
        <v>42</v>
      </c>
      <c r="R240">
        <v>29</v>
      </c>
      <c r="S240">
        <v>88</v>
      </c>
      <c r="T240">
        <v>91</v>
      </c>
      <c r="U240">
        <v>11</v>
      </c>
      <c r="V240">
        <v>67</v>
      </c>
      <c r="Y240" s="7">
        <v>1983</v>
      </c>
      <c r="Z240">
        <v>87</v>
      </c>
      <c r="AA240">
        <v>91</v>
      </c>
      <c r="AB240">
        <v>69</v>
      </c>
      <c r="AC240">
        <v>59</v>
      </c>
      <c r="AD240">
        <v>86</v>
      </c>
      <c r="AE240">
        <v>50</v>
      </c>
      <c r="AF240">
        <v>70</v>
      </c>
      <c r="AG240">
        <v>32</v>
      </c>
      <c r="AH240">
        <v>29</v>
      </c>
      <c r="AI240">
        <v>78</v>
      </c>
      <c r="AM240" s="66" t="s">
        <v>225</v>
      </c>
      <c r="AN240" s="17">
        <f t="shared" si="176"/>
        <v>0.19219803321336687</v>
      </c>
      <c r="AO240" s="17">
        <f t="shared" si="177"/>
        <v>0.18889994098268525</v>
      </c>
      <c r="AP240" s="17">
        <f t="shared" si="178"/>
        <v>0.28188174589610571</v>
      </c>
      <c r="AQ240" s="17">
        <f t="shared" si="179"/>
        <v>0.25585835160618353</v>
      </c>
      <c r="AR240" s="17">
        <f t="shared" si="180"/>
        <v>1.8444639007261843E-2</v>
      </c>
      <c r="AS240" s="17">
        <f t="shared" si="181"/>
        <v>0.12957313407335108</v>
      </c>
      <c r="AT240" s="17">
        <f t="shared" si="182"/>
        <v>-0.13719819560487978</v>
      </c>
      <c r="AU240" s="17">
        <f t="shared" si="183"/>
        <v>-0.33229357526137021</v>
      </c>
      <c r="AV240" s="17">
        <f t="shared" si="184"/>
        <v>-0.13928355633462774</v>
      </c>
      <c r="AW240" s="17">
        <f t="shared" si="185"/>
        <v>-0.28382295559446657</v>
      </c>
      <c r="AX240" s="17">
        <f t="shared" si="186"/>
        <v>-0.37292324508724961</v>
      </c>
      <c r="AY240" s="17">
        <f t="shared" si="187"/>
        <v>-0.41334646113853069</v>
      </c>
      <c r="AZ240" s="17">
        <f t="shared" si="188"/>
        <v>-0.34737171368324188</v>
      </c>
      <c r="BA240" s="17">
        <f t="shared" si="189"/>
        <v>-0.40004185194822789</v>
      </c>
      <c r="BB240" s="17">
        <f t="shared" si="190"/>
        <v>-0.15019051360012681</v>
      </c>
      <c r="BC240" s="17">
        <f t="shared" si="191"/>
        <v>-6.2388591242471564E-2</v>
      </c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</row>
    <row r="241" spans="1:151">
      <c r="A241" s="7">
        <v>1984</v>
      </c>
      <c r="B241">
        <v>82</v>
      </c>
      <c r="C241">
        <v>67</v>
      </c>
      <c r="E241">
        <v>46</v>
      </c>
      <c r="F241">
        <v>91</v>
      </c>
      <c r="G241">
        <v>51</v>
      </c>
      <c r="H241">
        <v>31</v>
      </c>
      <c r="I241">
        <v>19</v>
      </c>
      <c r="M241" s="7">
        <v>1984</v>
      </c>
      <c r="O241">
        <v>28</v>
      </c>
      <c r="P241">
        <v>45</v>
      </c>
      <c r="Q241">
        <v>53</v>
      </c>
      <c r="R241">
        <v>41</v>
      </c>
      <c r="S241">
        <v>91</v>
      </c>
      <c r="T241">
        <v>78</v>
      </c>
      <c r="U241">
        <v>44</v>
      </c>
      <c r="V241">
        <v>54</v>
      </c>
      <c r="Y241" s="7">
        <v>1984</v>
      </c>
      <c r="Z241">
        <v>74</v>
      </c>
      <c r="AA241">
        <v>91</v>
      </c>
      <c r="AB241">
        <v>32</v>
      </c>
      <c r="AC241">
        <v>53</v>
      </c>
      <c r="AE241">
        <v>57</v>
      </c>
      <c r="AF241">
        <v>56</v>
      </c>
      <c r="AG241">
        <v>39</v>
      </c>
      <c r="AH241">
        <v>44</v>
      </c>
      <c r="AI241">
        <v>61</v>
      </c>
      <c r="AJ241">
        <v>55</v>
      </c>
      <c r="AM241" s="66" t="s">
        <v>226</v>
      </c>
      <c r="AN241" s="17">
        <f t="shared" si="176"/>
        <v>-3.9542731532523218E-2</v>
      </c>
      <c r="AO241" s="17">
        <f t="shared" si="177"/>
        <v>-5.5364113435828255E-2</v>
      </c>
      <c r="AP241" s="17">
        <f t="shared" si="178"/>
        <v>4.8349797650220794E-2</v>
      </c>
      <c r="AQ241" s="17">
        <f t="shared" si="179"/>
        <v>4.0449818655795444E-2</v>
      </c>
      <c r="AR241" s="17">
        <f t="shared" si="180"/>
        <v>0.11513526746711295</v>
      </c>
      <c r="AS241" s="17">
        <f t="shared" si="181"/>
        <v>9.9152156346350551E-2</v>
      </c>
      <c r="AT241" s="17">
        <f t="shared" si="182"/>
        <v>1.2726673112662235E-2</v>
      </c>
      <c r="AU241" s="17">
        <f t="shared" si="183"/>
        <v>4.7616849952223123E-2</v>
      </c>
      <c r="AV241" s="17">
        <f t="shared" si="184"/>
        <v>8.9930444789189046E-2</v>
      </c>
      <c r="AW241" s="17">
        <f t="shared" si="185"/>
        <v>0.10486719784290266</v>
      </c>
      <c r="AX241" s="17">
        <f t="shared" si="186"/>
        <v>7.6478070912515295E-2</v>
      </c>
      <c r="AY241" s="17">
        <f t="shared" si="187"/>
        <v>7.0362584710183751E-2</v>
      </c>
      <c r="AZ241" s="17">
        <f t="shared" si="188"/>
        <v>9.9568137972366022E-2</v>
      </c>
      <c r="BA241" s="17">
        <f t="shared" si="189"/>
        <v>4.6989028706566488E-2</v>
      </c>
      <c r="BB241" s="17">
        <f t="shared" si="190"/>
        <v>2.7006847782750781E-2</v>
      </c>
      <c r="BC241" s="17">
        <f t="shared" si="191"/>
        <v>-3.7994686727938154E-2</v>
      </c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</row>
    <row r="242" spans="1:151">
      <c r="A242" s="7">
        <v>1985</v>
      </c>
      <c r="B242">
        <v>81</v>
      </c>
      <c r="C242">
        <v>72</v>
      </c>
      <c r="E242">
        <v>30</v>
      </c>
      <c r="F242">
        <v>91</v>
      </c>
      <c r="G242">
        <v>55</v>
      </c>
      <c r="H242">
        <v>25</v>
      </c>
      <c r="I242">
        <v>12</v>
      </c>
      <c r="M242" s="7">
        <v>1985</v>
      </c>
      <c r="N242">
        <v>77</v>
      </c>
      <c r="O242">
        <v>60</v>
      </c>
      <c r="P242">
        <v>14</v>
      </c>
      <c r="Q242">
        <v>70</v>
      </c>
      <c r="R242">
        <v>2</v>
      </c>
      <c r="S242">
        <v>91</v>
      </c>
      <c r="T242">
        <v>79</v>
      </c>
      <c r="V242">
        <v>72</v>
      </c>
      <c r="Y242" s="7">
        <v>1985</v>
      </c>
      <c r="Z242">
        <v>71</v>
      </c>
      <c r="AA242">
        <v>91</v>
      </c>
      <c r="AB242">
        <v>73</v>
      </c>
      <c r="AC242">
        <v>67</v>
      </c>
      <c r="AD242">
        <v>85</v>
      </c>
      <c r="AE242">
        <v>17</v>
      </c>
      <c r="AF242">
        <v>79</v>
      </c>
      <c r="AH242">
        <v>35</v>
      </c>
      <c r="AI242">
        <v>63</v>
      </c>
      <c r="AJ242">
        <v>39</v>
      </c>
      <c r="AM242" s="66" t="s">
        <v>161</v>
      </c>
      <c r="AN242" s="17">
        <f t="shared" si="176"/>
        <v>6.1045456195620684E-2</v>
      </c>
      <c r="AO242" s="17">
        <f t="shared" si="177"/>
        <v>2.1322856758918818E-3</v>
      </c>
      <c r="AP242" s="17">
        <f t="shared" si="178"/>
        <v>-7.0835894434745889E-2</v>
      </c>
      <c r="AQ242" s="17">
        <f t="shared" si="179"/>
        <v>-7.4874015203803684E-2</v>
      </c>
      <c r="AR242" s="17">
        <f t="shared" si="180"/>
        <v>-2.8813560728026405E-2</v>
      </c>
      <c r="AS242" s="17">
        <f t="shared" si="181"/>
        <v>-0.13071241227635033</v>
      </c>
      <c r="AT242" s="17">
        <f t="shared" si="182"/>
        <v>0.3746975273421676</v>
      </c>
      <c r="AU242" s="17">
        <f t="shared" si="183"/>
        <v>0.35050633762789796</v>
      </c>
      <c r="AV242" s="17">
        <f t="shared" si="184"/>
        <v>0.22946169272341857</v>
      </c>
      <c r="AW242" s="17">
        <f t="shared" si="185"/>
        <v>0.33313016847790222</v>
      </c>
      <c r="AX242" s="17">
        <f t="shared" si="186"/>
        <v>0.28038312275588745</v>
      </c>
      <c r="AY242" s="17">
        <f t="shared" si="187"/>
        <v>0.28856933949792446</v>
      </c>
      <c r="AZ242" s="17">
        <f t="shared" si="188"/>
        <v>0.29677871730213767</v>
      </c>
      <c r="BA242" s="17">
        <f t="shared" si="189"/>
        <v>0.34727791404506553</v>
      </c>
      <c r="BB242" s="17">
        <f t="shared" si="190"/>
        <v>0.36419389215387765</v>
      </c>
      <c r="BC242" s="17">
        <f t="shared" si="191"/>
        <v>-0.13892909104387566</v>
      </c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</row>
    <row r="243" spans="1:151">
      <c r="A243" s="7">
        <v>1986</v>
      </c>
      <c r="B243">
        <v>91</v>
      </c>
      <c r="C243">
        <v>80</v>
      </c>
      <c r="E243">
        <v>28</v>
      </c>
      <c r="F243">
        <v>90</v>
      </c>
      <c r="G243">
        <v>55</v>
      </c>
      <c r="H243">
        <v>12</v>
      </c>
      <c r="M243" s="7">
        <v>1986</v>
      </c>
      <c r="N243">
        <v>68</v>
      </c>
      <c r="O243">
        <v>46</v>
      </c>
      <c r="P243">
        <v>44</v>
      </c>
      <c r="Q243">
        <v>42</v>
      </c>
      <c r="R243">
        <v>16</v>
      </c>
      <c r="S243">
        <v>91</v>
      </c>
      <c r="T243">
        <v>89</v>
      </c>
      <c r="U243">
        <v>15</v>
      </c>
      <c r="V243">
        <v>53</v>
      </c>
      <c r="Y243" s="7">
        <v>1986</v>
      </c>
      <c r="Z243">
        <v>81</v>
      </c>
      <c r="AA243">
        <v>91</v>
      </c>
      <c r="AB243">
        <v>46</v>
      </c>
      <c r="AC243">
        <v>80</v>
      </c>
      <c r="AD243">
        <v>67</v>
      </c>
      <c r="AE243">
        <v>63</v>
      </c>
      <c r="AF243">
        <v>84</v>
      </c>
      <c r="AG243">
        <v>29</v>
      </c>
      <c r="AH243">
        <v>21</v>
      </c>
      <c r="AI243">
        <v>90</v>
      </c>
      <c r="AJ243">
        <v>39</v>
      </c>
      <c r="AM243" s="66" t="s">
        <v>211</v>
      </c>
      <c r="AN243" s="17">
        <f t="shared" si="176"/>
        <v>-0.25758497552997406</v>
      </c>
      <c r="AO243" s="17">
        <f t="shared" si="177"/>
        <v>-0.11505014438701154</v>
      </c>
      <c r="AP243" s="17">
        <f t="shared" si="178"/>
        <v>-0.30783908071958171</v>
      </c>
      <c r="AQ243" s="17">
        <f t="shared" si="179"/>
        <v>-0.39396640844841235</v>
      </c>
      <c r="AR243" s="17">
        <f t="shared" si="180"/>
        <v>-0.12078277700823596</v>
      </c>
      <c r="AS243" s="17">
        <f t="shared" si="181"/>
        <v>-0.21174358528152429</v>
      </c>
      <c r="AT243" s="17">
        <f t="shared" si="182"/>
        <v>0.11170882916632133</v>
      </c>
      <c r="AU243" s="17">
        <f t="shared" si="183"/>
        <v>-4.1685473521790528E-2</v>
      </c>
      <c r="AV243" s="17">
        <f t="shared" si="184"/>
        <v>-8.4676660780566557E-2</v>
      </c>
      <c r="AW243" s="17">
        <f t="shared" si="185"/>
        <v>6.0089733136664963E-3</v>
      </c>
      <c r="AX243" s="17">
        <f t="shared" si="186"/>
        <v>-3.6825194872475923E-2</v>
      </c>
      <c r="AY243" s="17">
        <f t="shared" si="187"/>
        <v>-2.4898357667646281E-2</v>
      </c>
      <c r="AZ243" s="17">
        <f t="shared" si="188"/>
        <v>-3.134151250906396E-2</v>
      </c>
      <c r="BA243" s="17">
        <f t="shared" si="189"/>
        <v>-2.3805064298693446E-2</v>
      </c>
      <c r="BB243" s="17">
        <f t="shared" si="190"/>
        <v>-6.4237262057409095E-2</v>
      </c>
      <c r="BC243" s="17">
        <f t="shared" si="191"/>
        <v>0.11100070504721382</v>
      </c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</row>
    <row r="244" spans="1:151">
      <c r="A244" s="7">
        <v>1987</v>
      </c>
      <c r="B244">
        <v>91</v>
      </c>
      <c r="C244">
        <v>84</v>
      </c>
      <c r="D244">
        <v>78</v>
      </c>
      <c r="E244">
        <v>40</v>
      </c>
      <c r="H244">
        <v>26</v>
      </c>
      <c r="I244">
        <v>9</v>
      </c>
      <c r="J244">
        <v>56</v>
      </c>
      <c r="M244" s="7">
        <v>1987</v>
      </c>
      <c r="N244">
        <v>82</v>
      </c>
      <c r="O244">
        <v>78</v>
      </c>
      <c r="P244">
        <v>54</v>
      </c>
      <c r="Q244">
        <v>80</v>
      </c>
      <c r="R244">
        <v>32</v>
      </c>
      <c r="S244">
        <v>91</v>
      </c>
      <c r="T244">
        <v>87</v>
      </c>
      <c r="U244">
        <v>19</v>
      </c>
      <c r="V244">
        <v>75</v>
      </c>
      <c r="Y244" s="7">
        <v>1987</v>
      </c>
      <c r="Z244">
        <v>35</v>
      </c>
      <c r="AA244">
        <v>91</v>
      </c>
      <c r="AB244">
        <v>42</v>
      </c>
      <c r="AC244">
        <v>81</v>
      </c>
      <c r="AD244">
        <v>89</v>
      </c>
      <c r="AE244">
        <v>58</v>
      </c>
      <c r="AF244">
        <v>78</v>
      </c>
      <c r="AG244">
        <v>44</v>
      </c>
      <c r="AH244">
        <v>55</v>
      </c>
      <c r="AI244">
        <v>86</v>
      </c>
      <c r="AJ244">
        <v>39</v>
      </c>
      <c r="AM244" s="66" t="s">
        <v>202</v>
      </c>
      <c r="AN244" s="17">
        <f t="shared" si="176"/>
        <v>-4.8218305993918076E-2</v>
      </c>
      <c r="AO244" s="17">
        <f t="shared" si="177"/>
        <v>-6.7727918931374351E-2</v>
      </c>
      <c r="AP244" s="17">
        <f t="shared" si="178"/>
        <v>-0.24933735963498288</v>
      </c>
      <c r="AQ244" s="17">
        <f t="shared" si="179"/>
        <v>-0.2462140351812182</v>
      </c>
      <c r="AR244" s="17">
        <f t="shared" si="180"/>
        <v>-0.18438028570796794</v>
      </c>
      <c r="AS244" s="17">
        <f t="shared" si="181"/>
        <v>-0.23639364507478128</v>
      </c>
      <c r="AT244" s="17">
        <f t="shared" si="182"/>
        <v>-2.0047579904298077E-2</v>
      </c>
      <c r="AU244" s="17">
        <f t="shared" si="183"/>
        <v>-6.0416232927330893E-2</v>
      </c>
      <c r="AV244" s="17">
        <f t="shared" si="184"/>
        <v>-0.1199331453232505</v>
      </c>
      <c r="AW244" s="17">
        <f t="shared" si="185"/>
        <v>-7.5472690016491761E-2</v>
      </c>
      <c r="AX244" s="17">
        <f t="shared" si="186"/>
        <v>-8.5171064620726711E-2</v>
      </c>
      <c r="AY244" s="17">
        <f t="shared" si="187"/>
        <v>-9.8029337102474357E-2</v>
      </c>
      <c r="AZ244" s="17">
        <f t="shared" si="188"/>
        <v>-8.4924245994202396E-2</v>
      </c>
      <c r="BA244" s="17">
        <f t="shared" si="189"/>
        <v>-9.7477612851551404E-2</v>
      </c>
      <c r="BB244" s="17">
        <f t="shared" si="190"/>
        <v>-1.9632300253015808E-2</v>
      </c>
      <c r="BC244" s="17">
        <f t="shared" si="191"/>
        <v>7.203238241117435E-2</v>
      </c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</row>
    <row r="245" spans="1:151">
      <c r="A245" s="7">
        <v>1988</v>
      </c>
      <c r="B245">
        <v>74</v>
      </c>
      <c r="C245">
        <v>68</v>
      </c>
      <c r="D245">
        <v>62</v>
      </c>
      <c r="E245">
        <v>29</v>
      </c>
      <c r="F245">
        <v>91</v>
      </c>
      <c r="G245">
        <v>32</v>
      </c>
      <c r="H245">
        <v>6</v>
      </c>
      <c r="J245">
        <v>43</v>
      </c>
      <c r="M245" s="7">
        <v>1988</v>
      </c>
      <c r="N245">
        <v>67</v>
      </c>
      <c r="O245">
        <v>38</v>
      </c>
      <c r="P245">
        <v>29</v>
      </c>
      <c r="Q245">
        <v>39</v>
      </c>
      <c r="R245">
        <v>14</v>
      </c>
      <c r="S245">
        <v>91</v>
      </c>
      <c r="T245">
        <v>87</v>
      </c>
      <c r="U245">
        <v>20</v>
      </c>
      <c r="V245">
        <v>44</v>
      </c>
      <c r="Y245" s="7">
        <v>1988</v>
      </c>
      <c r="Z245">
        <v>44</v>
      </c>
      <c r="AA245">
        <v>91</v>
      </c>
      <c r="AB245">
        <v>17</v>
      </c>
      <c r="AC245">
        <v>64</v>
      </c>
      <c r="AD245">
        <v>80</v>
      </c>
      <c r="AE245">
        <v>90</v>
      </c>
      <c r="AF245">
        <v>68</v>
      </c>
      <c r="AG245">
        <v>30</v>
      </c>
      <c r="AH245">
        <v>28</v>
      </c>
      <c r="AI245">
        <v>65</v>
      </c>
      <c r="AJ245">
        <v>56</v>
      </c>
      <c r="AM245" s="66" t="s">
        <v>203</v>
      </c>
      <c r="AN245" s="17">
        <f t="shared" si="176"/>
        <v>-0.29673843347275863</v>
      </c>
      <c r="AO245" s="17">
        <f t="shared" si="177"/>
        <v>-0.35661620716674036</v>
      </c>
      <c r="AP245" s="17">
        <f t="shared" si="178"/>
        <v>-0.41508778814851327</v>
      </c>
      <c r="AQ245" s="17">
        <f t="shared" si="179"/>
        <v>-0.48350663141085815</v>
      </c>
      <c r="AR245" s="17">
        <f t="shared" si="180"/>
        <v>-0.15517581421332538</v>
      </c>
      <c r="AS245" s="17">
        <f t="shared" si="181"/>
        <v>-0.18296248718306901</v>
      </c>
      <c r="AT245" s="17">
        <f t="shared" si="182"/>
        <v>-0.26315915767588965</v>
      </c>
      <c r="AU245" s="17">
        <f t="shared" si="183"/>
        <v>-8.884561896852021E-2</v>
      </c>
      <c r="AV245" s="17">
        <f t="shared" si="184"/>
        <v>-0.27529297687178933</v>
      </c>
      <c r="AW245" s="17">
        <f t="shared" si="185"/>
        <v>-0.1239369113924611</v>
      </c>
      <c r="AX245" s="17">
        <f t="shared" si="186"/>
        <v>-0.11514095322791108</v>
      </c>
      <c r="AY245" s="17">
        <f t="shared" si="187"/>
        <v>-0.11210094767968452</v>
      </c>
      <c r="AZ245" s="17">
        <f t="shared" si="188"/>
        <v>-4.0064921119980432E-2</v>
      </c>
      <c r="BA245" s="17">
        <f t="shared" si="189"/>
        <v>-0.10524379485742676</v>
      </c>
      <c r="BB245" s="17">
        <f t="shared" si="190"/>
        <v>-0.12100056604391705</v>
      </c>
      <c r="BC245" s="17">
        <f t="shared" si="191"/>
        <v>-7.5613391289487561E-2</v>
      </c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</row>
    <row r="246" spans="1:151">
      <c r="A246" s="7">
        <v>1989</v>
      </c>
      <c r="B246">
        <v>78</v>
      </c>
      <c r="C246">
        <v>73</v>
      </c>
      <c r="E246">
        <v>38</v>
      </c>
      <c r="F246">
        <v>91</v>
      </c>
      <c r="G246">
        <v>58</v>
      </c>
      <c r="H246">
        <v>26</v>
      </c>
      <c r="I246">
        <v>13</v>
      </c>
      <c r="M246" s="7">
        <v>1989</v>
      </c>
      <c r="N246">
        <v>72</v>
      </c>
      <c r="O246">
        <v>58</v>
      </c>
      <c r="P246">
        <v>41</v>
      </c>
      <c r="Q246">
        <v>46</v>
      </c>
      <c r="R246">
        <v>32</v>
      </c>
      <c r="S246">
        <v>91</v>
      </c>
      <c r="T246">
        <v>80</v>
      </c>
      <c r="U246">
        <v>29</v>
      </c>
      <c r="V246">
        <v>70</v>
      </c>
      <c r="Y246" s="7">
        <v>1989</v>
      </c>
      <c r="Z246">
        <v>57</v>
      </c>
      <c r="AA246">
        <v>89</v>
      </c>
      <c r="AB246">
        <v>69</v>
      </c>
      <c r="AC246">
        <v>72</v>
      </c>
      <c r="AD246">
        <v>71</v>
      </c>
      <c r="AE246">
        <v>91</v>
      </c>
      <c r="AF246">
        <v>79</v>
      </c>
      <c r="AG246">
        <v>31</v>
      </c>
      <c r="AH246">
        <v>43</v>
      </c>
      <c r="AJ246">
        <v>39</v>
      </c>
      <c r="AM246" s="66" t="s">
        <v>212</v>
      </c>
      <c r="AN246" s="17">
        <f t="shared" si="176"/>
        <v>-1.0213430723339897E-2</v>
      </c>
      <c r="AO246" s="17">
        <f t="shared" si="177"/>
        <v>-2.7083490482454883E-2</v>
      </c>
      <c r="AP246" s="17">
        <f t="shared" si="178"/>
        <v>0.35275590401200735</v>
      </c>
      <c r="AQ246" s="17">
        <f t="shared" si="179"/>
        <v>0.53426469640834129</v>
      </c>
      <c r="AR246" s="17">
        <f t="shared" si="180"/>
        <v>0.40667324933761739</v>
      </c>
      <c r="AS246" s="17">
        <f t="shared" si="181"/>
        <v>0.53970096934484912</v>
      </c>
      <c r="AT246" s="17">
        <f t="shared" si="182"/>
        <v>-0.37977695265581513</v>
      </c>
      <c r="AU246" s="17">
        <f t="shared" si="183"/>
        <v>-0.18307987178913274</v>
      </c>
      <c r="AV246" s="17">
        <f t="shared" si="184"/>
        <v>0.18635342742147118</v>
      </c>
      <c r="AW246" s="17">
        <f t="shared" si="185"/>
        <v>9.2256833404334715E-2</v>
      </c>
      <c r="AX246" s="17">
        <f t="shared" si="186"/>
        <v>5.1754918030493036E-2</v>
      </c>
      <c r="AY246" s="17">
        <f t="shared" si="187"/>
        <v>1.5560155140227294E-2</v>
      </c>
      <c r="AZ246" s="17">
        <f t="shared" si="188"/>
        <v>-4.6946932996400237E-2</v>
      </c>
      <c r="BA246" s="17">
        <f t="shared" si="189"/>
        <v>-6.9292363246361566E-2</v>
      </c>
      <c r="BB246" s="17">
        <f t="shared" si="190"/>
        <v>-0.43142499220569824</v>
      </c>
      <c r="BC246" s="17">
        <f t="shared" si="191"/>
        <v>-3.9446163373230758E-2</v>
      </c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</row>
    <row r="247" spans="1:151">
      <c r="A247" s="7">
        <v>1990</v>
      </c>
      <c r="B247">
        <v>79</v>
      </c>
      <c r="C247">
        <v>73</v>
      </c>
      <c r="D247">
        <v>67</v>
      </c>
      <c r="E247">
        <v>20</v>
      </c>
      <c r="F247">
        <v>91</v>
      </c>
      <c r="H247">
        <v>7</v>
      </c>
      <c r="J247">
        <v>47</v>
      </c>
      <c r="M247" s="7">
        <v>1990</v>
      </c>
      <c r="N247">
        <v>77</v>
      </c>
      <c r="O247">
        <v>61</v>
      </c>
      <c r="P247">
        <v>34</v>
      </c>
      <c r="Q247">
        <v>57</v>
      </c>
      <c r="R247">
        <v>1</v>
      </c>
      <c r="S247">
        <v>91</v>
      </c>
      <c r="T247">
        <v>75</v>
      </c>
      <c r="U247">
        <v>5</v>
      </c>
      <c r="V247">
        <v>63</v>
      </c>
      <c r="Y247" s="7">
        <v>1990</v>
      </c>
      <c r="Z247">
        <v>57</v>
      </c>
      <c r="AA247">
        <v>91</v>
      </c>
      <c r="AB247">
        <v>65</v>
      </c>
      <c r="AC247">
        <v>66</v>
      </c>
      <c r="AD247">
        <v>79</v>
      </c>
      <c r="AE247">
        <v>85</v>
      </c>
      <c r="AF247">
        <v>73</v>
      </c>
      <c r="AG247">
        <v>45</v>
      </c>
      <c r="AH247">
        <v>43</v>
      </c>
      <c r="AI247">
        <v>67</v>
      </c>
      <c r="AJ247">
        <v>41</v>
      </c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</row>
    <row r="248" spans="1:151">
      <c r="A248" s="7">
        <v>1991</v>
      </c>
      <c r="B248">
        <v>88</v>
      </c>
      <c r="C248">
        <v>76</v>
      </c>
      <c r="D248">
        <v>65</v>
      </c>
      <c r="E248">
        <v>32</v>
      </c>
      <c r="F248">
        <v>91</v>
      </c>
      <c r="H248">
        <v>17</v>
      </c>
      <c r="I248">
        <v>7</v>
      </c>
      <c r="J248">
        <v>47</v>
      </c>
      <c r="M248" s="7">
        <v>1991</v>
      </c>
      <c r="N248">
        <v>73</v>
      </c>
      <c r="O248">
        <v>19</v>
      </c>
      <c r="P248">
        <v>48</v>
      </c>
      <c r="Q248">
        <v>38</v>
      </c>
      <c r="R248">
        <v>18</v>
      </c>
      <c r="S248">
        <v>91</v>
      </c>
      <c r="T248">
        <v>86</v>
      </c>
      <c r="V248">
        <v>54</v>
      </c>
      <c r="Y248" s="7">
        <v>1991</v>
      </c>
      <c r="Z248">
        <v>29</v>
      </c>
      <c r="AA248">
        <v>91</v>
      </c>
      <c r="AB248">
        <v>55</v>
      </c>
      <c r="AC248">
        <v>79</v>
      </c>
      <c r="AD248">
        <v>84</v>
      </c>
      <c r="AE248">
        <v>50</v>
      </c>
      <c r="AF248">
        <v>88</v>
      </c>
      <c r="AG248">
        <v>21</v>
      </c>
      <c r="AH248">
        <v>48</v>
      </c>
      <c r="AI248">
        <v>83</v>
      </c>
      <c r="AJ248">
        <v>35</v>
      </c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</row>
    <row r="249" spans="1:151">
      <c r="A249" s="7">
        <v>1992</v>
      </c>
      <c r="B249">
        <v>91</v>
      </c>
      <c r="C249">
        <v>75</v>
      </c>
      <c r="E249">
        <v>47</v>
      </c>
      <c r="G249">
        <v>67</v>
      </c>
      <c r="H249">
        <v>22</v>
      </c>
      <c r="I249">
        <v>19</v>
      </c>
      <c r="M249" s="7">
        <v>1992</v>
      </c>
      <c r="N249">
        <v>84</v>
      </c>
      <c r="O249">
        <v>50</v>
      </c>
      <c r="P249">
        <v>56</v>
      </c>
      <c r="Q249">
        <v>60</v>
      </c>
      <c r="R249">
        <v>43</v>
      </c>
      <c r="S249">
        <v>85</v>
      </c>
      <c r="T249">
        <v>91</v>
      </c>
      <c r="U249">
        <v>39</v>
      </c>
      <c r="V249">
        <v>66</v>
      </c>
      <c r="Y249" s="7">
        <v>1992</v>
      </c>
      <c r="Z249">
        <v>84</v>
      </c>
      <c r="AA249">
        <v>91</v>
      </c>
      <c r="AB249">
        <v>68</v>
      </c>
      <c r="AC249">
        <v>82</v>
      </c>
      <c r="AD249">
        <v>59</v>
      </c>
      <c r="AE249">
        <v>89</v>
      </c>
      <c r="AF249">
        <v>63</v>
      </c>
      <c r="AG249">
        <v>66</v>
      </c>
      <c r="AH249">
        <v>64</v>
      </c>
      <c r="AI249">
        <v>74</v>
      </c>
      <c r="AJ249">
        <v>61</v>
      </c>
      <c r="AM249" s="67" t="s">
        <v>206</v>
      </c>
      <c r="AN249" s="5" t="s">
        <v>145</v>
      </c>
      <c r="AO249" s="5" t="s">
        <v>144</v>
      </c>
      <c r="AP249" s="5" t="s">
        <v>146</v>
      </c>
      <c r="AQ249" s="5" t="s">
        <v>147</v>
      </c>
      <c r="AR249" s="5" t="s">
        <v>148</v>
      </c>
      <c r="AS249" s="5" t="s">
        <v>149</v>
      </c>
      <c r="AT249" s="5" t="s">
        <v>151</v>
      </c>
      <c r="AU249" s="5" t="s">
        <v>152</v>
      </c>
      <c r="AV249" s="5" t="s">
        <v>158</v>
      </c>
      <c r="AW249" s="5" t="s">
        <v>159</v>
      </c>
      <c r="AX249" s="5" t="s">
        <v>156</v>
      </c>
      <c r="AY249" s="5" t="s">
        <v>157</v>
      </c>
      <c r="AZ249" s="5" t="s">
        <v>154</v>
      </c>
      <c r="BA249" s="5" t="s">
        <v>155</v>
      </c>
      <c r="BB249" s="5" t="s">
        <v>153</v>
      </c>
      <c r="BC249" s="5" t="s">
        <v>267</v>
      </c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</row>
    <row r="250" spans="1:151">
      <c r="A250" s="7">
        <v>1993</v>
      </c>
      <c r="B250">
        <v>91</v>
      </c>
      <c r="C250">
        <v>82</v>
      </c>
      <c r="E250">
        <v>40</v>
      </c>
      <c r="G250">
        <v>59</v>
      </c>
      <c r="H250">
        <v>23</v>
      </c>
      <c r="I250">
        <v>19</v>
      </c>
      <c r="M250" s="7">
        <v>1993</v>
      </c>
      <c r="N250">
        <v>77</v>
      </c>
      <c r="O250">
        <v>74</v>
      </c>
      <c r="P250">
        <v>39</v>
      </c>
      <c r="Q250">
        <v>73</v>
      </c>
      <c r="R250">
        <v>30</v>
      </c>
      <c r="S250">
        <v>91</v>
      </c>
      <c r="T250">
        <v>86</v>
      </c>
      <c r="U250">
        <v>12</v>
      </c>
      <c r="V250">
        <v>76</v>
      </c>
      <c r="Y250" s="7">
        <v>1993</v>
      </c>
      <c r="Z250">
        <v>82</v>
      </c>
      <c r="AA250">
        <v>91</v>
      </c>
      <c r="AB250">
        <v>76</v>
      </c>
      <c r="AD250">
        <v>83</v>
      </c>
      <c r="AE250">
        <v>42</v>
      </c>
      <c r="AF250">
        <v>69</v>
      </c>
      <c r="AG250">
        <v>39</v>
      </c>
      <c r="AH250">
        <v>23</v>
      </c>
      <c r="AI250">
        <v>79</v>
      </c>
      <c r="AM250" s="66" t="s">
        <v>160</v>
      </c>
      <c r="AN250" s="17">
        <f t="shared" ref="AN250:AN258" si="192">ABS(B209)-ABS(B295)</f>
        <v>3.169441666625411E-2</v>
      </c>
      <c r="AO250" s="17">
        <f t="shared" ref="AO250:AO258" si="193">ABS(C209)-ABS(C295)</f>
        <v>-2.1119676266894066E-2</v>
      </c>
      <c r="AP250" s="17">
        <f t="shared" ref="AP250:AP258" si="194">ABS(D209)-ABS(D295)</f>
        <v>-6.2093973388524543E-2</v>
      </c>
      <c r="AQ250" s="17">
        <f t="shared" ref="AQ250:AQ258" si="195">ABS(E209)-ABS(E295)</f>
        <v>3.5983952451374313E-2</v>
      </c>
      <c r="AR250" s="17">
        <f t="shared" ref="AR250:AR258" si="196">ABS(F209)-ABS(F295)</f>
        <v>-0.11768653058189409</v>
      </c>
      <c r="AS250" s="17">
        <f t="shared" ref="AS250:AS258" si="197">ABS(G209)-ABS(G295)</f>
        <v>6.3051885662021731E-2</v>
      </c>
      <c r="AT250" s="17">
        <f t="shared" ref="AT250:AT258" si="198">ABS(H209)-ABS(H295)</f>
        <v>3.0326912588419186E-2</v>
      </c>
      <c r="AU250" s="17">
        <f t="shared" ref="AU250:AU258" si="199">ABS(I209)-ABS(I295)</f>
        <v>8.4624153733565688E-2</v>
      </c>
      <c r="AV250" s="17">
        <f t="shared" ref="AV250:AV258" si="200">ABS(J209)-ABS(J295)</f>
        <v>8.6127936474476863E-3</v>
      </c>
      <c r="AW250" s="17">
        <f t="shared" ref="AW250:AW258" si="201">ABS(K209)-ABS(K295)</f>
        <v>2.3670399422640959E-2</v>
      </c>
      <c r="AX250" s="17">
        <f t="shared" ref="AX250:AX258" si="202">ABS(L209)-ABS(L295)</f>
        <v>8.1816438350731713E-2</v>
      </c>
      <c r="AY250" s="17">
        <f t="shared" ref="AY250:AY258" si="203">ABS(M209)-ABS(M295)</f>
        <v>0.1242155183946867</v>
      </c>
      <c r="AZ250" s="17">
        <f t="shared" ref="AZ250:AZ258" si="204">ABS(N209)-ABS(N295)</f>
        <v>5.8795077485193081E-3</v>
      </c>
      <c r="BA250" s="17">
        <f t="shared" ref="BA250:BA258" si="205">ABS(O209)-ABS(O295)</f>
        <v>0.14947876310116004</v>
      </c>
      <c r="BB250" s="17">
        <f t="shared" ref="BB250:BB258" si="206">ABS(P209)-ABS(P295)</f>
        <v>0.10633825664837954</v>
      </c>
      <c r="BC250" s="17">
        <f t="shared" ref="BC250:BC258" si="207">ABS(Q209)-ABS(Q295)</f>
        <v>-9.3209296633257263E-2</v>
      </c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</row>
    <row r="251" spans="1:151">
      <c r="A251" s="7">
        <v>1994</v>
      </c>
      <c r="B251">
        <v>91</v>
      </c>
      <c r="C251">
        <v>74</v>
      </c>
      <c r="D251">
        <v>54</v>
      </c>
      <c r="E251">
        <v>36</v>
      </c>
      <c r="G251">
        <v>60</v>
      </c>
      <c r="H251">
        <v>22</v>
      </c>
      <c r="I251">
        <v>11</v>
      </c>
      <c r="J251">
        <v>50</v>
      </c>
      <c r="M251" s="7">
        <v>1994</v>
      </c>
      <c r="N251">
        <v>88</v>
      </c>
      <c r="O251">
        <v>31</v>
      </c>
      <c r="P251">
        <v>22</v>
      </c>
      <c r="Q251">
        <v>54</v>
      </c>
      <c r="R251">
        <v>18</v>
      </c>
      <c r="S251">
        <v>91</v>
      </c>
      <c r="T251">
        <v>87</v>
      </c>
      <c r="U251">
        <v>23</v>
      </c>
      <c r="V251">
        <v>55</v>
      </c>
      <c r="Y251" s="7">
        <v>1994</v>
      </c>
      <c r="Z251">
        <v>71</v>
      </c>
      <c r="AA251">
        <v>91</v>
      </c>
      <c r="AC251">
        <v>60</v>
      </c>
      <c r="AD251">
        <v>76</v>
      </c>
      <c r="AE251">
        <v>46</v>
      </c>
      <c r="AF251">
        <v>74</v>
      </c>
      <c r="AG251">
        <v>41</v>
      </c>
      <c r="AH251">
        <v>28</v>
      </c>
      <c r="AI251">
        <v>86</v>
      </c>
      <c r="AJ251">
        <v>27</v>
      </c>
      <c r="AM251" s="66" t="s">
        <v>224</v>
      </c>
      <c r="AN251" s="17">
        <f t="shared" si="192"/>
        <v>9.6002634191098835E-3</v>
      </c>
      <c r="AO251" s="17">
        <f t="shared" si="193"/>
        <v>-4.4955803580637443E-2</v>
      </c>
      <c r="AP251" s="17">
        <f t="shared" si="194"/>
        <v>4.8318459142121531E-2</v>
      </c>
      <c r="AQ251" s="17">
        <f t="shared" si="195"/>
        <v>-4.9269530439818895E-2</v>
      </c>
      <c r="AR251" s="17">
        <f t="shared" si="196"/>
        <v>-5.5235822587345523E-2</v>
      </c>
      <c r="AS251" s="17">
        <f t="shared" si="197"/>
        <v>2.0716937459767215E-2</v>
      </c>
      <c r="AT251" s="17">
        <f t="shared" si="198"/>
        <v>-4.7001073105212655E-2</v>
      </c>
      <c r="AU251" s="17">
        <f t="shared" si="199"/>
        <v>-8.0655456582020973E-3</v>
      </c>
      <c r="AV251" s="17">
        <f t="shared" si="200"/>
        <v>-6.0566942171005195E-2</v>
      </c>
      <c r="AW251" s="17">
        <f t="shared" si="201"/>
        <v>-9.0972641072430638E-2</v>
      </c>
      <c r="AX251" s="17">
        <f t="shared" si="202"/>
        <v>-9.7450581399799764E-3</v>
      </c>
      <c r="AY251" s="17">
        <f t="shared" si="203"/>
        <v>1.4521662629979545E-3</v>
      </c>
      <c r="AZ251" s="17">
        <f t="shared" si="204"/>
        <v>-1.003589226657735E-2</v>
      </c>
      <c r="BA251" s="17">
        <f t="shared" si="205"/>
        <v>5.3552701252085229E-2</v>
      </c>
      <c r="BB251" s="17">
        <f t="shared" si="206"/>
        <v>-4.5748442979348741E-2</v>
      </c>
      <c r="BC251" s="17">
        <f t="shared" si="207"/>
        <v>1.5442823999867955E-2</v>
      </c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</row>
    <row r="252" spans="1:151">
      <c r="A252" s="7">
        <v>1995</v>
      </c>
      <c r="B252">
        <v>91</v>
      </c>
      <c r="C252">
        <v>73</v>
      </c>
      <c r="D252">
        <v>67</v>
      </c>
      <c r="E252">
        <v>37</v>
      </c>
      <c r="G252">
        <v>51</v>
      </c>
      <c r="H252">
        <v>14</v>
      </c>
      <c r="J252">
        <v>32</v>
      </c>
      <c r="M252" s="7">
        <v>1995</v>
      </c>
      <c r="N252">
        <v>71</v>
      </c>
      <c r="O252">
        <v>50</v>
      </c>
      <c r="P252">
        <v>41</v>
      </c>
      <c r="Q252">
        <v>55</v>
      </c>
      <c r="R252">
        <v>21</v>
      </c>
      <c r="S252">
        <v>91</v>
      </c>
      <c r="T252">
        <v>88</v>
      </c>
      <c r="U252">
        <v>13</v>
      </c>
      <c r="V252">
        <v>61</v>
      </c>
      <c r="Y252" s="7">
        <v>1995</v>
      </c>
      <c r="Z252">
        <v>54</v>
      </c>
      <c r="AA252">
        <v>91</v>
      </c>
      <c r="AB252">
        <v>52</v>
      </c>
      <c r="AC252">
        <v>87</v>
      </c>
      <c r="AD252">
        <v>72</v>
      </c>
      <c r="AE252">
        <v>83</v>
      </c>
      <c r="AF252">
        <v>76</v>
      </c>
      <c r="AG252">
        <v>53</v>
      </c>
      <c r="AH252">
        <v>27</v>
      </c>
      <c r="AI252">
        <v>88</v>
      </c>
      <c r="AJ252">
        <v>57</v>
      </c>
      <c r="AM252" s="66" t="s">
        <v>225</v>
      </c>
      <c r="AN252" s="17">
        <f t="shared" si="192"/>
        <v>0.11447496685753238</v>
      </c>
      <c r="AO252" s="17">
        <f t="shared" si="193"/>
        <v>0.22422203495209431</v>
      </c>
      <c r="AP252" s="17">
        <f t="shared" si="194"/>
        <v>2.9859868435272732E-2</v>
      </c>
      <c r="AQ252" s="17">
        <f t="shared" si="195"/>
        <v>-3.2229288582618365E-2</v>
      </c>
      <c r="AR252" s="17">
        <f t="shared" si="196"/>
        <v>-0.22648063886603323</v>
      </c>
      <c r="AS252" s="17">
        <f t="shared" si="197"/>
        <v>-0.18223517131370193</v>
      </c>
      <c r="AT252" s="17">
        <f t="shared" si="198"/>
        <v>1.2673788580562978E-2</v>
      </c>
      <c r="AU252" s="17">
        <f t="shared" si="199"/>
        <v>-0.10727401739038522</v>
      </c>
      <c r="AV252" s="17">
        <f t="shared" si="200"/>
        <v>-0.22475119930960402</v>
      </c>
      <c r="AW252" s="17">
        <f t="shared" si="201"/>
        <v>-0.17771661095389274</v>
      </c>
      <c r="AX252" s="17">
        <f t="shared" si="202"/>
        <v>-0.1650074310872584</v>
      </c>
      <c r="AY252" s="17">
        <f t="shared" si="203"/>
        <v>-0.17246169730946731</v>
      </c>
      <c r="AZ252" s="17">
        <f t="shared" si="204"/>
        <v>-0.19068938304412997</v>
      </c>
      <c r="BA252" s="17">
        <f t="shared" si="205"/>
        <v>-0.10554099379839421</v>
      </c>
      <c r="BB252" s="17">
        <f t="shared" si="206"/>
        <v>2.1129037757892044E-2</v>
      </c>
      <c r="BC252" s="17">
        <f t="shared" si="207"/>
        <v>-0.11516751467052024</v>
      </c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</row>
    <row r="253" spans="1:151">
      <c r="A253" s="7">
        <v>1996</v>
      </c>
      <c r="B253">
        <v>86</v>
      </c>
      <c r="C253">
        <v>65</v>
      </c>
      <c r="D253">
        <v>58</v>
      </c>
      <c r="E253">
        <v>35</v>
      </c>
      <c r="F253">
        <v>91</v>
      </c>
      <c r="G253">
        <v>51</v>
      </c>
      <c r="H253">
        <v>16</v>
      </c>
      <c r="J253">
        <v>31</v>
      </c>
      <c r="M253" s="7">
        <v>1996</v>
      </c>
      <c r="N253">
        <v>58</v>
      </c>
      <c r="O253">
        <v>51</v>
      </c>
      <c r="P253">
        <v>39</v>
      </c>
      <c r="Q253">
        <v>49</v>
      </c>
      <c r="R253">
        <v>22</v>
      </c>
      <c r="S253">
        <v>91</v>
      </c>
      <c r="T253">
        <v>86</v>
      </c>
      <c r="U253">
        <v>25</v>
      </c>
      <c r="V253">
        <v>43</v>
      </c>
      <c r="Y253" s="7">
        <v>1996</v>
      </c>
      <c r="Z253">
        <v>78</v>
      </c>
      <c r="AA253">
        <v>91</v>
      </c>
      <c r="AB253">
        <v>23</v>
      </c>
      <c r="AD253">
        <v>85</v>
      </c>
      <c r="AE253">
        <v>60</v>
      </c>
      <c r="AF253">
        <v>56</v>
      </c>
      <c r="AG253">
        <v>49</v>
      </c>
      <c r="AH253">
        <v>34</v>
      </c>
      <c r="AJ253">
        <v>31</v>
      </c>
      <c r="AM253" s="66" t="s">
        <v>226</v>
      </c>
      <c r="AN253" s="17">
        <f t="shared" si="192"/>
        <v>1.2204989090191133E-2</v>
      </c>
      <c r="AO253" s="17">
        <f t="shared" si="193"/>
        <v>5.7743926477135776E-2</v>
      </c>
      <c r="AP253" s="17">
        <f t="shared" si="194"/>
        <v>9.2327168430381162E-2</v>
      </c>
      <c r="AQ253" s="17">
        <f t="shared" si="195"/>
        <v>1.3102935683974921E-2</v>
      </c>
      <c r="AR253" s="17">
        <f t="shared" si="196"/>
        <v>0.11217624610860759</v>
      </c>
      <c r="AS253" s="17">
        <f t="shared" si="197"/>
        <v>3.4323199638622209E-2</v>
      </c>
      <c r="AT253" s="17">
        <f t="shared" si="198"/>
        <v>-0.13479163735231284</v>
      </c>
      <c r="AU253" s="17">
        <f t="shared" si="199"/>
        <v>-0.23138276354574408</v>
      </c>
      <c r="AV253" s="17">
        <f t="shared" si="200"/>
        <v>-7.6170465616233363E-2</v>
      </c>
      <c r="AW253" s="17">
        <f t="shared" si="201"/>
        <v>-7.1475440805733315E-2</v>
      </c>
      <c r="AX253" s="17">
        <f t="shared" si="202"/>
        <v>-9.8978054360084944E-2</v>
      </c>
      <c r="AY253" s="17">
        <f t="shared" si="203"/>
        <v>-0.14533176934619121</v>
      </c>
      <c r="AZ253" s="17">
        <f t="shared" si="204"/>
        <v>-0.15390325109311204</v>
      </c>
      <c r="BA253" s="17">
        <f t="shared" si="205"/>
        <v>-0.23760428622345095</v>
      </c>
      <c r="BB253" s="17">
        <f t="shared" si="206"/>
        <v>-0.25422211531499028</v>
      </c>
      <c r="BC253" s="17">
        <f t="shared" si="207"/>
        <v>-0.15971056764124072</v>
      </c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</row>
    <row r="254" spans="1:151">
      <c r="A254" s="7">
        <v>1997</v>
      </c>
      <c r="B254">
        <v>90</v>
      </c>
      <c r="C254">
        <v>72</v>
      </c>
      <c r="D254">
        <v>60</v>
      </c>
      <c r="E254">
        <v>27</v>
      </c>
      <c r="F254">
        <v>91</v>
      </c>
      <c r="G254">
        <v>42</v>
      </c>
      <c r="H254">
        <v>21</v>
      </c>
      <c r="I254">
        <v>12</v>
      </c>
      <c r="M254" s="7">
        <v>1997</v>
      </c>
      <c r="N254">
        <v>76</v>
      </c>
      <c r="O254">
        <v>21</v>
      </c>
      <c r="P254">
        <v>55</v>
      </c>
      <c r="Q254">
        <v>37</v>
      </c>
      <c r="R254">
        <v>13</v>
      </c>
      <c r="S254">
        <v>91</v>
      </c>
      <c r="T254">
        <v>89</v>
      </c>
      <c r="V254">
        <v>61</v>
      </c>
      <c r="Y254" s="7">
        <v>1997</v>
      </c>
      <c r="Z254">
        <v>52</v>
      </c>
      <c r="AA254">
        <v>91</v>
      </c>
      <c r="AB254">
        <v>46</v>
      </c>
      <c r="AC254">
        <v>61</v>
      </c>
      <c r="AD254">
        <v>58</v>
      </c>
      <c r="AE254">
        <v>87</v>
      </c>
      <c r="AF254">
        <v>76</v>
      </c>
      <c r="AG254">
        <v>45</v>
      </c>
      <c r="AI254">
        <v>65</v>
      </c>
      <c r="AJ254">
        <v>40</v>
      </c>
      <c r="AM254" s="66" t="s">
        <v>161</v>
      </c>
      <c r="AN254" s="17">
        <f t="shared" si="192"/>
        <v>6.2294075282150529E-2</v>
      </c>
      <c r="AO254" s="17">
        <f t="shared" si="193"/>
        <v>-4.1370406471155086E-2</v>
      </c>
      <c r="AP254" s="17">
        <f t="shared" si="194"/>
        <v>0.18618740189642749</v>
      </c>
      <c r="AQ254" s="17">
        <f t="shared" si="195"/>
        <v>0.19476631424301133</v>
      </c>
      <c r="AR254" s="17">
        <f t="shared" si="196"/>
        <v>-7.4876596513349519E-2</v>
      </c>
      <c r="AS254" s="17">
        <f t="shared" si="197"/>
        <v>-5.8720996744610246E-2</v>
      </c>
      <c r="AT254" s="17">
        <f t="shared" si="198"/>
        <v>-0.1481944977043993</v>
      </c>
      <c r="AU254" s="17">
        <f t="shared" si="199"/>
        <v>-0.17888429172747283</v>
      </c>
      <c r="AV254" s="17">
        <f t="shared" si="200"/>
        <v>-0.12367800695574771</v>
      </c>
      <c r="AW254" s="17">
        <f t="shared" si="201"/>
        <v>-0.15241861978341209</v>
      </c>
      <c r="AX254" s="17">
        <f t="shared" si="202"/>
        <v>-0.13929634954448278</v>
      </c>
      <c r="AY254" s="17">
        <f t="shared" si="203"/>
        <v>-0.13327099950176574</v>
      </c>
      <c r="AZ254" s="17">
        <f t="shared" si="204"/>
        <v>-0.18733303094993298</v>
      </c>
      <c r="BA254" s="17">
        <f t="shared" si="205"/>
        <v>-0.19599445263998233</v>
      </c>
      <c r="BB254" s="17">
        <f t="shared" si="206"/>
        <v>-0.1159139863236856</v>
      </c>
      <c r="BC254" s="17">
        <f t="shared" si="207"/>
        <v>-0.17759549922677623</v>
      </c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</row>
    <row r="255" spans="1:151">
      <c r="A255" s="7">
        <v>1998</v>
      </c>
      <c r="B255">
        <v>88</v>
      </c>
      <c r="C255">
        <v>78</v>
      </c>
      <c r="D255">
        <v>76</v>
      </c>
      <c r="F255">
        <v>91</v>
      </c>
      <c r="J255">
        <v>48</v>
      </c>
      <c r="M255" s="7">
        <v>1998</v>
      </c>
      <c r="N255">
        <v>86</v>
      </c>
      <c r="O255">
        <v>42</v>
      </c>
      <c r="P255">
        <v>44</v>
      </c>
      <c r="Q255">
        <v>63</v>
      </c>
      <c r="R255">
        <v>5</v>
      </c>
      <c r="S255">
        <v>91</v>
      </c>
      <c r="T255">
        <v>84</v>
      </c>
      <c r="U255">
        <v>8</v>
      </c>
      <c r="V255">
        <v>64</v>
      </c>
      <c r="Y255" s="7">
        <v>1998</v>
      </c>
      <c r="Z255">
        <v>53</v>
      </c>
      <c r="AA255">
        <v>91</v>
      </c>
      <c r="AB255">
        <v>38</v>
      </c>
      <c r="AC255">
        <v>63</v>
      </c>
      <c r="AD255">
        <v>76</v>
      </c>
      <c r="AE255">
        <v>89</v>
      </c>
      <c r="AF255">
        <v>70</v>
      </c>
      <c r="AG255">
        <v>39</v>
      </c>
      <c r="AH255">
        <v>46</v>
      </c>
      <c r="AI255">
        <v>82</v>
      </c>
      <c r="AJ255">
        <v>42</v>
      </c>
      <c r="AM255" s="66" t="s">
        <v>211</v>
      </c>
      <c r="AN255" s="17">
        <f t="shared" si="192"/>
        <v>0.17313276087447907</v>
      </c>
      <c r="AO255" s="17">
        <f t="shared" si="193"/>
        <v>-3.9799645552732965E-2</v>
      </c>
      <c r="AP255" s="17">
        <f t="shared" si="194"/>
        <v>0.41227779079746307</v>
      </c>
      <c r="AQ255" s="17">
        <f t="shared" si="195"/>
        <v>0.28010991594156254</v>
      </c>
      <c r="AR255" s="17">
        <f t="shared" si="196"/>
        <v>8.2499617685387661E-2</v>
      </c>
      <c r="AS255" s="17">
        <f t="shared" si="197"/>
        <v>4.1443090281421791E-2</v>
      </c>
      <c r="AT255" s="17">
        <f t="shared" si="198"/>
        <v>-2.1798965366744374E-2</v>
      </c>
      <c r="AU255" s="17">
        <f t="shared" si="199"/>
        <v>-5.8268127263099767E-2</v>
      </c>
      <c r="AV255" s="17">
        <f t="shared" si="200"/>
        <v>-0.23129774316533747</v>
      </c>
      <c r="AW255" s="17">
        <f t="shared" si="201"/>
        <v>-0.23266709980667838</v>
      </c>
      <c r="AX255" s="17">
        <f t="shared" si="202"/>
        <v>-0.1326141591135174</v>
      </c>
      <c r="AY255" s="17">
        <f t="shared" si="203"/>
        <v>-0.1184683435774731</v>
      </c>
      <c r="AZ255" s="17">
        <f t="shared" si="204"/>
        <v>-0.11061610220359366</v>
      </c>
      <c r="BA255" s="17">
        <f t="shared" si="205"/>
        <v>-9.0665434132677039E-2</v>
      </c>
      <c r="BB255" s="17">
        <f t="shared" si="206"/>
        <v>5.4487598390947294E-2</v>
      </c>
      <c r="BC255" s="17">
        <f t="shared" si="207"/>
        <v>-0.11376333715136529</v>
      </c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</row>
    <row r="256" spans="1:151">
      <c r="A256" s="7">
        <v>1999</v>
      </c>
      <c r="B256">
        <v>76</v>
      </c>
      <c r="C256">
        <v>63</v>
      </c>
      <c r="D256">
        <v>52</v>
      </c>
      <c r="E256">
        <v>27</v>
      </c>
      <c r="F256">
        <v>91</v>
      </c>
      <c r="G256">
        <v>51</v>
      </c>
      <c r="H256">
        <v>20</v>
      </c>
      <c r="M256" s="7">
        <v>1999</v>
      </c>
      <c r="O256">
        <v>40</v>
      </c>
      <c r="P256">
        <v>36</v>
      </c>
      <c r="Q256">
        <v>60</v>
      </c>
      <c r="R256">
        <v>24</v>
      </c>
      <c r="S256">
        <v>91</v>
      </c>
      <c r="T256">
        <v>76</v>
      </c>
      <c r="U256">
        <v>25</v>
      </c>
      <c r="V256">
        <v>51</v>
      </c>
      <c r="Y256" s="7">
        <v>1999</v>
      </c>
      <c r="Z256" s="50"/>
      <c r="AA256">
        <v>91</v>
      </c>
      <c r="AB256">
        <v>29</v>
      </c>
      <c r="AC256">
        <v>73</v>
      </c>
      <c r="AD256">
        <v>61</v>
      </c>
      <c r="AE256">
        <v>84</v>
      </c>
      <c r="AF256">
        <v>74</v>
      </c>
      <c r="AG256">
        <v>32</v>
      </c>
      <c r="AH256">
        <v>39</v>
      </c>
      <c r="AI256">
        <v>58</v>
      </c>
      <c r="AJ256">
        <v>31</v>
      </c>
      <c r="AM256" s="66" t="s">
        <v>202</v>
      </c>
      <c r="AN256" s="17">
        <f t="shared" si="192"/>
        <v>9.9730655864442769E-2</v>
      </c>
      <c r="AO256" s="17">
        <f t="shared" si="193"/>
        <v>0.10214963612758651</v>
      </c>
      <c r="AP256" s="17">
        <f t="shared" si="194"/>
        <v>-5.7726560622321857E-2</v>
      </c>
      <c r="AQ256" s="17">
        <f t="shared" si="195"/>
        <v>-8.709978436881019E-2</v>
      </c>
      <c r="AR256" s="17">
        <f t="shared" si="196"/>
        <v>4.3592747859854536E-2</v>
      </c>
      <c r="AS256" s="17">
        <f t="shared" si="197"/>
        <v>0.19360962811794341</v>
      </c>
      <c r="AT256" s="17">
        <f t="shared" si="198"/>
        <v>-0.22090302703992176</v>
      </c>
      <c r="AU256" s="17">
        <f t="shared" si="199"/>
        <v>-5.5521855370065765E-2</v>
      </c>
      <c r="AV256" s="17">
        <f t="shared" si="200"/>
        <v>3.3881389076900387E-2</v>
      </c>
      <c r="AW256" s="17">
        <f t="shared" si="201"/>
        <v>6.4349704597930185E-2</v>
      </c>
      <c r="AX256" s="17">
        <f t="shared" si="202"/>
        <v>5.4774716754521613E-2</v>
      </c>
      <c r="AY256" s="17">
        <f t="shared" si="203"/>
        <v>8.8185196100389163E-2</v>
      </c>
      <c r="AZ256" s="17">
        <f t="shared" si="204"/>
        <v>3.6618487856510951E-2</v>
      </c>
      <c r="BA256" s="17">
        <f t="shared" si="205"/>
        <v>-2.8894201701044925E-2</v>
      </c>
      <c r="BB256" s="17">
        <f t="shared" si="206"/>
        <v>-0.19275781309764761</v>
      </c>
      <c r="BC256" s="17">
        <f t="shared" si="207"/>
        <v>-6.1870200972337308E-2</v>
      </c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</row>
    <row r="257" spans="1:151">
      <c r="A257" s="7">
        <v>2000</v>
      </c>
      <c r="B257">
        <v>78</v>
      </c>
      <c r="C257">
        <v>70</v>
      </c>
      <c r="E257">
        <v>36</v>
      </c>
      <c r="F257">
        <v>91</v>
      </c>
      <c r="G257">
        <v>42</v>
      </c>
      <c r="H257">
        <v>26</v>
      </c>
      <c r="I257">
        <v>17</v>
      </c>
      <c r="M257" s="7">
        <v>2000</v>
      </c>
      <c r="N257">
        <v>52</v>
      </c>
      <c r="O257">
        <v>25</v>
      </c>
      <c r="P257">
        <v>38</v>
      </c>
      <c r="Q257">
        <v>62</v>
      </c>
      <c r="R257">
        <v>6</v>
      </c>
      <c r="S257">
        <v>91</v>
      </c>
      <c r="T257">
        <v>74</v>
      </c>
      <c r="U257">
        <v>7</v>
      </c>
      <c r="V257">
        <v>49</v>
      </c>
      <c r="Y257" s="7">
        <v>2000</v>
      </c>
      <c r="Z257">
        <v>65</v>
      </c>
      <c r="AA257">
        <v>90</v>
      </c>
      <c r="AB257">
        <v>23</v>
      </c>
      <c r="AD257">
        <v>71</v>
      </c>
      <c r="AE257">
        <v>91</v>
      </c>
      <c r="AF257">
        <v>73</v>
      </c>
      <c r="AG257">
        <v>37</v>
      </c>
      <c r="AH257">
        <v>35</v>
      </c>
      <c r="AI257">
        <v>74</v>
      </c>
      <c r="AJ257">
        <v>36</v>
      </c>
      <c r="AM257" s="66" t="s">
        <v>203</v>
      </c>
      <c r="AN257" s="17">
        <f t="shared" si="192"/>
        <v>-1.8536919174037436E-2</v>
      </c>
      <c r="AO257" s="17">
        <f t="shared" si="193"/>
        <v>-0.12811368812717733</v>
      </c>
      <c r="AP257" s="17">
        <f t="shared" si="194"/>
        <v>4.5508993302808776E-2</v>
      </c>
      <c r="AQ257" s="17">
        <f t="shared" si="195"/>
        <v>-1.4098202214553213E-2</v>
      </c>
      <c r="AR257" s="17">
        <f t="shared" si="196"/>
        <v>0.10821416730720829</v>
      </c>
      <c r="AS257" s="17">
        <f t="shared" si="197"/>
        <v>0.1144572421935941</v>
      </c>
      <c r="AT257" s="17">
        <f t="shared" si="198"/>
        <v>0.15838789049638891</v>
      </c>
      <c r="AU257" s="17">
        <f t="shared" si="199"/>
        <v>0.18608824034172194</v>
      </c>
      <c r="AV257" s="17">
        <f t="shared" si="200"/>
        <v>7.0769227051173555E-2</v>
      </c>
      <c r="AW257" s="17">
        <f t="shared" si="201"/>
        <v>9.8090353267834746E-2</v>
      </c>
      <c r="AX257" s="17">
        <f t="shared" si="202"/>
        <v>8.7378831841686683E-2</v>
      </c>
      <c r="AY257" s="17">
        <f t="shared" si="203"/>
        <v>6.6146592052848938E-2</v>
      </c>
      <c r="AZ257" s="17">
        <f t="shared" si="204"/>
        <v>6.7089110812705133E-2</v>
      </c>
      <c r="BA257" s="17">
        <f t="shared" si="205"/>
        <v>0.24651433441800252</v>
      </c>
      <c r="BB257" s="17">
        <f t="shared" si="206"/>
        <v>0.24676566049205587</v>
      </c>
      <c r="BC257" s="17">
        <f t="shared" si="207"/>
        <v>-2.2460588454629192E-2</v>
      </c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</row>
    <row r="258" spans="1:151">
      <c r="A258" s="7">
        <v>2001</v>
      </c>
      <c r="B258">
        <v>86</v>
      </c>
      <c r="C258">
        <v>74</v>
      </c>
      <c r="D258">
        <v>65</v>
      </c>
      <c r="E258">
        <v>30</v>
      </c>
      <c r="F258">
        <v>91</v>
      </c>
      <c r="G258">
        <v>47</v>
      </c>
      <c r="H258">
        <v>12</v>
      </c>
      <c r="I258">
        <v>7</v>
      </c>
      <c r="J258">
        <v>41</v>
      </c>
      <c r="M258" s="7">
        <v>2001</v>
      </c>
      <c r="N258">
        <v>63</v>
      </c>
      <c r="O258">
        <v>46</v>
      </c>
      <c r="P258">
        <v>39</v>
      </c>
      <c r="Q258">
        <v>41</v>
      </c>
      <c r="R258">
        <v>3</v>
      </c>
      <c r="S258">
        <v>91</v>
      </c>
      <c r="T258">
        <v>83</v>
      </c>
      <c r="U258">
        <v>8</v>
      </c>
      <c r="V258">
        <v>55</v>
      </c>
      <c r="Y258" s="7">
        <v>2001</v>
      </c>
      <c r="Z258">
        <v>74</v>
      </c>
      <c r="AA258">
        <v>91</v>
      </c>
      <c r="AB258">
        <v>28</v>
      </c>
      <c r="AD258">
        <v>76</v>
      </c>
      <c r="AE258">
        <v>82</v>
      </c>
      <c r="AF258">
        <v>56</v>
      </c>
      <c r="AG258">
        <v>34</v>
      </c>
      <c r="AH258">
        <v>40</v>
      </c>
      <c r="AI258">
        <v>72</v>
      </c>
      <c r="AJ258">
        <v>39</v>
      </c>
      <c r="AM258" s="66" t="s">
        <v>212</v>
      </c>
      <c r="AN258" s="17">
        <f t="shared" si="192"/>
        <v>2.396229291125726E-2</v>
      </c>
      <c r="AO258" s="17">
        <f t="shared" si="193"/>
        <v>6.9022905872928308E-2</v>
      </c>
      <c r="AP258" s="17">
        <f t="shared" si="194"/>
        <v>0.17666204939253663</v>
      </c>
      <c r="AQ258" s="17">
        <f t="shared" si="195"/>
        <v>0.27832572304467296</v>
      </c>
      <c r="AR258" s="17">
        <f t="shared" si="196"/>
        <v>8.349929110514899E-2</v>
      </c>
      <c r="AS258" s="17">
        <f t="shared" si="197"/>
        <v>0.13212248594380827</v>
      </c>
      <c r="AT258" s="17">
        <f t="shared" si="198"/>
        <v>-0.11445421058116315</v>
      </c>
      <c r="AU258" s="17">
        <f t="shared" si="199"/>
        <v>-0.17226491672753599</v>
      </c>
      <c r="AV258" s="17">
        <f t="shared" si="200"/>
        <v>6.6164559633678177E-2</v>
      </c>
      <c r="AW258" s="17">
        <f t="shared" si="201"/>
        <v>-4.3336659124972476E-2</v>
      </c>
      <c r="AX258" s="17">
        <f t="shared" si="202"/>
        <v>-0.15063023169384099</v>
      </c>
      <c r="AY258" s="17">
        <f t="shared" si="203"/>
        <v>-0.23290993345141739</v>
      </c>
      <c r="AZ258" s="17">
        <f t="shared" si="204"/>
        <v>-0.15234719787202716</v>
      </c>
      <c r="BA258" s="17">
        <f t="shared" si="205"/>
        <v>-0.1105433337420102</v>
      </c>
      <c r="BB258" s="17">
        <f t="shared" si="206"/>
        <v>-0.22776039549596555</v>
      </c>
      <c r="BC258" s="17">
        <f t="shared" si="207"/>
        <v>-6.9752496499119451E-2</v>
      </c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</row>
    <row r="259" spans="1:151">
      <c r="A259" s="7">
        <v>2002</v>
      </c>
      <c r="B259">
        <v>74</v>
      </c>
      <c r="C259">
        <v>64</v>
      </c>
      <c r="D259">
        <v>52</v>
      </c>
      <c r="E259">
        <v>30</v>
      </c>
      <c r="F259">
        <v>91</v>
      </c>
      <c r="G259">
        <v>51</v>
      </c>
      <c r="H259">
        <v>18</v>
      </c>
      <c r="I259">
        <v>4</v>
      </c>
      <c r="M259" s="7">
        <v>2002</v>
      </c>
      <c r="N259">
        <v>76</v>
      </c>
      <c r="O259">
        <v>45</v>
      </c>
      <c r="P259">
        <v>46</v>
      </c>
      <c r="Q259">
        <v>44</v>
      </c>
      <c r="R259">
        <v>14</v>
      </c>
      <c r="S259">
        <v>91</v>
      </c>
      <c r="T259">
        <v>90</v>
      </c>
      <c r="U259">
        <v>10</v>
      </c>
      <c r="V259">
        <v>58</v>
      </c>
      <c r="Y259" s="7">
        <v>2002</v>
      </c>
      <c r="Z259">
        <v>44</v>
      </c>
      <c r="AA259">
        <v>89</v>
      </c>
      <c r="AB259">
        <v>40</v>
      </c>
      <c r="AC259">
        <v>52</v>
      </c>
      <c r="AD259">
        <v>70</v>
      </c>
      <c r="AE259">
        <v>91</v>
      </c>
      <c r="AF259">
        <v>68</v>
      </c>
      <c r="AG259">
        <v>28</v>
      </c>
      <c r="AH259">
        <v>31</v>
      </c>
      <c r="AI259">
        <v>64</v>
      </c>
      <c r="AJ259">
        <v>42</v>
      </c>
      <c r="AM259" s="15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</row>
    <row r="260" spans="1:151">
      <c r="A260" s="7">
        <v>2003</v>
      </c>
      <c r="B260">
        <v>91</v>
      </c>
      <c r="C260">
        <v>74</v>
      </c>
      <c r="D260">
        <v>58</v>
      </c>
      <c r="E260">
        <v>26</v>
      </c>
      <c r="H260">
        <v>12</v>
      </c>
      <c r="J260">
        <v>45</v>
      </c>
      <c r="M260" s="7">
        <v>2003</v>
      </c>
      <c r="N260">
        <v>74</v>
      </c>
      <c r="O260">
        <v>31</v>
      </c>
      <c r="P260">
        <v>47</v>
      </c>
      <c r="Q260">
        <v>45</v>
      </c>
      <c r="R260">
        <v>39</v>
      </c>
      <c r="S260">
        <v>76</v>
      </c>
      <c r="T260">
        <v>91</v>
      </c>
      <c r="U260">
        <v>28</v>
      </c>
      <c r="V260">
        <v>55</v>
      </c>
      <c r="Y260" s="7">
        <v>2003</v>
      </c>
      <c r="Z260">
        <v>54</v>
      </c>
      <c r="AA260">
        <v>91</v>
      </c>
      <c r="AB260">
        <v>55</v>
      </c>
      <c r="AC260">
        <v>85</v>
      </c>
      <c r="AD260">
        <v>75</v>
      </c>
      <c r="AE260">
        <v>87</v>
      </c>
      <c r="AF260">
        <v>66</v>
      </c>
      <c r="AG260">
        <v>41</v>
      </c>
      <c r="AH260">
        <v>31</v>
      </c>
      <c r="AI260">
        <v>82</v>
      </c>
      <c r="AJ260">
        <v>52</v>
      </c>
      <c r="AM260" s="15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</row>
    <row r="261" spans="1:151">
      <c r="A261" s="7">
        <v>2004</v>
      </c>
      <c r="B261">
        <v>77</v>
      </c>
      <c r="C261">
        <v>66</v>
      </c>
      <c r="D261">
        <v>56</v>
      </c>
      <c r="E261">
        <v>33</v>
      </c>
      <c r="F261">
        <v>91</v>
      </c>
      <c r="G261">
        <v>47</v>
      </c>
      <c r="H261">
        <v>17</v>
      </c>
      <c r="I261">
        <v>10</v>
      </c>
      <c r="M261" s="7">
        <v>2004</v>
      </c>
      <c r="N261">
        <v>70</v>
      </c>
      <c r="O261">
        <v>45</v>
      </c>
      <c r="P261">
        <v>28</v>
      </c>
      <c r="Q261">
        <v>44</v>
      </c>
      <c r="R261">
        <v>13</v>
      </c>
      <c r="S261">
        <v>91</v>
      </c>
      <c r="T261">
        <v>81</v>
      </c>
      <c r="U261">
        <v>11</v>
      </c>
      <c r="V261">
        <v>57</v>
      </c>
      <c r="Y261" s="7">
        <v>2004</v>
      </c>
      <c r="Z261">
        <v>49</v>
      </c>
      <c r="AA261">
        <v>91</v>
      </c>
      <c r="AB261">
        <v>51</v>
      </c>
      <c r="AD261">
        <v>63</v>
      </c>
      <c r="AE261">
        <v>85</v>
      </c>
      <c r="AF261">
        <v>58</v>
      </c>
      <c r="AG261">
        <v>47</v>
      </c>
      <c r="AH261">
        <v>42</v>
      </c>
      <c r="AJ261">
        <v>41</v>
      </c>
      <c r="AM261" s="67" t="s">
        <v>94</v>
      </c>
      <c r="AN261" s="5" t="s">
        <v>145</v>
      </c>
      <c r="AO261" s="5" t="s">
        <v>144</v>
      </c>
      <c r="AP261" s="5" t="s">
        <v>146</v>
      </c>
      <c r="AQ261" s="5" t="s">
        <v>147</v>
      </c>
      <c r="AR261" s="5" t="s">
        <v>148</v>
      </c>
      <c r="AS261" s="5" t="s">
        <v>149</v>
      </c>
      <c r="AT261" s="5" t="s">
        <v>151</v>
      </c>
      <c r="AU261" s="5" t="s">
        <v>152</v>
      </c>
      <c r="AV261" s="5" t="s">
        <v>158</v>
      </c>
      <c r="AW261" s="5" t="s">
        <v>159</v>
      </c>
      <c r="AX261" s="5" t="s">
        <v>156</v>
      </c>
      <c r="AY261" s="5" t="s">
        <v>157</v>
      </c>
      <c r="AZ261" s="5" t="s">
        <v>154</v>
      </c>
      <c r="BA261" s="5" t="s">
        <v>155</v>
      </c>
      <c r="BB261" s="5" t="s">
        <v>153</v>
      </c>
      <c r="BC261" s="5" t="s">
        <v>267</v>
      </c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</row>
    <row r="262" spans="1:151">
      <c r="A262" s="7">
        <v>2005</v>
      </c>
      <c r="B262">
        <v>91</v>
      </c>
      <c r="C262">
        <v>70</v>
      </c>
      <c r="D262">
        <v>65</v>
      </c>
      <c r="E262">
        <v>33</v>
      </c>
      <c r="H262">
        <v>15</v>
      </c>
      <c r="I262">
        <v>7</v>
      </c>
      <c r="J262">
        <v>53</v>
      </c>
      <c r="M262" s="7">
        <v>2005</v>
      </c>
      <c r="N262">
        <v>86</v>
      </c>
      <c r="O262">
        <v>51</v>
      </c>
      <c r="P262">
        <v>40</v>
      </c>
      <c r="Q262">
        <v>57</v>
      </c>
      <c r="R262">
        <v>29</v>
      </c>
      <c r="S262">
        <v>91</v>
      </c>
      <c r="T262">
        <v>88</v>
      </c>
      <c r="U262">
        <v>26</v>
      </c>
      <c r="V262">
        <v>42</v>
      </c>
      <c r="Y262" s="7">
        <v>2005</v>
      </c>
      <c r="Z262">
        <v>80</v>
      </c>
      <c r="AA262">
        <v>91</v>
      </c>
      <c r="AB262">
        <v>45</v>
      </c>
      <c r="AC262">
        <v>86</v>
      </c>
      <c r="AD262">
        <v>88</v>
      </c>
      <c r="AE262">
        <v>55</v>
      </c>
      <c r="AF262">
        <v>90</v>
      </c>
      <c r="AG262">
        <v>49</v>
      </c>
      <c r="AH262">
        <v>28</v>
      </c>
      <c r="AI262">
        <v>87</v>
      </c>
      <c r="AJ262">
        <v>59</v>
      </c>
      <c r="AM262" s="66" t="s">
        <v>160</v>
      </c>
      <c r="AN262" s="17">
        <f t="shared" ref="AN262:AN272" si="208">ABS(B221)-ABS(B307)</f>
        <v>-5.6578260154454954E-2</v>
      </c>
      <c r="AO262" s="17">
        <f t="shared" ref="AO262:AO272" si="209">ABS(C221)-ABS(C307)</f>
        <v>-2.1243474174392048E-2</v>
      </c>
      <c r="AP262" s="17">
        <f t="shared" ref="AP262:AP272" si="210">ABS(D221)-ABS(D307)</f>
        <v>-4.2393714009562003E-2</v>
      </c>
      <c r="AQ262" s="17">
        <f t="shared" ref="AQ262:AQ272" si="211">ABS(E221)-ABS(E307)</f>
        <v>9.2089680531745668E-3</v>
      </c>
      <c r="AR262" s="17">
        <f t="shared" ref="AR262:AR272" si="212">ABS(F221)-ABS(F307)</f>
        <v>-5.2006894594191014E-2</v>
      </c>
      <c r="AS262" s="17">
        <f t="shared" ref="AS262:AS272" si="213">ABS(G221)-ABS(G307)</f>
        <v>-1.1797235456417997E-2</v>
      </c>
      <c r="AT262" s="17">
        <f t="shared" ref="AT262:AT272" si="214">ABS(H221)-ABS(H307)</f>
        <v>4.5482620374279074E-2</v>
      </c>
      <c r="AU262" s="17">
        <f t="shared" ref="AU262:AU272" si="215">ABS(I221)-ABS(I307)</f>
        <v>-0.11871779057850099</v>
      </c>
      <c r="AV262" s="17">
        <f t="shared" ref="AV262:AV272" si="216">ABS(J221)-ABS(J307)</f>
        <v>7.3375832980600519E-2</v>
      </c>
      <c r="AW262" s="17">
        <f t="shared" ref="AW262:AW272" si="217">ABS(K221)-ABS(K307)</f>
        <v>9.2673202463757848E-2</v>
      </c>
      <c r="AX262" s="17">
        <f t="shared" ref="AX262:AX272" si="218">ABS(L221)-ABS(L307)</f>
        <v>0.18181131672200987</v>
      </c>
      <c r="AY262" s="17">
        <f t="shared" ref="AY262:AY272" si="219">ABS(M221)-ABS(M307)</f>
        <v>-1.0594478482521243E-2</v>
      </c>
      <c r="AZ262" s="17">
        <f t="shared" ref="AZ262:AZ272" si="220">ABS(N221)-ABS(N307)</f>
        <v>0.1108404703797029</v>
      </c>
      <c r="BA262" s="17">
        <f t="shared" ref="BA262:BA272" si="221">ABS(O221)-ABS(O307)</f>
        <v>-1.4599343241531032E-2</v>
      </c>
      <c r="BB262" s="17">
        <f t="shared" ref="BB262:BB272" si="222">ABS(P221)-ABS(P307)</f>
        <v>-3.4583004609962414E-2</v>
      </c>
      <c r="BC262" s="17">
        <f t="shared" ref="BC262:BC272" si="223">ABS(Q221)-ABS(Q307)</f>
        <v>-5.1818682597775972E-2</v>
      </c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</row>
    <row r="263" spans="1:151">
      <c r="A263" s="7">
        <v>2006</v>
      </c>
      <c r="B263">
        <v>86</v>
      </c>
      <c r="C263">
        <v>82</v>
      </c>
      <c r="D263">
        <v>65</v>
      </c>
      <c r="E263">
        <v>30</v>
      </c>
      <c r="F263">
        <v>91</v>
      </c>
      <c r="G263">
        <v>49</v>
      </c>
      <c r="H263">
        <v>17</v>
      </c>
      <c r="I263">
        <v>10</v>
      </c>
      <c r="J263">
        <v>45</v>
      </c>
      <c r="M263" s="7">
        <v>2006</v>
      </c>
      <c r="N263">
        <v>76</v>
      </c>
      <c r="O263">
        <v>66</v>
      </c>
      <c r="P263">
        <v>45</v>
      </c>
      <c r="Q263">
        <v>67</v>
      </c>
      <c r="R263">
        <v>9</v>
      </c>
      <c r="S263">
        <v>91</v>
      </c>
      <c r="T263">
        <v>81</v>
      </c>
      <c r="U263">
        <v>23</v>
      </c>
      <c r="V263">
        <v>33</v>
      </c>
      <c r="Y263" s="7">
        <v>2006</v>
      </c>
      <c r="Z263">
        <v>64</v>
      </c>
      <c r="AA263">
        <v>91</v>
      </c>
      <c r="AB263">
        <v>67</v>
      </c>
      <c r="AC263">
        <v>69</v>
      </c>
      <c r="AD263">
        <v>77</v>
      </c>
      <c r="AE263">
        <v>80</v>
      </c>
      <c r="AF263">
        <v>73</v>
      </c>
      <c r="AG263">
        <v>43</v>
      </c>
      <c r="AH263">
        <v>46</v>
      </c>
      <c r="AI263">
        <v>52</v>
      </c>
      <c r="AJ263">
        <v>38</v>
      </c>
      <c r="AM263" s="66" t="s">
        <v>224</v>
      </c>
      <c r="AN263" s="17">
        <f t="shared" si="208"/>
        <v>3.3868308163645916E-2</v>
      </c>
      <c r="AO263" s="17">
        <f t="shared" si="209"/>
        <v>-1.5154454184538035E-3</v>
      </c>
      <c r="AP263" s="17">
        <f t="shared" si="210"/>
        <v>-0.10515828622051765</v>
      </c>
      <c r="AQ263" s="17">
        <f t="shared" si="211"/>
        <v>-7.822181627144123E-2</v>
      </c>
      <c r="AR263" s="17">
        <f t="shared" si="212"/>
        <v>-4.7584798421942909E-2</v>
      </c>
      <c r="AS263" s="17">
        <f t="shared" si="213"/>
        <v>3.4121319317992949E-2</v>
      </c>
      <c r="AT263" s="17">
        <f t="shared" si="214"/>
        <v>0.1361546786133952</v>
      </c>
      <c r="AU263" s="17">
        <f t="shared" si="215"/>
        <v>0.10247540553623229</v>
      </c>
      <c r="AV263" s="17">
        <f t="shared" si="216"/>
        <v>0.12615081541765213</v>
      </c>
      <c r="AW263" s="17">
        <f t="shared" si="217"/>
        <v>9.5855018079713666E-2</v>
      </c>
      <c r="AX263" s="17">
        <f t="shared" si="218"/>
        <v>1.841617798573339E-2</v>
      </c>
      <c r="AY263" s="17">
        <f t="shared" si="219"/>
        <v>0.10778618309125287</v>
      </c>
      <c r="AZ263" s="17">
        <f t="shared" si="220"/>
        <v>-7.3184092397081985E-2</v>
      </c>
      <c r="BA263" s="17">
        <f t="shared" si="221"/>
        <v>-2.2824499723513667E-2</v>
      </c>
      <c r="BB263" s="17">
        <f t="shared" si="222"/>
        <v>-1.3624093254426699E-2</v>
      </c>
      <c r="BC263" s="17">
        <f t="shared" si="223"/>
        <v>-0.37427088635265598</v>
      </c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</row>
    <row r="264" spans="1:151">
      <c r="A264" s="7">
        <v>2007</v>
      </c>
      <c r="B264">
        <v>91</v>
      </c>
      <c r="C264">
        <v>79</v>
      </c>
      <c r="D264">
        <v>69</v>
      </c>
      <c r="E264">
        <v>24</v>
      </c>
      <c r="H264">
        <v>4</v>
      </c>
      <c r="J264">
        <v>43</v>
      </c>
      <c r="M264" s="7">
        <v>2007</v>
      </c>
      <c r="N264">
        <v>45</v>
      </c>
      <c r="O264">
        <v>36</v>
      </c>
      <c r="P264">
        <v>53</v>
      </c>
      <c r="Q264">
        <v>56</v>
      </c>
      <c r="R264">
        <v>6</v>
      </c>
      <c r="S264">
        <v>91</v>
      </c>
      <c r="T264">
        <v>83</v>
      </c>
      <c r="U264">
        <v>15</v>
      </c>
      <c r="V264">
        <v>62</v>
      </c>
      <c r="Y264" s="7">
        <v>2007</v>
      </c>
      <c r="Z264">
        <v>43</v>
      </c>
      <c r="AA264">
        <v>89</v>
      </c>
      <c r="AB264">
        <v>27</v>
      </c>
      <c r="AC264">
        <v>91</v>
      </c>
      <c r="AD264">
        <v>44</v>
      </c>
      <c r="AE264">
        <v>83</v>
      </c>
      <c r="AF264">
        <v>65</v>
      </c>
      <c r="AG264">
        <v>41</v>
      </c>
      <c r="AH264">
        <v>40</v>
      </c>
      <c r="AI264">
        <v>87</v>
      </c>
      <c r="AJ264">
        <v>49</v>
      </c>
      <c r="AM264" s="66" t="s">
        <v>225</v>
      </c>
      <c r="AN264" s="17">
        <f t="shared" si="208"/>
        <v>-1.8026587643155692E-2</v>
      </c>
      <c r="AO264" s="17">
        <f t="shared" si="209"/>
        <v>-0.13930436442569191</v>
      </c>
      <c r="AP264" s="17">
        <f t="shared" si="210"/>
        <v>6.2965372291210298E-2</v>
      </c>
      <c r="AQ264" s="17">
        <f t="shared" si="211"/>
        <v>-7.647278767602525E-2</v>
      </c>
      <c r="AR264" s="17">
        <f t="shared" si="212"/>
        <v>9.1794233180526763E-2</v>
      </c>
      <c r="AS264" s="17">
        <f t="shared" si="213"/>
        <v>8.460323617363226E-2</v>
      </c>
      <c r="AT264" s="17">
        <f t="shared" si="214"/>
        <v>-0.19900076466897126</v>
      </c>
      <c r="AU264" s="17">
        <f t="shared" si="215"/>
        <v>-5.9174367551939534E-2</v>
      </c>
      <c r="AV264" s="17">
        <f t="shared" si="216"/>
        <v>-0.1354481357105341</v>
      </c>
      <c r="AW264" s="17">
        <f t="shared" si="217"/>
        <v>-3.2801062778116813E-2</v>
      </c>
      <c r="AX264" s="17">
        <f t="shared" si="218"/>
        <v>0.10961001571087244</v>
      </c>
      <c r="AY264" s="17">
        <f t="shared" si="219"/>
        <v>-3.0753077367293928E-2</v>
      </c>
      <c r="AZ264" s="17">
        <f t="shared" si="220"/>
        <v>0.15682799704843742</v>
      </c>
      <c r="BA264" s="17">
        <f t="shared" si="221"/>
        <v>6.6606748606922117E-2</v>
      </c>
      <c r="BB264" s="17">
        <f t="shared" si="222"/>
        <v>-8.6218871999541702E-2</v>
      </c>
      <c r="BC264" s="17">
        <f t="shared" si="223"/>
        <v>-6.5918392562885925E-2</v>
      </c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</row>
    <row r="265" spans="1:151">
      <c r="A265" s="7">
        <v>2008</v>
      </c>
      <c r="B265">
        <v>84</v>
      </c>
      <c r="C265">
        <v>64</v>
      </c>
      <c r="E265">
        <v>42</v>
      </c>
      <c r="F265">
        <v>91</v>
      </c>
      <c r="G265">
        <v>54</v>
      </c>
      <c r="H265">
        <v>28</v>
      </c>
      <c r="I265">
        <v>17</v>
      </c>
      <c r="M265" s="7">
        <v>2008</v>
      </c>
      <c r="N265">
        <v>64</v>
      </c>
      <c r="O265">
        <v>41</v>
      </c>
      <c r="P265">
        <v>42</v>
      </c>
      <c r="Q265">
        <v>39</v>
      </c>
      <c r="R265">
        <v>7</v>
      </c>
      <c r="S265">
        <v>91</v>
      </c>
      <c r="T265">
        <v>83</v>
      </c>
      <c r="V265">
        <v>56</v>
      </c>
      <c r="Y265" s="7">
        <v>2008</v>
      </c>
      <c r="Z265">
        <v>39</v>
      </c>
      <c r="AA265">
        <v>91</v>
      </c>
      <c r="AB265">
        <v>48</v>
      </c>
      <c r="AD265" s="13"/>
      <c r="AE265">
        <v>71</v>
      </c>
      <c r="AF265">
        <v>54</v>
      </c>
      <c r="AG265">
        <v>44</v>
      </c>
      <c r="AH265">
        <v>29</v>
      </c>
      <c r="AI265">
        <v>87</v>
      </c>
      <c r="AJ265">
        <v>41</v>
      </c>
      <c r="AM265" s="66" t="s">
        <v>226</v>
      </c>
      <c r="AN265" s="17">
        <f t="shared" si="208"/>
        <v>0.34613954588830309</v>
      </c>
      <c r="AO265" s="17">
        <f t="shared" si="209"/>
        <v>0.34267197426779372</v>
      </c>
      <c r="AP265" s="17">
        <f t="shared" si="210"/>
        <v>0.38640570188290757</v>
      </c>
      <c r="AQ265" s="17">
        <f t="shared" si="211"/>
        <v>0.28988630136852522</v>
      </c>
      <c r="AR265" s="17">
        <f t="shared" si="212"/>
        <v>0.36423286464616955</v>
      </c>
      <c r="AS265" s="17">
        <f t="shared" si="213"/>
        <v>0.25929780314659762</v>
      </c>
      <c r="AT265" s="17">
        <f t="shared" si="214"/>
        <v>0.2785549833646796</v>
      </c>
      <c r="AU265" s="17">
        <f t="shared" si="215"/>
        <v>0.32556525470763259</v>
      </c>
      <c r="AV265" s="17">
        <f t="shared" si="216"/>
        <v>0.20014145524749891</v>
      </c>
      <c r="AW265" s="17">
        <f t="shared" si="217"/>
        <v>0.25990078214811724</v>
      </c>
      <c r="AX265" s="17">
        <f t="shared" si="218"/>
        <v>0.16122035097731599</v>
      </c>
      <c r="AY265" s="17">
        <f t="shared" si="219"/>
        <v>0.30138743620590513</v>
      </c>
      <c r="AZ265" s="17">
        <f t="shared" si="220"/>
        <v>0.17063669682117313</v>
      </c>
      <c r="BA265" s="17">
        <f t="shared" si="221"/>
        <v>0.17214192659106498</v>
      </c>
      <c r="BB265" s="17">
        <f t="shared" si="222"/>
        <v>0.15908671996941656</v>
      </c>
      <c r="BC265" s="17">
        <f t="shared" si="223"/>
        <v>7.6842938981896661E-2</v>
      </c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</row>
    <row r="266" spans="1:151">
      <c r="A266" s="7">
        <v>2009</v>
      </c>
      <c r="B266">
        <v>83</v>
      </c>
      <c r="C266">
        <v>76</v>
      </c>
      <c r="D266">
        <v>69</v>
      </c>
      <c r="E266">
        <v>36</v>
      </c>
      <c r="F266">
        <v>91</v>
      </c>
      <c r="G266">
        <v>61</v>
      </c>
      <c r="H266">
        <v>23</v>
      </c>
      <c r="J266">
        <v>44</v>
      </c>
      <c r="M266" s="7">
        <v>2009</v>
      </c>
      <c r="N266">
        <v>72</v>
      </c>
      <c r="O266">
        <v>64</v>
      </c>
      <c r="P266">
        <v>40</v>
      </c>
      <c r="Q266">
        <v>65</v>
      </c>
      <c r="R266">
        <v>21</v>
      </c>
      <c r="S266">
        <v>91</v>
      </c>
      <c r="T266">
        <v>89</v>
      </c>
      <c r="U266">
        <v>36</v>
      </c>
      <c r="V266">
        <v>58</v>
      </c>
      <c r="Y266" s="7">
        <v>2009</v>
      </c>
      <c r="Z266">
        <v>78</v>
      </c>
      <c r="AA266">
        <v>86</v>
      </c>
      <c r="AB266">
        <v>68</v>
      </c>
      <c r="AD266">
        <v>72</v>
      </c>
      <c r="AE266">
        <v>91</v>
      </c>
      <c r="AF266">
        <v>70</v>
      </c>
      <c r="AG266">
        <v>34</v>
      </c>
      <c r="AH266">
        <v>38</v>
      </c>
      <c r="AI266">
        <v>77</v>
      </c>
      <c r="AJ266">
        <v>42</v>
      </c>
      <c r="AM266" s="66" t="s">
        <v>161</v>
      </c>
      <c r="AN266" s="17">
        <f t="shared" si="208"/>
        <v>-5.3576880427863106E-2</v>
      </c>
      <c r="AO266" s="17">
        <f t="shared" si="209"/>
        <v>0.11006007609614032</v>
      </c>
      <c r="AP266" s="17">
        <f t="shared" si="210"/>
        <v>-7.5374463780738102E-2</v>
      </c>
      <c r="AQ266" s="17">
        <f t="shared" si="211"/>
        <v>9.9365231505743667E-2</v>
      </c>
      <c r="AR266" s="17">
        <f t="shared" si="212"/>
        <v>1.1215649827774399E-2</v>
      </c>
      <c r="AS266" s="17">
        <f t="shared" si="213"/>
        <v>6.3167009496042106E-2</v>
      </c>
      <c r="AT266" s="17">
        <f t="shared" si="214"/>
        <v>7.1573140711056221E-2</v>
      </c>
      <c r="AU266" s="17">
        <f t="shared" si="215"/>
        <v>8.964463320469962E-2</v>
      </c>
      <c r="AV266" s="17">
        <f t="shared" si="216"/>
        <v>-6.8004994923878195E-3</v>
      </c>
      <c r="AW266" s="17">
        <f t="shared" si="217"/>
        <v>-4.4157030182099552E-3</v>
      </c>
      <c r="AX266" s="17">
        <f t="shared" si="218"/>
        <v>1.7395091046735783E-2</v>
      </c>
      <c r="AY266" s="17">
        <f t="shared" si="219"/>
        <v>2.1029353340230303E-2</v>
      </c>
      <c r="AZ266" s="17">
        <f t="shared" si="220"/>
        <v>4.3768578187059898E-2</v>
      </c>
      <c r="BA266" s="17">
        <f t="shared" si="221"/>
        <v>0.17563192630634478</v>
      </c>
      <c r="BB266" s="17">
        <f t="shared" si="222"/>
        <v>0.18242982573442343</v>
      </c>
      <c r="BC266" s="17">
        <f t="shared" si="223"/>
        <v>-1.8565525968841756E-2</v>
      </c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</row>
    <row r="267" spans="1:151">
      <c r="A267" s="7">
        <v>2010</v>
      </c>
      <c r="B267">
        <v>91</v>
      </c>
      <c r="C267">
        <v>74</v>
      </c>
      <c r="D267">
        <v>67</v>
      </c>
      <c r="E267">
        <v>19</v>
      </c>
      <c r="H267">
        <v>1</v>
      </c>
      <c r="J267">
        <v>43</v>
      </c>
      <c r="M267" s="7">
        <v>2010</v>
      </c>
      <c r="N267">
        <v>79</v>
      </c>
      <c r="O267">
        <v>38</v>
      </c>
      <c r="P267">
        <v>37</v>
      </c>
      <c r="Q267">
        <v>58</v>
      </c>
      <c r="R267">
        <v>16</v>
      </c>
      <c r="S267">
        <v>91</v>
      </c>
      <c r="T267">
        <v>72</v>
      </c>
      <c r="U267">
        <v>4</v>
      </c>
      <c r="V267">
        <v>61</v>
      </c>
      <c r="Y267" s="7">
        <v>2010</v>
      </c>
      <c r="Z267">
        <v>83</v>
      </c>
      <c r="AA267">
        <v>90</v>
      </c>
      <c r="AB267">
        <v>35</v>
      </c>
      <c r="AC267">
        <v>66</v>
      </c>
      <c r="AD267">
        <v>84</v>
      </c>
      <c r="AE267">
        <v>91</v>
      </c>
      <c r="AF267">
        <v>61</v>
      </c>
      <c r="AG267">
        <v>39</v>
      </c>
      <c r="AH267">
        <v>24</v>
      </c>
      <c r="AI267">
        <v>65</v>
      </c>
      <c r="AJ267">
        <v>28</v>
      </c>
      <c r="AM267" s="66" t="s">
        <v>211</v>
      </c>
      <c r="AN267" s="17">
        <f t="shared" si="208"/>
        <v>0.1054588581328235</v>
      </c>
      <c r="AO267" s="17">
        <f t="shared" si="209"/>
        <v>-7.6288945575647832E-3</v>
      </c>
      <c r="AP267" s="17">
        <f t="shared" si="210"/>
        <v>-0.22013662201095704</v>
      </c>
      <c r="AQ267" s="17">
        <f t="shared" si="211"/>
        <v>-0.17435200858256394</v>
      </c>
      <c r="AR267" s="17">
        <f t="shared" si="212"/>
        <v>-0.24168913857215013</v>
      </c>
      <c r="AS267" s="17">
        <f t="shared" si="213"/>
        <v>-0.17149007525426779</v>
      </c>
      <c r="AT267" s="17">
        <f t="shared" si="214"/>
        <v>0.11935811110639515</v>
      </c>
      <c r="AU267" s="17">
        <f t="shared" si="215"/>
        <v>9.0038254198487516E-2</v>
      </c>
      <c r="AV267" s="17">
        <f t="shared" si="216"/>
        <v>-5.3493364610221111E-2</v>
      </c>
      <c r="AW267" s="17">
        <f t="shared" si="217"/>
        <v>1.9847167670431487E-2</v>
      </c>
      <c r="AX267" s="17">
        <f t="shared" si="218"/>
        <v>0.12389004175640592</v>
      </c>
      <c r="AY267" s="17">
        <f t="shared" si="219"/>
        <v>9.2299777383952897E-2</v>
      </c>
      <c r="AZ267" s="17">
        <f t="shared" si="220"/>
        <v>2.309456211427463E-2</v>
      </c>
      <c r="BA267" s="17">
        <f t="shared" si="221"/>
        <v>2.2565005486779352E-2</v>
      </c>
      <c r="BB267" s="17">
        <f t="shared" si="222"/>
        <v>5.6838473717291359E-2</v>
      </c>
      <c r="BC267" s="17">
        <f t="shared" si="223"/>
        <v>-6.0756123684156671E-2</v>
      </c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</row>
    <row r="268" spans="1:151">
      <c r="A268" s="7">
        <v>2011</v>
      </c>
      <c r="B268">
        <v>91</v>
      </c>
      <c r="C268">
        <v>75</v>
      </c>
      <c r="D268">
        <v>59</v>
      </c>
      <c r="E268">
        <v>45</v>
      </c>
      <c r="G268">
        <v>61</v>
      </c>
      <c r="H268">
        <v>22</v>
      </c>
      <c r="I268">
        <v>13</v>
      </c>
      <c r="J268">
        <v>49</v>
      </c>
      <c r="L268" s="38"/>
      <c r="M268" s="7">
        <v>2011</v>
      </c>
      <c r="N268" s="50"/>
      <c r="O268">
        <v>50</v>
      </c>
      <c r="P268">
        <v>44</v>
      </c>
      <c r="Q268">
        <v>55</v>
      </c>
      <c r="R268">
        <v>7</v>
      </c>
      <c r="S268">
        <v>91</v>
      </c>
      <c r="T268">
        <v>79</v>
      </c>
      <c r="U268">
        <v>5</v>
      </c>
      <c r="V268">
        <v>51</v>
      </c>
      <c r="Y268" s="7">
        <v>2011</v>
      </c>
      <c r="Z268" s="50">
        <v>79</v>
      </c>
      <c r="AA268">
        <v>91</v>
      </c>
      <c r="AB268">
        <v>51</v>
      </c>
      <c r="AC268">
        <v>63</v>
      </c>
      <c r="AD268">
        <v>82</v>
      </c>
      <c r="AE268">
        <v>54</v>
      </c>
      <c r="AF268">
        <v>68</v>
      </c>
      <c r="AG268">
        <v>53</v>
      </c>
      <c r="AH268">
        <v>37</v>
      </c>
      <c r="AI268">
        <v>66</v>
      </c>
      <c r="AJ268">
        <v>18</v>
      </c>
      <c r="AM268" s="66" t="s">
        <v>202</v>
      </c>
      <c r="AN268" s="17">
        <f t="shared" si="208"/>
        <v>0.20949732123697118</v>
      </c>
      <c r="AO268" s="17">
        <f t="shared" si="209"/>
        <v>6.5347907759854856E-2</v>
      </c>
      <c r="AP268" s="17">
        <f t="shared" si="210"/>
        <v>0.1466521141115506</v>
      </c>
      <c r="AQ268" s="17">
        <f t="shared" si="211"/>
        <v>0.11541357992282866</v>
      </c>
      <c r="AR268" s="17">
        <f t="shared" si="212"/>
        <v>3.5871238906948849E-2</v>
      </c>
      <c r="AS268" s="17">
        <f t="shared" si="213"/>
        <v>0.22797396324496272</v>
      </c>
      <c r="AT268" s="17">
        <f t="shared" si="214"/>
        <v>7.5692995442647126E-2</v>
      </c>
      <c r="AU268" s="17">
        <f t="shared" si="215"/>
        <v>0.20285198597278861</v>
      </c>
      <c r="AV268" s="17">
        <f t="shared" si="216"/>
        <v>0.27377035881589806</v>
      </c>
      <c r="AW268" s="17">
        <f t="shared" si="217"/>
        <v>0.32599077966730616</v>
      </c>
      <c r="AX268" s="17">
        <f t="shared" si="218"/>
        <v>0.38253579988397973</v>
      </c>
      <c r="AY268" s="17">
        <f t="shared" si="219"/>
        <v>0.2473047220427764</v>
      </c>
      <c r="AZ268" s="17">
        <f t="shared" si="220"/>
        <v>0.35326065196135203</v>
      </c>
      <c r="BA268" s="17">
        <f t="shared" si="221"/>
        <v>0.39876919671328992</v>
      </c>
      <c r="BB268" s="17">
        <f t="shared" si="222"/>
        <v>0.29816460440016102</v>
      </c>
      <c r="BC268" s="17">
        <f t="shared" si="223"/>
        <v>0.36026887608876002</v>
      </c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</row>
    <row r="269" spans="1:151">
      <c r="A269" s="7">
        <v>2012</v>
      </c>
      <c r="B269">
        <v>91</v>
      </c>
      <c r="C269">
        <v>84</v>
      </c>
      <c r="D269">
        <v>74</v>
      </c>
      <c r="E269">
        <v>41</v>
      </c>
      <c r="G269">
        <v>54</v>
      </c>
      <c r="H269">
        <v>29</v>
      </c>
      <c r="I269">
        <v>15</v>
      </c>
      <c r="J269">
        <v>50</v>
      </c>
      <c r="M269" s="7">
        <v>2012</v>
      </c>
      <c r="N269">
        <v>78</v>
      </c>
      <c r="O269">
        <v>35</v>
      </c>
      <c r="P269">
        <v>31</v>
      </c>
      <c r="Q269">
        <v>41</v>
      </c>
      <c r="R269">
        <v>34</v>
      </c>
      <c r="S269">
        <v>91</v>
      </c>
      <c r="T269">
        <v>85</v>
      </c>
      <c r="U269">
        <v>32</v>
      </c>
      <c r="V269">
        <v>59</v>
      </c>
      <c r="Y269" s="7">
        <v>2012</v>
      </c>
      <c r="Z269">
        <v>56</v>
      </c>
      <c r="AA269">
        <v>89</v>
      </c>
      <c r="AB269">
        <v>79</v>
      </c>
      <c r="AC269">
        <v>82</v>
      </c>
      <c r="AD269">
        <v>68</v>
      </c>
      <c r="AE269">
        <v>91</v>
      </c>
      <c r="AF269">
        <v>83</v>
      </c>
      <c r="AG269">
        <v>38</v>
      </c>
      <c r="AH269">
        <v>37</v>
      </c>
      <c r="AI269">
        <v>84</v>
      </c>
      <c r="AJ269">
        <v>48</v>
      </c>
      <c r="AM269" s="66" t="s">
        <v>203</v>
      </c>
      <c r="AN269" s="17">
        <f t="shared" si="208"/>
        <v>3.7597295078720137E-2</v>
      </c>
      <c r="AO269" s="17">
        <f t="shared" si="209"/>
        <v>2.4411036556245509E-2</v>
      </c>
      <c r="AP269" s="17">
        <f t="shared" si="210"/>
        <v>-0.18537298917197903</v>
      </c>
      <c r="AQ269" s="17">
        <f t="shared" si="211"/>
        <v>-0.15071618516654314</v>
      </c>
      <c r="AR269" s="17">
        <f t="shared" si="212"/>
        <v>-0.20186815563982932</v>
      </c>
      <c r="AS269" s="17">
        <f t="shared" si="213"/>
        <v>-0.10220384665680378</v>
      </c>
      <c r="AT269" s="17">
        <f t="shared" si="214"/>
        <v>-0.19559680230197768</v>
      </c>
      <c r="AU269" s="17">
        <f t="shared" si="215"/>
        <v>-0.26259996315975276</v>
      </c>
      <c r="AV269" s="17">
        <f t="shared" si="216"/>
        <v>-0.13619099037996593</v>
      </c>
      <c r="AW269" s="17">
        <f t="shared" si="217"/>
        <v>-0.18939556162515306</v>
      </c>
      <c r="AX269" s="17">
        <f t="shared" si="218"/>
        <v>-0.1778393627541886</v>
      </c>
      <c r="AY269" s="17">
        <f t="shared" si="219"/>
        <v>-0.22795361411348586</v>
      </c>
      <c r="AZ269" s="17">
        <f t="shared" si="220"/>
        <v>-0.24434688840299573</v>
      </c>
      <c r="BA269" s="17">
        <f t="shared" si="221"/>
        <v>-0.34597849841717959</v>
      </c>
      <c r="BB269" s="17">
        <f t="shared" si="222"/>
        <v>-0.29788134312886122</v>
      </c>
      <c r="BC269" s="17">
        <f t="shared" si="223"/>
        <v>-7.455405196986066E-2</v>
      </c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</row>
    <row r="270" spans="1:151">
      <c r="A270" s="7">
        <v>2013</v>
      </c>
      <c r="B270">
        <v>73</v>
      </c>
      <c r="C270">
        <v>67</v>
      </c>
      <c r="D270">
        <v>60</v>
      </c>
      <c r="E270">
        <v>24</v>
      </c>
      <c r="F270">
        <v>91</v>
      </c>
      <c r="G270">
        <v>43</v>
      </c>
      <c r="H270">
        <v>10</v>
      </c>
      <c r="I270">
        <v>4</v>
      </c>
      <c r="J270">
        <v>40</v>
      </c>
      <c r="M270" s="7">
        <v>2013</v>
      </c>
      <c r="N270">
        <v>81</v>
      </c>
      <c r="O270">
        <v>1</v>
      </c>
      <c r="P270">
        <v>26</v>
      </c>
      <c r="Q270">
        <v>27</v>
      </c>
      <c r="S270">
        <v>91</v>
      </c>
      <c r="T270">
        <v>79</v>
      </c>
      <c r="V270">
        <v>46</v>
      </c>
      <c r="Y270" s="7">
        <v>2013</v>
      </c>
      <c r="Z270">
        <v>55</v>
      </c>
      <c r="AA270">
        <v>91</v>
      </c>
      <c r="AB270">
        <v>25</v>
      </c>
      <c r="AC270">
        <v>64</v>
      </c>
      <c r="AD270">
        <v>69</v>
      </c>
      <c r="AE270">
        <v>89</v>
      </c>
      <c r="AF270">
        <v>58</v>
      </c>
      <c r="AG270">
        <v>34</v>
      </c>
      <c r="AH270">
        <v>35</v>
      </c>
      <c r="AI270">
        <v>85</v>
      </c>
      <c r="AJ270">
        <v>42</v>
      </c>
      <c r="AM270" s="66" t="s">
        <v>212</v>
      </c>
      <c r="AN270" s="17">
        <f t="shared" si="208"/>
        <v>0.14873733961147781</v>
      </c>
      <c r="AO270" s="17">
        <f t="shared" si="209"/>
        <v>0.23187782064479323</v>
      </c>
      <c r="AP270" s="17">
        <f t="shared" si="210"/>
        <v>0.22748025629387147</v>
      </c>
      <c r="AQ270" s="17">
        <f t="shared" si="211"/>
        <v>0.21143273973354068</v>
      </c>
      <c r="AR270" s="17">
        <f t="shared" si="212"/>
        <v>0.12519482096962095</v>
      </c>
      <c r="AS270" s="17">
        <f t="shared" si="213"/>
        <v>0.17824789241217032</v>
      </c>
      <c r="AT270" s="17">
        <f t="shared" si="214"/>
        <v>-7.9342514559400668E-3</v>
      </c>
      <c r="AU270" s="17">
        <f t="shared" si="215"/>
        <v>8.1780023935345836E-3</v>
      </c>
      <c r="AV270" s="17">
        <f t="shared" si="216"/>
        <v>0.215784570945909</v>
      </c>
      <c r="AW270" s="17">
        <f t="shared" si="217"/>
        <v>0.28851727593770327</v>
      </c>
      <c r="AX270" s="17">
        <f t="shared" si="218"/>
        <v>0.18265589085059347</v>
      </c>
      <c r="AY270" s="17">
        <f t="shared" si="219"/>
        <v>0.19019643389818233</v>
      </c>
      <c r="AZ270" s="17">
        <f t="shared" si="220"/>
        <v>5.6652561190141004E-2</v>
      </c>
      <c r="BA270" s="17">
        <f t="shared" si="221"/>
        <v>-4.9939867687093492E-2</v>
      </c>
      <c r="BB270" s="17">
        <f t="shared" si="222"/>
        <v>-0.15375464669750902</v>
      </c>
      <c r="BC270" s="17">
        <f t="shared" si="223"/>
        <v>0.1759946740460358</v>
      </c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</row>
    <row r="271" spans="1:151">
      <c r="A271" s="7">
        <v>2014</v>
      </c>
      <c r="B271">
        <v>85</v>
      </c>
      <c r="C271">
        <v>78</v>
      </c>
      <c r="D271">
        <v>61</v>
      </c>
      <c r="E271">
        <v>32</v>
      </c>
      <c r="F271">
        <v>91</v>
      </c>
      <c r="G271">
        <v>49</v>
      </c>
      <c r="H271">
        <v>20</v>
      </c>
      <c r="I271">
        <v>6</v>
      </c>
      <c r="J271">
        <v>36</v>
      </c>
      <c r="M271" s="7">
        <v>2014</v>
      </c>
      <c r="N271">
        <v>73</v>
      </c>
      <c r="O271">
        <v>53</v>
      </c>
      <c r="P271">
        <v>47</v>
      </c>
      <c r="Q271">
        <v>52</v>
      </c>
      <c r="R271">
        <v>29</v>
      </c>
      <c r="S271">
        <v>91</v>
      </c>
      <c r="T271">
        <v>88</v>
      </c>
      <c r="U271">
        <v>38</v>
      </c>
      <c r="V271">
        <v>55</v>
      </c>
      <c r="Y271" s="7">
        <v>2014</v>
      </c>
      <c r="Z271">
        <v>62</v>
      </c>
      <c r="AA271">
        <v>90</v>
      </c>
      <c r="AB271">
        <v>47</v>
      </c>
      <c r="AC271">
        <v>41</v>
      </c>
      <c r="AD271">
        <v>70</v>
      </c>
      <c r="AE271">
        <v>74</v>
      </c>
      <c r="AF271">
        <v>73</v>
      </c>
      <c r="AG271">
        <v>36</v>
      </c>
      <c r="AH271">
        <v>52</v>
      </c>
      <c r="AI271">
        <v>91</v>
      </c>
      <c r="AJ271">
        <v>37</v>
      </c>
      <c r="AM271" s="66" t="s">
        <v>251</v>
      </c>
      <c r="AN271" s="17">
        <f t="shared" si="208"/>
        <v>-2.6608922273944083E-2</v>
      </c>
      <c r="AO271" s="17">
        <f t="shared" si="209"/>
        <v>5.5797098953267038E-2</v>
      </c>
      <c r="AP271" s="17">
        <f t="shared" si="210"/>
        <v>1.4435061782792358E-3</v>
      </c>
      <c r="AQ271" s="17">
        <f t="shared" si="211"/>
        <v>3.3664581762745505E-2</v>
      </c>
      <c r="AR271" s="17">
        <f t="shared" si="212"/>
        <v>2.434829428131674E-2</v>
      </c>
      <c r="AS271" s="17">
        <f t="shared" si="213"/>
        <v>1.1098620765051526E-4</v>
      </c>
      <c r="AT271" s="17">
        <f t="shared" si="214"/>
        <v>-0.31423880227635032</v>
      </c>
      <c r="AU271" s="17">
        <f t="shared" si="215"/>
        <v>-0.23928405008096387</v>
      </c>
      <c r="AV271" s="17">
        <f t="shared" si="216"/>
        <v>-0.19149362660468544</v>
      </c>
      <c r="AW271" s="17">
        <f t="shared" si="217"/>
        <v>-0.29425967214394871</v>
      </c>
      <c r="AX271" s="17">
        <f t="shared" si="218"/>
        <v>-0.22649858423936906</v>
      </c>
      <c r="AY271" s="17">
        <f t="shared" si="219"/>
        <v>-6.6916681863923272E-2</v>
      </c>
      <c r="AZ271" s="17">
        <f t="shared" si="220"/>
        <v>4.3966941815812954E-2</v>
      </c>
      <c r="BA271" s="17">
        <f t="shared" si="221"/>
        <v>-5.5339871137338181E-2</v>
      </c>
      <c r="BB271" s="17">
        <f t="shared" si="222"/>
        <v>-7.6539185122855097E-2</v>
      </c>
      <c r="BC271" s="17">
        <f t="shared" si="223"/>
        <v>0.10807294130956549</v>
      </c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</row>
    <row r="272" spans="1:151">
      <c r="A272" s="7">
        <v>2015</v>
      </c>
      <c r="B272">
        <v>89</v>
      </c>
      <c r="C272">
        <v>77</v>
      </c>
      <c r="D272">
        <v>67</v>
      </c>
      <c r="E272">
        <v>26</v>
      </c>
      <c r="F272">
        <v>91</v>
      </c>
      <c r="G272">
        <v>29</v>
      </c>
      <c r="H272">
        <v>17</v>
      </c>
      <c r="I272">
        <v>10</v>
      </c>
      <c r="J272">
        <v>47</v>
      </c>
      <c r="M272" s="7">
        <v>2015</v>
      </c>
      <c r="N272">
        <v>67</v>
      </c>
      <c r="O272">
        <v>24</v>
      </c>
      <c r="P272">
        <v>28</v>
      </c>
      <c r="Q272">
        <v>62</v>
      </c>
      <c r="R272">
        <v>12</v>
      </c>
      <c r="S272">
        <v>91</v>
      </c>
      <c r="T272">
        <v>80</v>
      </c>
      <c r="V272">
        <v>60</v>
      </c>
      <c r="Y272" s="7">
        <v>2015</v>
      </c>
      <c r="Z272">
        <v>88</v>
      </c>
      <c r="AA272">
        <v>91</v>
      </c>
      <c r="AB272">
        <v>20</v>
      </c>
      <c r="AC272">
        <v>72</v>
      </c>
      <c r="AD272">
        <v>56</v>
      </c>
      <c r="AE272">
        <v>81</v>
      </c>
      <c r="AF272">
        <v>74</v>
      </c>
      <c r="AG272">
        <v>49</v>
      </c>
      <c r="AH272">
        <v>41</v>
      </c>
      <c r="AI272">
        <v>87</v>
      </c>
      <c r="AJ272">
        <v>57</v>
      </c>
      <c r="AM272" s="66" t="s">
        <v>252</v>
      </c>
      <c r="AN272" s="17">
        <f t="shared" si="208"/>
        <v>-8.0651218528898366E-2</v>
      </c>
      <c r="AO272" s="17">
        <f t="shared" si="209"/>
        <v>-0.24900936581559444</v>
      </c>
      <c r="AP272" s="17">
        <f t="shared" si="210"/>
        <v>1.1059344993346182E-2</v>
      </c>
      <c r="AQ272" s="17">
        <f t="shared" si="211"/>
        <v>-0.1057483866829068</v>
      </c>
      <c r="AR272" s="17">
        <f t="shared" si="212"/>
        <v>-0.27415446395364595</v>
      </c>
      <c r="AS272" s="17">
        <f t="shared" si="213"/>
        <v>-0.38067828299084727</v>
      </c>
      <c r="AT272" s="17">
        <f t="shared" si="214"/>
        <v>-0.11295363974894712</v>
      </c>
      <c r="AU272" s="17">
        <f t="shared" si="215"/>
        <v>-0.31472568363907083</v>
      </c>
      <c r="AV272" s="17">
        <f t="shared" si="216"/>
        <v>-0.38313451895535977</v>
      </c>
      <c r="AW272" s="17">
        <f t="shared" si="217"/>
        <v>-0.44440683451239787</v>
      </c>
      <c r="AX272" s="17">
        <f t="shared" si="218"/>
        <v>-0.45951539039174416</v>
      </c>
      <c r="AY272" s="17">
        <f t="shared" si="219"/>
        <v>-0.42783008520276689</v>
      </c>
      <c r="AZ272" s="17">
        <f t="shared" si="220"/>
        <v>-0.41105793220274311</v>
      </c>
      <c r="BA272" s="17">
        <f t="shared" si="221"/>
        <v>-0.38171865126388121</v>
      </c>
      <c r="BB272" s="17">
        <f t="shared" si="222"/>
        <v>-0.25628335471748798</v>
      </c>
      <c r="BC272" s="17">
        <f t="shared" si="223"/>
        <v>-0.33330975683771585</v>
      </c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</row>
    <row r="273" spans="1:151">
      <c r="A273" s="7">
        <v>2016</v>
      </c>
      <c r="B273">
        <v>79</v>
      </c>
      <c r="C273">
        <v>72</v>
      </c>
      <c r="D273">
        <v>67</v>
      </c>
      <c r="E273">
        <v>10</v>
      </c>
      <c r="F273">
        <v>91</v>
      </c>
      <c r="H273">
        <v>2</v>
      </c>
      <c r="J273">
        <v>46</v>
      </c>
      <c r="M273" s="7">
        <v>2016</v>
      </c>
      <c r="N273">
        <v>65</v>
      </c>
      <c r="O273">
        <v>29</v>
      </c>
      <c r="P273">
        <v>52</v>
      </c>
      <c r="Q273">
        <v>59</v>
      </c>
      <c r="R273">
        <v>34</v>
      </c>
      <c r="S273">
        <v>91</v>
      </c>
      <c r="T273">
        <v>75</v>
      </c>
      <c r="V273">
        <v>60</v>
      </c>
      <c r="Y273" s="7">
        <v>2016</v>
      </c>
      <c r="Z273">
        <v>63</v>
      </c>
      <c r="AA273">
        <v>88</v>
      </c>
      <c r="AB273">
        <v>49</v>
      </c>
      <c r="AC273">
        <v>58</v>
      </c>
      <c r="AD273">
        <v>71</v>
      </c>
      <c r="AE273">
        <v>91</v>
      </c>
      <c r="AF273">
        <v>62</v>
      </c>
      <c r="AG273">
        <v>53</v>
      </c>
      <c r="AH273">
        <v>39</v>
      </c>
      <c r="AI273">
        <v>77</v>
      </c>
      <c r="AJ273">
        <v>61</v>
      </c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</row>
    <row r="274" spans="1:151">
      <c r="A274" s="7">
        <v>2017</v>
      </c>
      <c r="B274">
        <v>85</v>
      </c>
      <c r="C274">
        <v>77</v>
      </c>
      <c r="D274">
        <v>68</v>
      </c>
      <c r="E274">
        <v>33</v>
      </c>
      <c r="F274">
        <v>91</v>
      </c>
      <c r="G274">
        <v>50</v>
      </c>
      <c r="H274">
        <v>19</v>
      </c>
      <c r="I274">
        <v>2</v>
      </c>
      <c r="J274">
        <v>37</v>
      </c>
      <c r="M274" s="7">
        <v>2017</v>
      </c>
      <c r="N274">
        <v>61</v>
      </c>
      <c r="O274">
        <v>37</v>
      </c>
      <c r="P274">
        <v>42</v>
      </c>
      <c r="Q274">
        <v>68</v>
      </c>
      <c r="R274">
        <v>29</v>
      </c>
      <c r="S274">
        <v>91</v>
      </c>
      <c r="T274">
        <v>86</v>
      </c>
      <c r="U274">
        <v>24</v>
      </c>
      <c r="V274">
        <v>66</v>
      </c>
      <c r="Y274" s="7">
        <v>2017</v>
      </c>
      <c r="Z274">
        <v>76</v>
      </c>
      <c r="AA274">
        <v>91</v>
      </c>
      <c r="AB274">
        <v>57</v>
      </c>
      <c r="AC274">
        <v>69</v>
      </c>
      <c r="AD274">
        <v>89</v>
      </c>
      <c r="AE274">
        <v>85</v>
      </c>
      <c r="AF274">
        <v>71</v>
      </c>
      <c r="AG274">
        <v>41</v>
      </c>
      <c r="AH274">
        <v>50</v>
      </c>
      <c r="AI274">
        <v>80</v>
      </c>
      <c r="AJ274">
        <v>48</v>
      </c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</row>
    <row r="275" spans="1:151">
      <c r="A275" s="6">
        <v>2018</v>
      </c>
      <c r="B275" s="5">
        <v>82</v>
      </c>
      <c r="C275" s="5">
        <v>75</v>
      </c>
      <c r="D275" s="5">
        <v>59</v>
      </c>
      <c r="E275" s="5">
        <v>31</v>
      </c>
      <c r="F275" s="5">
        <v>91</v>
      </c>
      <c r="G275" s="5">
        <v>49</v>
      </c>
      <c r="H275" s="5">
        <v>21</v>
      </c>
      <c r="I275" s="5">
        <v>12</v>
      </c>
      <c r="J275" s="5"/>
      <c r="M275" s="6">
        <v>2018</v>
      </c>
      <c r="N275" s="5">
        <v>79</v>
      </c>
      <c r="O275" s="5">
        <v>33</v>
      </c>
      <c r="P275" s="5">
        <v>28</v>
      </c>
      <c r="Q275" s="5">
        <v>41</v>
      </c>
      <c r="R275" s="5">
        <v>20</v>
      </c>
      <c r="S275" s="5">
        <v>91</v>
      </c>
      <c r="T275" s="5">
        <v>80</v>
      </c>
      <c r="U275" s="5">
        <v>17</v>
      </c>
      <c r="V275" s="5">
        <v>54</v>
      </c>
      <c r="Y275" s="6">
        <v>2018</v>
      </c>
      <c r="Z275" s="5">
        <v>59</v>
      </c>
      <c r="AA275" s="5">
        <v>91</v>
      </c>
      <c r="AB275" s="5">
        <v>72</v>
      </c>
      <c r="AC275" s="5">
        <v>73</v>
      </c>
      <c r="AD275" s="5">
        <v>82</v>
      </c>
      <c r="AE275" s="5">
        <v>29</v>
      </c>
      <c r="AF275" s="5">
        <v>74</v>
      </c>
      <c r="AG275" s="5">
        <v>30</v>
      </c>
      <c r="AH275" s="5">
        <v>31</v>
      </c>
      <c r="AI275" s="5">
        <v>78</v>
      </c>
      <c r="AJ275" s="5">
        <v>52</v>
      </c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</row>
    <row r="276" spans="1:151">
      <c r="A276" s="7" t="s">
        <v>95</v>
      </c>
      <c r="B276" s="14">
        <f>AVERAGE(B237:B275)</f>
        <v>85.230769230769226</v>
      </c>
      <c r="C276" s="14">
        <f t="shared" ref="C276:J276" si="224">AVERAGE(C237:C275)</f>
        <v>74.102564102564102</v>
      </c>
      <c r="D276" s="14">
        <f t="shared" si="224"/>
        <v>64.225806451612897</v>
      </c>
      <c r="E276" s="14">
        <f t="shared" si="224"/>
        <v>32.421052631578945</v>
      </c>
      <c r="F276" s="14">
        <f t="shared" si="224"/>
        <v>90.961538461538467</v>
      </c>
      <c r="G276" s="14">
        <f t="shared" si="224"/>
        <v>51.533333333333331</v>
      </c>
      <c r="H276" s="14">
        <f t="shared" si="224"/>
        <v>18.5</v>
      </c>
      <c r="I276" s="14">
        <f t="shared" si="224"/>
        <v>10.84</v>
      </c>
      <c r="J276" s="14">
        <f t="shared" si="224"/>
        <v>45</v>
      </c>
      <c r="M276" s="7" t="s">
        <v>95</v>
      </c>
      <c r="N276" s="14">
        <f>AVERAGE(N237:N275)</f>
        <v>73.416666666666671</v>
      </c>
      <c r="O276" s="14">
        <f t="shared" ref="O276:V276" si="225">AVERAGE(O237:O275)</f>
        <v>41.615384615384613</v>
      </c>
      <c r="P276" s="14">
        <f t="shared" si="225"/>
        <v>39.717948717948715</v>
      </c>
      <c r="Q276" s="14">
        <f t="shared" si="225"/>
        <v>53.230769230769234</v>
      </c>
      <c r="R276" s="14">
        <f t="shared" si="225"/>
        <v>19.736842105263158</v>
      </c>
      <c r="S276" s="14">
        <f t="shared" si="225"/>
        <v>90.333333333333329</v>
      </c>
      <c r="T276" s="14">
        <f t="shared" si="225"/>
        <v>83.641025641025635</v>
      </c>
      <c r="U276" s="14">
        <f t="shared" si="225"/>
        <v>20.78125</v>
      </c>
      <c r="V276" s="14">
        <f t="shared" si="225"/>
        <v>57.358974358974358</v>
      </c>
      <c r="Y276" s="7" t="s">
        <v>95</v>
      </c>
      <c r="Z276" s="14">
        <f>AVERAGE(Z237:Z275)</f>
        <v>63.486486486486484</v>
      </c>
      <c r="AA276" s="14">
        <f t="shared" ref="AA276:AJ276" si="226">AVERAGE(AA237:AA275)</f>
        <v>90.487179487179489</v>
      </c>
      <c r="AB276" s="14">
        <f t="shared" si="226"/>
        <v>48.486486486486484</v>
      </c>
      <c r="AC276" s="14">
        <f t="shared" si="226"/>
        <v>69.6875</v>
      </c>
      <c r="AD276" s="14">
        <f t="shared" si="226"/>
        <v>74.540540540540547</v>
      </c>
      <c r="AE276" s="14">
        <f t="shared" si="226"/>
        <v>73.07692307692308</v>
      </c>
      <c r="AF276" s="14">
        <f t="shared" si="226"/>
        <v>70.07692307692308</v>
      </c>
      <c r="AG276" s="14">
        <f t="shared" si="226"/>
        <v>39.526315789473685</v>
      </c>
      <c r="AH276" s="14">
        <f t="shared" si="226"/>
        <v>37.5</v>
      </c>
      <c r="AI276" s="14">
        <f t="shared" si="226"/>
        <v>76.75</v>
      </c>
      <c r="AJ276" s="14">
        <f t="shared" si="226"/>
        <v>43.351351351351354</v>
      </c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</row>
    <row r="277" spans="1:151">
      <c r="A277" s="7" t="s">
        <v>286</v>
      </c>
      <c r="B277" s="13">
        <f t="shared" ref="B277:C277" si="227">TREND(B237:B275,$A$151:$A$189,$A$189)-TREND(B237:B275,$A$151:$A$189,$A$151)</f>
        <v>-1.2307692307692264</v>
      </c>
      <c r="C277" s="13">
        <f t="shared" si="227"/>
        <v>-1.9538461538461434</v>
      </c>
      <c r="D277" s="13">
        <f>-0.0822*39</f>
        <v>-3.2058</v>
      </c>
      <c r="E277" s="13">
        <v>-7.2923076923077002</v>
      </c>
      <c r="F277" s="13">
        <v>0</v>
      </c>
      <c r="G277" s="13">
        <f>-0.2135*39</f>
        <v>-8.3264999999999993</v>
      </c>
      <c r="H277" s="13">
        <v>-8.2076923076922981</v>
      </c>
      <c r="I277" s="13">
        <f>-0.1072*39</f>
        <v>-4.1808000000000005</v>
      </c>
      <c r="J277" s="13">
        <f>-0.1692*39</f>
        <v>-6.5987999999999998</v>
      </c>
      <c r="M277" s="7" t="s">
        <v>286</v>
      </c>
      <c r="N277" s="13">
        <v>-9.3999999999999773</v>
      </c>
      <c r="O277" s="13">
        <f>TREND(O237:O275,$A$151:$A$189,$A$189)-TREND(O237:O275,$A$151:$A$189,$A$151)</f>
        <v>-7.2153846153846644</v>
      </c>
      <c r="P277" s="13">
        <f t="shared" ref="P277:V277" si="228">TREND(P237:P275,$A$151:$A$189,$A$189)-TREND(P237:P275,$A$151:$A$189,$A$151)</f>
        <v>-0.33846153846153726</v>
      </c>
      <c r="Q277" s="13">
        <f t="shared" si="228"/>
        <v>-3.7846153846153925</v>
      </c>
      <c r="R277" s="13">
        <v>-4.0230769230769283</v>
      </c>
      <c r="S277" s="13">
        <f t="shared" si="228"/>
        <v>0.50769230769230944</v>
      </c>
      <c r="T277" s="13">
        <f t="shared" si="228"/>
        <v>-4.1923076923076792</v>
      </c>
      <c r="U277">
        <f>-0.1533*39</f>
        <v>-5.9786999999999999</v>
      </c>
      <c r="V277" s="13">
        <f t="shared" si="228"/>
        <v>-6.7461538461538453</v>
      </c>
      <c r="Y277" s="7" t="s">
        <v>286</v>
      </c>
      <c r="Z277" s="13">
        <v>-2.6076923076923038</v>
      </c>
      <c r="AA277" s="13">
        <f t="shared" ref="AA277:AF277" si="229">TREND(AA237:AA275,$A$151:$A$189,$A$189)-TREND(AA237:AA275,$A$151:$A$189,$A$151)</f>
        <v>-1.0692307692307708</v>
      </c>
      <c r="AB277" s="13">
        <f>-0.139*39</f>
        <v>-5.4210000000000003</v>
      </c>
      <c r="AC277" s="13">
        <f>-0.0511*39</f>
        <v>-1.9928999999999999</v>
      </c>
      <c r="AD277" s="13">
        <v>-8.4615384615384528</v>
      </c>
      <c r="AE277" s="13">
        <f t="shared" si="229"/>
        <v>18.646153846153879</v>
      </c>
      <c r="AF277" s="13">
        <f t="shared" si="229"/>
        <v>-3.6615384615384698</v>
      </c>
      <c r="AG277" s="13">
        <f>0.1983*39</f>
        <v>7.7336999999999998</v>
      </c>
      <c r="AH277" s="13">
        <f>0.0249*39</f>
        <v>0.97109999999999996</v>
      </c>
      <c r="AI277" s="13">
        <v>2.492307692307719</v>
      </c>
      <c r="AJ277" s="13">
        <f>0.0065*39</f>
        <v>0.2535</v>
      </c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</row>
    <row r="278" spans="1:151">
      <c r="A278" t="s">
        <v>287</v>
      </c>
      <c r="C278" s="17">
        <f>CORREL('[1]Western IOD'!$F$114:$F$152,C237:C275)</f>
        <v>0.52163851014563134</v>
      </c>
      <c r="D278" s="17">
        <f>CORREL('[1]Western IOD'!$E$114:$E$152,D237:D275)</f>
        <v>0.2226996211676581</v>
      </c>
      <c r="E278" s="17">
        <f>CORREL('[1]Western IOD'!$D$114:$D$152,E237:E275)</f>
        <v>-0.66162249094506465</v>
      </c>
      <c r="F278" s="17">
        <f>CORREL('[1]Western IOD'!$D$114:$D$152,F237:F275)</f>
        <v>0.21668055842513592</v>
      </c>
      <c r="G278" s="17">
        <f>CORREL('[1]Western IOD'!$D$114:$D$152,G237:G275)</f>
        <v>-0.45069002226147009</v>
      </c>
      <c r="H278" s="17">
        <f>CORREL(H237:H275,[1]IOD!$F$114:$F$152)</f>
        <v>9.0067633784373616E-2</v>
      </c>
      <c r="I278" s="17">
        <f>CORREL(I237:I275,[1]IOD!$F$114:$F$152)</f>
        <v>-0.2590918189221636</v>
      </c>
      <c r="O278">
        <f>CORREL(O237:O275,[1]IOD!$F$114:$F$152)</f>
        <v>-0.12440678958278581</v>
      </c>
      <c r="P278">
        <f>CORREL(P237:P275,[1]IOD!$D$114:$D$152)</f>
        <v>-0.12341669271417313</v>
      </c>
      <c r="Q278">
        <f>CORREL(Q237:Q275,[1]IOD!$E$114:$E$152)</f>
        <v>0.26254860288718257</v>
      </c>
      <c r="R278">
        <f>CORREL(R237:R275,[1]IOD!$E$114:$E$152)</f>
        <v>-0.18643287611242015</v>
      </c>
      <c r="S278">
        <f>CORREL(S237:S275,'[1]Western IOD'!$B$114:$B$152)</f>
        <v>-1.3158805428429537E-2</v>
      </c>
      <c r="T278">
        <f>CORREL(T237:T275,[1]IOD!$E$114:$E$152)</f>
        <v>-0.2144787408046484</v>
      </c>
      <c r="U278">
        <f>CORREL(U237:U275,'[1]Western IOD'!$C$114:$C$152)</f>
        <v>-0.4585783747711451</v>
      </c>
      <c r="V278">
        <f>CORREL(V237:V275,'[1]Western IOD'!$D$114:$D$152)</f>
        <v>-2.4039333082724788E-2</v>
      </c>
      <c r="AC278">
        <f>CORREL(AC237:AC275,[1]IOD!$F$114:$F$152)</f>
        <v>9.9053990819001084E-2</v>
      </c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</row>
    <row r="279" spans="1:151">
      <c r="A279" s="15"/>
      <c r="B279">
        <f>CORREL(B237:B275,[1]PDO!$C$82:$C$120)</f>
        <v>0.25725262953284139</v>
      </c>
      <c r="C279">
        <f>CORREL(C237:C275,[1]PDO!$D$82:$D$120)</f>
        <v>0.16134119343426589</v>
      </c>
      <c r="D279">
        <f>CORREL(D237:D275,[1]PDO!$C$82:$C$120)</f>
        <v>0.21355266705657683</v>
      </c>
      <c r="E279">
        <f>CORREL(E237:E275,[1]PDO!$C$82:$C$120)</f>
        <v>-0.22909655283341832</v>
      </c>
      <c r="F279">
        <f>CORREL(F237:F275,[1]PDO!$C$82:$C$120)</f>
        <v>-0.24212771098864627</v>
      </c>
      <c r="G279">
        <f>CORREL(G237:G275,[1]PDO!$B$82:$B$120)</f>
        <v>-0.322485245169292</v>
      </c>
      <c r="H279">
        <f>CORREL(H237:H275,[1]PDO!$B$82:$B$120)</f>
        <v>-0.25276837287341536</v>
      </c>
      <c r="I279">
        <f>CORREL(I237:I275,[1]PDO!$C$82:$C$120)</f>
        <v>-8.371688965842311E-2</v>
      </c>
      <c r="J279">
        <f>CORREL(J237:J275,[1]PDO!$C$82:$C$120)</f>
        <v>8.5360256608695048E-2</v>
      </c>
      <c r="L279" s="55" t="s">
        <v>291</v>
      </c>
      <c r="M279" s="55"/>
      <c r="N279" s="55"/>
      <c r="O279" s="55"/>
      <c r="P279" s="55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</row>
    <row r="280" spans="1:151">
      <c r="A280" s="15"/>
      <c r="D280">
        <f>CORREL(D237:D275,'[1]Western IOD'!$D$114:$D$152)</f>
        <v>0.10126689686226527</v>
      </c>
      <c r="E280">
        <f>CORREL(E237:E275,'[1]Western IOD'!$C$114:$C$152)</f>
        <v>-0.54606720040252843</v>
      </c>
      <c r="F280">
        <f>CORREL(F237:F275,'[1]Western IOD'!$C$114:$C$152)</f>
        <v>0.1234520065930977</v>
      </c>
      <c r="G280">
        <f>CORREL(G237:G275,'[1]Western IOD'!$C$114:$C$152)</f>
        <v>-0.25997197804750405</v>
      </c>
      <c r="H280">
        <f>CORREL(H237:H275,'[1]Western IOD'!$C$114:$C$152)</f>
        <v>-0.7951543289617875</v>
      </c>
      <c r="I280">
        <f>CORREL(I237:I275,'[1]Western IOD'!$D$114:$D$152)</f>
        <v>-0.62819728907118866</v>
      </c>
      <c r="AM280" s="28" t="s">
        <v>341</v>
      </c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</row>
    <row r="281" spans="1:151">
      <c r="A281" s="58" t="s">
        <v>339</v>
      </c>
      <c r="AM281" s="7"/>
      <c r="AS281" s="55" t="s">
        <v>347</v>
      </c>
      <c r="AZ281" s="7"/>
      <c r="BF281" s="55" t="s">
        <v>140</v>
      </c>
      <c r="BM281" s="7"/>
      <c r="BS281" s="55" t="s">
        <v>141</v>
      </c>
      <c r="BZ281" s="7"/>
      <c r="CF281" s="55" t="s">
        <v>142</v>
      </c>
      <c r="CM281" s="7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</row>
    <row r="282" spans="1:151">
      <c r="A282" s="67" t="s">
        <v>92</v>
      </c>
      <c r="B282" s="5" t="s">
        <v>145</v>
      </c>
      <c r="C282" s="5" t="s">
        <v>144</v>
      </c>
      <c r="D282" s="5" t="s">
        <v>146</v>
      </c>
      <c r="E282" s="5" t="s">
        <v>147</v>
      </c>
      <c r="F282" s="5" t="s">
        <v>148</v>
      </c>
      <c r="G282" s="5" t="s">
        <v>149</v>
      </c>
      <c r="H282" s="5" t="s">
        <v>151</v>
      </c>
      <c r="I282" s="5" t="s">
        <v>152</v>
      </c>
      <c r="J282" s="5" t="s">
        <v>158</v>
      </c>
      <c r="K282" s="5" t="s">
        <v>159</v>
      </c>
      <c r="L282" s="5" t="s">
        <v>156</v>
      </c>
      <c r="M282" s="5" t="s">
        <v>157</v>
      </c>
      <c r="N282" s="5" t="s">
        <v>154</v>
      </c>
      <c r="O282" s="5" t="s">
        <v>155</v>
      </c>
      <c r="P282" s="5" t="s">
        <v>153</v>
      </c>
      <c r="Q282" s="5" t="s">
        <v>267</v>
      </c>
      <c r="S282" s="28" t="s">
        <v>290</v>
      </c>
      <c r="AM282" s="67" t="s">
        <v>92</v>
      </c>
      <c r="AN282" s="5" t="s">
        <v>78</v>
      </c>
      <c r="AO282" s="5" t="s">
        <v>79</v>
      </c>
      <c r="AP282" s="5" t="s">
        <v>80</v>
      </c>
      <c r="AQ282" s="5" t="s">
        <v>342</v>
      </c>
      <c r="AR282" s="5" t="s">
        <v>82</v>
      </c>
      <c r="AS282" s="5" t="s">
        <v>83</v>
      </c>
      <c r="AT282" s="5" t="s">
        <v>84</v>
      </c>
      <c r="AU282" s="5" t="s">
        <v>343</v>
      </c>
      <c r="AV282" s="5" t="s">
        <v>344</v>
      </c>
      <c r="AW282" s="5" t="s">
        <v>87</v>
      </c>
      <c r="AX282" s="5" t="s">
        <v>88</v>
      </c>
      <c r="AY282" s="5" t="s">
        <v>345</v>
      </c>
      <c r="AZ282" s="6" t="s">
        <v>346</v>
      </c>
      <c r="BA282" s="5" t="s">
        <v>78</v>
      </c>
      <c r="BB282" s="5" t="s">
        <v>79</v>
      </c>
      <c r="BC282" s="5" t="s">
        <v>80</v>
      </c>
      <c r="BD282" s="5" t="s">
        <v>342</v>
      </c>
      <c r="BE282" s="5" t="s">
        <v>82</v>
      </c>
      <c r="BF282" s="5" t="s">
        <v>83</v>
      </c>
      <c r="BG282" s="5" t="s">
        <v>84</v>
      </c>
      <c r="BH282" s="5" t="s">
        <v>343</v>
      </c>
      <c r="BI282" s="5" t="s">
        <v>344</v>
      </c>
      <c r="BJ282" s="5" t="s">
        <v>87</v>
      </c>
      <c r="BK282" s="5" t="s">
        <v>88</v>
      </c>
      <c r="BL282" s="5" t="s">
        <v>345</v>
      </c>
      <c r="BM282" s="6" t="s">
        <v>346</v>
      </c>
      <c r="BN282" s="5" t="s">
        <v>78</v>
      </c>
      <c r="BO282" s="5" t="s">
        <v>79</v>
      </c>
      <c r="BP282" s="5" t="s">
        <v>80</v>
      </c>
      <c r="BQ282" s="5" t="s">
        <v>342</v>
      </c>
      <c r="BR282" s="5" t="s">
        <v>82</v>
      </c>
      <c r="BS282" s="5" t="s">
        <v>83</v>
      </c>
      <c r="BT282" s="5" t="s">
        <v>84</v>
      </c>
      <c r="BU282" s="5" t="s">
        <v>343</v>
      </c>
      <c r="BV282" s="5" t="s">
        <v>344</v>
      </c>
      <c r="BW282" s="5" t="s">
        <v>87</v>
      </c>
      <c r="BX282" s="5" t="s">
        <v>88</v>
      </c>
      <c r="BY282" s="5" t="s">
        <v>345</v>
      </c>
      <c r="BZ282" s="6" t="s">
        <v>346</v>
      </c>
      <c r="CA282" s="5" t="s">
        <v>78</v>
      </c>
      <c r="CB282" s="5" t="s">
        <v>79</v>
      </c>
      <c r="CC282" s="5" t="s">
        <v>80</v>
      </c>
      <c r="CD282" s="5" t="s">
        <v>342</v>
      </c>
      <c r="CE282" s="5" t="s">
        <v>82</v>
      </c>
      <c r="CF282" s="5" t="s">
        <v>83</v>
      </c>
      <c r="CG282" s="5" t="s">
        <v>84</v>
      </c>
      <c r="CH282" s="5" t="s">
        <v>343</v>
      </c>
      <c r="CI282" s="5" t="s">
        <v>344</v>
      </c>
      <c r="CJ282" s="5" t="s">
        <v>87</v>
      </c>
      <c r="CK282" s="5" t="s">
        <v>88</v>
      </c>
      <c r="CL282" s="5" t="s">
        <v>345</v>
      </c>
      <c r="CM282" s="6" t="s">
        <v>346</v>
      </c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</row>
    <row r="283" spans="1:151">
      <c r="A283" s="66" t="s">
        <v>160</v>
      </c>
      <c r="B283" s="17">
        <f>CORREL($B$237:$B$275,H$47:H$85)</f>
        <v>0.20604879505487822</v>
      </c>
      <c r="C283" s="17">
        <f t="shared" ref="C283:Q283" si="230">CORREL($B$237:$B$275,I$47:I$85)</f>
        <v>0.16402850817303194</v>
      </c>
      <c r="D283" s="17">
        <f t="shared" si="230"/>
        <v>9.4039310625042435E-2</v>
      </c>
      <c r="E283" s="17">
        <f t="shared" si="230"/>
        <v>9.8761178323109544E-2</v>
      </c>
      <c r="F283" s="17">
        <f t="shared" si="230"/>
        <v>-0.10364401512540994</v>
      </c>
      <c r="G283" s="17">
        <f t="shared" si="230"/>
        <v>-2.2870325087694973E-2</v>
      </c>
      <c r="H283" s="17">
        <f t="shared" si="230"/>
        <v>0.40123759199951875</v>
      </c>
      <c r="I283" s="17">
        <f t="shared" si="230"/>
        <v>0.41829810490559954</v>
      </c>
      <c r="J283" s="17">
        <f t="shared" si="230"/>
        <v>0.25351239225455857</v>
      </c>
      <c r="K283" s="17">
        <f t="shared" si="230"/>
        <v>0.32572134301080236</v>
      </c>
      <c r="L283" s="17">
        <f t="shared" si="230"/>
        <v>0.31943162314760143</v>
      </c>
      <c r="M283" s="17">
        <f t="shared" si="230"/>
        <v>0.32280522069159528</v>
      </c>
      <c r="N283" s="17">
        <f t="shared" si="230"/>
        <v>0.33159581436295954</v>
      </c>
      <c r="O283" s="17">
        <f t="shared" si="230"/>
        <v>0.41610280975045527</v>
      </c>
      <c r="P283" s="17">
        <f t="shared" si="230"/>
        <v>0.45378904467606818</v>
      </c>
      <c r="Q283" s="17">
        <f t="shared" si="230"/>
        <v>0.24343075711102055</v>
      </c>
      <c r="S283" s="17">
        <f>_xlfn.T.DIST.2T((ABS(B283)*SQRT(37))/SQRT(1-B283^2),37)</f>
        <v>0.20822386672397425</v>
      </c>
      <c r="T283" s="17">
        <f>_xlfn.T.DIST.2T((ABS(C283)*SQRT(37))/SQRT(1-C283^2),37)</f>
        <v>0.31837201733765236</v>
      </c>
      <c r="U283" s="17">
        <f t="shared" ref="U283:AA291" si="231">_xlfn.T.DIST.2T((ABS(D283)*SQRT(37))/SQRT(1-D283^2),37)</f>
        <v>0.56906275556113151</v>
      </c>
      <c r="V283" s="17">
        <f t="shared" si="231"/>
        <v>0.54973184420785115</v>
      </c>
      <c r="W283" s="17">
        <f t="shared" si="231"/>
        <v>0.53007439563309011</v>
      </c>
      <c r="X283" s="17">
        <f t="shared" si="231"/>
        <v>0.89008536705347763</v>
      </c>
      <c r="Y283" s="17">
        <f t="shared" si="231"/>
        <v>1.13550037616022E-2</v>
      </c>
      <c r="Z283" s="17">
        <f t="shared" si="231"/>
        <v>8.0487660787014088E-3</v>
      </c>
      <c r="AA283" s="17">
        <f>_xlfn.T.DIST.2T((ABS(J283)*SQRT(37))/SQRT(1-J283^2),37)</f>
        <v>0.11941422514736931</v>
      </c>
      <c r="AB283" s="17">
        <f t="shared" ref="AB283:AH291" si="232">_xlfn.T.DIST.2T((ABS(K283)*SQRT(37))/SQRT(1-K283^2),37)</f>
        <v>4.3021205362468409E-2</v>
      </c>
      <c r="AC283" s="17">
        <f t="shared" si="232"/>
        <v>4.7454596117423295E-2</v>
      </c>
      <c r="AD283" s="17">
        <f t="shared" si="232"/>
        <v>4.5033017333361125E-2</v>
      </c>
      <c r="AE283" s="17">
        <f t="shared" si="232"/>
        <v>3.9189485502440405E-2</v>
      </c>
      <c r="AF283" s="17">
        <f t="shared" si="232"/>
        <v>8.4213767493744353E-3</v>
      </c>
      <c r="AG283" s="17">
        <f t="shared" si="232"/>
        <v>3.7130920473595784E-3</v>
      </c>
      <c r="AH283" s="17">
        <f t="shared" si="232"/>
        <v>0.13535059545757583</v>
      </c>
      <c r="AI283" s="17"/>
      <c r="AJ283" s="17"/>
      <c r="AM283" s="66" t="s">
        <v>160</v>
      </c>
      <c r="AN283" s="17">
        <f t="shared" ref="AN283:BS283" si="233">CORREL($B$237:$B$275,CU$197:CU$235)</f>
        <v>3.1850530697251744E-2</v>
      </c>
      <c r="AO283" s="17">
        <f t="shared" si="233"/>
        <v>1.0508539197872755E-3</v>
      </c>
      <c r="AP283" s="17">
        <f t="shared" si="233"/>
        <v>-3.4986318425268885E-2</v>
      </c>
      <c r="AQ283" s="17">
        <f t="shared" si="233"/>
        <v>7.4118018168801952E-2</v>
      </c>
      <c r="AR283" s="17">
        <f t="shared" si="233"/>
        <v>-0.18271893275528284</v>
      </c>
      <c r="AS283" s="17">
        <f t="shared" si="233"/>
        <v>2.5236978473204278E-2</v>
      </c>
      <c r="AT283" s="17">
        <f t="shared" si="233"/>
        <v>-6.5899167708682749E-3</v>
      </c>
      <c r="AU283" s="17">
        <f t="shared" si="233"/>
        <v>-0.20486015654754125</v>
      </c>
      <c r="AV283" s="17">
        <f t="shared" si="233"/>
        <v>0.14934078141353632</v>
      </c>
      <c r="AW283" s="17">
        <f t="shared" si="233"/>
        <v>0.12361424320163827</v>
      </c>
      <c r="AX283" s="17">
        <f t="shared" si="233"/>
        <v>-1.8466660496041534E-2</v>
      </c>
      <c r="AY283" s="17">
        <f t="shared" si="233"/>
        <v>0.3071677243222749</v>
      </c>
      <c r="AZ283" s="69">
        <f t="shared" si="233"/>
        <v>6.0876474319204552E-2</v>
      </c>
      <c r="BA283" s="17">
        <f t="shared" si="233"/>
        <v>-0.30335183615306971</v>
      </c>
      <c r="BB283" s="17">
        <f t="shared" si="233"/>
        <v>1.5128890613313592E-2</v>
      </c>
      <c r="BC283" s="17">
        <f t="shared" si="233"/>
        <v>3.7840892992912559E-2</v>
      </c>
      <c r="BD283" s="17">
        <f t="shared" si="233"/>
        <v>-0.11909790288949006</v>
      </c>
      <c r="BE283" s="17">
        <f t="shared" si="233"/>
        <v>-0.33451826401950696</v>
      </c>
      <c r="BF283" s="17">
        <f t="shared" si="233"/>
        <v>-0.36663244101381542</v>
      </c>
      <c r="BG283" s="17">
        <f t="shared" si="233"/>
        <v>-0.27901858284918596</v>
      </c>
      <c r="BH283" s="17">
        <f t="shared" si="233"/>
        <v>-0.38607747162058287</v>
      </c>
      <c r="BI283" s="17">
        <f t="shared" si="233"/>
        <v>-0.10383246093382255</v>
      </c>
      <c r="BJ283" s="17">
        <f t="shared" si="233"/>
        <v>3.5019456094337962E-3</v>
      </c>
      <c r="BK283" s="17">
        <f t="shared" si="233"/>
        <v>-0.27690247124977885</v>
      </c>
      <c r="BL283" s="17">
        <f t="shared" si="233"/>
        <v>-0.2990885085025084</v>
      </c>
      <c r="BM283" s="69">
        <f t="shared" si="233"/>
        <v>-0.35793719169050775</v>
      </c>
      <c r="BN283" s="17">
        <f t="shared" si="233"/>
        <v>-0.10845421828623422</v>
      </c>
      <c r="BO283" s="17">
        <f t="shared" si="233"/>
        <v>-0.1760783917752666</v>
      </c>
      <c r="BP283" s="17">
        <f t="shared" si="233"/>
        <v>-0.16358776250198714</v>
      </c>
      <c r="BQ283" s="17">
        <f t="shared" si="233"/>
        <v>-9.9141038945809098E-2</v>
      </c>
      <c r="BR283" s="17">
        <f t="shared" si="233"/>
        <v>-0.26993134450852829</v>
      </c>
      <c r="BS283" s="17">
        <f t="shared" si="233"/>
        <v>-9.5562560982867181E-2</v>
      </c>
      <c r="BT283" s="17">
        <f t="shared" ref="BT283:CM283" si="234">CORREL($B$237:$B$275,EA$197:EA$235)</f>
        <v>-0.25660807234084843</v>
      </c>
      <c r="BU283" s="17">
        <f t="shared" si="234"/>
        <v>-0.24940688107247558</v>
      </c>
      <c r="BV283" s="17">
        <f t="shared" si="234"/>
        <v>4.686218926870709E-2</v>
      </c>
      <c r="BW283" s="17">
        <f t="shared" si="234"/>
        <v>0.10780792016367181</v>
      </c>
      <c r="BX283" s="17">
        <f t="shared" si="234"/>
        <v>-0.18145941306246252</v>
      </c>
      <c r="BY283" s="17">
        <f t="shared" si="234"/>
        <v>1.9279737186385985E-2</v>
      </c>
      <c r="BZ283" s="68">
        <f t="shared" si="234"/>
        <v>-0.16335118391158096</v>
      </c>
      <c r="CA283" s="17">
        <f t="shared" si="234"/>
        <v>0.44046504171315348</v>
      </c>
      <c r="CB283" s="17">
        <f t="shared" si="234"/>
        <v>0.20479817716493662</v>
      </c>
      <c r="CC283" s="17">
        <f t="shared" si="234"/>
        <v>0.17714291485771033</v>
      </c>
      <c r="CD283" s="17">
        <f t="shared" si="234"/>
        <v>0.36699667269573866</v>
      </c>
      <c r="CE283" s="17">
        <f t="shared" si="234"/>
        <v>0.36732654929405151</v>
      </c>
      <c r="CF283" s="17">
        <f t="shared" si="234"/>
        <v>0.43079085003959955</v>
      </c>
      <c r="CG283" s="17">
        <f t="shared" si="234"/>
        <v>0.47356679220282066</v>
      </c>
      <c r="CH283" s="17">
        <f t="shared" si="234"/>
        <v>0.45498169036836933</v>
      </c>
      <c r="CI283" s="17">
        <f t="shared" si="234"/>
        <v>0.28942291492056887</v>
      </c>
      <c r="CJ283" s="17">
        <f t="shared" si="234"/>
        <v>0.11848050642326743</v>
      </c>
      <c r="CK283" s="17">
        <f t="shared" si="234"/>
        <v>0.42399721443373639</v>
      </c>
      <c r="CL283" s="17">
        <f t="shared" si="234"/>
        <v>0.42399721443373639</v>
      </c>
      <c r="CM283" s="17">
        <f t="shared" si="234"/>
        <v>0.53108284788072668</v>
      </c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</row>
    <row r="284" spans="1:151">
      <c r="A284" s="66" t="s">
        <v>224</v>
      </c>
      <c r="B284" s="17">
        <f>CORREL($C$237:$C$275,H$47:H$85)</f>
        <v>0.18345759158900951</v>
      </c>
      <c r="C284" s="17">
        <f t="shared" ref="C284:Q284" si="235">CORREL($C$237:$C$275,I$47:I$85)</f>
        <v>3.007043618136479E-2</v>
      </c>
      <c r="D284" s="17">
        <f t="shared" si="235"/>
        <v>0.1569124163022903</v>
      </c>
      <c r="E284" s="17">
        <f t="shared" si="235"/>
        <v>0.12811947584667277</v>
      </c>
      <c r="F284" s="17">
        <f t="shared" si="235"/>
        <v>7.5016483288467741E-3</v>
      </c>
      <c r="G284" s="17">
        <f t="shared" si="235"/>
        <v>0.12871624391482403</v>
      </c>
      <c r="H284" s="17">
        <f t="shared" si="235"/>
        <v>0.45712882164313018</v>
      </c>
      <c r="I284" s="17">
        <f t="shared" si="235"/>
        <v>0.43032226878708557</v>
      </c>
      <c r="J284" s="17">
        <f t="shared" si="235"/>
        <v>0.23863479654737235</v>
      </c>
      <c r="K284" s="17">
        <f t="shared" si="235"/>
        <v>0.28569693061458107</v>
      </c>
      <c r="L284" s="17">
        <f t="shared" si="235"/>
        <v>0.30206515405709272</v>
      </c>
      <c r="M284" s="17">
        <f t="shared" si="235"/>
        <v>0.34778504942234911</v>
      </c>
      <c r="N284" s="17">
        <f t="shared" si="235"/>
        <v>0.31873448087870798</v>
      </c>
      <c r="O284" s="17">
        <f t="shared" si="235"/>
        <v>0.42408948280791059</v>
      </c>
      <c r="P284" s="17">
        <f t="shared" si="235"/>
        <v>0.50025538756688093</v>
      </c>
      <c r="Q284" s="17">
        <f t="shared" si="235"/>
        <v>0.17041563789117989</v>
      </c>
      <c r="S284" s="17">
        <f t="shared" ref="S284:T291" si="236">_xlfn.T.DIST.2T((ABS(B284)*SQRT(37))/SQRT(1-B284^2),37)</f>
        <v>0.26359371359635309</v>
      </c>
      <c r="T284" s="17">
        <f t="shared" si="236"/>
        <v>0.85580173621386035</v>
      </c>
      <c r="U284" s="17">
        <f t="shared" si="231"/>
        <v>0.34010255390095867</v>
      </c>
      <c r="V284" s="17">
        <f t="shared" si="231"/>
        <v>0.43699036074555275</v>
      </c>
      <c r="W284" s="17">
        <f t="shared" si="231"/>
        <v>0.96384894216040351</v>
      </c>
      <c r="X284" s="17">
        <f t="shared" si="231"/>
        <v>0.434839897016566</v>
      </c>
      <c r="Y284" s="17">
        <f t="shared" si="231"/>
        <v>3.4377149694962803E-3</v>
      </c>
      <c r="Z284" s="17">
        <f t="shared" si="231"/>
        <v>6.2489073252101146E-3</v>
      </c>
      <c r="AA284" s="17">
        <f t="shared" si="231"/>
        <v>0.14346222756091051</v>
      </c>
      <c r="AB284" s="17">
        <f t="shared" si="232"/>
        <v>7.788660666129299E-2</v>
      </c>
      <c r="AC284" s="17">
        <f t="shared" si="232"/>
        <v>6.1630535413999675E-2</v>
      </c>
      <c r="AD284" s="17">
        <f t="shared" si="232"/>
        <v>3.0045963711833379E-2</v>
      </c>
      <c r="AE284" s="17">
        <f t="shared" si="232"/>
        <v>4.796785820781619E-2</v>
      </c>
      <c r="AF284" s="17">
        <f t="shared" si="232"/>
        <v>7.1329460806919326E-3</v>
      </c>
      <c r="AG284" s="17">
        <f t="shared" si="232"/>
        <v>1.1826424564153528E-3</v>
      </c>
      <c r="AH284" s="17">
        <f t="shared" si="232"/>
        <v>0.29962818241880923</v>
      </c>
      <c r="AM284" s="66" t="s">
        <v>224</v>
      </c>
      <c r="AN284" s="17">
        <f t="shared" ref="AN284:BS284" si="237">CORREL($C$237:$C$275,CU$197:CU$235)</f>
        <v>0.25770222768803852</v>
      </c>
      <c r="AO284" s="17">
        <f t="shared" si="237"/>
        <v>0.13521581626541174</v>
      </c>
      <c r="AP284" s="17">
        <f t="shared" si="237"/>
        <v>0.10127954021824477</v>
      </c>
      <c r="AQ284" s="17">
        <f t="shared" si="237"/>
        <v>9.5275775506462698E-2</v>
      </c>
      <c r="AR284" s="17">
        <f t="shared" si="237"/>
        <v>1.7067539323166726E-2</v>
      </c>
      <c r="AS284" s="17">
        <f t="shared" si="237"/>
        <v>0.26038207108169392</v>
      </c>
      <c r="AT284" s="17">
        <f t="shared" si="237"/>
        <v>2.4393879681381594E-2</v>
      </c>
      <c r="AU284" s="17">
        <f t="shared" si="237"/>
        <v>0.11438885009552785</v>
      </c>
      <c r="AV284" s="17">
        <f t="shared" si="237"/>
        <v>0.17797693756960092</v>
      </c>
      <c r="AW284" s="17">
        <f t="shared" si="237"/>
        <v>0.14254809024669743</v>
      </c>
      <c r="AX284" s="17">
        <f t="shared" si="237"/>
        <v>9.8423280141520519E-2</v>
      </c>
      <c r="AY284" s="17">
        <f t="shared" si="237"/>
        <v>0.51988394709283436</v>
      </c>
      <c r="AZ284" s="68">
        <f t="shared" si="237"/>
        <v>0.28323433315883423</v>
      </c>
      <c r="BA284" s="17">
        <f t="shared" si="237"/>
        <v>-0.18708800215672866</v>
      </c>
      <c r="BB284" s="17">
        <f t="shared" si="237"/>
        <v>1.3449609879809773E-2</v>
      </c>
      <c r="BC284" s="17">
        <f t="shared" si="237"/>
        <v>-4.9189226742897878E-2</v>
      </c>
      <c r="BD284" s="17">
        <f t="shared" si="237"/>
        <v>-0.1425984884442329</v>
      </c>
      <c r="BE284" s="17">
        <f t="shared" si="237"/>
        <v>-0.32104579340854422</v>
      </c>
      <c r="BF284" s="17">
        <f t="shared" si="237"/>
        <v>-0.31021198982769244</v>
      </c>
      <c r="BG284" s="17">
        <f t="shared" si="237"/>
        <v>-0.26911240911717321</v>
      </c>
      <c r="BH284" s="17">
        <f t="shared" si="237"/>
        <v>-0.2581600480240272</v>
      </c>
      <c r="BI284" s="17">
        <f t="shared" si="237"/>
        <v>-0.12065895776916566</v>
      </c>
      <c r="BJ284" s="17">
        <f t="shared" si="237"/>
        <v>5.5192884592651675E-2</v>
      </c>
      <c r="BK284" s="17">
        <f t="shared" si="237"/>
        <v>-0.28433089097481223</v>
      </c>
      <c r="BL284" s="17">
        <f t="shared" si="237"/>
        <v>-0.22937469778720954</v>
      </c>
      <c r="BM284" s="68">
        <f t="shared" si="237"/>
        <v>-0.28580162206495963</v>
      </c>
      <c r="BN284" s="17">
        <f t="shared" si="237"/>
        <v>0.15896536634545194</v>
      </c>
      <c r="BO284" s="17">
        <f t="shared" si="237"/>
        <v>3.057563379338232E-2</v>
      </c>
      <c r="BP284" s="17">
        <f t="shared" si="237"/>
        <v>8.5112746934472044E-2</v>
      </c>
      <c r="BQ284" s="17">
        <f t="shared" si="237"/>
        <v>9.4670003707190906E-3</v>
      </c>
      <c r="BR284" s="17">
        <f t="shared" si="237"/>
        <v>-5.4168101384994422E-2</v>
      </c>
      <c r="BS284" s="17">
        <f t="shared" si="237"/>
        <v>0.21023403800542378</v>
      </c>
      <c r="BT284" s="17">
        <f t="shared" ref="BT284:CM284" si="238">CORREL($C$237:$C$275,EA$197:EA$235)</f>
        <v>-0.21198088988702005</v>
      </c>
      <c r="BU284" s="17">
        <f t="shared" si="238"/>
        <v>9.0542084580281471E-2</v>
      </c>
      <c r="BV284" s="17">
        <f t="shared" si="238"/>
        <v>1.6001776764749929E-2</v>
      </c>
      <c r="BW284" s="17">
        <f t="shared" si="238"/>
        <v>-5.0418485720422658E-3</v>
      </c>
      <c r="BX284" s="17">
        <f t="shared" si="238"/>
        <v>-4.3735427162001878E-2</v>
      </c>
      <c r="BY284" s="17">
        <f t="shared" si="238"/>
        <v>0.16169253600318634</v>
      </c>
      <c r="BZ284" s="68">
        <f t="shared" si="238"/>
        <v>6.8687535729444207E-2</v>
      </c>
      <c r="CA284" s="17">
        <f t="shared" si="238"/>
        <v>0.54407578160642189</v>
      </c>
      <c r="CB284" s="17">
        <f t="shared" si="238"/>
        <v>0.2171277581488881</v>
      </c>
      <c r="CC284" s="17">
        <f t="shared" si="238"/>
        <v>0.1676058783558515</v>
      </c>
      <c r="CD284" s="17">
        <f t="shared" si="238"/>
        <v>0.3171639592328554</v>
      </c>
      <c r="CE284" s="17">
        <f t="shared" si="238"/>
        <v>0.57315488902990164</v>
      </c>
      <c r="CF284" s="17">
        <f t="shared" si="238"/>
        <v>0.53890983613917187</v>
      </c>
      <c r="CG284" s="17">
        <f t="shared" si="238"/>
        <v>0.46077845855333815</v>
      </c>
      <c r="CH284" s="17">
        <f t="shared" si="238"/>
        <v>0.55769219793404012</v>
      </c>
      <c r="CI284" s="17">
        <f t="shared" si="238"/>
        <v>0.37241789447910573</v>
      </c>
      <c r="CJ284" s="17">
        <f t="shared" si="238"/>
        <v>0.16518573869817371</v>
      </c>
      <c r="CK284" s="17">
        <f t="shared" si="238"/>
        <v>0.54562081413484087</v>
      </c>
      <c r="CL284" s="17">
        <f t="shared" si="238"/>
        <v>0.54562081413484087</v>
      </c>
      <c r="CM284" s="17">
        <f t="shared" si="238"/>
        <v>0.6528683948105245</v>
      </c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</row>
    <row r="285" spans="1:151">
      <c r="A285" s="66" t="s">
        <v>225</v>
      </c>
      <c r="B285" s="17">
        <f>CORREL($D$237:$D$275,H$47:H$85)</f>
        <v>-6.1125068550205774E-2</v>
      </c>
      <c r="C285" s="17">
        <f t="shared" ref="C285:Q285" si="239">CORREL($D$237:$D$275,I$47:I$85)</f>
        <v>4.7936368691729084E-2</v>
      </c>
      <c r="D285" s="17">
        <f t="shared" si="239"/>
        <v>0.13258662762502374</v>
      </c>
      <c r="E285" s="17">
        <f t="shared" si="239"/>
        <v>0.19376292130483858</v>
      </c>
      <c r="F285" s="17">
        <f t="shared" si="239"/>
        <v>0.21790182809123532</v>
      </c>
      <c r="G285" s="17">
        <f t="shared" si="239"/>
        <v>0.17491097066890021</v>
      </c>
      <c r="H285" s="17">
        <f t="shared" si="239"/>
        <v>0.26207511916561166</v>
      </c>
      <c r="I285" s="17">
        <f t="shared" si="239"/>
        <v>0.4648575968332439</v>
      </c>
      <c r="J285" s="17">
        <f t="shared" si="239"/>
        <v>0.31537636636087946</v>
      </c>
      <c r="K285" s="17">
        <f t="shared" si="239"/>
        <v>0.36080025356190887</v>
      </c>
      <c r="L285" s="17">
        <f t="shared" si="239"/>
        <v>0.39241075662162922</v>
      </c>
      <c r="M285" s="17">
        <f t="shared" si="239"/>
        <v>0.43649191494888978</v>
      </c>
      <c r="N285" s="17">
        <f t="shared" si="239"/>
        <v>0.40277253324210555</v>
      </c>
      <c r="O285" s="17">
        <f t="shared" si="239"/>
        <v>0.46065800172151927</v>
      </c>
      <c r="P285" s="17">
        <f t="shared" si="239"/>
        <v>0.41657270778614974</v>
      </c>
      <c r="Q285" s="17">
        <f t="shared" si="239"/>
        <v>0.19364119524858014</v>
      </c>
      <c r="S285" s="17">
        <f t="shared" si="236"/>
        <v>0.71164159969787621</v>
      </c>
      <c r="T285" s="17">
        <f t="shared" si="236"/>
        <v>0.77197749388770787</v>
      </c>
      <c r="U285" s="17">
        <f t="shared" si="231"/>
        <v>0.42103593814492102</v>
      </c>
      <c r="V285" s="17">
        <f t="shared" si="231"/>
        <v>0.23723700553912233</v>
      </c>
      <c r="W285" s="17">
        <f t="shared" si="231"/>
        <v>0.1826629891747488</v>
      </c>
      <c r="X285" s="17">
        <f t="shared" si="231"/>
        <v>0.28686842887313801</v>
      </c>
      <c r="Y285" s="17">
        <f t="shared" si="231"/>
        <v>0.10702250149686193</v>
      </c>
      <c r="Z285" s="17">
        <f t="shared" si="231"/>
        <v>2.8677609926965695E-3</v>
      </c>
      <c r="AA285" s="17">
        <f t="shared" si="231"/>
        <v>5.0503221249655221E-2</v>
      </c>
      <c r="AB285" s="17">
        <f t="shared" si="232"/>
        <v>2.4039616967854689E-2</v>
      </c>
      <c r="AC285" s="17">
        <f t="shared" si="232"/>
        <v>1.3478070616969012E-2</v>
      </c>
      <c r="AD285" s="17">
        <f t="shared" si="232"/>
        <v>5.4685816299510264E-3</v>
      </c>
      <c r="AE285" s="17">
        <f t="shared" si="232"/>
        <v>1.1016524382881983E-2</v>
      </c>
      <c r="AF285" s="17">
        <f t="shared" si="232"/>
        <v>3.1662458847884364E-3</v>
      </c>
      <c r="AG285" s="17">
        <f t="shared" si="232"/>
        <v>8.3404002410537477E-3</v>
      </c>
      <c r="AH285" s="17">
        <f t="shared" si="232"/>
        <v>0.23753750351813036</v>
      </c>
      <c r="AM285" s="66" t="s">
        <v>225</v>
      </c>
      <c r="AN285" s="17">
        <f t="shared" ref="AN285:BS285" si="240">CORREL($D$237:$D$275,CU$197:CU$235)</f>
        <v>0.20426687678684205</v>
      </c>
      <c r="AO285" s="17">
        <f t="shared" si="240"/>
        <v>7.0275512848086683E-2</v>
      </c>
      <c r="AP285" s="17">
        <f t="shared" si="240"/>
        <v>0.16745315165342814</v>
      </c>
      <c r="AQ285" s="17">
        <f t="shared" si="240"/>
        <v>4.0881096093790259E-2</v>
      </c>
      <c r="AR285" s="17">
        <f t="shared" si="240"/>
        <v>-1.7293151836238914E-3</v>
      </c>
      <c r="AS285" s="17">
        <f t="shared" si="240"/>
        <v>0.25600930609626166</v>
      </c>
      <c r="AT285" s="17">
        <f t="shared" si="240"/>
        <v>-8.5628510369705466E-2</v>
      </c>
      <c r="AU285" s="17">
        <f t="shared" si="240"/>
        <v>5.6382574535801762E-2</v>
      </c>
      <c r="AV285" s="17">
        <f t="shared" si="240"/>
        <v>0.12439462399146786</v>
      </c>
      <c r="AW285" s="17">
        <f t="shared" si="240"/>
        <v>0.23672286626193276</v>
      </c>
      <c r="AX285" s="17">
        <f t="shared" si="240"/>
        <v>-1.3365851249177154E-2</v>
      </c>
      <c r="AY285" s="17">
        <f t="shared" si="240"/>
        <v>0.41854332815991752</v>
      </c>
      <c r="AZ285" s="68">
        <f t="shared" si="240"/>
        <v>0.19576332235865337</v>
      </c>
      <c r="BA285" s="17">
        <f t="shared" si="240"/>
        <v>-6.9262669707712929E-2</v>
      </c>
      <c r="BB285" s="17">
        <f t="shared" si="240"/>
        <v>5.3298886391483224E-2</v>
      </c>
      <c r="BC285" s="17">
        <f t="shared" si="240"/>
        <v>4.9635550500245458E-3</v>
      </c>
      <c r="BD285" s="17">
        <f t="shared" si="240"/>
        <v>-0.1275041181129633</v>
      </c>
      <c r="BE285" s="17">
        <f t="shared" si="240"/>
        <v>-0.29019059415937104</v>
      </c>
      <c r="BF285" s="17">
        <f t="shared" si="240"/>
        <v>-0.16070524577962897</v>
      </c>
      <c r="BG285" s="17">
        <f t="shared" si="240"/>
        <v>-0.14510297045106504</v>
      </c>
      <c r="BH285" s="17">
        <f t="shared" si="240"/>
        <v>-0.3268879275938395</v>
      </c>
      <c r="BI285" s="17">
        <f t="shared" si="240"/>
        <v>-7.0940275269814779E-2</v>
      </c>
      <c r="BJ285" s="17">
        <f t="shared" si="240"/>
        <v>0.18728606342261828</v>
      </c>
      <c r="BK285" s="17">
        <f t="shared" si="240"/>
        <v>-0.31166133178795641</v>
      </c>
      <c r="BL285" s="17">
        <f t="shared" si="240"/>
        <v>-0.17657113530268259</v>
      </c>
      <c r="BM285" s="68">
        <f t="shared" si="240"/>
        <v>-0.31068768534663271</v>
      </c>
      <c r="BN285" s="17">
        <f t="shared" si="240"/>
        <v>0.11130825875259515</v>
      </c>
      <c r="BO285" s="17">
        <f t="shared" si="240"/>
        <v>-7.7456218503837368E-2</v>
      </c>
      <c r="BP285" s="17">
        <f t="shared" si="240"/>
        <v>0.11009189237235491</v>
      </c>
      <c r="BQ285" s="17">
        <f t="shared" si="240"/>
        <v>-0.15459751958396831</v>
      </c>
      <c r="BR285" s="17">
        <f t="shared" si="240"/>
        <v>-6.2029352679896878E-2</v>
      </c>
      <c r="BS285" s="17">
        <f t="shared" si="240"/>
        <v>0.19498020159029128</v>
      </c>
      <c r="BT285" s="17">
        <f t="shared" ref="BT285:CM285" si="241">CORREL($D$237:$D$275,EA$197:EA$235)</f>
        <v>-0.31809086276429155</v>
      </c>
      <c r="BU285" s="17">
        <f t="shared" si="241"/>
        <v>0.15140189512159394</v>
      </c>
      <c r="BV285" s="17">
        <f t="shared" si="241"/>
        <v>-5.185362228466496E-2</v>
      </c>
      <c r="BW285" s="17">
        <f t="shared" si="241"/>
        <v>1.5982589506565333E-2</v>
      </c>
      <c r="BX285" s="17">
        <f t="shared" si="241"/>
        <v>-7.2589930549029583E-2</v>
      </c>
      <c r="BY285" s="17">
        <f t="shared" si="241"/>
        <v>-3.4327621220107449E-2</v>
      </c>
      <c r="BZ285" s="68">
        <f t="shared" si="241"/>
        <v>-8.3790021080306823E-2</v>
      </c>
      <c r="CA285" s="17">
        <f t="shared" si="241"/>
        <v>0.38170767861228755</v>
      </c>
      <c r="CB285" s="17">
        <f t="shared" si="241"/>
        <v>0.15106177518110395</v>
      </c>
      <c r="CC285" s="17">
        <f t="shared" si="241"/>
        <v>0.24697209024881503</v>
      </c>
      <c r="CD285" s="17">
        <f t="shared" si="241"/>
        <v>0.33488661671107611</v>
      </c>
      <c r="CE285" s="17">
        <f t="shared" si="241"/>
        <v>0.52581810826949427</v>
      </c>
      <c r="CF285" s="17">
        <f t="shared" si="241"/>
        <v>0.42770583480001212</v>
      </c>
      <c r="CG285" s="17">
        <f t="shared" si="241"/>
        <v>0.35028949661778086</v>
      </c>
      <c r="CH285" s="17">
        <f t="shared" si="241"/>
        <v>0.45614678899491734</v>
      </c>
      <c r="CI285" s="17">
        <f t="shared" si="241"/>
        <v>0.2693690688402568</v>
      </c>
      <c r="CJ285" s="17">
        <f t="shared" si="241"/>
        <v>0.25630884708133417</v>
      </c>
      <c r="CK285" s="17">
        <f t="shared" si="241"/>
        <v>0.38569196799991573</v>
      </c>
      <c r="CL285" s="17">
        <f t="shared" si="241"/>
        <v>0.38569196799991573</v>
      </c>
      <c r="CM285" s="17">
        <f t="shared" si="241"/>
        <v>0.57414543457739364</v>
      </c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</row>
    <row r="286" spans="1:151">
      <c r="A286" s="66" t="s">
        <v>226</v>
      </c>
      <c r="B286" s="17">
        <f>CORREL($E$237:$E$275,H$47:H$85)</f>
        <v>-0.15971572578827178</v>
      </c>
      <c r="C286" s="17">
        <f t="shared" ref="C286:Q286" si="242">CORREL($E$237:$E$275,I$47:I$85)</f>
        <v>-0.24542271283389522</v>
      </c>
      <c r="D286" s="17">
        <f t="shared" si="242"/>
        <v>-0.40418159704477385</v>
      </c>
      <c r="E286" s="17">
        <f t="shared" si="242"/>
        <v>-0.54664031338466257</v>
      </c>
      <c r="F286" s="17">
        <f t="shared" si="242"/>
        <v>-0.38174574114963367</v>
      </c>
      <c r="G286" s="17">
        <f t="shared" si="242"/>
        <v>-0.43906191702130348</v>
      </c>
      <c r="H286" s="17">
        <f t="shared" si="242"/>
        <v>-8.1898537580445477E-2</v>
      </c>
      <c r="I286" s="17">
        <f t="shared" si="242"/>
        <v>-0.10609054675049784</v>
      </c>
      <c r="J286" s="17">
        <f t="shared" si="242"/>
        <v>-0.40286826709478202</v>
      </c>
      <c r="K286" s="17">
        <f t="shared" si="242"/>
        <v>-0.31095912735919623</v>
      </c>
      <c r="L286" s="17">
        <f t="shared" si="242"/>
        <v>-0.25764499050845319</v>
      </c>
      <c r="M286" s="17">
        <f t="shared" si="242"/>
        <v>-0.20811644140689789</v>
      </c>
      <c r="N286" s="17">
        <f t="shared" si="242"/>
        <v>-0.1830069311625252</v>
      </c>
      <c r="O286" s="17">
        <f t="shared" si="242"/>
        <v>-0.14255611991110986</v>
      </c>
      <c r="P286" s="17">
        <f t="shared" si="242"/>
        <v>4.8812522620645879E-2</v>
      </c>
      <c r="Q286" s="17">
        <f t="shared" si="242"/>
        <v>-4.4227495194011826E-2</v>
      </c>
      <c r="S286" s="17">
        <f t="shared" si="236"/>
        <v>0.33143564737711761</v>
      </c>
      <c r="T286" s="17">
        <f t="shared" si="236"/>
        <v>0.13208326553607627</v>
      </c>
      <c r="U286" s="17">
        <f t="shared" si="231"/>
        <v>1.0713404931435596E-2</v>
      </c>
      <c r="V286" s="17">
        <f t="shared" si="231"/>
        <v>3.1764202265627272E-4</v>
      </c>
      <c r="W286" s="17">
        <f t="shared" si="231"/>
        <v>1.6482978213378633E-2</v>
      </c>
      <c r="X286" s="17">
        <f t="shared" si="231"/>
        <v>5.1693008768088061E-3</v>
      </c>
      <c r="Y286" s="17">
        <f t="shared" si="231"/>
        <v>0.62014154053781412</v>
      </c>
      <c r="Z286" s="17">
        <f t="shared" si="231"/>
        <v>0.52035560344161669</v>
      </c>
      <c r="AA286" s="17">
        <f t="shared" si="231"/>
        <v>1.0995701274101722E-2</v>
      </c>
      <c r="AB286" s="17">
        <f t="shared" si="232"/>
        <v>5.4000930994525402E-2</v>
      </c>
      <c r="AC286" s="17">
        <f t="shared" si="232"/>
        <v>0.11330560692637626</v>
      </c>
      <c r="AD286" s="17">
        <f t="shared" si="232"/>
        <v>0.20359504105617154</v>
      </c>
      <c r="AE286" s="17">
        <f t="shared" si="232"/>
        <v>0.26478881955171973</v>
      </c>
      <c r="AF286" s="17">
        <f t="shared" si="232"/>
        <v>0.38663752558950437</v>
      </c>
      <c r="AG286" s="17">
        <f t="shared" si="232"/>
        <v>0.76792351988327434</v>
      </c>
      <c r="AH286" s="17">
        <f t="shared" si="232"/>
        <v>0.78920348969811971</v>
      </c>
      <c r="AM286" s="66" t="s">
        <v>226</v>
      </c>
      <c r="AN286" s="17">
        <f t="shared" ref="AN286:BS286" si="243">CORREL($E$237:$E$275,CU$197:CU$235)</f>
        <v>-5.7531024236882854E-3</v>
      </c>
      <c r="AO286" s="17">
        <f t="shared" si="243"/>
        <v>-7.5316527926978558E-2</v>
      </c>
      <c r="AP286" s="17">
        <f t="shared" si="243"/>
        <v>-0.10307451898069904</v>
      </c>
      <c r="AQ286" s="17">
        <f t="shared" si="243"/>
        <v>-0.28250015395436268</v>
      </c>
      <c r="AR286" s="17">
        <f t="shared" si="243"/>
        <v>-0.40319102734847223</v>
      </c>
      <c r="AS286" s="17">
        <f t="shared" si="243"/>
        <v>-4.3251763616978002E-3</v>
      </c>
      <c r="AT286" s="17">
        <f t="shared" si="243"/>
        <v>-0.34687758942546199</v>
      </c>
      <c r="AU286" s="17">
        <f t="shared" si="243"/>
        <v>-0.11488349440416569</v>
      </c>
      <c r="AV286" s="17">
        <f t="shared" si="243"/>
        <v>7.3339746259475647E-2</v>
      </c>
      <c r="AW286" s="17">
        <f t="shared" si="243"/>
        <v>0.28025508839672558</v>
      </c>
      <c r="AX286" s="17">
        <f t="shared" si="243"/>
        <v>-0.16472533498025688</v>
      </c>
      <c r="AY286" s="17">
        <f t="shared" si="243"/>
        <v>-1.852425291116977E-2</v>
      </c>
      <c r="AZ286" s="68">
        <f t="shared" si="243"/>
        <v>-0.30408547992063562</v>
      </c>
      <c r="BA286" s="17">
        <f t="shared" si="243"/>
        <v>-6.8668426584599832E-2</v>
      </c>
      <c r="BB286" s="17">
        <f t="shared" si="243"/>
        <v>1.2152762524668393E-2</v>
      </c>
      <c r="BC286" s="17">
        <f t="shared" si="243"/>
        <v>-1.3932592706474118E-2</v>
      </c>
      <c r="BD286" s="17">
        <f t="shared" si="243"/>
        <v>-0.24122819138424442</v>
      </c>
      <c r="BE286" s="17">
        <f t="shared" si="243"/>
        <v>-0.35244979803894066</v>
      </c>
      <c r="BF286" s="17">
        <f t="shared" si="243"/>
        <v>-2.941650823094371E-2</v>
      </c>
      <c r="BG286" s="17">
        <f t="shared" si="243"/>
        <v>-0.31694092740847701</v>
      </c>
      <c r="BH286" s="17">
        <f t="shared" si="243"/>
        <v>-9.0622237984630372E-2</v>
      </c>
      <c r="BI286" s="17">
        <f t="shared" si="243"/>
        <v>7.4616008140760137E-3</v>
      </c>
      <c r="BJ286" s="17">
        <f t="shared" si="243"/>
        <v>0.10875823881830839</v>
      </c>
      <c r="BK286" s="17">
        <f t="shared" si="243"/>
        <v>-0.12449542859913675</v>
      </c>
      <c r="BL286" s="17">
        <f t="shared" si="243"/>
        <v>-0.30557923776744605</v>
      </c>
      <c r="BM286" s="68">
        <f t="shared" si="243"/>
        <v>-0.35329777722367678</v>
      </c>
      <c r="BN286" s="17">
        <f t="shared" si="243"/>
        <v>-8.3713177173878078E-2</v>
      </c>
      <c r="BO286" s="17">
        <f t="shared" si="243"/>
        <v>-0.27140799039988089</v>
      </c>
      <c r="BP286" s="17">
        <f t="shared" si="243"/>
        <v>-0.25616014122965375</v>
      </c>
      <c r="BQ286" s="17">
        <f t="shared" si="243"/>
        <v>-0.38042932946561159</v>
      </c>
      <c r="BR286" s="17">
        <f t="shared" si="243"/>
        <v>-0.37034114772228316</v>
      </c>
      <c r="BS286" s="17">
        <f t="shared" si="243"/>
        <v>-0.14578283343748955</v>
      </c>
      <c r="BT286" s="17">
        <f t="shared" ref="BT286:CM286" si="244">CORREL($E$237:$E$275,EA$197:EA$235)</f>
        <v>-0.57312587017035821</v>
      </c>
      <c r="BU286" s="17">
        <f t="shared" si="244"/>
        <v>-0.17034958929206248</v>
      </c>
      <c r="BV286" s="17">
        <f t="shared" si="244"/>
        <v>5.0120778942385473E-2</v>
      </c>
      <c r="BW286" s="17">
        <f t="shared" si="244"/>
        <v>0.16063632325190286</v>
      </c>
      <c r="BX286" s="17">
        <f t="shared" si="244"/>
        <v>-0.30935314026525679</v>
      </c>
      <c r="BY286" s="17">
        <f t="shared" si="244"/>
        <v>-0.11560212017188784</v>
      </c>
      <c r="BZ286" s="68">
        <f t="shared" si="244"/>
        <v>-0.40662784696992144</v>
      </c>
      <c r="CA286" s="17">
        <f t="shared" si="244"/>
        <v>0.13472965262280551</v>
      </c>
      <c r="CB286" s="17">
        <f t="shared" si="244"/>
        <v>0.1762955573520871</v>
      </c>
      <c r="CC286" s="17">
        <f t="shared" si="244"/>
        <v>0.24844128419973019</v>
      </c>
      <c r="CD286" s="17">
        <f t="shared" si="244"/>
        <v>9.6359290358000962E-2</v>
      </c>
      <c r="CE286" s="17">
        <f t="shared" si="244"/>
        <v>-6.7579078315824215E-2</v>
      </c>
      <c r="CF286" s="17">
        <f t="shared" si="244"/>
        <v>0.17536034778179346</v>
      </c>
      <c r="CG286" s="17">
        <f t="shared" si="244"/>
        <v>0.36395397456692591</v>
      </c>
      <c r="CH286" s="17">
        <f t="shared" si="244"/>
        <v>0.10750720086346215</v>
      </c>
      <c r="CI286" s="17">
        <f t="shared" si="244"/>
        <v>8.1753185713494797E-2</v>
      </c>
      <c r="CJ286" s="17">
        <f t="shared" si="244"/>
        <v>0.27494689112004078</v>
      </c>
      <c r="CK286" s="17">
        <f t="shared" si="244"/>
        <v>7.9349452127229755E-2</v>
      </c>
      <c r="CL286" s="17">
        <f t="shared" si="244"/>
        <v>7.9349452127229755E-2</v>
      </c>
      <c r="CM286" s="17">
        <f t="shared" si="244"/>
        <v>0.11687880448980555</v>
      </c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</row>
    <row r="287" spans="1:151">
      <c r="A287" s="66" t="s">
        <v>161</v>
      </c>
      <c r="B287" s="17">
        <f>CORREL($F$237:$F$275,H$47:H$85)</f>
        <v>0.16986399210702136</v>
      </c>
      <c r="C287" s="17">
        <f t="shared" ref="C287:Q287" si="245">CORREL($F$237:$F$275,I$47:I$85)</f>
        <v>0.19285708998591305</v>
      </c>
      <c r="D287" s="17">
        <f t="shared" si="245"/>
        <v>0.19846043743420505</v>
      </c>
      <c r="E287" s="17">
        <f t="shared" si="245"/>
        <v>0.21518079123270661</v>
      </c>
      <c r="F287" s="17">
        <f t="shared" si="245"/>
        <v>0.11462804012264649</v>
      </c>
      <c r="G287" s="17">
        <f t="shared" si="245"/>
        <v>0.13123633226748752</v>
      </c>
      <c r="H287" s="17">
        <f t="shared" si="245"/>
        <v>-4.7963923201607382E-2</v>
      </c>
      <c r="I287" s="17">
        <f t="shared" si="245"/>
        <v>9.9889751677300007E-2</v>
      </c>
      <c r="J287" s="17">
        <f t="shared" si="245"/>
        <v>4.0461496775642397E-2</v>
      </c>
      <c r="K287" s="17">
        <f t="shared" si="245"/>
        <v>5.1899463623901222E-3</v>
      </c>
      <c r="L287" s="17">
        <f t="shared" si="245"/>
        <v>6.02738637237148E-2</v>
      </c>
      <c r="M287" s="17">
        <f t="shared" si="245"/>
        <v>5.7741889534609112E-2</v>
      </c>
      <c r="N287" s="17">
        <f t="shared" si="245"/>
        <v>5.3895641354799163E-2</v>
      </c>
      <c r="O287" s="17">
        <f t="shared" si="245"/>
        <v>0.10216617344378461</v>
      </c>
      <c r="P287" s="17">
        <f t="shared" si="245"/>
        <v>0.13134377736723926</v>
      </c>
      <c r="Q287" s="17">
        <f t="shared" si="245"/>
        <v>-0.35675525498441801</v>
      </c>
      <c r="S287" s="17">
        <f t="shared" si="236"/>
        <v>0.30121861092910784</v>
      </c>
      <c r="T287" s="17">
        <f t="shared" si="236"/>
        <v>0.23947935609657525</v>
      </c>
      <c r="U287" s="17">
        <f t="shared" si="231"/>
        <v>0.22583686607790254</v>
      </c>
      <c r="V287" s="17">
        <f t="shared" si="231"/>
        <v>0.18832337717809958</v>
      </c>
      <c r="W287" s="17">
        <f t="shared" si="231"/>
        <v>0.48714493338945453</v>
      </c>
      <c r="X287" s="17">
        <f t="shared" si="231"/>
        <v>0.42582360035919942</v>
      </c>
      <c r="Y287" s="17">
        <f t="shared" si="231"/>
        <v>0.77184990729759462</v>
      </c>
      <c r="Z287" s="17">
        <f t="shared" si="231"/>
        <v>0.54515797104893726</v>
      </c>
      <c r="AA287" s="17">
        <f t="shared" si="231"/>
        <v>0.80679644466228451</v>
      </c>
      <c r="AB287" s="17">
        <f t="shared" si="232"/>
        <v>0.97498494319639173</v>
      </c>
      <c r="AC287" s="17">
        <f t="shared" si="232"/>
        <v>0.71548828467677805</v>
      </c>
      <c r="AD287" s="17">
        <f t="shared" si="232"/>
        <v>0.7269712261309621</v>
      </c>
      <c r="AE287" s="17">
        <f t="shared" si="232"/>
        <v>0.74452694851954004</v>
      </c>
      <c r="AF287" s="17">
        <f t="shared" si="232"/>
        <v>0.53598760418572022</v>
      </c>
      <c r="AG287" s="17">
        <f t="shared" si="232"/>
        <v>0.42544152694810033</v>
      </c>
      <c r="AH287" s="17">
        <f t="shared" si="232"/>
        <v>2.5788734432432348E-2</v>
      </c>
      <c r="AM287" s="66" t="s">
        <v>161</v>
      </c>
      <c r="AN287" s="17">
        <f t="shared" ref="AN287:BS287" si="246">CORREL($F$237:$F$275,CU$197:CU$235)</f>
        <v>-0.30608052779644895</v>
      </c>
      <c r="AO287" s="17">
        <f t="shared" si="246"/>
        <v>-0.23191622403212722</v>
      </c>
      <c r="AP287" s="17">
        <f t="shared" si="246"/>
        <v>-0.15919852162281783</v>
      </c>
      <c r="AQ287" s="17">
        <f t="shared" si="246"/>
        <v>-0.18002042133610674</v>
      </c>
      <c r="AR287" s="17">
        <f t="shared" si="246"/>
        <v>-0.12717347244523622</v>
      </c>
      <c r="AS287" s="17">
        <f t="shared" si="246"/>
        <v>-0.30893126999435511</v>
      </c>
      <c r="AT287" s="17">
        <f t="shared" si="246"/>
        <v>-0.17236826028148053</v>
      </c>
      <c r="AU287" s="17">
        <f t="shared" si="246"/>
        <v>-0.22684730144489798</v>
      </c>
      <c r="AV287" s="17">
        <f t="shared" si="246"/>
        <v>-0.17624913075210935</v>
      </c>
      <c r="AW287" s="17">
        <f t="shared" si="246"/>
        <v>0.19892122437200502</v>
      </c>
      <c r="AX287" s="17">
        <f t="shared" si="246"/>
        <v>-0.31351761058097555</v>
      </c>
      <c r="AY287" s="17">
        <f t="shared" si="246"/>
        <v>-0.37837396431728515</v>
      </c>
      <c r="AZ287" s="68">
        <f t="shared" si="246"/>
        <v>-0.36627473776317276</v>
      </c>
      <c r="BA287" s="17">
        <f t="shared" si="246"/>
        <v>-0.10877351316539569</v>
      </c>
      <c r="BB287" s="17">
        <f t="shared" si="246"/>
        <v>-1.1157644220591114E-3</v>
      </c>
      <c r="BC287" s="17">
        <f t="shared" si="246"/>
        <v>4.0795349500197857E-2</v>
      </c>
      <c r="BD287" s="17">
        <f t="shared" si="246"/>
        <v>-1.23487505596265E-2</v>
      </c>
      <c r="BE287" s="17">
        <f t="shared" si="246"/>
        <v>-4.7197248071596488E-3</v>
      </c>
      <c r="BF287" s="17">
        <f t="shared" si="246"/>
        <v>-3.9081573489417661E-2</v>
      </c>
      <c r="BG287" s="17">
        <f t="shared" si="246"/>
        <v>2.7081535789265802E-2</v>
      </c>
      <c r="BH287" s="17">
        <f t="shared" si="246"/>
        <v>-0.12745369547541144</v>
      </c>
      <c r="BI287" s="17">
        <f t="shared" si="246"/>
        <v>-0.45343594578446977</v>
      </c>
      <c r="BJ287" s="17">
        <f t="shared" si="246"/>
        <v>-4.0991335985095634E-2</v>
      </c>
      <c r="BK287" s="17">
        <f t="shared" si="246"/>
        <v>-0.14951510216322819</v>
      </c>
      <c r="BL287" s="17">
        <f t="shared" si="246"/>
        <v>-7.6940558349149799E-2</v>
      </c>
      <c r="BM287" s="68">
        <f t="shared" si="246"/>
        <v>-0.15413335064949485</v>
      </c>
      <c r="BN287" s="17">
        <f t="shared" si="246"/>
        <v>-0.29347490213845462</v>
      </c>
      <c r="BO287" s="17">
        <f t="shared" si="246"/>
        <v>-0.28194653964689675</v>
      </c>
      <c r="BP287" s="17">
        <f t="shared" si="246"/>
        <v>-0.24842049681357645</v>
      </c>
      <c r="BQ287" s="17">
        <f t="shared" si="246"/>
        <v>-0.29923343203756736</v>
      </c>
      <c r="BR287" s="17">
        <f t="shared" si="246"/>
        <v>-0.13986695355924983</v>
      </c>
      <c r="BS287" s="17">
        <f t="shared" si="246"/>
        <v>-0.39992261016475028</v>
      </c>
      <c r="BT287" s="17">
        <f t="shared" ref="BT287:CM287" si="247">CORREL($F$237:$F$275,EA$197:EA$235)</f>
        <v>-4.30680628996232E-2</v>
      </c>
      <c r="BU287" s="17">
        <f t="shared" si="247"/>
        <v>-0.12000666919426665</v>
      </c>
      <c r="BV287" s="17">
        <f t="shared" si="247"/>
        <v>-0.17500540980343254</v>
      </c>
      <c r="BW287" s="17">
        <f t="shared" si="247"/>
        <v>1.2423186546291111E-2</v>
      </c>
      <c r="BX287" s="17">
        <f t="shared" si="247"/>
        <v>-0.28710530564289888</v>
      </c>
      <c r="BY287" s="17">
        <f t="shared" si="247"/>
        <v>-0.40876967924071617</v>
      </c>
      <c r="BZ287" s="68">
        <f t="shared" si="247"/>
        <v>-0.36886164027909324</v>
      </c>
      <c r="CA287" s="17">
        <f t="shared" si="247"/>
        <v>-0.27344856397131445</v>
      </c>
      <c r="CB287" s="17">
        <f t="shared" si="247"/>
        <v>-7.1486280612942821E-2</v>
      </c>
      <c r="CC287" s="17">
        <f t="shared" si="247"/>
        <v>5.2488631400897837E-2</v>
      </c>
      <c r="CD287" s="17">
        <f t="shared" si="247"/>
        <v>7.5880679489199899E-3</v>
      </c>
      <c r="CE287" s="17">
        <f t="shared" si="247"/>
        <v>-0.14480409749349527</v>
      </c>
      <c r="CF287" s="17">
        <f t="shared" si="247"/>
        <v>-0.17924535723838667</v>
      </c>
      <c r="CG287" s="17">
        <f t="shared" si="247"/>
        <v>-0.2643482595198563</v>
      </c>
      <c r="CH287" s="17">
        <f t="shared" si="247"/>
        <v>-0.22687846649136037</v>
      </c>
      <c r="CI287" s="17">
        <f t="shared" si="247"/>
        <v>0.13978325451481388</v>
      </c>
      <c r="CJ287" s="17">
        <f t="shared" si="247"/>
        <v>0.24951439168785405</v>
      </c>
      <c r="CK287" s="17">
        <f t="shared" si="247"/>
        <v>-0.23620121528870591</v>
      </c>
      <c r="CL287" s="17">
        <f t="shared" si="247"/>
        <v>-0.23620121528870591</v>
      </c>
      <c r="CM287" s="17">
        <f t="shared" si="247"/>
        <v>-0.17581575256575019</v>
      </c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</row>
    <row r="288" spans="1:151">
      <c r="A288" s="66" t="s">
        <v>211</v>
      </c>
      <c r="B288" s="17">
        <f>CORREL($G$237:$G$275,H$47:H$85)</f>
        <v>-0.26644166784049456</v>
      </c>
      <c r="C288" s="17">
        <f t="shared" ref="C288:Q288" si="248">CORREL($G$237:$G$275,I$47:I$85)</f>
        <v>-0.17135748839686454</v>
      </c>
      <c r="D288" s="17">
        <f t="shared" si="248"/>
        <v>-0.38332328122020393</v>
      </c>
      <c r="E288" s="17">
        <f t="shared" si="248"/>
        <v>-0.40970070366364242</v>
      </c>
      <c r="F288" s="17">
        <f t="shared" si="248"/>
        <v>-0.22605568769503018</v>
      </c>
      <c r="G288" s="17">
        <f t="shared" si="248"/>
        <v>-0.28501609827661645</v>
      </c>
      <c r="H288" s="17">
        <f t="shared" si="248"/>
        <v>-7.8270656738864894E-3</v>
      </c>
      <c r="I288" s="17">
        <f t="shared" si="248"/>
        <v>0.11061121648697388</v>
      </c>
      <c r="J288" s="17">
        <f t="shared" si="248"/>
        <v>-0.15797357194923461</v>
      </c>
      <c r="K288" s="17">
        <f t="shared" si="248"/>
        <v>-1.9971534449365828E-2</v>
      </c>
      <c r="L288" s="17">
        <f t="shared" si="248"/>
        <v>4.315471361373284E-2</v>
      </c>
      <c r="M288" s="17">
        <f t="shared" si="248"/>
        <v>8.5064122224710215E-2</v>
      </c>
      <c r="N288" s="17">
        <f t="shared" si="248"/>
        <v>8.1695344472796527E-2</v>
      </c>
      <c r="O288" s="17">
        <f t="shared" si="248"/>
        <v>7.1552532611874095E-2</v>
      </c>
      <c r="P288" s="17">
        <f t="shared" si="248"/>
        <v>0.16401710368946229</v>
      </c>
      <c r="Q288" s="17">
        <f t="shared" si="248"/>
        <v>-0.15803398033778265</v>
      </c>
      <c r="S288" s="17">
        <f t="shared" si="236"/>
        <v>0.10109209207002134</v>
      </c>
      <c r="T288" s="17">
        <f t="shared" si="236"/>
        <v>0.29692520508812303</v>
      </c>
      <c r="U288" s="17">
        <f t="shared" si="231"/>
        <v>1.6005836281248534E-2</v>
      </c>
      <c r="V288" s="17">
        <f t="shared" si="231"/>
        <v>9.5935955968322918E-3</v>
      </c>
      <c r="W288" s="17">
        <f t="shared" si="231"/>
        <v>0.16642747729636639</v>
      </c>
      <c r="X288" s="17">
        <f t="shared" si="231"/>
        <v>7.8628986018241295E-2</v>
      </c>
      <c r="Y288" s="17">
        <f t="shared" si="231"/>
        <v>0.96228182659339068</v>
      </c>
      <c r="Z288" s="17">
        <f t="shared" si="231"/>
        <v>0.50263213778061333</v>
      </c>
      <c r="AA288" s="17">
        <f t="shared" si="231"/>
        <v>0.33680557125464672</v>
      </c>
      <c r="AB288" s="17">
        <f t="shared" si="232"/>
        <v>0.90394750723937911</v>
      </c>
      <c r="AC288" s="17">
        <f t="shared" si="232"/>
        <v>0.79420493574854467</v>
      </c>
      <c r="AD288" s="17">
        <f t="shared" si="232"/>
        <v>0.60663935800764301</v>
      </c>
      <c r="AE288" s="17">
        <f t="shared" si="232"/>
        <v>0.62101249266904579</v>
      </c>
      <c r="AF288" s="17">
        <f t="shared" si="232"/>
        <v>0.66511453692001454</v>
      </c>
      <c r="AG288" s="17">
        <f t="shared" si="232"/>
        <v>0.3184061296425989</v>
      </c>
      <c r="AH288" s="17">
        <f t="shared" si="232"/>
        <v>0.33661847883234064</v>
      </c>
      <c r="AM288" s="66" t="s">
        <v>211</v>
      </c>
      <c r="AN288" s="17">
        <f t="shared" ref="AN288:BS288" si="249">CORREL($G$237:$G$275,CU$197:CU$235)</f>
        <v>0.20914714662788417</v>
      </c>
      <c r="AO288" s="17">
        <f t="shared" si="249"/>
        <v>0.26790817460496918</v>
      </c>
      <c r="AP288" s="17">
        <f t="shared" si="249"/>
        <v>0.22758316467339579</v>
      </c>
      <c r="AQ288" s="17">
        <f t="shared" si="249"/>
        <v>1.1283863210339442E-2</v>
      </c>
      <c r="AR288" s="17">
        <f t="shared" si="249"/>
        <v>-0.20286655015351557</v>
      </c>
      <c r="AS288" s="17">
        <f t="shared" si="249"/>
        <v>0.14143667432828991</v>
      </c>
      <c r="AT288" s="17">
        <f t="shared" si="249"/>
        <v>-0.27658615636528922</v>
      </c>
      <c r="AU288" s="17">
        <f t="shared" si="249"/>
        <v>0.16850359780104443</v>
      </c>
      <c r="AV288" s="17">
        <f t="shared" si="249"/>
        <v>0.19287354647294414</v>
      </c>
      <c r="AW288" s="17">
        <f t="shared" si="249"/>
        <v>0.18375727172136319</v>
      </c>
      <c r="AX288" s="17">
        <f t="shared" si="249"/>
        <v>5.8096764050494583E-2</v>
      </c>
      <c r="AY288" s="17">
        <f t="shared" si="249"/>
        <v>0.15918135625044938</v>
      </c>
      <c r="AZ288" s="68">
        <f t="shared" si="249"/>
        <v>-3.0278021021936982E-2</v>
      </c>
      <c r="BA288" s="17">
        <f t="shared" si="249"/>
        <v>4.5317971794221465E-2</v>
      </c>
      <c r="BB288" s="17">
        <f t="shared" si="249"/>
        <v>0.19761552902117449</v>
      </c>
      <c r="BC288" s="17">
        <f t="shared" si="249"/>
        <v>0.10132624567534991</v>
      </c>
      <c r="BD288" s="17">
        <f t="shared" si="249"/>
        <v>-1.7880526736910235E-2</v>
      </c>
      <c r="BE288" s="17">
        <f t="shared" si="249"/>
        <v>-0.19544070471963662</v>
      </c>
      <c r="BF288" s="17">
        <f t="shared" si="249"/>
        <v>-8.6427304006260627E-2</v>
      </c>
      <c r="BG288" s="17">
        <f t="shared" si="249"/>
        <v>-0.19560660884061332</v>
      </c>
      <c r="BH288" s="17">
        <f t="shared" si="249"/>
        <v>2.7832096955358248E-2</v>
      </c>
      <c r="BI288" s="17">
        <f t="shared" si="249"/>
        <v>0.15059565678475037</v>
      </c>
      <c r="BJ288" s="17">
        <f t="shared" si="249"/>
        <v>0.12780537594786465</v>
      </c>
      <c r="BK288" s="17">
        <f t="shared" si="249"/>
        <v>-2.5477452248262138E-2</v>
      </c>
      <c r="BL288" s="17">
        <f t="shared" si="249"/>
        <v>-0.30271465868622843</v>
      </c>
      <c r="BM288" s="68">
        <f t="shared" si="249"/>
        <v>-0.23116934997317787</v>
      </c>
      <c r="BN288" s="17">
        <f t="shared" si="249"/>
        <v>6.6014735084906975E-2</v>
      </c>
      <c r="BO288" s="17">
        <f t="shared" si="249"/>
        <v>0.23062327539274982</v>
      </c>
      <c r="BP288" s="17">
        <f t="shared" si="249"/>
        <v>0.1828829489731664</v>
      </c>
      <c r="BQ288" s="17">
        <f t="shared" si="249"/>
        <v>-4.3838659287379872E-2</v>
      </c>
      <c r="BR288" s="17">
        <f t="shared" si="249"/>
        <v>-0.33905111088496609</v>
      </c>
      <c r="BS288" s="17">
        <f t="shared" si="249"/>
        <v>-2.1321036671361447E-3</v>
      </c>
      <c r="BT288" s="17">
        <f t="shared" ref="BT288:CM288" si="250">CORREL($G$237:$G$275,EA$197:EA$235)</f>
        <v>-0.46857946904099046</v>
      </c>
      <c r="BU288" s="17">
        <f t="shared" si="250"/>
        <v>1.4463528891146264E-2</v>
      </c>
      <c r="BV288" s="17">
        <f t="shared" si="250"/>
        <v>-5.256140727664161E-3</v>
      </c>
      <c r="BW288" s="17">
        <f t="shared" si="250"/>
        <v>4.8074033076551233E-2</v>
      </c>
      <c r="BX288" s="17">
        <f t="shared" si="250"/>
        <v>-0.22394690783360252</v>
      </c>
      <c r="BY288" s="17">
        <f t="shared" si="250"/>
        <v>0.20541782072607365</v>
      </c>
      <c r="BZ288" s="68">
        <f t="shared" si="250"/>
        <v>-9.8946329826499479E-2</v>
      </c>
      <c r="CA288" s="17">
        <f t="shared" si="250"/>
        <v>0.3600305183739721</v>
      </c>
      <c r="CB288" s="17">
        <f t="shared" si="250"/>
        <v>1.639089853224638E-2</v>
      </c>
      <c r="CC288" s="17">
        <f t="shared" si="250"/>
        <v>9.3071293382584977E-2</v>
      </c>
      <c r="CD288" s="17">
        <f t="shared" si="250"/>
        <v>9.66231531259443E-2</v>
      </c>
      <c r="CE288" s="17">
        <f t="shared" si="250"/>
        <v>0.22969557824020848</v>
      </c>
      <c r="CF288" s="17">
        <f t="shared" si="250"/>
        <v>0.36766900620802284</v>
      </c>
      <c r="CG288" s="17">
        <f t="shared" si="250"/>
        <v>0.29373220671219963</v>
      </c>
      <c r="CH288" s="17">
        <f t="shared" si="250"/>
        <v>0.35134167314631742</v>
      </c>
      <c r="CI288" s="17">
        <f t="shared" si="250"/>
        <v>0.22334121965948592</v>
      </c>
      <c r="CJ288" s="17">
        <f t="shared" si="250"/>
        <v>0.18708130225584985</v>
      </c>
      <c r="CK288" s="17">
        <f t="shared" si="250"/>
        <v>0.35273166580689147</v>
      </c>
      <c r="CL288" s="17">
        <f t="shared" si="250"/>
        <v>0.35273166580689147</v>
      </c>
      <c r="CM288" s="17">
        <f t="shared" si="250"/>
        <v>0.23651559597262639</v>
      </c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</row>
    <row r="289" spans="1:151">
      <c r="A289" s="66" t="s">
        <v>202</v>
      </c>
      <c r="B289" s="17">
        <f>CORREL($H$237:$H$275,H$47:H$85)</f>
        <v>-9.5017150485991256E-2</v>
      </c>
      <c r="C289" s="17">
        <f t="shared" ref="C289:Q289" si="251">CORREL($H$237:$H$275,I$47:I$85)</f>
        <v>-0.15321813259189401</v>
      </c>
      <c r="D289" s="17">
        <f t="shared" si="251"/>
        <v>-0.4715060584822558</v>
      </c>
      <c r="E289" s="17">
        <f t="shared" si="251"/>
        <v>-0.61308711653444081</v>
      </c>
      <c r="F289" s="17">
        <f t="shared" si="251"/>
        <v>-0.55344080022916309</v>
      </c>
      <c r="G289" s="17">
        <f t="shared" si="251"/>
        <v>-0.60305984792376699</v>
      </c>
      <c r="H289" s="17">
        <f t="shared" si="251"/>
        <v>3.0296568559034807E-2</v>
      </c>
      <c r="I289" s="17">
        <f t="shared" si="251"/>
        <v>-0.21892616037915261</v>
      </c>
      <c r="J289" s="17">
        <f t="shared" si="251"/>
        <v>-0.56212230120193318</v>
      </c>
      <c r="K289" s="17">
        <f t="shared" si="251"/>
        <v>-0.48198938018805654</v>
      </c>
      <c r="L289" s="17">
        <f t="shared" si="251"/>
        <v>-0.42560576989164906</v>
      </c>
      <c r="M289" s="17">
        <f t="shared" si="251"/>
        <v>-0.38630474512192547</v>
      </c>
      <c r="N289" s="17">
        <f t="shared" si="251"/>
        <v>-0.35048826028125407</v>
      </c>
      <c r="O289" s="17">
        <f t="shared" si="251"/>
        <v>-0.25621904765301828</v>
      </c>
      <c r="P289" s="17">
        <f t="shared" si="251"/>
        <v>2.8271120197330562E-2</v>
      </c>
      <c r="Q289" s="17">
        <f t="shared" si="251"/>
        <v>-4.9828089156398525E-2</v>
      </c>
      <c r="S289" s="17">
        <f t="shared" si="236"/>
        <v>0.56503412815428755</v>
      </c>
      <c r="T289" s="17">
        <f t="shared" si="236"/>
        <v>0.35173456927972335</v>
      </c>
      <c r="U289" s="17">
        <f t="shared" si="231"/>
        <v>2.445455188942468E-3</v>
      </c>
      <c r="V289" s="17">
        <f t="shared" si="231"/>
        <v>3.3341079088560704E-5</v>
      </c>
      <c r="W289" s="17">
        <f t="shared" si="231"/>
        <v>2.5769835105042728E-4</v>
      </c>
      <c r="X289" s="17">
        <f t="shared" si="231"/>
        <v>4.8392464929168996E-5</v>
      </c>
      <c r="Y289" s="17">
        <f t="shared" si="231"/>
        <v>0.85472887795877261</v>
      </c>
      <c r="Z289" s="17">
        <f t="shared" si="231"/>
        <v>0.18056379743607109</v>
      </c>
      <c r="AA289" s="17">
        <f t="shared" si="231"/>
        <v>1.9601412803667284E-4</v>
      </c>
      <c r="AB289" s="17">
        <f t="shared" si="232"/>
        <v>1.8899416199025848E-3</v>
      </c>
      <c r="AC289" s="17">
        <f t="shared" si="232"/>
        <v>6.9085331506107441E-3</v>
      </c>
      <c r="AD289" s="17">
        <f t="shared" si="232"/>
        <v>1.5135813393521312E-2</v>
      </c>
      <c r="AE289" s="17">
        <f t="shared" si="232"/>
        <v>2.8706113092814203E-2</v>
      </c>
      <c r="AF289" s="17">
        <f t="shared" si="232"/>
        <v>0.11538610214111976</v>
      </c>
      <c r="AG289" s="17">
        <f t="shared" si="232"/>
        <v>0.86434733142621178</v>
      </c>
      <c r="AH289" s="17">
        <f t="shared" si="232"/>
        <v>0.76323209464816033</v>
      </c>
      <c r="AM289" s="66" t="s">
        <v>202</v>
      </c>
      <c r="AN289" s="17">
        <f t="shared" ref="AN289:BS289" si="252">CORREL($H$237:$H$275,CU$197:CU$235)</f>
        <v>0.2266551586431656</v>
      </c>
      <c r="AO289" s="17">
        <f t="shared" si="252"/>
        <v>8.9471392921314681E-3</v>
      </c>
      <c r="AP289" s="17">
        <f t="shared" si="252"/>
        <v>1.257659157945982E-2</v>
      </c>
      <c r="AQ289" s="17">
        <f t="shared" si="252"/>
        <v>-6.6537956705725501E-2</v>
      </c>
      <c r="AR289" s="17">
        <f t="shared" si="252"/>
        <v>-0.13923168056190166</v>
      </c>
      <c r="AS289" s="17">
        <f t="shared" si="252"/>
        <v>0.21690312640677634</v>
      </c>
      <c r="AT289" s="17">
        <f t="shared" si="252"/>
        <v>-0.11669171032104463</v>
      </c>
      <c r="AU289" s="17">
        <f t="shared" si="252"/>
        <v>0.18005892415614203</v>
      </c>
      <c r="AV289" s="17">
        <f t="shared" si="252"/>
        <v>0.30705429768262732</v>
      </c>
      <c r="AW289" s="17">
        <f t="shared" si="252"/>
        <v>0.46295802160138638</v>
      </c>
      <c r="AX289" s="17">
        <f t="shared" si="252"/>
        <v>8.977743697344831E-3</v>
      </c>
      <c r="AY289" s="17">
        <f t="shared" si="252"/>
        <v>0.14935765185863117</v>
      </c>
      <c r="AZ289" s="68">
        <f t="shared" si="252"/>
        <v>-2.7072300827291486E-2</v>
      </c>
      <c r="BA289" s="17">
        <f t="shared" si="252"/>
        <v>8.8654820140403046E-2</v>
      </c>
      <c r="BB289" s="17">
        <f t="shared" si="252"/>
        <v>0.15851554611241089</v>
      </c>
      <c r="BC289" s="17">
        <f t="shared" si="252"/>
        <v>8.6209618809102662E-2</v>
      </c>
      <c r="BD289" s="17">
        <f t="shared" si="252"/>
        <v>-6.3390428619527747E-2</v>
      </c>
      <c r="BE289" s="17">
        <f t="shared" si="252"/>
        <v>-0.20389851683519725</v>
      </c>
      <c r="BF289" s="17">
        <f t="shared" si="252"/>
        <v>9.5527259496863845E-2</v>
      </c>
      <c r="BG289" s="17">
        <f t="shared" si="252"/>
        <v>-0.1013095881945786</v>
      </c>
      <c r="BH289" s="17">
        <f t="shared" si="252"/>
        <v>2.2721063542015318E-2</v>
      </c>
      <c r="BI289" s="17">
        <f t="shared" si="252"/>
        <v>0.17996467782968958</v>
      </c>
      <c r="BJ289" s="17">
        <f t="shared" si="252"/>
        <v>0.28467464169494927</v>
      </c>
      <c r="BK289" s="17">
        <f t="shared" si="252"/>
        <v>-3.6031527660682669E-2</v>
      </c>
      <c r="BL289" s="17">
        <f t="shared" si="252"/>
        <v>-6.0190734863439961E-2</v>
      </c>
      <c r="BM289" s="68">
        <f t="shared" si="252"/>
        <v>-0.16224188235455686</v>
      </c>
      <c r="BN289" s="17">
        <f t="shared" si="252"/>
        <v>0.14616138390011488</v>
      </c>
      <c r="BO289" s="17">
        <f t="shared" si="252"/>
        <v>-0.28094196646609437</v>
      </c>
      <c r="BP289" s="17">
        <f t="shared" si="252"/>
        <v>-0.17198289725133772</v>
      </c>
      <c r="BQ289" s="17">
        <f t="shared" si="252"/>
        <v>-0.18883884948247751</v>
      </c>
      <c r="BR289" s="17">
        <f t="shared" si="252"/>
        <v>-0.12944808636095675</v>
      </c>
      <c r="BS289" s="17">
        <f t="shared" si="252"/>
        <v>0.10334646207359102</v>
      </c>
      <c r="BT289" s="17">
        <f t="shared" ref="BT289:CM289" si="253">CORREL($H$237:$H$275,EA$197:EA$235)</f>
        <v>-0.40752256149037985</v>
      </c>
      <c r="BU289" s="17">
        <f t="shared" si="253"/>
        <v>0.1068425246981988</v>
      </c>
      <c r="BV289" s="17">
        <f t="shared" si="253"/>
        <v>0.24210699134122199</v>
      </c>
      <c r="BW289" s="17">
        <f t="shared" si="253"/>
        <v>0.35417400799665516</v>
      </c>
      <c r="BX289" s="17">
        <f t="shared" si="253"/>
        <v>-8.5528041413858308E-2</v>
      </c>
      <c r="BY289" s="17">
        <f t="shared" si="253"/>
        <v>-0.11803183072910078</v>
      </c>
      <c r="BZ289" s="68">
        <f t="shared" si="253"/>
        <v>-0.18581365146832124</v>
      </c>
      <c r="CA289" s="17">
        <f t="shared" si="253"/>
        <v>0.25848922922059564</v>
      </c>
      <c r="CB289" s="17">
        <f t="shared" si="253"/>
        <v>0.17573927170685957</v>
      </c>
      <c r="CC289" s="17">
        <f t="shared" si="253"/>
        <v>0.25575380419301885</v>
      </c>
      <c r="CD289" s="17">
        <f t="shared" si="253"/>
        <v>0.13078389231497373</v>
      </c>
      <c r="CE289" s="17">
        <f t="shared" si="253"/>
        <v>9.8684025148345317E-2</v>
      </c>
      <c r="CF289" s="17">
        <f t="shared" si="253"/>
        <v>0.26888362916719338</v>
      </c>
      <c r="CG289" s="17">
        <f t="shared" si="253"/>
        <v>0.37868273421288895</v>
      </c>
      <c r="CH289" s="17">
        <f t="shared" si="253"/>
        <v>0.27653627310882767</v>
      </c>
      <c r="CI289" s="17">
        <f t="shared" si="253"/>
        <v>0.22024131983168838</v>
      </c>
      <c r="CJ289" s="17">
        <f t="shared" si="253"/>
        <v>0.40956585908806775</v>
      </c>
      <c r="CK289" s="17">
        <f t="shared" si="253"/>
        <v>0.13345284860917372</v>
      </c>
      <c r="CL289" s="17">
        <f t="shared" si="253"/>
        <v>0.13345284860917372</v>
      </c>
      <c r="CM289" s="17">
        <f t="shared" si="253"/>
        <v>0.24717551368530297</v>
      </c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</row>
    <row r="290" spans="1:151">
      <c r="A290" s="66" t="s">
        <v>203</v>
      </c>
      <c r="B290" s="17">
        <f>CORREL($I$237:$I$275,H$47:H$85)</f>
        <v>-0.32081197273627937</v>
      </c>
      <c r="C290" s="17">
        <f t="shared" ref="C290:Q290" si="254">CORREL($I$237:$I$275,I$47:I$85)</f>
        <v>-0.37926036859570217</v>
      </c>
      <c r="D290" s="17">
        <f t="shared" si="254"/>
        <v>-0.42267091812128971</v>
      </c>
      <c r="E290" s="17">
        <f t="shared" si="254"/>
        <v>-0.52275157333675559</v>
      </c>
      <c r="F290" s="17">
        <f t="shared" si="254"/>
        <v>-0.19903749289708383</v>
      </c>
      <c r="G290" s="17">
        <f t="shared" si="254"/>
        <v>-0.25449171543904237</v>
      </c>
      <c r="H290" s="17">
        <f t="shared" si="254"/>
        <v>-0.27211175349480815</v>
      </c>
      <c r="I290" s="17">
        <f t="shared" si="254"/>
        <v>-0.14050889044620646</v>
      </c>
      <c r="J290" s="17">
        <f t="shared" si="254"/>
        <v>-0.28864093204198282</v>
      </c>
      <c r="K290" s="17">
        <f t="shared" si="254"/>
        <v>-0.17793875547067034</v>
      </c>
      <c r="L290" s="17">
        <f t="shared" si="254"/>
        <v>-0.15137641683700348</v>
      </c>
      <c r="M290" s="17">
        <f t="shared" si="254"/>
        <v>-0.11270980470776995</v>
      </c>
      <c r="N290" s="17">
        <f t="shared" si="254"/>
        <v>-0.11037743664080878</v>
      </c>
      <c r="O290" s="17">
        <f t="shared" si="254"/>
        <v>-0.14303048248404351</v>
      </c>
      <c r="P290" s="17">
        <f t="shared" si="254"/>
        <v>-0.16131014372694077</v>
      </c>
      <c r="Q290" s="17">
        <f t="shared" si="254"/>
        <v>8.8674072892533498E-2</v>
      </c>
      <c r="S290" s="17">
        <f t="shared" si="236"/>
        <v>4.64513921047605E-2</v>
      </c>
      <c r="T290" s="17">
        <f t="shared" si="236"/>
        <v>1.7258973007208862E-2</v>
      </c>
      <c r="U290" s="17">
        <f t="shared" si="231"/>
        <v>7.348546145531089E-3</v>
      </c>
      <c r="V290" s="17">
        <f t="shared" si="231"/>
        <v>6.3992335213636914E-4</v>
      </c>
      <c r="W290" s="17">
        <f t="shared" si="231"/>
        <v>0.22446276289474212</v>
      </c>
      <c r="X290" s="17">
        <f t="shared" si="231"/>
        <v>0.11794475213068878</v>
      </c>
      <c r="Y290" s="17">
        <f t="shared" si="231"/>
        <v>9.3769864511448878E-2</v>
      </c>
      <c r="Z290" s="17">
        <f t="shared" si="231"/>
        <v>0.39356356435373774</v>
      </c>
      <c r="AA290" s="17">
        <f t="shared" si="231"/>
        <v>7.4739259946284484E-2</v>
      </c>
      <c r="AB290" s="17">
        <f t="shared" si="232"/>
        <v>0.27847552783956481</v>
      </c>
      <c r="AC290" s="17">
        <f t="shared" si="232"/>
        <v>0.35762261241107984</v>
      </c>
      <c r="AD290" s="17">
        <f t="shared" si="232"/>
        <v>0.49450986613313253</v>
      </c>
      <c r="AE290" s="17">
        <f t="shared" si="232"/>
        <v>0.50354111410326619</v>
      </c>
      <c r="AF290" s="17">
        <f t="shared" si="232"/>
        <v>0.38504293584035509</v>
      </c>
      <c r="AG290" s="17">
        <f t="shared" si="232"/>
        <v>0.32656789228276617</v>
      </c>
      <c r="AH290" s="17">
        <f t="shared" si="232"/>
        <v>0.59139771378176875</v>
      </c>
      <c r="AM290" s="66" t="s">
        <v>203</v>
      </c>
      <c r="AN290" s="17">
        <f t="shared" ref="AN290:BS290" si="255">CORREL($I$237:$I$275,CU$197:CU$235)</f>
        <v>-0.11579016808102038</v>
      </c>
      <c r="AO290" s="17">
        <f t="shared" si="255"/>
        <v>-0.12886185095296915</v>
      </c>
      <c r="AP290" s="17">
        <f t="shared" si="255"/>
        <v>-0.16071617822276446</v>
      </c>
      <c r="AQ290" s="17">
        <f t="shared" si="255"/>
        <v>-0.21757135064358968</v>
      </c>
      <c r="AR290" s="17">
        <f t="shared" si="255"/>
        <v>-0.25969849978863552</v>
      </c>
      <c r="AS290" s="17">
        <f t="shared" si="255"/>
        <v>-0.10918832964862392</v>
      </c>
      <c r="AT290" s="17">
        <f t="shared" si="255"/>
        <v>-0.21135900093267282</v>
      </c>
      <c r="AU290" s="17">
        <f t="shared" si="255"/>
        <v>-0.20277239145038639</v>
      </c>
      <c r="AV290" s="17">
        <f t="shared" si="255"/>
        <v>3.3397897502728112E-2</v>
      </c>
      <c r="AW290" s="17">
        <f t="shared" si="255"/>
        <v>4.9369529310177018E-3</v>
      </c>
      <c r="AX290" s="17">
        <f t="shared" si="255"/>
        <v>-0.19735730198487714</v>
      </c>
      <c r="AY290" s="17">
        <f t="shared" si="255"/>
        <v>-0.24434354826219068</v>
      </c>
      <c r="AZ290" s="68">
        <f t="shared" si="255"/>
        <v>-0.38878578081637405</v>
      </c>
      <c r="BA290" s="17">
        <f t="shared" si="255"/>
        <v>-0.17781906077146617</v>
      </c>
      <c r="BB290" s="17">
        <f t="shared" si="255"/>
        <v>-0.33805377634669886</v>
      </c>
      <c r="BC290" s="17">
        <f t="shared" si="255"/>
        <v>-0.45239144890463501</v>
      </c>
      <c r="BD290" s="17">
        <f t="shared" si="255"/>
        <v>-0.56359545548601997</v>
      </c>
      <c r="BE290" s="17">
        <f t="shared" si="255"/>
        <v>-0.23824183968050192</v>
      </c>
      <c r="BF290" s="17">
        <f t="shared" si="255"/>
        <v>-0.23531829318701739</v>
      </c>
      <c r="BG290" s="17">
        <f t="shared" si="255"/>
        <v>-0.35079232011306766</v>
      </c>
      <c r="BH290" s="17">
        <f t="shared" si="255"/>
        <v>-0.28126771765580066</v>
      </c>
      <c r="BI290" s="17">
        <f t="shared" si="255"/>
        <v>-3.0685423691783807E-2</v>
      </c>
      <c r="BJ290" s="17">
        <f t="shared" si="255"/>
        <v>-0.13979851602639687</v>
      </c>
      <c r="BK290" s="17">
        <f t="shared" si="255"/>
        <v>-0.30266704910012587</v>
      </c>
      <c r="BL290" s="17">
        <f t="shared" si="255"/>
        <v>-0.25800685878959689</v>
      </c>
      <c r="BM290" s="68">
        <f t="shared" si="255"/>
        <v>-0.54370225144135997</v>
      </c>
      <c r="BN290" s="17">
        <f t="shared" si="255"/>
        <v>7.8755455880255038E-2</v>
      </c>
      <c r="BO290" s="17">
        <f t="shared" si="255"/>
        <v>1.8733525105769689E-2</v>
      </c>
      <c r="BP290" s="17">
        <f t="shared" si="255"/>
        <v>-1.0293440487963358E-2</v>
      </c>
      <c r="BQ290" s="17">
        <f t="shared" si="255"/>
        <v>6.6581711788893341E-2</v>
      </c>
      <c r="BR290" s="17">
        <f t="shared" si="255"/>
        <v>-9.0535409585220536E-2</v>
      </c>
      <c r="BS290" s="17">
        <f t="shared" si="255"/>
        <v>7.7493577570690281E-2</v>
      </c>
      <c r="BT290" s="17">
        <f t="shared" ref="BT290:CM290" si="256">CORREL($I$237:$I$275,EA$197:EA$235)</f>
        <v>-0.25985097036360466</v>
      </c>
      <c r="BU290" s="17">
        <f t="shared" si="256"/>
        <v>-3.658107957768237E-3</v>
      </c>
      <c r="BV290" s="17">
        <f t="shared" si="256"/>
        <v>0.15151208820019901</v>
      </c>
      <c r="BW290" s="17">
        <f t="shared" si="256"/>
        <v>0.10124685376677366</v>
      </c>
      <c r="BX290" s="17">
        <f t="shared" si="256"/>
        <v>2.7831841335975594E-2</v>
      </c>
      <c r="BY290" s="17">
        <f t="shared" si="256"/>
        <v>3.6746252737038708E-2</v>
      </c>
      <c r="BZ290" s="68">
        <f t="shared" si="256"/>
        <v>-0.10608104708245386</v>
      </c>
      <c r="CA290" s="17">
        <f t="shared" si="256"/>
        <v>-0.18755454918332631</v>
      </c>
      <c r="CB290" s="17">
        <f t="shared" si="256"/>
        <v>8.5375783395081117E-2</v>
      </c>
      <c r="CC290" s="17">
        <f t="shared" si="256"/>
        <v>3.0702023361775112E-2</v>
      </c>
      <c r="CD290" s="17">
        <f t="shared" si="256"/>
        <v>-2.3247660933459566E-3</v>
      </c>
      <c r="CE290" s="17">
        <f t="shared" si="256"/>
        <v>-0.28236653165490766</v>
      </c>
      <c r="CF290" s="17">
        <f t="shared" si="256"/>
        <v>-0.1537915599987531</v>
      </c>
      <c r="CG290" s="17">
        <f t="shared" si="256"/>
        <v>0.15984602187483429</v>
      </c>
      <c r="CH290" s="17">
        <f t="shared" si="256"/>
        <v>-0.11807561592330784</v>
      </c>
      <c r="CI290" s="17">
        <f t="shared" si="256"/>
        <v>-3.9733111921373944E-2</v>
      </c>
      <c r="CJ290" s="17">
        <f t="shared" si="256"/>
        <v>-4.1598766046641554E-3</v>
      </c>
      <c r="CK290" s="17">
        <f t="shared" si="256"/>
        <v>-0.12673463155611733</v>
      </c>
      <c r="CL290" s="17">
        <f t="shared" si="256"/>
        <v>-0.12673463155611733</v>
      </c>
      <c r="CM290" s="17">
        <f t="shared" si="256"/>
        <v>-0.21145508830577259</v>
      </c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</row>
    <row r="291" spans="1:151">
      <c r="A291" s="66" t="s">
        <v>212</v>
      </c>
      <c r="B291" s="17">
        <f>CORREL($J$237:$J$275,H$47:H$85)</f>
        <v>0.13173591575971749</v>
      </c>
      <c r="C291" s="17">
        <f t="shared" ref="C291:Q291" si="257">CORREL($J$237:$J$275,I$47:I$85)</f>
        <v>-9.4766336380089092E-2</v>
      </c>
      <c r="D291" s="17">
        <f t="shared" si="257"/>
        <v>-3.7373872010179977E-2</v>
      </c>
      <c r="E291" s="17">
        <f t="shared" si="257"/>
        <v>-4.1196060119786472E-2</v>
      </c>
      <c r="F291" s="17">
        <f t="shared" si="257"/>
        <v>-0.16965250831102863</v>
      </c>
      <c r="G291" s="17">
        <f t="shared" si="257"/>
        <v>3.6037677952588221E-2</v>
      </c>
      <c r="H291" s="17">
        <f t="shared" si="257"/>
        <v>0.45090346752586852</v>
      </c>
      <c r="I291" s="17">
        <f t="shared" si="257"/>
        <v>0.39853283172434595</v>
      </c>
      <c r="J291" s="17">
        <f t="shared" si="257"/>
        <v>0.17490684332723552</v>
      </c>
      <c r="K291" s="17">
        <f t="shared" si="257"/>
        <v>0.21974248122316126</v>
      </c>
      <c r="L291" s="17">
        <f t="shared" si="257"/>
        <v>0.2679797835149294</v>
      </c>
      <c r="M291" s="17">
        <f t="shared" si="257"/>
        <v>0.30243167036620994</v>
      </c>
      <c r="N291" s="17">
        <f t="shared" si="257"/>
        <v>0.33045016311800718</v>
      </c>
      <c r="O291" s="17">
        <f t="shared" si="257"/>
        <v>0.32417444468477152</v>
      </c>
      <c r="P291" s="17">
        <f t="shared" si="257"/>
        <v>0.44307368452235257</v>
      </c>
      <c r="Q291" s="17">
        <f t="shared" si="257"/>
        <v>0.18684601967208547</v>
      </c>
      <c r="S291" s="17">
        <f t="shared" si="236"/>
        <v>0.42404871722922843</v>
      </c>
      <c r="T291" s="17">
        <f t="shared" si="236"/>
        <v>0.5660662088794759</v>
      </c>
      <c r="U291" s="17">
        <f t="shared" si="231"/>
        <v>0.82129103069337228</v>
      </c>
      <c r="V291" s="17">
        <f t="shared" si="231"/>
        <v>0.80335725725051566</v>
      </c>
      <c r="W291" s="17">
        <f t="shared" si="231"/>
        <v>0.30182975830638548</v>
      </c>
      <c r="X291" s="17">
        <f t="shared" si="231"/>
        <v>0.82758216005646201</v>
      </c>
      <c r="Y291" s="17">
        <f t="shared" si="231"/>
        <v>3.966297606638019E-3</v>
      </c>
      <c r="Z291" s="17">
        <f t="shared" si="231"/>
        <v>1.1972995929552168E-2</v>
      </c>
      <c r="AA291" s="17">
        <f t="shared" si="231"/>
        <v>0.28687998025507089</v>
      </c>
      <c r="AB291" s="17">
        <f t="shared" si="232"/>
        <v>0.17890323188380075</v>
      </c>
      <c r="AC291" s="17">
        <f t="shared" si="232"/>
        <v>9.9064001434122778E-2</v>
      </c>
      <c r="AD291" s="17">
        <f t="shared" si="232"/>
        <v>6.1300084387645074E-2</v>
      </c>
      <c r="AE291" s="17">
        <f t="shared" si="232"/>
        <v>3.9914097096729953E-2</v>
      </c>
      <c r="AF291" s="17">
        <f t="shared" si="232"/>
        <v>4.4079131165767019E-2</v>
      </c>
      <c r="AG291" s="17">
        <f t="shared" si="232"/>
        <v>4.7304743883809907E-3</v>
      </c>
      <c r="AH291" s="17">
        <f t="shared" si="232"/>
        <v>0.25472228630728661</v>
      </c>
      <c r="AM291" s="66" t="s">
        <v>212</v>
      </c>
      <c r="AN291" s="17">
        <f t="shared" ref="AN291:BS291" si="258">CORREL($J$237:$J$275,CU$197:CU$235)</f>
        <v>0.4357201539249087</v>
      </c>
      <c r="AO291" s="17">
        <f t="shared" si="258"/>
        <v>0.21676448654160652</v>
      </c>
      <c r="AP291" s="17">
        <f t="shared" si="258"/>
        <v>0.24618308556566285</v>
      </c>
      <c r="AQ291" s="17">
        <f t="shared" si="258"/>
        <v>-2.5498706104419708E-2</v>
      </c>
      <c r="AR291" s="17">
        <f t="shared" si="258"/>
        <v>0.11347721003651957</v>
      </c>
      <c r="AS291" s="17">
        <f t="shared" si="258"/>
        <v>0.50073047070240406</v>
      </c>
      <c r="AT291" s="17">
        <f t="shared" si="258"/>
        <v>0.15062828266548467</v>
      </c>
      <c r="AU291" s="17">
        <f t="shared" si="258"/>
        <v>0.17969411754587597</v>
      </c>
      <c r="AV291" s="17">
        <f t="shared" si="258"/>
        <v>0.11327233107928736</v>
      </c>
      <c r="AW291" s="17">
        <f t="shared" si="258"/>
        <v>2.5153972538690382E-3</v>
      </c>
      <c r="AX291" s="17">
        <f t="shared" si="258"/>
        <v>0.2069487875416598</v>
      </c>
      <c r="AY291" s="17">
        <f t="shared" si="258"/>
        <v>0.44449294492710401</v>
      </c>
      <c r="AZ291" s="68">
        <f t="shared" si="258"/>
        <v>0.30904218441648124</v>
      </c>
      <c r="BA291" s="17">
        <f t="shared" si="258"/>
        <v>4.1051556733075492E-2</v>
      </c>
      <c r="BB291" s="17">
        <f t="shared" si="258"/>
        <v>8.1061543029120248E-2</v>
      </c>
      <c r="BC291" s="17">
        <f t="shared" si="258"/>
        <v>-4.6776553307848648E-2</v>
      </c>
      <c r="BD291" s="17">
        <f t="shared" si="258"/>
        <v>-0.1884351780300656</v>
      </c>
      <c r="BE291" s="17">
        <f t="shared" si="258"/>
        <v>-0.32751177998105524</v>
      </c>
      <c r="BF291" s="17">
        <f t="shared" si="258"/>
        <v>-7.7062742500996189E-3</v>
      </c>
      <c r="BG291" s="17">
        <f t="shared" si="258"/>
        <v>-0.37547704908778817</v>
      </c>
      <c r="BH291" s="17">
        <f t="shared" si="258"/>
        <v>-0.16270603526550537</v>
      </c>
      <c r="BI291" s="17">
        <f t="shared" si="258"/>
        <v>-0.22097430238123203</v>
      </c>
      <c r="BJ291" s="17">
        <f t="shared" si="258"/>
        <v>-0.17311346909518777</v>
      </c>
      <c r="BK291" s="17">
        <f t="shared" si="258"/>
        <v>-9.0717407182190984E-2</v>
      </c>
      <c r="BL291" s="17">
        <f t="shared" si="258"/>
        <v>-0.29525642803187219</v>
      </c>
      <c r="BM291" s="68">
        <f t="shared" si="258"/>
        <v>-0.27437753965022005</v>
      </c>
      <c r="BN291" s="17">
        <f t="shared" si="258"/>
        <v>0.2206251455415541</v>
      </c>
      <c r="BO291" s="17">
        <f t="shared" si="258"/>
        <v>0.23921051329869772</v>
      </c>
      <c r="BP291" s="17">
        <f t="shared" si="258"/>
        <v>0.33632086462715449</v>
      </c>
      <c r="BQ291" s="17">
        <f t="shared" si="258"/>
        <v>-8.0101193563879319E-2</v>
      </c>
      <c r="BR291" s="17">
        <f t="shared" si="258"/>
        <v>0.16798786442412669</v>
      </c>
      <c r="BS291" s="17">
        <f t="shared" si="258"/>
        <v>0.48189807771371729</v>
      </c>
      <c r="BT291" s="17">
        <f t="shared" ref="BT291:CM291" si="259">CORREL($J$237:$J$275,EA$197:EA$235)</f>
        <v>-4.575014673483211E-2</v>
      </c>
      <c r="BU291" s="17">
        <f t="shared" si="259"/>
        <v>0.1894607993422403</v>
      </c>
      <c r="BV291" s="17">
        <f t="shared" si="259"/>
        <v>1.2523329215145708E-2</v>
      </c>
      <c r="BW291" s="17">
        <f t="shared" si="259"/>
        <v>-0.11857164413704295</v>
      </c>
      <c r="BX291" s="17">
        <f t="shared" si="259"/>
        <v>2.3725220635743859E-2</v>
      </c>
      <c r="BY291" s="17">
        <f t="shared" si="259"/>
        <v>0.21467713605905742</v>
      </c>
      <c r="BZ291" s="68">
        <f t="shared" si="259"/>
        <v>0.20960865753441532</v>
      </c>
      <c r="CA291" s="17">
        <f t="shared" si="259"/>
        <v>0.57767011549312164</v>
      </c>
      <c r="CB291" s="17">
        <f t="shared" si="259"/>
        <v>5.4169793329699893E-2</v>
      </c>
      <c r="CC291" s="17">
        <f t="shared" si="259"/>
        <v>4.8379442855448158E-2</v>
      </c>
      <c r="CD291" s="17">
        <f t="shared" si="259"/>
        <v>0.16808761573479028</v>
      </c>
      <c r="CE291" s="17">
        <f t="shared" si="259"/>
        <v>0.45340331736572864</v>
      </c>
      <c r="CF291" s="17">
        <f t="shared" si="259"/>
        <v>0.50025030357822908</v>
      </c>
      <c r="CG291" s="17">
        <f t="shared" si="259"/>
        <v>0.41065287829607949</v>
      </c>
      <c r="CH291" s="17">
        <f t="shared" si="259"/>
        <v>0.38521802400224547</v>
      </c>
      <c r="CI291" s="17">
        <f t="shared" si="259"/>
        <v>0.28061417070645406</v>
      </c>
      <c r="CJ291" s="17">
        <f t="shared" si="259"/>
        <v>6.6347247437098605E-2</v>
      </c>
      <c r="CK291" s="17">
        <f t="shared" si="259"/>
        <v>0.47657661647100935</v>
      </c>
      <c r="CL291" s="17">
        <f t="shared" si="259"/>
        <v>0.47657661647100935</v>
      </c>
      <c r="CM291" s="17">
        <f t="shared" si="259"/>
        <v>0.47214052349062452</v>
      </c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</row>
    <row r="292" spans="1:151"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</row>
    <row r="293" spans="1:151"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AM293" s="7"/>
      <c r="AN293" s="17"/>
      <c r="AS293" s="55" t="s">
        <v>347</v>
      </c>
      <c r="AZ293" s="7"/>
      <c r="BF293" s="55" t="s">
        <v>140</v>
      </c>
      <c r="BM293" s="7"/>
      <c r="BS293" s="55" t="s">
        <v>141</v>
      </c>
      <c r="BZ293" s="7"/>
      <c r="CF293" s="55" t="s">
        <v>142</v>
      </c>
      <c r="CM293" s="7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</row>
    <row r="294" spans="1:151">
      <c r="A294" s="67" t="s">
        <v>206</v>
      </c>
      <c r="B294" s="35" t="s">
        <v>145</v>
      </c>
      <c r="C294" s="35" t="s">
        <v>144</v>
      </c>
      <c r="D294" s="35" t="s">
        <v>146</v>
      </c>
      <c r="E294" s="35" t="s">
        <v>147</v>
      </c>
      <c r="F294" s="35" t="s">
        <v>148</v>
      </c>
      <c r="G294" s="35" t="s">
        <v>149</v>
      </c>
      <c r="H294" s="35" t="s">
        <v>151</v>
      </c>
      <c r="I294" s="35" t="s">
        <v>152</v>
      </c>
      <c r="J294" s="35" t="s">
        <v>158</v>
      </c>
      <c r="K294" s="35" t="s">
        <v>159</v>
      </c>
      <c r="L294" s="35" t="s">
        <v>156</v>
      </c>
      <c r="M294" s="35" t="s">
        <v>157</v>
      </c>
      <c r="N294" s="35" t="s">
        <v>154</v>
      </c>
      <c r="O294" s="35" t="s">
        <v>155</v>
      </c>
      <c r="P294" s="35" t="s">
        <v>153</v>
      </c>
      <c r="Q294" s="35" t="s">
        <v>267</v>
      </c>
      <c r="AM294" s="67" t="s">
        <v>206</v>
      </c>
      <c r="AN294" s="5" t="s">
        <v>78</v>
      </c>
      <c r="AO294" s="5" t="s">
        <v>79</v>
      </c>
      <c r="AP294" s="5" t="s">
        <v>80</v>
      </c>
      <c r="AQ294" s="5" t="s">
        <v>342</v>
      </c>
      <c r="AR294" s="5" t="s">
        <v>82</v>
      </c>
      <c r="AS294" s="5" t="s">
        <v>83</v>
      </c>
      <c r="AT294" s="5" t="s">
        <v>84</v>
      </c>
      <c r="AU294" s="5" t="s">
        <v>343</v>
      </c>
      <c r="AV294" s="5" t="s">
        <v>344</v>
      </c>
      <c r="AW294" s="5" t="s">
        <v>87</v>
      </c>
      <c r="AX294" s="5" t="s">
        <v>88</v>
      </c>
      <c r="AY294" s="5" t="s">
        <v>345</v>
      </c>
      <c r="AZ294" s="6" t="s">
        <v>346</v>
      </c>
      <c r="BA294" s="5" t="s">
        <v>78</v>
      </c>
      <c r="BB294" s="5" t="s">
        <v>79</v>
      </c>
      <c r="BC294" s="5" t="s">
        <v>80</v>
      </c>
      <c r="BD294" s="5" t="s">
        <v>342</v>
      </c>
      <c r="BE294" s="5" t="s">
        <v>82</v>
      </c>
      <c r="BF294" s="5" t="s">
        <v>83</v>
      </c>
      <c r="BG294" s="5" t="s">
        <v>84</v>
      </c>
      <c r="BH294" s="5" t="s">
        <v>343</v>
      </c>
      <c r="BI294" s="5" t="s">
        <v>344</v>
      </c>
      <c r="BJ294" s="5" t="s">
        <v>87</v>
      </c>
      <c r="BK294" s="5" t="s">
        <v>88</v>
      </c>
      <c r="BL294" s="5" t="s">
        <v>345</v>
      </c>
      <c r="BM294" s="6" t="s">
        <v>346</v>
      </c>
      <c r="BN294" s="5" t="s">
        <v>78</v>
      </c>
      <c r="BO294" s="5" t="s">
        <v>79</v>
      </c>
      <c r="BP294" s="5" t="s">
        <v>80</v>
      </c>
      <c r="BQ294" s="5" t="s">
        <v>342</v>
      </c>
      <c r="BR294" s="5" t="s">
        <v>82</v>
      </c>
      <c r="BS294" s="5" t="s">
        <v>83</v>
      </c>
      <c r="BT294" s="5" t="s">
        <v>84</v>
      </c>
      <c r="BU294" s="5" t="s">
        <v>343</v>
      </c>
      <c r="BV294" s="5" t="s">
        <v>344</v>
      </c>
      <c r="BW294" s="5" t="s">
        <v>87</v>
      </c>
      <c r="BX294" s="5" t="s">
        <v>88</v>
      </c>
      <c r="BY294" s="5" t="s">
        <v>345</v>
      </c>
      <c r="BZ294" s="6" t="s">
        <v>346</v>
      </c>
      <c r="CA294" s="5" t="s">
        <v>78</v>
      </c>
      <c r="CB294" s="5" t="s">
        <v>79</v>
      </c>
      <c r="CC294" s="5" t="s">
        <v>80</v>
      </c>
      <c r="CD294" s="5" t="s">
        <v>342</v>
      </c>
      <c r="CE294" s="5" t="s">
        <v>82</v>
      </c>
      <c r="CF294" s="5" t="s">
        <v>83</v>
      </c>
      <c r="CG294" s="5" t="s">
        <v>84</v>
      </c>
      <c r="CH294" s="5" t="s">
        <v>343</v>
      </c>
      <c r="CI294" s="5" t="s">
        <v>344</v>
      </c>
      <c r="CJ294" s="5" t="s">
        <v>87</v>
      </c>
      <c r="CK294" s="5" t="s">
        <v>88</v>
      </c>
      <c r="CL294" s="5" t="s">
        <v>345</v>
      </c>
      <c r="CM294" s="6" t="s">
        <v>346</v>
      </c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</row>
    <row r="295" spans="1:151">
      <c r="A295" s="66" t="s">
        <v>160</v>
      </c>
      <c r="B295" s="17">
        <f>CORREL($N$237:$N$275,H$47:H$85)</f>
        <v>-0.1255833754889531</v>
      </c>
      <c r="C295" s="17">
        <f t="shared" ref="C295:Q295" si="260">CORREL($N$237:$N$275,I$47:I$85)</f>
        <v>-0.19196366120953129</v>
      </c>
      <c r="D295" s="17">
        <f t="shared" si="260"/>
        <v>-0.20634689011660026</v>
      </c>
      <c r="E295" s="17">
        <f t="shared" si="260"/>
        <v>-0.15019279984268732</v>
      </c>
      <c r="F295" s="17">
        <f t="shared" si="260"/>
        <v>-0.13300198095554241</v>
      </c>
      <c r="G295" s="17">
        <f t="shared" si="260"/>
        <v>-1.0529835984014682E-2</v>
      </c>
      <c r="H295" s="17">
        <f t="shared" si="260"/>
        <v>0.38678280292217287</v>
      </c>
      <c r="I295" s="17">
        <f t="shared" si="260"/>
        <v>0.33610193505065522</v>
      </c>
      <c r="J295" s="17">
        <f t="shared" si="260"/>
        <v>0.14592146388469562</v>
      </c>
      <c r="K295" s="17">
        <f t="shared" si="260"/>
        <v>0.18632343180849664</v>
      </c>
      <c r="L295" s="17">
        <f t="shared" si="260"/>
        <v>0.21228046426671721</v>
      </c>
      <c r="M295" s="17">
        <f t="shared" si="260"/>
        <v>0.23627769496830359</v>
      </c>
      <c r="N295" s="17">
        <f t="shared" si="260"/>
        <v>0.30209210800550373</v>
      </c>
      <c r="O295" s="17">
        <f t="shared" si="260"/>
        <v>0.28452155138435697</v>
      </c>
      <c r="P295" s="17">
        <f t="shared" si="260"/>
        <v>0.36266104033262803</v>
      </c>
      <c r="Q295" s="17">
        <f t="shared" si="260"/>
        <v>0.11428303760808829</v>
      </c>
      <c r="S295" s="17">
        <f>_xlfn.T.DIST.2T((ABS(B295)*SQRT(37))/SQRT(1-B295^2),37)</f>
        <v>0.44619444367271399</v>
      </c>
      <c r="T295" s="17">
        <f t="shared" ref="T295:AH303" si="261">_xlfn.T.DIST.2T((ABS(C295)*SQRT(37))/SQRT(1-C295^2),37)</f>
        <v>0.24170499796815767</v>
      </c>
      <c r="U295" s="17">
        <f t="shared" si="261"/>
        <v>0.20755204961958862</v>
      </c>
      <c r="V295" s="17">
        <f t="shared" si="261"/>
        <v>0.36143788978389602</v>
      </c>
      <c r="W295" s="17">
        <f t="shared" si="261"/>
        <v>0.41956936026407254</v>
      </c>
      <c r="X295" s="17">
        <f t="shared" si="261"/>
        <v>0.94927201252662274</v>
      </c>
      <c r="Y295" s="17">
        <f t="shared" si="261"/>
        <v>1.5000095082767602E-2</v>
      </c>
      <c r="Z295" s="17">
        <f t="shared" si="261"/>
        <v>3.6442575177571455E-2</v>
      </c>
      <c r="AA295" s="17">
        <f t="shared" si="261"/>
        <v>0.37540839243153634</v>
      </c>
      <c r="AB295" s="17">
        <f t="shared" si="261"/>
        <v>0.25607735108792168</v>
      </c>
      <c r="AC295" s="17">
        <f t="shared" si="261"/>
        <v>0.19449211454134785</v>
      </c>
      <c r="AD295" s="17">
        <f t="shared" si="261"/>
        <v>0.14757746251585424</v>
      </c>
      <c r="AE295" s="17">
        <f t="shared" si="261"/>
        <v>6.1606185685083886E-2</v>
      </c>
      <c r="AF295" s="17">
        <f t="shared" si="261"/>
        <v>7.9171692002083391E-2</v>
      </c>
      <c r="AG295" s="17">
        <f t="shared" si="261"/>
        <v>2.3268749806656133E-2</v>
      </c>
      <c r="AH295" s="17">
        <f t="shared" si="261"/>
        <v>0.48846534289113164</v>
      </c>
      <c r="AM295" s="66" t="s">
        <v>160</v>
      </c>
      <c r="AN295" s="17">
        <f t="shared" ref="AN295:BS295" si="262">CORREL($N$237:$N$275,CU$197:CU$235)</f>
        <v>0.54887437250995363</v>
      </c>
      <c r="AO295" s="17">
        <f t="shared" si="262"/>
        <v>0.21239805251439856</v>
      </c>
      <c r="AP295" s="17">
        <f t="shared" si="262"/>
        <v>0.24984270993737054</v>
      </c>
      <c r="AQ295" s="17">
        <f t="shared" si="262"/>
        <v>0.2925954707197721</v>
      </c>
      <c r="AR295" s="17">
        <f t="shared" si="262"/>
        <v>0.50589447188022318</v>
      </c>
      <c r="AS295" s="17">
        <f t="shared" si="262"/>
        <v>0.56839085296634051</v>
      </c>
      <c r="AT295" s="17">
        <f t="shared" si="262"/>
        <v>0.30926057084047953</v>
      </c>
      <c r="AU295" s="17">
        <f t="shared" si="262"/>
        <v>0.46595148648067436</v>
      </c>
      <c r="AV295" s="17">
        <f t="shared" si="262"/>
        <v>0.28925110454615177</v>
      </c>
      <c r="AW295" s="17">
        <f t="shared" si="262"/>
        <v>0.17670459729975069</v>
      </c>
      <c r="AX295" s="17">
        <f t="shared" si="262"/>
        <v>0.46611609785920921</v>
      </c>
      <c r="AY295" s="17">
        <f t="shared" si="262"/>
        <v>0.49094996735649804</v>
      </c>
      <c r="AZ295" s="69">
        <f t="shared" si="262"/>
        <v>0.48489083108991732</v>
      </c>
      <c r="BA295" s="17">
        <f t="shared" si="262"/>
        <v>0.28101211725631209</v>
      </c>
      <c r="BB295" s="17">
        <f t="shared" si="262"/>
        <v>0.38063426097829078</v>
      </c>
      <c r="BC295" s="17">
        <f t="shared" si="262"/>
        <v>0.39159086686301436</v>
      </c>
      <c r="BD295" s="17">
        <f t="shared" si="262"/>
        <v>0.36051567963678616</v>
      </c>
      <c r="BE295" s="17">
        <f t="shared" si="262"/>
        <v>0.24781515464683224</v>
      </c>
      <c r="BF295" s="17">
        <f t="shared" si="262"/>
        <v>0.30058942977840181</v>
      </c>
      <c r="BG295" s="17">
        <f t="shared" si="262"/>
        <v>0.29449443901089645</v>
      </c>
      <c r="BH295" s="17">
        <f t="shared" si="262"/>
        <v>0.19986833033933549</v>
      </c>
      <c r="BI295" s="17">
        <f t="shared" si="262"/>
        <v>0.20268553906717224</v>
      </c>
      <c r="BJ295" s="17">
        <f t="shared" si="262"/>
        <v>0.12049629304541068</v>
      </c>
      <c r="BK295" s="17">
        <f t="shared" si="262"/>
        <v>0.328806961622859</v>
      </c>
      <c r="BL295" s="17">
        <f t="shared" si="262"/>
        <v>0.18581037331377753</v>
      </c>
      <c r="BM295" s="69">
        <f t="shared" si="262"/>
        <v>0.23528916035938238</v>
      </c>
      <c r="BN295" s="17">
        <f t="shared" si="262"/>
        <v>0.36471195667103296</v>
      </c>
      <c r="BO295" s="17">
        <f t="shared" si="262"/>
        <v>6.6915748548460816E-2</v>
      </c>
      <c r="BP295" s="17">
        <f t="shared" si="262"/>
        <v>0.11604583524652168</v>
      </c>
      <c r="BQ295" s="17">
        <f t="shared" si="262"/>
        <v>0.14040491552176679</v>
      </c>
      <c r="BR295" s="17">
        <f t="shared" si="262"/>
        <v>0.32298542678468356</v>
      </c>
      <c r="BS295" s="17">
        <f t="shared" si="262"/>
        <v>0.30549496214272964</v>
      </c>
      <c r="BT295" s="17">
        <f t="shared" ref="BT295:CM295" si="263">CORREL($N$237:$N$275,EA$197:EA$235)</f>
        <v>0.18892770445936063</v>
      </c>
      <c r="BU295" s="17">
        <f t="shared" si="263"/>
        <v>0.2814786997068906</v>
      </c>
      <c r="BV295" s="17">
        <f t="shared" si="263"/>
        <v>-6.8341789825722823E-2</v>
      </c>
      <c r="BW295" s="17">
        <f t="shared" si="263"/>
        <v>-3.4986963069124549E-2</v>
      </c>
      <c r="BX295" s="17">
        <f t="shared" si="263"/>
        <v>0.15566517794083926</v>
      </c>
      <c r="BY295" s="17">
        <f t="shared" si="263"/>
        <v>0.33120631885074303</v>
      </c>
      <c r="BZ295" s="69">
        <f t="shared" si="263"/>
        <v>0.32102490070256906</v>
      </c>
      <c r="CA295" s="17">
        <f t="shared" si="263"/>
        <v>0.56972673487395842</v>
      </c>
      <c r="CB295" s="17">
        <f t="shared" si="263"/>
        <v>-0.12948547000939015</v>
      </c>
      <c r="CC295" s="17">
        <f t="shared" si="263"/>
        <v>-9.0213694578141615E-2</v>
      </c>
      <c r="CD295" s="17">
        <f t="shared" si="263"/>
        <v>5.2944611857363884E-2</v>
      </c>
      <c r="CE295" s="17">
        <f t="shared" si="263"/>
        <v>0.56781641018444828</v>
      </c>
      <c r="CF295" s="17">
        <f t="shared" si="263"/>
        <v>0.62841551495456893</v>
      </c>
      <c r="CG295" s="17">
        <f t="shared" si="263"/>
        <v>5.9342286329264998E-2</v>
      </c>
      <c r="CH295" s="17">
        <f t="shared" si="263"/>
        <v>0.51328969641406652</v>
      </c>
      <c r="CI295" s="17">
        <f t="shared" si="263"/>
        <v>0.40356202526374191</v>
      </c>
      <c r="CJ295" s="17">
        <f t="shared" si="263"/>
        <v>0.20371583279877215</v>
      </c>
      <c r="CK295" s="17">
        <f t="shared" si="263"/>
        <v>0.47076152482991429</v>
      </c>
      <c r="CL295" s="17">
        <f t="shared" si="263"/>
        <v>0.47076152482991429</v>
      </c>
      <c r="CM295" s="17">
        <f t="shared" si="263"/>
        <v>0.35376427704343627</v>
      </c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</row>
    <row r="296" spans="1:151">
      <c r="A296" s="66" t="s">
        <v>224</v>
      </c>
      <c r="B296" s="17">
        <f>CORREL($O$237:$O$275,H$47:H$85)</f>
        <v>-0.20461585307552893</v>
      </c>
      <c r="C296" s="17">
        <f t="shared" ref="C296:Q296" si="264">CORREL($O$237:$O$275,I$47:I$85)</f>
        <v>-0.27781859024039302</v>
      </c>
      <c r="D296" s="17">
        <f t="shared" si="264"/>
        <v>-8.5167495539148222E-2</v>
      </c>
      <c r="E296" s="17">
        <f t="shared" si="264"/>
        <v>-0.13662395817813677</v>
      </c>
      <c r="F296" s="17">
        <f t="shared" si="264"/>
        <v>0.11417706363732705</v>
      </c>
      <c r="G296" s="17">
        <f t="shared" si="264"/>
        <v>7.5592157088707077E-2</v>
      </c>
      <c r="H296" s="17">
        <f t="shared" si="264"/>
        <v>4.9352946614002226E-2</v>
      </c>
      <c r="I296" s="17">
        <f t="shared" si="264"/>
        <v>6.4957093479167796E-2</v>
      </c>
      <c r="J296" s="17">
        <f t="shared" si="264"/>
        <v>-0.11717344702944142</v>
      </c>
      <c r="K296" s="17">
        <f t="shared" si="264"/>
        <v>-0.1095463233450335</v>
      </c>
      <c r="L296" s="17">
        <f t="shared" si="264"/>
        <v>-1.7185570221443819E-2</v>
      </c>
      <c r="M296" s="17">
        <f t="shared" si="264"/>
        <v>3.827595045475294E-2</v>
      </c>
      <c r="N296" s="17">
        <f t="shared" si="264"/>
        <v>1.7879783045281868E-2</v>
      </c>
      <c r="O296" s="17">
        <f t="shared" si="264"/>
        <v>5.4898275922759303E-2</v>
      </c>
      <c r="P296" s="17">
        <f t="shared" si="264"/>
        <v>0.12443736886029406</v>
      </c>
      <c r="Q296" s="17">
        <f t="shared" si="264"/>
        <v>-2.4615575203396924E-3</v>
      </c>
      <c r="S296" s="17">
        <f t="shared" ref="S296:S303" si="265">_xlfn.T.DIST.2T((ABS(B296)*SQRT(37))/SQRT(1-B296^2),37)</f>
        <v>0.21147438212002395</v>
      </c>
      <c r="T296" s="17">
        <f t="shared" si="261"/>
        <v>8.6818964390816877E-2</v>
      </c>
      <c r="U296" s="17">
        <f t="shared" si="261"/>
        <v>0.60620057071939271</v>
      </c>
      <c r="V296" s="17">
        <f t="shared" si="261"/>
        <v>0.40690307177691065</v>
      </c>
      <c r="W296" s="17">
        <f t="shared" si="261"/>
        <v>0.48887130240823196</v>
      </c>
      <c r="X296" s="17">
        <f t="shared" si="261"/>
        <v>0.64740575087749419</v>
      </c>
      <c r="Y296" s="17">
        <f t="shared" si="261"/>
        <v>0.76542599641969189</v>
      </c>
      <c r="Z296" s="17">
        <f t="shared" si="261"/>
        <v>0.69441250190648796</v>
      </c>
      <c r="AA296" s="17">
        <f t="shared" si="261"/>
        <v>0.47746043456330456</v>
      </c>
      <c r="AB296" s="17">
        <f t="shared" si="261"/>
        <v>0.50677935069926794</v>
      </c>
      <c r="AC296" s="17">
        <f t="shared" si="261"/>
        <v>0.91729666270670474</v>
      </c>
      <c r="AD296" s="17">
        <f t="shared" si="261"/>
        <v>0.81705002198135834</v>
      </c>
      <c r="AE296" s="17">
        <f t="shared" si="261"/>
        <v>0.91396805525152414</v>
      </c>
      <c r="AF296" s="17">
        <f t="shared" si="261"/>
        <v>0.7399378588680583</v>
      </c>
      <c r="AG296" s="17">
        <f t="shared" si="261"/>
        <v>0.45038801114659854</v>
      </c>
      <c r="AH296" s="17">
        <f t="shared" si="261"/>
        <v>0.98813407779772944</v>
      </c>
      <c r="AM296" s="66" t="s">
        <v>224</v>
      </c>
      <c r="AN296" s="17">
        <f t="shared" ref="AN296:BS296" si="266">CORREL($O$237:$O$275,CU$197:CU$235)</f>
        <v>5.533922077693329E-2</v>
      </c>
      <c r="AO296" s="17">
        <f t="shared" si="266"/>
        <v>0.18677494019464036</v>
      </c>
      <c r="AP296" s="17">
        <f t="shared" si="266"/>
        <v>0.22674542546414767</v>
      </c>
      <c r="AQ296" s="17">
        <f t="shared" si="266"/>
        <v>5.8368566021976452E-2</v>
      </c>
      <c r="AR296" s="17">
        <f t="shared" si="266"/>
        <v>-0.15688896687289594</v>
      </c>
      <c r="AS296" s="17">
        <f t="shared" si="266"/>
        <v>-3.7279653222315579E-4</v>
      </c>
      <c r="AT296" s="17">
        <f t="shared" si="266"/>
        <v>-0.38673891193813847</v>
      </c>
      <c r="AU296" s="17">
        <f t="shared" si="266"/>
        <v>4.5164786229130352E-2</v>
      </c>
      <c r="AV296" s="17">
        <f t="shared" si="266"/>
        <v>0.14712481664533286</v>
      </c>
      <c r="AW296" s="17">
        <f t="shared" si="266"/>
        <v>0.19745432365067478</v>
      </c>
      <c r="AX296" s="17">
        <f t="shared" si="266"/>
        <v>0.11441102820773905</v>
      </c>
      <c r="AY296" s="17">
        <f t="shared" si="266"/>
        <v>-0.14875792117255385</v>
      </c>
      <c r="AZ296" s="68">
        <f t="shared" si="266"/>
        <v>-4.1310646477063506E-2</v>
      </c>
      <c r="BA296" s="17">
        <f t="shared" si="266"/>
        <v>5.0624395715722102E-2</v>
      </c>
      <c r="BB296" s="17">
        <f t="shared" si="266"/>
        <v>-0.16234150273455397</v>
      </c>
      <c r="BC296" s="17">
        <f t="shared" si="266"/>
        <v>-0.25326390693114348</v>
      </c>
      <c r="BD296" s="17">
        <f t="shared" si="266"/>
        <v>-0.10179537460191994</v>
      </c>
      <c r="BE296" s="17">
        <f t="shared" si="266"/>
        <v>-9.8769014750803366E-2</v>
      </c>
      <c r="BF296" s="17">
        <f t="shared" si="266"/>
        <v>-3.3540947354663647E-2</v>
      </c>
      <c r="BG296" s="17">
        <f t="shared" si="266"/>
        <v>-0.39322878004645967</v>
      </c>
      <c r="BH296" s="17">
        <f t="shared" si="266"/>
        <v>7.2369340858813053E-2</v>
      </c>
      <c r="BI296" s="17">
        <f t="shared" si="266"/>
        <v>0.14227409931674381</v>
      </c>
      <c r="BJ296" s="17">
        <f t="shared" si="266"/>
        <v>6.6805048697902755E-2</v>
      </c>
      <c r="BK296" s="17">
        <f t="shared" si="266"/>
        <v>0.10221964548717487</v>
      </c>
      <c r="BL296" s="17">
        <f t="shared" si="266"/>
        <v>-0.37763343631177609</v>
      </c>
      <c r="BM296" s="68">
        <f t="shared" si="266"/>
        <v>-0.11314406297826149</v>
      </c>
      <c r="BN296" s="17">
        <f t="shared" si="266"/>
        <v>-9.4100982389235491E-2</v>
      </c>
      <c r="BO296" s="17">
        <f t="shared" si="266"/>
        <v>0.34189039288966472</v>
      </c>
      <c r="BP296" s="17">
        <f t="shared" si="266"/>
        <v>0.35997700858056297</v>
      </c>
      <c r="BQ296" s="17">
        <f t="shared" si="266"/>
        <v>2.2671781392657488E-2</v>
      </c>
      <c r="BR296" s="17">
        <f t="shared" si="266"/>
        <v>-0.2702122820656479</v>
      </c>
      <c r="BS296" s="17">
        <f t="shared" si="266"/>
        <v>-6.6675645739831868E-2</v>
      </c>
      <c r="BT296" s="17">
        <f t="shared" ref="BT296:CM296" si="267">CORREL($O$237:$O$275,EA$197:EA$235)</f>
        <v>-0.35117801671326537</v>
      </c>
      <c r="BU296" s="17">
        <f t="shared" si="267"/>
        <v>-5.5165505004122303E-2</v>
      </c>
      <c r="BV296" s="17">
        <f t="shared" si="267"/>
        <v>-3.0933270903088783E-2</v>
      </c>
      <c r="BW296" s="17">
        <f t="shared" si="267"/>
        <v>-6.0212212673417372E-2</v>
      </c>
      <c r="BX296" s="17">
        <f t="shared" si="267"/>
        <v>-0.17607806080569138</v>
      </c>
      <c r="BY296" s="17">
        <f t="shared" si="267"/>
        <v>2.1451767315794377E-2</v>
      </c>
      <c r="BZ296" s="68">
        <f t="shared" si="267"/>
        <v>-8.2180859719549068E-2</v>
      </c>
      <c r="CA296" s="17">
        <f t="shared" si="267"/>
        <v>0.17707766505376463</v>
      </c>
      <c r="CB296" s="17">
        <f t="shared" si="267"/>
        <v>0.14638091559064637</v>
      </c>
      <c r="CC296" s="17">
        <f t="shared" si="267"/>
        <v>0.23607722694785016</v>
      </c>
      <c r="CD296" s="17">
        <f t="shared" si="267"/>
        <v>0.19117145006094288</v>
      </c>
      <c r="CE296" s="17">
        <f t="shared" si="267"/>
        <v>0.112350124107249</v>
      </c>
      <c r="CF296" s="17">
        <f t="shared" si="267"/>
        <v>9.8477845626836591E-2</v>
      </c>
      <c r="CG296" s="17">
        <f t="shared" si="267"/>
        <v>7.7314474148899956E-2</v>
      </c>
      <c r="CH296" s="17">
        <f t="shared" si="267"/>
        <v>0.10191072386958107</v>
      </c>
      <c r="CI296" s="17">
        <f t="shared" si="267"/>
        <v>0.17853197631533094</v>
      </c>
      <c r="CJ296" s="17">
        <f t="shared" si="267"/>
        <v>0.24606625602981433</v>
      </c>
      <c r="CK296" s="17">
        <f t="shared" si="267"/>
        <v>0.28421082591721358</v>
      </c>
      <c r="CL296" s="17">
        <f t="shared" si="267"/>
        <v>0.28421082591721358</v>
      </c>
      <c r="CM296" s="17">
        <f t="shared" si="267"/>
        <v>9.0420227202942169E-2</v>
      </c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</row>
    <row r="297" spans="1:151">
      <c r="A297" s="66" t="s">
        <v>225</v>
      </c>
      <c r="B297" s="17">
        <f>CORREL($P$237:$P$275,H$47:H$85)</f>
        <v>-0.11626096545301108</v>
      </c>
      <c r="C297" s="17">
        <f t="shared" ref="C297:Q297" si="268">CORREL($P$237:$P$275,I$47:I$85)</f>
        <v>-6.3276286928697925E-2</v>
      </c>
      <c r="D297" s="17">
        <f t="shared" si="268"/>
        <v>0.11522470644574719</v>
      </c>
      <c r="E297" s="17">
        <f t="shared" si="268"/>
        <v>0.17188253515052221</v>
      </c>
      <c r="F297" s="17">
        <f t="shared" si="268"/>
        <v>0.28837401728670387</v>
      </c>
      <c r="G297" s="17">
        <f t="shared" si="268"/>
        <v>0.26292241398192595</v>
      </c>
      <c r="H297" s="17">
        <f t="shared" si="268"/>
        <v>0.15038303885723786</v>
      </c>
      <c r="I297" s="17">
        <f t="shared" si="268"/>
        <v>0.33763999525651078</v>
      </c>
      <c r="J297" s="17">
        <f t="shared" si="268"/>
        <v>0.2648638992850435</v>
      </c>
      <c r="K297" s="17">
        <f t="shared" si="268"/>
        <v>0.3018973080300697</v>
      </c>
      <c r="L297" s="17">
        <f t="shared" si="268"/>
        <v>0.28690599452307342</v>
      </c>
      <c r="M297" s="17">
        <f t="shared" si="268"/>
        <v>0.3201980541062579</v>
      </c>
      <c r="N297" s="17">
        <f t="shared" si="268"/>
        <v>0.33312956862966953</v>
      </c>
      <c r="O297" s="17">
        <f t="shared" si="268"/>
        <v>0.33431527088607382</v>
      </c>
      <c r="P297" s="17">
        <f t="shared" si="268"/>
        <v>0.2819115050368376</v>
      </c>
      <c r="Q297" s="17">
        <f t="shared" si="268"/>
        <v>0.19204748520445436</v>
      </c>
      <c r="S297" s="17">
        <f t="shared" si="265"/>
        <v>0.48092048788359221</v>
      </c>
      <c r="T297" s="17">
        <f t="shared" si="261"/>
        <v>0.70195152008186468</v>
      </c>
      <c r="U297" s="17">
        <f t="shared" si="261"/>
        <v>0.48486571438499515</v>
      </c>
      <c r="V297" s="17">
        <f t="shared" si="261"/>
        <v>0.29542520431636971</v>
      </c>
      <c r="W297" s="17">
        <f t="shared" si="261"/>
        <v>7.5020438382979462E-2</v>
      </c>
      <c r="X297" s="17">
        <f t="shared" si="261"/>
        <v>0.10585156835636284</v>
      </c>
      <c r="Y297" s="17">
        <f t="shared" si="261"/>
        <v>0.36082302787036324</v>
      </c>
      <c r="Z297" s="17">
        <f t="shared" si="261"/>
        <v>3.5541797730549718E-2</v>
      </c>
      <c r="AA297" s="17">
        <f t="shared" si="261"/>
        <v>0.1032052563560969</v>
      </c>
      <c r="AB297" s="17">
        <f t="shared" si="261"/>
        <v>6.1782336504443744E-2</v>
      </c>
      <c r="AC297" s="17">
        <f t="shared" si="261"/>
        <v>7.6581741736304734E-2</v>
      </c>
      <c r="AD297" s="17">
        <f t="shared" si="261"/>
        <v>4.6895439018109032E-2</v>
      </c>
      <c r="AE297" s="17">
        <f t="shared" si="261"/>
        <v>3.8236203495587047E-2</v>
      </c>
      <c r="AF297" s="17">
        <f t="shared" si="261"/>
        <v>3.7512272705950013E-2</v>
      </c>
      <c r="AG297" s="17">
        <f t="shared" si="261"/>
        <v>8.208443799082607E-2</v>
      </c>
      <c r="AH297" s="17">
        <f t="shared" si="261"/>
        <v>0.24149559076835689</v>
      </c>
      <c r="AM297" s="66" t="s">
        <v>225</v>
      </c>
      <c r="AN297" s="17">
        <f t="shared" ref="AN297:BS297" si="269">CORREL($P$237:$P$275,CU$197:CU$235)</f>
        <v>-0.11745838412443334</v>
      </c>
      <c r="AO297" s="17">
        <f t="shared" si="269"/>
        <v>-0.10235619660108719</v>
      </c>
      <c r="AP297" s="17">
        <f t="shared" si="269"/>
        <v>-6.7669761391460123E-2</v>
      </c>
      <c r="AQ297" s="17">
        <f t="shared" si="269"/>
        <v>-0.16102461918516628</v>
      </c>
      <c r="AR297" s="17">
        <f t="shared" si="269"/>
        <v>-0.3213002605143368</v>
      </c>
      <c r="AS297" s="17">
        <f t="shared" si="269"/>
        <v>-0.19282900691228819</v>
      </c>
      <c r="AT297" s="17">
        <f t="shared" si="269"/>
        <v>-0.32310383086371786</v>
      </c>
      <c r="AU297" s="17">
        <f t="shared" si="269"/>
        <v>-0.13376044327199715</v>
      </c>
      <c r="AV297" s="17">
        <f t="shared" si="269"/>
        <v>-9.7915258969424296E-2</v>
      </c>
      <c r="AW297" s="17">
        <f t="shared" si="269"/>
        <v>-3.3998971132762186E-2</v>
      </c>
      <c r="AX297" s="17">
        <f t="shared" si="269"/>
        <v>-0.27276143184078699</v>
      </c>
      <c r="AY297" s="17">
        <f t="shared" si="269"/>
        <v>-0.20954566598184249</v>
      </c>
      <c r="AZ297" s="68">
        <f t="shared" si="269"/>
        <v>-0.32095929284384495</v>
      </c>
      <c r="BA297" s="17">
        <f t="shared" si="269"/>
        <v>-0.21949818943965071</v>
      </c>
      <c r="BB297" s="17">
        <f t="shared" si="269"/>
        <v>-0.11349237894534342</v>
      </c>
      <c r="BC297" s="17">
        <f t="shared" si="269"/>
        <v>-5.0157897985568488E-2</v>
      </c>
      <c r="BD297" s="17">
        <f t="shared" si="269"/>
        <v>-6.8441922231709737E-2</v>
      </c>
      <c r="BE297" s="17">
        <f t="shared" si="269"/>
        <v>-0.29512272269262912</v>
      </c>
      <c r="BF297" s="17">
        <f t="shared" si="269"/>
        <v>-0.31548275317958563</v>
      </c>
      <c r="BG297" s="17">
        <f t="shared" si="269"/>
        <v>-0.1805473992948235</v>
      </c>
      <c r="BH297" s="17">
        <f t="shared" si="269"/>
        <v>-0.26538689394885173</v>
      </c>
      <c r="BI297" s="17">
        <f t="shared" si="269"/>
        <v>-0.15153229157545375</v>
      </c>
      <c r="BJ297" s="17">
        <f t="shared" si="269"/>
        <v>-0.18494704577143173</v>
      </c>
      <c r="BK297" s="17">
        <f t="shared" si="269"/>
        <v>-0.22081338496078631</v>
      </c>
      <c r="BL297" s="17">
        <f t="shared" si="269"/>
        <v>-5.5254073517983858E-2</v>
      </c>
      <c r="BM297" s="68">
        <f t="shared" si="269"/>
        <v>-0.28885811654363158</v>
      </c>
      <c r="BN297" s="17">
        <f t="shared" si="269"/>
        <v>-0.10565310386551774</v>
      </c>
      <c r="BO297" s="17">
        <f t="shared" si="269"/>
        <v>6.5137788746849529E-2</v>
      </c>
      <c r="BP297" s="17">
        <f t="shared" si="269"/>
        <v>-1.791225465321406E-3</v>
      </c>
      <c r="BQ297" s="17">
        <f t="shared" si="269"/>
        <v>-0.22107283283193777</v>
      </c>
      <c r="BR297" s="17">
        <f t="shared" si="269"/>
        <v>-0.27738924838518575</v>
      </c>
      <c r="BS297" s="17">
        <f t="shared" si="269"/>
        <v>-0.22969607227838851</v>
      </c>
      <c r="BT297" s="17">
        <f t="shared" ref="BT297:CM297" si="270">CORREL($P$237:$P$275,EA$197:EA$235)</f>
        <v>-0.3570472095964729</v>
      </c>
      <c r="BU297" s="17">
        <f t="shared" si="270"/>
        <v>1.9107147342907107E-2</v>
      </c>
      <c r="BV297" s="17">
        <f t="shared" si="270"/>
        <v>1.1410670288949711E-2</v>
      </c>
      <c r="BW297" s="17">
        <f t="shared" si="270"/>
        <v>0.18833766920128522</v>
      </c>
      <c r="BX297" s="17">
        <f t="shared" si="270"/>
        <v>-0.24421286825296265</v>
      </c>
      <c r="BY297" s="17">
        <f t="shared" si="270"/>
        <v>-0.19779213504946835</v>
      </c>
      <c r="BZ297" s="68">
        <f t="shared" si="270"/>
        <v>-0.26648049224227677</v>
      </c>
      <c r="CA297" s="17">
        <f t="shared" si="270"/>
        <v>4.4654670762601614E-2</v>
      </c>
      <c r="CB297" s="17">
        <f t="shared" si="270"/>
        <v>-0.14791444317326577</v>
      </c>
      <c r="CC297" s="17">
        <f t="shared" si="270"/>
        <v>-0.10798782228208444</v>
      </c>
      <c r="CD297" s="17">
        <f t="shared" si="270"/>
        <v>-7.1896756630745991E-3</v>
      </c>
      <c r="CE297" s="17">
        <f t="shared" si="270"/>
        <v>-5.7231126902289139E-2</v>
      </c>
      <c r="CF297" s="17">
        <f t="shared" si="270"/>
        <v>8.7100784326066438E-2</v>
      </c>
      <c r="CG297" s="17">
        <f t="shared" si="270"/>
        <v>5.0008699664348025E-2</v>
      </c>
      <c r="CH297" s="17">
        <f t="shared" si="270"/>
        <v>1.6058351787007655E-2</v>
      </c>
      <c r="CI297" s="17">
        <f t="shared" si="270"/>
        <v>-7.3936958079712595E-2</v>
      </c>
      <c r="CJ297" s="17">
        <f t="shared" si="270"/>
        <v>-6.3175273946847063E-2</v>
      </c>
      <c r="CK297" s="17">
        <f t="shared" si="270"/>
        <v>-9.8661067015803197E-2</v>
      </c>
      <c r="CL297" s="17">
        <f t="shared" si="270"/>
        <v>-9.8661067015803197E-2</v>
      </c>
      <c r="CM297" s="17">
        <f t="shared" si="270"/>
        <v>-9.0729072317492401E-2</v>
      </c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</row>
    <row r="298" spans="1:151">
      <c r="A298" s="66" t="s">
        <v>226</v>
      </c>
      <c r="B298" s="17">
        <f>CORREL($Q$237:$Q$275,H$47:H$85)</f>
        <v>-9.6550401701855759E-3</v>
      </c>
      <c r="C298" s="17">
        <f t="shared" ref="C298:Q298" si="271">CORREL($Q$237:$Q$275,I$47:I$85)</f>
        <v>0.16703472673321407</v>
      </c>
      <c r="D298" s="17">
        <f t="shared" si="271"/>
        <v>-1.142820740790213E-2</v>
      </c>
      <c r="E298" s="17">
        <f t="shared" si="271"/>
        <v>6.0734562315369785E-2</v>
      </c>
      <c r="F298" s="17">
        <f t="shared" si="271"/>
        <v>-4.8080621074411793E-3</v>
      </c>
      <c r="G298" s="17">
        <f t="shared" si="271"/>
        <v>-7.1517110717697729E-2</v>
      </c>
      <c r="H298" s="17">
        <f t="shared" si="271"/>
        <v>0.14844162957903215</v>
      </c>
      <c r="I298" s="17">
        <f t="shared" si="271"/>
        <v>0.24131445019822018</v>
      </c>
      <c r="J298" s="17">
        <f t="shared" si="271"/>
        <v>8.2822273113617728E-2</v>
      </c>
      <c r="K298" s="17">
        <f t="shared" si="271"/>
        <v>9.6009759153040886E-2</v>
      </c>
      <c r="L298" s="17">
        <f t="shared" si="271"/>
        <v>0.13866810499167703</v>
      </c>
      <c r="M298" s="17">
        <f t="shared" si="271"/>
        <v>0.16811331895211798</v>
      </c>
      <c r="N298" s="17">
        <f t="shared" si="271"/>
        <v>0.180478509220758</v>
      </c>
      <c r="O298" s="17">
        <f t="shared" si="271"/>
        <v>0.24771043852360528</v>
      </c>
      <c r="P298" s="17">
        <f t="shared" si="271"/>
        <v>0.26822806926890158</v>
      </c>
      <c r="Q298" s="17">
        <f t="shared" si="271"/>
        <v>0.19498205469698632</v>
      </c>
      <c r="S298" s="17">
        <f t="shared" si="265"/>
        <v>0.95348159381913145</v>
      </c>
      <c r="T298" s="17">
        <f t="shared" si="261"/>
        <v>0.30946010225031023</v>
      </c>
      <c r="U298" s="17">
        <f t="shared" si="261"/>
        <v>0.94495039718382734</v>
      </c>
      <c r="V298" s="17">
        <f t="shared" si="261"/>
        <v>0.71340547187591397</v>
      </c>
      <c r="W298" s="17">
        <f t="shared" si="261"/>
        <v>0.97682507354593962</v>
      </c>
      <c r="X298" s="17">
        <f t="shared" si="261"/>
        <v>0.66527063122218888</v>
      </c>
      <c r="Y298" s="17">
        <f t="shared" si="261"/>
        <v>0.3671272963775597</v>
      </c>
      <c r="Z298" s="17">
        <f t="shared" si="261"/>
        <v>0.13888707045812235</v>
      </c>
      <c r="AA298" s="17">
        <f t="shared" si="261"/>
        <v>0.61618855883170898</v>
      </c>
      <c r="AB298" s="17">
        <f t="shared" si="261"/>
        <v>0.56095815373863445</v>
      </c>
      <c r="AC298" s="17">
        <f t="shared" si="261"/>
        <v>0.39985223586942209</v>
      </c>
      <c r="AD298" s="17">
        <f t="shared" si="261"/>
        <v>0.30630153626508183</v>
      </c>
      <c r="AE298" s="17">
        <f t="shared" si="261"/>
        <v>0.27156026176250198</v>
      </c>
      <c r="AF298" s="17">
        <f t="shared" si="261"/>
        <v>0.12840349168484838</v>
      </c>
      <c r="AG298" s="17">
        <f t="shared" si="261"/>
        <v>9.873956220939395E-2</v>
      </c>
      <c r="AH298" s="17">
        <f t="shared" si="261"/>
        <v>0.23424160590942147</v>
      </c>
      <c r="AM298" s="66" t="s">
        <v>226</v>
      </c>
      <c r="AN298" s="17">
        <f t="shared" ref="AN298:BS298" si="272">CORREL($Q$237:$Q$275,CU$197:CU$235)</f>
        <v>0.10524558445507774</v>
      </c>
      <c r="AO298" s="17">
        <f t="shared" si="272"/>
        <v>0.23585168550190996</v>
      </c>
      <c r="AP298" s="17">
        <f t="shared" si="272"/>
        <v>0.30311483675885464</v>
      </c>
      <c r="AQ298" s="17">
        <f t="shared" si="272"/>
        <v>0.16820767201809475</v>
      </c>
      <c r="AR298" s="17">
        <f t="shared" si="272"/>
        <v>-0.12843002520260355</v>
      </c>
      <c r="AS298" s="17">
        <f t="shared" si="272"/>
        <v>-4.8168761698429074E-3</v>
      </c>
      <c r="AT298" s="17">
        <f t="shared" si="272"/>
        <v>-0.15247052473580958</v>
      </c>
      <c r="AU298" s="17">
        <f t="shared" si="272"/>
        <v>4.5970917834337224E-2</v>
      </c>
      <c r="AV298" s="17">
        <f t="shared" si="272"/>
        <v>0.10475497908185875</v>
      </c>
      <c r="AW298" s="17">
        <f t="shared" si="272"/>
        <v>0.29925227021633255</v>
      </c>
      <c r="AX298" s="17">
        <f t="shared" si="272"/>
        <v>-2.6080215784314515E-3</v>
      </c>
      <c r="AY298" s="17">
        <f t="shared" si="272"/>
        <v>-9.7572875681766411E-2</v>
      </c>
      <c r="AZ298" s="68">
        <f t="shared" si="272"/>
        <v>0.12488815524402562</v>
      </c>
      <c r="BA298" s="17">
        <f t="shared" si="272"/>
        <v>6.3662203341671816E-2</v>
      </c>
      <c r="BB298" s="17">
        <f t="shared" si="272"/>
        <v>0.10729022902231534</v>
      </c>
      <c r="BC298" s="17">
        <f t="shared" si="272"/>
        <v>4.0893717606917221E-2</v>
      </c>
      <c r="BD298" s="17">
        <f t="shared" si="272"/>
        <v>5.0537293794398778E-3</v>
      </c>
      <c r="BE298" s="17">
        <f t="shared" si="272"/>
        <v>-0.13496189816545118</v>
      </c>
      <c r="BF298" s="17">
        <f t="shared" si="272"/>
        <v>-0.10290316066040331</v>
      </c>
      <c r="BG298" s="17">
        <f t="shared" si="272"/>
        <v>-9.506579453947922E-2</v>
      </c>
      <c r="BH298" s="17">
        <f t="shared" si="272"/>
        <v>3.8825453697257178E-3</v>
      </c>
      <c r="BI298" s="17">
        <f t="shared" si="272"/>
        <v>2.6535676663103466E-2</v>
      </c>
      <c r="BJ298" s="17">
        <f t="shared" si="272"/>
        <v>0.10848732668793036</v>
      </c>
      <c r="BK298" s="17">
        <f t="shared" si="272"/>
        <v>-6.395560300240917E-2</v>
      </c>
      <c r="BL298" s="17">
        <f t="shared" si="272"/>
        <v>-0.18066089715175365</v>
      </c>
      <c r="BM298" s="68">
        <f t="shared" si="272"/>
        <v>2.9732290257457928E-2</v>
      </c>
      <c r="BN298" s="17">
        <f t="shared" si="272"/>
        <v>-2.7813055845156705E-2</v>
      </c>
      <c r="BO298" s="17">
        <f t="shared" si="272"/>
        <v>3.0993728684934323E-2</v>
      </c>
      <c r="BP298" s="17">
        <f t="shared" si="272"/>
        <v>0.16936348434978599</v>
      </c>
      <c r="BQ298" s="17">
        <f t="shared" si="272"/>
        <v>-0.13217796903230383</v>
      </c>
      <c r="BR298" s="17">
        <f t="shared" si="272"/>
        <v>-0.29450540336736059</v>
      </c>
      <c r="BS298" s="17">
        <f t="shared" si="272"/>
        <v>-4.3163724604315439E-2</v>
      </c>
      <c r="BT298" s="17">
        <f t="shared" ref="BT298:CM298" si="273">CORREL($Q$237:$Q$275,EA$197:EA$235)</f>
        <v>-0.31526426835765997</v>
      </c>
      <c r="BU298" s="17">
        <f t="shared" si="273"/>
        <v>-8.4352966454921824E-2</v>
      </c>
      <c r="BV298" s="17">
        <f t="shared" si="273"/>
        <v>-0.15573864421690614</v>
      </c>
      <c r="BW298" s="17">
        <f t="shared" si="273"/>
        <v>-0.11669403690120621</v>
      </c>
      <c r="BX298" s="17">
        <f t="shared" si="273"/>
        <v>-0.22549183214213711</v>
      </c>
      <c r="BY298" s="17">
        <f t="shared" si="273"/>
        <v>-0.25011600299789066</v>
      </c>
      <c r="BZ298" s="68">
        <f t="shared" si="273"/>
        <v>-0.18171177145593839</v>
      </c>
      <c r="CA298" s="17">
        <f t="shared" si="273"/>
        <v>0.20296990766436587</v>
      </c>
      <c r="CB298" s="17">
        <f t="shared" si="273"/>
        <v>0.30340998038511519</v>
      </c>
      <c r="CC298" s="17">
        <f t="shared" si="273"/>
        <v>0.41524415085358712</v>
      </c>
      <c r="CD298" s="17">
        <f t="shared" si="273"/>
        <v>0.45660039173853739</v>
      </c>
      <c r="CE298" s="17">
        <f t="shared" si="273"/>
        <v>0.27736805282001814</v>
      </c>
      <c r="CF298" s="17">
        <f t="shared" si="273"/>
        <v>0.114292433644142</v>
      </c>
      <c r="CG298" s="17">
        <f t="shared" si="273"/>
        <v>0.20747769371979272</v>
      </c>
      <c r="CH298" s="17">
        <f t="shared" si="273"/>
        <v>0.25814084662763742</v>
      </c>
      <c r="CI298" s="17">
        <f t="shared" si="273"/>
        <v>0.27639822609698911</v>
      </c>
      <c r="CJ298" s="17">
        <f t="shared" si="273"/>
        <v>0.37904754725434475</v>
      </c>
      <c r="CK298" s="17">
        <f t="shared" si="273"/>
        <v>0.26815495611999324</v>
      </c>
      <c r="CL298" s="17">
        <f t="shared" si="273"/>
        <v>0.26815495611999324</v>
      </c>
      <c r="CM298" s="17">
        <f t="shared" si="273"/>
        <v>0.35236110039508134</v>
      </c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</row>
    <row r="299" spans="1:151">
      <c r="A299" s="66" t="s">
        <v>161</v>
      </c>
      <c r="B299" s="17">
        <f>CORREL($R$237:$R$275,H$47:H$85)</f>
        <v>-0.14733962647515356</v>
      </c>
      <c r="C299" s="17">
        <f t="shared" ref="C299:Q299" si="274">CORREL($R$237:$R$275,I$47:I$85)</f>
        <v>-0.21697165016431927</v>
      </c>
      <c r="D299" s="17">
        <f t="shared" si="274"/>
        <v>-2.7517555653762717E-2</v>
      </c>
      <c r="E299" s="17">
        <f t="shared" si="274"/>
        <v>-1.9433669204436177E-2</v>
      </c>
      <c r="F299" s="17">
        <f t="shared" si="274"/>
        <v>0.12920532948994823</v>
      </c>
      <c r="G299" s="17">
        <f t="shared" si="274"/>
        <v>0.16581401907306681</v>
      </c>
      <c r="H299" s="17">
        <f t="shared" si="274"/>
        <v>0.24091129902390884</v>
      </c>
      <c r="I299" s="17">
        <f t="shared" si="274"/>
        <v>0.32752812267989395</v>
      </c>
      <c r="J299" s="17">
        <f t="shared" si="274"/>
        <v>0.15968030095309446</v>
      </c>
      <c r="K299" s="17">
        <f t="shared" si="274"/>
        <v>0.22570015799501053</v>
      </c>
      <c r="L299" s="17">
        <f t="shared" si="274"/>
        <v>0.25651497347542179</v>
      </c>
      <c r="M299" s="17">
        <f t="shared" si="274"/>
        <v>0.28625564060854775</v>
      </c>
      <c r="N299" s="17">
        <f t="shared" si="274"/>
        <v>0.31885352438846937</v>
      </c>
      <c r="O299" s="17">
        <f t="shared" si="274"/>
        <v>0.32317920183003052</v>
      </c>
      <c r="P299" s="17">
        <f t="shared" si="274"/>
        <v>0.28027227811230326</v>
      </c>
      <c r="Q299" s="17">
        <f t="shared" si="274"/>
        <v>0.23294945478097487</v>
      </c>
      <c r="S299" s="17">
        <f t="shared" si="265"/>
        <v>0.37073488393688436</v>
      </c>
      <c r="T299" s="17">
        <f t="shared" si="261"/>
        <v>0.18458420334448594</v>
      </c>
      <c r="U299" s="17">
        <f t="shared" si="261"/>
        <v>0.86793086128341324</v>
      </c>
      <c r="V299" s="17">
        <f t="shared" si="261"/>
        <v>0.90652281575763194</v>
      </c>
      <c r="W299" s="17">
        <f t="shared" si="261"/>
        <v>0.43308184581014786</v>
      </c>
      <c r="X299" s="17">
        <f t="shared" si="261"/>
        <v>0.31305963690067451</v>
      </c>
      <c r="Y299" s="17">
        <f t="shared" si="261"/>
        <v>0.13956842483836168</v>
      </c>
      <c r="Z299" s="17">
        <f t="shared" si="261"/>
        <v>4.1811691790086182E-2</v>
      </c>
      <c r="AA299" s="17">
        <f t="shared" si="261"/>
        <v>0.33154430745387331</v>
      </c>
      <c r="AB299" s="17">
        <f t="shared" si="261"/>
        <v>0.16711292552492304</v>
      </c>
      <c r="AC299" s="17">
        <f t="shared" si="261"/>
        <v>0.11495198662045841</v>
      </c>
      <c r="AD299" s="17">
        <f t="shared" si="261"/>
        <v>7.7281486471062033E-2</v>
      </c>
      <c r="AE299" s="17">
        <f t="shared" si="261"/>
        <v>4.7879898744876817E-2</v>
      </c>
      <c r="AF299" s="17">
        <f t="shared" si="261"/>
        <v>4.4770837967845985E-2</v>
      </c>
      <c r="AG299" s="17">
        <f t="shared" si="261"/>
        <v>8.3955932026098343E-2</v>
      </c>
      <c r="AH299" s="17">
        <f t="shared" si="261"/>
        <v>0.15353456292696663</v>
      </c>
      <c r="AM299" s="66" t="s">
        <v>161</v>
      </c>
      <c r="AN299" s="17">
        <f t="shared" ref="AN299:BS299" si="275">CORREL($R$237:$R$275,CU$197:CU$235)</f>
        <v>-9.0413021098871921E-2</v>
      </c>
      <c r="AO299" s="17">
        <f t="shared" si="275"/>
        <v>0.23623612422451815</v>
      </c>
      <c r="AP299" s="17">
        <f t="shared" si="275"/>
        <v>0.12210476090223883</v>
      </c>
      <c r="AQ299" s="17">
        <f t="shared" si="275"/>
        <v>-4.4739938065451776E-2</v>
      </c>
      <c r="AR299" s="17">
        <f t="shared" si="275"/>
        <v>-0.2045563195126204</v>
      </c>
      <c r="AS299" s="17">
        <f t="shared" si="275"/>
        <v>-8.3618020503926846E-2</v>
      </c>
      <c r="AT299" s="17">
        <f t="shared" si="275"/>
        <v>-0.1990331197483094</v>
      </c>
      <c r="AU299" s="17">
        <f t="shared" si="275"/>
        <v>-6.0050829725107432E-2</v>
      </c>
      <c r="AV299" s="17">
        <f t="shared" si="275"/>
        <v>4.698024420994449E-2</v>
      </c>
      <c r="AW299" s="17">
        <f t="shared" si="275"/>
        <v>0.12585693404129239</v>
      </c>
      <c r="AX299" s="17">
        <f t="shared" si="275"/>
        <v>-8.3471134604815145E-2</v>
      </c>
      <c r="AY299" s="17">
        <f t="shared" si="275"/>
        <v>0.16683940648677736</v>
      </c>
      <c r="AZ299" s="68">
        <f t="shared" si="275"/>
        <v>-1.0990308200170589E-2</v>
      </c>
      <c r="BA299" s="17">
        <f t="shared" si="275"/>
        <v>-0.48661358722155423</v>
      </c>
      <c r="BB299" s="17">
        <f t="shared" si="275"/>
        <v>6.9683010673879664E-2</v>
      </c>
      <c r="BC299" s="17">
        <f t="shared" si="275"/>
        <v>-0.13512327806799809</v>
      </c>
      <c r="BD299" s="17">
        <f t="shared" si="275"/>
        <v>-0.19541866083463511</v>
      </c>
      <c r="BE299" s="17">
        <f t="shared" si="275"/>
        <v>-0.42320059621294226</v>
      </c>
      <c r="BF299" s="17">
        <f t="shared" si="275"/>
        <v>-0.42446084419443836</v>
      </c>
      <c r="BG299" s="17">
        <f t="shared" si="275"/>
        <v>-0.31929088926242133</v>
      </c>
      <c r="BH299" s="17">
        <f t="shared" si="275"/>
        <v>-0.33100138925591038</v>
      </c>
      <c r="BI299" s="17">
        <f t="shared" si="275"/>
        <v>-0.14065130595943609</v>
      </c>
      <c r="BJ299" s="17">
        <f t="shared" si="275"/>
        <v>0.11247900988487516</v>
      </c>
      <c r="BK299" s="17">
        <f t="shared" si="275"/>
        <v>-0.27815380388189093</v>
      </c>
      <c r="BL299" s="17">
        <f t="shared" si="275"/>
        <v>-0.25982034365945283</v>
      </c>
      <c r="BM299" s="68">
        <f t="shared" si="275"/>
        <v>-0.35291750714138148</v>
      </c>
      <c r="BN299" s="17">
        <f t="shared" si="275"/>
        <v>6.9754898305064358E-2</v>
      </c>
      <c r="BO299" s="17">
        <f t="shared" si="275"/>
        <v>0.15004656926525362</v>
      </c>
      <c r="BP299" s="17">
        <f t="shared" si="275"/>
        <v>0.1531318893580294</v>
      </c>
      <c r="BQ299" s="17">
        <f t="shared" si="275"/>
        <v>-5.020841437585806E-2</v>
      </c>
      <c r="BR299" s="17">
        <f t="shared" si="275"/>
        <v>-0.13779560987178432</v>
      </c>
      <c r="BS299" s="17">
        <f t="shared" si="275"/>
        <v>-4.5942688887756003E-2</v>
      </c>
      <c r="BT299" s="17">
        <f t="shared" ref="BT299:CM299" si="276">CORREL($R$237:$R$275,EA$197:EA$235)</f>
        <v>-0.28963625506265062</v>
      </c>
      <c r="BU299" s="17">
        <f t="shared" si="276"/>
        <v>9.5868517264227987E-2</v>
      </c>
      <c r="BV299" s="17">
        <f t="shared" si="276"/>
        <v>3.595313715866838E-2</v>
      </c>
      <c r="BW299" s="17">
        <f t="shared" si="276"/>
        <v>-7.9465364981516837E-2</v>
      </c>
      <c r="BX299" s="17">
        <f t="shared" si="276"/>
        <v>-5.2417433771221988E-2</v>
      </c>
      <c r="BY299" s="17">
        <f t="shared" si="276"/>
        <v>9.672042110601993E-2</v>
      </c>
      <c r="BZ299" s="68">
        <f t="shared" si="276"/>
        <v>5.0353974277237996E-4</v>
      </c>
      <c r="CA299" s="17">
        <f t="shared" si="276"/>
        <v>0.14155011782790733</v>
      </c>
      <c r="CB299" s="17">
        <f t="shared" si="276"/>
        <v>0.2016078738969701</v>
      </c>
      <c r="CC299" s="17">
        <f t="shared" si="276"/>
        <v>0.2031927179536108</v>
      </c>
      <c r="CD299" s="17">
        <f t="shared" si="276"/>
        <v>0.16295421947286606</v>
      </c>
      <c r="CE299" s="17">
        <f t="shared" si="276"/>
        <v>0.22879695822612187</v>
      </c>
      <c r="CF299" s="17">
        <f t="shared" si="276"/>
        <v>0.18868222142909433</v>
      </c>
      <c r="CG299" s="17">
        <f t="shared" si="276"/>
        <v>0.23069618357053384</v>
      </c>
      <c r="CH299" s="17">
        <f t="shared" si="276"/>
        <v>0.1868036052379464</v>
      </c>
      <c r="CI299" s="17">
        <f t="shared" si="276"/>
        <v>0.1488504013349484</v>
      </c>
      <c r="CJ299" s="17">
        <f t="shared" si="276"/>
        <v>0.15546021839848953</v>
      </c>
      <c r="CK299" s="17">
        <f t="shared" si="276"/>
        <v>0.17600839784206185</v>
      </c>
      <c r="CL299" s="17">
        <f t="shared" si="276"/>
        <v>0.17600839784206185</v>
      </c>
      <c r="CM299" s="17">
        <f t="shared" si="276"/>
        <v>0.25849083580047305</v>
      </c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</row>
    <row r="300" spans="1:151">
      <c r="A300" s="66" t="s">
        <v>211</v>
      </c>
      <c r="B300" s="17">
        <f>CORREL($S$237:$S$275,H$47:H$85)</f>
        <v>0.12663442760425228</v>
      </c>
      <c r="C300" s="17">
        <f t="shared" ref="C300:Q300" si="277">CORREL($S$237:$S$275,I$47:I$85)</f>
        <v>0.19111026937596326</v>
      </c>
      <c r="D300" s="17">
        <f t="shared" si="277"/>
        <v>-5.6236530521534237E-4</v>
      </c>
      <c r="E300" s="17">
        <f t="shared" si="277"/>
        <v>-2.2471279095165598E-2</v>
      </c>
      <c r="F300" s="17">
        <f t="shared" si="277"/>
        <v>-0.14331572089082209</v>
      </c>
      <c r="G300" s="17">
        <f t="shared" si="277"/>
        <v>-0.19305841696022655</v>
      </c>
      <c r="H300" s="17">
        <f t="shared" si="277"/>
        <v>-0.12400502679036013</v>
      </c>
      <c r="I300" s="17">
        <f t="shared" si="277"/>
        <v>-0.18040872064002031</v>
      </c>
      <c r="J300" s="17">
        <f t="shared" si="277"/>
        <v>-0.29671582978072802</v>
      </c>
      <c r="K300" s="17">
        <f t="shared" si="277"/>
        <v>-0.31876068324830675</v>
      </c>
      <c r="L300" s="17">
        <f t="shared" si="277"/>
        <v>-0.27395288352342928</v>
      </c>
      <c r="M300" s="17">
        <f t="shared" si="277"/>
        <v>-0.26250337940494894</v>
      </c>
      <c r="N300" s="17">
        <f t="shared" si="277"/>
        <v>-0.27514694618953778</v>
      </c>
      <c r="O300" s="17">
        <f t="shared" si="277"/>
        <v>-0.16601415207574716</v>
      </c>
      <c r="P300" s="17">
        <f t="shared" si="277"/>
        <v>-3.588430216283383E-2</v>
      </c>
      <c r="Q300" s="17">
        <f t="shared" si="277"/>
        <v>-0.19761581010287865</v>
      </c>
      <c r="S300" s="17">
        <f t="shared" si="265"/>
        <v>0.44236716001967424</v>
      </c>
      <c r="T300" s="17">
        <f t="shared" si="261"/>
        <v>0.243843895584541</v>
      </c>
      <c r="U300" s="17">
        <f t="shared" si="261"/>
        <v>0.99728903084427079</v>
      </c>
      <c r="V300" s="17">
        <f t="shared" si="261"/>
        <v>0.89199180420953206</v>
      </c>
      <c r="W300" s="17">
        <f t="shared" si="261"/>
        <v>0.38408595354949426</v>
      </c>
      <c r="X300" s="17">
        <f t="shared" si="261"/>
        <v>0.23897974489024648</v>
      </c>
      <c r="Y300" s="17">
        <f t="shared" si="261"/>
        <v>0.45197561732362923</v>
      </c>
      <c r="Z300" s="17">
        <f t="shared" si="261"/>
        <v>0.27174876235628465</v>
      </c>
      <c r="AA300" s="17">
        <f t="shared" si="261"/>
        <v>6.6616228115353546E-2</v>
      </c>
      <c r="AB300" s="17">
        <f t="shared" si="261"/>
        <v>4.7948486506840735E-2</v>
      </c>
      <c r="AC300" s="17">
        <f t="shared" si="261"/>
        <v>9.1482162265113118E-2</v>
      </c>
      <c r="AD300" s="17">
        <f t="shared" si="261"/>
        <v>0.10642943659653205</v>
      </c>
      <c r="AE300" s="17">
        <f t="shared" si="261"/>
        <v>9.0021625968943864E-2</v>
      </c>
      <c r="AF300" s="17">
        <f t="shared" si="261"/>
        <v>0.31246769517791512</v>
      </c>
      <c r="AG300" s="17">
        <f t="shared" si="261"/>
        <v>0.82830497784450563</v>
      </c>
      <c r="AH300" s="17">
        <f t="shared" si="261"/>
        <v>0.22785848120783522</v>
      </c>
      <c r="AM300" s="66" t="s">
        <v>211</v>
      </c>
      <c r="AN300" s="17">
        <f t="shared" ref="AN300:BS300" si="278">CORREL($S$237:$S$275,CU$197:CU$235)</f>
        <v>0.16791798337336306</v>
      </c>
      <c r="AO300" s="17">
        <f t="shared" si="278"/>
        <v>-1.9820924325270665E-2</v>
      </c>
      <c r="AP300" s="17">
        <f t="shared" si="278"/>
        <v>-2.7497143306307412E-2</v>
      </c>
      <c r="AQ300" s="17">
        <f t="shared" si="278"/>
        <v>0.15186027531609136</v>
      </c>
      <c r="AR300" s="17">
        <f t="shared" si="278"/>
        <v>4.1847780798236228E-2</v>
      </c>
      <c r="AS300" s="17">
        <f t="shared" si="278"/>
        <v>8.7719513287752973E-2</v>
      </c>
      <c r="AT300" s="17">
        <f t="shared" si="278"/>
        <v>3.5635988778277151E-2</v>
      </c>
      <c r="AU300" s="17">
        <f t="shared" si="278"/>
        <v>0.25862877365570541</v>
      </c>
      <c r="AV300" s="17">
        <f t="shared" si="278"/>
        <v>0.14487702669425676</v>
      </c>
      <c r="AW300" s="17">
        <f t="shared" si="278"/>
        <v>0.19357202378571317</v>
      </c>
      <c r="AX300" s="17">
        <f t="shared" si="278"/>
        <v>0.16854372979788673</v>
      </c>
      <c r="AY300" s="17">
        <f t="shared" si="278"/>
        <v>2.3680184574149075E-2</v>
      </c>
      <c r="AZ300" s="68">
        <f t="shared" si="278"/>
        <v>0.10972429885096456</v>
      </c>
      <c r="BA300" s="17">
        <f t="shared" si="278"/>
        <v>0.28718208446435955</v>
      </c>
      <c r="BB300" s="17">
        <f t="shared" si="278"/>
        <v>2.7885791383914452E-2</v>
      </c>
      <c r="BC300" s="17">
        <f t="shared" si="278"/>
        <v>2.9381360745044147E-2</v>
      </c>
      <c r="BD300" s="17">
        <f t="shared" si="278"/>
        <v>4.6771984705863703E-2</v>
      </c>
      <c r="BE300" s="17">
        <f t="shared" si="278"/>
        <v>0.11830682032863608</v>
      </c>
      <c r="BF300" s="17">
        <f t="shared" si="278"/>
        <v>0.20731205705137451</v>
      </c>
      <c r="BG300" s="17">
        <f t="shared" si="278"/>
        <v>1.3564813317525459E-2</v>
      </c>
      <c r="BH300" s="17">
        <f t="shared" si="278"/>
        <v>0.32941193514306649</v>
      </c>
      <c r="BI300" s="17">
        <f t="shared" si="278"/>
        <v>0.11669833569435767</v>
      </c>
      <c r="BJ300" s="17">
        <f t="shared" si="278"/>
        <v>0.10079105654064668</v>
      </c>
      <c r="BK300" s="17">
        <f t="shared" si="278"/>
        <v>0.13509634372118409</v>
      </c>
      <c r="BL300" s="17">
        <f t="shared" si="278"/>
        <v>6.7679011270248474E-2</v>
      </c>
      <c r="BM300" s="68">
        <f t="shared" si="278"/>
        <v>0.17471992787680318</v>
      </c>
      <c r="BN300" s="17">
        <f t="shared" si="278"/>
        <v>9.6117933140843798E-2</v>
      </c>
      <c r="BO300" s="17">
        <f t="shared" si="278"/>
        <v>-0.17586233492815989</v>
      </c>
      <c r="BP300" s="17">
        <f t="shared" si="278"/>
        <v>-0.13285889358007127</v>
      </c>
      <c r="BQ300" s="17">
        <f t="shared" si="278"/>
        <v>-3.6284525549256805E-2</v>
      </c>
      <c r="BR300" s="17">
        <f t="shared" si="278"/>
        <v>2.8325516610344614E-2</v>
      </c>
      <c r="BS300" s="17">
        <f t="shared" si="278"/>
        <v>9.48975921190581E-2</v>
      </c>
      <c r="BT300" s="17">
        <f t="shared" ref="BT300:CM300" si="279">CORREL($S$237:$S$275,EA$197:EA$235)</f>
        <v>-1.4942695644185744E-2</v>
      </c>
      <c r="BU300" s="17">
        <f t="shared" si="279"/>
        <v>0.15998300883340744</v>
      </c>
      <c r="BV300" s="17">
        <f t="shared" si="279"/>
        <v>2.8810051146439319E-2</v>
      </c>
      <c r="BW300" s="17">
        <f t="shared" si="279"/>
        <v>0.12600769426603212</v>
      </c>
      <c r="BX300" s="17">
        <f t="shared" si="279"/>
        <v>0.10469709592595207</v>
      </c>
      <c r="BY300" s="17">
        <f t="shared" si="279"/>
        <v>-9.8907374538451109E-2</v>
      </c>
      <c r="BZ300" s="68">
        <f t="shared" si="279"/>
        <v>-3.7485782313252898E-2</v>
      </c>
      <c r="CA300" s="17">
        <f t="shared" si="279"/>
        <v>1.7241350969874867E-2</v>
      </c>
      <c r="CB300" s="17">
        <f t="shared" si="279"/>
        <v>0.14678278503831477</v>
      </c>
      <c r="CC300" s="17">
        <f t="shared" si="279"/>
        <v>0.14811970146560716</v>
      </c>
      <c r="CD300" s="17">
        <f t="shared" si="279"/>
        <v>0.28217295618018273</v>
      </c>
      <c r="CE300" s="17">
        <f t="shared" si="279"/>
        <v>-9.1387129153300731E-2</v>
      </c>
      <c r="CF300" s="17">
        <f t="shared" si="279"/>
        <v>-7.6138728335756911E-2</v>
      </c>
      <c r="CG300" s="17">
        <f t="shared" si="279"/>
        <v>6.4209282593778463E-2</v>
      </c>
      <c r="CH300" s="17">
        <f t="shared" si="279"/>
        <v>-7.39176299581316E-2</v>
      </c>
      <c r="CI300" s="17">
        <f t="shared" si="279"/>
        <v>0.14750325994104849</v>
      </c>
      <c r="CJ300" s="17">
        <f t="shared" si="279"/>
        <v>0.18092951253740078</v>
      </c>
      <c r="CK300" s="17">
        <f t="shared" si="279"/>
        <v>0.10440140264511782</v>
      </c>
      <c r="CL300" s="17">
        <f t="shared" si="279"/>
        <v>0.10440140264511782</v>
      </c>
      <c r="CM300" s="17">
        <f t="shared" si="279"/>
        <v>8.4701809672095826E-2</v>
      </c>
    </row>
    <row r="301" spans="1:151">
      <c r="A301" s="66" t="s">
        <v>202</v>
      </c>
      <c r="B301" s="17">
        <f>CORREL($T$237:$T$275,H$47:H$85)</f>
        <v>-2.6815957535825691E-2</v>
      </c>
      <c r="C301" s="17">
        <f t="shared" ref="C301:Q301" si="280">CORREL($T$237:$T$275,I$47:I$85)</f>
        <v>-0.19112804001437875</v>
      </c>
      <c r="D301" s="17">
        <f t="shared" si="280"/>
        <v>-7.6194294180434455E-2</v>
      </c>
      <c r="E301" s="17">
        <f t="shared" si="280"/>
        <v>-0.11911584144624675</v>
      </c>
      <c r="F301" s="17">
        <f t="shared" si="280"/>
        <v>-7.371584227091442E-2</v>
      </c>
      <c r="G301" s="17">
        <f t="shared" si="280"/>
        <v>2.2045853970594047E-2</v>
      </c>
      <c r="H301" s="17">
        <f t="shared" si="280"/>
        <v>0.42057132014895326</v>
      </c>
      <c r="I301" s="17">
        <f t="shared" si="280"/>
        <v>0.3225074735392861</v>
      </c>
      <c r="J301" s="17">
        <f t="shared" si="280"/>
        <v>0.21585330241412667</v>
      </c>
      <c r="K301" s="17">
        <f t="shared" si="280"/>
        <v>0.23941606365661258</v>
      </c>
      <c r="L301" s="17">
        <f t="shared" si="280"/>
        <v>0.2276993374097438</v>
      </c>
      <c r="M301" s="17">
        <f t="shared" si="280"/>
        <v>0.22482188807837811</v>
      </c>
      <c r="N301" s="17">
        <f t="shared" si="280"/>
        <v>0.27314485310857944</v>
      </c>
      <c r="O301" s="17">
        <f t="shared" si="280"/>
        <v>0.27351077151618902</v>
      </c>
      <c r="P301" s="17">
        <f t="shared" si="280"/>
        <v>0.37483505318640686</v>
      </c>
      <c r="Q301" s="17">
        <f t="shared" si="280"/>
        <v>0.21748079737560394</v>
      </c>
      <c r="S301" s="17">
        <f t="shared" si="265"/>
        <v>0.87126961002136583</v>
      </c>
      <c r="T301" s="17">
        <f t="shared" si="261"/>
        <v>0.24379922664035564</v>
      </c>
      <c r="U301" s="17">
        <f t="shared" si="261"/>
        <v>0.64478213486152036</v>
      </c>
      <c r="V301" s="17">
        <f t="shared" si="261"/>
        <v>0.47013874145055001</v>
      </c>
      <c r="W301" s="17">
        <f t="shared" si="261"/>
        <v>0.65560803748962693</v>
      </c>
      <c r="X301" s="17">
        <f t="shared" si="261"/>
        <v>0.89402492648340193</v>
      </c>
      <c r="Y301" s="17">
        <f t="shared" si="261"/>
        <v>7.6779274637191466E-3</v>
      </c>
      <c r="Z301" s="17">
        <f t="shared" si="261"/>
        <v>4.5242638993376681E-2</v>
      </c>
      <c r="AA301" s="17">
        <f t="shared" si="261"/>
        <v>0.18691299622990049</v>
      </c>
      <c r="AB301" s="17">
        <f t="shared" si="261"/>
        <v>0.14211702347595093</v>
      </c>
      <c r="AC301" s="17">
        <f t="shared" si="261"/>
        <v>0.1632849141576031</v>
      </c>
      <c r="AD301" s="17">
        <f t="shared" si="261"/>
        <v>0.16881491033793136</v>
      </c>
      <c r="AE301" s="17">
        <f t="shared" si="261"/>
        <v>9.2480829137289208E-2</v>
      </c>
      <c r="AF301" s="17">
        <f t="shared" si="261"/>
        <v>9.2027545927727869E-2</v>
      </c>
      <c r="AG301" s="17">
        <f t="shared" si="261"/>
        <v>1.8716718597735899E-2</v>
      </c>
      <c r="AH301" s="17">
        <f t="shared" si="261"/>
        <v>0.18353082889944533</v>
      </c>
      <c r="AM301" s="66" t="s">
        <v>202</v>
      </c>
      <c r="AN301" s="17">
        <f t="shared" ref="AN301:BS301" si="281">CORREL($T$237:$T$275,CU$197:CU$235)</f>
        <v>0.19164212983155038</v>
      </c>
      <c r="AO301" s="17">
        <f t="shared" si="281"/>
        <v>0.1287258660388482</v>
      </c>
      <c r="AP301" s="17">
        <f t="shared" si="281"/>
        <v>0.1013316201703458</v>
      </c>
      <c r="AQ301" s="17">
        <f t="shared" si="281"/>
        <v>-2.5904617661707461E-2</v>
      </c>
      <c r="AR301" s="17">
        <f t="shared" si="281"/>
        <v>-8.0178363627372531E-2</v>
      </c>
      <c r="AS301" s="17">
        <f t="shared" si="281"/>
        <v>0.16781666683640323</v>
      </c>
      <c r="AT301" s="17">
        <f t="shared" si="281"/>
        <v>-8.7636138050880257E-3</v>
      </c>
      <c r="AU301" s="17">
        <f t="shared" si="281"/>
        <v>-0.17069894431027585</v>
      </c>
      <c r="AV301" s="17">
        <f t="shared" si="281"/>
        <v>4.9437599467546181E-2</v>
      </c>
      <c r="AW301" s="17">
        <f t="shared" si="281"/>
        <v>6.914030459052728E-2</v>
      </c>
      <c r="AX301" s="17">
        <f t="shared" si="281"/>
        <v>-3.6695880076635171E-2</v>
      </c>
      <c r="AY301" s="17">
        <f t="shared" si="281"/>
        <v>0.18464995192553171</v>
      </c>
      <c r="AZ301" s="68">
        <f t="shared" si="281"/>
        <v>5.2279656595982195E-2</v>
      </c>
      <c r="BA301" s="17">
        <f t="shared" si="281"/>
        <v>-0.14196355415706158</v>
      </c>
      <c r="BB301" s="17">
        <f t="shared" si="281"/>
        <v>0.2404593072504303</v>
      </c>
      <c r="BC301" s="17">
        <f t="shared" si="281"/>
        <v>0.26791905059025839</v>
      </c>
      <c r="BD301" s="17">
        <f t="shared" si="281"/>
        <v>7.8366847016798039E-2</v>
      </c>
      <c r="BE301" s="17">
        <f t="shared" si="281"/>
        <v>-0.23298190594545731</v>
      </c>
      <c r="BF301" s="17">
        <f t="shared" si="281"/>
        <v>-0.12169410008781587</v>
      </c>
      <c r="BG301" s="17">
        <f t="shared" si="281"/>
        <v>4.2609899516098507E-5</v>
      </c>
      <c r="BH301" s="17">
        <f t="shared" si="281"/>
        <v>-0.27389725751897598</v>
      </c>
      <c r="BI301" s="17">
        <f t="shared" si="281"/>
        <v>5.4553184229464612E-2</v>
      </c>
      <c r="BJ301" s="17">
        <f t="shared" si="281"/>
        <v>8.5382858302612524E-2</v>
      </c>
      <c r="BK301" s="17">
        <f t="shared" si="281"/>
        <v>-0.10175781689498645</v>
      </c>
      <c r="BL301" s="17">
        <f t="shared" si="281"/>
        <v>5.8104233789582016E-2</v>
      </c>
      <c r="BM301" s="68">
        <f t="shared" si="281"/>
        <v>-7.6884292821495254E-2</v>
      </c>
      <c r="BN301" s="17">
        <f t="shared" si="281"/>
        <v>0.15181456497676393</v>
      </c>
      <c r="BO301" s="17">
        <f t="shared" si="281"/>
        <v>5.4663842680370556E-2</v>
      </c>
      <c r="BP301" s="17">
        <f t="shared" si="281"/>
        <v>-3.2944241016628073E-2</v>
      </c>
      <c r="BQ301" s="17">
        <f t="shared" si="281"/>
        <v>5.5439335983535294E-2</v>
      </c>
      <c r="BR301" s="17">
        <f t="shared" si="281"/>
        <v>-8.1490909966401473E-2</v>
      </c>
      <c r="BS301" s="17">
        <f t="shared" si="281"/>
        <v>5.7227923236785702E-2</v>
      </c>
      <c r="BT301" s="17">
        <f t="shared" ref="BT301:CM301" si="282">CORREL($T$237:$T$275,EA$197:EA$235)</f>
        <v>-3.2041648402020721E-2</v>
      </c>
      <c r="BU301" s="17">
        <f t="shared" si="282"/>
        <v>-0.19618364191660995</v>
      </c>
      <c r="BV301" s="17">
        <f t="shared" si="282"/>
        <v>0.15425684373375403</v>
      </c>
      <c r="BW301" s="17">
        <f t="shared" si="282"/>
        <v>0.1804940824432836</v>
      </c>
      <c r="BX301" s="17">
        <f t="shared" si="282"/>
        <v>-7.4773015085447869E-2</v>
      </c>
      <c r="BY301" s="17">
        <f t="shared" si="282"/>
        <v>7.4039780076711859E-2</v>
      </c>
      <c r="BZ301" s="68">
        <f t="shared" si="282"/>
        <v>2.2185873264683926E-2</v>
      </c>
      <c r="CA301" s="17">
        <f t="shared" si="282"/>
        <v>0.37113683537946696</v>
      </c>
      <c r="CB301" s="17">
        <f t="shared" si="282"/>
        <v>-0.10621332746786533</v>
      </c>
      <c r="CC301" s="17">
        <f t="shared" si="282"/>
        <v>-2.8564001576845743E-2</v>
      </c>
      <c r="CD301" s="17">
        <f t="shared" si="282"/>
        <v>-0.18731520095028895</v>
      </c>
      <c r="CE301" s="17">
        <f t="shared" si="282"/>
        <v>0.22485245290686387</v>
      </c>
      <c r="CF301" s="17">
        <f t="shared" si="282"/>
        <v>0.3767826202185004</v>
      </c>
      <c r="CG301" s="17">
        <f t="shared" si="282"/>
        <v>2.5374045489554378E-2</v>
      </c>
      <c r="CH301" s="17">
        <f t="shared" si="282"/>
        <v>0.28607332943854025</v>
      </c>
      <c r="CI301" s="17">
        <f t="shared" si="282"/>
        <v>-6.6686426016429406E-2</v>
      </c>
      <c r="CJ301" s="17">
        <f t="shared" si="282"/>
        <v>1.6252626489297053E-2</v>
      </c>
      <c r="CK301" s="17">
        <f t="shared" si="282"/>
        <v>0.10205427346066329</v>
      </c>
      <c r="CL301" s="17">
        <f t="shared" si="282"/>
        <v>0.10205427346066329</v>
      </c>
      <c r="CM301" s="17">
        <f t="shared" si="282"/>
        <v>0.13111835054037413</v>
      </c>
    </row>
    <row r="302" spans="1:151">
      <c r="A302" s="66" t="s">
        <v>203</v>
      </c>
      <c r="B302" s="17">
        <f>CORREL($U$237:$U$275,H$47:H$85)</f>
        <v>-0.28629049159841968</v>
      </c>
      <c r="C302" s="17">
        <f t="shared" ref="C302:Q302" si="283">CORREL($U$237:$U$275,I$47:I$85)</f>
        <v>-0.22160064330085255</v>
      </c>
      <c r="D302" s="17">
        <f t="shared" si="283"/>
        <v>-0.32043103126110989</v>
      </c>
      <c r="E302" s="17">
        <f t="shared" si="283"/>
        <v>-0.35862022927889459</v>
      </c>
      <c r="F302" s="17">
        <f t="shared" si="283"/>
        <v>-0.10042224189715596</v>
      </c>
      <c r="G302" s="17">
        <f t="shared" si="283"/>
        <v>-0.2092328249665989</v>
      </c>
      <c r="H302" s="17">
        <f t="shared" si="283"/>
        <v>5.8695835908962005E-2</v>
      </c>
      <c r="I302" s="17">
        <f t="shared" si="283"/>
        <v>-6.874814241934557E-2</v>
      </c>
      <c r="J302" s="17">
        <f t="shared" si="283"/>
        <v>-0.14090025364545544</v>
      </c>
      <c r="K302" s="17">
        <f t="shared" si="283"/>
        <v>-9.6662153385028732E-2</v>
      </c>
      <c r="L302" s="17">
        <f t="shared" si="283"/>
        <v>-0.10998442756154475</v>
      </c>
      <c r="M302" s="17">
        <f t="shared" si="283"/>
        <v>-0.12429738364115354</v>
      </c>
      <c r="N302" s="17">
        <f t="shared" si="283"/>
        <v>-0.10265890428070437</v>
      </c>
      <c r="O302" s="17">
        <f t="shared" si="283"/>
        <v>-7.8695654715243202E-2</v>
      </c>
      <c r="P302" s="17">
        <f t="shared" si="283"/>
        <v>2.1071107666418326E-4</v>
      </c>
      <c r="Q302" s="17">
        <f t="shared" si="283"/>
        <v>6.9264618536931472E-2</v>
      </c>
      <c r="S302" s="17">
        <f t="shared" si="265"/>
        <v>7.7243862549504966E-2</v>
      </c>
      <c r="T302" s="17">
        <f t="shared" si="261"/>
        <v>0.17516401481729635</v>
      </c>
      <c r="U302" s="17">
        <f t="shared" si="261"/>
        <v>4.6726525451145563E-2</v>
      </c>
      <c r="V302" s="17">
        <f t="shared" si="261"/>
        <v>2.4969616776482427E-2</v>
      </c>
      <c r="W302" s="17">
        <f t="shared" si="261"/>
        <v>0.54300620736787786</v>
      </c>
      <c r="X302" s="17">
        <f t="shared" si="261"/>
        <v>0.20112588026183947</v>
      </c>
      <c r="Y302" s="17">
        <f t="shared" si="261"/>
        <v>0.72263785068774666</v>
      </c>
      <c r="Z302" s="17">
        <f t="shared" si="261"/>
        <v>0.67751528525965332</v>
      </c>
      <c r="AA302" s="17">
        <f t="shared" si="261"/>
        <v>0.39223399416634086</v>
      </c>
      <c r="AB302" s="17">
        <f t="shared" si="261"/>
        <v>0.55828666508128055</v>
      </c>
      <c r="AC302" s="17">
        <f t="shared" si="261"/>
        <v>0.50507107432673071</v>
      </c>
      <c r="AD302" s="17">
        <f t="shared" si="261"/>
        <v>0.45090171994706152</v>
      </c>
      <c r="AE302" s="17">
        <f t="shared" si="261"/>
        <v>0.53401253358949519</v>
      </c>
      <c r="AF302" s="17">
        <f t="shared" si="261"/>
        <v>0.63392890283413617</v>
      </c>
      <c r="AG302" s="17">
        <f t="shared" si="261"/>
        <v>0.9989842329706653</v>
      </c>
      <c r="AH302" s="17">
        <f t="shared" si="261"/>
        <v>0.67522505318098736</v>
      </c>
      <c r="AM302" s="66" t="s">
        <v>203</v>
      </c>
      <c r="AN302" s="17">
        <f t="shared" ref="AN302:BS302" si="284">CORREL($U$237:$U$275,CU$197:CU$235)</f>
        <v>1.3099081167987623E-3</v>
      </c>
      <c r="AO302" s="17">
        <f t="shared" si="284"/>
        <v>-9.4930216712890522E-2</v>
      </c>
      <c r="AP302" s="17">
        <f t="shared" si="284"/>
        <v>-0.13401702677629895</v>
      </c>
      <c r="AQ302" s="17">
        <f t="shared" si="284"/>
        <v>-0.10230791384674194</v>
      </c>
      <c r="AR302" s="17">
        <f t="shared" si="284"/>
        <v>-0.10872919645808757</v>
      </c>
      <c r="AS302" s="17">
        <f t="shared" si="284"/>
        <v>4.2496181650190694E-2</v>
      </c>
      <c r="AT302" s="17">
        <f t="shared" si="284"/>
        <v>-0.20841278726148621</v>
      </c>
      <c r="AU302" s="17">
        <f t="shared" si="284"/>
        <v>4.4769227228198129E-2</v>
      </c>
      <c r="AV302" s="17">
        <f t="shared" si="284"/>
        <v>0.3571590821847368</v>
      </c>
      <c r="AW302" s="17">
        <f t="shared" si="284"/>
        <v>0.34614914252635259</v>
      </c>
      <c r="AX302" s="17">
        <f t="shared" si="284"/>
        <v>-4.0548678873041359E-2</v>
      </c>
      <c r="AY302" s="17">
        <f t="shared" si="284"/>
        <v>0.17071025924028688</v>
      </c>
      <c r="AZ302" s="68">
        <f t="shared" si="284"/>
        <v>-0.10700921446989092</v>
      </c>
      <c r="BA302" s="17">
        <f t="shared" si="284"/>
        <v>-0.30278968675298412</v>
      </c>
      <c r="BB302" s="17">
        <f t="shared" si="284"/>
        <v>2.0476762328156727E-2</v>
      </c>
      <c r="BC302" s="17">
        <f t="shared" si="284"/>
        <v>-0.1031324859619063</v>
      </c>
      <c r="BD302" s="17">
        <f t="shared" si="284"/>
        <v>-9.1435878746603999E-2</v>
      </c>
      <c r="BE302" s="17">
        <f t="shared" si="284"/>
        <v>-0.24288166678098413</v>
      </c>
      <c r="BF302" s="17">
        <f t="shared" si="284"/>
        <v>-0.18387956054647567</v>
      </c>
      <c r="BG302" s="17">
        <f t="shared" si="284"/>
        <v>-6.6172838164748074E-2</v>
      </c>
      <c r="BH302" s="17">
        <f t="shared" si="284"/>
        <v>-0.24907908786165017</v>
      </c>
      <c r="BI302" s="17">
        <f t="shared" si="284"/>
        <v>0.11347732015092092</v>
      </c>
      <c r="BJ302" s="17">
        <f t="shared" si="284"/>
        <v>0.32716518720387411</v>
      </c>
      <c r="BK302" s="17">
        <f t="shared" si="284"/>
        <v>-0.16136622035230042</v>
      </c>
      <c r="BL302" s="17">
        <f t="shared" si="284"/>
        <v>1.8930103607652599E-2</v>
      </c>
      <c r="BM302" s="68">
        <f t="shared" si="284"/>
        <v>-0.29528708303052703</v>
      </c>
      <c r="BN302" s="17">
        <f t="shared" si="284"/>
        <v>0.13637961107523938</v>
      </c>
      <c r="BO302" s="17">
        <f t="shared" si="284"/>
        <v>-0.21025453514717304</v>
      </c>
      <c r="BP302" s="17">
        <f t="shared" si="284"/>
        <v>-0.14566786941666332</v>
      </c>
      <c r="BQ302" s="17">
        <f t="shared" si="284"/>
        <v>-9.8534103426156316E-2</v>
      </c>
      <c r="BR302" s="17">
        <f t="shared" si="284"/>
        <v>-3.0612690089738794E-2</v>
      </c>
      <c r="BS302" s="17">
        <f t="shared" si="284"/>
        <v>1.9041146647424661E-2</v>
      </c>
      <c r="BT302" s="17">
        <f t="shared" ref="BT302:CM302" si="285">CORREL($U$237:$U$275,EA$197:EA$235)</f>
        <v>-0.30132428922406718</v>
      </c>
      <c r="BU302" s="17">
        <f t="shared" si="285"/>
        <v>0.1761763793838349</v>
      </c>
      <c r="BV302" s="17">
        <f t="shared" si="285"/>
        <v>0.36117949670733213</v>
      </c>
      <c r="BW302" s="17">
        <f t="shared" si="285"/>
        <v>0.29592859030906832</v>
      </c>
      <c r="BX302" s="17">
        <f t="shared" si="285"/>
        <v>-4.2978046063746445E-2</v>
      </c>
      <c r="BY302" s="17">
        <f t="shared" si="285"/>
        <v>-6.7800817500622057E-2</v>
      </c>
      <c r="BZ302" s="68">
        <f t="shared" si="285"/>
        <v>-0.12674619045737334</v>
      </c>
      <c r="CA302" s="17">
        <f t="shared" si="285"/>
        <v>0.13312415653965529</v>
      </c>
      <c r="CB302" s="17">
        <f t="shared" si="285"/>
        <v>3.6891716641601881E-2</v>
      </c>
      <c r="CC302" s="17">
        <f t="shared" si="285"/>
        <v>6.631269193779292E-2</v>
      </c>
      <c r="CD302" s="17">
        <f t="shared" si="285"/>
        <v>8.0381807389874247E-4</v>
      </c>
      <c r="CE302" s="17">
        <f t="shared" si="285"/>
        <v>8.4251373169795279E-2</v>
      </c>
      <c r="CF302" s="17">
        <f t="shared" si="285"/>
        <v>0.2069618101329454</v>
      </c>
      <c r="CG302" s="17">
        <f t="shared" si="285"/>
        <v>7.1834343378758866E-2</v>
      </c>
      <c r="CH302" s="17">
        <f t="shared" si="285"/>
        <v>0.2277817664861338</v>
      </c>
      <c r="CI302" s="17">
        <f t="shared" si="285"/>
        <v>0.26042487800451286</v>
      </c>
      <c r="CJ302" s="17">
        <f t="shared" si="285"/>
        <v>0.29138855088054061</v>
      </c>
      <c r="CK302" s="17">
        <f t="shared" si="285"/>
        <v>0.1352948523554168</v>
      </c>
      <c r="CL302" s="17">
        <f t="shared" si="285"/>
        <v>0.1352948523554168</v>
      </c>
      <c r="CM302" s="17">
        <f t="shared" si="285"/>
        <v>0.15996140589146152</v>
      </c>
    </row>
    <row r="303" spans="1:151">
      <c r="A303" s="66" t="s">
        <v>212</v>
      </c>
      <c r="B303" s="17">
        <f>CORREL($V$237:$V$275,H$47:H$85)</f>
        <v>-0.11641786075812707</v>
      </c>
      <c r="C303" s="17">
        <f t="shared" ref="C303:Q303" si="286">CORREL($V$237:$V$275,I$47:I$85)</f>
        <v>-0.1291986578529061</v>
      </c>
      <c r="D303" s="17">
        <f t="shared" si="286"/>
        <v>-4.8169616632495076E-2</v>
      </c>
      <c r="E303" s="17">
        <f t="shared" si="286"/>
        <v>-3.2970279043888814E-2</v>
      </c>
      <c r="F303" s="17">
        <f t="shared" si="286"/>
        <v>6.5361530498353596E-2</v>
      </c>
      <c r="G303" s="17">
        <f t="shared" si="286"/>
        <v>7.2176266001566722E-2</v>
      </c>
      <c r="H303" s="17">
        <f t="shared" si="286"/>
        <v>0.27031040558637159</v>
      </c>
      <c r="I303" s="17">
        <f t="shared" si="286"/>
        <v>0.40332293668126612</v>
      </c>
      <c r="J303" s="17">
        <f t="shared" si="286"/>
        <v>0.15144924794131945</v>
      </c>
      <c r="K303" s="17">
        <f t="shared" si="286"/>
        <v>0.21629063048240429</v>
      </c>
      <c r="L303" s="17">
        <f t="shared" si="286"/>
        <v>0.30902178663445484</v>
      </c>
      <c r="M303" s="17">
        <f t="shared" si="286"/>
        <v>0.37240532207386096</v>
      </c>
      <c r="N303" s="17">
        <f t="shared" si="286"/>
        <v>0.3720433169912607</v>
      </c>
      <c r="O303" s="17">
        <f t="shared" si="286"/>
        <v>0.37122529760520195</v>
      </c>
      <c r="P303" s="17">
        <f t="shared" si="286"/>
        <v>0.39923244902340288</v>
      </c>
      <c r="Q303" s="17">
        <f t="shared" si="286"/>
        <v>0.1591641633417761</v>
      </c>
      <c r="S303" s="17">
        <f t="shared" si="265"/>
        <v>0.48032462367302142</v>
      </c>
      <c r="T303" s="17">
        <f t="shared" si="261"/>
        <v>0.43310580090307949</v>
      </c>
      <c r="U303" s="17">
        <f t="shared" si="261"/>
        <v>0.77089766507184021</v>
      </c>
      <c r="V303" s="17">
        <f t="shared" si="261"/>
        <v>0.8420638026888716</v>
      </c>
      <c r="W303" s="17">
        <f t="shared" si="261"/>
        <v>0.69260274297166535</v>
      </c>
      <c r="X303" s="17">
        <f t="shared" si="261"/>
        <v>0.66236820509435224</v>
      </c>
      <c r="Y303" s="17">
        <f t="shared" si="261"/>
        <v>9.6050459123209864E-2</v>
      </c>
      <c r="Z303" s="17">
        <f t="shared" si="261"/>
        <v>1.0897262919594961E-2</v>
      </c>
      <c r="AA303" s="17">
        <f t="shared" si="261"/>
        <v>0.35738864495848821</v>
      </c>
      <c r="AB303" s="17">
        <f t="shared" si="261"/>
        <v>0.18599986109660743</v>
      </c>
      <c r="AC303" s="17">
        <f t="shared" si="261"/>
        <v>5.5594885683315921E-2</v>
      </c>
      <c r="AD303" s="17">
        <f t="shared" si="261"/>
        <v>1.9560075289038421E-2</v>
      </c>
      <c r="AE303" s="17">
        <f t="shared" si="261"/>
        <v>1.9688408757155631E-2</v>
      </c>
      <c r="AF303" s="17">
        <f t="shared" si="261"/>
        <v>1.9981000216491386E-2</v>
      </c>
      <c r="AG303" s="17">
        <f t="shared" si="261"/>
        <v>1.1810467637547966E-2</v>
      </c>
      <c r="AH303" s="17">
        <f t="shared" si="261"/>
        <v>0.33312998178617315</v>
      </c>
      <c r="AM303" s="66" t="s">
        <v>212</v>
      </c>
      <c r="AN303" s="17">
        <f t="shared" ref="AN303:BS303" si="287">CORREL($V$237:$V$275,CU$197:CU$235)</f>
        <v>0.30854683911702185</v>
      </c>
      <c r="AO303" s="17">
        <f t="shared" si="287"/>
        <v>0.37223474036691601</v>
      </c>
      <c r="AP303" s="17">
        <f t="shared" si="287"/>
        <v>0.42648057933207745</v>
      </c>
      <c r="AQ303" s="17">
        <f t="shared" si="287"/>
        <v>0.17072767396742314</v>
      </c>
      <c r="AR303" s="17">
        <f t="shared" si="287"/>
        <v>7.2166461130128215E-2</v>
      </c>
      <c r="AS303" s="17">
        <f t="shared" si="287"/>
        <v>0.19463441956044944</v>
      </c>
      <c r="AT303" s="17">
        <f t="shared" si="287"/>
        <v>1.4180434126029725E-2</v>
      </c>
      <c r="AU303" s="17">
        <f t="shared" si="287"/>
        <v>0.14720267336934523</v>
      </c>
      <c r="AV303" s="17">
        <f t="shared" si="287"/>
        <v>5.5080337246478914E-2</v>
      </c>
      <c r="AW303" s="17">
        <f t="shared" si="287"/>
        <v>0.13142850432109815</v>
      </c>
      <c r="AX303" s="17">
        <f t="shared" si="287"/>
        <v>1.6092440137933581E-2</v>
      </c>
      <c r="AY303" s="17">
        <f t="shared" si="287"/>
        <v>2.0880699939975662E-2</v>
      </c>
      <c r="AZ303" s="68">
        <f t="shared" si="287"/>
        <v>0.19875062642684965</v>
      </c>
      <c r="BA303" s="17">
        <f t="shared" si="287"/>
        <v>0.17215453130401537</v>
      </c>
      <c r="BB303" s="17">
        <f t="shared" si="287"/>
        <v>0.15674370134519441</v>
      </c>
      <c r="BC303" s="17">
        <f t="shared" si="287"/>
        <v>0.11184582889111919</v>
      </c>
      <c r="BD303" s="17">
        <f t="shared" si="287"/>
        <v>6.3196478867268147E-2</v>
      </c>
      <c r="BE303" s="17">
        <f t="shared" si="287"/>
        <v>-7.8375832526994135E-2</v>
      </c>
      <c r="BF303" s="17">
        <f t="shared" si="287"/>
        <v>5.1255483159670379E-2</v>
      </c>
      <c r="BG303" s="17">
        <f t="shared" si="287"/>
        <v>7.3972817651160094E-2</v>
      </c>
      <c r="BH303" s="17">
        <f t="shared" si="287"/>
        <v>-0.12663405711199197</v>
      </c>
      <c r="BI303" s="17">
        <f t="shared" si="287"/>
        <v>3.671885499719045E-2</v>
      </c>
      <c r="BJ303" s="17">
        <f t="shared" si="287"/>
        <v>-3.5745871047321125E-2</v>
      </c>
      <c r="BK303" s="17">
        <f t="shared" si="287"/>
        <v>-6.5168707954742652E-2</v>
      </c>
      <c r="BL303" s="17">
        <f t="shared" si="287"/>
        <v>-8.7806165149716855E-2</v>
      </c>
      <c r="BM303" s="68">
        <f t="shared" si="287"/>
        <v>2.3452915007928364E-2</v>
      </c>
      <c r="BN303" s="17">
        <f t="shared" si="287"/>
        <v>0.2847316000350516</v>
      </c>
      <c r="BO303" s="17">
        <f t="shared" si="287"/>
        <v>0.27893736640637695</v>
      </c>
      <c r="BP303" s="17">
        <f t="shared" si="287"/>
        <v>0.36053344607715948</v>
      </c>
      <c r="BQ303" s="17">
        <f t="shared" si="287"/>
        <v>0.13717348361487119</v>
      </c>
      <c r="BR303" s="17">
        <f t="shared" si="287"/>
        <v>4.299592388293842E-3</v>
      </c>
      <c r="BS303" s="17">
        <f t="shared" si="287"/>
        <v>0.21026720893740095</v>
      </c>
      <c r="BT303" s="17">
        <f t="shared" ref="BT303:CM303" si="288">CORREL($V$237:$V$275,EA$197:EA$235)</f>
        <v>-0.15828671213948886</v>
      </c>
      <c r="BU303" s="17">
        <f t="shared" si="288"/>
        <v>0.19316092264850859</v>
      </c>
      <c r="BV303" s="17">
        <f t="shared" si="288"/>
        <v>0.1238269215795287</v>
      </c>
      <c r="BW303" s="17">
        <f t="shared" si="288"/>
        <v>0.11334833444401238</v>
      </c>
      <c r="BX303" s="17">
        <f t="shared" si="288"/>
        <v>4.4721040014441951E-2</v>
      </c>
      <c r="BY303" s="17">
        <f t="shared" si="288"/>
        <v>-8.0899203778618464E-3</v>
      </c>
      <c r="BZ303" s="68">
        <f t="shared" si="288"/>
        <v>0.1560754478195884</v>
      </c>
      <c r="CA303" s="17">
        <f t="shared" si="288"/>
        <v>0.21633556797467793</v>
      </c>
      <c r="CB303" s="17">
        <f t="shared" si="288"/>
        <v>0.20523184781709436</v>
      </c>
      <c r="CC303" s="17">
        <f t="shared" si="288"/>
        <v>0.27123041628878936</v>
      </c>
      <c r="CD303" s="17">
        <f t="shared" si="288"/>
        <v>0.1193420452070333</v>
      </c>
      <c r="CE303" s="17">
        <f t="shared" si="288"/>
        <v>0.30058608843153478</v>
      </c>
      <c r="CF303" s="17">
        <f t="shared" si="288"/>
        <v>0.13394942255123629</v>
      </c>
      <c r="CG303" s="17">
        <f t="shared" si="288"/>
        <v>0.1675719392900106</v>
      </c>
      <c r="CH303" s="17">
        <f t="shared" si="288"/>
        <v>0.27342707500254637</v>
      </c>
      <c r="CI303" s="17">
        <f t="shared" si="288"/>
        <v>-2.2543161406326888E-2</v>
      </c>
      <c r="CJ303" s="17">
        <f t="shared" si="288"/>
        <v>0.13341959247050772</v>
      </c>
      <c r="CK303" s="17">
        <f t="shared" si="288"/>
        <v>6.2092071413996953E-2</v>
      </c>
      <c r="CL303" s="17">
        <f t="shared" si="288"/>
        <v>6.2092071413996953E-2</v>
      </c>
      <c r="CM303" s="17">
        <f t="shared" si="288"/>
        <v>0.18647776389954238</v>
      </c>
    </row>
    <row r="304" spans="1:151">
      <c r="A304" s="15"/>
      <c r="AM304" s="15"/>
    </row>
    <row r="305" spans="1:91">
      <c r="A305" s="15"/>
      <c r="AM305" s="66"/>
      <c r="AS305" s="55" t="s">
        <v>347</v>
      </c>
      <c r="AZ305" s="7"/>
      <c r="BF305" s="55" t="s">
        <v>140</v>
      </c>
      <c r="BM305" s="7"/>
      <c r="BS305" s="55" t="s">
        <v>141</v>
      </c>
      <c r="BZ305" s="7"/>
      <c r="CF305" s="55" t="s">
        <v>142</v>
      </c>
      <c r="CM305" s="7"/>
    </row>
    <row r="306" spans="1:91">
      <c r="A306" s="67" t="s">
        <v>94</v>
      </c>
      <c r="B306" s="5" t="s">
        <v>145</v>
      </c>
      <c r="C306" s="5" t="s">
        <v>144</v>
      </c>
      <c r="D306" s="5" t="s">
        <v>146</v>
      </c>
      <c r="E306" s="5" t="s">
        <v>147</v>
      </c>
      <c r="F306" s="5" t="s">
        <v>148</v>
      </c>
      <c r="G306" s="5" t="s">
        <v>149</v>
      </c>
      <c r="H306" s="5" t="s">
        <v>151</v>
      </c>
      <c r="I306" s="5" t="s">
        <v>152</v>
      </c>
      <c r="J306" s="5" t="s">
        <v>158</v>
      </c>
      <c r="K306" s="5" t="s">
        <v>159</v>
      </c>
      <c r="L306" s="5" t="s">
        <v>156</v>
      </c>
      <c r="M306" s="5" t="s">
        <v>157</v>
      </c>
      <c r="N306" s="5" t="s">
        <v>154</v>
      </c>
      <c r="O306" s="5" t="s">
        <v>155</v>
      </c>
      <c r="P306" s="5" t="s">
        <v>153</v>
      </c>
      <c r="Q306" s="5" t="s">
        <v>267</v>
      </c>
      <c r="AM306" s="67" t="s">
        <v>94</v>
      </c>
      <c r="AN306" s="5" t="s">
        <v>78</v>
      </c>
      <c r="AO306" s="5" t="s">
        <v>79</v>
      </c>
      <c r="AP306" s="5" t="s">
        <v>80</v>
      </c>
      <c r="AQ306" s="5" t="s">
        <v>342</v>
      </c>
      <c r="AR306" s="5" t="s">
        <v>82</v>
      </c>
      <c r="AS306" s="5" t="s">
        <v>83</v>
      </c>
      <c r="AT306" s="5" t="s">
        <v>84</v>
      </c>
      <c r="AU306" s="5" t="s">
        <v>343</v>
      </c>
      <c r="AV306" s="5" t="s">
        <v>344</v>
      </c>
      <c r="AW306" s="5" t="s">
        <v>87</v>
      </c>
      <c r="AX306" s="5" t="s">
        <v>88</v>
      </c>
      <c r="AY306" s="5" t="s">
        <v>345</v>
      </c>
      <c r="AZ306" s="6" t="s">
        <v>346</v>
      </c>
      <c r="BA306" s="5" t="s">
        <v>78</v>
      </c>
      <c r="BB306" s="5" t="s">
        <v>79</v>
      </c>
      <c r="BC306" s="5" t="s">
        <v>80</v>
      </c>
      <c r="BD306" s="5" t="s">
        <v>342</v>
      </c>
      <c r="BE306" s="5" t="s">
        <v>82</v>
      </c>
      <c r="BF306" s="5" t="s">
        <v>83</v>
      </c>
      <c r="BG306" s="5" t="s">
        <v>84</v>
      </c>
      <c r="BH306" s="5" t="s">
        <v>343</v>
      </c>
      <c r="BI306" s="5" t="s">
        <v>344</v>
      </c>
      <c r="BJ306" s="5" t="s">
        <v>87</v>
      </c>
      <c r="BK306" s="5" t="s">
        <v>88</v>
      </c>
      <c r="BL306" s="5" t="s">
        <v>345</v>
      </c>
      <c r="BM306" s="6" t="s">
        <v>346</v>
      </c>
      <c r="BN306" s="5" t="s">
        <v>78</v>
      </c>
      <c r="BO306" s="5" t="s">
        <v>79</v>
      </c>
      <c r="BP306" s="5" t="s">
        <v>80</v>
      </c>
      <c r="BQ306" s="5" t="s">
        <v>342</v>
      </c>
      <c r="BR306" s="5" t="s">
        <v>82</v>
      </c>
      <c r="BS306" s="5" t="s">
        <v>83</v>
      </c>
      <c r="BT306" s="5" t="s">
        <v>84</v>
      </c>
      <c r="BU306" s="5" t="s">
        <v>343</v>
      </c>
      <c r="BV306" s="5" t="s">
        <v>344</v>
      </c>
      <c r="BW306" s="5" t="s">
        <v>87</v>
      </c>
      <c r="BX306" s="5" t="s">
        <v>88</v>
      </c>
      <c r="BY306" s="5" t="s">
        <v>345</v>
      </c>
      <c r="BZ306" s="6" t="s">
        <v>346</v>
      </c>
      <c r="CA306" s="5" t="s">
        <v>78</v>
      </c>
      <c r="CB306" s="5" t="s">
        <v>79</v>
      </c>
      <c r="CC306" s="5" t="s">
        <v>80</v>
      </c>
      <c r="CD306" s="5" t="s">
        <v>342</v>
      </c>
      <c r="CE306" s="5" t="s">
        <v>82</v>
      </c>
      <c r="CF306" s="5" t="s">
        <v>83</v>
      </c>
      <c r="CG306" s="5" t="s">
        <v>84</v>
      </c>
      <c r="CH306" s="5" t="s">
        <v>343</v>
      </c>
      <c r="CI306" s="5" t="s">
        <v>344</v>
      </c>
      <c r="CJ306" s="5" t="s">
        <v>87</v>
      </c>
      <c r="CK306" s="5" t="s">
        <v>88</v>
      </c>
      <c r="CL306" s="5" t="s">
        <v>345</v>
      </c>
      <c r="CM306" s="6" t="s">
        <v>346</v>
      </c>
    </row>
    <row r="307" spans="1:91">
      <c r="A307" s="66" t="s">
        <v>160</v>
      </c>
      <c r="B307" s="17">
        <f>CORREL($Z$237:$Z$275,H$47:H$85)</f>
        <v>-0.14469488767122402</v>
      </c>
      <c r="C307" s="17">
        <f t="shared" ref="C307:Q307" si="289">CORREL($Z$237:$Z$275,I$47:I$85)</f>
        <v>-2.3996050464340654E-2</v>
      </c>
      <c r="D307" s="17">
        <f t="shared" si="289"/>
        <v>-5.0613797663649228E-2</v>
      </c>
      <c r="E307" s="17">
        <f t="shared" si="289"/>
        <v>-2.7410464722194709E-2</v>
      </c>
      <c r="F307" s="17">
        <f t="shared" si="289"/>
        <v>8.9885778593000204E-2</v>
      </c>
      <c r="G307" s="17">
        <f t="shared" si="289"/>
        <v>-1.2076649000343193E-2</v>
      </c>
      <c r="H307" s="17">
        <f t="shared" si="289"/>
        <v>2.1942592181778818E-2</v>
      </c>
      <c r="I307" s="17">
        <f t="shared" si="289"/>
        <v>0.14429863402931928</v>
      </c>
      <c r="J307" s="17">
        <f t="shared" si="289"/>
        <v>-3.0916420692979642E-2</v>
      </c>
      <c r="K307" s="17">
        <f t="shared" si="289"/>
        <v>-1.404498068637573E-3</v>
      </c>
      <c r="L307" s="17">
        <f t="shared" si="289"/>
        <v>7.2232789323087273E-3</v>
      </c>
      <c r="M307" s="17">
        <f t="shared" si="289"/>
        <v>5.5560648079480808E-2</v>
      </c>
      <c r="N307" s="17">
        <f t="shared" si="289"/>
        <v>6.39436474527042E-2</v>
      </c>
      <c r="O307" s="17">
        <f t="shared" si="289"/>
        <v>0.18078024802270251</v>
      </c>
      <c r="P307" s="17">
        <f t="shared" si="289"/>
        <v>0.18470592023383461</v>
      </c>
      <c r="Q307" s="17">
        <f t="shared" si="289"/>
        <v>0.21934793331103014</v>
      </c>
      <c r="S307" s="17">
        <f>_xlfn.T.DIST.2T((ABS(B307)*SQRT(37))/SQRT(1-B307^2),37)</f>
        <v>0.37947853433443335</v>
      </c>
      <c r="T307" s="17">
        <f t="shared" ref="T307:AH309" si="290">_xlfn.T.DIST.2T((ABS(C307)*SQRT(37))/SQRT(1-C307^2),37)</f>
        <v>0.88471054578573305</v>
      </c>
      <c r="U307" s="17">
        <f t="shared" si="290"/>
        <v>0.75960820415457575</v>
      </c>
      <c r="V307" s="17">
        <f t="shared" si="290"/>
        <v>0.86844033854138403</v>
      </c>
      <c r="W307" s="17">
        <f t="shared" si="290"/>
        <v>0.5863198565216341</v>
      </c>
      <c r="X307" s="17">
        <f t="shared" si="290"/>
        <v>0.94183202710711234</v>
      </c>
      <c r="Y307" s="17">
        <f t="shared" si="290"/>
        <v>0.89451851956465944</v>
      </c>
      <c r="Z307" s="17">
        <f t="shared" si="290"/>
        <v>0.38079896028723759</v>
      </c>
      <c r="AA307" s="17">
        <f t="shared" si="290"/>
        <v>0.8517893886471134</v>
      </c>
      <c r="AB307" s="17">
        <f t="shared" si="290"/>
        <v>0.99322946469233442</v>
      </c>
      <c r="AC307" s="17">
        <f t="shared" si="290"/>
        <v>0.96518959494059575</v>
      </c>
      <c r="AD307" s="17">
        <f t="shared" si="290"/>
        <v>0.73691101131365921</v>
      </c>
      <c r="AE307" s="17">
        <f t="shared" si="290"/>
        <v>0.69895475437382848</v>
      </c>
      <c r="AF307" s="17">
        <f t="shared" si="290"/>
        <v>0.27074624644992284</v>
      </c>
      <c r="AG307" s="17">
        <f t="shared" si="290"/>
        <v>0.26030192605885916</v>
      </c>
      <c r="AH307" s="17">
        <f t="shared" si="290"/>
        <v>0.17970445902540674</v>
      </c>
      <c r="AM307" s="66" t="s">
        <v>160</v>
      </c>
      <c r="AN307" s="17">
        <f t="shared" ref="AN307:BS307" si="291">CORREL($Z$237:$Z$275,CU$197:CU$235)</f>
        <v>-0.1175006578682934</v>
      </c>
      <c r="AO307" s="17">
        <f t="shared" si="291"/>
        <v>0.13532634197933219</v>
      </c>
      <c r="AP307" s="17">
        <f t="shared" si="291"/>
        <v>-7.5627703437206928E-2</v>
      </c>
      <c r="AQ307" s="17">
        <f t="shared" si="291"/>
        <v>7.5631740773287728E-2</v>
      </c>
      <c r="AR307" s="17">
        <f t="shared" si="291"/>
        <v>-0.21812016338899051</v>
      </c>
      <c r="AS307" s="17">
        <f t="shared" si="291"/>
        <v>-0.18094568463318569</v>
      </c>
      <c r="AT307" s="17">
        <f t="shared" si="291"/>
        <v>-9.5863264933837816E-2</v>
      </c>
      <c r="AU307" s="17">
        <f t="shared" si="291"/>
        <v>-0.14400443081492259</v>
      </c>
      <c r="AV307" s="17">
        <f t="shared" si="291"/>
        <v>-1.589808493967548E-2</v>
      </c>
      <c r="AW307" s="17">
        <f t="shared" si="291"/>
        <v>-7.3562094782105597E-2</v>
      </c>
      <c r="AX307" s="17">
        <f t="shared" si="291"/>
        <v>-0.10499953730836402</v>
      </c>
      <c r="AY307" s="17">
        <f t="shared" si="291"/>
        <v>5.7713355587577148E-2</v>
      </c>
      <c r="AZ307" s="69">
        <f t="shared" si="291"/>
        <v>-8.1946618968587789E-3</v>
      </c>
      <c r="BA307" s="17">
        <f t="shared" si="291"/>
        <v>-0.14850877949958233</v>
      </c>
      <c r="BB307" s="17">
        <f t="shared" si="291"/>
        <v>-8.5011371711736866E-2</v>
      </c>
      <c r="BC307" s="17">
        <f t="shared" si="291"/>
        <v>-0.18068191107249906</v>
      </c>
      <c r="BD307" s="17">
        <f t="shared" si="291"/>
        <v>-0.13828667572884781</v>
      </c>
      <c r="BE307" s="17">
        <f t="shared" si="291"/>
        <v>-0.17924210731758614</v>
      </c>
      <c r="BF307" s="17">
        <f t="shared" si="291"/>
        <v>-0.199320502254653</v>
      </c>
      <c r="BG307" s="17">
        <f t="shared" si="291"/>
        <v>-0.16737906938665084</v>
      </c>
      <c r="BH307" s="17">
        <f t="shared" si="291"/>
        <v>-0.1473248110484269</v>
      </c>
      <c r="BI307" s="17">
        <f t="shared" si="291"/>
        <v>7.9690516460366886E-2</v>
      </c>
      <c r="BJ307" s="17">
        <f t="shared" si="291"/>
        <v>8.5229769841271966E-2</v>
      </c>
      <c r="BK307" s="17">
        <f t="shared" si="291"/>
        <v>-0.16601559828055509</v>
      </c>
      <c r="BL307" s="17">
        <f t="shared" si="291"/>
        <v>-1.4557939668814161E-2</v>
      </c>
      <c r="BM307" s="69">
        <f t="shared" si="291"/>
        <v>-7.4647662292808711E-2</v>
      </c>
      <c r="BN307" s="17">
        <f t="shared" si="291"/>
        <v>-0.10568912230758166</v>
      </c>
      <c r="BO307" s="17">
        <f t="shared" si="291"/>
        <v>-5.4126556269157383E-2</v>
      </c>
      <c r="BP307" s="17">
        <f t="shared" si="291"/>
        <v>-0.16181465840253936</v>
      </c>
      <c r="BQ307" s="17">
        <f t="shared" si="291"/>
        <v>-7.8295968830506893E-2</v>
      </c>
      <c r="BR307" s="17">
        <f t="shared" si="291"/>
        <v>-0.19269280220824464</v>
      </c>
      <c r="BS307" s="17">
        <f t="shared" si="291"/>
        <v>-0.10726072825808533</v>
      </c>
      <c r="BT307" s="17">
        <f t="shared" ref="BT307:CM307" si="292">CORREL($Z$237:$Z$275,EA$197:EA$235)</f>
        <v>-0.12854243720998268</v>
      </c>
      <c r="BU307" s="17">
        <f t="shared" si="292"/>
        <v>-0.14462003415674252</v>
      </c>
      <c r="BV307" s="17">
        <f t="shared" si="292"/>
        <v>-0.15036022437259794</v>
      </c>
      <c r="BW307" s="17">
        <f t="shared" si="292"/>
        <v>-0.23758410004177768</v>
      </c>
      <c r="BX307" s="17">
        <f t="shared" si="292"/>
        <v>-0.16087146117110832</v>
      </c>
      <c r="BY307" s="17">
        <f t="shared" si="292"/>
        <v>5.7397838518984168E-2</v>
      </c>
      <c r="BZ307" s="69">
        <f t="shared" si="292"/>
        <v>-9.0652121578553249E-2</v>
      </c>
      <c r="CA307" s="17">
        <f t="shared" si="292"/>
        <v>-1.5185612821231117E-2</v>
      </c>
      <c r="CB307" s="17">
        <f t="shared" si="292"/>
        <v>0.44334622030496829</v>
      </c>
      <c r="CC307" s="17">
        <f t="shared" si="292"/>
        <v>0.35982830332740467</v>
      </c>
      <c r="CD307" s="17">
        <f t="shared" si="292"/>
        <v>0.36814557721245256</v>
      </c>
      <c r="CE307" s="17">
        <f t="shared" si="292"/>
        <v>-6.8962492360799266E-2</v>
      </c>
      <c r="CF307" s="17">
        <f t="shared" si="292"/>
        <v>-0.11165234455873681</v>
      </c>
      <c r="CG307" s="17">
        <f t="shared" si="292"/>
        <v>0.11834923110073667</v>
      </c>
      <c r="CH307" s="17">
        <f t="shared" si="292"/>
        <v>7.2474222461400603E-2</v>
      </c>
      <c r="CI307" s="17">
        <f t="shared" si="292"/>
        <v>3.378139033518443E-2</v>
      </c>
      <c r="CJ307" s="17">
        <f t="shared" si="292"/>
        <v>-3.0996650763685463E-2</v>
      </c>
      <c r="CK307" s="17">
        <f t="shared" si="292"/>
        <v>0.11561856357759924</v>
      </c>
      <c r="CL307" s="17">
        <f t="shared" si="292"/>
        <v>0.11561856357759924</v>
      </c>
      <c r="CM307" s="17">
        <f t="shared" si="292"/>
        <v>0.12938665528197801</v>
      </c>
    </row>
    <row r="308" spans="1:91">
      <c r="A308" s="66" t="s">
        <v>224</v>
      </c>
      <c r="B308" s="17">
        <f>CORREL($AA$237:$AA$275,H$47:H$85)</f>
        <v>-0.14489648233266592</v>
      </c>
      <c r="C308" s="17">
        <f t="shared" ref="C308:Q308" si="293">CORREL($AA$237:$AA$275,I$47:I$85)</f>
        <v>-0.20010726172052642</v>
      </c>
      <c r="D308" s="17">
        <f t="shared" si="293"/>
        <v>-0.3061668673312094</v>
      </c>
      <c r="E308" s="17">
        <f t="shared" si="293"/>
        <v>-0.27310070348737786</v>
      </c>
      <c r="F308" s="17">
        <f t="shared" si="293"/>
        <v>-0.2544772131402871</v>
      </c>
      <c r="G308" s="17">
        <f t="shared" si="293"/>
        <v>-0.15627356016640248</v>
      </c>
      <c r="H308" s="17">
        <f t="shared" si="293"/>
        <v>-2.2891382222627595E-2</v>
      </c>
      <c r="I308" s="17">
        <f t="shared" si="293"/>
        <v>6.9742315103827793E-2</v>
      </c>
      <c r="J308" s="17">
        <f t="shared" si="293"/>
        <v>7.8213499858512496E-3</v>
      </c>
      <c r="K308" s="17">
        <f t="shared" si="293"/>
        <v>6.6943903984048925E-2</v>
      </c>
      <c r="L308" s="17">
        <f t="shared" si="293"/>
        <v>8.0958387824100628E-2</v>
      </c>
      <c r="M308" s="17">
        <f t="shared" si="293"/>
        <v>6.9927876630184072E-2</v>
      </c>
      <c r="N308" s="17">
        <f t="shared" si="293"/>
        <v>0.10863120165576795</v>
      </c>
      <c r="O308" s="17">
        <f t="shared" si="293"/>
        <v>4.6515809848769643E-2</v>
      </c>
      <c r="P308" s="17">
        <f t="shared" si="293"/>
        <v>2.8789382523825874E-2</v>
      </c>
      <c r="Q308" s="17">
        <f t="shared" si="293"/>
        <v>0.40598670166470563</v>
      </c>
      <c r="S308" s="17">
        <f t="shared" ref="S308:S309" si="294">_xlfn.T.DIST.2T((ABS(B308)*SQRT(37))/SQRT(1-B308^2),37)</f>
        <v>0.37880780306296347</v>
      </c>
      <c r="T308" s="17">
        <f t="shared" si="290"/>
        <v>0.22193057312585254</v>
      </c>
      <c r="U308" s="17">
        <f t="shared" si="290"/>
        <v>5.8012034817780243E-2</v>
      </c>
      <c r="V308" s="17">
        <f t="shared" si="290"/>
        <v>9.2535635683112752E-2</v>
      </c>
      <c r="W308" s="17">
        <f t="shared" si="290"/>
        <v>0.11796641312811823</v>
      </c>
      <c r="X308" s="17">
        <f t="shared" si="290"/>
        <v>0.34209699274756078</v>
      </c>
      <c r="Y308" s="17">
        <f t="shared" si="290"/>
        <v>0.88998478368831058</v>
      </c>
      <c r="Z308" s="17">
        <f t="shared" si="290"/>
        <v>0.67310934586567106</v>
      </c>
      <c r="AA308" s="17">
        <f t="shared" si="290"/>
        <v>0.96230935050109556</v>
      </c>
      <c r="AB308" s="17">
        <f t="shared" si="290"/>
        <v>0.68553823611541376</v>
      </c>
      <c r="AC308" s="17">
        <f t="shared" si="290"/>
        <v>0.62417559826908253</v>
      </c>
      <c r="AD308" s="17">
        <f t="shared" si="290"/>
        <v>0.67228816541642356</v>
      </c>
      <c r="AE308" s="17">
        <f t="shared" si="290"/>
        <v>0.51035700494403236</v>
      </c>
      <c r="AF308" s="17">
        <f t="shared" si="290"/>
        <v>0.77856309345509189</v>
      </c>
      <c r="AG308" s="17">
        <f t="shared" si="290"/>
        <v>0.86188431404276977</v>
      </c>
      <c r="AH308" s="17">
        <f t="shared" si="290"/>
        <v>1.0335497381287518E-2</v>
      </c>
      <c r="AM308" s="66" t="s">
        <v>224</v>
      </c>
      <c r="AN308" s="17">
        <f t="shared" ref="AN308:BS308" si="295">CORREL($AA$237:$AA$275,CU$197:CU$235)</f>
        <v>0.22886175512963133</v>
      </c>
      <c r="AO308" s="17">
        <f t="shared" si="295"/>
        <v>-9.9528392998287571E-3</v>
      </c>
      <c r="AP308" s="17">
        <f t="shared" si="295"/>
        <v>0.11424193029020593</v>
      </c>
      <c r="AQ308" s="17">
        <f t="shared" si="295"/>
        <v>0.26811158200041396</v>
      </c>
      <c r="AR308" s="17">
        <f t="shared" si="295"/>
        <v>0.25796900293320157</v>
      </c>
      <c r="AS308" s="17">
        <f t="shared" si="295"/>
        <v>0.25267294404891438</v>
      </c>
      <c r="AT308" s="17">
        <f t="shared" si="295"/>
        <v>0.26558497867593139</v>
      </c>
      <c r="AU308" s="17">
        <f t="shared" si="295"/>
        <v>0.20827067742599717</v>
      </c>
      <c r="AV308" s="17">
        <f t="shared" si="295"/>
        <v>0.27151749017294546</v>
      </c>
      <c r="AW308" s="17">
        <f t="shared" si="295"/>
        <v>0.2920824443277848</v>
      </c>
      <c r="AX308" s="17">
        <f t="shared" si="295"/>
        <v>0.29867672558227082</v>
      </c>
      <c r="AY308" s="17">
        <f t="shared" si="295"/>
        <v>4.4090917737342659E-2</v>
      </c>
      <c r="AZ308" s="68">
        <f t="shared" si="295"/>
        <v>0.22805622870371359</v>
      </c>
      <c r="BA308" s="17">
        <f t="shared" si="295"/>
        <v>0.32804538168367298</v>
      </c>
      <c r="BB308" s="17">
        <f t="shared" si="295"/>
        <v>3.5708636221315343E-2</v>
      </c>
      <c r="BC308" s="17">
        <f t="shared" si="295"/>
        <v>0.21124468204548807</v>
      </c>
      <c r="BD308" s="17">
        <f t="shared" si="295"/>
        <v>0.19148314949486672</v>
      </c>
      <c r="BE308" s="17">
        <f t="shared" si="295"/>
        <v>0.25820848864406271</v>
      </c>
      <c r="BF308" s="17">
        <f t="shared" si="295"/>
        <v>0.3687740848486164</v>
      </c>
      <c r="BG308" s="17">
        <f t="shared" si="295"/>
        <v>0.18244162591317989</v>
      </c>
      <c r="BH308" s="17">
        <f t="shared" si="295"/>
        <v>0.23885617658542643</v>
      </c>
      <c r="BI308" s="17">
        <f t="shared" si="295"/>
        <v>0.15777742741062334</v>
      </c>
      <c r="BJ308" s="17">
        <f t="shared" si="295"/>
        <v>5.9802557049259568E-2</v>
      </c>
      <c r="BK308" s="17">
        <f t="shared" si="295"/>
        <v>0.37182289317858708</v>
      </c>
      <c r="BL308" s="17">
        <f t="shared" si="295"/>
        <v>0.13145967238601594</v>
      </c>
      <c r="BM308" s="68">
        <f t="shared" si="295"/>
        <v>0.25726538292220913</v>
      </c>
      <c r="BN308" s="17">
        <f t="shared" si="295"/>
        <v>3.1799018313241674E-2</v>
      </c>
      <c r="BO308" s="17">
        <f t="shared" si="295"/>
        <v>-0.20296278775908141</v>
      </c>
      <c r="BP308" s="17">
        <f t="shared" si="295"/>
        <v>-0.10299584791335792</v>
      </c>
      <c r="BQ308" s="17">
        <f t="shared" si="295"/>
        <v>5.265645853378724E-2</v>
      </c>
      <c r="BR308" s="17">
        <f t="shared" si="295"/>
        <v>0.16289657018673462</v>
      </c>
      <c r="BS308" s="17">
        <f t="shared" si="295"/>
        <v>4.3905793837186943E-2</v>
      </c>
      <c r="BT308" s="17">
        <f t="shared" ref="BT308:CM308" si="296">CORREL($AA$237:$AA$275,EA$197:EA$235)</f>
        <v>9.7818172370197243E-2</v>
      </c>
      <c r="BU308" s="17">
        <f t="shared" si="296"/>
        <v>3.6745228040830323E-3</v>
      </c>
      <c r="BV308" s="17">
        <f t="shared" si="296"/>
        <v>6.7654272457765216E-2</v>
      </c>
      <c r="BW308" s="17">
        <f t="shared" si="296"/>
        <v>0.13465462406326847</v>
      </c>
      <c r="BX308" s="17">
        <f t="shared" si="296"/>
        <v>1.6693175685389298E-2</v>
      </c>
      <c r="BY308" s="17">
        <f t="shared" si="296"/>
        <v>1.079080989671732E-3</v>
      </c>
      <c r="BZ308" s="68">
        <f t="shared" si="296"/>
        <v>5.5605799280970619E-2</v>
      </c>
      <c r="CA308" s="17">
        <f t="shared" si="296"/>
        <v>0.18285831545901002</v>
      </c>
      <c r="CB308" s="17">
        <f t="shared" si="296"/>
        <v>0.19106294759209869</v>
      </c>
      <c r="CC308" s="17">
        <f t="shared" si="296"/>
        <v>0.21947284264831415</v>
      </c>
      <c r="CD308" s="17">
        <f t="shared" si="296"/>
        <v>0.26521664698730713</v>
      </c>
      <c r="CE308" s="17">
        <f t="shared" si="296"/>
        <v>0.10665216265232555</v>
      </c>
      <c r="CF308" s="17">
        <f t="shared" si="296"/>
        <v>0.20586303767106678</v>
      </c>
      <c r="CG308" s="17">
        <f t="shared" si="296"/>
        <v>0.17478867631939946</v>
      </c>
      <c r="CH308" s="17">
        <f t="shared" si="296"/>
        <v>0.18865331342466318</v>
      </c>
      <c r="CI308" s="17">
        <f t="shared" si="296"/>
        <v>0.30711211062681687</v>
      </c>
      <c r="CJ308" s="17">
        <f t="shared" si="296"/>
        <v>0.30573544556930382</v>
      </c>
      <c r="CK308" s="17">
        <f t="shared" si="296"/>
        <v>0.19651236874363148</v>
      </c>
      <c r="CL308" s="17">
        <f t="shared" si="296"/>
        <v>0.19651236874363148</v>
      </c>
      <c r="CM308" s="17">
        <f t="shared" si="296"/>
        <v>0.14156605011614032</v>
      </c>
    </row>
    <row r="309" spans="1:91">
      <c r="A309" s="66" t="s">
        <v>225</v>
      </c>
      <c r="B309" s="17">
        <f>CORREL($AB$237:$AB$275,H$47:H$85)</f>
        <v>-6.2595404561740925E-2</v>
      </c>
      <c r="C309" s="17">
        <f t="shared" ref="C309:Q309" si="297">CORREL($AB$237:$AB$275,I$47:I$85)</f>
        <v>-0.25352798389397546</v>
      </c>
      <c r="D309" s="17">
        <f t="shared" si="297"/>
        <v>-0.10768875013045162</v>
      </c>
      <c r="E309" s="17">
        <f t="shared" si="297"/>
        <v>-0.18441081884444233</v>
      </c>
      <c r="F309" s="17">
        <f t="shared" si="297"/>
        <v>-8.0796717055640843E-2</v>
      </c>
      <c r="G309" s="17">
        <f t="shared" si="297"/>
        <v>-5.6203780945304717E-3</v>
      </c>
      <c r="H309" s="17">
        <f t="shared" si="297"/>
        <v>0.20682670560981514</v>
      </c>
      <c r="I309" s="17">
        <f t="shared" si="297"/>
        <v>0.11907648683040041</v>
      </c>
      <c r="J309" s="17">
        <f t="shared" si="297"/>
        <v>-0.14346280856609803</v>
      </c>
      <c r="K309" s="17">
        <f t="shared" si="297"/>
        <v>-8.4924364903214797E-2</v>
      </c>
      <c r="L309" s="17">
        <f t="shared" si="297"/>
        <v>-5.5852437699790624E-3</v>
      </c>
      <c r="M309" s="17">
        <f t="shared" si="297"/>
        <v>6.271810258676129E-2</v>
      </c>
      <c r="N309" s="17">
        <f t="shared" si="297"/>
        <v>8.0141696458863668E-3</v>
      </c>
      <c r="O309" s="17">
        <f t="shared" si="297"/>
        <v>0.10250606147916805</v>
      </c>
      <c r="P309" s="17">
        <f t="shared" si="297"/>
        <v>0.25907193732770667</v>
      </c>
      <c r="Q309" s="17">
        <f t="shared" si="297"/>
        <v>-0.21085995928961554</v>
      </c>
      <c r="S309" s="17">
        <f t="shared" si="294"/>
        <v>0.70501359144284137</v>
      </c>
      <c r="T309" s="17">
        <f t="shared" si="290"/>
        <v>0.1193907226974556</v>
      </c>
      <c r="U309" s="17">
        <f t="shared" si="290"/>
        <v>0.51405469383879354</v>
      </c>
      <c r="V309" s="17">
        <f t="shared" si="290"/>
        <v>0.26107762225609221</v>
      </c>
      <c r="W309" s="17">
        <f t="shared" si="290"/>
        <v>0.62487040030321306</v>
      </c>
      <c r="X309" s="17">
        <f t="shared" si="290"/>
        <v>0.97291103764483888</v>
      </c>
      <c r="Y309" s="17">
        <f t="shared" si="290"/>
        <v>0.20647385774739174</v>
      </c>
      <c r="Z309" s="17">
        <f t="shared" si="290"/>
        <v>0.47028649262084909</v>
      </c>
      <c r="AA309" s="17">
        <f t="shared" si="290"/>
        <v>0.38359301640815324</v>
      </c>
      <c r="AB309" s="17">
        <f t="shared" si="290"/>
        <v>0.60723280027209459</v>
      </c>
      <c r="AC309" s="17">
        <f t="shared" si="290"/>
        <v>0.97308031539659512</v>
      </c>
      <c r="AD309" s="17">
        <f t="shared" si="290"/>
        <v>0.70446145235301927</v>
      </c>
      <c r="AE309" s="17">
        <f t="shared" si="290"/>
        <v>0.96138085100573267</v>
      </c>
      <c r="AF309" s="17">
        <f t="shared" si="290"/>
        <v>0.53462481401961082</v>
      </c>
      <c r="AG309" s="17">
        <f t="shared" si="290"/>
        <v>0.11125213455449315</v>
      </c>
      <c r="AH309" s="17">
        <f t="shared" si="290"/>
        <v>0.19756469700301676</v>
      </c>
      <c r="AM309" s="66" t="s">
        <v>225</v>
      </c>
      <c r="AN309" s="17">
        <f t="shared" ref="AN309:BS309" si="298">CORREL($AB$237:$AB$275,CU$197:CU$235)</f>
        <v>0.46202413019435418</v>
      </c>
      <c r="AO309" s="17">
        <f t="shared" si="298"/>
        <v>0.21969199452776694</v>
      </c>
      <c r="AP309" s="17">
        <f t="shared" si="298"/>
        <v>0.18803422889273413</v>
      </c>
      <c r="AQ309" s="17">
        <f t="shared" si="298"/>
        <v>0.11772775961388827</v>
      </c>
      <c r="AR309" s="17">
        <f t="shared" si="298"/>
        <v>0.13616924547226422</v>
      </c>
      <c r="AS309" s="17">
        <f t="shared" si="298"/>
        <v>0.42292718282294178</v>
      </c>
      <c r="AT309" s="17">
        <f t="shared" si="298"/>
        <v>-7.5909913938011581E-2</v>
      </c>
      <c r="AU309" s="17">
        <f t="shared" si="298"/>
        <v>0.3178919608381196</v>
      </c>
      <c r="AV309" s="17">
        <f t="shared" si="298"/>
        <v>0.20062264861061291</v>
      </c>
      <c r="AW309" s="17">
        <f t="shared" si="298"/>
        <v>8.9721899191233273E-2</v>
      </c>
      <c r="AX309" s="17">
        <f t="shared" si="298"/>
        <v>0.18253692098472987</v>
      </c>
      <c r="AY309" s="17">
        <f t="shared" si="298"/>
        <v>0.28208631133438755</v>
      </c>
      <c r="AZ309" s="68">
        <f t="shared" si="298"/>
        <v>0.11163252880670399</v>
      </c>
      <c r="BA309" s="17">
        <f t="shared" si="298"/>
        <v>9.357743378423268E-2</v>
      </c>
      <c r="BB309" s="17">
        <f t="shared" si="298"/>
        <v>-6.9632072714667717E-3</v>
      </c>
      <c r="BC309" s="17">
        <f t="shared" si="298"/>
        <v>-0.21354154053268351</v>
      </c>
      <c r="BD309" s="17">
        <f t="shared" si="298"/>
        <v>-0.11149844007618137</v>
      </c>
      <c r="BE309" s="17">
        <f t="shared" si="298"/>
        <v>-5.7741607170341443E-2</v>
      </c>
      <c r="BF309" s="17">
        <f t="shared" si="298"/>
        <v>1.3919828439739114E-2</v>
      </c>
      <c r="BG309" s="17">
        <f t="shared" si="298"/>
        <v>-0.23040344870129925</v>
      </c>
      <c r="BH309" s="17">
        <f t="shared" si="298"/>
        <v>-2.7348125468484093E-2</v>
      </c>
      <c r="BI309" s="17">
        <f t="shared" si="298"/>
        <v>3.4342915157610423E-3</v>
      </c>
      <c r="BJ309" s="17">
        <f t="shared" si="298"/>
        <v>-5.6524211329131983E-2</v>
      </c>
      <c r="BK309" s="17">
        <f t="shared" si="298"/>
        <v>-8.795654065528534E-2</v>
      </c>
      <c r="BL309" s="17">
        <f t="shared" si="298"/>
        <v>-0.29737497441500993</v>
      </c>
      <c r="BM309" s="68">
        <f t="shared" si="298"/>
        <v>-0.32362292734162534</v>
      </c>
      <c r="BN309" s="17">
        <f t="shared" si="298"/>
        <v>0.37530701674312916</v>
      </c>
      <c r="BO309" s="17">
        <f t="shared" si="298"/>
        <v>0.34288929695526471</v>
      </c>
      <c r="BP309" s="17">
        <f t="shared" si="298"/>
        <v>0.33722043946350838</v>
      </c>
      <c r="BQ309" s="17">
        <f t="shared" si="298"/>
        <v>0.3344899223984707</v>
      </c>
      <c r="BR309" s="17">
        <f t="shared" si="298"/>
        <v>6.7082120773784809E-2</v>
      </c>
      <c r="BS309" s="17">
        <f t="shared" si="298"/>
        <v>0.35274050996869954</v>
      </c>
      <c r="BT309" s="17">
        <f t="shared" ref="BT309:CM309" si="299">CORREL($AB$237:$AB$275,EA$197:EA$235)</f>
        <v>-8.3048451688612454E-2</v>
      </c>
      <c r="BU309" s="17">
        <f t="shared" si="299"/>
        <v>0.27673050234303082</v>
      </c>
      <c r="BV309" s="17">
        <f t="shared" si="299"/>
        <v>0.12723899831983501</v>
      </c>
      <c r="BW309" s="17">
        <f t="shared" si="299"/>
        <v>7.6032764417692605E-2</v>
      </c>
      <c r="BX309" s="17">
        <f t="shared" si="299"/>
        <v>0.13959013647282431</v>
      </c>
      <c r="BY309" s="17">
        <f t="shared" si="299"/>
        <v>0.40571441402451497</v>
      </c>
      <c r="BZ309" s="68">
        <f t="shared" si="299"/>
        <v>0.26318636952082874</v>
      </c>
      <c r="CA309" s="17">
        <f t="shared" si="299"/>
        <v>0.46612479076642677</v>
      </c>
      <c r="CB309" s="17">
        <f t="shared" si="299"/>
        <v>-4.9297872171767503E-4</v>
      </c>
      <c r="CC309" s="17">
        <f t="shared" si="299"/>
        <v>1.6191332728044152E-2</v>
      </c>
      <c r="CD309" s="17">
        <f t="shared" si="299"/>
        <v>-4.7238420068165879E-2</v>
      </c>
      <c r="CE309" s="17">
        <f t="shared" si="299"/>
        <v>0.33442426222875676</v>
      </c>
      <c r="CF309" s="17">
        <f t="shared" si="299"/>
        <v>0.45018245936679258</v>
      </c>
      <c r="CG309" s="17">
        <f t="shared" si="299"/>
        <v>8.6956460871534816E-2</v>
      </c>
      <c r="CH309" s="17">
        <f t="shared" si="299"/>
        <v>0.44763476612439335</v>
      </c>
      <c r="CI309" s="17">
        <f t="shared" si="299"/>
        <v>0.24911328092696255</v>
      </c>
      <c r="CJ309" s="17">
        <f t="shared" si="299"/>
        <v>9.7296846907219084E-2</v>
      </c>
      <c r="CK309" s="17">
        <f t="shared" si="299"/>
        <v>0.33991162760747046</v>
      </c>
      <c r="CL309" s="17">
        <f t="shared" si="299"/>
        <v>0.33991162760747046</v>
      </c>
      <c r="CM309" s="17">
        <f t="shared" si="299"/>
        <v>0.17514886581860334</v>
      </c>
    </row>
    <row r="310" spans="1:91">
      <c r="A310" s="66" t="s">
        <v>226</v>
      </c>
      <c r="B310" s="17">
        <f>CORREL($AC$237:$AC$275,H$47:H$85)</f>
        <v>4.2689855332388664E-2</v>
      </c>
      <c r="C310" s="17">
        <f t="shared" ref="C310:Q310" si="300">CORREL($AC$237:$AC$275,I$47:I$85)</f>
        <v>-1.2768424933810493E-2</v>
      </c>
      <c r="D310" s="17">
        <f t="shared" si="300"/>
        <v>-1.7959081676133467E-2</v>
      </c>
      <c r="E310" s="17">
        <f t="shared" si="300"/>
        <v>-5.0061521118500575E-2</v>
      </c>
      <c r="F310" s="17">
        <f t="shared" si="300"/>
        <v>-7.1170840655730205E-2</v>
      </c>
      <c r="G310" s="17">
        <f t="shared" si="300"/>
        <v>-5.0989547413216173E-2</v>
      </c>
      <c r="H310" s="17">
        <f t="shared" si="300"/>
        <v>6.8353552986519184E-2</v>
      </c>
      <c r="I310" s="17">
        <f t="shared" si="300"/>
        <v>-1.1274246759229828E-2</v>
      </c>
      <c r="J310" s="17">
        <f t="shared" si="300"/>
        <v>5.1754283239794509E-2</v>
      </c>
      <c r="K310" s="17">
        <f t="shared" si="300"/>
        <v>9.9134786140625528E-2</v>
      </c>
      <c r="L310" s="17">
        <f t="shared" si="300"/>
        <v>7.0639118778175081E-2</v>
      </c>
      <c r="M310" s="17">
        <f t="shared" si="300"/>
        <v>3.8396354009308013E-2</v>
      </c>
      <c r="N310" s="17">
        <f t="shared" si="300"/>
        <v>-1.6372216759645553E-3</v>
      </c>
      <c r="O310" s="17">
        <f t="shared" si="300"/>
        <v>-5.3593919422181774E-3</v>
      </c>
      <c r="P310" s="17">
        <f t="shared" si="300"/>
        <v>-2.7246306438079272E-2</v>
      </c>
      <c r="Q310" s="17">
        <f t="shared" si="300"/>
        <v>-0.11058723161446292</v>
      </c>
      <c r="S310" s="17">
        <f>_xlfn.T.DIST.2T((ABS(B310)*SQRT(30))/SQRT(1-B310^2),30)</f>
        <v>0.81654736949703755</v>
      </c>
      <c r="T310" s="17">
        <f t="shared" ref="T310:AH310" si="301">_xlfn.T.DIST.2T((ABS(C310)*SQRT(30))/SQRT(1-C310^2),30)</f>
        <v>0.9447045712427502</v>
      </c>
      <c r="U310" s="17">
        <f t="shared" si="301"/>
        <v>0.92228353785662376</v>
      </c>
      <c r="V310" s="17">
        <f t="shared" si="301"/>
        <v>0.78554954612438943</v>
      </c>
      <c r="W310" s="17">
        <f t="shared" si="301"/>
        <v>0.69869947971121826</v>
      </c>
      <c r="X310" s="17">
        <f t="shared" si="301"/>
        <v>0.78166892942949961</v>
      </c>
      <c r="Y310" s="17">
        <f t="shared" si="301"/>
        <v>0.71010321537515986</v>
      </c>
      <c r="Z310" s="17">
        <f t="shared" si="301"/>
        <v>0.95116713411804255</v>
      </c>
      <c r="AA310" s="17">
        <f t="shared" si="301"/>
        <v>0.77847499280050103</v>
      </c>
      <c r="AB310" s="17">
        <f t="shared" si="301"/>
        <v>0.58932654712366705</v>
      </c>
      <c r="AC310" s="17">
        <f t="shared" si="301"/>
        <v>0.70084692262607451</v>
      </c>
      <c r="AD310" s="17">
        <f t="shared" si="301"/>
        <v>0.83473107961781712</v>
      </c>
      <c r="AE310" s="17">
        <f t="shared" si="301"/>
        <v>0.99290447898309253</v>
      </c>
      <c r="AF310" s="17">
        <f t="shared" si="301"/>
        <v>0.97677586508433656</v>
      </c>
      <c r="AG310" s="17">
        <f t="shared" si="301"/>
        <v>0.88232422292832546</v>
      </c>
      <c r="AH310" s="17">
        <f t="shared" si="301"/>
        <v>0.54681504871545061</v>
      </c>
      <c r="AM310" s="66" t="s">
        <v>226</v>
      </c>
      <c r="AN310" s="17">
        <f t="shared" ref="AN310:BS310" si="302">CORREL($AC$237:$AC$275,CU$197:CU$235)</f>
        <v>4.1453505411081407E-2</v>
      </c>
      <c r="AO310" s="17">
        <f t="shared" si="302"/>
        <v>0.13578973444223508</v>
      </c>
      <c r="AP310" s="17">
        <f t="shared" si="302"/>
        <v>0.11424417271199185</v>
      </c>
      <c r="AQ310" s="17">
        <f t="shared" si="302"/>
        <v>-1.5029889646143275E-2</v>
      </c>
      <c r="AR310" s="17">
        <f t="shared" si="302"/>
        <v>2.2992410354742254E-2</v>
      </c>
      <c r="AS310" s="17">
        <f t="shared" si="302"/>
        <v>0.1662446916148185</v>
      </c>
      <c r="AT310" s="17">
        <f t="shared" si="302"/>
        <v>6.6705701693932154E-2</v>
      </c>
      <c r="AU310" s="17">
        <f t="shared" si="302"/>
        <v>-9.84155254794679E-2</v>
      </c>
      <c r="AV310" s="17">
        <f t="shared" si="302"/>
        <v>2.0261839724995089E-2</v>
      </c>
      <c r="AW310" s="17">
        <f t="shared" si="302"/>
        <v>-7.1035953081152847E-2</v>
      </c>
      <c r="AX310" s="17">
        <f t="shared" si="302"/>
        <v>7.8631285525463418E-2</v>
      </c>
      <c r="AY310" s="17">
        <f t="shared" si="302"/>
        <v>0.10080959986350556</v>
      </c>
      <c r="AZ310" s="68">
        <f t="shared" si="302"/>
        <v>3.8826220670811463E-2</v>
      </c>
      <c r="BA310" s="17">
        <f t="shared" si="302"/>
        <v>-0.17950292570498022</v>
      </c>
      <c r="BB310" s="17">
        <f t="shared" si="302"/>
        <v>0.20409400135865979</v>
      </c>
      <c r="BC310" s="17">
        <f t="shared" si="302"/>
        <v>0.12313670015020796</v>
      </c>
      <c r="BD310" s="17">
        <f t="shared" si="302"/>
        <v>1.1251364669567292E-2</v>
      </c>
      <c r="BE310" s="17">
        <f t="shared" si="302"/>
        <v>-0.14024275052073842</v>
      </c>
      <c r="BF310" s="17">
        <f t="shared" si="302"/>
        <v>-0.18196554744120183</v>
      </c>
      <c r="BG310" s="17">
        <f t="shared" si="302"/>
        <v>-7.3107998194653398E-2</v>
      </c>
      <c r="BH310" s="17">
        <f t="shared" si="302"/>
        <v>-0.1910999798413964</v>
      </c>
      <c r="BI310" s="17">
        <f t="shared" si="302"/>
        <v>-3.6527406407662243E-2</v>
      </c>
      <c r="BJ310" s="17">
        <f t="shared" si="302"/>
        <v>6.7061649935406156E-2</v>
      </c>
      <c r="BK310" s="17">
        <f t="shared" si="302"/>
        <v>-0.11639915274756006</v>
      </c>
      <c r="BL310" s="17">
        <f t="shared" si="302"/>
        <v>-0.44234241933668017</v>
      </c>
      <c r="BM310" s="68">
        <f t="shared" si="302"/>
        <v>-0.21453872262807691</v>
      </c>
      <c r="BN310" s="17">
        <f t="shared" si="302"/>
        <v>-9.9072521976900599E-2</v>
      </c>
      <c r="BO310" s="17">
        <f t="shared" si="302"/>
        <v>0.12676818398698528</v>
      </c>
      <c r="BP310" s="17">
        <f t="shared" si="302"/>
        <v>0.13313920044226571</v>
      </c>
      <c r="BQ310" s="17">
        <f t="shared" si="302"/>
        <v>8.6759125490347477E-2</v>
      </c>
      <c r="BR310" s="17">
        <f t="shared" si="302"/>
        <v>-2.1415296508908517E-3</v>
      </c>
      <c r="BS310" s="17">
        <f t="shared" si="302"/>
        <v>0.11387817441377879</v>
      </c>
      <c r="BT310" s="17">
        <f t="shared" ref="BT310:CM310" si="303">CORREL($AC$237:$AC$275,EA$197:EA$235)</f>
        <v>-1.4547343111646349E-2</v>
      </c>
      <c r="BU310" s="17">
        <f t="shared" si="303"/>
        <v>-0.21696552504551597</v>
      </c>
      <c r="BV310" s="17">
        <f t="shared" si="303"/>
        <v>-5.7993480312673942E-2</v>
      </c>
      <c r="BW310" s="17">
        <f t="shared" si="303"/>
        <v>-0.21378956799854421</v>
      </c>
      <c r="BX310" s="17">
        <f t="shared" si="303"/>
        <v>7.1938010220025765E-3</v>
      </c>
      <c r="BY310" s="17">
        <f t="shared" si="303"/>
        <v>-7.2837207503509652E-2</v>
      </c>
      <c r="BZ310" s="68">
        <f t="shared" si="303"/>
        <v>-4.5928452050239987E-2</v>
      </c>
      <c r="CA310" s="17">
        <f t="shared" si="303"/>
        <v>0.38264894667158905</v>
      </c>
      <c r="CB310" s="17">
        <f t="shared" si="303"/>
        <v>-0.15230449561258849</v>
      </c>
      <c r="CC310" s="17">
        <f t="shared" si="303"/>
        <v>-0.12730556217855327</v>
      </c>
      <c r="CD310" s="17">
        <f t="shared" si="303"/>
        <v>-0.14131518149002364</v>
      </c>
      <c r="CE310" s="17">
        <f t="shared" si="303"/>
        <v>0.28865516188629303</v>
      </c>
      <c r="CF310" s="17">
        <f t="shared" si="303"/>
        <v>0.38120926934596222</v>
      </c>
      <c r="CG310" s="17">
        <f t="shared" si="303"/>
        <v>0.1674111076894379</v>
      </c>
      <c r="CH310" s="17">
        <f t="shared" si="303"/>
        <v>0.45244022830343061</v>
      </c>
      <c r="CI310" s="17">
        <f t="shared" si="303"/>
        <v>0.11195868756178755</v>
      </c>
      <c r="CJ310" s="17">
        <f t="shared" si="303"/>
        <v>-3.5837011502130596E-2</v>
      </c>
      <c r="CK310" s="17">
        <f t="shared" si="303"/>
        <v>0.28980102677714559</v>
      </c>
      <c r="CL310" s="17">
        <f t="shared" si="303"/>
        <v>0.28980102677714559</v>
      </c>
      <c r="CM310" s="17">
        <f t="shared" si="303"/>
        <v>0.28358749308113673</v>
      </c>
    </row>
    <row r="311" spans="1:91">
      <c r="A311" s="66" t="s">
        <v>161</v>
      </c>
      <c r="B311" s="17">
        <f>CORREL($AD$237:$AD$275,H$47:H$85)</f>
        <v>-9.6539261607878957E-2</v>
      </c>
      <c r="C311" s="17">
        <f t="shared" ref="C311:Q311" si="304">CORREL($AD$237:$AD$275,I$47:I$85)</f>
        <v>2.9884012294138444E-2</v>
      </c>
      <c r="D311" s="17">
        <f t="shared" si="304"/>
        <v>-0.1487775940653559</v>
      </c>
      <c r="E311" s="17">
        <f t="shared" si="304"/>
        <v>-3.5845197782237048E-2</v>
      </c>
      <c r="F311" s="17">
        <f t="shared" si="304"/>
        <v>-8.8385430338956752E-2</v>
      </c>
      <c r="G311" s="17">
        <f t="shared" si="304"/>
        <v>-7.1373277583374542E-2</v>
      </c>
      <c r="H311" s="17">
        <f t="shared" si="304"/>
        <v>-3.6940062452823989E-2</v>
      </c>
      <c r="I311" s="17">
        <f t="shared" si="304"/>
        <v>6.7710847517531175E-2</v>
      </c>
      <c r="J311" s="17">
        <f t="shared" si="304"/>
        <v>-4.473085122006748E-2</v>
      </c>
      <c r="K311" s="17">
        <f t="shared" si="304"/>
        <v>5.1859066751689985E-3</v>
      </c>
      <c r="L311" s="17">
        <f t="shared" si="304"/>
        <v>8.3526396178370543E-2</v>
      </c>
      <c r="M311" s="17">
        <f t="shared" si="304"/>
        <v>0.10412453811344062</v>
      </c>
      <c r="N311" s="17">
        <f t="shared" si="304"/>
        <v>0.11368410075672719</v>
      </c>
      <c r="O311" s="17">
        <f t="shared" si="304"/>
        <v>2.0106548536344408E-2</v>
      </c>
      <c r="P311" s="17">
        <f t="shared" si="304"/>
        <v>4.1430949796416039E-2</v>
      </c>
      <c r="Q311" s="17">
        <f t="shared" si="304"/>
        <v>0.17229791271320707</v>
      </c>
      <c r="S311" s="17">
        <f>_xlfn.T.DIST.2T((ABS(B311)*SQRT(37))/SQRT(1-B311^2),37)</f>
        <v>0.55878944087889271</v>
      </c>
      <c r="T311" s="17">
        <f t="shared" ref="T311:AH317" si="305">_xlfn.T.DIST.2T((ABS(C311)*SQRT(37))/SQRT(1-C311^2),37)</f>
        <v>0.85668639454079321</v>
      </c>
      <c r="U311" s="17">
        <f t="shared" si="305"/>
        <v>0.36603164845130565</v>
      </c>
      <c r="V311" s="17">
        <f t="shared" si="305"/>
        <v>0.82848928833218949</v>
      </c>
      <c r="W311" s="17">
        <f t="shared" si="305"/>
        <v>0.59261017035654295</v>
      </c>
      <c r="X311" s="17">
        <f t="shared" si="305"/>
        <v>0.66590460617391845</v>
      </c>
      <c r="Y311" s="17">
        <f t="shared" si="305"/>
        <v>0.8233323245684856</v>
      </c>
      <c r="Z311" s="17">
        <f t="shared" si="305"/>
        <v>0.6821236324627955</v>
      </c>
      <c r="AA311" s="17">
        <f t="shared" si="305"/>
        <v>0.7868596334769703</v>
      </c>
      <c r="AB311" s="17">
        <f t="shared" si="305"/>
        <v>0.97500440800066523</v>
      </c>
      <c r="AC311" s="17">
        <f t="shared" si="305"/>
        <v>0.6131825182175159</v>
      </c>
      <c r="AD311" s="17">
        <f t="shared" si="305"/>
        <v>0.52815857555469414</v>
      </c>
      <c r="AE311" s="17">
        <f t="shared" si="305"/>
        <v>0.49076200751329635</v>
      </c>
      <c r="AF311" s="17">
        <f t="shared" si="305"/>
        <v>0.90330120840000083</v>
      </c>
      <c r="AG311" s="17">
        <f t="shared" si="305"/>
        <v>0.80225828256890497</v>
      </c>
      <c r="AH311" s="17">
        <f t="shared" si="305"/>
        <v>0.29424196975689865</v>
      </c>
      <c r="AM311" s="66" t="s">
        <v>161</v>
      </c>
      <c r="AN311" s="17">
        <f t="shared" ref="AN311:BS311" si="306">CORREL($AD$237:$AD$275,CU$197:CU$235)</f>
        <v>0.32747461598609295</v>
      </c>
      <c r="AO311" s="17">
        <f t="shared" si="306"/>
        <v>0.29327034876921326</v>
      </c>
      <c r="AP311" s="17">
        <f t="shared" si="306"/>
        <v>0.35513303220873027</v>
      </c>
      <c r="AQ311" s="17">
        <f t="shared" si="306"/>
        <v>0.41497562536885246</v>
      </c>
      <c r="AR311" s="17">
        <f t="shared" si="306"/>
        <v>0.14668558220214101</v>
      </c>
      <c r="AS311" s="17">
        <f t="shared" si="306"/>
        <v>0.32808890154927273</v>
      </c>
      <c r="AT311" s="17">
        <f t="shared" si="306"/>
        <v>0.21303915992595152</v>
      </c>
      <c r="AU311" s="17">
        <f t="shared" si="306"/>
        <v>0.18595272536321991</v>
      </c>
      <c r="AV311" s="17">
        <f t="shared" si="306"/>
        <v>0.32149940708510011</v>
      </c>
      <c r="AW311" s="17">
        <f t="shared" si="306"/>
        <v>0.46845155463348437</v>
      </c>
      <c r="AX311" s="17">
        <f t="shared" si="306"/>
        <v>0.39526796217388621</v>
      </c>
      <c r="AY311" s="17">
        <f t="shared" si="306"/>
        <v>0.28119166969006032</v>
      </c>
      <c r="AZ311" s="68">
        <f t="shared" si="306"/>
        <v>0.37117843142711066</v>
      </c>
      <c r="BA311" s="17">
        <f t="shared" si="306"/>
        <v>0.36183059117284155</v>
      </c>
      <c r="BB311" s="17">
        <f t="shared" si="306"/>
        <v>0.12968023163155717</v>
      </c>
      <c r="BC311" s="17">
        <f t="shared" si="306"/>
        <v>0.11929837868014725</v>
      </c>
      <c r="BD311" s="17">
        <f t="shared" si="306"/>
        <v>0.20919918769905158</v>
      </c>
      <c r="BE311" s="17">
        <f t="shared" si="306"/>
        <v>0.18066679113382003</v>
      </c>
      <c r="BF311" s="17">
        <f t="shared" si="306"/>
        <v>0.3580904631781619</v>
      </c>
      <c r="BG311" s="17">
        <f t="shared" si="306"/>
        <v>1.0515112863973474E-2</v>
      </c>
      <c r="BH311" s="17">
        <f t="shared" si="306"/>
        <v>0.28738460498314217</v>
      </c>
      <c r="BI311" s="17">
        <f t="shared" si="306"/>
        <v>0.23490074012203585</v>
      </c>
      <c r="BJ311" s="17">
        <f t="shared" si="306"/>
        <v>0.25910085164792801</v>
      </c>
      <c r="BK311" s="17">
        <f t="shared" si="306"/>
        <v>0.35633495847900065</v>
      </c>
      <c r="BL311" s="17">
        <f t="shared" si="306"/>
        <v>-0.10709836318687041</v>
      </c>
      <c r="BM311" s="68">
        <f t="shared" si="306"/>
        <v>0.18826603705859107</v>
      </c>
      <c r="BN311" s="17">
        <f t="shared" si="306"/>
        <v>5.8303519466858918E-2</v>
      </c>
      <c r="BO311" s="17">
        <f t="shared" si="306"/>
        <v>3.5718339578655535E-2</v>
      </c>
      <c r="BP311" s="17">
        <f t="shared" si="306"/>
        <v>0.1390307968879127</v>
      </c>
      <c r="BQ311" s="17">
        <f t="shared" si="306"/>
        <v>5.9372739401905621E-2</v>
      </c>
      <c r="BR311" s="17">
        <f t="shared" si="306"/>
        <v>-0.15513823622843106</v>
      </c>
      <c r="BS311" s="17">
        <f t="shared" si="306"/>
        <v>6.400747998650487E-2</v>
      </c>
      <c r="BT311" s="17">
        <f t="shared" ref="BT311:CM311" si="307">CORREL($AD$237:$AD$275,EA$197:EA$235)</f>
        <v>-0.11005362187724617</v>
      </c>
      <c r="BU311" s="17">
        <f t="shared" si="307"/>
        <v>-0.11256647518428693</v>
      </c>
      <c r="BV311" s="17">
        <f t="shared" si="307"/>
        <v>-4.0754083607982092E-2</v>
      </c>
      <c r="BW311" s="17">
        <f t="shared" si="307"/>
        <v>-5.6182906217538117E-2</v>
      </c>
      <c r="BX311" s="17">
        <f t="shared" si="307"/>
        <v>-8.6356423751732331E-2</v>
      </c>
      <c r="BY311" s="17">
        <f t="shared" si="307"/>
        <v>0.12586437583727525</v>
      </c>
      <c r="BZ311" s="68">
        <f t="shared" si="307"/>
        <v>-7.9439054867689891E-3</v>
      </c>
      <c r="CA311" s="17">
        <f t="shared" si="307"/>
        <v>0.35062113234009246</v>
      </c>
      <c r="CB311" s="17">
        <f t="shared" si="307"/>
        <v>0.40037109661145837</v>
      </c>
      <c r="CC311" s="17">
        <f t="shared" si="307"/>
        <v>0.52601640804831284</v>
      </c>
      <c r="CD311" s="17">
        <f t="shared" si="307"/>
        <v>0.50625430948427386</v>
      </c>
      <c r="CE311" s="17">
        <f t="shared" si="307"/>
        <v>0.4129616055023117</v>
      </c>
      <c r="CF311" s="17">
        <f t="shared" si="307"/>
        <v>0.35828650087759406</v>
      </c>
      <c r="CG311" s="17">
        <f t="shared" si="307"/>
        <v>0.44096736684007931</v>
      </c>
      <c r="CH311" s="17">
        <f t="shared" si="307"/>
        <v>0.25640794987655441</v>
      </c>
      <c r="CI311" s="17">
        <f t="shared" si="307"/>
        <v>0.42980903086123612</v>
      </c>
      <c r="CJ311" s="17">
        <f t="shared" si="307"/>
        <v>0.54582892332183364</v>
      </c>
      <c r="CK311" s="17">
        <f t="shared" si="307"/>
        <v>0.52486923421549558</v>
      </c>
      <c r="CL311" s="17">
        <f t="shared" si="307"/>
        <v>0.52486923421549558</v>
      </c>
      <c r="CM311" s="17">
        <f t="shared" si="307"/>
        <v>0.47771046511445986</v>
      </c>
    </row>
    <row r="312" spans="1:91">
      <c r="A312" s="66" t="s">
        <v>211</v>
      </c>
      <c r="B312" s="17">
        <f>CORREL($AE$237:$AE$275,H$47:H$85)</f>
        <v>8.5181158385053038E-2</v>
      </c>
      <c r="C312" s="17">
        <f t="shared" ref="C312:Q312" si="308">CORREL($AE$237:$AE$275,I$47:I$85)</f>
        <v>0.10839124954950626</v>
      </c>
      <c r="D312" s="17">
        <f t="shared" si="308"/>
        <v>0.34180241110834969</v>
      </c>
      <c r="E312" s="17">
        <f t="shared" si="308"/>
        <v>0.31255873687895391</v>
      </c>
      <c r="F312" s="17">
        <f t="shared" si="308"/>
        <v>0.37056473474209306</v>
      </c>
      <c r="G312" s="17">
        <f t="shared" si="308"/>
        <v>0.28378076854113371</v>
      </c>
      <c r="H312" s="17">
        <f t="shared" si="308"/>
        <v>-4.8015476128813697E-2</v>
      </c>
      <c r="I312" s="17">
        <f t="shared" si="308"/>
        <v>5.3285292374470335E-2</v>
      </c>
      <c r="J312" s="17">
        <f t="shared" si="308"/>
        <v>0.19288408551208863</v>
      </c>
      <c r="K312" s="17">
        <f t="shared" si="308"/>
        <v>0.14074308612657896</v>
      </c>
      <c r="L312" s="17">
        <f t="shared" si="308"/>
        <v>4.626695679881454E-2</v>
      </c>
      <c r="M312" s="17">
        <f t="shared" si="308"/>
        <v>7.2555034916543304E-2</v>
      </c>
      <c r="N312" s="17">
        <f t="shared" si="308"/>
        <v>9.2391862143999637E-2</v>
      </c>
      <c r="O312" s="17">
        <f t="shared" si="308"/>
        <v>8.5331616369160937E-2</v>
      </c>
      <c r="P312" s="17">
        <f t="shared" si="308"/>
        <v>-4.0773067543333354E-2</v>
      </c>
      <c r="Q312" s="17">
        <f t="shared" si="308"/>
        <v>-0.20132253264762032</v>
      </c>
      <c r="S312" s="17">
        <f t="shared" ref="S312:S317" si="309">_xlfn.T.DIST.2T((ABS(B312)*SQRT(37))/SQRT(1-B312^2),37)</f>
        <v>0.60614258641085139</v>
      </c>
      <c r="T312" s="17">
        <f t="shared" si="305"/>
        <v>0.51129718482623798</v>
      </c>
      <c r="U312" s="17">
        <f t="shared" si="305"/>
        <v>3.3195006202736715E-2</v>
      </c>
      <c r="V312" s="17">
        <f t="shared" si="305"/>
        <v>5.2712589000583614E-2</v>
      </c>
      <c r="W312" s="17">
        <f t="shared" si="305"/>
        <v>2.0219919132749804E-2</v>
      </c>
      <c r="X312" s="17">
        <f t="shared" si="305"/>
        <v>7.9990070642551078E-2</v>
      </c>
      <c r="Y312" s="17">
        <f t="shared" si="305"/>
        <v>0.77161121590327086</v>
      </c>
      <c r="Z312" s="17">
        <f t="shared" si="305"/>
        <v>0.74732481054472966</v>
      </c>
      <c r="AA312" s="17">
        <f t="shared" si="305"/>
        <v>0.23941232327892192</v>
      </c>
      <c r="AB312" s="17">
        <f t="shared" si="305"/>
        <v>0.39276762202647431</v>
      </c>
      <c r="AC312" s="17">
        <f t="shared" si="305"/>
        <v>0.77971834195574286</v>
      </c>
      <c r="AD312" s="17">
        <f t="shared" si="305"/>
        <v>0.66070258425123107</v>
      </c>
      <c r="AE312" s="17">
        <f t="shared" si="305"/>
        <v>0.57587970456683413</v>
      </c>
      <c r="AF312" s="17">
        <f t="shared" si="305"/>
        <v>0.6055042090604309</v>
      </c>
      <c r="AG312" s="17">
        <f t="shared" si="305"/>
        <v>0.80533724508986793</v>
      </c>
      <c r="AH312" s="17">
        <f t="shared" si="305"/>
        <v>0.21907785639629501</v>
      </c>
      <c r="AM312" s="66" t="s">
        <v>211</v>
      </c>
      <c r="AN312" s="17">
        <f t="shared" ref="AN312:BS312" si="310">CORREL($AE$237:$AE$275,CU$197:CU$235)</f>
        <v>-0.38878024140284451</v>
      </c>
      <c r="AO312" s="17">
        <f t="shared" si="310"/>
        <v>-0.22047371614315459</v>
      </c>
      <c r="AP312" s="17">
        <f t="shared" si="310"/>
        <v>-0.21748632695480119</v>
      </c>
      <c r="AQ312" s="17">
        <f t="shared" si="310"/>
        <v>-0.44406451293634769</v>
      </c>
      <c r="AR312" s="17">
        <f t="shared" si="310"/>
        <v>-0.16278373915839514</v>
      </c>
      <c r="AS312" s="17">
        <f t="shared" si="310"/>
        <v>-0.38590824162360476</v>
      </c>
      <c r="AT312" s="17">
        <f t="shared" si="310"/>
        <v>-0.30758425616712842</v>
      </c>
      <c r="AU312" s="17">
        <f t="shared" si="310"/>
        <v>-0.2983253675189857</v>
      </c>
      <c r="AV312" s="17">
        <f t="shared" si="310"/>
        <v>-0.56159783075007275</v>
      </c>
      <c r="AW312" s="17">
        <f t="shared" si="310"/>
        <v>-0.52754294427582082</v>
      </c>
      <c r="AX312" s="17">
        <f t="shared" si="310"/>
        <v>-0.48478134871662087</v>
      </c>
      <c r="AY312" s="17">
        <f t="shared" si="310"/>
        <v>-0.34832484344096909</v>
      </c>
      <c r="AZ312" s="68">
        <f t="shared" si="310"/>
        <v>-0.3739275761269612</v>
      </c>
      <c r="BA312" s="17">
        <f t="shared" si="310"/>
        <v>-0.19523353973110652</v>
      </c>
      <c r="BB312" s="17">
        <f t="shared" si="310"/>
        <v>0.13355074175263193</v>
      </c>
      <c r="BC312" s="17">
        <f t="shared" si="310"/>
        <v>0.10923059223057879</v>
      </c>
      <c r="BD312" s="17">
        <f t="shared" si="310"/>
        <v>5.3981611007642444E-3</v>
      </c>
      <c r="BE312" s="17">
        <f t="shared" si="310"/>
        <v>-7.5875779877513511E-2</v>
      </c>
      <c r="BF312" s="17">
        <f t="shared" si="310"/>
        <v>-0.21299835686562338</v>
      </c>
      <c r="BG312" s="17">
        <f t="shared" si="310"/>
        <v>0.13299818743122313</v>
      </c>
      <c r="BH312" s="17">
        <f t="shared" si="310"/>
        <v>-0.2124711468925588</v>
      </c>
      <c r="BI312" s="17">
        <f t="shared" si="310"/>
        <v>-0.27479730848444672</v>
      </c>
      <c r="BJ312" s="17">
        <f t="shared" si="310"/>
        <v>-0.21958693986937397</v>
      </c>
      <c r="BK312" s="17">
        <f t="shared" si="310"/>
        <v>-0.27087470828485466</v>
      </c>
      <c r="BL312" s="17">
        <f t="shared" si="310"/>
        <v>0.12418612223927486</v>
      </c>
      <c r="BM312" s="68">
        <f t="shared" si="310"/>
        <v>-4.6044554512064944E-3</v>
      </c>
      <c r="BN312" s="17">
        <f t="shared" si="310"/>
        <v>-0.29589631243742903</v>
      </c>
      <c r="BO312" s="17">
        <f t="shared" si="310"/>
        <v>4.2814246156851421E-2</v>
      </c>
      <c r="BP312" s="17">
        <f t="shared" si="310"/>
        <v>-6.8609708901047436E-2</v>
      </c>
      <c r="BQ312" s="17">
        <f t="shared" si="310"/>
        <v>-0.24799780500676788</v>
      </c>
      <c r="BR312" s="17">
        <f t="shared" si="310"/>
        <v>-4.6792224477711112E-3</v>
      </c>
      <c r="BS312" s="17">
        <f t="shared" si="310"/>
        <v>-0.3282927785375912</v>
      </c>
      <c r="BT312" s="17">
        <f t="shared" ref="BT312:CM312" si="311">CORREL($AE$237:$AE$275,EA$197:EA$235)</f>
        <v>8.3924097518149221E-2</v>
      </c>
      <c r="BU312" s="17">
        <f t="shared" si="311"/>
        <v>-0.12030476599302047</v>
      </c>
      <c r="BV312" s="17">
        <f t="shared" si="311"/>
        <v>-0.41722795143679653</v>
      </c>
      <c r="BW312" s="17">
        <f t="shared" si="311"/>
        <v>-0.19631310624449258</v>
      </c>
      <c r="BX312" s="17">
        <f t="shared" si="311"/>
        <v>-0.20111056890133788</v>
      </c>
      <c r="BY312" s="17">
        <f t="shared" si="311"/>
        <v>-0.14710727391013428</v>
      </c>
      <c r="BZ312" s="68">
        <f t="shared" si="311"/>
        <v>-0.14899523009757792</v>
      </c>
      <c r="CA312" s="17">
        <f t="shared" si="311"/>
        <v>-0.35800254676998894</v>
      </c>
      <c r="CB312" s="17">
        <f t="shared" si="311"/>
        <v>-0.66229802048934761</v>
      </c>
      <c r="CC312" s="17">
        <f t="shared" si="311"/>
        <v>-0.58867001519804074</v>
      </c>
      <c r="CD312" s="17">
        <f t="shared" si="311"/>
        <v>-0.59664319436412527</v>
      </c>
      <c r="CE312" s="17">
        <f t="shared" si="311"/>
        <v>-0.33570210643287157</v>
      </c>
      <c r="CF312" s="17">
        <f t="shared" si="311"/>
        <v>-0.28205865725940932</v>
      </c>
      <c r="CG312" s="17">
        <f t="shared" si="311"/>
        <v>-0.65457757747537759</v>
      </c>
      <c r="CH312" s="17">
        <f t="shared" si="311"/>
        <v>-0.27965274456406408</v>
      </c>
      <c r="CI312" s="17">
        <f t="shared" si="311"/>
        <v>-0.4640097156805183</v>
      </c>
      <c r="CJ312" s="17">
        <f t="shared" si="311"/>
        <v>-0.54587168524991858</v>
      </c>
      <c r="CK312" s="17">
        <f t="shared" si="311"/>
        <v>-0.51736300974400262</v>
      </c>
      <c r="CL312" s="17">
        <f t="shared" si="311"/>
        <v>-0.51736300974400262</v>
      </c>
      <c r="CM312" s="17">
        <f t="shared" si="311"/>
        <v>-0.50965368787797727</v>
      </c>
    </row>
    <row r="313" spans="1:91">
      <c r="A313" s="66" t="s">
        <v>202</v>
      </c>
      <c r="B313" s="17">
        <f>CORREL($AF$237:$AF$275,H$47:H$85)</f>
        <v>9.1918448091248786E-2</v>
      </c>
      <c r="C313" s="17">
        <f t="shared" ref="C313:Q313" si="312">CORREL($AF$237:$AF$275,I$47:I$85)</f>
        <v>-5.8652247753277161E-2</v>
      </c>
      <c r="D313" s="17">
        <f t="shared" si="312"/>
        <v>-7.0316760404075399E-3</v>
      </c>
      <c r="E313" s="17">
        <f t="shared" si="312"/>
        <v>-3.6531622338249019E-2</v>
      </c>
      <c r="F313" s="17">
        <f t="shared" si="312"/>
        <v>-0.11308395051131373</v>
      </c>
      <c r="G313" s="17">
        <f t="shared" si="312"/>
        <v>6.8923901277972138E-3</v>
      </c>
      <c r="H313" s="17">
        <f t="shared" si="312"/>
        <v>0.19543257442407497</v>
      </c>
      <c r="I313" s="17">
        <f t="shared" si="312"/>
        <v>1.3166417565019644E-2</v>
      </c>
      <c r="J313" s="17">
        <f t="shared" si="312"/>
        <v>-7.9211842422281006E-2</v>
      </c>
      <c r="K313" s="17">
        <f t="shared" si="312"/>
        <v>-6.7748279782263235E-2</v>
      </c>
      <c r="L313" s="17">
        <f t="shared" si="312"/>
        <v>-3.7461815083044157E-2</v>
      </c>
      <c r="M313" s="17">
        <f t="shared" si="312"/>
        <v>-2.6493484358634221E-2</v>
      </c>
      <c r="N313" s="17">
        <f t="shared" si="312"/>
        <v>-4.8406079382169204E-2</v>
      </c>
      <c r="O313" s="17">
        <f t="shared" si="312"/>
        <v>-1.2758571863473274E-2</v>
      </c>
      <c r="P313" s="17">
        <f t="shared" si="312"/>
        <v>0.11771955627254396</v>
      </c>
      <c r="Q313" s="17">
        <f t="shared" si="312"/>
        <v>1.7887085180919166E-2</v>
      </c>
      <c r="S313" s="17">
        <f t="shared" si="309"/>
        <v>0.57784545060187531</v>
      </c>
      <c r="T313" s="17">
        <f t="shared" si="305"/>
        <v>0.72283566859033588</v>
      </c>
      <c r="U313" s="17">
        <f t="shared" si="305"/>
        <v>0.96611242724741442</v>
      </c>
      <c r="V313" s="17">
        <f t="shared" si="305"/>
        <v>0.82525529074067883</v>
      </c>
      <c r="W313" s="17">
        <f t="shared" si="305"/>
        <v>0.49306889347033911</v>
      </c>
      <c r="X313" s="17">
        <f t="shared" si="305"/>
        <v>0.96678330849460969</v>
      </c>
      <c r="Y313" s="17">
        <f t="shared" si="305"/>
        <v>0.23314121292793596</v>
      </c>
      <c r="Z313" s="17">
        <f t="shared" si="305"/>
        <v>0.93659325433526419</v>
      </c>
      <c r="AA313" s="17">
        <f t="shared" si="305"/>
        <v>0.63169847044150185</v>
      </c>
      <c r="AB313" s="17">
        <f t="shared" si="305"/>
        <v>0.68195713461919893</v>
      </c>
      <c r="AC313" s="17">
        <f t="shared" si="305"/>
        <v>0.8208773549109506</v>
      </c>
      <c r="AD313" s="17">
        <f t="shared" si="305"/>
        <v>0.87280492949637289</v>
      </c>
      <c r="AE313" s="17">
        <f t="shared" si="305"/>
        <v>0.76980338757895383</v>
      </c>
      <c r="AF313" s="17">
        <f t="shared" si="305"/>
        <v>0.93855356774258192</v>
      </c>
      <c r="AG313" s="17">
        <f t="shared" si="305"/>
        <v>0.47539589861222653</v>
      </c>
      <c r="AH313" s="17">
        <f t="shared" si="305"/>
        <v>0.91393305060429331</v>
      </c>
      <c r="AM313" s="66" t="s">
        <v>202</v>
      </c>
      <c r="AN313" s="17">
        <f t="shared" ref="AN313:BS313" si="313">CORREL($AF$237:$AF$275,CU$197:CU$235)</f>
        <v>0.51110457006110854</v>
      </c>
      <c r="AO313" s="17">
        <f t="shared" si="313"/>
        <v>0.18563445510075616</v>
      </c>
      <c r="AP313" s="17">
        <f t="shared" si="313"/>
        <v>0.17004707604733013</v>
      </c>
      <c r="AQ313" s="17">
        <f t="shared" si="313"/>
        <v>0.25475714189500087</v>
      </c>
      <c r="AR313" s="17">
        <f t="shared" si="313"/>
        <v>0.24628978978463545</v>
      </c>
      <c r="AS313" s="17">
        <f t="shared" si="313"/>
        <v>0.52022007898667832</v>
      </c>
      <c r="AT313" s="17">
        <f t="shared" si="313"/>
        <v>0.30144820528819849</v>
      </c>
      <c r="AU313" s="17">
        <f t="shared" si="313"/>
        <v>0.38035454061595741</v>
      </c>
      <c r="AV313" s="17">
        <f t="shared" si="313"/>
        <v>0.30236077221692464</v>
      </c>
      <c r="AW313" s="17">
        <f t="shared" si="313"/>
        <v>0.13361448722854102</v>
      </c>
      <c r="AX313" s="17">
        <f t="shared" si="313"/>
        <v>0.38860615671776449</v>
      </c>
      <c r="AY313" s="17">
        <f t="shared" si="313"/>
        <v>0.35656315065887034</v>
      </c>
      <c r="AZ313" s="68">
        <f t="shared" si="313"/>
        <v>0.43252448534320953</v>
      </c>
      <c r="BA313" s="17">
        <f t="shared" si="313"/>
        <v>0.19276208433939077</v>
      </c>
      <c r="BB313" s="17">
        <f t="shared" si="313"/>
        <v>0.19097651694283513</v>
      </c>
      <c r="BC313" s="17">
        <f t="shared" si="313"/>
        <v>0.11614574838800422</v>
      </c>
      <c r="BD313" s="17">
        <f t="shared" si="313"/>
        <v>0.17183439690267727</v>
      </c>
      <c r="BE313" s="17">
        <f t="shared" si="313"/>
        <v>7.1367013809184046E-2</v>
      </c>
      <c r="BF313" s="17">
        <f t="shared" si="313"/>
        <v>0.17970227995256385</v>
      </c>
      <c r="BG313" s="17">
        <f t="shared" si="313"/>
        <v>7.3989492239956073E-2</v>
      </c>
      <c r="BH313" s="17">
        <f t="shared" si="313"/>
        <v>0.22710624850919625</v>
      </c>
      <c r="BI313" s="17">
        <f t="shared" si="313"/>
        <v>9.4842899632610278E-2</v>
      </c>
      <c r="BJ313" s="17">
        <f t="shared" si="313"/>
        <v>-6.8998629738524206E-2</v>
      </c>
      <c r="BK313" s="17">
        <f t="shared" si="313"/>
        <v>0.15075736908276718</v>
      </c>
      <c r="BL313" s="17">
        <f t="shared" si="313"/>
        <v>-4.4322973403159134E-3</v>
      </c>
      <c r="BM313" s="68">
        <f t="shared" si="313"/>
        <v>0.16221041190763802</v>
      </c>
      <c r="BN313" s="17">
        <f t="shared" si="313"/>
        <v>0.24433806530706828</v>
      </c>
      <c r="BO313" s="17">
        <f t="shared" si="313"/>
        <v>0.15700616265893214</v>
      </c>
      <c r="BP313" s="17">
        <f t="shared" si="313"/>
        <v>0.1768237723743076</v>
      </c>
      <c r="BQ313" s="17">
        <f t="shared" si="313"/>
        <v>0.21619256283123753</v>
      </c>
      <c r="BR313" s="17">
        <f t="shared" si="313"/>
        <v>8.2280618045564954E-2</v>
      </c>
      <c r="BS313" s="17">
        <f t="shared" si="313"/>
        <v>0.33432992408696144</v>
      </c>
      <c r="BT313" s="17">
        <f t="shared" ref="BT313:CM313" si="314">CORREL($AF$237:$AF$275,EA$197:EA$235)</f>
        <v>0.11784180319018901</v>
      </c>
      <c r="BU313" s="17">
        <f t="shared" si="314"/>
        <v>6.8051982860145535E-2</v>
      </c>
      <c r="BV313" s="17">
        <f t="shared" si="314"/>
        <v>0.11434864187444936</v>
      </c>
      <c r="BW313" s="17">
        <f t="shared" si="314"/>
        <v>3.5987152150960974E-2</v>
      </c>
      <c r="BX313" s="17">
        <f t="shared" si="314"/>
        <v>9.7496546256573516E-2</v>
      </c>
      <c r="BY313" s="17">
        <f t="shared" si="314"/>
        <v>9.2551115975817444E-2</v>
      </c>
      <c r="BZ313" s="68">
        <f t="shared" si="314"/>
        <v>0.19101224005842771</v>
      </c>
      <c r="CA313" s="17">
        <f t="shared" si="314"/>
        <v>0.67896691284160959</v>
      </c>
      <c r="CB313" s="17">
        <f t="shared" si="314"/>
        <v>-5.9290615951065315E-2</v>
      </c>
      <c r="CC313" s="17">
        <f t="shared" si="314"/>
        <v>-5.3251459804049314E-2</v>
      </c>
      <c r="CD313" s="17">
        <f t="shared" si="314"/>
        <v>8.7509669721730604E-2</v>
      </c>
      <c r="CE313" s="17">
        <f t="shared" si="314"/>
        <v>0.45473578378148827</v>
      </c>
      <c r="CF313" s="17">
        <f t="shared" si="314"/>
        <v>0.58055464001592694</v>
      </c>
      <c r="CG313" s="17">
        <f t="shared" si="314"/>
        <v>0.27258947049978099</v>
      </c>
      <c r="CH313" s="17">
        <f t="shared" si="314"/>
        <v>0.56553073993552561</v>
      </c>
      <c r="CI313" s="17">
        <f t="shared" si="314"/>
        <v>0.36721142353835273</v>
      </c>
      <c r="CJ313" s="17">
        <f t="shared" si="314"/>
        <v>0.16460845085987549</v>
      </c>
      <c r="CK313" s="17">
        <f t="shared" si="314"/>
        <v>0.54378197417406826</v>
      </c>
      <c r="CL313" s="17">
        <f t="shared" si="314"/>
        <v>0.54378197417406826</v>
      </c>
      <c r="CM313" s="17">
        <f t="shared" si="314"/>
        <v>0.44948268735587971</v>
      </c>
    </row>
    <row r="314" spans="1:91">
      <c r="A314" s="66" t="s">
        <v>203</v>
      </c>
      <c r="B314" s="17">
        <f>CORREL($AG$237:$AG$275,H$47:H$85)</f>
        <v>4.4187516728417496E-2</v>
      </c>
      <c r="C314" s="17">
        <f t="shared" ref="C314:Q314" si="315">CORREL($AG$237:$AG$275,I$47:I$85)</f>
        <v>-1.9931241487314091E-2</v>
      </c>
      <c r="D314" s="17">
        <f t="shared" si="315"/>
        <v>0.20252822276685095</v>
      </c>
      <c r="E314" s="17">
        <f t="shared" si="315"/>
        <v>0.15422137045856382</v>
      </c>
      <c r="F314" s="17">
        <f t="shared" si="315"/>
        <v>0.21698433663263833</v>
      </c>
      <c r="G314" s="17">
        <f t="shared" si="315"/>
        <v>0.1979587319973081</v>
      </c>
      <c r="H314" s="17">
        <f t="shared" si="315"/>
        <v>0.21020642732648656</v>
      </c>
      <c r="I314" s="17">
        <f t="shared" si="315"/>
        <v>0.32416026711066936</v>
      </c>
      <c r="J314" s="17">
        <f t="shared" si="315"/>
        <v>0.20415307631233306</v>
      </c>
      <c r="K314" s="17">
        <f t="shared" si="315"/>
        <v>0.20180969058985596</v>
      </c>
      <c r="L314" s="17">
        <f t="shared" si="315"/>
        <v>0.23209186442896526</v>
      </c>
      <c r="M314" s="17">
        <f t="shared" si="315"/>
        <v>0.25392065536016273</v>
      </c>
      <c r="N314" s="17">
        <f t="shared" si="315"/>
        <v>0.24952785808430639</v>
      </c>
      <c r="O314" s="17">
        <f t="shared" si="315"/>
        <v>0.36772418901704945</v>
      </c>
      <c r="P314" s="17">
        <f t="shared" si="315"/>
        <v>0.31471390719252113</v>
      </c>
      <c r="Q314" s="17">
        <f t="shared" si="315"/>
        <v>9.8913385008822893E-2</v>
      </c>
      <c r="S314" s="17">
        <f t="shared" si="309"/>
        <v>0.78938972647169969</v>
      </c>
      <c r="T314" s="17">
        <f t="shared" si="305"/>
        <v>0.90414039743289909</v>
      </c>
      <c r="U314" s="17">
        <f t="shared" si="305"/>
        <v>0.21627267756173096</v>
      </c>
      <c r="V314" s="17">
        <f t="shared" si="305"/>
        <v>0.34855209454701397</v>
      </c>
      <c r="W314" s="17">
        <f t="shared" si="305"/>
        <v>0.18455790431491126</v>
      </c>
      <c r="X314" s="17">
        <f t="shared" si="305"/>
        <v>0.22703621235608776</v>
      </c>
      <c r="Y314" s="17">
        <f t="shared" si="305"/>
        <v>0.19898967757188543</v>
      </c>
      <c r="Z314" s="17">
        <f t="shared" si="305"/>
        <v>4.4088923687133311E-2</v>
      </c>
      <c r="AA314" s="17">
        <f t="shared" si="305"/>
        <v>0.2125316266744299</v>
      </c>
      <c r="AB314" s="17">
        <f t="shared" si="305"/>
        <v>0.21794142615186851</v>
      </c>
      <c r="AC314" s="17">
        <f t="shared" si="305"/>
        <v>0.15509754124779737</v>
      </c>
      <c r="AD314" s="17">
        <f t="shared" si="305"/>
        <v>0.11879996447553685</v>
      </c>
      <c r="AE314" s="17">
        <f t="shared" si="305"/>
        <v>0.12553507876334291</v>
      </c>
      <c r="AF314" s="17">
        <f t="shared" si="305"/>
        <v>2.1274717439839681E-2</v>
      </c>
      <c r="AG314" s="17">
        <f t="shared" si="305"/>
        <v>5.1015861279685319E-2</v>
      </c>
      <c r="AH314" s="17">
        <f t="shared" si="305"/>
        <v>0.54911392582276886</v>
      </c>
      <c r="AM314" s="66" t="s">
        <v>203</v>
      </c>
      <c r="AN314" s="17">
        <f t="shared" ref="AN314:BS314" si="316">CORREL($AG$237:$AG$275,CU$197:CU$235)</f>
        <v>-0.33738787393221675</v>
      </c>
      <c r="AO314" s="17">
        <f t="shared" si="316"/>
        <v>-0.104966492502805</v>
      </c>
      <c r="AP314" s="17">
        <f t="shared" si="316"/>
        <v>-4.082666612507603E-2</v>
      </c>
      <c r="AQ314" s="17">
        <f t="shared" si="316"/>
        <v>-0.14841050661283767</v>
      </c>
      <c r="AR314" s="17">
        <f t="shared" si="316"/>
        <v>-0.31149297005489529</v>
      </c>
      <c r="AS314" s="17">
        <f t="shared" si="316"/>
        <v>-0.35644845377263257</v>
      </c>
      <c r="AT314" s="17">
        <f t="shared" si="316"/>
        <v>-0.35240053834270813</v>
      </c>
      <c r="AU314" s="17">
        <f t="shared" si="316"/>
        <v>-0.27803706651668747</v>
      </c>
      <c r="AV314" s="17">
        <f t="shared" si="316"/>
        <v>-0.2038235402680442</v>
      </c>
      <c r="AW314" s="17">
        <f t="shared" si="316"/>
        <v>-5.1255888360453437E-2</v>
      </c>
      <c r="AX314" s="17">
        <f t="shared" si="316"/>
        <v>-0.32041632501072598</v>
      </c>
      <c r="AY314" s="17">
        <f t="shared" si="316"/>
        <v>-0.25468499767201241</v>
      </c>
      <c r="AZ314" s="68">
        <f t="shared" si="316"/>
        <v>-0.36879992785766097</v>
      </c>
      <c r="BA314" s="17">
        <f t="shared" si="316"/>
        <v>-0.42798885731473135</v>
      </c>
      <c r="BB314" s="17">
        <f t="shared" si="316"/>
        <v>-0.26695489002225675</v>
      </c>
      <c r="BC314" s="17">
        <f t="shared" si="316"/>
        <v>-0.31600691425640276</v>
      </c>
      <c r="BD314" s="17">
        <f t="shared" si="316"/>
        <v>-0.40380596430183979</v>
      </c>
      <c r="BE314" s="17">
        <f t="shared" si="316"/>
        <v>-0.39924355882615281</v>
      </c>
      <c r="BF314" s="17">
        <f t="shared" si="316"/>
        <v>-0.41829734705424232</v>
      </c>
      <c r="BG314" s="17">
        <f t="shared" si="316"/>
        <v>-0.42227252700040352</v>
      </c>
      <c r="BH314" s="17">
        <f t="shared" si="316"/>
        <v>-0.45047885717598879</v>
      </c>
      <c r="BI314" s="17">
        <f t="shared" si="316"/>
        <v>-0.32280916869503579</v>
      </c>
      <c r="BJ314" s="17">
        <f t="shared" si="316"/>
        <v>-6.0027656585846911E-2</v>
      </c>
      <c r="BK314" s="17">
        <f t="shared" si="316"/>
        <v>-0.41313405456592334</v>
      </c>
      <c r="BL314" s="17">
        <f t="shared" si="316"/>
        <v>-0.34134398492602724</v>
      </c>
      <c r="BM314" s="68">
        <f t="shared" si="316"/>
        <v>-0.53183912306412384</v>
      </c>
      <c r="BN314" s="17">
        <f t="shared" si="316"/>
        <v>-0.19512581241137236</v>
      </c>
      <c r="BO314" s="17">
        <f t="shared" si="316"/>
        <v>-1.763743381216512E-3</v>
      </c>
      <c r="BP314" s="17">
        <f t="shared" si="316"/>
        <v>9.013045565638679E-2</v>
      </c>
      <c r="BQ314" s="17">
        <f t="shared" si="316"/>
        <v>-7.9141595266940479E-2</v>
      </c>
      <c r="BR314" s="17">
        <f t="shared" si="316"/>
        <v>-0.12857457153536078</v>
      </c>
      <c r="BS314" s="17">
        <f t="shared" si="316"/>
        <v>-0.25879725134116238</v>
      </c>
      <c r="BT314" s="17">
        <f t="shared" ref="BT314:CM314" si="317">CORREL($AG$237:$AG$275,EA$197:EA$235)</f>
        <v>-0.15356638545769705</v>
      </c>
      <c r="BU314" s="17">
        <f t="shared" si="317"/>
        <v>2.5419518325071579E-2</v>
      </c>
      <c r="BV314" s="17">
        <f t="shared" si="317"/>
        <v>-0.12244874933601728</v>
      </c>
      <c r="BW314" s="17">
        <f t="shared" si="317"/>
        <v>-8.9406816213901188E-2</v>
      </c>
      <c r="BX314" s="17">
        <f t="shared" si="317"/>
        <v>-0.13511947476984471</v>
      </c>
      <c r="BY314" s="17">
        <f t="shared" si="317"/>
        <v>-3.7479645261717057E-2</v>
      </c>
      <c r="BZ314" s="68">
        <f t="shared" si="317"/>
        <v>-0.12316002915596966</v>
      </c>
      <c r="CA314" s="17">
        <f t="shared" si="317"/>
        <v>-0.14242899309536183</v>
      </c>
      <c r="CB314" s="17">
        <f t="shared" si="317"/>
        <v>0.13345951601496747</v>
      </c>
      <c r="CC314" s="17">
        <f t="shared" si="317"/>
        <v>0.17526345042187486</v>
      </c>
      <c r="CD314" s="17">
        <f t="shared" si="317"/>
        <v>0.23281498948884569</v>
      </c>
      <c r="CE314" s="17">
        <f t="shared" si="317"/>
        <v>-9.9221354910293103E-2</v>
      </c>
      <c r="CF314" s="17">
        <f t="shared" si="317"/>
        <v>-0.13502256027879073</v>
      </c>
      <c r="CG314" s="17">
        <f t="shared" si="317"/>
        <v>-8.5494204783849531E-2</v>
      </c>
      <c r="CH314" s="17">
        <f t="shared" si="317"/>
        <v>-8.6415112028080998E-2</v>
      </c>
      <c r="CI314" s="17">
        <f t="shared" si="317"/>
        <v>-3.1525667433699646E-2</v>
      </c>
      <c r="CJ314" s="17">
        <f t="shared" si="317"/>
        <v>-2.374526824322705E-2</v>
      </c>
      <c r="CK314" s="17">
        <f t="shared" si="317"/>
        <v>-7.0344112997847638E-2</v>
      </c>
      <c r="CL314" s="17">
        <f t="shared" si="317"/>
        <v>-7.0344112997847638E-2</v>
      </c>
      <c r="CM314" s="17">
        <f t="shared" si="317"/>
        <v>-9.1844091121110194E-2</v>
      </c>
    </row>
    <row r="315" spans="1:91">
      <c r="A315" s="66" t="s">
        <v>212</v>
      </c>
      <c r="B315" s="17">
        <f>CORREL($AH$237:$AH$275,H$47:H$85)</f>
        <v>-6.7077136293133305E-2</v>
      </c>
      <c r="C315" s="17">
        <f t="shared" ref="C315:Q315" si="318">CORREL($AH$237:$AH$275,I$47:I$85)</f>
        <v>-3.9116303229753117E-2</v>
      </c>
      <c r="D315" s="17">
        <f t="shared" si="318"/>
        <v>6.5908638768604103E-2</v>
      </c>
      <c r="E315" s="17">
        <f t="shared" si="318"/>
        <v>6.201890872880287E-2</v>
      </c>
      <c r="F315" s="17">
        <f t="shared" si="318"/>
        <v>0.16950583240958869</v>
      </c>
      <c r="G315" s="17">
        <f t="shared" si="318"/>
        <v>0.10961124169569347</v>
      </c>
      <c r="H315" s="17">
        <f t="shared" si="318"/>
        <v>0.21962554018042646</v>
      </c>
      <c r="I315" s="17">
        <f t="shared" si="318"/>
        <v>0.23994128228231235</v>
      </c>
      <c r="J315" s="17">
        <f t="shared" si="318"/>
        <v>1.6700649903028254E-2</v>
      </c>
      <c r="K315" s="17">
        <f t="shared" si="318"/>
        <v>3.2808942774283471E-2</v>
      </c>
      <c r="L315" s="17">
        <f t="shared" si="318"/>
        <v>7.5772412209302711E-2</v>
      </c>
      <c r="M315" s="17">
        <f t="shared" si="318"/>
        <v>0.13552481945507286</v>
      </c>
      <c r="N315" s="17">
        <f t="shared" si="318"/>
        <v>0.14039427820976833</v>
      </c>
      <c r="O315" s="17">
        <f t="shared" si="318"/>
        <v>0.23858016365282139</v>
      </c>
      <c r="P315" s="17">
        <f t="shared" si="318"/>
        <v>0.33167113458311026</v>
      </c>
      <c r="Q315" s="17">
        <f t="shared" si="318"/>
        <v>-3.2461671243321569E-2</v>
      </c>
      <c r="S315" s="17">
        <f t="shared" si="309"/>
        <v>0.6849446117123148</v>
      </c>
      <c r="T315" s="17">
        <f t="shared" si="305"/>
        <v>0.81310382148779814</v>
      </c>
      <c r="U315" s="17">
        <f t="shared" si="305"/>
        <v>0.69015724077227092</v>
      </c>
      <c r="V315" s="17">
        <f t="shared" si="305"/>
        <v>0.70760980401464413</v>
      </c>
      <c r="W315" s="17">
        <f t="shared" si="305"/>
        <v>0.30225408774323942</v>
      </c>
      <c r="X315" s="17">
        <f t="shared" si="305"/>
        <v>0.50652603442200239</v>
      </c>
      <c r="Y315" s="17">
        <f t="shared" si="305"/>
        <v>0.17914044350759933</v>
      </c>
      <c r="Z315" s="17">
        <f t="shared" si="305"/>
        <v>0.14121792459464694</v>
      </c>
      <c r="AA315" s="17">
        <f t="shared" si="305"/>
        <v>0.91962258398018526</v>
      </c>
      <c r="AB315" s="17">
        <f t="shared" si="305"/>
        <v>0.84282695832537069</v>
      </c>
      <c r="AC315" s="17">
        <f t="shared" si="305"/>
        <v>0.64661990553991677</v>
      </c>
      <c r="AD315" s="17">
        <f t="shared" si="305"/>
        <v>0.410723514059259</v>
      </c>
      <c r="AE315" s="17">
        <f t="shared" si="305"/>
        <v>0.39395342894277308</v>
      </c>
      <c r="AF315" s="17">
        <f t="shared" si="305"/>
        <v>0.14355664482173885</v>
      </c>
      <c r="AG315" s="17">
        <f t="shared" si="305"/>
        <v>3.9142223964055721E-2</v>
      </c>
      <c r="AH315" s="17">
        <f t="shared" si="305"/>
        <v>0.84447010755762042</v>
      </c>
      <c r="AM315" s="66" t="s">
        <v>212</v>
      </c>
      <c r="AN315" s="17">
        <f t="shared" ref="AN315:BS315" si="319">CORREL($AH$237:$AH$275,CU$197:CU$235)</f>
        <v>-1.1476506454221106E-2</v>
      </c>
      <c r="AO315" s="17">
        <f t="shared" si="319"/>
        <v>-0.11434863867864764</v>
      </c>
      <c r="AP315" s="17">
        <f t="shared" si="319"/>
        <v>4.8779178230079517E-2</v>
      </c>
      <c r="AQ315" s="17">
        <f t="shared" si="319"/>
        <v>-0.16544477786429565</v>
      </c>
      <c r="AR315" s="17">
        <f t="shared" si="319"/>
        <v>-0.12626404873424199</v>
      </c>
      <c r="AS315" s="17">
        <f t="shared" si="319"/>
        <v>-3.9648810385170992E-2</v>
      </c>
      <c r="AT315" s="17">
        <f t="shared" si="319"/>
        <v>-0.36303389046324086</v>
      </c>
      <c r="AU315" s="17">
        <f t="shared" si="319"/>
        <v>0.1609045495468788</v>
      </c>
      <c r="AV315" s="17">
        <f t="shared" si="319"/>
        <v>-5.9268390793890012E-3</v>
      </c>
      <c r="AW315" s="17">
        <f t="shared" si="319"/>
        <v>0.15298965911805038</v>
      </c>
      <c r="AX315" s="17">
        <f t="shared" si="319"/>
        <v>-0.17245139719546551</v>
      </c>
      <c r="AY315" s="17">
        <f t="shared" si="319"/>
        <v>-0.12994862699033866</v>
      </c>
      <c r="AZ315" s="68">
        <f t="shared" si="319"/>
        <v>-0.20701053864300326</v>
      </c>
      <c r="BA315" s="17">
        <f t="shared" si="319"/>
        <v>-0.1004414965684742</v>
      </c>
      <c r="BB315" s="17">
        <f t="shared" si="319"/>
        <v>6.7775708976573973E-3</v>
      </c>
      <c r="BC315" s="17">
        <f t="shared" si="319"/>
        <v>1.0733815602427917E-2</v>
      </c>
      <c r="BD315" s="17">
        <f t="shared" si="319"/>
        <v>2.9990244175756759E-2</v>
      </c>
      <c r="BE315" s="17">
        <f t="shared" si="319"/>
        <v>-0.1826916260053334</v>
      </c>
      <c r="BF315" s="17">
        <f t="shared" si="319"/>
        <v>-9.8350685176058217E-2</v>
      </c>
      <c r="BG315" s="17">
        <f t="shared" si="319"/>
        <v>-8.4209122430126598E-2</v>
      </c>
      <c r="BH315" s="17">
        <f t="shared" si="319"/>
        <v>-0.22398520247138556</v>
      </c>
      <c r="BI315" s="17">
        <f t="shared" si="319"/>
        <v>-0.22964950857790864</v>
      </c>
      <c r="BJ315" s="17">
        <f t="shared" si="319"/>
        <v>-7.6865576111430911E-3</v>
      </c>
      <c r="BK315" s="17">
        <f t="shared" si="319"/>
        <v>-0.19722123027641572</v>
      </c>
      <c r="BL315" s="17">
        <f t="shared" si="319"/>
        <v>9.2367518418023681E-2</v>
      </c>
      <c r="BM315" s="68">
        <f t="shared" si="319"/>
        <v>-0.19729889688898147</v>
      </c>
      <c r="BN315" s="17">
        <f t="shared" si="319"/>
        <v>-7.1808708319484492E-3</v>
      </c>
      <c r="BO315" s="17">
        <f t="shared" si="319"/>
        <v>-0.18040474039712948</v>
      </c>
      <c r="BP315" s="17">
        <f t="shared" si="319"/>
        <v>1.8632783174036469E-2</v>
      </c>
      <c r="BQ315" s="17">
        <f t="shared" si="319"/>
        <v>-0.34165359701325421</v>
      </c>
      <c r="BR315" s="17">
        <f t="shared" si="319"/>
        <v>-7.733168328868617E-2</v>
      </c>
      <c r="BS315" s="17">
        <f t="shared" si="319"/>
        <v>-7.8226169679740831E-2</v>
      </c>
      <c r="BT315" s="17">
        <f t="shared" ref="BT315:CM315" si="320">CORREL($AH$237:$AH$275,EA$197:EA$235)</f>
        <v>-0.37791249901088558</v>
      </c>
      <c r="BU315" s="17">
        <f t="shared" si="320"/>
        <v>0.37325339288846199</v>
      </c>
      <c r="BV315" s="17">
        <f t="shared" si="320"/>
        <v>1.1315364001867609E-3</v>
      </c>
      <c r="BW315" s="17">
        <f t="shared" si="320"/>
        <v>9.3663870459036166E-2</v>
      </c>
      <c r="BX315" s="17">
        <f t="shared" si="320"/>
        <v>-0.14977964107333966</v>
      </c>
      <c r="BY315" s="17">
        <f t="shared" si="320"/>
        <v>-0.31343079669205537</v>
      </c>
      <c r="BZ315" s="68">
        <f t="shared" si="320"/>
        <v>-0.24239948621991833</v>
      </c>
      <c r="CA315" s="17">
        <f t="shared" si="320"/>
        <v>6.8862000293266959E-2</v>
      </c>
      <c r="CB315" s="17">
        <f t="shared" si="320"/>
        <v>-1.2038533564275559E-2</v>
      </c>
      <c r="CC315" s="17">
        <f t="shared" si="320"/>
        <v>7.8369705590579888E-2</v>
      </c>
      <c r="CD315" s="17">
        <f t="shared" si="320"/>
        <v>-5.5015248082894116E-4</v>
      </c>
      <c r="CE315" s="17">
        <f t="shared" si="320"/>
        <v>1.5752861369102752E-2</v>
      </c>
      <c r="CF315" s="17">
        <f t="shared" si="320"/>
        <v>7.7347607568067786E-2</v>
      </c>
      <c r="CG315" s="17">
        <f t="shared" si="320"/>
        <v>-6.7410763413450467E-2</v>
      </c>
      <c r="CH315" s="17">
        <f t="shared" si="320"/>
        <v>0.15179933455897926</v>
      </c>
      <c r="CI315" s="17">
        <f t="shared" si="320"/>
        <v>0.14312122279663428</v>
      </c>
      <c r="CJ315" s="17">
        <f t="shared" si="320"/>
        <v>0.16337908411756405</v>
      </c>
      <c r="CK315" s="17">
        <f t="shared" si="320"/>
        <v>-1.2743819607212924E-2</v>
      </c>
      <c r="CL315" s="17">
        <f t="shared" si="320"/>
        <v>-1.2743819607212924E-2</v>
      </c>
      <c r="CM315" s="17">
        <f t="shared" si="320"/>
        <v>6.099653557653093E-3</v>
      </c>
    </row>
    <row r="316" spans="1:91">
      <c r="A316" s="66" t="s">
        <v>251</v>
      </c>
      <c r="B316" s="17">
        <f>CORREL($AI$237:$AI$275,H$47:H$85)</f>
        <v>0.11951444757633503</v>
      </c>
      <c r="C316" s="17">
        <f t="shared" ref="C316:Q316" si="321">CORREL($AI$237:$AI$275,I$47:I$85)</f>
        <v>0.15097008882275154</v>
      </c>
      <c r="D316" s="17">
        <f t="shared" si="321"/>
        <v>0.19993206031351943</v>
      </c>
      <c r="E316" s="17">
        <f t="shared" si="321"/>
        <v>0.1779781372713809</v>
      </c>
      <c r="F316" s="17">
        <f t="shared" si="321"/>
        <v>0.13690947219991551</v>
      </c>
      <c r="G316" s="17">
        <f t="shared" si="321"/>
        <v>8.1471736031614408E-2</v>
      </c>
      <c r="H316" s="17">
        <f t="shared" si="321"/>
        <v>0.33663785679390162</v>
      </c>
      <c r="I316" s="17">
        <f t="shared" si="321"/>
        <v>0.27903254047192</v>
      </c>
      <c r="J316" s="17">
        <f t="shared" si="321"/>
        <v>0.28048260641611672</v>
      </c>
      <c r="K316" s="17">
        <f t="shared" si="321"/>
        <v>0.2949305888715994</v>
      </c>
      <c r="L316" s="17">
        <f t="shared" si="321"/>
        <v>0.23593816737201864</v>
      </c>
      <c r="M316" s="17">
        <f t="shared" si="321"/>
        <v>0.18728518086076529</v>
      </c>
      <c r="N316" s="17">
        <f t="shared" si="321"/>
        <v>0.2025571830831403</v>
      </c>
      <c r="O316" s="17">
        <f t="shared" si="321"/>
        <v>0.29745975437945854</v>
      </c>
      <c r="P316" s="17">
        <f t="shared" si="321"/>
        <v>0.30326713322066723</v>
      </c>
      <c r="Q316" s="17">
        <f t="shared" si="321"/>
        <v>0.151734624501661</v>
      </c>
      <c r="S316" s="17">
        <f t="shared" si="309"/>
        <v>0.46864361932418941</v>
      </c>
      <c r="T316" s="17">
        <f t="shared" si="305"/>
        <v>0.35892962316694421</v>
      </c>
      <c r="U316" s="17">
        <f t="shared" si="305"/>
        <v>0.22234393343104644</v>
      </c>
      <c r="V316" s="17">
        <f t="shared" si="305"/>
        <v>0.27836742977644036</v>
      </c>
      <c r="W316" s="17">
        <f t="shared" si="305"/>
        <v>0.40591400413391066</v>
      </c>
      <c r="X316" s="17">
        <f t="shared" si="305"/>
        <v>0.62197154049887393</v>
      </c>
      <c r="Y316" s="17">
        <f t="shared" si="305"/>
        <v>3.6126615082046995E-2</v>
      </c>
      <c r="Z316" s="17">
        <f t="shared" si="305"/>
        <v>8.5393193427311373E-2</v>
      </c>
      <c r="AA316" s="17">
        <f t="shared" si="305"/>
        <v>8.3713966591781902E-2</v>
      </c>
      <c r="AB316" s="17">
        <f t="shared" si="305"/>
        <v>6.8349190143176003E-2</v>
      </c>
      <c r="AC316" s="17">
        <f t="shared" si="305"/>
        <v>0.14817729351213468</v>
      </c>
      <c r="AD316" s="17">
        <f t="shared" si="305"/>
        <v>0.25358725012621469</v>
      </c>
      <c r="AE316" s="17">
        <f t="shared" si="305"/>
        <v>0.21620560433890942</v>
      </c>
      <c r="AF316" s="17">
        <f t="shared" si="305"/>
        <v>6.5904409019106783E-2</v>
      </c>
      <c r="AG316" s="17">
        <f t="shared" si="305"/>
        <v>6.0552087951788791E-2</v>
      </c>
      <c r="AH316" s="17">
        <f t="shared" si="305"/>
        <v>0.3564727731421431</v>
      </c>
      <c r="AM316" s="66" t="s">
        <v>251</v>
      </c>
      <c r="AN316" s="17">
        <f t="shared" ref="AN316:BS316" si="322">CORREL($AI$237:$AI$275,CU$197:CU$235)</f>
        <v>-2.1369211312813611E-2</v>
      </c>
      <c r="AO316" s="17">
        <f t="shared" si="322"/>
        <v>5.4252934562998643E-2</v>
      </c>
      <c r="AP316" s="17">
        <f t="shared" si="322"/>
        <v>4.9414693232244351E-2</v>
      </c>
      <c r="AQ316" s="17">
        <f t="shared" si="322"/>
        <v>-1.6217500270968424E-2</v>
      </c>
      <c r="AR316" s="17">
        <f t="shared" si="322"/>
        <v>-7.883954966797653E-2</v>
      </c>
      <c r="AS316" s="17">
        <f t="shared" si="322"/>
        <v>-1.6784613386356357E-2</v>
      </c>
      <c r="AT316" s="17">
        <f t="shared" si="322"/>
        <v>6.5980667822959679E-2</v>
      </c>
      <c r="AU316" s="17">
        <f t="shared" si="322"/>
        <v>-9.0986620657849571E-2</v>
      </c>
      <c r="AV316" s="17">
        <f t="shared" si="322"/>
        <v>-9.1383637485338676E-2</v>
      </c>
      <c r="AW316" s="17">
        <f t="shared" si="322"/>
        <v>4.3545121342857519E-2</v>
      </c>
      <c r="AX316" s="17">
        <f t="shared" si="322"/>
        <v>-0.1156765505509961</v>
      </c>
      <c r="AY316" s="17">
        <f t="shared" si="322"/>
        <v>0.39891664206184335</v>
      </c>
      <c r="AZ316" s="68">
        <f t="shared" si="322"/>
        <v>0.17280467240545891</v>
      </c>
      <c r="BA316" s="17">
        <f t="shared" si="322"/>
        <v>-0.13916993313723247</v>
      </c>
      <c r="BB316" s="17">
        <f t="shared" si="322"/>
        <v>0.14145348771032282</v>
      </c>
      <c r="BC316" s="17">
        <f t="shared" si="322"/>
        <v>0.14542526742285206</v>
      </c>
      <c r="BD316" s="17">
        <f t="shared" si="322"/>
        <v>-8.8918434097736435E-2</v>
      </c>
      <c r="BE316" s="17">
        <f t="shared" si="322"/>
        <v>-0.218277879988583</v>
      </c>
      <c r="BF316" s="17">
        <f t="shared" si="322"/>
        <v>-0.15120793065785548</v>
      </c>
      <c r="BG316" s="17">
        <f t="shared" si="322"/>
        <v>-4.7885981484686098E-2</v>
      </c>
      <c r="BH316" s="17">
        <f t="shared" si="322"/>
        <v>-0.15090500433900006</v>
      </c>
      <c r="BI316" s="17">
        <f t="shared" si="322"/>
        <v>-0.15381820201570831</v>
      </c>
      <c r="BJ316" s="17">
        <f t="shared" si="322"/>
        <v>0.16137189675489602</v>
      </c>
      <c r="BK316" s="17">
        <f t="shared" si="322"/>
        <v>-0.2088039583767817</v>
      </c>
      <c r="BL316" s="17">
        <f t="shared" si="322"/>
        <v>-0.14376331505681886</v>
      </c>
      <c r="BM316" s="68">
        <f t="shared" si="322"/>
        <v>-0.12727390217229262</v>
      </c>
      <c r="BN316" s="17">
        <f t="shared" si="322"/>
        <v>-3.5791173635953008E-2</v>
      </c>
      <c r="BO316" s="17">
        <f t="shared" si="322"/>
        <v>-9.5574949967400138E-2</v>
      </c>
      <c r="BP316" s="17">
        <f t="shared" si="322"/>
        <v>-5.1840626028888644E-3</v>
      </c>
      <c r="BQ316" s="17">
        <f t="shared" si="322"/>
        <v>-5.9038974161300134E-2</v>
      </c>
      <c r="BR316" s="17">
        <f t="shared" si="322"/>
        <v>-0.21622801380913925</v>
      </c>
      <c r="BS316" s="17">
        <f t="shared" si="322"/>
        <v>-5.1327532723645444E-2</v>
      </c>
      <c r="BT316" s="17">
        <f t="shared" ref="BT316:CM316" si="323">CORREL($AI$237:$AI$275,EA$197:EA$235)</f>
        <v>-0.23488530993575255</v>
      </c>
      <c r="BU316" s="17">
        <f t="shared" si="323"/>
        <v>-0.10577857140712837</v>
      </c>
      <c r="BV316" s="17">
        <f t="shared" si="323"/>
        <v>-2.5888195699140561E-2</v>
      </c>
      <c r="BW316" s="17">
        <f t="shared" si="323"/>
        <v>0.1709344364112883</v>
      </c>
      <c r="BX316" s="17">
        <f t="shared" si="323"/>
        <v>-0.19045106305903528</v>
      </c>
      <c r="BY316" s="17">
        <f t="shared" si="323"/>
        <v>-7.8134165649185516E-2</v>
      </c>
      <c r="BZ316" s="68">
        <f t="shared" si="323"/>
        <v>-9.6945209637811489E-2</v>
      </c>
      <c r="CA316" s="17">
        <f t="shared" si="323"/>
        <v>0.11668267756262246</v>
      </c>
      <c r="CB316" s="17">
        <f t="shared" si="323"/>
        <v>4.0565503940715786E-2</v>
      </c>
      <c r="CC316" s="17">
        <f t="shared" si="323"/>
        <v>-6.5361161204713497E-2</v>
      </c>
      <c r="CD316" s="17">
        <f t="shared" si="323"/>
        <v>0.12584287381440096</v>
      </c>
      <c r="CE316" s="17">
        <f t="shared" si="323"/>
        <v>0.41359810446372886</v>
      </c>
      <c r="CF316" s="17">
        <f t="shared" si="323"/>
        <v>0.14151956891819792</v>
      </c>
      <c r="CG316" s="17">
        <f t="shared" si="323"/>
        <v>0.42674351744851752</v>
      </c>
      <c r="CH316" s="17">
        <f t="shared" si="323"/>
        <v>0.17636010196097629</v>
      </c>
      <c r="CI316" s="17">
        <f t="shared" si="323"/>
        <v>-4.0417806997748898E-2</v>
      </c>
      <c r="CJ316" s="17">
        <f t="shared" si="323"/>
        <v>-2.5935620284905897E-2</v>
      </c>
      <c r="CK316" s="17">
        <f t="shared" si="323"/>
        <v>0.15748243727680789</v>
      </c>
      <c r="CL316" s="17">
        <f t="shared" si="323"/>
        <v>0.15748243727680789</v>
      </c>
      <c r="CM316" s="17">
        <f t="shared" si="323"/>
        <v>0.49563083973499611</v>
      </c>
    </row>
    <row r="317" spans="1:91">
      <c r="A317" s="66" t="s">
        <v>252</v>
      </c>
      <c r="B317" s="17">
        <f>CORREL($AJ$237:$AJ$275,H$47:H$85)</f>
        <v>-0.20935925748731854</v>
      </c>
      <c r="C317" s="17">
        <f t="shared" ref="C317:Q317" si="324">CORREL($AJ$237:$AJ$275,I$47:I$85)</f>
        <v>-0.27461483166467127</v>
      </c>
      <c r="D317" s="17">
        <f t="shared" si="324"/>
        <v>9.3972873339299628E-2</v>
      </c>
      <c r="E317" s="17">
        <f t="shared" si="324"/>
        <v>0.12183105918047207</v>
      </c>
      <c r="F317" s="17">
        <f t="shared" si="324"/>
        <v>0.36450833291852042</v>
      </c>
      <c r="G317" s="17">
        <f t="shared" si="324"/>
        <v>0.38857993963451071</v>
      </c>
      <c r="H317" s="17">
        <f t="shared" si="324"/>
        <v>0.2593302980357462</v>
      </c>
      <c r="I317" s="17">
        <f t="shared" si="324"/>
        <v>0.39500794866096878</v>
      </c>
      <c r="J317" s="17">
        <f t="shared" si="324"/>
        <v>0.43461727379992188</v>
      </c>
      <c r="K317" s="17">
        <f t="shared" si="324"/>
        <v>0.45942439233819055</v>
      </c>
      <c r="L317" s="17">
        <f t="shared" si="324"/>
        <v>0.4635731217929942</v>
      </c>
      <c r="M317" s="17">
        <f t="shared" si="324"/>
        <v>0.45894668793652121</v>
      </c>
      <c r="N317" s="17">
        <f t="shared" si="324"/>
        <v>0.41658300827299188</v>
      </c>
      <c r="O317" s="17">
        <f t="shared" si="324"/>
        <v>0.39424098009887615</v>
      </c>
      <c r="P317" s="17">
        <f t="shared" si="324"/>
        <v>0.28235146154506252</v>
      </c>
      <c r="Q317" s="17">
        <f t="shared" si="324"/>
        <v>0.33810917385089451</v>
      </c>
      <c r="S317" s="17">
        <f t="shared" si="309"/>
        <v>0.20084756938089979</v>
      </c>
      <c r="T317" s="17">
        <f t="shared" si="305"/>
        <v>9.0670251653655165E-2</v>
      </c>
      <c r="U317" s="17">
        <f t="shared" si="305"/>
        <v>0.5693369486787514</v>
      </c>
      <c r="V317" s="17">
        <f t="shared" si="305"/>
        <v>0.46000445311511196</v>
      </c>
      <c r="W317" s="17">
        <f t="shared" si="305"/>
        <v>2.2523931295496118E-2</v>
      </c>
      <c r="X317" s="17">
        <f t="shared" si="305"/>
        <v>1.4499050752166768E-2</v>
      </c>
      <c r="Y317" s="17">
        <f t="shared" si="305"/>
        <v>0.11088336656288793</v>
      </c>
      <c r="Z317" s="17">
        <f t="shared" si="305"/>
        <v>1.2821070527927535E-2</v>
      </c>
      <c r="AA317" s="17">
        <f t="shared" si="305"/>
        <v>5.6962341468405108E-3</v>
      </c>
      <c r="AB317" s="17">
        <f t="shared" si="305"/>
        <v>3.2589276957691897E-3</v>
      </c>
      <c r="AC317" s="17">
        <f t="shared" si="305"/>
        <v>2.9563254733938654E-3</v>
      </c>
      <c r="AD317" s="17">
        <f t="shared" si="305"/>
        <v>3.2954490394324224E-3</v>
      </c>
      <c r="AE317" s="17">
        <f t="shared" si="305"/>
        <v>8.3386326843648585E-3</v>
      </c>
      <c r="AF317" s="17">
        <f t="shared" si="305"/>
        <v>1.3012198483207818E-2</v>
      </c>
      <c r="AG317" s="17">
        <f t="shared" si="305"/>
        <v>8.1587705456347082E-2</v>
      </c>
      <c r="AH317" s="17">
        <f t="shared" si="305"/>
        <v>3.5270672680457006E-2</v>
      </c>
      <c r="AM317" s="66" t="s">
        <v>252</v>
      </c>
      <c r="AN317" s="17">
        <f t="shared" ref="AN317:BS317" si="325">CORREL($AJ$237:$AJ$275,CU$197:CU$235)</f>
        <v>-1.3466145342873196E-4</v>
      </c>
      <c r="AO317" s="17">
        <f t="shared" si="325"/>
        <v>8.5664971372323345E-2</v>
      </c>
      <c r="AP317" s="17">
        <f t="shared" si="325"/>
        <v>-1.4464736742549082E-2</v>
      </c>
      <c r="AQ317" s="17">
        <f t="shared" si="325"/>
        <v>-9.4836225488913725E-2</v>
      </c>
      <c r="AR317" s="17">
        <f t="shared" si="325"/>
        <v>0.11530505767203962</v>
      </c>
      <c r="AS317" s="17">
        <f t="shared" si="325"/>
        <v>5.1011433339901532E-2</v>
      </c>
      <c r="AT317" s="17">
        <f t="shared" si="325"/>
        <v>-1.921498392866474E-2</v>
      </c>
      <c r="AU317" s="17">
        <f t="shared" si="325"/>
        <v>-9.9224398315743562E-2</v>
      </c>
      <c r="AV317" s="17">
        <f t="shared" si="325"/>
        <v>-0.14020010992702792</v>
      </c>
      <c r="AW317" s="17">
        <f t="shared" si="325"/>
        <v>-0.12448196367103671</v>
      </c>
      <c r="AX317" s="17">
        <f t="shared" si="325"/>
        <v>-0.14040084606688127</v>
      </c>
      <c r="AY317" s="17">
        <f t="shared" si="325"/>
        <v>0.17291065470051067</v>
      </c>
      <c r="AZ317" s="68">
        <f t="shared" si="325"/>
        <v>4.4166043001591444E-2</v>
      </c>
      <c r="BA317" s="17">
        <f t="shared" si="325"/>
        <v>-0.35012628261222378</v>
      </c>
      <c r="BB317" s="17">
        <f t="shared" si="325"/>
        <v>-7.7287324628938739E-2</v>
      </c>
      <c r="BC317" s="17">
        <f t="shared" si="325"/>
        <v>-0.18902138194068666</v>
      </c>
      <c r="BD317" s="17">
        <f t="shared" si="325"/>
        <v>-0.27823801147078137</v>
      </c>
      <c r="BE317" s="17">
        <f t="shared" si="325"/>
        <v>-0.26025887584538066</v>
      </c>
      <c r="BF317" s="17">
        <f t="shared" si="325"/>
        <v>-0.2987608090471266</v>
      </c>
      <c r="BG317" s="17">
        <f t="shared" si="325"/>
        <v>-0.1177356978132339</v>
      </c>
      <c r="BH317" s="17">
        <f t="shared" si="325"/>
        <v>-0.4548553035659933</v>
      </c>
      <c r="BI317" s="17">
        <f t="shared" si="325"/>
        <v>-0.17323999595283993</v>
      </c>
      <c r="BJ317" s="17">
        <f t="shared" si="325"/>
        <v>2.2968990853842127E-2</v>
      </c>
      <c r="BK317" s="17">
        <f t="shared" si="325"/>
        <v>-0.35917263213702483</v>
      </c>
      <c r="BL317" s="17">
        <f t="shared" si="325"/>
        <v>-5.6121873125320389E-2</v>
      </c>
      <c r="BM317" s="68">
        <f t="shared" si="325"/>
        <v>-0.2990413983112859</v>
      </c>
      <c r="BN317" s="17">
        <f t="shared" si="325"/>
        <v>0.29719321521598047</v>
      </c>
      <c r="BO317" s="17">
        <f t="shared" si="325"/>
        <v>0.18932577632965486</v>
      </c>
      <c r="BP317" s="17">
        <f t="shared" si="325"/>
        <v>0.13377507371435601</v>
      </c>
      <c r="BQ317" s="17">
        <f t="shared" si="325"/>
        <v>0.18249592379111057</v>
      </c>
      <c r="BR317" s="17">
        <f t="shared" si="325"/>
        <v>0.32475504812743339</v>
      </c>
      <c r="BS317" s="17">
        <f t="shared" si="325"/>
        <v>0.247311517458632</v>
      </c>
      <c r="BT317" s="17">
        <f t="shared" ref="BT317:CM317" si="326">CORREL($AJ$237:$AJ$275,EA$197:EA$235)</f>
        <v>0.17558597313363547</v>
      </c>
      <c r="BU317" s="17">
        <f t="shared" si="326"/>
        <v>0.22820686080214705</v>
      </c>
      <c r="BV317" s="17">
        <f t="shared" si="326"/>
        <v>5.2823774095663465E-3</v>
      </c>
      <c r="BW317" s="17">
        <f t="shared" si="326"/>
        <v>-0.10403081783472951</v>
      </c>
      <c r="BX317" s="17">
        <f t="shared" si="326"/>
        <v>0.18770243953490229</v>
      </c>
      <c r="BY317" s="17">
        <f t="shared" si="326"/>
        <v>0.16199429243229199</v>
      </c>
      <c r="BZ317" s="68">
        <f t="shared" si="326"/>
        <v>0.28045024738738361</v>
      </c>
      <c r="CA317" s="17">
        <f t="shared" si="326"/>
        <v>-2.3198660011846214E-2</v>
      </c>
      <c r="CB317" s="17">
        <f t="shared" si="326"/>
        <v>3.024343300875728E-2</v>
      </c>
      <c r="CC317" s="17">
        <f t="shared" si="326"/>
        <v>-4.9742435737884026E-2</v>
      </c>
      <c r="CD317" s="17">
        <f t="shared" si="326"/>
        <v>-9.8826753062738207E-2</v>
      </c>
      <c r="CE317" s="17">
        <f t="shared" si="326"/>
        <v>0.18691757603980871</v>
      </c>
      <c r="CF317" s="17">
        <f t="shared" si="326"/>
        <v>4.4533625455049269E-2</v>
      </c>
      <c r="CG317" s="17">
        <f t="shared" si="326"/>
        <v>-0.17006200625423518</v>
      </c>
      <c r="CH317" s="17">
        <f t="shared" si="326"/>
        <v>6.36130542321523E-2</v>
      </c>
      <c r="CI317" s="17">
        <f t="shared" si="326"/>
        <v>-0.12906515446301733</v>
      </c>
      <c r="CJ317" s="17">
        <f t="shared" si="326"/>
        <v>-0.1254757088556501</v>
      </c>
      <c r="CK317" s="17">
        <f t="shared" si="326"/>
        <v>-7.4903896125989661E-2</v>
      </c>
      <c r="CL317" s="17">
        <f t="shared" si="326"/>
        <v>-7.4903896125989661E-2</v>
      </c>
      <c r="CM317" s="17">
        <f t="shared" si="326"/>
        <v>6.3581675031331039E-2</v>
      </c>
    </row>
    <row r="318" spans="1:91">
      <c r="A318" s="15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>
        <f>SUMIF(B283:Q317,"&gt;0")-SUMIF(B283:Q317,"&lt;0")</f>
        <v>84.882899738380559</v>
      </c>
    </row>
    <row r="319" spans="1:91">
      <c r="A319" s="15"/>
      <c r="B319" s="17"/>
      <c r="C319" s="17"/>
      <c r="D319" s="17">
        <f>CORREL(AJ237:AJ275,'[1]Eastern IOD'!$D$114:$D$152)</f>
        <v>0.45844183174435732</v>
      </c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</row>
    <row r="320" spans="1:91">
      <c r="A320" s="15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</row>
    <row r="321" spans="1:99">
      <c r="A321" s="58" t="s">
        <v>279</v>
      </c>
      <c r="BA321" s="28" t="s">
        <v>349</v>
      </c>
    </row>
    <row r="322" spans="1:99">
      <c r="A322" s="6" t="s">
        <v>92</v>
      </c>
      <c r="B322" s="5" t="s">
        <v>160</v>
      </c>
      <c r="C322" s="5" t="s">
        <v>224</v>
      </c>
      <c r="D322" s="5" t="s">
        <v>225</v>
      </c>
      <c r="E322" s="5" t="s">
        <v>226</v>
      </c>
      <c r="F322" s="5" t="s">
        <v>161</v>
      </c>
      <c r="G322" s="5" t="s">
        <v>211</v>
      </c>
      <c r="H322" s="5" t="s">
        <v>202</v>
      </c>
      <c r="I322" s="5" t="s">
        <v>203</v>
      </c>
      <c r="J322" s="5" t="s">
        <v>212</v>
      </c>
      <c r="M322" s="6" t="s">
        <v>206</v>
      </c>
      <c r="N322" s="5" t="s">
        <v>160</v>
      </c>
      <c r="O322" s="5" t="s">
        <v>224</v>
      </c>
      <c r="P322" s="5" t="s">
        <v>225</v>
      </c>
      <c r="Q322" s="5" t="s">
        <v>226</v>
      </c>
      <c r="R322" s="5" t="s">
        <v>161</v>
      </c>
      <c r="S322" s="5" t="s">
        <v>211</v>
      </c>
      <c r="T322" s="5" t="s">
        <v>202</v>
      </c>
      <c r="U322" s="5" t="s">
        <v>203</v>
      </c>
      <c r="V322" s="5" t="s">
        <v>212</v>
      </c>
      <c r="Y322" s="6" t="s">
        <v>94</v>
      </c>
      <c r="Z322" s="5" t="s">
        <v>160</v>
      </c>
      <c r="AA322" s="5" t="s">
        <v>224</v>
      </c>
      <c r="AB322" s="5" t="s">
        <v>225</v>
      </c>
      <c r="AC322" s="5" t="s">
        <v>226</v>
      </c>
      <c r="AD322" s="5" t="s">
        <v>161</v>
      </c>
      <c r="AE322" s="5" t="s">
        <v>211</v>
      </c>
      <c r="AF322" s="5" t="s">
        <v>202</v>
      </c>
      <c r="AG322" s="5" t="s">
        <v>203</v>
      </c>
      <c r="AH322" s="5" t="s">
        <v>212</v>
      </c>
      <c r="AI322" s="5" t="s">
        <v>251</v>
      </c>
      <c r="AJ322" s="5" t="s">
        <v>252</v>
      </c>
      <c r="AM322" s="54" t="s">
        <v>348</v>
      </c>
      <c r="AN322" s="5" t="s">
        <v>78</v>
      </c>
      <c r="AO322" s="5" t="s">
        <v>79</v>
      </c>
      <c r="AP322" s="5" t="s">
        <v>80</v>
      </c>
      <c r="AQ322" s="5" t="s">
        <v>342</v>
      </c>
      <c r="AR322" s="5" t="s">
        <v>82</v>
      </c>
      <c r="AS322" s="5" t="s">
        <v>83</v>
      </c>
      <c r="AT322" s="5" t="s">
        <v>84</v>
      </c>
      <c r="AU322" s="5" t="s">
        <v>343</v>
      </c>
      <c r="AV322" s="5" t="s">
        <v>344</v>
      </c>
      <c r="AW322" s="5" t="s">
        <v>87</v>
      </c>
      <c r="AX322" s="5" t="s">
        <v>88</v>
      </c>
      <c r="AY322" s="5" t="s">
        <v>345</v>
      </c>
      <c r="BA322" s="6"/>
      <c r="BB322" s="5" t="s">
        <v>201</v>
      </c>
      <c r="BC322" s="5" t="s">
        <v>350</v>
      </c>
      <c r="BD322" s="5" t="s">
        <v>351</v>
      </c>
      <c r="BE322" s="5" t="s">
        <v>352</v>
      </c>
      <c r="BF322" s="5" t="s">
        <v>192</v>
      </c>
      <c r="BG322" s="5" t="s">
        <v>353</v>
      </c>
      <c r="BH322" s="5" t="s">
        <v>354</v>
      </c>
      <c r="BI322" s="5" t="s">
        <v>355</v>
      </c>
      <c r="BJ322" s="6" t="s">
        <v>356</v>
      </c>
      <c r="BK322" s="51" t="s">
        <v>357</v>
      </c>
      <c r="BL322" s="51" t="s">
        <v>358</v>
      </c>
      <c r="BM322" s="51" t="s">
        <v>359</v>
      </c>
      <c r="BN322" s="51" t="s">
        <v>360</v>
      </c>
      <c r="BO322" s="51" t="s">
        <v>361</v>
      </c>
      <c r="BP322" s="51" t="s">
        <v>362</v>
      </c>
      <c r="BQ322" s="51" t="s">
        <v>363</v>
      </c>
      <c r="BR322" s="51" t="s">
        <v>364</v>
      </c>
      <c r="BS322" s="72" t="s">
        <v>365</v>
      </c>
      <c r="BT322" s="51" t="s">
        <v>366</v>
      </c>
      <c r="BU322" s="51" t="s">
        <v>367</v>
      </c>
      <c r="BV322" s="51" t="s">
        <v>368</v>
      </c>
      <c r="BW322" s="51" t="s">
        <v>369</v>
      </c>
      <c r="BX322" s="51" t="s">
        <v>370</v>
      </c>
      <c r="BY322" s="51" t="s">
        <v>193</v>
      </c>
      <c r="BZ322" s="51" t="s">
        <v>371</v>
      </c>
      <c r="CA322" s="51" t="s">
        <v>372</v>
      </c>
      <c r="CB322" s="51" t="s">
        <v>373</v>
      </c>
      <c r="CC322" s="51" t="s">
        <v>374</v>
      </c>
      <c r="CD322" s="72" t="s">
        <v>195</v>
      </c>
      <c r="CE322" s="73" t="s">
        <v>375</v>
      </c>
      <c r="CF322" s="5" t="s">
        <v>145</v>
      </c>
      <c r="CG322" s="5" t="s">
        <v>144</v>
      </c>
      <c r="CH322" s="5" t="s">
        <v>146</v>
      </c>
      <c r="CI322" s="5" t="s">
        <v>147</v>
      </c>
      <c r="CJ322" s="5" t="s">
        <v>148</v>
      </c>
      <c r="CK322" s="5" t="s">
        <v>149</v>
      </c>
      <c r="CL322" s="5" t="s">
        <v>151</v>
      </c>
      <c r="CM322" s="5" t="s">
        <v>152</v>
      </c>
      <c r="CN322" s="5" t="s">
        <v>158</v>
      </c>
      <c r="CO322" s="5" t="s">
        <v>159</v>
      </c>
      <c r="CP322" s="5" t="s">
        <v>156</v>
      </c>
      <c r="CQ322" s="5" t="s">
        <v>157</v>
      </c>
      <c r="CR322" s="5" t="s">
        <v>154</v>
      </c>
      <c r="CS322" s="5" t="s">
        <v>155</v>
      </c>
      <c r="CT322" s="5" t="s">
        <v>153</v>
      </c>
      <c r="CU322" s="5" t="s">
        <v>267</v>
      </c>
    </row>
    <row r="323" spans="1:99">
      <c r="A323" s="7">
        <v>1980</v>
      </c>
      <c r="B323">
        <v>7</v>
      </c>
      <c r="C323">
        <v>7</v>
      </c>
      <c r="D323">
        <v>15</v>
      </c>
      <c r="E323">
        <v>4</v>
      </c>
      <c r="F323">
        <v>5</v>
      </c>
      <c r="G323">
        <v>14</v>
      </c>
      <c r="H323">
        <v>26</v>
      </c>
      <c r="I323">
        <v>8</v>
      </c>
      <c r="J323">
        <v>6</v>
      </c>
      <c r="M323" s="7">
        <v>1980</v>
      </c>
      <c r="N323">
        <v>18</v>
      </c>
      <c r="O323">
        <v>10</v>
      </c>
      <c r="P323">
        <v>6</v>
      </c>
      <c r="Q323">
        <v>10</v>
      </c>
      <c r="R323">
        <v>14</v>
      </c>
      <c r="S323">
        <v>11</v>
      </c>
      <c r="T323">
        <v>10</v>
      </c>
      <c r="U323">
        <v>9</v>
      </c>
      <c r="V323">
        <v>4</v>
      </c>
      <c r="Y323" s="7">
        <v>1980</v>
      </c>
      <c r="Z323">
        <v>0</v>
      </c>
      <c r="AA323">
        <v>10</v>
      </c>
      <c r="AB323">
        <v>7</v>
      </c>
      <c r="AC323">
        <v>4</v>
      </c>
      <c r="AD323">
        <v>5</v>
      </c>
      <c r="AE323">
        <v>12</v>
      </c>
      <c r="AF323">
        <v>7</v>
      </c>
      <c r="AG323">
        <v>9</v>
      </c>
      <c r="AH323">
        <v>14</v>
      </c>
      <c r="AI323">
        <v>13</v>
      </c>
      <c r="AJ323">
        <v>11</v>
      </c>
      <c r="AM323" s="7">
        <v>1980</v>
      </c>
      <c r="AN323">
        <v>3</v>
      </c>
      <c r="AO323">
        <v>50</v>
      </c>
      <c r="AP323">
        <v>62</v>
      </c>
      <c r="AQ323">
        <v>4</v>
      </c>
      <c r="AR323">
        <v>7</v>
      </c>
      <c r="AS323">
        <v>3</v>
      </c>
      <c r="AT323">
        <v>29</v>
      </c>
      <c r="AU323">
        <v>1</v>
      </c>
      <c r="AV323">
        <v>10</v>
      </c>
      <c r="AW323">
        <v>42</v>
      </c>
      <c r="AX323">
        <v>2</v>
      </c>
      <c r="AY323">
        <v>0</v>
      </c>
      <c r="BA323" s="7" t="s">
        <v>78</v>
      </c>
      <c r="BB323" s="17">
        <f>CORREL($AN$323:$AN$361,B$323:B$361)</f>
        <v>0.12199248558788975</v>
      </c>
      <c r="BC323" s="17">
        <f t="shared" ref="BC323:BJ323" si="327">CORREL($AN$323:$AN$361,C$323:C$361)</f>
        <v>-3.2199660295333089E-2</v>
      </c>
      <c r="BD323" s="17">
        <f t="shared" si="327"/>
        <v>-0.10429429173081133</v>
      </c>
      <c r="BE323" s="17">
        <f t="shared" si="327"/>
        <v>1.4303851377362578E-2</v>
      </c>
      <c r="BF323" s="17">
        <f t="shared" si="327"/>
        <v>0.46554971229008191</v>
      </c>
      <c r="BG323" s="17">
        <f t="shared" si="327"/>
        <v>-0.11038771983992229</v>
      </c>
      <c r="BH323" s="17">
        <f t="shared" si="327"/>
        <v>-0.32300052349075281</v>
      </c>
      <c r="BI323" s="17">
        <f t="shared" si="327"/>
        <v>2.4762181599510127E-2</v>
      </c>
      <c r="BJ323" s="69">
        <f t="shared" si="327"/>
        <v>3.5943881303464945E-2</v>
      </c>
      <c r="BK323" s="17">
        <f>CORREL($AN$323:$AN$361,N$323:N$361)</f>
        <v>-0.24956682796064636</v>
      </c>
      <c r="BL323" s="17">
        <f>CORREL($AN$323:$AN$361,O$323:O$361)</f>
        <v>-0.22038610951382298</v>
      </c>
      <c r="BM323" s="17">
        <f>CORREL($AN$323:$AN$361,P$323:P$361)</f>
        <v>0.24666386055251746</v>
      </c>
      <c r="BN323" s="17">
        <f t="shared" ref="BN323:BS323" si="328">CORREL($AN$323:$AN$361,Q$323:Q$361)</f>
        <v>-8.7061850308516681E-2</v>
      </c>
      <c r="BO323" s="17">
        <f t="shared" si="328"/>
        <v>-0.16950825014593959</v>
      </c>
      <c r="BP323" s="17">
        <f t="shared" si="328"/>
        <v>0.54169311202385295</v>
      </c>
      <c r="BQ323" s="17">
        <f t="shared" si="328"/>
        <v>-2.4517273544122031E-2</v>
      </c>
      <c r="BR323" s="17">
        <f t="shared" si="328"/>
        <v>-8.0638369517145272E-2</v>
      </c>
      <c r="BS323" s="69">
        <f t="shared" si="328"/>
        <v>4.4450045184646313E-3</v>
      </c>
      <c r="BT323" s="17">
        <f t="shared" ref="BT323:BZ323" si="329">CORREL($AN$323:$AN$361,Z$323:Z$361)</f>
        <v>-0.14529827539777798</v>
      </c>
      <c r="BU323" s="17">
        <f t="shared" si="329"/>
        <v>0.49147551521656135</v>
      </c>
      <c r="BV323" s="17">
        <f t="shared" si="329"/>
        <v>-0.1293190082993636</v>
      </c>
      <c r="BW323" s="17">
        <f t="shared" si="329"/>
        <v>-0.41186068116120017</v>
      </c>
      <c r="BX323" s="17">
        <f t="shared" si="329"/>
        <v>-0.1751970911154406</v>
      </c>
      <c r="BY323" s="17">
        <f t="shared" si="329"/>
        <v>0.41738848236221443</v>
      </c>
      <c r="BZ323" s="17">
        <f t="shared" si="329"/>
        <v>-0.29337904745021831</v>
      </c>
      <c r="CA323" s="17">
        <f t="shared" ref="CA323:CD323" si="330">CORREL($AN$323:$AN$361,AG$323:AG$361)</f>
        <v>0.29560257145590918</v>
      </c>
      <c r="CB323" s="17">
        <f t="shared" si="330"/>
        <v>-4.3564220017035464E-2</v>
      </c>
      <c r="CC323" s="17">
        <f t="shared" si="330"/>
        <v>-0.40241160301943202</v>
      </c>
      <c r="CD323" s="68">
        <f t="shared" si="330"/>
        <v>-0.18116374245920117</v>
      </c>
      <c r="CE323" s="17" t="s">
        <v>78</v>
      </c>
      <c r="CF323" s="74">
        <f>CORREL($AN$323:$AN$361,H$47:H$85)</f>
        <v>-4.1304436993387345E-2</v>
      </c>
      <c r="CG323" s="74">
        <f t="shared" ref="CG323:CU323" si="331">CORREL($AN$323:$AN$361,I$47:I$85)</f>
        <v>0.15318978392690213</v>
      </c>
      <c r="CH323" s="74">
        <f t="shared" si="331"/>
        <v>0.22379045067390438</v>
      </c>
      <c r="CI323" s="74">
        <f t="shared" si="331"/>
        <v>0.28577747619576044</v>
      </c>
      <c r="CJ323" s="74">
        <f t="shared" si="331"/>
        <v>0.35184369062089876</v>
      </c>
      <c r="CK323" s="74">
        <f t="shared" si="331"/>
        <v>0.21257261555141574</v>
      </c>
      <c r="CL323" s="74">
        <f t="shared" si="331"/>
        <v>-0.31014423839307842</v>
      </c>
      <c r="CM323" s="74">
        <f t="shared" si="331"/>
        <v>-9.3244964463255905E-2</v>
      </c>
      <c r="CN323" s="74">
        <f t="shared" si="331"/>
        <v>5.6452456095325176E-2</v>
      </c>
      <c r="CO323" s="74">
        <f t="shared" si="331"/>
        <v>-1.4755819390257314E-2</v>
      </c>
      <c r="CP323" s="74">
        <f t="shared" si="331"/>
        <v>-3.5296337121341601E-2</v>
      </c>
      <c r="CQ323" s="74">
        <f t="shared" si="331"/>
        <v>-5.6508334356496784E-2</v>
      </c>
      <c r="CR323" s="74">
        <f t="shared" si="331"/>
        <v>-3.8823696660394987E-2</v>
      </c>
      <c r="CS323" s="74">
        <f t="shared" si="331"/>
        <v>-3.8711084188944263E-2</v>
      </c>
      <c r="CT323" s="74">
        <f t="shared" si="331"/>
        <v>-0.20196969915826732</v>
      </c>
      <c r="CU323" s="74">
        <f t="shared" si="331"/>
        <v>3.0803661251722965E-2</v>
      </c>
    </row>
    <row r="324" spans="1:99">
      <c r="A324" s="7">
        <v>1981</v>
      </c>
      <c r="B324">
        <v>11</v>
      </c>
      <c r="C324">
        <v>8</v>
      </c>
      <c r="D324">
        <v>8</v>
      </c>
      <c r="E324">
        <v>7</v>
      </c>
      <c r="F324">
        <v>10</v>
      </c>
      <c r="G324">
        <v>22</v>
      </c>
      <c r="H324">
        <v>26</v>
      </c>
      <c r="I324">
        <v>0</v>
      </c>
      <c r="J324">
        <v>0</v>
      </c>
      <c r="M324" s="7">
        <v>1981</v>
      </c>
      <c r="N324">
        <v>19</v>
      </c>
      <c r="O324">
        <v>7</v>
      </c>
      <c r="P324">
        <v>10</v>
      </c>
      <c r="Q324">
        <v>12</v>
      </c>
      <c r="R324">
        <v>4</v>
      </c>
      <c r="S324">
        <v>12</v>
      </c>
      <c r="T324">
        <v>12</v>
      </c>
      <c r="U324">
        <v>3</v>
      </c>
      <c r="V324">
        <v>13</v>
      </c>
      <c r="Y324" s="7">
        <v>1981</v>
      </c>
      <c r="Z324">
        <v>12</v>
      </c>
      <c r="AA324">
        <v>12</v>
      </c>
      <c r="AB324">
        <v>0</v>
      </c>
      <c r="AC324">
        <v>4</v>
      </c>
      <c r="AD324">
        <v>7</v>
      </c>
      <c r="AE324">
        <v>15</v>
      </c>
      <c r="AF324">
        <v>18</v>
      </c>
      <c r="AG324">
        <v>1</v>
      </c>
      <c r="AH324">
        <v>5</v>
      </c>
      <c r="AI324">
        <v>3</v>
      </c>
      <c r="AJ324">
        <v>15</v>
      </c>
      <c r="AM324" s="7">
        <v>1981</v>
      </c>
      <c r="AN324">
        <v>5</v>
      </c>
      <c r="AO324">
        <v>37</v>
      </c>
      <c r="AP324">
        <v>38</v>
      </c>
      <c r="AQ324">
        <v>0</v>
      </c>
      <c r="AR324">
        <v>2</v>
      </c>
      <c r="AS324">
        <v>2</v>
      </c>
      <c r="AT324">
        <v>7</v>
      </c>
      <c r="AU324">
        <v>0</v>
      </c>
      <c r="AV324">
        <v>4</v>
      </c>
      <c r="AW324">
        <v>51</v>
      </c>
      <c r="AX324">
        <v>0</v>
      </c>
      <c r="AY324">
        <v>0</v>
      </c>
      <c r="BA324" s="7" t="s">
        <v>79</v>
      </c>
      <c r="BB324" s="17">
        <f>CORREL($AO$323:$AO$361,B$323:B$361)</f>
        <v>-3.2762109781202843E-2</v>
      </c>
      <c r="BC324" s="17">
        <f t="shared" ref="BC324:BJ324" si="332">CORREL($AO$323:$AO$361,C$323:C$361)</f>
        <v>-3.5841057063941972E-2</v>
      </c>
      <c r="BD324" s="17">
        <f t="shared" si="332"/>
        <v>4.4160032117014476E-2</v>
      </c>
      <c r="BE324" s="17">
        <f t="shared" si="332"/>
        <v>3.6724424344539472E-2</v>
      </c>
      <c r="BF324" s="17">
        <f t="shared" si="332"/>
        <v>0.26955576921623642</v>
      </c>
      <c r="BG324" s="17">
        <f t="shared" si="332"/>
        <v>-0.15642443056149444</v>
      </c>
      <c r="BH324" s="17">
        <f t="shared" si="332"/>
        <v>-0.3040378669274672</v>
      </c>
      <c r="BI324" s="17">
        <f t="shared" si="332"/>
        <v>0.2460893551145617</v>
      </c>
      <c r="BJ324" s="68">
        <f t="shared" si="332"/>
        <v>-2.390366390079203E-2</v>
      </c>
      <c r="BK324" s="17">
        <f>CORREL($AO$323:$AO$361,N$323:N$361)</f>
        <v>-0.18146517305048285</v>
      </c>
      <c r="BL324" s="17">
        <f>CORREL($AO$323:$AO$361,O$323:O$361)</f>
        <v>9.2254603437783175E-2</v>
      </c>
      <c r="BM324" s="17">
        <f>CORREL($AO$323:$AO$361,P$323:P$361)</f>
        <v>0.32047806340182472</v>
      </c>
      <c r="BN324" s="17">
        <f t="shared" ref="BN324:BS324" si="333">CORREL($AO$323:$AO$361,Q$323:Q$361)</f>
        <v>-0.36676189995044284</v>
      </c>
      <c r="BO324" s="17">
        <f t="shared" si="333"/>
        <v>-0.27640487065097658</v>
      </c>
      <c r="BP324" s="17">
        <f t="shared" si="333"/>
        <v>0.28543959576952566</v>
      </c>
      <c r="BQ324" s="17">
        <f t="shared" si="333"/>
        <v>0.1666748846813374</v>
      </c>
      <c r="BR324" s="17">
        <f t="shared" si="333"/>
        <v>-4.3761079247127514E-2</v>
      </c>
      <c r="BS324" s="68">
        <f t="shared" si="333"/>
        <v>-4.3723408766801926E-2</v>
      </c>
      <c r="BT324" s="17">
        <f t="shared" ref="BT324:BZ324" si="334">CORREL($AO$323:$AO$361,Z$323:Z$361)</f>
        <v>-0.64538050315703954</v>
      </c>
      <c r="BU324" s="17">
        <f t="shared" si="334"/>
        <v>0.37844659819608079</v>
      </c>
      <c r="BV324" s="17">
        <f t="shared" si="334"/>
        <v>0.12846729868659854</v>
      </c>
      <c r="BW324" s="17">
        <f t="shared" si="334"/>
        <v>-0.34894269888890894</v>
      </c>
      <c r="BX324" s="17">
        <f t="shared" si="334"/>
        <v>-0.29849729966343236</v>
      </c>
      <c r="BY324" s="17">
        <f t="shared" si="334"/>
        <v>0.36065950070040487</v>
      </c>
      <c r="BZ324" s="17">
        <f t="shared" si="334"/>
        <v>-7.4138436511701433E-2</v>
      </c>
      <c r="CA324" s="17">
        <f t="shared" ref="CA324:CD324" si="335">CORREL($AO$323:$AO$361,AG$323:AG$361)</f>
        <v>9.2225374775778773E-2</v>
      </c>
      <c r="CB324" s="17">
        <f t="shared" si="335"/>
        <v>0.2763768171516362</v>
      </c>
      <c r="CC324" s="17">
        <f t="shared" si="335"/>
        <v>-8.7657025589797516E-2</v>
      </c>
      <c r="CD324" s="68">
        <f t="shared" si="335"/>
        <v>-0.19952326104206172</v>
      </c>
      <c r="CE324" s="17" t="s">
        <v>79</v>
      </c>
      <c r="CF324" s="74">
        <f>CORREL($AO$323:$AO$361,H$47:H$85)</f>
        <v>0.42041549253887067</v>
      </c>
      <c r="CG324" s="74">
        <f t="shared" ref="CG324:CU324" si="336">CORREL($AO$323:$AO$361,I$47:I$85)</f>
        <v>0.43997864665944841</v>
      </c>
      <c r="CH324" s="74">
        <f t="shared" si="336"/>
        <v>0.34166567106629314</v>
      </c>
      <c r="CI324" s="74">
        <f t="shared" si="336"/>
        <v>0.19854903896840681</v>
      </c>
      <c r="CJ324" s="74">
        <f t="shared" si="336"/>
        <v>-7.1393838404823391E-3</v>
      </c>
      <c r="CK324" s="74">
        <f t="shared" si="336"/>
        <v>-0.14164290069503566</v>
      </c>
      <c r="CL324" s="74">
        <f t="shared" si="336"/>
        <v>-0.2262835772671429</v>
      </c>
      <c r="CM324" s="74">
        <f t="shared" si="336"/>
        <v>-0.34456747578706093</v>
      </c>
      <c r="CN324" s="74">
        <f t="shared" si="336"/>
        <v>-0.29351140935494391</v>
      </c>
      <c r="CO324" s="74">
        <f t="shared" si="336"/>
        <v>-0.36943212285023186</v>
      </c>
      <c r="CP324" s="74">
        <f t="shared" si="336"/>
        <v>-0.40272645489899078</v>
      </c>
      <c r="CQ324" s="74">
        <f t="shared" si="336"/>
        <v>-0.3910878659749028</v>
      </c>
      <c r="CR324" s="74">
        <f t="shared" si="336"/>
        <v>-0.39529419922669173</v>
      </c>
      <c r="CS324" s="74">
        <f t="shared" si="336"/>
        <v>-0.29226413616953867</v>
      </c>
      <c r="CT324" s="74">
        <f t="shared" si="336"/>
        <v>-0.26460677729136267</v>
      </c>
      <c r="CU324" s="74">
        <f t="shared" si="336"/>
        <v>-0.49540650972967581</v>
      </c>
    </row>
    <row r="325" spans="1:99">
      <c r="A325" s="7">
        <v>1982</v>
      </c>
      <c r="B325">
        <v>7</v>
      </c>
      <c r="C325">
        <v>11</v>
      </c>
      <c r="D325">
        <v>14</v>
      </c>
      <c r="E325">
        <v>11</v>
      </c>
      <c r="F325">
        <v>0</v>
      </c>
      <c r="G325">
        <v>12</v>
      </c>
      <c r="H325">
        <v>16</v>
      </c>
      <c r="I325">
        <v>6</v>
      </c>
      <c r="J325">
        <v>15</v>
      </c>
      <c r="M325" s="7">
        <v>1982</v>
      </c>
      <c r="N325">
        <v>16</v>
      </c>
      <c r="O325">
        <v>11</v>
      </c>
      <c r="P325">
        <v>3</v>
      </c>
      <c r="Q325">
        <v>12</v>
      </c>
      <c r="R325">
        <v>13</v>
      </c>
      <c r="S325">
        <v>8</v>
      </c>
      <c r="T325">
        <v>18</v>
      </c>
      <c r="U325">
        <v>2</v>
      </c>
      <c r="V325">
        <v>9</v>
      </c>
      <c r="Y325" s="7">
        <v>1982</v>
      </c>
      <c r="Z325">
        <v>12</v>
      </c>
      <c r="AA325">
        <v>7</v>
      </c>
      <c r="AB325">
        <v>1</v>
      </c>
      <c r="AC325">
        <v>9</v>
      </c>
      <c r="AD325">
        <v>7</v>
      </c>
      <c r="AE325">
        <v>15</v>
      </c>
      <c r="AF325">
        <v>8</v>
      </c>
      <c r="AG325">
        <v>10</v>
      </c>
      <c r="AH325">
        <v>8</v>
      </c>
      <c r="AI325">
        <v>10</v>
      </c>
      <c r="AJ325">
        <v>5</v>
      </c>
      <c r="AM325" s="7">
        <v>1982</v>
      </c>
      <c r="AN325">
        <v>1</v>
      </c>
      <c r="AO325">
        <v>46</v>
      </c>
      <c r="AP325">
        <v>46</v>
      </c>
      <c r="AQ325">
        <v>4</v>
      </c>
      <c r="AR325">
        <v>6</v>
      </c>
      <c r="AS325">
        <v>0</v>
      </c>
      <c r="AT325">
        <v>23</v>
      </c>
      <c r="AU325">
        <v>0</v>
      </c>
      <c r="AV325">
        <v>12</v>
      </c>
      <c r="AW325">
        <v>55</v>
      </c>
      <c r="AX325">
        <v>0</v>
      </c>
      <c r="AY325">
        <v>0</v>
      </c>
      <c r="BA325" s="7" t="s">
        <v>80</v>
      </c>
      <c r="BB325" s="17">
        <f>CORREL($AP$323:$AP$361,B$323:B$361)</f>
        <v>0.1003460050250909</v>
      </c>
      <c r="BC325" s="17">
        <f t="shared" ref="BC325:BJ325" si="337">CORREL($AP$323:$AP$361,C$323:C$361)</f>
        <v>-9.4902249616381648E-2</v>
      </c>
      <c r="BD325" s="17">
        <f t="shared" si="337"/>
        <v>1.6312416763750524E-2</v>
      </c>
      <c r="BE325" s="17">
        <f t="shared" si="337"/>
        <v>0.11006558260695977</v>
      </c>
      <c r="BF325" s="17">
        <f t="shared" si="337"/>
        <v>0.18126517364502287</v>
      </c>
      <c r="BG325" s="17">
        <f t="shared" si="337"/>
        <v>-0.13841637392303011</v>
      </c>
      <c r="BH325" s="17">
        <f t="shared" si="337"/>
        <v>-0.40426745570748346</v>
      </c>
      <c r="BI325" s="17">
        <f t="shared" si="337"/>
        <v>0.22443794085651436</v>
      </c>
      <c r="BJ325" s="68">
        <f t="shared" si="337"/>
        <v>3.7581629990163908E-2</v>
      </c>
      <c r="BK325" s="17">
        <f>CORREL($AP$323:$AP$361,N$323:N$361)</f>
        <v>-0.14596412068582276</v>
      </c>
      <c r="BL325" s="17">
        <f>CORREL($AP$323:$AP$361,O$323:O$361)</f>
        <v>8.7223741560951459E-2</v>
      </c>
      <c r="BM325" s="17">
        <f>CORREL($AP$323:$AP$361,P$323:P$361)</f>
        <v>0.19594085291089844</v>
      </c>
      <c r="BN325" s="17">
        <f t="shared" ref="BN325:BS325" si="338">CORREL($AP$323:$AP$361,Q$323:Q$361)</f>
        <v>-0.33730589036580572</v>
      </c>
      <c r="BO325" s="17">
        <f t="shared" si="338"/>
        <v>-0.12415994764130291</v>
      </c>
      <c r="BP325" s="17">
        <f t="shared" si="338"/>
        <v>0.17535914864315388</v>
      </c>
      <c r="BQ325" s="17">
        <f t="shared" si="338"/>
        <v>0.13712674887068202</v>
      </c>
      <c r="BR325" s="17">
        <f t="shared" si="338"/>
        <v>-1.8659051072657865E-2</v>
      </c>
      <c r="BS325" s="68">
        <f t="shared" si="338"/>
        <v>1.5512217169158767E-2</v>
      </c>
      <c r="BT325" s="17">
        <f t="shared" ref="BT325:BZ325" si="339">CORREL($AP$323:$AP$361,Z$323:Z$361)</f>
        <v>-0.65013210687120648</v>
      </c>
      <c r="BU325" s="17">
        <f t="shared" si="339"/>
        <v>0.33056353117196507</v>
      </c>
      <c r="BV325" s="17">
        <f t="shared" si="339"/>
        <v>0.26273195573704844</v>
      </c>
      <c r="BW325" s="17">
        <f t="shared" si="339"/>
        <v>-0.40570683048622164</v>
      </c>
      <c r="BX325" s="17">
        <f t="shared" si="339"/>
        <v>-0.2809628347520326</v>
      </c>
      <c r="BY325" s="17">
        <f t="shared" si="339"/>
        <v>0.36481068965226571</v>
      </c>
      <c r="BZ325" s="17">
        <f t="shared" si="339"/>
        <v>-0.17528268111388673</v>
      </c>
      <c r="CA325" s="17">
        <f t="shared" ref="CA325:CD325" si="340">CORREL($AP$323:$AP$361,AG$323:AG$361)</f>
        <v>0.27516184925327553</v>
      </c>
      <c r="CB325" s="17">
        <f t="shared" si="340"/>
        <v>0.22700074730812703</v>
      </c>
      <c r="CC325" s="17">
        <f t="shared" si="340"/>
        <v>3.8653173616969058E-2</v>
      </c>
      <c r="CD325" s="68">
        <f t="shared" si="340"/>
        <v>-0.31906897924171207</v>
      </c>
      <c r="CE325" s="17" t="s">
        <v>80</v>
      </c>
      <c r="CF325" s="74">
        <f>CORREL($AP$323:$AP$361,H$47:H$85)</f>
        <v>0.33952592880730464</v>
      </c>
      <c r="CG325" s="74">
        <f t="shared" ref="CG325:CU325" si="341">CORREL($AP$323:$AP$361,I$47:I$85)</f>
        <v>0.30798805095766835</v>
      </c>
      <c r="CH325" s="74">
        <f t="shared" si="341"/>
        <v>0.37655784006626558</v>
      </c>
      <c r="CI325" s="74">
        <f t="shared" si="341"/>
        <v>0.25390685373234234</v>
      </c>
      <c r="CJ325" s="74">
        <f t="shared" si="341"/>
        <v>0.13157968370730841</v>
      </c>
      <c r="CK325" s="74">
        <f t="shared" si="341"/>
        <v>3.9763997836763286E-2</v>
      </c>
      <c r="CL325" s="74">
        <f t="shared" si="341"/>
        <v>-0.11620316769919335</v>
      </c>
      <c r="CM325" s="74">
        <f t="shared" si="341"/>
        <v>-0.16136665799975283</v>
      </c>
      <c r="CN325" s="74">
        <f t="shared" si="341"/>
        <v>-9.3067003319423816E-2</v>
      </c>
      <c r="CO325" s="74">
        <f t="shared" si="341"/>
        <v>-0.17068166320668976</v>
      </c>
      <c r="CP325" s="74">
        <f t="shared" si="341"/>
        <v>-0.21269023591961306</v>
      </c>
      <c r="CQ325" s="74">
        <f t="shared" si="341"/>
        <v>-0.21129125531480417</v>
      </c>
      <c r="CR325" s="74">
        <f t="shared" si="341"/>
        <v>-0.2190164483897524</v>
      </c>
      <c r="CS325" s="74">
        <f t="shared" si="341"/>
        <v>-0.10028420796145628</v>
      </c>
      <c r="CT325" s="74">
        <f t="shared" si="341"/>
        <v>-0.11648852642313449</v>
      </c>
      <c r="CU325" s="74">
        <f t="shared" si="341"/>
        <v>-0.42710320589959422</v>
      </c>
    </row>
    <row r="326" spans="1:99">
      <c r="A326" s="7">
        <v>1983</v>
      </c>
      <c r="B326">
        <v>7</v>
      </c>
      <c r="C326">
        <v>22</v>
      </c>
      <c r="D326">
        <v>4</v>
      </c>
      <c r="E326">
        <v>20</v>
      </c>
      <c r="F326">
        <v>0</v>
      </c>
      <c r="G326">
        <v>4</v>
      </c>
      <c r="H326">
        <v>19</v>
      </c>
      <c r="I326">
        <v>0</v>
      </c>
      <c r="J326">
        <v>16</v>
      </c>
      <c r="M326" s="7">
        <v>1983</v>
      </c>
      <c r="N326">
        <v>9</v>
      </c>
      <c r="O326">
        <v>10</v>
      </c>
      <c r="P326">
        <v>11</v>
      </c>
      <c r="Q326">
        <v>11</v>
      </c>
      <c r="R326">
        <v>14</v>
      </c>
      <c r="S326">
        <v>13</v>
      </c>
      <c r="T326">
        <v>13</v>
      </c>
      <c r="U326">
        <v>1</v>
      </c>
      <c r="V326">
        <v>10</v>
      </c>
      <c r="Y326" s="7">
        <v>1983</v>
      </c>
      <c r="Z326">
        <v>11</v>
      </c>
      <c r="AA326">
        <v>12</v>
      </c>
      <c r="AB326">
        <v>9</v>
      </c>
      <c r="AC326">
        <v>5</v>
      </c>
      <c r="AD326">
        <v>5</v>
      </c>
      <c r="AE326">
        <v>17</v>
      </c>
      <c r="AF326">
        <v>6</v>
      </c>
      <c r="AG326">
        <v>13</v>
      </c>
      <c r="AH326">
        <v>5</v>
      </c>
      <c r="AI326">
        <v>9</v>
      </c>
      <c r="AJ326">
        <v>0</v>
      </c>
      <c r="AM326" s="7">
        <v>1983</v>
      </c>
      <c r="AN326">
        <v>6</v>
      </c>
      <c r="AO326">
        <v>24</v>
      </c>
      <c r="AP326">
        <v>41</v>
      </c>
      <c r="AQ326">
        <v>0</v>
      </c>
      <c r="AR326">
        <v>2</v>
      </c>
      <c r="AS326">
        <v>4</v>
      </c>
      <c r="AT326">
        <v>25</v>
      </c>
      <c r="AU326">
        <v>0</v>
      </c>
      <c r="AV326">
        <v>14</v>
      </c>
      <c r="AW326">
        <v>67</v>
      </c>
      <c r="AX326">
        <v>0</v>
      </c>
      <c r="AY326">
        <v>0</v>
      </c>
      <c r="BA326" s="7" t="s">
        <v>342</v>
      </c>
      <c r="BB326" s="17">
        <f>CORREL($AQ$323:$AQ$361,B$323:B$361)</f>
        <v>7.9999493563022994E-2</v>
      </c>
      <c r="BC326" s="17">
        <f t="shared" ref="BC326:BJ326" si="342">CORREL($AQ$323:$AQ$361,C$323:C$361)</f>
        <v>0.30139879322569318</v>
      </c>
      <c r="BD326" s="17">
        <f t="shared" si="342"/>
        <v>-0.10210032642068133</v>
      </c>
      <c r="BE326" s="17">
        <f t="shared" si="342"/>
        <v>0.11426513510568305</v>
      </c>
      <c r="BF326" s="17">
        <f t="shared" si="342"/>
        <v>-0.14403160560459444</v>
      </c>
      <c r="BG326" s="17">
        <f t="shared" si="342"/>
        <v>-0.24096175014470181</v>
      </c>
      <c r="BH326" s="17">
        <f t="shared" si="342"/>
        <v>-0.24090884211688698</v>
      </c>
      <c r="BI326" s="17">
        <f t="shared" si="342"/>
        <v>0.44722426452644981</v>
      </c>
      <c r="BJ326" s="68">
        <f t="shared" si="342"/>
        <v>-6.3915002280821726E-2</v>
      </c>
      <c r="BK326" s="17">
        <f>CORREL($AQ$323:$AQ$361,N$323:N$361)</f>
        <v>7.0929788572914654E-2</v>
      </c>
      <c r="BL326" s="17">
        <f>CORREL($AQ$323:$AQ$361,O$323:O$361)</f>
        <v>8.5821510251967228E-2</v>
      </c>
      <c r="BM326" s="17">
        <f>CORREL($AQ$323:$AQ$361,P$323:P$361)</f>
        <v>6.9643414234418652E-2</v>
      </c>
      <c r="BN326" s="17">
        <f t="shared" ref="BN326:BS326" si="343">CORREL($AQ$323:$AQ$361,Q$323:Q$361)</f>
        <v>-0.19283447130947795</v>
      </c>
      <c r="BO326" s="17">
        <f t="shared" si="343"/>
        <v>0.14615990528381839</v>
      </c>
      <c r="BP326" s="17">
        <f t="shared" si="343"/>
        <v>-1.7281705747783292E-2</v>
      </c>
      <c r="BQ326" s="17">
        <f t="shared" si="343"/>
        <v>-2.7685716538078625E-3</v>
      </c>
      <c r="BR326" s="17">
        <f t="shared" si="343"/>
        <v>1.6148115135866028E-2</v>
      </c>
      <c r="BS326" s="68">
        <f t="shared" si="343"/>
        <v>-0.19188996231159025</v>
      </c>
      <c r="BT326" s="17">
        <f t="shared" ref="BT326:BZ326" si="344">CORREL($AQ$323:$AQ$361,Z$323:Z$361)</f>
        <v>-0.15990380637594964</v>
      </c>
      <c r="BU326" s="17">
        <f t="shared" si="344"/>
        <v>6.3212274820598061E-2</v>
      </c>
      <c r="BV326" s="17">
        <f t="shared" si="344"/>
        <v>0.10458885969385523</v>
      </c>
      <c r="BW326" s="17">
        <f t="shared" si="344"/>
        <v>-0.11938239568749297</v>
      </c>
      <c r="BX326" s="17">
        <f t="shared" si="344"/>
        <v>-0.20962068321638266</v>
      </c>
      <c r="BY326" s="17">
        <f t="shared" si="344"/>
        <v>0.52207603487999699</v>
      </c>
      <c r="BZ326" s="17">
        <f t="shared" si="344"/>
        <v>-0.26937031262617173</v>
      </c>
      <c r="CA326" s="17">
        <f t="shared" ref="CA326:CD326" si="345">CORREL($AQ$323:$AQ$361,AG$323:AG$361)</f>
        <v>-2.4259502215762237E-2</v>
      </c>
      <c r="CB326" s="17">
        <f t="shared" si="345"/>
        <v>2.6661341303910558E-2</v>
      </c>
      <c r="CC326" s="17">
        <f t="shared" si="345"/>
        <v>-3.6437852201011117E-2</v>
      </c>
      <c r="CD326" s="68">
        <f t="shared" si="345"/>
        <v>-0.28939211545523114</v>
      </c>
      <c r="CE326" s="17" t="s">
        <v>342</v>
      </c>
      <c r="CF326" s="74">
        <f>CORREL($AQ$323:$AQ$361,H$47:H$85)</f>
        <v>0.31263801070841668</v>
      </c>
      <c r="CG326" s="74">
        <f t="shared" ref="CG326:CU326" si="346">CORREL($AQ$323:$AQ$361,I$47:I$85)</f>
        <v>0.23008974035068988</v>
      </c>
      <c r="CH326" s="74">
        <f t="shared" si="346"/>
        <v>0.28175068870661618</v>
      </c>
      <c r="CI326" s="74">
        <f t="shared" si="346"/>
        <v>0.11819857274310079</v>
      </c>
      <c r="CJ326" s="74">
        <f t="shared" si="346"/>
        <v>3.2401015810787193E-2</v>
      </c>
      <c r="CK326" s="74">
        <f t="shared" si="346"/>
        <v>-5.6685596921276858E-2</v>
      </c>
      <c r="CL326" s="74">
        <f t="shared" si="346"/>
        <v>-5.7990973201518803E-2</v>
      </c>
      <c r="CM326" s="74">
        <f t="shared" si="346"/>
        <v>-0.20508237501711693</v>
      </c>
      <c r="CN326" s="74">
        <f t="shared" si="346"/>
        <v>-0.15335797009106164</v>
      </c>
      <c r="CO326" s="74">
        <f t="shared" si="346"/>
        <v>-0.19486717044041338</v>
      </c>
      <c r="CP326" s="74">
        <f t="shared" si="346"/>
        <v>-0.2390110705327422</v>
      </c>
      <c r="CQ326" s="74">
        <f t="shared" si="346"/>
        <v>-0.25489424104025865</v>
      </c>
      <c r="CR326" s="74">
        <f t="shared" si="346"/>
        <v>-0.29085150204902033</v>
      </c>
      <c r="CS326" s="74">
        <f t="shared" si="346"/>
        <v>-0.14311636256998431</v>
      </c>
      <c r="CT326" s="74">
        <f t="shared" si="346"/>
        <v>-0.1157682303356435</v>
      </c>
      <c r="CU326" s="74">
        <f t="shared" si="346"/>
        <v>-0.30445167576276605</v>
      </c>
    </row>
    <row r="327" spans="1:99">
      <c r="A327" s="7">
        <v>1984</v>
      </c>
      <c r="B327">
        <v>15</v>
      </c>
      <c r="C327">
        <v>16</v>
      </c>
      <c r="D327">
        <v>0</v>
      </c>
      <c r="E327">
        <v>13</v>
      </c>
      <c r="F327">
        <v>9</v>
      </c>
      <c r="G327">
        <v>7</v>
      </c>
      <c r="H327">
        <v>12</v>
      </c>
      <c r="I327">
        <v>20</v>
      </c>
      <c r="J327">
        <v>0</v>
      </c>
      <c r="M327" s="7">
        <v>1984</v>
      </c>
      <c r="N327">
        <v>0</v>
      </c>
      <c r="O327">
        <v>9</v>
      </c>
      <c r="P327">
        <v>17</v>
      </c>
      <c r="Q327">
        <v>9</v>
      </c>
      <c r="R327">
        <v>5</v>
      </c>
      <c r="S327">
        <v>17</v>
      </c>
      <c r="T327">
        <v>24</v>
      </c>
      <c r="U327">
        <v>4</v>
      </c>
      <c r="V327">
        <v>7</v>
      </c>
      <c r="Y327" s="7">
        <v>1984</v>
      </c>
      <c r="Z327">
        <v>7</v>
      </c>
      <c r="AA327">
        <v>23</v>
      </c>
      <c r="AB327">
        <v>6</v>
      </c>
      <c r="AC327">
        <v>3</v>
      </c>
      <c r="AD327">
        <v>0</v>
      </c>
      <c r="AE327">
        <v>15</v>
      </c>
      <c r="AF327">
        <v>9</v>
      </c>
      <c r="AG327">
        <v>13</v>
      </c>
      <c r="AH327">
        <v>8</v>
      </c>
      <c r="AI327">
        <v>4</v>
      </c>
      <c r="AJ327">
        <v>4</v>
      </c>
      <c r="AM327" s="7">
        <v>1984</v>
      </c>
      <c r="AN327">
        <v>17</v>
      </c>
      <c r="AO327">
        <v>61</v>
      </c>
      <c r="AP327">
        <v>67</v>
      </c>
      <c r="AQ327">
        <v>4</v>
      </c>
      <c r="AR327">
        <v>6</v>
      </c>
      <c r="AS327">
        <v>16</v>
      </c>
      <c r="AT327">
        <v>27</v>
      </c>
      <c r="AU327">
        <v>0</v>
      </c>
      <c r="AV327">
        <v>10</v>
      </c>
      <c r="AW327">
        <v>58</v>
      </c>
      <c r="AX327">
        <v>2</v>
      </c>
      <c r="AY327">
        <v>0</v>
      </c>
      <c r="BA327" s="7" t="s">
        <v>82</v>
      </c>
      <c r="BB327" s="17">
        <f>CORREL($AR$323:$AR$361,B$323:B$361)</f>
        <v>0.10277515400140717</v>
      </c>
      <c r="BC327" s="17">
        <f t="shared" ref="BC327:BJ327" si="347">CORREL($AR$323:$AR$361,C$323:C$361)</f>
        <v>-6.4561662018849358E-2</v>
      </c>
      <c r="BD327" s="17">
        <f t="shared" si="347"/>
        <v>0.11080556500734494</v>
      </c>
      <c r="BE327" s="17">
        <f t="shared" si="347"/>
        <v>-1.0333623856506166E-3</v>
      </c>
      <c r="BF327" s="17">
        <f t="shared" si="347"/>
        <v>-0.27772535509334279</v>
      </c>
      <c r="BG327" s="17">
        <f t="shared" si="347"/>
        <v>-0.22883376424231325</v>
      </c>
      <c r="BH327" s="17">
        <f t="shared" si="347"/>
        <v>-1.869113469177917E-2</v>
      </c>
      <c r="BI327" s="17">
        <f t="shared" si="347"/>
        <v>0.22336230294701537</v>
      </c>
      <c r="BJ327" s="68">
        <f t="shared" si="347"/>
        <v>9.1925936418188428E-2</v>
      </c>
      <c r="BK327" s="17">
        <f>CORREL($AR$323:$AR$361,N$323:N$361)</f>
        <v>0.16842101629901007</v>
      </c>
      <c r="BL327" s="17">
        <f>CORREL($AR$323:$AR$361,O$323:O$361)</f>
        <v>0.38965918640701552</v>
      </c>
      <c r="BM327" s="17">
        <f>CORREL($AR$323:$AR$361,P$323:P$361)</f>
        <v>-0.18865094394918214</v>
      </c>
      <c r="BN327" s="17">
        <f t="shared" ref="BN327:BS327" si="348">CORREL($AR$323:$AR$361,Q$323:Q$361)</f>
        <v>8.151775524232617E-2</v>
      </c>
      <c r="BO327" s="17">
        <f t="shared" si="348"/>
        <v>0.41326901373263258</v>
      </c>
      <c r="BP327" s="17">
        <f t="shared" si="348"/>
        <v>-0.36564310407516248</v>
      </c>
      <c r="BQ327" s="17">
        <f t="shared" si="348"/>
        <v>-3.3461989169025035E-2</v>
      </c>
      <c r="BR327" s="17">
        <f t="shared" si="348"/>
        <v>-8.680733238231074E-2</v>
      </c>
      <c r="BS327" s="68">
        <f t="shared" si="348"/>
        <v>-0.28292235890020423</v>
      </c>
      <c r="BT327" s="17">
        <f t="shared" ref="BT327:BZ327" si="349">CORREL($AR$323:$AR$361,Z$323:Z$361)</f>
        <v>-0.29857517209296608</v>
      </c>
      <c r="BU327" s="17">
        <f t="shared" si="349"/>
        <v>-0.14997006746125227</v>
      </c>
      <c r="BV327" s="17">
        <f t="shared" si="349"/>
        <v>0.29237326294157784</v>
      </c>
      <c r="BW327" s="17">
        <f t="shared" si="349"/>
        <v>1.2974996289176342E-2</v>
      </c>
      <c r="BX327" s="17">
        <f t="shared" si="349"/>
        <v>-7.6951944804083072E-2</v>
      </c>
      <c r="BY327" s="17">
        <f t="shared" si="349"/>
        <v>0.42218689996001746</v>
      </c>
      <c r="BZ327" s="17">
        <f t="shared" si="349"/>
        <v>-0.11718016013250182</v>
      </c>
      <c r="CA327" s="17">
        <f t="shared" ref="CA327:CD327" si="350">CORREL($AR$323:$AR$361,AG$323:AG$361)</f>
        <v>7.088004266211792E-2</v>
      </c>
      <c r="CB327" s="17">
        <f t="shared" si="350"/>
        <v>-0.24325343276504333</v>
      </c>
      <c r="CC327" s="17">
        <f t="shared" si="350"/>
        <v>8.8212120183875739E-2</v>
      </c>
      <c r="CD327" s="68">
        <f t="shared" si="350"/>
        <v>-0.17484210226055769</v>
      </c>
      <c r="CE327" s="17" t="s">
        <v>82</v>
      </c>
      <c r="CF327" s="74">
        <f>CORREL($AR$323:$AR$361,H$47:H$85)</f>
        <v>0.25808095535403142</v>
      </c>
      <c r="CG327" s="74">
        <f t="shared" ref="CG327:CU327" si="351">CORREL($AR$323:$AR$361,I$47:I$85)</f>
        <v>0.13747391157033736</v>
      </c>
      <c r="CH327" s="74">
        <f t="shared" si="351"/>
        <v>0.33871106418183511</v>
      </c>
      <c r="CI327" s="74">
        <f t="shared" si="351"/>
        <v>0.24296200811875565</v>
      </c>
      <c r="CJ327" s="74">
        <f t="shared" si="351"/>
        <v>0.17150277803388472</v>
      </c>
      <c r="CK327" s="74">
        <f t="shared" si="351"/>
        <v>0.17439031499301247</v>
      </c>
      <c r="CL327" s="74">
        <f t="shared" si="351"/>
        <v>0.44734237784278619</v>
      </c>
      <c r="CM327" s="74">
        <f t="shared" si="351"/>
        <v>0.27753983835110152</v>
      </c>
      <c r="CN327" s="74">
        <f t="shared" si="351"/>
        <v>0.16037330727234322</v>
      </c>
      <c r="CO327" s="74">
        <f t="shared" si="351"/>
        <v>0.13067855512653601</v>
      </c>
      <c r="CP327" s="74">
        <f t="shared" si="351"/>
        <v>0.13790405010167858</v>
      </c>
      <c r="CQ327" s="74">
        <f t="shared" si="351"/>
        <v>0.16288100061803634</v>
      </c>
      <c r="CR327" s="74">
        <f t="shared" si="351"/>
        <v>0.1633312013641596</v>
      </c>
      <c r="CS327" s="74">
        <f t="shared" si="351"/>
        <v>0.30801131240508967</v>
      </c>
      <c r="CT327" s="74">
        <f t="shared" si="351"/>
        <v>0.34315413424323243</v>
      </c>
      <c r="CU327" s="74">
        <f t="shared" si="351"/>
        <v>-8.4348372415157274E-2</v>
      </c>
    </row>
    <row r="328" spans="1:99">
      <c r="A328" s="7">
        <v>1985</v>
      </c>
      <c r="B328">
        <v>9</v>
      </c>
      <c r="C328">
        <v>26</v>
      </c>
      <c r="D328">
        <v>0</v>
      </c>
      <c r="E328">
        <v>5</v>
      </c>
      <c r="F328">
        <v>10</v>
      </c>
      <c r="G328">
        <v>16</v>
      </c>
      <c r="H328">
        <v>13</v>
      </c>
      <c r="I328">
        <v>13</v>
      </c>
      <c r="J328">
        <v>0</v>
      </c>
      <c r="M328" s="7">
        <v>1985</v>
      </c>
      <c r="N328">
        <v>20</v>
      </c>
      <c r="O328">
        <v>12</v>
      </c>
      <c r="P328">
        <v>6</v>
      </c>
      <c r="Q328">
        <v>16</v>
      </c>
      <c r="R328">
        <v>3</v>
      </c>
      <c r="S328">
        <v>16</v>
      </c>
      <c r="T328">
        <v>10</v>
      </c>
      <c r="U328">
        <v>0</v>
      </c>
      <c r="V328">
        <v>9</v>
      </c>
      <c r="Y328" s="7">
        <v>1985</v>
      </c>
      <c r="Z328">
        <v>13</v>
      </c>
      <c r="AA328">
        <v>15</v>
      </c>
      <c r="AB328">
        <v>3</v>
      </c>
      <c r="AC328">
        <v>8</v>
      </c>
      <c r="AD328">
        <v>6</v>
      </c>
      <c r="AE328">
        <v>14</v>
      </c>
      <c r="AF328">
        <v>11</v>
      </c>
      <c r="AG328">
        <v>0</v>
      </c>
      <c r="AH328">
        <v>6</v>
      </c>
      <c r="AI328">
        <v>1</v>
      </c>
      <c r="AJ328">
        <v>15</v>
      </c>
      <c r="AM328" s="7">
        <v>1985</v>
      </c>
      <c r="AN328">
        <v>7</v>
      </c>
      <c r="AO328">
        <v>40</v>
      </c>
      <c r="AP328">
        <v>38</v>
      </c>
      <c r="AQ328">
        <v>6</v>
      </c>
      <c r="AR328">
        <v>2</v>
      </c>
      <c r="AS328">
        <v>3</v>
      </c>
      <c r="AT328">
        <v>13</v>
      </c>
      <c r="AU328">
        <v>1</v>
      </c>
      <c r="AV328">
        <v>10</v>
      </c>
      <c r="AW328">
        <v>41</v>
      </c>
      <c r="AX328">
        <v>1</v>
      </c>
      <c r="AY328">
        <v>0</v>
      </c>
      <c r="BA328" s="7" t="s">
        <v>83</v>
      </c>
      <c r="BB328" s="17">
        <f>CORREL($AS$323:$AS$361,B$323:B$361)</f>
        <v>0.12389333633046343</v>
      </c>
      <c r="BC328" s="17">
        <f t="shared" ref="BC328:BJ328" si="352">CORREL($AS$323:$AS$361,C$323:C$361)</f>
        <v>-0.15550939460192403</v>
      </c>
      <c r="BD328" s="17">
        <f t="shared" si="352"/>
        <v>1.1879339686554514E-2</v>
      </c>
      <c r="BE328" s="17">
        <f t="shared" si="352"/>
        <v>-6.2001743139037018E-3</v>
      </c>
      <c r="BF328" s="17">
        <f t="shared" si="352"/>
        <v>0.4034707113082438</v>
      </c>
      <c r="BG328" s="17">
        <f t="shared" si="352"/>
        <v>-0.15104324948571948</v>
      </c>
      <c r="BH328" s="17">
        <f t="shared" si="352"/>
        <v>-0.28094213221335723</v>
      </c>
      <c r="BI328" s="17">
        <f t="shared" si="352"/>
        <v>-3.0375178360907164E-2</v>
      </c>
      <c r="BJ328" s="68">
        <f t="shared" si="352"/>
        <v>9.5652663570277088E-2</v>
      </c>
      <c r="BK328" s="17">
        <f>CORREL($AS$323:$AS$361,N$323:N$361)</f>
        <v>-0.23608148238445054</v>
      </c>
      <c r="BL328" s="17">
        <f>CORREL($AS$323:$AS$361,O$323:O$361)</f>
        <v>-0.12358593598729967</v>
      </c>
      <c r="BM328" s="17">
        <f>CORREL($AS$323:$AS$361,P$323:P$361)</f>
        <v>0.16643721241210793</v>
      </c>
      <c r="BN328" s="17">
        <f t="shared" ref="BN328:BS328" si="353">CORREL($AS$323:$AS$361,Q$323:Q$361)</f>
        <v>-0.1083021605362333</v>
      </c>
      <c r="BO328" s="17">
        <f t="shared" si="353"/>
        <v>-0.10618992874433891</v>
      </c>
      <c r="BP328" s="17">
        <f t="shared" si="353"/>
        <v>0.48686174183921105</v>
      </c>
      <c r="BQ328" s="17">
        <f t="shared" si="353"/>
        <v>2.5739991668481017E-3</v>
      </c>
      <c r="BR328" s="17">
        <f t="shared" si="353"/>
        <v>-0.10073364239016806</v>
      </c>
      <c r="BS328" s="68">
        <f t="shared" si="353"/>
        <v>2.9318379160643052E-3</v>
      </c>
      <c r="BT328" s="17">
        <f t="shared" ref="BT328:BZ328" si="354">CORREL($AS$323:$AS$361,Z$323:Z$361)</f>
        <v>-0.29372029124592586</v>
      </c>
      <c r="BU328" s="17">
        <f t="shared" si="354"/>
        <v>0.52301276664834206</v>
      </c>
      <c r="BV328" s="17">
        <f t="shared" si="354"/>
        <v>-1.5413417486211665E-2</v>
      </c>
      <c r="BW328" s="17">
        <f t="shared" si="354"/>
        <v>-0.37273625703452012</v>
      </c>
      <c r="BX328" s="17">
        <f t="shared" si="354"/>
        <v>-0.2167218037339482</v>
      </c>
      <c r="BY328" s="17">
        <f t="shared" si="354"/>
        <v>0.38984917996307983</v>
      </c>
      <c r="BZ328" s="17">
        <f t="shared" si="354"/>
        <v>-0.30226273093781098</v>
      </c>
      <c r="CA328" s="17">
        <f t="shared" ref="CA328:CD328" si="355">CORREL($AS$323:$AS$361,AG$323:AG$361)</f>
        <v>0.35604858639575504</v>
      </c>
      <c r="CB328" s="17">
        <f t="shared" si="355"/>
        <v>-7.3125265064338127E-2</v>
      </c>
      <c r="CC328" s="17">
        <f t="shared" si="355"/>
        <v>-0.31409633545241294</v>
      </c>
      <c r="CD328" s="68">
        <f t="shared" si="355"/>
        <v>-0.20218707559988652</v>
      </c>
      <c r="CE328" s="17" t="s">
        <v>83</v>
      </c>
      <c r="CF328" s="74">
        <f>CORREL($AS$323:$AS$361,H$47:H$85)</f>
        <v>8.5936657893914539E-2</v>
      </c>
      <c r="CG328" s="74">
        <f t="shared" ref="CG328:CU328" si="356">CORREL($AS$323:$AS$361,I$47:I$85)</f>
        <v>0.27546816491540355</v>
      </c>
      <c r="CH328" s="74">
        <f t="shared" si="356"/>
        <v>0.38725070011848528</v>
      </c>
      <c r="CI328" s="74">
        <f t="shared" si="356"/>
        <v>0.42153984025623104</v>
      </c>
      <c r="CJ328" s="74">
        <f t="shared" si="356"/>
        <v>0.43158365431095336</v>
      </c>
      <c r="CK328" s="74">
        <f t="shared" si="356"/>
        <v>0.27052698251620205</v>
      </c>
      <c r="CL328" s="74">
        <f t="shared" si="356"/>
        <v>-0.25029474286807984</v>
      </c>
      <c r="CM328" s="74">
        <f t="shared" si="356"/>
        <v>-5.7990643077180215E-2</v>
      </c>
      <c r="CN328" s="74">
        <f t="shared" si="356"/>
        <v>8.5489784975021382E-2</v>
      </c>
      <c r="CO328" s="74">
        <f t="shared" si="356"/>
        <v>-6.4051003023919816E-3</v>
      </c>
      <c r="CP328" s="74">
        <f t="shared" si="356"/>
        <v>-2.5320592039879672E-2</v>
      </c>
      <c r="CQ328" s="74">
        <f t="shared" si="356"/>
        <v>-3.0436390370308517E-2</v>
      </c>
      <c r="CR328" s="74">
        <f t="shared" si="356"/>
        <v>-2.2583671967605065E-2</v>
      </c>
      <c r="CS328" s="74">
        <f t="shared" si="356"/>
        <v>4.8442093605123365E-3</v>
      </c>
      <c r="CT328" s="74">
        <f t="shared" si="356"/>
        <v>-0.1569520215925384</v>
      </c>
      <c r="CU328" s="74">
        <f t="shared" si="356"/>
        <v>-6.7379530578672506E-2</v>
      </c>
    </row>
    <row r="329" spans="1:99">
      <c r="A329" s="7">
        <v>1986</v>
      </c>
      <c r="B329">
        <v>10</v>
      </c>
      <c r="C329">
        <v>21</v>
      </c>
      <c r="D329">
        <v>0</v>
      </c>
      <c r="E329">
        <v>16</v>
      </c>
      <c r="F329">
        <v>5</v>
      </c>
      <c r="G329">
        <v>27</v>
      </c>
      <c r="H329">
        <v>12</v>
      </c>
      <c r="I329">
        <v>1</v>
      </c>
      <c r="J329">
        <v>0</v>
      </c>
      <c r="M329" s="7">
        <v>1986</v>
      </c>
      <c r="N329">
        <v>14</v>
      </c>
      <c r="O329">
        <v>11</v>
      </c>
      <c r="P329">
        <v>14</v>
      </c>
      <c r="Q329">
        <v>9</v>
      </c>
      <c r="R329">
        <v>1</v>
      </c>
      <c r="S329">
        <v>15</v>
      </c>
      <c r="T329">
        <v>15</v>
      </c>
      <c r="U329">
        <v>5</v>
      </c>
      <c r="V329">
        <v>8</v>
      </c>
      <c r="Y329" s="7">
        <v>1986</v>
      </c>
      <c r="Z329">
        <v>17</v>
      </c>
      <c r="AA329">
        <v>7</v>
      </c>
      <c r="AB329">
        <v>11</v>
      </c>
      <c r="AC329">
        <v>8</v>
      </c>
      <c r="AD329">
        <v>6</v>
      </c>
      <c r="AE329">
        <v>7</v>
      </c>
      <c r="AF329">
        <v>12</v>
      </c>
      <c r="AG329">
        <v>5</v>
      </c>
      <c r="AH329">
        <v>8</v>
      </c>
      <c r="AI329">
        <v>6</v>
      </c>
      <c r="AJ329">
        <v>5</v>
      </c>
      <c r="AM329" s="7">
        <v>1986</v>
      </c>
      <c r="AN329">
        <v>3</v>
      </c>
      <c r="AO329">
        <v>40</v>
      </c>
      <c r="AP329">
        <v>50</v>
      </c>
      <c r="AQ329">
        <v>0</v>
      </c>
      <c r="AR329">
        <v>1</v>
      </c>
      <c r="AS329">
        <v>0</v>
      </c>
      <c r="AT329">
        <v>8</v>
      </c>
      <c r="AU329">
        <v>0</v>
      </c>
      <c r="AV329">
        <v>1</v>
      </c>
      <c r="AW329">
        <v>58</v>
      </c>
      <c r="AX329">
        <v>0</v>
      </c>
      <c r="AY329">
        <v>0</v>
      </c>
      <c r="BA329" s="7" t="s">
        <v>84</v>
      </c>
      <c r="BB329" s="17">
        <f>CORREL($AT$323:$AT$361,B$323:B$361)</f>
        <v>-0.101966120482435</v>
      </c>
      <c r="BC329" s="17">
        <f t="shared" ref="BC329:BJ329" si="357">CORREL($AT$323:$AT$361,C$323:C$361)</f>
        <v>0.11119290130734923</v>
      </c>
      <c r="BD329" s="17">
        <f t="shared" si="357"/>
        <v>-0.16910945443355282</v>
      </c>
      <c r="BE329" s="17">
        <f t="shared" si="357"/>
        <v>0.187920615192188</v>
      </c>
      <c r="BF329" s="17">
        <f t="shared" si="357"/>
        <v>4.2889018378903278E-2</v>
      </c>
      <c r="BG329" s="17">
        <f t="shared" si="357"/>
        <v>-8.5329646617324992E-2</v>
      </c>
      <c r="BH329" s="17">
        <f t="shared" si="357"/>
        <v>-0.11097035903679103</v>
      </c>
      <c r="BI329" s="17">
        <f t="shared" si="357"/>
        <v>0.35501479025351945</v>
      </c>
      <c r="BJ329" s="68">
        <f t="shared" si="357"/>
        <v>-8.4397602208610173E-2</v>
      </c>
      <c r="BK329" s="17">
        <f>CORREL($AT$323:$AT$361,N$323:N$361)</f>
        <v>-0.16913195453362137</v>
      </c>
      <c r="BL329" s="17">
        <f>CORREL($AT$323:$AT$361,O$323:O$361)</f>
        <v>0.2013030212983411</v>
      </c>
      <c r="BM329" s="17">
        <f>CORREL($AT$323:$AT$361,P$323:P$361)</f>
        <v>0.2416712846259586</v>
      </c>
      <c r="BN329" s="17">
        <f t="shared" ref="BN329:BS329" si="358">CORREL($AT$323:$AT$361,Q$323:Q$361)</f>
        <v>1.6248997889346389E-2</v>
      </c>
      <c r="BO329" s="17">
        <f t="shared" si="358"/>
        <v>0.17778809003008086</v>
      </c>
      <c r="BP329" s="17">
        <f t="shared" si="358"/>
        <v>4.3812640973587794E-2</v>
      </c>
      <c r="BQ329" s="17">
        <f t="shared" si="358"/>
        <v>1.2104087999272475E-2</v>
      </c>
      <c r="BR329" s="17">
        <f t="shared" si="358"/>
        <v>2.7447576441148796E-2</v>
      </c>
      <c r="BS329" s="68">
        <f t="shared" si="358"/>
        <v>-0.43011723375734134</v>
      </c>
      <c r="BT329" s="17">
        <f t="shared" ref="BT329:BZ329" si="359">CORREL($AT$323:$AT$361,Z$323:Z$361)</f>
        <v>-0.51465309473662113</v>
      </c>
      <c r="BU329" s="17">
        <f t="shared" si="359"/>
        <v>0.12876818444838678</v>
      </c>
      <c r="BV329" s="17">
        <f t="shared" si="359"/>
        <v>0.36680378050021573</v>
      </c>
      <c r="BW329" s="17">
        <f t="shared" si="359"/>
        <v>-0.28345232668562587</v>
      </c>
      <c r="BX329" s="17">
        <f t="shared" si="359"/>
        <v>-2.7844869808216592E-3</v>
      </c>
      <c r="BY329" s="17">
        <f t="shared" si="359"/>
        <v>0.62060117465133791</v>
      </c>
      <c r="BZ329" s="17">
        <f t="shared" si="359"/>
        <v>-0.53281696883913343</v>
      </c>
      <c r="CA329" s="17">
        <f t="shared" ref="CA329:CD329" si="360">CORREL($AT$323:$AT$361,AG$323:AG$361)</f>
        <v>0.16138124853468591</v>
      </c>
      <c r="CB329" s="17">
        <f t="shared" si="360"/>
        <v>0.2374514914064394</v>
      </c>
      <c r="CC329" s="17">
        <f t="shared" si="360"/>
        <v>2.2601842149093509E-3</v>
      </c>
      <c r="CD329" s="68">
        <f t="shared" si="360"/>
        <v>-0.51139846940324107</v>
      </c>
      <c r="CE329" s="17" t="s">
        <v>84</v>
      </c>
      <c r="CF329" s="74">
        <f>CORREL($AT$323:$AT$361,H$47:H$85)</f>
        <v>0.34520885873009344</v>
      </c>
      <c r="CG329" s="74">
        <f t="shared" ref="CG329:CU329" si="361">CORREL($AT$323:$AT$361,I$47:I$85)</f>
        <v>0.26500790042140027</v>
      </c>
      <c r="CH329" s="74">
        <f t="shared" si="361"/>
        <v>0.33776060015921938</v>
      </c>
      <c r="CI329" s="74">
        <f t="shared" si="361"/>
        <v>0.20640578271952439</v>
      </c>
      <c r="CJ329" s="74">
        <f t="shared" si="361"/>
        <v>7.205224540095706E-2</v>
      </c>
      <c r="CK329" s="74">
        <f t="shared" si="361"/>
        <v>1.9460465418528611E-2</v>
      </c>
      <c r="CL329" s="74">
        <f t="shared" si="361"/>
        <v>-1.9746012008662682E-2</v>
      </c>
      <c r="CM329" s="74">
        <f t="shared" si="361"/>
        <v>7.5464877799502434E-3</v>
      </c>
      <c r="CN329" s="74">
        <f t="shared" si="361"/>
        <v>-6.6781913394911713E-2</v>
      </c>
      <c r="CO329" s="74">
        <f t="shared" si="361"/>
        <v>-0.12402548051048269</v>
      </c>
      <c r="CP329" s="74">
        <f t="shared" si="361"/>
        <v>-0.1010832984798809</v>
      </c>
      <c r="CQ329" s="74">
        <f t="shared" si="361"/>
        <v>-6.7862732169461565E-2</v>
      </c>
      <c r="CR329" s="74">
        <f t="shared" si="361"/>
        <v>-7.5319773069737375E-2</v>
      </c>
      <c r="CS329" s="74">
        <f t="shared" si="361"/>
        <v>4.5778460368518632E-2</v>
      </c>
      <c r="CT329" s="74">
        <f t="shared" si="361"/>
        <v>7.6146786880306266E-2</v>
      </c>
      <c r="CU329" s="74">
        <f t="shared" si="361"/>
        <v>-0.25617116799578876</v>
      </c>
    </row>
    <row r="330" spans="1:99">
      <c r="A330" s="7">
        <v>1987</v>
      </c>
      <c r="B330">
        <v>7</v>
      </c>
      <c r="C330">
        <v>6</v>
      </c>
      <c r="D330">
        <v>22</v>
      </c>
      <c r="E330">
        <v>11</v>
      </c>
      <c r="F330">
        <v>0</v>
      </c>
      <c r="G330">
        <v>0</v>
      </c>
      <c r="H330">
        <v>17</v>
      </c>
      <c r="I330">
        <v>10</v>
      </c>
      <c r="J330">
        <v>19</v>
      </c>
      <c r="M330" s="7">
        <v>1987</v>
      </c>
      <c r="N330">
        <v>3</v>
      </c>
      <c r="O330">
        <v>9</v>
      </c>
      <c r="P330">
        <v>16</v>
      </c>
      <c r="Q330">
        <v>11</v>
      </c>
      <c r="R330">
        <v>14</v>
      </c>
      <c r="S330">
        <v>10</v>
      </c>
      <c r="T330">
        <v>13</v>
      </c>
      <c r="U330">
        <v>5</v>
      </c>
      <c r="V330">
        <v>11</v>
      </c>
      <c r="Y330" s="7">
        <v>1987</v>
      </c>
      <c r="Z330">
        <v>4</v>
      </c>
      <c r="AA330">
        <v>4</v>
      </c>
      <c r="AB330">
        <v>3</v>
      </c>
      <c r="AC330">
        <v>8</v>
      </c>
      <c r="AD330">
        <v>9</v>
      </c>
      <c r="AE330">
        <v>21</v>
      </c>
      <c r="AF330">
        <v>13</v>
      </c>
      <c r="AG330">
        <v>6</v>
      </c>
      <c r="AH330">
        <v>8</v>
      </c>
      <c r="AI330">
        <v>6</v>
      </c>
      <c r="AJ330">
        <v>10</v>
      </c>
      <c r="AM330" s="7">
        <v>1987</v>
      </c>
      <c r="AN330">
        <v>3</v>
      </c>
      <c r="AO330">
        <v>39</v>
      </c>
      <c r="AP330">
        <v>37</v>
      </c>
      <c r="AQ330">
        <v>0</v>
      </c>
      <c r="AR330">
        <v>6</v>
      </c>
      <c r="AS330">
        <v>0</v>
      </c>
      <c r="AT330">
        <v>22</v>
      </c>
      <c r="AU330">
        <v>0</v>
      </c>
      <c r="AV330">
        <v>3</v>
      </c>
      <c r="AW330">
        <v>53</v>
      </c>
      <c r="AX330">
        <v>0</v>
      </c>
      <c r="AY330">
        <v>0</v>
      </c>
      <c r="BA330" s="7" t="s">
        <v>343</v>
      </c>
      <c r="BB330" s="17">
        <f>CORREL($AU$323:$AU$361,B$323:B$361)</f>
        <v>-9.4919803102035974E-2</v>
      </c>
      <c r="BC330" s="17">
        <f t="shared" ref="BC330:BJ330" si="362">CORREL($AU$323:$AU$361,C$323:C$361)</f>
        <v>-0.20315915346371158</v>
      </c>
      <c r="BD330" s="17">
        <f t="shared" si="362"/>
        <v>0.14911647740289741</v>
      </c>
      <c r="BE330" s="17">
        <f t="shared" si="362"/>
        <v>-0.43718932010208789</v>
      </c>
      <c r="BF330" s="17">
        <f t="shared" si="362"/>
        <v>0.24417032845419565</v>
      </c>
      <c r="BG330" s="17">
        <f t="shared" si="362"/>
        <v>1.0266412919361182E-2</v>
      </c>
      <c r="BH330" s="17">
        <f t="shared" si="362"/>
        <v>-0.39724130405975394</v>
      </c>
      <c r="BI330" s="17">
        <f t="shared" si="362"/>
        <v>5.8235747435281579E-2</v>
      </c>
      <c r="BJ330" s="68">
        <f t="shared" si="362"/>
        <v>0.28515907042617522</v>
      </c>
      <c r="BK330" s="17">
        <f>CORREL($AU$323:$AU$361,N$323:N$361)</f>
        <v>-3.1000869331847831E-2</v>
      </c>
      <c r="BL330" s="17">
        <f>CORREL($AU$323:$AU$361,O$323:O$361)</f>
        <v>-0.14802597408632684</v>
      </c>
      <c r="BM330" s="17">
        <f>CORREL($AU$323:$AU$361,P$323:P$361)</f>
        <v>0.13809431280440823</v>
      </c>
      <c r="BN330" s="17">
        <f t="shared" ref="BN330:BS330" si="363">CORREL($AU$323:$AU$361,Q$323:Q$361)</f>
        <v>-2.9771992707501891E-2</v>
      </c>
      <c r="BO330" s="17">
        <f t="shared" si="363"/>
        <v>-0.12926742096891575</v>
      </c>
      <c r="BP330" s="17">
        <f t="shared" si="363"/>
        <v>0.31268855604804524</v>
      </c>
      <c r="BQ330" s="17">
        <f t="shared" si="363"/>
        <v>-0.27836305046510373</v>
      </c>
      <c r="BR330" s="17">
        <f t="shared" si="363"/>
        <v>-3.5498237658039652E-2</v>
      </c>
      <c r="BS330" s="68">
        <f t="shared" si="363"/>
        <v>0.19235932456531338</v>
      </c>
      <c r="BT330" s="17">
        <f t="shared" ref="BT330:BZ330" si="364">CORREL($AU$323:$AU$361,Z$323:Z$361)</f>
        <v>-0.32676898872624199</v>
      </c>
      <c r="BU330" s="17">
        <f t="shared" si="364"/>
        <v>8.290769126471588E-2</v>
      </c>
      <c r="BV330" s="17">
        <f t="shared" si="364"/>
        <v>0.19898714694408362</v>
      </c>
      <c r="BW330" s="17">
        <f t="shared" si="364"/>
        <v>-8.6197043084242489E-2</v>
      </c>
      <c r="BX330" s="17">
        <f t="shared" si="364"/>
        <v>-4.1215141756739293E-2</v>
      </c>
      <c r="BY330" s="17">
        <f t="shared" si="364"/>
        <v>0.15584635567801672</v>
      </c>
      <c r="BZ330" s="17">
        <f t="shared" si="364"/>
        <v>-0.21920021462633538</v>
      </c>
      <c r="CA330" s="17">
        <f t="shared" ref="CA330:CD330" si="365">CORREL($AU$323:$AU$361,AG$323:AG$361)</f>
        <v>0.14171453621182076</v>
      </c>
      <c r="CB330" s="17">
        <f t="shared" si="365"/>
        <v>-5.7397844475719322E-2</v>
      </c>
      <c r="CC330" s="17">
        <f t="shared" si="365"/>
        <v>4.9605051110371244E-3</v>
      </c>
      <c r="CD330" s="68">
        <f t="shared" si="365"/>
        <v>6.6552933963205968E-2</v>
      </c>
      <c r="CE330" s="17" t="s">
        <v>343</v>
      </c>
      <c r="CF330" s="74">
        <f>CORREL($AU$323:$AU$361,H$47:H$85)</f>
        <v>5.1202849278217194E-2</v>
      </c>
      <c r="CG330" s="74">
        <f t="shared" ref="CG330:CU330" si="366">CORREL($AU$323:$AU$361,I$47:I$85)</f>
        <v>9.4353219912754097E-2</v>
      </c>
      <c r="CH330" s="74">
        <f t="shared" si="366"/>
        <v>0.3556691565715544</v>
      </c>
      <c r="CI330" s="74">
        <f t="shared" si="366"/>
        <v>0.3984052324272605</v>
      </c>
      <c r="CJ330" s="74">
        <f t="shared" si="366"/>
        <v>0.42778121000750169</v>
      </c>
      <c r="CK330" s="74">
        <f t="shared" si="366"/>
        <v>0.39978056350162949</v>
      </c>
      <c r="CL330" s="74">
        <f t="shared" si="366"/>
        <v>0.12749011487796158</v>
      </c>
      <c r="CM330" s="74">
        <f t="shared" si="366"/>
        <v>0.23331008041537249</v>
      </c>
      <c r="CN330" s="74">
        <f t="shared" si="366"/>
        <v>0.22022099525553546</v>
      </c>
      <c r="CO330" s="74">
        <f t="shared" si="366"/>
        <v>0.15044195769027086</v>
      </c>
      <c r="CP330" s="74">
        <f t="shared" si="366"/>
        <v>0.19121117465722337</v>
      </c>
      <c r="CQ330" s="74">
        <f t="shared" si="366"/>
        <v>0.21069878489331181</v>
      </c>
      <c r="CR330" s="74">
        <f t="shared" si="366"/>
        <v>0.18904474350723538</v>
      </c>
      <c r="CS330" s="74">
        <f t="shared" si="366"/>
        <v>0.25916175969165639</v>
      </c>
      <c r="CT330" s="74">
        <f t="shared" si="366"/>
        <v>0.2203047333005094</v>
      </c>
      <c r="CU330" s="74">
        <f t="shared" si="366"/>
        <v>2.3737579163467457E-2</v>
      </c>
    </row>
    <row r="331" spans="1:99">
      <c r="A331" s="7">
        <v>1988</v>
      </c>
      <c r="B331">
        <v>6</v>
      </c>
      <c r="C331">
        <v>6</v>
      </c>
      <c r="D331">
        <v>19</v>
      </c>
      <c r="E331">
        <v>23</v>
      </c>
      <c r="F331">
        <v>17</v>
      </c>
      <c r="G331">
        <v>3</v>
      </c>
      <c r="H331">
        <v>7</v>
      </c>
      <c r="I331">
        <v>0</v>
      </c>
      <c r="J331">
        <v>11</v>
      </c>
      <c r="M331" s="7">
        <v>1988</v>
      </c>
      <c r="N331">
        <v>17</v>
      </c>
      <c r="O331">
        <v>14</v>
      </c>
      <c r="P331">
        <v>9</v>
      </c>
      <c r="Q331">
        <v>3</v>
      </c>
      <c r="R331">
        <v>1</v>
      </c>
      <c r="S331">
        <v>18</v>
      </c>
      <c r="T331">
        <v>14</v>
      </c>
      <c r="U331">
        <v>5</v>
      </c>
      <c r="V331">
        <v>11</v>
      </c>
      <c r="Y331" s="7">
        <v>1988</v>
      </c>
      <c r="Z331">
        <v>3</v>
      </c>
      <c r="AA331">
        <v>17</v>
      </c>
      <c r="AB331">
        <v>2</v>
      </c>
      <c r="AC331">
        <v>4</v>
      </c>
      <c r="AD331">
        <v>15</v>
      </c>
      <c r="AE331">
        <v>19</v>
      </c>
      <c r="AF331">
        <v>11</v>
      </c>
      <c r="AG331">
        <v>4</v>
      </c>
      <c r="AH331">
        <v>12</v>
      </c>
      <c r="AI331">
        <v>1</v>
      </c>
      <c r="AJ331">
        <v>4</v>
      </c>
      <c r="AM331" s="7">
        <v>1988</v>
      </c>
      <c r="AN331">
        <v>10</v>
      </c>
      <c r="AO331">
        <v>63</v>
      </c>
      <c r="AP331">
        <v>64</v>
      </c>
      <c r="AQ331">
        <v>1</v>
      </c>
      <c r="AR331">
        <v>1</v>
      </c>
      <c r="AS331">
        <v>8</v>
      </c>
      <c r="AT331">
        <v>30</v>
      </c>
      <c r="AU331">
        <v>0</v>
      </c>
      <c r="AV331">
        <v>11</v>
      </c>
      <c r="AW331">
        <v>59</v>
      </c>
      <c r="AX331">
        <v>0</v>
      </c>
      <c r="AY331">
        <v>0</v>
      </c>
      <c r="BA331" s="7" t="s">
        <v>344</v>
      </c>
      <c r="BB331" s="17">
        <f>CORREL($AV$323:$AV$361,B$323:B$361)</f>
        <v>9.8566064115346713E-2</v>
      </c>
      <c r="BC331" s="17">
        <f t="shared" ref="BC331:BJ331" si="367">CORREL($AV$323:$AV$361,C$323:C$361)</f>
        <v>8.9690329619355511E-2</v>
      </c>
      <c r="BD331" s="17">
        <f t="shared" si="367"/>
        <v>0.11022953780620919</v>
      </c>
      <c r="BE331" s="17">
        <f t="shared" si="367"/>
        <v>0.12754708663724457</v>
      </c>
      <c r="BF331" s="17">
        <f t="shared" si="367"/>
        <v>-0.22886059192750696</v>
      </c>
      <c r="BG331" s="17">
        <f t="shared" si="367"/>
        <v>-0.27798809517950546</v>
      </c>
      <c r="BH331" s="17">
        <f t="shared" si="367"/>
        <v>-0.22735940889013842</v>
      </c>
      <c r="BI331" s="17">
        <f t="shared" si="367"/>
        <v>0.23953745796546022</v>
      </c>
      <c r="BJ331" s="68">
        <f t="shared" si="367"/>
        <v>6.417480026567414E-2</v>
      </c>
      <c r="BK331" s="17">
        <f>CORREL($AV$323:$AV$361,N$323:N$361)</f>
        <v>8.2059334946889995E-2</v>
      </c>
      <c r="BL331" s="17">
        <f>CORREL($AV$323:$AV$361,O$323:O$361)</f>
        <v>0.18811975894073854</v>
      </c>
      <c r="BM331" s="17">
        <f>CORREL($AV$323:$AV$361,P$323:P$361)</f>
        <v>4.5116558804398806E-2</v>
      </c>
      <c r="BN331" s="17">
        <f t="shared" ref="BN331:BS331" si="368">CORREL($AV$323:$AV$361,Q$323:Q$361)</f>
        <v>-5.9450523651151423E-2</v>
      </c>
      <c r="BO331" s="17">
        <f t="shared" si="368"/>
        <v>0.15213602062564635</v>
      </c>
      <c r="BP331" s="17">
        <f t="shared" si="368"/>
        <v>-0.21247601943599859</v>
      </c>
      <c r="BQ331" s="17">
        <f t="shared" si="368"/>
        <v>3.5576525148262476E-2</v>
      </c>
      <c r="BR331" s="17">
        <f t="shared" si="368"/>
        <v>-1.7115404336946211E-3</v>
      </c>
      <c r="BS331" s="68">
        <f t="shared" si="368"/>
        <v>-0.20939572307772683</v>
      </c>
      <c r="BT331" s="17">
        <f t="shared" ref="BT331:BZ331" si="369">CORREL($AV$323:$AV$361,Z$323:Z$361)</f>
        <v>-0.30416083980936776</v>
      </c>
      <c r="BU331" s="17">
        <f t="shared" si="369"/>
        <v>-8.1988682069911722E-2</v>
      </c>
      <c r="BV331" s="17">
        <f t="shared" si="369"/>
        <v>0.20677074370688756</v>
      </c>
      <c r="BW331" s="17">
        <f t="shared" si="369"/>
        <v>-3.0543186353438587E-2</v>
      </c>
      <c r="BX331" s="17">
        <f t="shared" si="369"/>
        <v>-0.11500289295068093</v>
      </c>
      <c r="BY331" s="17">
        <f t="shared" si="369"/>
        <v>0.69212484084907333</v>
      </c>
      <c r="BZ331" s="17">
        <f t="shared" si="369"/>
        <v>-0.31636161771110832</v>
      </c>
      <c r="CA331" s="17">
        <f t="shared" ref="CA331:CD331" si="370">CORREL($AV$323:$AV$361,AG$323:AG$361)</f>
        <v>6.8161956207375127E-2</v>
      </c>
      <c r="CB331" s="17">
        <f t="shared" si="370"/>
        <v>-9.0999465296679211E-2</v>
      </c>
      <c r="CC331" s="17">
        <f t="shared" si="370"/>
        <v>8.3760588072568753E-2</v>
      </c>
      <c r="CD331" s="68">
        <f t="shared" si="370"/>
        <v>-0.46880467209892213</v>
      </c>
      <c r="CE331" s="17" t="s">
        <v>344</v>
      </c>
      <c r="CF331" s="74">
        <f>CORREL($AV$323:$AV$361,H$47:H$85)</f>
        <v>0.36833285072511601</v>
      </c>
      <c r="CG331" s="74">
        <f t="shared" ref="CG331:CU331" si="371">CORREL($AV$323:$AV$361,I$47:I$85)</f>
        <v>0.2630278308544215</v>
      </c>
      <c r="CH331" s="74">
        <f t="shared" si="371"/>
        <v>0.36833372102201706</v>
      </c>
      <c r="CI331" s="74">
        <f t="shared" si="371"/>
        <v>0.26297577580245768</v>
      </c>
      <c r="CJ331" s="74">
        <f t="shared" si="371"/>
        <v>8.7742515783594516E-2</v>
      </c>
      <c r="CK331" s="74">
        <f t="shared" si="371"/>
        <v>8.9669747983250739E-2</v>
      </c>
      <c r="CL331" s="74">
        <f t="shared" si="371"/>
        <v>0.11055988599229677</v>
      </c>
      <c r="CM331" s="74">
        <f t="shared" si="371"/>
        <v>0.12318903928042327</v>
      </c>
      <c r="CN331" s="74">
        <f t="shared" si="371"/>
        <v>0.13079896286077211</v>
      </c>
      <c r="CO331" s="74">
        <f t="shared" si="371"/>
        <v>8.5247961595411911E-2</v>
      </c>
      <c r="CP331" s="74">
        <f t="shared" si="371"/>
        <v>7.2231107795039204E-2</v>
      </c>
      <c r="CQ331" s="74">
        <f t="shared" si="371"/>
        <v>6.9114356780506689E-2</v>
      </c>
      <c r="CR331" s="74">
        <f t="shared" si="371"/>
        <v>2.0950629106364093E-2</v>
      </c>
      <c r="CS331" s="74">
        <f t="shared" si="371"/>
        <v>0.16519999827885093</v>
      </c>
      <c r="CT331" s="74">
        <f t="shared" si="371"/>
        <v>0.19112314962943444</v>
      </c>
      <c r="CU331" s="74">
        <f t="shared" si="371"/>
        <v>-0.24459557748999042</v>
      </c>
    </row>
    <row r="332" spans="1:99">
      <c r="A332" s="7">
        <v>1989</v>
      </c>
      <c r="B332">
        <v>5</v>
      </c>
      <c r="C332">
        <v>15</v>
      </c>
      <c r="D332">
        <v>0</v>
      </c>
      <c r="E332">
        <v>12</v>
      </c>
      <c r="F332">
        <v>13</v>
      </c>
      <c r="G332">
        <v>20</v>
      </c>
      <c r="H332">
        <v>13</v>
      </c>
      <c r="I332">
        <v>14</v>
      </c>
      <c r="J332">
        <v>0</v>
      </c>
      <c r="M332" s="7">
        <v>1989</v>
      </c>
      <c r="N332">
        <v>7</v>
      </c>
      <c r="O332">
        <v>11</v>
      </c>
      <c r="P332">
        <v>7</v>
      </c>
      <c r="Q332">
        <v>10</v>
      </c>
      <c r="R332">
        <v>9</v>
      </c>
      <c r="S332">
        <v>14</v>
      </c>
      <c r="T332">
        <v>20</v>
      </c>
      <c r="U332">
        <v>8</v>
      </c>
      <c r="V332">
        <v>6</v>
      </c>
      <c r="Y332" s="7">
        <v>1989</v>
      </c>
      <c r="Z332">
        <v>8</v>
      </c>
      <c r="AA332">
        <v>13</v>
      </c>
      <c r="AB332">
        <v>6</v>
      </c>
      <c r="AC332">
        <v>4</v>
      </c>
      <c r="AD332">
        <v>4</v>
      </c>
      <c r="AE332">
        <v>18</v>
      </c>
      <c r="AF332">
        <v>14</v>
      </c>
      <c r="AG332">
        <v>4</v>
      </c>
      <c r="AH332">
        <v>10</v>
      </c>
      <c r="AI332">
        <v>0</v>
      </c>
      <c r="AJ332">
        <v>11</v>
      </c>
      <c r="AM332" s="7">
        <v>1989</v>
      </c>
      <c r="AN332">
        <v>3</v>
      </c>
      <c r="AO332">
        <v>48</v>
      </c>
      <c r="AP332">
        <v>53</v>
      </c>
      <c r="AQ332">
        <v>3</v>
      </c>
      <c r="AR332">
        <v>3</v>
      </c>
      <c r="AS332">
        <v>4</v>
      </c>
      <c r="AT332">
        <v>19</v>
      </c>
      <c r="AU332">
        <v>0</v>
      </c>
      <c r="AV332">
        <v>7</v>
      </c>
      <c r="AW332">
        <v>52</v>
      </c>
      <c r="AX332">
        <v>0</v>
      </c>
      <c r="AY332">
        <v>0</v>
      </c>
      <c r="BA332" s="7" t="s">
        <v>87</v>
      </c>
      <c r="BB332" s="17">
        <f>CORREL($AW$323:$AW$361,B$323:B$361)</f>
        <v>9.5846181467998375E-3</v>
      </c>
      <c r="BC332" s="17">
        <f t="shared" ref="BC332:BJ332" si="372">CORREL($AW$323:$AW$361,C$323:C$361)</f>
        <v>-0.11456002563358163</v>
      </c>
      <c r="BD332" s="17">
        <f t="shared" si="372"/>
        <v>2.4136792995662737E-2</v>
      </c>
      <c r="BE332" s="17">
        <f t="shared" si="372"/>
        <v>0.33258422429295104</v>
      </c>
      <c r="BF332" s="17">
        <f t="shared" si="372"/>
        <v>-1.2034176119726228E-2</v>
      </c>
      <c r="BG332" s="17">
        <f t="shared" si="372"/>
        <v>-0.15004925911763545</v>
      </c>
      <c r="BH332" s="17">
        <f t="shared" si="372"/>
        <v>-0.20629428724766255</v>
      </c>
      <c r="BI332" s="17">
        <f t="shared" si="372"/>
        <v>-0.13517538590023809</v>
      </c>
      <c r="BJ332" s="68">
        <f t="shared" si="372"/>
        <v>0.1964974629482848</v>
      </c>
      <c r="BK332" s="17">
        <f>CORREL($AW$323:$AW$361,N$323:N$361)</f>
        <v>0.12669671625265583</v>
      </c>
      <c r="BL332" s="17">
        <f>CORREL($AW$323:$AW$361,O$323:O$361)</f>
        <v>-3.014992844572865E-3</v>
      </c>
      <c r="BM332" s="17">
        <f>CORREL($AW$323:$AW$361,P$323:P$361)</f>
        <v>-8.7561013511925651E-3</v>
      </c>
      <c r="BN332" s="17">
        <f t="shared" ref="BN332:BS332" si="373">CORREL($AW$323:$AW$361,Q$323:Q$361)</f>
        <v>-6.9575045628046062E-2</v>
      </c>
      <c r="BO332" s="17">
        <f t="shared" si="373"/>
        <v>0.13571109930178762</v>
      </c>
      <c r="BP332" s="17">
        <f t="shared" si="373"/>
        <v>7.8333027106604031E-2</v>
      </c>
      <c r="BQ332" s="17">
        <f t="shared" si="373"/>
        <v>-0.30571924237135295</v>
      </c>
      <c r="BR332" s="17">
        <f t="shared" si="373"/>
        <v>7.6500356178368895E-2</v>
      </c>
      <c r="BS332" s="68">
        <f t="shared" si="373"/>
        <v>6.0222606909112091E-3</v>
      </c>
      <c r="BT332" s="17">
        <f t="shared" ref="BT332:BZ332" si="374">CORREL($AW$323:$AW$361,Z$323:Z$361)</f>
        <v>-4.8579664224956021E-2</v>
      </c>
      <c r="BU332" s="17">
        <f t="shared" si="374"/>
        <v>-0.17709773745397542</v>
      </c>
      <c r="BV332" s="17">
        <f t="shared" si="374"/>
        <v>0.23649304525332199</v>
      </c>
      <c r="BW332" s="17">
        <f t="shared" si="374"/>
        <v>-4.0635369040062153E-2</v>
      </c>
      <c r="BX332" s="17">
        <f t="shared" si="374"/>
        <v>0.15686809618000355</v>
      </c>
      <c r="BY332" s="17">
        <f t="shared" si="374"/>
        <v>0.24427987950823593</v>
      </c>
      <c r="BZ332" s="17">
        <f t="shared" si="374"/>
        <v>-0.22703554296344758</v>
      </c>
      <c r="CA332" s="17">
        <f t="shared" ref="CA332:CD332" si="375">CORREL($AW$323:$AW$361,AG$323:AG$361)</f>
        <v>0.17116569349904823</v>
      </c>
      <c r="CB332" s="17">
        <f t="shared" si="375"/>
        <v>2.3238855535956969E-2</v>
      </c>
      <c r="CC332" s="17">
        <f t="shared" si="375"/>
        <v>-3.0463618304744224E-2</v>
      </c>
      <c r="CD332" s="68">
        <f t="shared" si="375"/>
        <v>-0.29100918665071546</v>
      </c>
      <c r="CE332" s="17" t="s">
        <v>87</v>
      </c>
      <c r="CF332" s="74">
        <f>CORREL($AW$323:$AW$361,H$47:H$85)</f>
        <v>0.22589621091672843</v>
      </c>
      <c r="CG332" s="74">
        <f t="shared" ref="CG332:CU332" si="376">CORREL($AW$323:$AW$361,I$47:I$85)</f>
        <v>8.2881092744575099E-2</v>
      </c>
      <c r="CH332" s="74">
        <f t="shared" si="376"/>
        <v>0.42714566068858728</v>
      </c>
      <c r="CI332" s="74">
        <f t="shared" si="376"/>
        <v>0.34949470624962864</v>
      </c>
      <c r="CJ332" s="74">
        <f t="shared" si="376"/>
        <v>0.32864116708547492</v>
      </c>
      <c r="CK332" s="74">
        <f t="shared" si="376"/>
        <v>0.35053173920245784</v>
      </c>
      <c r="CL332" s="74">
        <f t="shared" si="376"/>
        <v>4.9197106218932821E-2</v>
      </c>
      <c r="CM332" s="74">
        <f t="shared" si="376"/>
        <v>0.12906737416600786</v>
      </c>
      <c r="CN332" s="74">
        <f t="shared" si="376"/>
        <v>0.20247090669841819</v>
      </c>
      <c r="CO332" s="74">
        <f t="shared" si="376"/>
        <v>0.13084563462476542</v>
      </c>
      <c r="CP332" s="74">
        <f t="shared" si="376"/>
        <v>0.10627379367464161</v>
      </c>
      <c r="CQ332" s="74">
        <f t="shared" si="376"/>
        <v>0.14802485341989918</v>
      </c>
      <c r="CR332" s="74">
        <f t="shared" si="376"/>
        <v>0.13188120311074256</v>
      </c>
      <c r="CS332" s="74">
        <f t="shared" si="376"/>
        <v>0.15454766405288733</v>
      </c>
      <c r="CT332" s="74">
        <f t="shared" si="376"/>
        <v>7.4709594792497447E-2</v>
      </c>
      <c r="CU332" s="74">
        <f t="shared" si="376"/>
        <v>-0.2142803308006283</v>
      </c>
    </row>
    <row r="333" spans="1:99">
      <c r="A333" s="7">
        <v>1990</v>
      </c>
      <c r="B333">
        <v>6</v>
      </c>
      <c r="C333">
        <v>6</v>
      </c>
      <c r="D333">
        <v>20</v>
      </c>
      <c r="E333">
        <v>13</v>
      </c>
      <c r="F333">
        <v>12</v>
      </c>
      <c r="G333">
        <v>0</v>
      </c>
      <c r="H333">
        <v>8</v>
      </c>
      <c r="I333">
        <v>0</v>
      </c>
      <c r="J333">
        <v>27</v>
      </c>
      <c r="M333" s="7">
        <v>1990</v>
      </c>
      <c r="N333">
        <v>12</v>
      </c>
      <c r="O333">
        <v>11</v>
      </c>
      <c r="P333">
        <v>11</v>
      </c>
      <c r="Q333">
        <v>13</v>
      </c>
      <c r="R333">
        <v>2</v>
      </c>
      <c r="S333">
        <v>19</v>
      </c>
      <c r="T333">
        <v>8</v>
      </c>
      <c r="U333">
        <v>4</v>
      </c>
      <c r="V333">
        <v>12</v>
      </c>
      <c r="Y333" s="7">
        <v>1990</v>
      </c>
      <c r="Z333">
        <v>6</v>
      </c>
      <c r="AA333">
        <v>14</v>
      </c>
      <c r="AB333">
        <v>4</v>
      </c>
      <c r="AC333">
        <v>1</v>
      </c>
      <c r="AD333">
        <v>2</v>
      </c>
      <c r="AE333">
        <v>10</v>
      </c>
      <c r="AF333">
        <v>23</v>
      </c>
      <c r="AG333">
        <v>4</v>
      </c>
      <c r="AH333">
        <v>13</v>
      </c>
      <c r="AI333">
        <v>2</v>
      </c>
      <c r="AJ333">
        <v>13</v>
      </c>
      <c r="AM333" s="7">
        <v>1990</v>
      </c>
      <c r="AN333">
        <v>8</v>
      </c>
      <c r="AO333">
        <v>63</v>
      </c>
      <c r="AP333">
        <v>63</v>
      </c>
      <c r="AQ333">
        <v>0</v>
      </c>
      <c r="AR333">
        <v>0</v>
      </c>
      <c r="AS333">
        <v>4</v>
      </c>
      <c r="AT333">
        <v>11</v>
      </c>
      <c r="AU333">
        <v>1</v>
      </c>
      <c r="AV333">
        <v>5</v>
      </c>
      <c r="AW333">
        <v>64</v>
      </c>
      <c r="AX333">
        <v>0</v>
      </c>
      <c r="AY333">
        <v>0</v>
      </c>
      <c r="BA333" s="7" t="s">
        <v>88</v>
      </c>
      <c r="BB333" s="17">
        <f>CORREL($AX$323:$AX$361,B$323:B$361)</f>
        <v>0.19973529997551689</v>
      </c>
      <c r="BC333" s="17">
        <f t="shared" ref="BC333:BJ333" si="377">CORREL($AX$323:$AX$361,C$323:C$361)</f>
        <v>-0.12863401206506431</v>
      </c>
      <c r="BD333" s="17">
        <f t="shared" si="377"/>
        <v>0.18443423444791165</v>
      </c>
      <c r="BE333" s="17">
        <f t="shared" si="377"/>
        <v>-9.8144119019576322E-3</v>
      </c>
      <c r="BF333" s="17">
        <f t="shared" si="377"/>
        <v>-0.21050134319511313</v>
      </c>
      <c r="BG333" s="17">
        <f t="shared" si="377"/>
        <v>-0.20048171633804768</v>
      </c>
      <c r="BH333" s="17">
        <f t="shared" si="377"/>
        <v>-0.17965365784128978</v>
      </c>
      <c r="BI333" s="17">
        <f t="shared" si="377"/>
        <v>0.14463349275906043</v>
      </c>
      <c r="BJ333" s="68">
        <f t="shared" si="377"/>
        <v>0.11134608184428436</v>
      </c>
      <c r="BK333" s="17">
        <f>CORREL($AX$323:$AX$361,N$323:N$361)</f>
        <v>0.17741086163649131</v>
      </c>
      <c r="BL333" s="17">
        <f>CORREL($AX$323:$AX$361,O$323:O$361)</f>
        <v>0.24597254490938109</v>
      </c>
      <c r="BM333" s="17">
        <f>CORREL($AX$323:$AX$361,P$323:P$361)</f>
        <v>-0.13156482031858438</v>
      </c>
      <c r="BN333" s="17">
        <f t="shared" ref="BN333:BS333" si="378">CORREL($AX$323:$AX$361,Q$323:Q$361)</f>
        <v>-0.17489054948742477</v>
      </c>
      <c r="BO333" s="17">
        <f t="shared" si="378"/>
        <v>0.26413134370199592</v>
      </c>
      <c r="BP333" s="17">
        <f t="shared" si="378"/>
        <v>-0.1610140836141308</v>
      </c>
      <c r="BQ333" s="17">
        <f t="shared" si="378"/>
        <v>-2.011758717982064E-2</v>
      </c>
      <c r="BR333" s="17">
        <f t="shared" si="378"/>
        <v>-9.8510494500586618E-2</v>
      </c>
      <c r="BS333" s="68">
        <f t="shared" si="378"/>
        <v>-0.10518119425847522</v>
      </c>
      <c r="BT333" s="17">
        <f t="shared" ref="BT333:BZ333" si="379">CORREL($AX$323:$AX$361,Z$323:Z$361)</f>
        <v>-0.19848689433041711</v>
      </c>
      <c r="BU333" s="17">
        <f t="shared" si="379"/>
        <v>9.7402483018428243E-2</v>
      </c>
      <c r="BV333" s="17">
        <f t="shared" si="379"/>
        <v>0.11079299931590944</v>
      </c>
      <c r="BW333" s="17">
        <f t="shared" si="379"/>
        <v>-7.4918657068704403E-2</v>
      </c>
      <c r="BX333" s="17">
        <f t="shared" si="379"/>
        <v>-0.21347678402871725</v>
      </c>
      <c r="BY333" s="17">
        <f t="shared" si="379"/>
        <v>0.33234237384919385</v>
      </c>
      <c r="BZ333" s="17">
        <f t="shared" si="379"/>
        <v>-0.1867925915543554</v>
      </c>
      <c r="CA333" s="17">
        <f t="shared" ref="CA333:CD333" si="380">CORREL($AX$323:$AX$361,AG$323:AG$361)</f>
        <v>0.23727878330494762</v>
      </c>
      <c r="CB333" s="17">
        <f t="shared" si="380"/>
        <v>-0.39597753295669225</v>
      </c>
      <c r="CC333" s="17">
        <f t="shared" si="380"/>
        <v>8.0208368108820784E-3</v>
      </c>
      <c r="CD333" s="68">
        <f t="shared" si="380"/>
        <v>8.2389150491176694E-3</v>
      </c>
      <c r="CE333" s="17" t="s">
        <v>88</v>
      </c>
      <c r="CF333" s="74">
        <f>CORREL($AX$323:$AX$361,H$47:H$85)</f>
        <v>-3.4590145656028325E-2</v>
      </c>
      <c r="CG333" s="74">
        <f t="shared" ref="CG333:CU333" si="381">CORREL($AX$323:$AX$361,I$47:I$85)</f>
        <v>-4.7483099784409184E-2</v>
      </c>
      <c r="CH333" s="74">
        <f t="shared" si="381"/>
        <v>0.14959008807113422</v>
      </c>
      <c r="CI333" s="74">
        <f t="shared" si="381"/>
        <v>0.11770828718861349</v>
      </c>
      <c r="CJ333" s="74">
        <f t="shared" si="381"/>
        <v>0.24310463592833267</v>
      </c>
      <c r="CK333" s="74">
        <f t="shared" si="381"/>
        <v>0.18351916071930202</v>
      </c>
      <c r="CL333" s="74">
        <f t="shared" si="381"/>
        <v>0.24230063329138155</v>
      </c>
      <c r="CM333" s="74">
        <f t="shared" si="381"/>
        <v>0.17959940487706058</v>
      </c>
      <c r="CN333" s="74">
        <f t="shared" si="381"/>
        <v>0.22576110450723863</v>
      </c>
      <c r="CO333" s="74">
        <f t="shared" si="381"/>
        <v>0.19541793129280841</v>
      </c>
      <c r="CP333" s="74">
        <f t="shared" si="381"/>
        <v>0.15700226631832373</v>
      </c>
      <c r="CQ333" s="74">
        <f t="shared" si="381"/>
        <v>0.14216208304329406</v>
      </c>
      <c r="CR333" s="74">
        <f t="shared" si="381"/>
        <v>0.13749143616052228</v>
      </c>
      <c r="CS333" s="74">
        <f t="shared" si="381"/>
        <v>0.21718020062332846</v>
      </c>
      <c r="CT333" s="74">
        <f t="shared" si="381"/>
        <v>0.16222372973194585</v>
      </c>
      <c r="CU333" s="74">
        <f t="shared" si="381"/>
        <v>6.7931863201761478E-2</v>
      </c>
    </row>
    <row r="334" spans="1:99">
      <c r="A334" s="7">
        <v>1991</v>
      </c>
      <c r="B334">
        <v>12</v>
      </c>
      <c r="C334">
        <v>11</v>
      </c>
      <c r="D334">
        <v>18</v>
      </c>
      <c r="E334">
        <v>15</v>
      </c>
      <c r="F334">
        <v>3</v>
      </c>
      <c r="G334">
        <v>0</v>
      </c>
      <c r="H334">
        <v>10</v>
      </c>
      <c r="I334">
        <v>8</v>
      </c>
      <c r="J334">
        <v>15</v>
      </c>
      <c r="M334" s="7">
        <v>1991</v>
      </c>
      <c r="N334">
        <v>1</v>
      </c>
      <c r="O334">
        <v>9</v>
      </c>
      <c r="P334">
        <v>13</v>
      </c>
      <c r="Q334">
        <v>17</v>
      </c>
      <c r="R334">
        <v>3</v>
      </c>
      <c r="S334">
        <v>7</v>
      </c>
      <c r="T334">
        <v>31</v>
      </c>
      <c r="U334">
        <v>0</v>
      </c>
      <c r="V334">
        <v>11</v>
      </c>
      <c r="Y334" s="7">
        <v>1991</v>
      </c>
      <c r="Z334">
        <v>3</v>
      </c>
      <c r="AA334">
        <v>7</v>
      </c>
      <c r="AB334">
        <v>7</v>
      </c>
      <c r="AC334">
        <v>7</v>
      </c>
      <c r="AD334">
        <v>1</v>
      </c>
      <c r="AE334">
        <v>12</v>
      </c>
      <c r="AF334">
        <v>23</v>
      </c>
      <c r="AG334">
        <v>5</v>
      </c>
      <c r="AH334">
        <v>10</v>
      </c>
      <c r="AI334">
        <v>8</v>
      </c>
      <c r="AJ334">
        <v>9</v>
      </c>
      <c r="AM334" s="7">
        <v>1991</v>
      </c>
      <c r="AN334">
        <v>0</v>
      </c>
      <c r="AO334">
        <v>51</v>
      </c>
      <c r="AP334">
        <v>55</v>
      </c>
      <c r="AQ334">
        <v>1</v>
      </c>
      <c r="AR334">
        <v>9</v>
      </c>
      <c r="AS334">
        <v>1</v>
      </c>
      <c r="AT334">
        <v>13</v>
      </c>
      <c r="AU334">
        <v>0</v>
      </c>
      <c r="AV334">
        <v>10</v>
      </c>
      <c r="AW334">
        <v>37</v>
      </c>
      <c r="AX334">
        <v>0</v>
      </c>
      <c r="AY334">
        <v>0</v>
      </c>
      <c r="BA334" s="7" t="s">
        <v>345</v>
      </c>
      <c r="BB334" s="17">
        <f>CORREL($AY$323:$AY$361,B$323:B$361)</f>
        <v>7.3456622082472167E-2</v>
      </c>
      <c r="BC334" s="17">
        <f t="shared" ref="BC334:BJ334" si="382">CORREL($AY$323:$AY$361,C$323:C$361)</f>
        <v>-1.3417425402765555E-2</v>
      </c>
      <c r="BD334" s="17">
        <f t="shared" si="382"/>
        <v>0.10438165098600881</v>
      </c>
      <c r="BE334" s="17">
        <f t="shared" si="382"/>
        <v>-0.13635551101486124</v>
      </c>
      <c r="BF334" s="17">
        <f t="shared" si="382"/>
        <v>-4.2632339920580166E-2</v>
      </c>
      <c r="BG334" s="17">
        <f t="shared" si="382"/>
        <v>5.8480916798432592E-2</v>
      </c>
      <c r="BH334" s="17">
        <f t="shared" si="382"/>
        <v>-9.0988005071276939E-2</v>
      </c>
      <c r="BI334" s="17">
        <f t="shared" si="382"/>
        <v>0.19638576876073383</v>
      </c>
      <c r="BJ334" s="68">
        <f t="shared" si="382"/>
        <v>-0.13004711165284699</v>
      </c>
      <c r="BK334" s="17">
        <f>CORREL($AY$323:$AY$361,N$323:N$361)</f>
        <v>4.5059550788423872E-2</v>
      </c>
      <c r="BL334" s="17">
        <f>CORREL($AY$323:$AY$361,O$323:O$361)</f>
        <v>0.1438902724377773</v>
      </c>
      <c r="BM334" s="17">
        <f>CORREL($AY$323:$AY$361,P$323:P$361)</f>
        <v>-0.10825611303431126</v>
      </c>
      <c r="BN334" s="17">
        <f t="shared" ref="BN334:BS334" si="383">CORREL($AY$323:$AY$361,Q$323:Q$361)</f>
        <v>-2.1952105340386413E-2</v>
      </c>
      <c r="BO334" s="17">
        <f t="shared" si="383"/>
        <v>0.16458781286940147</v>
      </c>
      <c r="BP334" s="17">
        <f t="shared" si="383"/>
        <v>-1.7391894456529541E-2</v>
      </c>
      <c r="BQ334" s="17">
        <f t="shared" si="383"/>
        <v>-0.11899215843511235</v>
      </c>
      <c r="BR334" s="17">
        <f t="shared" si="383"/>
        <v>-0.18688737439793954</v>
      </c>
      <c r="BS334" s="68">
        <f t="shared" si="383"/>
        <v>0.13076448701659441</v>
      </c>
      <c r="BT334" s="17">
        <f t="shared" ref="BT334:BZ334" si="384">CORREL($AY$323:$AY$361,Z$323:Z$361)</f>
        <v>-4.4941260418389625E-2</v>
      </c>
      <c r="BU334" s="17">
        <f t="shared" si="384"/>
        <v>-2.1755941866395689E-2</v>
      </c>
      <c r="BV334" s="17">
        <f t="shared" si="384"/>
        <v>9.1769713059594263E-2</v>
      </c>
      <c r="BW334" s="17">
        <f t="shared" si="384"/>
        <v>-0.21758507129891397</v>
      </c>
      <c r="BX334" s="17">
        <f t="shared" si="384"/>
        <v>-2.114547720391154E-2</v>
      </c>
      <c r="BY334" s="17">
        <f t="shared" si="384"/>
        <v>0.29822470475344454</v>
      </c>
      <c r="BZ334" s="17">
        <f t="shared" si="384"/>
        <v>0.16483160148152518</v>
      </c>
      <c r="CA334" s="17">
        <f t="shared" ref="CA334:CD334" si="385">CORREL($AY$323:$AY$361,AG$323:AG$361)</f>
        <v>-3.7731007893320553E-2</v>
      </c>
      <c r="CB334" s="17">
        <f t="shared" si="385"/>
        <v>-0.35867702933976264</v>
      </c>
      <c r="CC334" s="17">
        <f t="shared" si="385"/>
        <v>-0.17026595106819958</v>
      </c>
      <c r="CD334" s="68">
        <f t="shared" si="385"/>
        <v>-2.6498491350974165E-2</v>
      </c>
      <c r="CE334" s="17" t="s">
        <v>345</v>
      </c>
      <c r="CF334" s="74">
        <f>CORREL($AY$323:$AY$361,H$47:H$85)</f>
        <v>0.28280258634418076</v>
      </c>
      <c r="CG334" s="74">
        <f t="shared" ref="CG334:CU334" si="386">CORREL($AY$323:$AY$361,I$47:I$85)</f>
        <v>9.4418845957713299E-2</v>
      </c>
      <c r="CH334" s="74">
        <f t="shared" si="386"/>
        <v>0.21237481205097664</v>
      </c>
      <c r="CI334" s="74">
        <f t="shared" si="386"/>
        <v>7.3049854369182654E-2</v>
      </c>
      <c r="CJ334" s="74">
        <f t="shared" si="386"/>
        <v>-2.8682126836172592E-2</v>
      </c>
      <c r="CK334" s="74">
        <f t="shared" si="386"/>
        <v>6.4022421116465287E-3</v>
      </c>
      <c r="CL334" s="74">
        <f t="shared" si="386"/>
        <v>0.48649920661129681</v>
      </c>
      <c r="CM334" s="74">
        <f t="shared" si="386"/>
        <v>0.19284100277545163</v>
      </c>
      <c r="CN334" s="74">
        <f t="shared" si="386"/>
        <v>4.4781196544100045E-2</v>
      </c>
      <c r="CO334" s="74">
        <f t="shared" si="386"/>
        <v>-8.1601311153433817E-3</v>
      </c>
      <c r="CP334" s="74">
        <f t="shared" si="386"/>
        <v>-4.1553636246086777E-3</v>
      </c>
      <c r="CQ334" s="74">
        <f t="shared" si="386"/>
        <v>2.0051122152727283E-2</v>
      </c>
      <c r="CR334" s="74">
        <f t="shared" si="386"/>
        <v>9.5905424215083235E-3</v>
      </c>
      <c r="CS334" s="74">
        <f t="shared" si="386"/>
        <v>0.22622349349523663</v>
      </c>
      <c r="CT334" s="74">
        <f t="shared" si="386"/>
        <v>0.36244943380943162</v>
      </c>
      <c r="CU334" s="74">
        <f t="shared" si="386"/>
        <v>1.0113598484201517E-2</v>
      </c>
    </row>
    <row r="335" spans="1:99">
      <c r="A335" s="7">
        <v>1992</v>
      </c>
      <c r="B335">
        <v>16</v>
      </c>
      <c r="C335">
        <v>8</v>
      </c>
      <c r="D335">
        <v>0</v>
      </c>
      <c r="E335">
        <v>22</v>
      </c>
      <c r="F335">
        <v>0</v>
      </c>
      <c r="G335">
        <v>23</v>
      </c>
      <c r="H335">
        <v>3</v>
      </c>
      <c r="I335">
        <v>20</v>
      </c>
      <c r="J335">
        <v>0</v>
      </c>
      <c r="M335" s="7">
        <v>1992</v>
      </c>
      <c r="N335">
        <v>5</v>
      </c>
      <c r="O335">
        <v>16</v>
      </c>
      <c r="P335">
        <v>7</v>
      </c>
      <c r="Q335">
        <v>15</v>
      </c>
      <c r="R335">
        <v>11</v>
      </c>
      <c r="S335">
        <v>4</v>
      </c>
      <c r="T335">
        <v>22</v>
      </c>
      <c r="U335">
        <v>6</v>
      </c>
      <c r="V335">
        <v>6</v>
      </c>
      <c r="Y335" s="7">
        <v>1992</v>
      </c>
      <c r="Z335">
        <v>3</v>
      </c>
      <c r="AA335">
        <v>17</v>
      </c>
      <c r="AB335">
        <v>14</v>
      </c>
      <c r="AC335">
        <v>4</v>
      </c>
      <c r="AD335">
        <v>2</v>
      </c>
      <c r="AE335">
        <v>23</v>
      </c>
      <c r="AF335">
        <v>4</v>
      </c>
      <c r="AG335">
        <v>10</v>
      </c>
      <c r="AH335">
        <v>7</v>
      </c>
      <c r="AI335">
        <v>2</v>
      </c>
      <c r="AJ335">
        <v>6</v>
      </c>
      <c r="AM335" s="7">
        <v>1992</v>
      </c>
      <c r="AN335">
        <v>14</v>
      </c>
      <c r="AO335">
        <v>55</v>
      </c>
      <c r="AP335">
        <v>69</v>
      </c>
      <c r="AQ335">
        <v>7</v>
      </c>
      <c r="AR335">
        <v>13</v>
      </c>
      <c r="AS335">
        <v>11</v>
      </c>
      <c r="AT335">
        <v>33</v>
      </c>
      <c r="AU335">
        <v>4</v>
      </c>
      <c r="AV335">
        <v>20</v>
      </c>
      <c r="AW335">
        <v>64</v>
      </c>
      <c r="AX335">
        <v>4</v>
      </c>
      <c r="AY335">
        <v>0</v>
      </c>
    </row>
    <row r="336" spans="1:99">
      <c r="A336" s="7">
        <v>1993</v>
      </c>
      <c r="B336">
        <v>9</v>
      </c>
      <c r="C336">
        <v>23</v>
      </c>
      <c r="D336">
        <v>0</v>
      </c>
      <c r="E336">
        <v>17</v>
      </c>
      <c r="F336">
        <v>0</v>
      </c>
      <c r="G336">
        <v>19</v>
      </c>
      <c r="H336">
        <v>8</v>
      </c>
      <c r="I336">
        <v>16</v>
      </c>
      <c r="J336">
        <v>0</v>
      </c>
      <c r="M336" s="7">
        <v>1993</v>
      </c>
      <c r="N336">
        <v>5</v>
      </c>
      <c r="O336">
        <v>9</v>
      </c>
      <c r="P336">
        <v>10</v>
      </c>
      <c r="Q336">
        <v>17</v>
      </c>
      <c r="R336">
        <v>16</v>
      </c>
      <c r="S336">
        <v>12</v>
      </c>
      <c r="T336">
        <v>12</v>
      </c>
      <c r="U336">
        <v>5</v>
      </c>
      <c r="V336">
        <v>6</v>
      </c>
      <c r="Y336" s="7">
        <v>1993</v>
      </c>
      <c r="Z336">
        <v>12</v>
      </c>
      <c r="AA336">
        <v>13</v>
      </c>
      <c r="AB336">
        <v>10</v>
      </c>
      <c r="AC336">
        <v>0</v>
      </c>
      <c r="AD336">
        <v>10</v>
      </c>
      <c r="AE336">
        <v>26</v>
      </c>
      <c r="AF336">
        <v>7</v>
      </c>
      <c r="AG336">
        <v>3</v>
      </c>
      <c r="AH336">
        <v>10</v>
      </c>
      <c r="AI336">
        <v>1</v>
      </c>
      <c r="AJ336">
        <v>0</v>
      </c>
      <c r="AM336" s="7">
        <v>1993</v>
      </c>
      <c r="AN336">
        <v>4</v>
      </c>
      <c r="AO336">
        <v>41</v>
      </c>
      <c r="AP336">
        <v>55</v>
      </c>
      <c r="AQ336">
        <v>6</v>
      </c>
      <c r="AR336">
        <v>5</v>
      </c>
      <c r="AS336">
        <v>2</v>
      </c>
      <c r="AT336">
        <v>31</v>
      </c>
      <c r="AU336">
        <v>0</v>
      </c>
      <c r="AV336">
        <v>13</v>
      </c>
      <c r="AW336">
        <v>60</v>
      </c>
      <c r="AX336">
        <v>0</v>
      </c>
      <c r="AY336">
        <v>1</v>
      </c>
    </row>
    <row r="337" spans="1:51">
      <c r="A337" s="7">
        <v>1994</v>
      </c>
      <c r="B337">
        <v>22</v>
      </c>
      <c r="C337">
        <v>9</v>
      </c>
      <c r="D337">
        <v>4</v>
      </c>
      <c r="E337">
        <v>14</v>
      </c>
      <c r="F337">
        <v>0</v>
      </c>
      <c r="G337">
        <v>15</v>
      </c>
      <c r="H337">
        <v>11</v>
      </c>
      <c r="I337">
        <v>12</v>
      </c>
      <c r="J337">
        <v>5</v>
      </c>
      <c r="M337" s="7">
        <v>1994</v>
      </c>
      <c r="N337">
        <v>6</v>
      </c>
      <c r="O337">
        <v>6</v>
      </c>
      <c r="P337">
        <v>5</v>
      </c>
      <c r="Q337">
        <v>13</v>
      </c>
      <c r="R337">
        <v>7</v>
      </c>
      <c r="S337">
        <v>5</v>
      </c>
      <c r="T337">
        <v>29</v>
      </c>
      <c r="U337">
        <v>7</v>
      </c>
      <c r="V337">
        <v>14</v>
      </c>
      <c r="Y337" s="7">
        <v>1994</v>
      </c>
      <c r="Z337">
        <v>5</v>
      </c>
      <c r="AA337">
        <v>14</v>
      </c>
      <c r="AB337">
        <v>0</v>
      </c>
      <c r="AC337">
        <v>5</v>
      </c>
      <c r="AD337">
        <v>8</v>
      </c>
      <c r="AE337">
        <v>14</v>
      </c>
      <c r="AF337">
        <v>8</v>
      </c>
      <c r="AG337">
        <v>11</v>
      </c>
      <c r="AH337">
        <v>13</v>
      </c>
      <c r="AI337">
        <v>12</v>
      </c>
      <c r="AJ337">
        <v>2</v>
      </c>
      <c r="AM337" s="7">
        <v>1994</v>
      </c>
      <c r="AN337">
        <v>5</v>
      </c>
      <c r="AO337">
        <v>53</v>
      </c>
      <c r="AP337">
        <v>65</v>
      </c>
      <c r="AQ337">
        <v>0</v>
      </c>
      <c r="AR337">
        <v>2</v>
      </c>
      <c r="AS337">
        <v>4</v>
      </c>
      <c r="AT337">
        <v>30</v>
      </c>
      <c r="AU337">
        <v>0</v>
      </c>
      <c r="AV337">
        <v>13</v>
      </c>
      <c r="AW337">
        <v>60</v>
      </c>
      <c r="AX337">
        <v>0</v>
      </c>
      <c r="AY337">
        <v>0</v>
      </c>
    </row>
    <row r="338" spans="1:51">
      <c r="A338" s="7">
        <v>1995</v>
      </c>
      <c r="B338">
        <v>18</v>
      </c>
      <c r="C338">
        <v>6</v>
      </c>
      <c r="D338">
        <v>16</v>
      </c>
      <c r="E338">
        <v>17</v>
      </c>
      <c r="F338">
        <v>0</v>
      </c>
      <c r="G338">
        <v>16</v>
      </c>
      <c r="H338">
        <v>15</v>
      </c>
      <c r="I338">
        <v>0</v>
      </c>
      <c r="J338">
        <v>4</v>
      </c>
      <c r="M338" s="7">
        <v>1995</v>
      </c>
      <c r="N338">
        <v>6</v>
      </c>
      <c r="O338">
        <v>7</v>
      </c>
      <c r="P338">
        <v>7</v>
      </c>
      <c r="Q338">
        <v>8</v>
      </c>
      <c r="R338">
        <v>7</v>
      </c>
      <c r="S338">
        <v>5</v>
      </c>
      <c r="T338">
        <v>22</v>
      </c>
      <c r="U338">
        <v>9</v>
      </c>
      <c r="V338">
        <v>21</v>
      </c>
      <c r="Y338" s="7">
        <v>1995</v>
      </c>
      <c r="Z338">
        <v>7</v>
      </c>
      <c r="AA338">
        <v>14</v>
      </c>
      <c r="AB338">
        <v>3</v>
      </c>
      <c r="AC338">
        <v>8</v>
      </c>
      <c r="AD338">
        <v>3</v>
      </c>
      <c r="AE338">
        <v>16</v>
      </c>
      <c r="AF338">
        <v>14</v>
      </c>
      <c r="AG338">
        <v>7</v>
      </c>
      <c r="AH338">
        <v>12</v>
      </c>
      <c r="AI338">
        <v>5</v>
      </c>
      <c r="AJ338">
        <v>3</v>
      </c>
      <c r="AM338" s="7">
        <v>1995</v>
      </c>
      <c r="AN338">
        <v>5</v>
      </c>
      <c r="AO338">
        <v>32</v>
      </c>
      <c r="AP338">
        <v>43</v>
      </c>
      <c r="AQ338">
        <v>0</v>
      </c>
      <c r="AR338">
        <v>4</v>
      </c>
      <c r="AS338">
        <v>6</v>
      </c>
      <c r="AT338">
        <v>9</v>
      </c>
      <c r="AU338">
        <v>1</v>
      </c>
      <c r="AV338">
        <v>11</v>
      </c>
      <c r="AW338">
        <v>59</v>
      </c>
      <c r="AX338">
        <v>0</v>
      </c>
      <c r="AY338">
        <v>0</v>
      </c>
    </row>
    <row r="339" spans="1:51">
      <c r="A339" s="7">
        <v>1996</v>
      </c>
      <c r="B339">
        <v>21</v>
      </c>
      <c r="C339">
        <v>7</v>
      </c>
      <c r="D339">
        <v>7</v>
      </c>
      <c r="E339">
        <v>12</v>
      </c>
      <c r="F339">
        <v>5</v>
      </c>
      <c r="G339">
        <v>16</v>
      </c>
      <c r="H339">
        <v>17</v>
      </c>
      <c r="I339">
        <v>0</v>
      </c>
      <c r="J339">
        <v>7</v>
      </c>
      <c r="M339" s="7">
        <v>1996</v>
      </c>
      <c r="N339">
        <v>3</v>
      </c>
      <c r="O339">
        <v>12</v>
      </c>
      <c r="P339">
        <v>6</v>
      </c>
      <c r="Q339">
        <v>12</v>
      </c>
      <c r="R339">
        <v>6</v>
      </c>
      <c r="S339">
        <v>18</v>
      </c>
      <c r="T339">
        <v>23</v>
      </c>
      <c r="U339">
        <v>4</v>
      </c>
      <c r="V339">
        <v>8</v>
      </c>
      <c r="Y339" s="7">
        <v>1996</v>
      </c>
      <c r="Z339">
        <v>14</v>
      </c>
      <c r="AA339">
        <v>22</v>
      </c>
      <c r="AB339">
        <v>2</v>
      </c>
      <c r="AC339">
        <v>0</v>
      </c>
      <c r="AD339">
        <v>5</v>
      </c>
      <c r="AE339">
        <v>15</v>
      </c>
      <c r="AF339">
        <v>10</v>
      </c>
      <c r="AG339">
        <v>10</v>
      </c>
      <c r="AH339">
        <v>7</v>
      </c>
      <c r="AI339">
        <v>0</v>
      </c>
      <c r="AJ339">
        <v>7</v>
      </c>
      <c r="AM339" s="7">
        <v>1996</v>
      </c>
      <c r="AN339">
        <v>13</v>
      </c>
      <c r="AO339">
        <v>34</v>
      </c>
      <c r="AP339">
        <v>44</v>
      </c>
      <c r="AQ339">
        <v>0</v>
      </c>
      <c r="AR339">
        <v>1</v>
      </c>
      <c r="AS339">
        <v>10</v>
      </c>
      <c r="AT339">
        <v>15</v>
      </c>
      <c r="AU339">
        <v>0</v>
      </c>
      <c r="AV339">
        <v>6</v>
      </c>
      <c r="AW339">
        <v>46</v>
      </c>
      <c r="AX339">
        <v>0</v>
      </c>
      <c r="AY339">
        <v>0</v>
      </c>
    </row>
    <row r="340" spans="1:51">
      <c r="A340" s="7">
        <v>1997</v>
      </c>
      <c r="B340">
        <v>18</v>
      </c>
      <c r="C340">
        <v>12</v>
      </c>
      <c r="D340">
        <v>18</v>
      </c>
      <c r="E340">
        <v>6</v>
      </c>
      <c r="F340">
        <v>1</v>
      </c>
      <c r="G340">
        <v>15</v>
      </c>
      <c r="H340">
        <v>9</v>
      </c>
      <c r="I340">
        <v>13</v>
      </c>
      <c r="J340">
        <v>0</v>
      </c>
      <c r="M340" s="7">
        <v>1997</v>
      </c>
      <c r="N340">
        <v>16</v>
      </c>
      <c r="O340">
        <v>15</v>
      </c>
      <c r="P340">
        <v>7</v>
      </c>
      <c r="Q340">
        <v>12</v>
      </c>
      <c r="R340">
        <v>5</v>
      </c>
      <c r="S340">
        <v>7</v>
      </c>
      <c r="T340">
        <v>18</v>
      </c>
      <c r="U340">
        <v>0</v>
      </c>
      <c r="V340">
        <v>12</v>
      </c>
      <c r="Y340" s="7">
        <v>1997</v>
      </c>
      <c r="Z340">
        <v>3</v>
      </c>
      <c r="AA340">
        <v>17</v>
      </c>
      <c r="AB340">
        <v>9</v>
      </c>
      <c r="AC340">
        <v>3</v>
      </c>
      <c r="AD340">
        <v>10</v>
      </c>
      <c r="AE340">
        <v>20</v>
      </c>
      <c r="AF340">
        <v>12</v>
      </c>
      <c r="AG340">
        <v>8</v>
      </c>
      <c r="AH340">
        <v>0</v>
      </c>
      <c r="AI340">
        <v>3</v>
      </c>
      <c r="AJ340">
        <v>7</v>
      </c>
      <c r="AM340" s="7">
        <v>1997</v>
      </c>
      <c r="AN340">
        <v>7</v>
      </c>
      <c r="AO340">
        <v>54</v>
      </c>
      <c r="AP340">
        <v>63</v>
      </c>
      <c r="AQ340">
        <v>3</v>
      </c>
      <c r="AR340">
        <v>14</v>
      </c>
      <c r="AS340">
        <v>7</v>
      </c>
      <c r="AT340">
        <v>25</v>
      </c>
      <c r="AU340">
        <v>2</v>
      </c>
      <c r="AV340">
        <v>22</v>
      </c>
      <c r="AW340">
        <v>45</v>
      </c>
      <c r="AX340">
        <v>2</v>
      </c>
      <c r="AY340">
        <v>2</v>
      </c>
    </row>
    <row r="341" spans="1:51">
      <c r="A341" s="7">
        <v>1998</v>
      </c>
      <c r="B341">
        <v>10</v>
      </c>
      <c r="C341">
        <v>2</v>
      </c>
      <c r="D341">
        <v>28</v>
      </c>
      <c r="E341">
        <v>0</v>
      </c>
      <c r="F341">
        <v>3</v>
      </c>
      <c r="G341">
        <v>0</v>
      </c>
      <c r="H341">
        <v>0</v>
      </c>
      <c r="I341">
        <v>0</v>
      </c>
      <c r="J341">
        <v>49</v>
      </c>
      <c r="M341" s="7">
        <v>1998</v>
      </c>
      <c r="N341">
        <v>13</v>
      </c>
      <c r="O341">
        <v>8</v>
      </c>
      <c r="P341">
        <v>21</v>
      </c>
      <c r="Q341">
        <v>7</v>
      </c>
      <c r="R341">
        <v>6</v>
      </c>
      <c r="S341">
        <v>16</v>
      </c>
      <c r="T341">
        <v>7</v>
      </c>
      <c r="U341">
        <v>3</v>
      </c>
      <c r="V341">
        <v>11</v>
      </c>
      <c r="Y341" s="7">
        <v>1998</v>
      </c>
      <c r="Z341">
        <v>3</v>
      </c>
      <c r="AA341">
        <v>8</v>
      </c>
      <c r="AB341">
        <v>8</v>
      </c>
      <c r="AC341">
        <v>6</v>
      </c>
      <c r="AD341">
        <v>8</v>
      </c>
      <c r="AE341">
        <v>21</v>
      </c>
      <c r="AF341">
        <v>6</v>
      </c>
      <c r="AG341">
        <v>9</v>
      </c>
      <c r="AH341">
        <v>10</v>
      </c>
      <c r="AI341">
        <v>10</v>
      </c>
      <c r="AJ341">
        <v>3</v>
      </c>
      <c r="AM341" s="7">
        <v>1998</v>
      </c>
      <c r="AN341">
        <v>11</v>
      </c>
      <c r="AO341">
        <v>60</v>
      </c>
      <c r="AP341">
        <v>70</v>
      </c>
      <c r="AQ341">
        <v>3</v>
      </c>
      <c r="AR341">
        <v>1</v>
      </c>
      <c r="AS341">
        <v>9</v>
      </c>
      <c r="AT341">
        <v>27</v>
      </c>
      <c r="AU341">
        <v>7</v>
      </c>
      <c r="AV341">
        <v>18</v>
      </c>
      <c r="AW341">
        <v>64</v>
      </c>
      <c r="AX341">
        <v>0</v>
      </c>
      <c r="AY341">
        <v>0</v>
      </c>
    </row>
    <row r="342" spans="1:51">
      <c r="A342" s="7">
        <v>1999</v>
      </c>
      <c r="B342">
        <v>13</v>
      </c>
      <c r="C342">
        <v>11</v>
      </c>
      <c r="D342">
        <v>1</v>
      </c>
      <c r="E342">
        <v>14</v>
      </c>
      <c r="F342">
        <v>15</v>
      </c>
      <c r="G342">
        <v>24</v>
      </c>
      <c r="H342">
        <v>14</v>
      </c>
      <c r="I342">
        <v>0</v>
      </c>
      <c r="J342">
        <v>0</v>
      </c>
      <c r="M342" s="7">
        <v>1999</v>
      </c>
      <c r="N342">
        <v>0</v>
      </c>
      <c r="O342">
        <v>10</v>
      </c>
      <c r="P342">
        <v>7</v>
      </c>
      <c r="Q342">
        <v>9</v>
      </c>
      <c r="R342">
        <v>5</v>
      </c>
      <c r="S342">
        <v>17</v>
      </c>
      <c r="T342">
        <v>24</v>
      </c>
      <c r="U342">
        <v>7</v>
      </c>
      <c r="V342">
        <v>13</v>
      </c>
      <c r="Y342" s="7">
        <v>1999</v>
      </c>
      <c r="Z342">
        <v>0</v>
      </c>
      <c r="AA342">
        <v>27</v>
      </c>
      <c r="AB342">
        <v>1</v>
      </c>
      <c r="AC342">
        <v>3</v>
      </c>
      <c r="AD342">
        <v>3</v>
      </c>
      <c r="AE342">
        <v>16</v>
      </c>
      <c r="AF342">
        <v>9</v>
      </c>
      <c r="AG342">
        <v>10</v>
      </c>
      <c r="AH342">
        <v>17</v>
      </c>
      <c r="AI342">
        <v>1</v>
      </c>
      <c r="AJ342">
        <v>5</v>
      </c>
      <c r="AM342" s="7">
        <v>1999</v>
      </c>
      <c r="AN342">
        <v>17</v>
      </c>
      <c r="AO342">
        <v>65</v>
      </c>
      <c r="AP342">
        <v>69</v>
      </c>
      <c r="AQ342">
        <v>2</v>
      </c>
      <c r="AR342">
        <v>2</v>
      </c>
      <c r="AS342">
        <v>14</v>
      </c>
      <c r="AT342">
        <v>22</v>
      </c>
      <c r="AU342">
        <v>1</v>
      </c>
      <c r="AV342">
        <v>7</v>
      </c>
      <c r="AW342">
        <v>54</v>
      </c>
      <c r="AX342">
        <v>0</v>
      </c>
      <c r="AY342">
        <v>0</v>
      </c>
    </row>
    <row r="343" spans="1:51">
      <c r="A343" s="7">
        <v>2000</v>
      </c>
      <c r="B343">
        <v>8</v>
      </c>
      <c r="C343">
        <v>28</v>
      </c>
      <c r="D343">
        <v>0</v>
      </c>
      <c r="E343">
        <v>10</v>
      </c>
      <c r="F343">
        <v>13</v>
      </c>
      <c r="G343">
        <v>6</v>
      </c>
      <c r="H343">
        <v>9</v>
      </c>
      <c r="I343">
        <v>18</v>
      </c>
      <c r="J343">
        <v>0</v>
      </c>
      <c r="M343" s="7">
        <v>2000</v>
      </c>
      <c r="N343">
        <v>3</v>
      </c>
      <c r="O343">
        <v>5</v>
      </c>
      <c r="P343">
        <v>21</v>
      </c>
      <c r="Q343">
        <v>5</v>
      </c>
      <c r="R343">
        <v>3</v>
      </c>
      <c r="S343">
        <v>21</v>
      </c>
      <c r="T343">
        <v>24</v>
      </c>
      <c r="U343">
        <v>5</v>
      </c>
      <c r="V343">
        <v>5</v>
      </c>
      <c r="Y343" s="7">
        <v>2000</v>
      </c>
      <c r="Z343">
        <v>8</v>
      </c>
      <c r="AA343">
        <v>14</v>
      </c>
      <c r="AB343">
        <v>4</v>
      </c>
      <c r="AC343">
        <v>0</v>
      </c>
      <c r="AD343">
        <v>5</v>
      </c>
      <c r="AE343">
        <v>30</v>
      </c>
      <c r="AF343">
        <v>7</v>
      </c>
      <c r="AG343">
        <v>8</v>
      </c>
      <c r="AH343">
        <v>12</v>
      </c>
      <c r="AI343">
        <v>3</v>
      </c>
      <c r="AJ343">
        <v>1</v>
      </c>
      <c r="AM343" s="7">
        <v>2000</v>
      </c>
      <c r="AN343">
        <v>25</v>
      </c>
      <c r="AO343">
        <v>70</v>
      </c>
      <c r="AP343">
        <v>69</v>
      </c>
      <c r="AQ343">
        <v>15</v>
      </c>
      <c r="AR343">
        <v>2</v>
      </c>
      <c r="AS343">
        <v>15</v>
      </c>
      <c r="AT343">
        <v>35</v>
      </c>
      <c r="AU343">
        <v>3</v>
      </c>
      <c r="AV343">
        <v>22</v>
      </c>
      <c r="AW343">
        <v>52</v>
      </c>
      <c r="AX343">
        <v>0</v>
      </c>
      <c r="AY343">
        <v>0</v>
      </c>
    </row>
    <row r="344" spans="1:51">
      <c r="A344" s="7">
        <v>2001</v>
      </c>
      <c r="B344">
        <v>12</v>
      </c>
      <c r="C344">
        <v>9</v>
      </c>
      <c r="D344">
        <v>18</v>
      </c>
      <c r="E344">
        <v>10</v>
      </c>
      <c r="F344">
        <v>5</v>
      </c>
      <c r="G344">
        <v>10</v>
      </c>
      <c r="H344">
        <v>5</v>
      </c>
      <c r="I344">
        <v>8</v>
      </c>
      <c r="J344">
        <v>15</v>
      </c>
      <c r="M344" s="7">
        <v>2001</v>
      </c>
      <c r="N344">
        <v>4</v>
      </c>
      <c r="O344">
        <v>10</v>
      </c>
      <c r="P344">
        <v>15</v>
      </c>
      <c r="Q344">
        <v>6</v>
      </c>
      <c r="R344">
        <v>3</v>
      </c>
      <c r="S344">
        <v>24</v>
      </c>
      <c r="T344">
        <v>19</v>
      </c>
      <c r="U344">
        <v>3</v>
      </c>
      <c r="V344">
        <v>8</v>
      </c>
      <c r="Y344" s="7">
        <v>2001</v>
      </c>
      <c r="Z344">
        <v>5</v>
      </c>
      <c r="AA344">
        <v>23</v>
      </c>
      <c r="AB344">
        <v>4</v>
      </c>
      <c r="AC344">
        <v>0</v>
      </c>
      <c r="AD344">
        <v>6</v>
      </c>
      <c r="AE344">
        <v>23</v>
      </c>
      <c r="AF344">
        <v>6</v>
      </c>
      <c r="AG344">
        <v>9</v>
      </c>
      <c r="AH344">
        <v>7</v>
      </c>
      <c r="AI344">
        <v>2</v>
      </c>
      <c r="AJ344">
        <v>7</v>
      </c>
      <c r="AM344" s="7">
        <v>2001</v>
      </c>
      <c r="AN344">
        <v>9</v>
      </c>
      <c r="AO344">
        <v>64</v>
      </c>
      <c r="AP344">
        <v>62</v>
      </c>
      <c r="AQ344">
        <v>0</v>
      </c>
      <c r="AR344">
        <v>3</v>
      </c>
      <c r="AS344">
        <v>10</v>
      </c>
      <c r="AT344">
        <v>20</v>
      </c>
      <c r="AU344">
        <v>3</v>
      </c>
      <c r="AV344">
        <v>5</v>
      </c>
      <c r="AW344">
        <v>60</v>
      </c>
      <c r="AX344">
        <v>3</v>
      </c>
      <c r="AY344">
        <v>0</v>
      </c>
    </row>
    <row r="345" spans="1:51">
      <c r="A345" s="7">
        <v>2002</v>
      </c>
      <c r="B345">
        <v>10</v>
      </c>
      <c r="C345">
        <v>12</v>
      </c>
      <c r="D345">
        <v>1</v>
      </c>
      <c r="E345">
        <v>12</v>
      </c>
      <c r="F345">
        <v>17</v>
      </c>
      <c r="G345">
        <v>21</v>
      </c>
      <c r="H345">
        <v>14</v>
      </c>
      <c r="I345">
        <v>5</v>
      </c>
      <c r="J345">
        <v>0</v>
      </c>
      <c r="M345" s="7">
        <v>2002</v>
      </c>
      <c r="N345">
        <v>11</v>
      </c>
      <c r="O345">
        <v>6</v>
      </c>
      <c r="P345">
        <v>6</v>
      </c>
      <c r="Q345">
        <v>14</v>
      </c>
      <c r="R345">
        <v>7</v>
      </c>
      <c r="S345">
        <v>19</v>
      </c>
      <c r="T345">
        <v>9</v>
      </c>
      <c r="U345">
        <v>4</v>
      </c>
      <c r="V345">
        <v>16</v>
      </c>
      <c r="Y345" s="7">
        <v>2002</v>
      </c>
      <c r="Z345">
        <v>2</v>
      </c>
      <c r="AA345">
        <v>10</v>
      </c>
      <c r="AB345">
        <v>10</v>
      </c>
      <c r="AC345">
        <v>3</v>
      </c>
      <c r="AD345">
        <v>6</v>
      </c>
      <c r="AE345">
        <v>20</v>
      </c>
      <c r="AF345">
        <v>14</v>
      </c>
      <c r="AG345">
        <v>10</v>
      </c>
      <c r="AH345">
        <v>10</v>
      </c>
      <c r="AI345">
        <v>2</v>
      </c>
      <c r="AJ345">
        <v>5</v>
      </c>
      <c r="AM345" s="7">
        <v>2002</v>
      </c>
      <c r="AN345">
        <v>14</v>
      </c>
      <c r="AO345">
        <v>57</v>
      </c>
      <c r="AP345">
        <v>70</v>
      </c>
      <c r="AQ345">
        <v>0</v>
      </c>
      <c r="AR345">
        <v>3</v>
      </c>
      <c r="AS345">
        <v>10</v>
      </c>
      <c r="AT345">
        <v>33</v>
      </c>
      <c r="AU345">
        <v>4</v>
      </c>
      <c r="AV345">
        <v>7</v>
      </c>
      <c r="AW345">
        <v>80</v>
      </c>
      <c r="AX345">
        <v>0</v>
      </c>
      <c r="AY345">
        <v>0</v>
      </c>
    </row>
    <row r="346" spans="1:51">
      <c r="A346" s="7">
        <v>2003</v>
      </c>
      <c r="B346">
        <v>17</v>
      </c>
      <c r="C346">
        <v>16</v>
      </c>
      <c r="D346">
        <v>13</v>
      </c>
      <c r="E346">
        <v>14</v>
      </c>
      <c r="F346">
        <v>0</v>
      </c>
      <c r="G346">
        <v>0</v>
      </c>
      <c r="H346">
        <v>13</v>
      </c>
      <c r="I346">
        <v>0</v>
      </c>
      <c r="J346">
        <v>19</v>
      </c>
      <c r="M346" s="7">
        <v>2003</v>
      </c>
      <c r="N346">
        <v>26</v>
      </c>
      <c r="O346">
        <v>8</v>
      </c>
      <c r="P346">
        <v>11</v>
      </c>
      <c r="Q346">
        <v>5</v>
      </c>
      <c r="R346">
        <v>15</v>
      </c>
      <c r="S346">
        <v>3</v>
      </c>
      <c r="T346">
        <v>15</v>
      </c>
      <c r="U346">
        <v>5</v>
      </c>
      <c r="V346">
        <v>4</v>
      </c>
      <c r="Y346" s="7">
        <v>2003</v>
      </c>
      <c r="Z346">
        <v>7</v>
      </c>
      <c r="AA346">
        <v>16</v>
      </c>
      <c r="AB346">
        <v>4</v>
      </c>
      <c r="AC346">
        <v>4</v>
      </c>
      <c r="AD346">
        <v>8</v>
      </c>
      <c r="AE346">
        <v>25</v>
      </c>
      <c r="AF346">
        <v>5</v>
      </c>
      <c r="AG346">
        <v>9</v>
      </c>
      <c r="AH346">
        <v>6</v>
      </c>
      <c r="AI346">
        <v>5</v>
      </c>
      <c r="AJ346">
        <v>3</v>
      </c>
      <c r="AM346" s="7">
        <v>2003</v>
      </c>
      <c r="AN346">
        <v>10</v>
      </c>
      <c r="AO346">
        <v>57</v>
      </c>
      <c r="AP346">
        <v>64</v>
      </c>
      <c r="AQ346">
        <v>11</v>
      </c>
      <c r="AR346">
        <v>15</v>
      </c>
      <c r="AS346">
        <v>10</v>
      </c>
      <c r="AT346">
        <v>23</v>
      </c>
      <c r="AU346">
        <v>0</v>
      </c>
      <c r="AV346">
        <v>15</v>
      </c>
      <c r="AW346">
        <v>69</v>
      </c>
      <c r="AX346">
        <v>4</v>
      </c>
      <c r="AY346">
        <v>0</v>
      </c>
    </row>
    <row r="347" spans="1:51">
      <c r="A347" s="7">
        <v>2004</v>
      </c>
      <c r="B347">
        <v>11</v>
      </c>
      <c r="C347">
        <v>10</v>
      </c>
      <c r="D347">
        <v>9</v>
      </c>
      <c r="E347">
        <v>16</v>
      </c>
      <c r="F347">
        <v>14</v>
      </c>
      <c r="G347">
        <v>14</v>
      </c>
      <c r="H347">
        <v>7</v>
      </c>
      <c r="I347">
        <v>11</v>
      </c>
      <c r="J347">
        <v>0</v>
      </c>
      <c r="M347" s="7">
        <v>2004</v>
      </c>
      <c r="N347">
        <v>13</v>
      </c>
      <c r="O347">
        <v>4</v>
      </c>
      <c r="P347">
        <v>14</v>
      </c>
      <c r="Q347">
        <v>13</v>
      </c>
      <c r="R347">
        <v>6</v>
      </c>
      <c r="S347">
        <v>17</v>
      </c>
      <c r="T347">
        <v>10</v>
      </c>
      <c r="U347">
        <v>7</v>
      </c>
      <c r="V347">
        <v>8</v>
      </c>
      <c r="Y347" s="7">
        <v>2004</v>
      </c>
      <c r="Z347">
        <v>8</v>
      </c>
      <c r="AA347">
        <v>15</v>
      </c>
      <c r="AB347">
        <v>2</v>
      </c>
      <c r="AC347">
        <v>0</v>
      </c>
      <c r="AD347">
        <v>5</v>
      </c>
      <c r="AE347">
        <v>33</v>
      </c>
      <c r="AF347">
        <v>9</v>
      </c>
      <c r="AG347">
        <v>3</v>
      </c>
      <c r="AH347">
        <v>9</v>
      </c>
      <c r="AI347">
        <v>0</v>
      </c>
      <c r="AJ347">
        <v>8</v>
      </c>
      <c r="AM347" s="7">
        <v>2004</v>
      </c>
      <c r="AN347">
        <v>17</v>
      </c>
      <c r="AO347">
        <v>65</v>
      </c>
      <c r="AP347">
        <v>66</v>
      </c>
      <c r="AQ347">
        <v>12</v>
      </c>
      <c r="AR347">
        <v>8</v>
      </c>
      <c r="AS347">
        <v>12</v>
      </c>
      <c r="AT347">
        <v>39</v>
      </c>
      <c r="AU347">
        <v>2</v>
      </c>
      <c r="AV347">
        <v>24</v>
      </c>
      <c r="AW347">
        <v>62</v>
      </c>
      <c r="AX347">
        <v>1</v>
      </c>
      <c r="AY347">
        <v>2</v>
      </c>
    </row>
    <row r="348" spans="1:51">
      <c r="A348" s="7">
        <v>2005</v>
      </c>
      <c r="B348">
        <v>21</v>
      </c>
      <c r="C348">
        <v>5</v>
      </c>
      <c r="D348">
        <v>12</v>
      </c>
      <c r="E348">
        <v>18</v>
      </c>
      <c r="F348">
        <v>0</v>
      </c>
      <c r="G348">
        <v>0</v>
      </c>
      <c r="H348">
        <v>8</v>
      </c>
      <c r="I348">
        <v>8</v>
      </c>
      <c r="J348">
        <v>20</v>
      </c>
      <c r="M348" s="7">
        <v>2005</v>
      </c>
      <c r="N348">
        <v>13</v>
      </c>
      <c r="O348">
        <v>8</v>
      </c>
      <c r="P348">
        <v>3</v>
      </c>
      <c r="Q348">
        <v>16</v>
      </c>
      <c r="R348">
        <v>10</v>
      </c>
      <c r="S348">
        <v>13</v>
      </c>
      <c r="T348">
        <v>11</v>
      </c>
      <c r="U348">
        <v>9</v>
      </c>
      <c r="V348">
        <v>9</v>
      </c>
      <c r="Y348" s="7">
        <v>2005</v>
      </c>
      <c r="Z348">
        <v>12</v>
      </c>
      <c r="AA348">
        <v>6</v>
      </c>
      <c r="AB348">
        <v>4</v>
      </c>
      <c r="AC348">
        <v>4</v>
      </c>
      <c r="AD348">
        <v>12</v>
      </c>
      <c r="AE348">
        <v>19</v>
      </c>
      <c r="AF348">
        <v>10</v>
      </c>
      <c r="AG348">
        <v>9</v>
      </c>
      <c r="AH348">
        <v>8</v>
      </c>
      <c r="AI348">
        <v>3</v>
      </c>
      <c r="AJ348">
        <v>5</v>
      </c>
      <c r="AM348" s="7">
        <v>2005</v>
      </c>
      <c r="AN348">
        <v>11</v>
      </c>
      <c r="AO348">
        <v>34</v>
      </c>
      <c r="AP348">
        <v>49</v>
      </c>
      <c r="AQ348">
        <v>7</v>
      </c>
      <c r="AR348">
        <v>8</v>
      </c>
      <c r="AS348">
        <v>7</v>
      </c>
      <c r="AT348">
        <v>16</v>
      </c>
      <c r="AU348">
        <v>0</v>
      </c>
      <c r="AV348">
        <v>15</v>
      </c>
      <c r="AW348">
        <v>70</v>
      </c>
      <c r="AX348">
        <v>2</v>
      </c>
      <c r="AY348">
        <v>0</v>
      </c>
    </row>
    <row r="349" spans="1:51">
      <c r="A349" s="7">
        <v>2006</v>
      </c>
      <c r="B349">
        <v>4</v>
      </c>
      <c r="C349">
        <v>19</v>
      </c>
      <c r="D349">
        <v>14</v>
      </c>
      <c r="E349">
        <v>13</v>
      </c>
      <c r="F349">
        <v>5</v>
      </c>
      <c r="G349">
        <v>15</v>
      </c>
      <c r="H349">
        <v>7</v>
      </c>
      <c r="I349">
        <v>11</v>
      </c>
      <c r="J349">
        <v>4</v>
      </c>
      <c r="M349" s="7">
        <v>2006</v>
      </c>
      <c r="N349">
        <v>11</v>
      </c>
      <c r="O349">
        <v>7</v>
      </c>
      <c r="P349">
        <v>12</v>
      </c>
      <c r="Q349">
        <v>20</v>
      </c>
      <c r="R349">
        <v>1</v>
      </c>
      <c r="S349">
        <v>14</v>
      </c>
      <c r="T349">
        <v>14</v>
      </c>
      <c r="U349">
        <v>8</v>
      </c>
      <c r="V349">
        <v>5</v>
      </c>
      <c r="Y349" s="7">
        <v>2006</v>
      </c>
      <c r="Z349">
        <v>7</v>
      </c>
      <c r="AA349">
        <v>14</v>
      </c>
      <c r="AB349">
        <v>10</v>
      </c>
      <c r="AC349">
        <v>7</v>
      </c>
      <c r="AD349">
        <v>7</v>
      </c>
      <c r="AE349">
        <v>9</v>
      </c>
      <c r="AF349">
        <v>8</v>
      </c>
      <c r="AG349">
        <v>5</v>
      </c>
      <c r="AH349">
        <v>16</v>
      </c>
      <c r="AI349">
        <v>3</v>
      </c>
      <c r="AJ349">
        <v>6</v>
      </c>
      <c r="AM349" s="7">
        <v>2006</v>
      </c>
      <c r="AN349">
        <v>3</v>
      </c>
      <c r="AO349">
        <v>50</v>
      </c>
      <c r="AP349">
        <v>56</v>
      </c>
      <c r="AQ349">
        <v>7</v>
      </c>
      <c r="AR349">
        <v>1</v>
      </c>
      <c r="AS349">
        <v>2</v>
      </c>
      <c r="AT349">
        <v>22</v>
      </c>
      <c r="AU349">
        <v>1</v>
      </c>
      <c r="AV349">
        <v>8</v>
      </c>
      <c r="AW349">
        <v>63</v>
      </c>
      <c r="AX349">
        <v>0</v>
      </c>
      <c r="AY349">
        <v>0</v>
      </c>
    </row>
    <row r="350" spans="1:51">
      <c r="A350" s="7">
        <v>2007</v>
      </c>
      <c r="B350">
        <v>12</v>
      </c>
      <c r="C350">
        <v>10</v>
      </c>
      <c r="D350">
        <v>26</v>
      </c>
      <c r="E350">
        <v>20</v>
      </c>
      <c r="F350">
        <v>0</v>
      </c>
      <c r="G350">
        <v>0</v>
      </c>
      <c r="H350">
        <v>5</v>
      </c>
      <c r="I350">
        <v>0</v>
      </c>
      <c r="J350">
        <v>19</v>
      </c>
      <c r="M350" s="7">
        <v>2007</v>
      </c>
      <c r="N350">
        <v>4</v>
      </c>
      <c r="O350">
        <v>12</v>
      </c>
      <c r="P350">
        <v>12</v>
      </c>
      <c r="Q350">
        <v>10</v>
      </c>
      <c r="R350">
        <v>6</v>
      </c>
      <c r="S350">
        <v>14</v>
      </c>
      <c r="T350">
        <v>19</v>
      </c>
      <c r="U350">
        <v>4</v>
      </c>
      <c r="V350">
        <v>11</v>
      </c>
      <c r="Y350" s="7">
        <v>2007</v>
      </c>
      <c r="Z350">
        <v>3</v>
      </c>
      <c r="AA350">
        <v>14</v>
      </c>
      <c r="AB350">
        <v>2</v>
      </c>
      <c r="AC350">
        <v>8</v>
      </c>
      <c r="AD350">
        <v>1</v>
      </c>
      <c r="AE350">
        <v>37</v>
      </c>
      <c r="AF350">
        <v>7</v>
      </c>
      <c r="AG350">
        <v>6</v>
      </c>
      <c r="AH350">
        <v>7</v>
      </c>
      <c r="AI350">
        <v>5</v>
      </c>
      <c r="AJ350">
        <v>2</v>
      </c>
      <c r="AM350" s="7">
        <v>2007</v>
      </c>
      <c r="AN350">
        <v>11</v>
      </c>
      <c r="AO350">
        <v>59</v>
      </c>
      <c r="AP350">
        <v>70</v>
      </c>
      <c r="AQ350">
        <v>12</v>
      </c>
      <c r="AR350">
        <v>4</v>
      </c>
      <c r="AS350">
        <v>6</v>
      </c>
      <c r="AT350">
        <v>26</v>
      </c>
      <c r="AU350">
        <v>0</v>
      </c>
      <c r="AV350">
        <v>26</v>
      </c>
      <c r="AW350">
        <v>64</v>
      </c>
      <c r="AX350">
        <v>3</v>
      </c>
      <c r="AY350">
        <v>0</v>
      </c>
    </row>
    <row r="351" spans="1:51">
      <c r="A351" s="7">
        <v>2008</v>
      </c>
      <c r="B351">
        <v>19</v>
      </c>
      <c r="C351">
        <v>11</v>
      </c>
      <c r="D351">
        <v>0</v>
      </c>
      <c r="E351">
        <v>17</v>
      </c>
      <c r="F351">
        <v>8</v>
      </c>
      <c r="G351">
        <v>11</v>
      </c>
      <c r="H351">
        <v>8</v>
      </c>
      <c r="I351">
        <v>18</v>
      </c>
      <c r="J351">
        <v>0</v>
      </c>
      <c r="M351" s="7">
        <v>2008</v>
      </c>
      <c r="N351">
        <v>3</v>
      </c>
      <c r="O351">
        <v>5</v>
      </c>
      <c r="P351">
        <v>17</v>
      </c>
      <c r="Q351">
        <v>8</v>
      </c>
      <c r="R351">
        <v>2</v>
      </c>
      <c r="S351">
        <v>17</v>
      </c>
      <c r="T351">
        <v>21</v>
      </c>
      <c r="U351">
        <v>0</v>
      </c>
      <c r="V351">
        <v>19</v>
      </c>
      <c r="Y351" s="7">
        <v>2008</v>
      </c>
      <c r="Z351">
        <v>1</v>
      </c>
      <c r="AA351">
        <v>29</v>
      </c>
      <c r="AB351">
        <v>6</v>
      </c>
      <c r="AC351">
        <v>0</v>
      </c>
      <c r="AD351">
        <v>0</v>
      </c>
      <c r="AE351">
        <v>18</v>
      </c>
      <c r="AF351">
        <v>10</v>
      </c>
      <c r="AG351">
        <v>10</v>
      </c>
      <c r="AH351">
        <v>9</v>
      </c>
      <c r="AI351">
        <v>4</v>
      </c>
      <c r="AJ351">
        <v>5</v>
      </c>
      <c r="AM351" s="7">
        <v>2008</v>
      </c>
      <c r="AN351">
        <v>13</v>
      </c>
      <c r="AO351">
        <v>77</v>
      </c>
      <c r="AP351">
        <v>76</v>
      </c>
      <c r="AQ351">
        <v>13</v>
      </c>
      <c r="AR351">
        <v>3</v>
      </c>
      <c r="AS351">
        <v>11</v>
      </c>
      <c r="AT351">
        <v>32</v>
      </c>
      <c r="AU351">
        <v>3</v>
      </c>
      <c r="AV351">
        <v>12</v>
      </c>
      <c r="AW351">
        <v>51</v>
      </c>
      <c r="AX351">
        <v>0</v>
      </c>
      <c r="AY351">
        <v>0</v>
      </c>
    </row>
    <row r="352" spans="1:51">
      <c r="A352" s="7">
        <v>2009</v>
      </c>
      <c r="B352">
        <v>7</v>
      </c>
      <c r="C352">
        <v>8</v>
      </c>
      <c r="D352">
        <v>13</v>
      </c>
      <c r="E352">
        <v>13</v>
      </c>
      <c r="F352">
        <v>8</v>
      </c>
      <c r="G352">
        <v>11</v>
      </c>
      <c r="H352">
        <v>24</v>
      </c>
      <c r="I352">
        <v>0</v>
      </c>
      <c r="J352">
        <v>8</v>
      </c>
      <c r="M352" s="7">
        <v>2009</v>
      </c>
      <c r="N352">
        <v>4</v>
      </c>
      <c r="O352">
        <v>18</v>
      </c>
      <c r="P352">
        <v>13</v>
      </c>
      <c r="Q352">
        <v>9</v>
      </c>
      <c r="R352">
        <v>9</v>
      </c>
      <c r="S352">
        <v>14</v>
      </c>
      <c r="T352">
        <v>18</v>
      </c>
      <c r="U352">
        <v>1</v>
      </c>
      <c r="V352">
        <v>6</v>
      </c>
      <c r="Y352" s="7">
        <v>2009</v>
      </c>
      <c r="Z352">
        <v>1</v>
      </c>
      <c r="AA352">
        <v>8</v>
      </c>
      <c r="AB352">
        <v>13</v>
      </c>
      <c r="AC352">
        <v>0</v>
      </c>
      <c r="AD352">
        <v>2</v>
      </c>
      <c r="AE352">
        <v>32</v>
      </c>
      <c r="AF352">
        <v>14</v>
      </c>
      <c r="AG352">
        <v>7</v>
      </c>
      <c r="AH352">
        <v>7</v>
      </c>
      <c r="AI352">
        <v>5</v>
      </c>
      <c r="AJ352">
        <v>3</v>
      </c>
      <c r="AM352" s="7">
        <v>2009</v>
      </c>
      <c r="AN352">
        <v>8</v>
      </c>
      <c r="AO352">
        <v>72</v>
      </c>
      <c r="AP352">
        <v>75</v>
      </c>
      <c r="AQ352">
        <v>9</v>
      </c>
      <c r="AR352">
        <v>14</v>
      </c>
      <c r="AS352">
        <v>12</v>
      </c>
      <c r="AT352">
        <v>39</v>
      </c>
      <c r="AU352">
        <v>1</v>
      </c>
      <c r="AV352">
        <v>22</v>
      </c>
      <c r="AW352">
        <v>75</v>
      </c>
      <c r="AX352">
        <v>2</v>
      </c>
      <c r="AY352">
        <v>1</v>
      </c>
    </row>
    <row r="353" spans="1:72">
      <c r="A353" s="7">
        <v>2010</v>
      </c>
      <c r="B353">
        <v>17</v>
      </c>
      <c r="C353">
        <v>7</v>
      </c>
      <c r="D353">
        <v>24</v>
      </c>
      <c r="E353">
        <v>18</v>
      </c>
      <c r="F353">
        <v>0</v>
      </c>
      <c r="G353">
        <v>0</v>
      </c>
      <c r="H353">
        <v>2</v>
      </c>
      <c r="I353">
        <v>0</v>
      </c>
      <c r="J353">
        <v>24</v>
      </c>
      <c r="M353" s="7">
        <v>2010</v>
      </c>
      <c r="N353">
        <v>10</v>
      </c>
      <c r="O353">
        <v>7</v>
      </c>
      <c r="P353">
        <v>6</v>
      </c>
      <c r="Q353">
        <v>10</v>
      </c>
      <c r="R353">
        <v>11</v>
      </c>
      <c r="S353">
        <v>22</v>
      </c>
      <c r="T353">
        <v>10</v>
      </c>
      <c r="U353">
        <v>1</v>
      </c>
      <c r="V353">
        <v>15</v>
      </c>
      <c r="Y353" s="7">
        <v>2010</v>
      </c>
      <c r="Z353">
        <v>12</v>
      </c>
      <c r="AA353">
        <v>16</v>
      </c>
      <c r="AB353">
        <v>3</v>
      </c>
      <c r="AC353">
        <v>5</v>
      </c>
      <c r="AD353">
        <v>9</v>
      </c>
      <c r="AE353">
        <v>13</v>
      </c>
      <c r="AF353">
        <v>9</v>
      </c>
      <c r="AG353">
        <v>9</v>
      </c>
      <c r="AH353">
        <v>5</v>
      </c>
      <c r="AI353">
        <v>5</v>
      </c>
      <c r="AJ353">
        <v>6</v>
      </c>
      <c r="AM353" s="7">
        <v>2010</v>
      </c>
      <c r="AN353">
        <v>10</v>
      </c>
      <c r="AO353">
        <v>55</v>
      </c>
      <c r="AP353">
        <v>60</v>
      </c>
      <c r="AQ353">
        <v>4</v>
      </c>
      <c r="AR353">
        <v>0</v>
      </c>
      <c r="AS353">
        <v>10</v>
      </c>
      <c r="AT353">
        <v>13</v>
      </c>
      <c r="AU353">
        <v>0</v>
      </c>
      <c r="AV353">
        <v>9</v>
      </c>
      <c r="AW353">
        <v>64</v>
      </c>
      <c r="AX353">
        <v>0</v>
      </c>
      <c r="AY353">
        <v>0</v>
      </c>
    </row>
    <row r="354" spans="1:72">
      <c r="A354" s="7">
        <v>2011</v>
      </c>
      <c r="B354">
        <v>16</v>
      </c>
      <c r="C354">
        <v>15</v>
      </c>
      <c r="D354">
        <v>1</v>
      </c>
      <c r="E354">
        <v>23</v>
      </c>
      <c r="F354">
        <v>0</v>
      </c>
      <c r="G354">
        <v>10</v>
      </c>
      <c r="H354">
        <v>9</v>
      </c>
      <c r="I354">
        <v>14</v>
      </c>
      <c r="J354">
        <v>4</v>
      </c>
      <c r="M354" s="7">
        <v>2011</v>
      </c>
      <c r="N354">
        <v>0</v>
      </c>
      <c r="O354">
        <v>17</v>
      </c>
      <c r="P354">
        <v>20</v>
      </c>
      <c r="Q354">
        <v>10</v>
      </c>
      <c r="R354">
        <v>7</v>
      </c>
      <c r="S354">
        <v>14</v>
      </c>
      <c r="T354">
        <v>22</v>
      </c>
      <c r="U354">
        <v>1</v>
      </c>
      <c r="V354">
        <v>1</v>
      </c>
      <c r="Y354" s="7">
        <v>2011</v>
      </c>
      <c r="Z354">
        <v>3</v>
      </c>
      <c r="AA354">
        <v>20</v>
      </c>
      <c r="AB354">
        <v>10</v>
      </c>
      <c r="AC354">
        <v>1</v>
      </c>
      <c r="AD354">
        <v>7</v>
      </c>
      <c r="AE354">
        <v>21</v>
      </c>
      <c r="AF354">
        <v>4</v>
      </c>
      <c r="AG354">
        <v>7</v>
      </c>
      <c r="AH354">
        <v>14</v>
      </c>
      <c r="AI354">
        <v>3</v>
      </c>
      <c r="AJ354">
        <v>2</v>
      </c>
      <c r="AM354" s="7">
        <v>2011</v>
      </c>
      <c r="AN354">
        <v>6</v>
      </c>
      <c r="AO354">
        <v>66</v>
      </c>
      <c r="AP354">
        <v>67</v>
      </c>
      <c r="AQ354">
        <v>9</v>
      </c>
      <c r="AR354">
        <v>8</v>
      </c>
      <c r="AS354">
        <v>5</v>
      </c>
      <c r="AT354">
        <v>46</v>
      </c>
      <c r="AU354">
        <v>0</v>
      </c>
      <c r="AV354">
        <v>13</v>
      </c>
      <c r="AW354">
        <v>71</v>
      </c>
      <c r="AX354">
        <v>0</v>
      </c>
      <c r="AY354">
        <v>0</v>
      </c>
    </row>
    <row r="355" spans="1:72">
      <c r="A355" s="7">
        <v>2012</v>
      </c>
      <c r="B355">
        <v>9</v>
      </c>
      <c r="C355">
        <v>21</v>
      </c>
      <c r="D355">
        <v>7</v>
      </c>
      <c r="E355">
        <v>15</v>
      </c>
      <c r="F355">
        <v>0</v>
      </c>
      <c r="G355">
        <v>4</v>
      </c>
      <c r="H355">
        <v>11</v>
      </c>
      <c r="I355">
        <v>16</v>
      </c>
      <c r="J355">
        <v>9</v>
      </c>
      <c r="M355" s="7">
        <v>2012</v>
      </c>
      <c r="N355">
        <v>25</v>
      </c>
      <c r="O355">
        <v>13</v>
      </c>
      <c r="P355">
        <v>2</v>
      </c>
      <c r="Q355">
        <v>6</v>
      </c>
      <c r="R355">
        <v>8</v>
      </c>
      <c r="S355">
        <v>7</v>
      </c>
      <c r="T355">
        <v>13</v>
      </c>
      <c r="U355">
        <v>13</v>
      </c>
      <c r="V355">
        <v>5</v>
      </c>
      <c r="Y355" s="7">
        <v>2012</v>
      </c>
      <c r="Z355">
        <v>2</v>
      </c>
      <c r="AA355">
        <v>8</v>
      </c>
      <c r="AB355">
        <v>9</v>
      </c>
      <c r="AC355">
        <v>6</v>
      </c>
      <c r="AD355">
        <v>7</v>
      </c>
      <c r="AE355">
        <v>24</v>
      </c>
      <c r="AF355">
        <v>7</v>
      </c>
      <c r="AG355">
        <v>2</v>
      </c>
      <c r="AH355">
        <v>15</v>
      </c>
      <c r="AI355">
        <v>10</v>
      </c>
      <c r="AJ355">
        <v>2</v>
      </c>
      <c r="AM355" s="7">
        <v>2012</v>
      </c>
      <c r="AN355">
        <v>4</v>
      </c>
      <c r="AO355">
        <v>66</v>
      </c>
      <c r="AP355">
        <v>68</v>
      </c>
      <c r="AQ355">
        <v>15</v>
      </c>
      <c r="AR355">
        <v>18</v>
      </c>
      <c r="AS355">
        <v>6</v>
      </c>
      <c r="AT355">
        <v>43</v>
      </c>
      <c r="AU355">
        <v>0</v>
      </c>
      <c r="AV355">
        <v>29</v>
      </c>
      <c r="AW355">
        <v>64</v>
      </c>
      <c r="AX355">
        <v>1</v>
      </c>
      <c r="AY355">
        <v>0</v>
      </c>
    </row>
    <row r="356" spans="1:72">
      <c r="A356" s="7">
        <v>2013</v>
      </c>
      <c r="B356">
        <v>6</v>
      </c>
      <c r="C356">
        <v>8</v>
      </c>
      <c r="D356">
        <v>16</v>
      </c>
      <c r="E356">
        <v>14</v>
      </c>
      <c r="F356">
        <v>18</v>
      </c>
      <c r="G356">
        <v>5</v>
      </c>
      <c r="H356">
        <v>6</v>
      </c>
      <c r="I356">
        <v>5</v>
      </c>
      <c r="J356">
        <v>14</v>
      </c>
      <c r="M356" s="7">
        <v>2013</v>
      </c>
      <c r="N356">
        <v>24</v>
      </c>
      <c r="O356">
        <v>1</v>
      </c>
      <c r="P356">
        <v>14</v>
      </c>
      <c r="Q356">
        <v>11</v>
      </c>
      <c r="R356">
        <v>0</v>
      </c>
      <c r="S356">
        <v>16</v>
      </c>
      <c r="T356">
        <v>12</v>
      </c>
      <c r="U356">
        <v>0</v>
      </c>
      <c r="V356">
        <v>14</v>
      </c>
      <c r="Y356" s="7">
        <v>2013</v>
      </c>
      <c r="Z356">
        <v>6</v>
      </c>
      <c r="AA356">
        <v>14</v>
      </c>
      <c r="AB356">
        <v>5</v>
      </c>
      <c r="AC356">
        <v>3</v>
      </c>
      <c r="AD356">
        <v>6</v>
      </c>
      <c r="AE356">
        <v>13</v>
      </c>
      <c r="AF356">
        <v>11</v>
      </c>
      <c r="AG356">
        <v>5</v>
      </c>
      <c r="AH356">
        <v>8</v>
      </c>
      <c r="AI356">
        <v>6</v>
      </c>
      <c r="AJ356">
        <v>15</v>
      </c>
      <c r="AM356" s="7">
        <v>2013</v>
      </c>
      <c r="AN356">
        <v>12</v>
      </c>
      <c r="AO356">
        <v>48</v>
      </c>
      <c r="AP356">
        <v>61</v>
      </c>
      <c r="AQ356">
        <v>2</v>
      </c>
      <c r="AR356">
        <v>6</v>
      </c>
      <c r="AS356">
        <v>12</v>
      </c>
      <c r="AT356">
        <v>22</v>
      </c>
      <c r="AU356">
        <v>1</v>
      </c>
      <c r="AV356">
        <v>13</v>
      </c>
      <c r="AW356">
        <v>68</v>
      </c>
      <c r="AX356">
        <v>2</v>
      </c>
      <c r="AY356">
        <v>0</v>
      </c>
    </row>
    <row r="357" spans="1:72">
      <c r="A357" s="7">
        <v>2014</v>
      </c>
      <c r="B357">
        <v>7</v>
      </c>
      <c r="C357">
        <v>17</v>
      </c>
      <c r="D357">
        <v>12</v>
      </c>
      <c r="E357">
        <v>16</v>
      </c>
      <c r="F357">
        <v>6</v>
      </c>
      <c r="G357">
        <v>14</v>
      </c>
      <c r="H357">
        <v>14</v>
      </c>
      <c r="I357">
        <v>3</v>
      </c>
      <c r="J357">
        <v>3</v>
      </c>
      <c r="M357" s="7">
        <v>2014</v>
      </c>
      <c r="N357">
        <v>4</v>
      </c>
      <c r="O357">
        <v>7</v>
      </c>
      <c r="P357">
        <v>13</v>
      </c>
      <c r="Q357">
        <v>4</v>
      </c>
      <c r="R357">
        <v>6</v>
      </c>
      <c r="S357">
        <v>14</v>
      </c>
      <c r="T357">
        <v>21</v>
      </c>
      <c r="U357">
        <v>10</v>
      </c>
      <c r="V357">
        <v>13</v>
      </c>
      <c r="Y357" s="7">
        <v>2014</v>
      </c>
      <c r="Z357">
        <v>1</v>
      </c>
      <c r="AA357">
        <v>19</v>
      </c>
      <c r="AB357">
        <v>9</v>
      </c>
      <c r="AC357">
        <v>1</v>
      </c>
      <c r="AD357">
        <v>3</v>
      </c>
      <c r="AE357">
        <v>17</v>
      </c>
      <c r="AF357">
        <v>11</v>
      </c>
      <c r="AG357">
        <v>6</v>
      </c>
      <c r="AH357">
        <v>13</v>
      </c>
      <c r="AI357">
        <v>7</v>
      </c>
      <c r="AJ357">
        <v>5</v>
      </c>
      <c r="AM357" s="7">
        <v>2014</v>
      </c>
      <c r="AN357">
        <v>14</v>
      </c>
      <c r="AO357">
        <v>58</v>
      </c>
      <c r="AP357">
        <v>62</v>
      </c>
      <c r="AQ357">
        <v>1</v>
      </c>
      <c r="AR357">
        <v>4</v>
      </c>
      <c r="AS357">
        <v>12</v>
      </c>
      <c r="AT357">
        <v>26</v>
      </c>
      <c r="AU357">
        <v>1</v>
      </c>
      <c r="AV357">
        <v>10</v>
      </c>
      <c r="AW357">
        <v>39</v>
      </c>
      <c r="AX357">
        <v>1</v>
      </c>
      <c r="AY357">
        <v>0</v>
      </c>
    </row>
    <row r="358" spans="1:72">
      <c r="A358" s="7">
        <v>2015</v>
      </c>
      <c r="B358">
        <v>12</v>
      </c>
      <c r="C358">
        <v>10</v>
      </c>
      <c r="D358">
        <v>20</v>
      </c>
      <c r="E358">
        <v>9</v>
      </c>
      <c r="F358">
        <v>2</v>
      </c>
      <c r="G358">
        <v>3</v>
      </c>
      <c r="H358">
        <v>7</v>
      </c>
      <c r="I358">
        <v>11</v>
      </c>
      <c r="J358">
        <v>18</v>
      </c>
      <c r="M358" s="7">
        <v>2015</v>
      </c>
      <c r="N358">
        <v>9</v>
      </c>
      <c r="O358">
        <v>11</v>
      </c>
      <c r="P358">
        <v>2</v>
      </c>
      <c r="Q358">
        <v>4</v>
      </c>
      <c r="R358">
        <v>12</v>
      </c>
      <c r="S358">
        <v>18</v>
      </c>
      <c r="T358">
        <v>14</v>
      </c>
      <c r="U358">
        <v>1</v>
      </c>
      <c r="V358">
        <v>21</v>
      </c>
      <c r="Y358" s="7">
        <v>2015</v>
      </c>
      <c r="Z358">
        <v>5</v>
      </c>
      <c r="AA358">
        <v>13</v>
      </c>
      <c r="AB358">
        <v>4</v>
      </c>
      <c r="AC358">
        <v>7</v>
      </c>
      <c r="AD358">
        <v>1</v>
      </c>
      <c r="AE358">
        <v>15</v>
      </c>
      <c r="AF358">
        <v>17</v>
      </c>
      <c r="AG358">
        <v>11</v>
      </c>
      <c r="AH358">
        <v>6</v>
      </c>
      <c r="AI358">
        <v>6</v>
      </c>
      <c r="AJ358">
        <v>7</v>
      </c>
      <c r="AM358" s="7">
        <v>2015</v>
      </c>
      <c r="AN358">
        <v>10</v>
      </c>
      <c r="AO358">
        <v>67</v>
      </c>
      <c r="AP358">
        <v>73</v>
      </c>
      <c r="AQ358">
        <v>16</v>
      </c>
      <c r="AR358">
        <v>14</v>
      </c>
      <c r="AS358">
        <v>10</v>
      </c>
      <c r="AT358">
        <v>22</v>
      </c>
      <c r="AU358">
        <v>2</v>
      </c>
      <c r="AV358">
        <v>19</v>
      </c>
      <c r="AW358">
        <v>63</v>
      </c>
      <c r="AX358">
        <v>4</v>
      </c>
      <c r="AY358">
        <v>2</v>
      </c>
    </row>
    <row r="359" spans="1:72">
      <c r="A359" s="7">
        <v>2016</v>
      </c>
      <c r="B359">
        <v>7</v>
      </c>
      <c r="C359">
        <v>5</v>
      </c>
      <c r="D359">
        <v>21</v>
      </c>
      <c r="E359">
        <v>8</v>
      </c>
      <c r="F359">
        <v>12</v>
      </c>
      <c r="G359">
        <v>0</v>
      </c>
      <c r="H359">
        <v>3</v>
      </c>
      <c r="I359">
        <v>0</v>
      </c>
      <c r="J359">
        <v>36</v>
      </c>
      <c r="M359" s="7">
        <v>2016</v>
      </c>
      <c r="N359">
        <v>8</v>
      </c>
      <c r="O359">
        <v>11</v>
      </c>
      <c r="P359">
        <v>6</v>
      </c>
      <c r="Q359">
        <v>21</v>
      </c>
      <c r="R359">
        <v>11</v>
      </c>
      <c r="S359">
        <v>24</v>
      </c>
      <c r="T359">
        <v>4</v>
      </c>
      <c r="U359">
        <v>0</v>
      </c>
      <c r="V359">
        <v>7</v>
      </c>
      <c r="Y359" s="7">
        <v>2016</v>
      </c>
      <c r="Z359">
        <v>7</v>
      </c>
      <c r="AA359">
        <v>16</v>
      </c>
      <c r="AB359">
        <v>3</v>
      </c>
      <c r="AC359">
        <v>5</v>
      </c>
      <c r="AD359">
        <v>8</v>
      </c>
      <c r="AE359">
        <v>25</v>
      </c>
      <c r="AF359">
        <v>5</v>
      </c>
      <c r="AG359">
        <v>7</v>
      </c>
      <c r="AH359">
        <v>6</v>
      </c>
      <c r="AI359">
        <v>3</v>
      </c>
      <c r="AJ359">
        <v>7</v>
      </c>
      <c r="AM359" s="7">
        <v>2016</v>
      </c>
      <c r="AN359">
        <v>21</v>
      </c>
      <c r="AO359">
        <v>49</v>
      </c>
      <c r="AP359">
        <v>58</v>
      </c>
      <c r="AQ359">
        <v>3</v>
      </c>
      <c r="AR359">
        <v>15</v>
      </c>
      <c r="AS359">
        <v>21</v>
      </c>
      <c r="AT359">
        <v>37</v>
      </c>
      <c r="AU359">
        <v>5</v>
      </c>
      <c r="AV359">
        <v>11</v>
      </c>
      <c r="AW359">
        <v>55</v>
      </c>
      <c r="AX359">
        <v>1</v>
      </c>
      <c r="AY359">
        <v>0</v>
      </c>
    </row>
    <row r="360" spans="1:72">
      <c r="A360" s="7">
        <v>2017</v>
      </c>
      <c r="B360">
        <v>8</v>
      </c>
      <c r="C360">
        <v>12</v>
      </c>
      <c r="D360">
        <v>15</v>
      </c>
      <c r="E360">
        <v>14</v>
      </c>
      <c r="F360">
        <v>6</v>
      </c>
      <c r="G360">
        <v>14</v>
      </c>
      <c r="H360">
        <v>17</v>
      </c>
      <c r="I360">
        <v>3</v>
      </c>
      <c r="J360">
        <v>3</v>
      </c>
      <c r="M360" s="7">
        <v>2017</v>
      </c>
      <c r="N360">
        <v>3</v>
      </c>
      <c r="O360">
        <v>7</v>
      </c>
      <c r="P360">
        <v>15</v>
      </c>
      <c r="Q360">
        <v>18</v>
      </c>
      <c r="R360">
        <v>3</v>
      </c>
      <c r="S360">
        <v>17</v>
      </c>
      <c r="T360">
        <v>17</v>
      </c>
      <c r="U360">
        <v>7</v>
      </c>
      <c r="V360">
        <v>5</v>
      </c>
      <c r="Y360" s="7">
        <v>2017</v>
      </c>
      <c r="Z360">
        <v>3</v>
      </c>
      <c r="AA360">
        <v>15</v>
      </c>
      <c r="AB360">
        <v>9</v>
      </c>
      <c r="AC360">
        <v>10</v>
      </c>
      <c r="AD360">
        <v>4</v>
      </c>
      <c r="AE360">
        <v>22</v>
      </c>
      <c r="AF360">
        <v>7</v>
      </c>
      <c r="AG360">
        <v>8</v>
      </c>
      <c r="AH360">
        <v>11</v>
      </c>
      <c r="AI360">
        <v>1</v>
      </c>
      <c r="AJ360">
        <v>2</v>
      </c>
      <c r="AM360" s="7">
        <v>2017</v>
      </c>
      <c r="AN360">
        <v>13</v>
      </c>
      <c r="AO360">
        <v>62</v>
      </c>
      <c r="AP360">
        <v>54</v>
      </c>
      <c r="AQ360">
        <v>4</v>
      </c>
      <c r="AR360">
        <v>8</v>
      </c>
      <c r="AS360">
        <v>14</v>
      </c>
      <c r="AT360">
        <v>40</v>
      </c>
      <c r="AU360">
        <v>1</v>
      </c>
      <c r="AV360">
        <v>21</v>
      </c>
      <c r="AW360">
        <v>59</v>
      </c>
      <c r="AX360">
        <v>0</v>
      </c>
      <c r="AY360">
        <v>0</v>
      </c>
    </row>
    <row r="361" spans="1:72">
      <c r="A361" s="6">
        <v>2018</v>
      </c>
      <c r="B361" s="5">
        <v>7</v>
      </c>
      <c r="C361" s="5">
        <v>16</v>
      </c>
      <c r="D361" s="5">
        <v>11</v>
      </c>
      <c r="E361" s="5">
        <v>10</v>
      </c>
      <c r="F361" s="5">
        <v>9</v>
      </c>
      <c r="G361" s="5">
        <v>17</v>
      </c>
      <c r="H361" s="5">
        <v>14</v>
      </c>
      <c r="I361" s="5">
        <v>8</v>
      </c>
      <c r="J361" s="5">
        <v>0</v>
      </c>
      <c r="M361" s="6">
        <v>2018</v>
      </c>
      <c r="N361" s="5">
        <v>15</v>
      </c>
      <c r="O361" s="5">
        <v>5</v>
      </c>
      <c r="P361" s="5">
        <v>2</v>
      </c>
      <c r="Q361" s="5">
        <v>4</v>
      </c>
      <c r="R361" s="5">
        <v>3</v>
      </c>
      <c r="S361" s="5">
        <v>14</v>
      </c>
      <c r="T361" s="5">
        <v>15</v>
      </c>
      <c r="U361" s="5">
        <v>16</v>
      </c>
      <c r="V361" s="5">
        <v>18</v>
      </c>
      <c r="Y361" s="6">
        <v>2018</v>
      </c>
      <c r="Z361" s="5">
        <v>4</v>
      </c>
      <c r="AA361" s="5">
        <v>11</v>
      </c>
      <c r="AB361" s="5">
        <v>6</v>
      </c>
      <c r="AC361" s="5">
        <v>8</v>
      </c>
      <c r="AD361" s="5">
        <v>9</v>
      </c>
      <c r="AE361" s="5">
        <v>8</v>
      </c>
      <c r="AF361" s="5">
        <v>8</v>
      </c>
      <c r="AG361" s="5">
        <v>3</v>
      </c>
      <c r="AH361" s="5">
        <v>11</v>
      </c>
      <c r="AI361" s="5">
        <v>9</v>
      </c>
      <c r="AJ361" s="5">
        <v>15</v>
      </c>
      <c r="AM361" s="6">
        <v>2018</v>
      </c>
      <c r="AN361" s="5">
        <v>7</v>
      </c>
      <c r="AO361" s="5">
        <v>52</v>
      </c>
      <c r="AP361" s="5">
        <v>58</v>
      </c>
      <c r="AQ361" s="5">
        <v>3</v>
      </c>
      <c r="AR361" s="5">
        <v>0</v>
      </c>
      <c r="AS361" s="5">
        <v>6</v>
      </c>
      <c r="AT361" s="5">
        <v>17</v>
      </c>
      <c r="AU361" s="5">
        <v>4</v>
      </c>
      <c r="AV361" s="5">
        <v>5</v>
      </c>
      <c r="AW361" s="5">
        <v>68</v>
      </c>
      <c r="AX361" s="5">
        <v>0</v>
      </c>
      <c r="AY361" s="5">
        <v>0</v>
      </c>
    </row>
    <row r="362" spans="1:72">
      <c r="A362" s="7" t="s">
        <v>95</v>
      </c>
      <c r="B362" s="14">
        <f>AVERAGE(B323:B361)</f>
        <v>11.256410256410257</v>
      </c>
      <c r="C362" s="14">
        <f t="shared" ref="C362:J362" si="387">AVERAGE(C323:C361)</f>
        <v>12.102564102564102</v>
      </c>
      <c r="D362" s="14">
        <f t="shared" si="387"/>
        <v>10.948717948717949</v>
      </c>
      <c r="E362" s="14">
        <f t="shared" si="387"/>
        <v>13.384615384615385</v>
      </c>
      <c r="F362" s="14">
        <f t="shared" si="387"/>
        <v>5.9230769230769234</v>
      </c>
      <c r="G362" s="14">
        <f t="shared" si="387"/>
        <v>10.461538461538462</v>
      </c>
      <c r="H362" s="14">
        <f t="shared" si="387"/>
        <v>11.256410256410257</v>
      </c>
      <c r="I362" s="14">
        <f t="shared" si="387"/>
        <v>7.1794871794871797</v>
      </c>
      <c r="J362" s="14">
        <f t="shared" si="387"/>
        <v>9.4871794871794872</v>
      </c>
      <c r="M362" s="7" t="s">
        <v>95</v>
      </c>
      <c r="N362" s="14">
        <f>AVERAGE(N323:N361)</f>
        <v>9.7435897435897427</v>
      </c>
      <c r="O362" s="14">
        <f t="shared" ref="O362:V362" si="388">AVERAGE(O323:O361)</f>
        <v>9.4615384615384617</v>
      </c>
      <c r="P362" s="14">
        <f t="shared" si="388"/>
        <v>10.179487179487179</v>
      </c>
      <c r="Q362" s="14">
        <f t="shared" si="388"/>
        <v>10.76923076923077</v>
      </c>
      <c r="R362" s="14">
        <f t="shared" si="388"/>
        <v>6.8974358974358978</v>
      </c>
      <c r="S362" s="14">
        <f t="shared" si="388"/>
        <v>14</v>
      </c>
      <c r="T362" s="14">
        <f t="shared" si="388"/>
        <v>16.23076923076923</v>
      </c>
      <c r="U362" s="14">
        <f t="shared" si="388"/>
        <v>4.666666666666667</v>
      </c>
      <c r="V362" s="14">
        <f t="shared" si="388"/>
        <v>10.051282051282051</v>
      </c>
      <c r="Y362" s="7" t="s">
        <v>95</v>
      </c>
      <c r="Z362" s="14">
        <f>AVERAGE(Z323:Z361)</f>
        <v>6.1538461538461542</v>
      </c>
      <c r="AA362" s="14">
        <f t="shared" ref="AA362:AJ362" si="389">AVERAGE(AA323:AA361)</f>
        <v>14.205128205128204</v>
      </c>
      <c r="AB362" s="14">
        <f t="shared" si="389"/>
        <v>5.7179487179487181</v>
      </c>
      <c r="AC362" s="14">
        <f t="shared" si="389"/>
        <v>4.2564102564102564</v>
      </c>
      <c r="AD362" s="14">
        <f t="shared" si="389"/>
        <v>5.6923076923076925</v>
      </c>
      <c r="AE362" s="14">
        <f t="shared" si="389"/>
        <v>18.717948717948719</v>
      </c>
      <c r="AF362" s="14">
        <f t="shared" si="389"/>
        <v>10.102564102564102</v>
      </c>
      <c r="AG362" s="14">
        <f t="shared" si="389"/>
        <v>7.0769230769230766</v>
      </c>
      <c r="AH362" s="14">
        <f t="shared" si="389"/>
        <v>9.3076923076923084</v>
      </c>
      <c r="AI362" s="14">
        <f t="shared" si="389"/>
        <v>4.5897435897435894</v>
      </c>
      <c r="AJ362" s="14">
        <f t="shared" si="389"/>
        <v>6.1794871794871797</v>
      </c>
      <c r="AM362" s="64" t="s">
        <v>347</v>
      </c>
      <c r="AN362" s="14">
        <f t="shared" ref="AN362:AY362" si="390">AVERAGE(AN323:AN361)</f>
        <v>9.2307692307692299</v>
      </c>
      <c r="AO362" s="14">
        <f t="shared" si="390"/>
        <v>53.435897435897438</v>
      </c>
      <c r="AP362" s="14">
        <f t="shared" si="390"/>
        <v>59.230769230769234</v>
      </c>
      <c r="AQ362" s="14">
        <f t="shared" si="390"/>
        <v>4.7948717948717947</v>
      </c>
      <c r="AR362" s="14">
        <f t="shared" si="390"/>
        <v>5.666666666666667</v>
      </c>
      <c r="AS362" s="14">
        <f t="shared" si="390"/>
        <v>7.666666666666667</v>
      </c>
      <c r="AT362" s="14">
        <f t="shared" si="390"/>
        <v>24.871794871794872</v>
      </c>
      <c r="AU362" s="14">
        <f t="shared" si="390"/>
        <v>1.2564102564102564</v>
      </c>
      <c r="AV362" s="14">
        <f t="shared" si="390"/>
        <v>12.641025641025641</v>
      </c>
      <c r="AW362" s="14">
        <f t="shared" si="390"/>
        <v>58.615384615384613</v>
      </c>
      <c r="AX362" s="14">
        <f t="shared" si="390"/>
        <v>0.89743589743589747</v>
      </c>
      <c r="AY362" s="14">
        <f t="shared" si="390"/>
        <v>0.20512820512820512</v>
      </c>
    </row>
    <row r="363" spans="1:72">
      <c r="A363" s="7" t="s">
        <v>285</v>
      </c>
      <c r="B363" s="4">
        <f t="shared" ref="B363:J363" si="391">TREND(B323:B361,$A$323:$A$361,$A$361)/TREND(B323:B361,$A$323:$A$361,$A$323)-1</f>
        <v>7.0022397736650088E-2</v>
      </c>
      <c r="C363" s="4">
        <f t="shared" si="391"/>
        <v>-9.2736640064652875E-2</v>
      </c>
      <c r="D363" s="4">
        <f t="shared" si="391"/>
        <v>0.88611017235552691</v>
      </c>
      <c r="E363" s="4">
        <f t="shared" si="391"/>
        <v>0.19212598425196781</v>
      </c>
      <c r="F363" s="4">
        <f t="shared" si="391"/>
        <v>0.14484679665738254</v>
      </c>
      <c r="G363" s="4">
        <f t="shared" si="391"/>
        <v>-0.44881665240946778</v>
      </c>
      <c r="H363" s="4">
        <f t="shared" si="391"/>
        <v>-0.49901701000085397</v>
      </c>
      <c r="I363" s="4">
        <f t="shared" si="391"/>
        <v>-0.13115301184715522</v>
      </c>
      <c r="J363" s="4">
        <f t="shared" si="391"/>
        <v>0.73365349094939281</v>
      </c>
      <c r="M363" s="7" t="s">
        <v>285</v>
      </c>
      <c r="N363" s="4">
        <f t="shared" ref="N363:V363" si="392">TREND(N323:N361,$A$323:$A$361,$A$361)/TREND(N323:N361,$A$323:$A$361,$A$323)-1</f>
        <v>-0.16447288974761509</v>
      </c>
      <c r="O363" s="4">
        <f t="shared" si="392"/>
        <v>-0.20699708454810495</v>
      </c>
      <c r="P363" s="4">
        <f t="shared" si="392"/>
        <v>6.0636685194541684E-3</v>
      </c>
      <c r="Q363" s="4">
        <f t="shared" si="392"/>
        <v>-0.12458137977227035</v>
      </c>
      <c r="R363" s="4">
        <f t="shared" si="392"/>
        <v>-0.25494648070061665</v>
      </c>
      <c r="S363" s="4">
        <f t="shared" si="392"/>
        <v>0.43478260869565211</v>
      </c>
      <c r="T363" s="4">
        <f t="shared" si="392"/>
        <v>-0.10038262435291501</v>
      </c>
      <c r="U363" s="4">
        <f t="shared" si="392"/>
        <v>0.46528953606501888</v>
      </c>
      <c r="V363" s="4">
        <f t="shared" si="392"/>
        <v>0.25449317038102159</v>
      </c>
      <c r="Y363" s="7" t="s">
        <v>285</v>
      </c>
      <c r="Z363" s="4">
        <f t="shared" ref="Z363:AJ363" si="393">TREND(Z323:Z361,$A$323:$A$361,$A$361)/TREND(Z323:Z361,$A$323:$A$361,$A$323)-1</f>
        <v>-0.58532272325376089</v>
      </c>
      <c r="AA363" s="4">
        <f t="shared" si="393"/>
        <v>0.26700767263427072</v>
      </c>
      <c r="AB363" s="4">
        <f t="shared" si="393"/>
        <v>0.39849421887604364</v>
      </c>
      <c r="AC363" s="4">
        <f t="shared" si="393"/>
        <v>-0.15196214862232182</v>
      </c>
      <c r="AD363" s="4">
        <f t="shared" si="393"/>
        <v>-6.6623122142390079E-2</v>
      </c>
      <c r="AE363" s="4">
        <f t="shared" si="393"/>
        <v>0.38874345549738343</v>
      </c>
      <c r="AF363" s="4">
        <f t="shared" si="393"/>
        <v>-0.29141370338248096</v>
      </c>
      <c r="AG363" s="4">
        <f t="shared" si="393"/>
        <v>-1.7241379310344751E-2</v>
      </c>
      <c r="AH363" s="4">
        <f t="shared" si="393"/>
        <v>0.14539007092198619</v>
      </c>
      <c r="AI363" s="4">
        <f t="shared" si="393"/>
        <v>-0.16032887975334076</v>
      </c>
      <c r="AJ363" s="4">
        <f t="shared" si="393"/>
        <v>-0.28408686365254654</v>
      </c>
      <c r="AM363" s="7" t="s">
        <v>285</v>
      </c>
      <c r="AN363" s="4">
        <f>TREND(AN323:AN361,$A$323:$A$361,$A$361)/TREND(AN323:AN361,$A$323:$A$361,$A$323)-1</f>
        <v>1.3035099793530596</v>
      </c>
      <c r="AO363" s="4">
        <f t="shared" ref="AO363:AY363" si="394">TREND(AO323:AO361,$A$323:$A$361,$A$361)/TREND(AO323:AO361,$A$323:$A$361,$A$323)-1</f>
        <v>0.43457943925233677</v>
      </c>
      <c r="AP363" s="4">
        <f t="shared" si="394"/>
        <v>0.33669676048858244</v>
      </c>
      <c r="AQ363" s="4">
        <f t="shared" si="394"/>
        <v>5.362204724409553</v>
      </c>
      <c r="AR363" s="4">
        <f t="shared" si="394"/>
        <v>1.6680497925311126</v>
      </c>
      <c r="AS363" s="4">
        <f t="shared" si="394"/>
        <v>2.8421052631578778</v>
      </c>
      <c r="AT363" s="4">
        <f t="shared" si="394"/>
        <v>0.71442563313278273</v>
      </c>
      <c r="AU363" s="4">
        <f t="shared" si="394"/>
        <v>4.7586206896551326</v>
      </c>
      <c r="AV363" s="4">
        <f t="shared" si="394"/>
        <v>0.99377561864278441</v>
      </c>
      <c r="AW363" s="4">
        <f t="shared" si="394"/>
        <v>0.22937390286717396</v>
      </c>
      <c r="AX363" s="4">
        <f t="shared" si="394"/>
        <v>1.6649214659685878</v>
      </c>
      <c r="AY363" s="4">
        <f t="shared" si="394"/>
        <v>7.4117647058826552</v>
      </c>
    </row>
    <row r="364" spans="1:72">
      <c r="C364">
        <f>CORREL(C323:C361,'[1]Western IOD'!$B$114:$B$152)</f>
        <v>-0.49210201707039514</v>
      </c>
      <c r="D364">
        <f>CORREL(D323:D361,'[1]Eastern IOD'!$D$114:$D$152)</f>
        <v>0.45036001221349348</v>
      </c>
      <c r="E364">
        <f>CORREL(E323:E361,'[1]Eastern IOD'!$D$114:$D$152)</f>
        <v>-1.6430654521279894E-2</v>
      </c>
      <c r="F364">
        <f>CORREL(F323:F361,'[1]Eastern IOD'!$D$114:$D$152)</f>
        <v>7.5725344481176893E-3</v>
      </c>
      <c r="G364">
        <f>CORREL(G323:G361,'[1]Eastern IOD'!$D$114:$D$152)</f>
        <v>-0.43760271767532877</v>
      </c>
      <c r="H364">
        <f>CORREL(H323:H361,'[1]Eastern IOD'!$D$114:$D$152)</f>
        <v>-0.27128449983937569</v>
      </c>
      <c r="I364">
        <f>CORREL(I323:I361,'[1]Western IOD'!$C$114:$C$152)</f>
        <v>-0.62527538204697408</v>
      </c>
      <c r="J364">
        <f>CORREL(J323:J361,'[1]Western IOD'!$C$114:$C$152)</f>
        <v>0.74266174907714788</v>
      </c>
      <c r="N364">
        <f>CORREL(N323:N361,[1]IOD!$F$114:$F$152)</f>
        <v>-0.32787429190765738</v>
      </c>
      <c r="T364">
        <f>CORREL(T323:T361,'[1]Eastern IOD'!$D$114:$D$152)</f>
        <v>-0.54592719380008126</v>
      </c>
      <c r="AM364" s="7" t="s">
        <v>286</v>
      </c>
      <c r="AN364" s="14">
        <f>TREND(AN323:AN361,$A$323:$A$361,$A$361)-TREND(AN323:AN361,$A$323:$A$361,$A$323)</f>
        <v>7.2846153846153925</v>
      </c>
      <c r="AO364" s="14">
        <f t="shared" ref="AO364:AY364" si="395">TREND(AO323:AO361,$A$323:$A$361,$A$361)-TREND(AO323:AO361,$A$323:$A$361,$A$323)</f>
        <v>19.076923076923094</v>
      </c>
      <c r="AP364" s="14">
        <f t="shared" si="395"/>
        <v>17.069230769230785</v>
      </c>
      <c r="AQ364" s="14">
        <f t="shared" si="395"/>
        <v>6.9846153846153811</v>
      </c>
      <c r="AR364" s="14">
        <f t="shared" si="395"/>
        <v>5.153846153846132</v>
      </c>
      <c r="AS364" s="14">
        <f t="shared" si="395"/>
        <v>9</v>
      </c>
      <c r="AT364" s="14">
        <f t="shared" si="395"/>
        <v>13.092307692307713</v>
      </c>
      <c r="AU364" s="14">
        <f t="shared" si="395"/>
        <v>1.7692307692307736</v>
      </c>
      <c r="AV364" s="14">
        <f t="shared" si="395"/>
        <v>8.3923076923077247</v>
      </c>
      <c r="AW364" s="14">
        <f t="shared" si="395"/>
        <v>12.061538461538476</v>
      </c>
      <c r="AX364" s="14">
        <f t="shared" si="395"/>
        <v>0.81538461538461604</v>
      </c>
      <c r="AY364" s="14">
        <f t="shared" si="395"/>
        <v>0.32307692307692193</v>
      </c>
    </row>
    <row r="366" spans="1:72">
      <c r="A366" s="28" t="s">
        <v>280</v>
      </c>
    </row>
    <row r="367" spans="1:72">
      <c r="A367" s="6" t="s">
        <v>92</v>
      </c>
      <c r="B367" s="5" t="s">
        <v>145</v>
      </c>
      <c r="C367" s="5" t="s">
        <v>144</v>
      </c>
      <c r="D367" s="5" t="s">
        <v>146</v>
      </c>
      <c r="E367" s="5" t="s">
        <v>147</v>
      </c>
      <c r="F367" s="5" t="s">
        <v>148</v>
      </c>
      <c r="G367" s="5" t="s">
        <v>149</v>
      </c>
      <c r="H367" s="5" t="s">
        <v>151</v>
      </c>
      <c r="I367" s="5" t="s">
        <v>152</v>
      </c>
      <c r="J367" s="5" t="s">
        <v>158</v>
      </c>
      <c r="K367" s="5" t="s">
        <v>159</v>
      </c>
      <c r="L367" s="5" t="s">
        <v>156</v>
      </c>
      <c r="M367" s="5" t="s">
        <v>157</v>
      </c>
      <c r="N367" s="5" t="s">
        <v>154</v>
      </c>
      <c r="O367" s="5" t="s">
        <v>155</v>
      </c>
      <c r="P367" s="5" t="s">
        <v>153</v>
      </c>
      <c r="Q367" s="5" t="s">
        <v>267</v>
      </c>
      <c r="T367" s="28" t="s">
        <v>341</v>
      </c>
      <c r="Z367" s="55" t="s">
        <v>347</v>
      </c>
      <c r="AG367" s="7"/>
      <c r="AM367" s="55" t="s">
        <v>140</v>
      </c>
      <c r="AT367" s="7"/>
      <c r="AZ367" s="55" t="s">
        <v>141</v>
      </c>
      <c r="BG367" s="7"/>
      <c r="BM367" s="55" t="s">
        <v>142</v>
      </c>
      <c r="BT367" s="7"/>
    </row>
    <row r="368" spans="1:72">
      <c r="A368" s="7" t="s">
        <v>268</v>
      </c>
      <c r="B368" s="17">
        <f t="shared" ref="B368:Q368" si="396">CORREL($B$323:$B$361,H$47:H$85)</f>
        <v>7.5834638525191483E-2</v>
      </c>
      <c r="C368" s="17">
        <f t="shared" si="396"/>
        <v>0.19700831492332957</v>
      </c>
      <c r="D368" s="17">
        <f t="shared" si="396"/>
        <v>-7.3986839132726856E-2</v>
      </c>
      <c r="E368" s="17">
        <f t="shared" si="396"/>
        <v>-3.5065566202216764E-2</v>
      </c>
      <c r="F368" s="17">
        <f t="shared" si="396"/>
        <v>-0.1862778205666808</v>
      </c>
      <c r="G368" s="17">
        <f t="shared" si="396"/>
        <v>-0.21317502034480124</v>
      </c>
      <c r="H368" s="17">
        <f t="shared" si="396"/>
        <v>-4.9696008536720349E-2</v>
      </c>
      <c r="I368" s="17">
        <f t="shared" si="396"/>
        <v>-1.0720064650278924E-2</v>
      </c>
      <c r="J368" s="17">
        <f t="shared" si="396"/>
        <v>2.0504544211287608E-2</v>
      </c>
      <c r="K368" s="17">
        <f t="shared" si="396"/>
        <v>4.7756440036623798E-2</v>
      </c>
      <c r="L368" s="17">
        <f t="shared" si="396"/>
        <v>2.246230584267972E-2</v>
      </c>
      <c r="M368" s="17">
        <f t="shared" si="396"/>
        <v>-3.031997331360782E-2</v>
      </c>
      <c r="N368" s="17">
        <f t="shared" si="396"/>
        <v>1.5632673741423322E-2</v>
      </c>
      <c r="O368" s="17">
        <f t="shared" si="396"/>
        <v>-6.4637828634054578E-3</v>
      </c>
      <c r="P368" s="17">
        <f t="shared" si="396"/>
        <v>-4.7561074524117543E-2</v>
      </c>
      <c r="Q368" s="17">
        <f t="shared" si="396"/>
        <v>7.327652447541004E-2</v>
      </c>
      <c r="T368" s="67" t="s">
        <v>92</v>
      </c>
      <c r="U368" s="5" t="s">
        <v>78</v>
      </c>
      <c r="V368" s="5" t="s">
        <v>79</v>
      </c>
      <c r="W368" s="5" t="s">
        <v>80</v>
      </c>
      <c r="X368" s="5" t="s">
        <v>342</v>
      </c>
      <c r="Y368" s="5" t="s">
        <v>82</v>
      </c>
      <c r="Z368" s="5" t="s">
        <v>83</v>
      </c>
      <c r="AA368" s="5" t="s">
        <v>84</v>
      </c>
      <c r="AB368" s="5" t="s">
        <v>343</v>
      </c>
      <c r="AC368" s="5" t="s">
        <v>344</v>
      </c>
      <c r="AD368" s="5" t="s">
        <v>87</v>
      </c>
      <c r="AE368" s="5" t="s">
        <v>88</v>
      </c>
      <c r="AF368" s="5" t="s">
        <v>345</v>
      </c>
      <c r="AG368" s="6" t="s">
        <v>346</v>
      </c>
      <c r="AH368" s="5" t="s">
        <v>78</v>
      </c>
      <c r="AI368" s="5" t="s">
        <v>79</v>
      </c>
      <c r="AJ368" s="5" t="s">
        <v>80</v>
      </c>
      <c r="AK368" s="5" t="s">
        <v>342</v>
      </c>
      <c r="AL368" s="5" t="s">
        <v>82</v>
      </c>
      <c r="AM368" s="5" t="s">
        <v>83</v>
      </c>
      <c r="AN368" s="5" t="s">
        <v>84</v>
      </c>
      <c r="AO368" s="5" t="s">
        <v>343</v>
      </c>
      <c r="AP368" s="5" t="s">
        <v>344</v>
      </c>
      <c r="AQ368" s="5" t="s">
        <v>87</v>
      </c>
      <c r="AR368" s="5" t="s">
        <v>88</v>
      </c>
      <c r="AS368" s="5" t="s">
        <v>345</v>
      </c>
      <c r="AT368" s="6" t="s">
        <v>346</v>
      </c>
      <c r="AU368" s="5" t="s">
        <v>78</v>
      </c>
      <c r="AV368" s="5" t="s">
        <v>79</v>
      </c>
      <c r="AW368" s="5" t="s">
        <v>80</v>
      </c>
      <c r="AX368" s="5" t="s">
        <v>342</v>
      </c>
      <c r="AY368" s="5" t="s">
        <v>82</v>
      </c>
      <c r="AZ368" s="5" t="s">
        <v>83</v>
      </c>
      <c r="BA368" s="5" t="s">
        <v>84</v>
      </c>
      <c r="BB368" s="5" t="s">
        <v>343</v>
      </c>
      <c r="BC368" s="5" t="s">
        <v>344</v>
      </c>
      <c r="BD368" s="5" t="s">
        <v>87</v>
      </c>
      <c r="BE368" s="5" t="s">
        <v>88</v>
      </c>
      <c r="BF368" s="5" t="s">
        <v>345</v>
      </c>
      <c r="BG368" s="6" t="s">
        <v>346</v>
      </c>
      <c r="BH368" s="5" t="s">
        <v>78</v>
      </c>
      <c r="BI368" s="5" t="s">
        <v>79</v>
      </c>
      <c r="BJ368" s="5" t="s">
        <v>80</v>
      </c>
      <c r="BK368" s="5" t="s">
        <v>342</v>
      </c>
      <c r="BL368" s="5" t="s">
        <v>82</v>
      </c>
      <c r="BM368" s="5" t="s">
        <v>83</v>
      </c>
      <c r="BN368" s="5" t="s">
        <v>84</v>
      </c>
      <c r="BO368" s="5" t="s">
        <v>343</v>
      </c>
      <c r="BP368" s="5" t="s">
        <v>344</v>
      </c>
      <c r="BQ368" s="5" t="s">
        <v>87</v>
      </c>
      <c r="BR368" s="5" t="s">
        <v>88</v>
      </c>
      <c r="BS368" s="5" t="s">
        <v>345</v>
      </c>
      <c r="BT368" s="6" t="s">
        <v>346</v>
      </c>
    </row>
    <row r="369" spans="1:72">
      <c r="A369" s="7" t="s">
        <v>274</v>
      </c>
      <c r="B369" s="17">
        <f t="shared" ref="B369:Q369" si="397">CORREL($C$323:$C$361,H$47:H$85)</f>
        <v>4.064698480483863E-2</v>
      </c>
      <c r="C369" s="17">
        <f t="shared" si="397"/>
        <v>-0.15498198730733154</v>
      </c>
      <c r="D369" s="17">
        <f t="shared" si="397"/>
        <v>-0.221063218460015</v>
      </c>
      <c r="E369" s="17">
        <f t="shared" si="397"/>
        <v>-0.34082337483761277</v>
      </c>
      <c r="F369" s="17">
        <f t="shared" si="397"/>
        <v>-0.34763372382301599</v>
      </c>
      <c r="G369" s="17">
        <f t="shared" si="397"/>
        <v>-0.27758552762383482</v>
      </c>
      <c r="H369" s="17">
        <f t="shared" si="397"/>
        <v>-0.17497147324766796</v>
      </c>
      <c r="I369" s="17">
        <f t="shared" si="397"/>
        <v>-0.35620278416885076</v>
      </c>
      <c r="J369" s="17">
        <f t="shared" si="397"/>
        <v>-0.46679569247469949</v>
      </c>
      <c r="K369" s="17">
        <f t="shared" si="397"/>
        <v>-0.45100563922159093</v>
      </c>
      <c r="L369" s="17">
        <f t="shared" si="397"/>
        <v>-0.41586756692260252</v>
      </c>
      <c r="M369" s="17">
        <f t="shared" si="397"/>
        <v>-0.38900151297903623</v>
      </c>
      <c r="N369" s="17">
        <f t="shared" si="397"/>
        <v>-0.40990527737148136</v>
      </c>
      <c r="O369" s="17">
        <f t="shared" si="397"/>
        <v>-0.34471930661027195</v>
      </c>
      <c r="P369" s="17">
        <f t="shared" si="397"/>
        <v>-0.22874663921382302</v>
      </c>
      <c r="Q369" s="17">
        <f t="shared" si="397"/>
        <v>-6.8782356314953816E-2</v>
      </c>
      <c r="T369" s="66" t="s">
        <v>160</v>
      </c>
      <c r="U369" s="17">
        <f t="shared" ref="U369:AZ369" si="398">CORREL($B$323:$B$361,CU$197:CU$235)</f>
        <v>-0.26605209900542209</v>
      </c>
      <c r="V369" s="17">
        <f t="shared" si="398"/>
        <v>-0.1909299285888994</v>
      </c>
      <c r="W369" s="17">
        <f t="shared" si="398"/>
        <v>-0.17037421392880486</v>
      </c>
      <c r="X369" s="17">
        <f t="shared" si="398"/>
        <v>-3.783319922370338E-2</v>
      </c>
      <c r="Y369" s="17">
        <f t="shared" si="398"/>
        <v>-0.24173845150863366</v>
      </c>
      <c r="Z369" s="17">
        <f t="shared" si="398"/>
        <v>-0.2777460027480716</v>
      </c>
      <c r="AA369" s="17">
        <f t="shared" si="398"/>
        <v>-1.790217053109748E-2</v>
      </c>
      <c r="AB369" s="17">
        <f t="shared" si="398"/>
        <v>-0.38855046181827774</v>
      </c>
      <c r="AC369" s="17">
        <f t="shared" si="398"/>
        <v>-3.1877732272578327E-2</v>
      </c>
      <c r="AD369" s="17">
        <f t="shared" si="398"/>
        <v>-1.4466939457433025E-2</v>
      </c>
      <c r="AE369" s="17">
        <f t="shared" si="398"/>
        <v>-0.13153872819046866</v>
      </c>
      <c r="AF369" s="17">
        <f t="shared" si="398"/>
        <v>-0.23323376548618915</v>
      </c>
      <c r="AG369" s="69">
        <f t="shared" si="398"/>
        <v>-0.25480614798871959</v>
      </c>
      <c r="AH369" s="17">
        <f t="shared" si="398"/>
        <v>-0.14705262005391878</v>
      </c>
      <c r="AI369" s="17">
        <f t="shared" si="398"/>
        <v>4.5049322288782329E-3</v>
      </c>
      <c r="AJ369" s="17">
        <f t="shared" si="398"/>
        <v>0.12835599028431302</v>
      </c>
      <c r="AK369" s="17">
        <f t="shared" si="398"/>
        <v>9.4114200706040194E-3</v>
      </c>
      <c r="AL369" s="17">
        <f t="shared" si="398"/>
        <v>-3.8256805640555121E-2</v>
      </c>
      <c r="AM369" s="17">
        <f t="shared" si="398"/>
        <v>-6.7211665334008755E-2</v>
      </c>
      <c r="AN369" s="17">
        <f t="shared" si="398"/>
        <v>-3.3124691014997688E-2</v>
      </c>
      <c r="AO369" s="17">
        <f t="shared" si="398"/>
        <v>-0.14523083596937597</v>
      </c>
      <c r="AP369" s="17">
        <f t="shared" si="398"/>
        <v>-2.2096827351266703E-2</v>
      </c>
      <c r="AQ369" s="17">
        <f t="shared" si="398"/>
        <v>-8.1827995995947492E-2</v>
      </c>
      <c r="AR369" s="17">
        <f t="shared" si="398"/>
        <v>2.1985518363353877E-4</v>
      </c>
      <c r="AS369" s="17">
        <f t="shared" si="398"/>
        <v>-0.12310016690991583</v>
      </c>
      <c r="AT369" s="69">
        <f t="shared" si="398"/>
        <v>-0.1008143760908916</v>
      </c>
      <c r="AU369" s="17">
        <f t="shared" si="398"/>
        <v>-0.32409947890496993</v>
      </c>
      <c r="AV369" s="17">
        <f t="shared" si="398"/>
        <v>-0.2795316992741943</v>
      </c>
      <c r="AW369" s="17">
        <f t="shared" si="398"/>
        <v>-0.31489527043828541</v>
      </c>
      <c r="AX369" s="17">
        <f t="shared" si="398"/>
        <v>-0.13780429088465948</v>
      </c>
      <c r="AY369" s="17">
        <f t="shared" si="398"/>
        <v>-0.26548982984752811</v>
      </c>
      <c r="AZ369" s="17">
        <f t="shared" si="398"/>
        <v>-0.38138677899495166</v>
      </c>
      <c r="BA369" s="17">
        <f t="shared" ref="BA369:BT369" si="399">CORREL($B$323:$B$361,EA$197:EA$235)</f>
        <v>-3.0570052092233558E-2</v>
      </c>
      <c r="BB369" s="17">
        <f t="shared" si="399"/>
        <v>-0.43286095646540068</v>
      </c>
      <c r="BC369" s="17">
        <f t="shared" si="399"/>
        <v>2.690644230191944E-2</v>
      </c>
      <c r="BD369" s="17">
        <f t="shared" si="399"/>
        <v>9.547532572775827E-2</v>
      </c>
      <c r="BE369" s="17">
        <f t="shared" si="399"/>
        <v>-0.18080892028798909</v>
      </c>
      <c r="BF369" s="17">
        <f t="shared" si="399"/>
        <v>-0.14524419462893348</v>
      </c>
      <c r="BG369" s="68">
        <f t="shared" si="399"/>
        <v>-0.274914903535941</v>
      </c>
      <c r="BH369" s="17">
        <f t="shared" si="399"/>
        <v>-0.10384186981878615</v>
      </c>
      <c r="BI369" s="17">
        <f t="shared" si="399"/>
        <v>-3.8454645746316907E-2</v>
      </c>
      <c r="BJ369" s="17">
        <f t="shared" si="399"/>
        <v>-6.7079530772548024E-3</v>
      </c>
      <c r="BK369" s="17">
        <f t="shared" si="399"/>
        <v>6.2801827052248141E-2</v>
      </c>
      <c r="BL369" s="17">
        <f t="shared" si="399"/>
        <v>-0.21198575436036943</v>
      </c>
      <c r="BM369" s="17">
        <f t="shared" si="399"/>
        <v>-0.10474813302895214</v>
      </c>
      <c r="BN369" s="17">
        <f t="shared" si="399"/>
        <v>3.0159798602537445E-2</v>
      </c>
      <c r="BO369" s="17">
        <f t="shared" si="399"/>
        <v>-0.1094565696531241</v>
      </c>
      <c r="BP369" s="17">
        <f t="shared" si="399"/>
        <v>-5.9519687686613927E-2</v>
      </c>
      <c r="BQ369" s="17">
        <f t="shared" si="399"/>
        <v>-3.0793201264167871E-2</v>
      </c>
      <c r="BR369" s="17">
        <f t="shared" si="399"/>
        <v>-0.10467063164326247</v>
      </c>
      <c r="BS369" s="17">
        <f t="shared" si="399"/>
        <v>-0.10467063164326247</v>
      </c>
      <c r="BT369" s="17">
        <f t="shared" si="399"/>
        <v>-0.11730285245503402</v>
      </c>
    </row>
    <row r="370" spans="1:72">
      <c r="A370" s="7" t="s">
        <v>281</v>
      </c>
      <c r="B370" s="17">
        <f t="shared" ref="B370:Q370" si="400">CORREL($D$323:$D$361,H$47:H$85)</f>
        <v>0.27790192145564979</v>
      </c>
      <c r="C370" s="17">
        <f t="shared" si="400"/>
        <v>0.35678060521949329</v>
      </c>
      <c r="D370" s="17">
        <f t="shared" si="400"/>
        <v>0.53264411882443818</v>
      </c>
      <c r="E370" s="17">
        <f t="shared" si="400"/>
        <v>0.64342328509166047</v>
      </c>
      <c r="F370" s="17">
        <f t="shared" si="400"/>
        <v>0.41406837195713997</v>
      </c>
      <c r="G370" s="17">
        <f t="shared" si="400"/>
        <v>0.46836085140224315</v>
      </c>
      <c r="H370" s="17">
        <f t="shared" si="400"/>
        <v>0.30483071601091499</v>
      </c>
      <c r="I370" s="17">
        <f t="shared" si="400"/>
        <v>0.41912557160182984</v>
      </c>
      <c r="J370" s="17">
        <f t="shared" si="400"/>
        <v>0.60656044230180184</v>
      </c>
      <c r="K370" s="17">
        <f t="shared" si="400"/>
        <v>0.54837072572448919</v>
      </c>
      <c r="L370" s="17">
        <f t="shared" si="400"/>
        <v>0.50691211044846407</v>
      </c>
      <c r="M370" s="17">
        <f t="shared" si="400"/>
        <v>0.47879397961971748</v>
      </c>
      <c r="N370" s="17">
        <f t="shared" si="400"/>
        <v>0.44363293883806487</v>
      </c>
      <c r="O370" s="17">
        <f t="shared" si="400"/>
        <v>0.43211176056816747</v>
      </c>
      <c r="P370" s="17">
        <f t="shared" si="400"/>
        <v>0.29309136519331036</v>
      </c>
      <c r="Q370" s="17">
        <f t="shared" si="400"/>
        <v>0.10446318943371659</v>
      </c>
      <c r="T370" s="66" t="s">
        <v>224</v>
      </c>
      <c r="U370" s="17">
        <f t="shared" ref="U370:AZ370" si="401">CORREL($C$323:$C$361,CU$197:CU$235)</f>
        <v>2.6056699764457698E-2</v>
      </c>
      <c r="V370" s="17">
        <f t="shared" si="401"/>
        <v>0.10216049087301646</v>
      </c>
      <c r="W370" s="17">
        <f t="shared" si="401"/>
        <v>-2.2743771781843395E-2</v>
      </c>
      <c r="X370" s="17">
        <f t="shared" si="401"/>
        <v>4.7047799057925353E-2</v>
      </c>
      <c r="Y370" s="17">
        <f t="shared" si="401"/>
        <v>-0.14451796939770831</v>
      </c>
      <c r="Z370" s="17">
        <f t="shared" si="401"/>
        <v>6.4797934345988586E-2</v>
      </c>
      <c r="AA370" s="17">
        <f t="shared" si="401"/>
        <v>2.832190375132931E-2</v>
      </c>
      <c r="AB370" s="17">
        <f t="shared" si="401"/>
        <v>-2.7571814049377762E-2</v>
      </c>
      <c r="AC370" s="17">
        <f t="shared" si="401"/>
        <v>0.12820841407506794</v>
      </c>
      <c r="AD370" s="17">
        <f t="shared" si="401"/>
        <v>3.1082969909101105E-2</v>
      </c>
      <c r="AE370" s="17">
        <f t="shared" si="401"/>
        <v>-2.5863773786012269E-2</v>
      </c>
      <c r="AF370" s="17">
        <f t="shared" si="401"/>
        <v>6.6788903564270002E-2</v>
      </c>
      <c r="AG370" s="68">
        <f t="shared" si="401"/>
        <v>2.2650435933355768E-2</v>
      </c>
      <c r="AH370" s="17">
        <f t="shared" si="401"/>
        <v>-0.11373073338574909</v>
      </c>
      <c r="AI370" s="17">
        <f t="shared" si="401"/>
        <v>-0.22827037637701575</v>
      </c>
      <c r="AJ370" s="17">
        <f t="shared" si="401"/>
        <v>-0.34304513568549538</v>
      </c>
      <c r="AK370" s="17">
        <f t="shared" si="401"/>
        <v>-0.23905337026554246</v>
      </c>
      <c r="AL370" s="17">
        <f t="shared" si="401"/>
        <v>-0.11253752104965371</v>
      </c>
      <c r="AM370" s="17">
        <f t="shared" si="401"/>
        <v>-0.12756243318805235</v>
      </c>
      <c r="AN370" s="17">
        <f t="shared" si="401"/>
        <v>-0.18399000489045633</v>
      </c>
      <c r="AO370" s="17">
        <f t="shared" si="401"/>
        <v>2.1011803719197194E-2</v>
      </c>
      <c r="AP370" s="17">
        <f t="shared" si="401"/>
        <v>8.9908627348297562E-2</v>
      </c>
      <c r="AQ370" s="17">
        <f t="shared" si="401"/>
        <v>-0.11860891510039781</v>
      </c>
      <c r="AR370" s="17">
        <f t="shared" si="401"/>
        <v>-0.11967437386541492</v>
      </c>
      <c r="AS370" s="17">
        <f t="shared" si="401"/>
        <v>3.1573050177771497E-2</v>
      </c>
      <c r="AT370" s="68">
        <f t="shared" si="401"/>
        <v>-6.5444895408096782E-2</v>
      </c>
      <c r="AU370" s="17">
        <f t="shared" si="401"/>
        <v>8.9063982773904815E-2</v>
      </c>
      <c r="AV370" s="17">
        <f t="shared" si="401"/>
        <v>0.11055167434622601</v>
      </c>
      <c r="AW370" s="17">
        <f t="shared" si="401"/>
        <v>5.668662925044992E-2</v>
      </c>
      <c r="AX370" s="17">
        <f t="shared" si="401"/>
        <v>0.19592425936286814</v>
      </c>
      <c r="AY370" s="17">
        <f t="shared" si="401"/>
        <v>-8.6956332116543092E-2</v>
      </c>
      <c r="AZ370" s="17">
        <f t="shared" si="401"/>
        <v>0.22412365702125081</v>
      </c>
      <c r="BA370" s="17">
        <f t="shared" ref="BA370:BT370" si="402">CORREL($C$323:$C$361,EA$197:EA$235)</f>
        <v>-0.10758286770063233</v>
      </c>
      <c r="BB370" s="17">
        <f t="shared" si="402"/>
        <v>-7.4457527348375352E-2</v>
      </c>
      <c r="BC370" s="17">
        <f t="shared" si="402"/>
        <v>0.25037144496411656</v>
      </c>
      <c r="BD370" s="17">
        <f t="shared" si="402"/>
        <v>0.16619809151201431</v>
      </c>
      <c r="BE370" s="17">
        <f t="shared" si="402"/>
        <v>9.6557303238485284E-2</v>
      </c>
      <c r="BF370" s="17">
        <f t="shared" si="402"/>
        <v>0.10591581453543196</v>
      </c>
      <c r="BG370" s="68">
        <f t="shared" si="402"/>
        <v>6.7820138148013215E-2</v>
      </c>
      <c r="BH370" s="17">
        <f t="shared" si="402"/>
        <v>5.712396275646494E-2</v>
      </c>
      <c r="BI370" s="17">
        <f t="shared" si="402"/>
        <v>0.34820260174344247</v>
      </c>
      <c r="BJ370" s="17">
        <f t="shared" si="402"/>
        <v>0.29144333277159212</v>
      </c>
      <c r="BK370" s="17">
        <f t="shared" si="402"/>
        <v>0.12618239895947797</v>
      </c>
      <c r="BL370" s="17">
        <f t="shared" si="402"/>
        <v>-0.11070022775396042</v>
      </c>
      <c r="BM370" s="17">
        <f t="shared" si="402"/>
        <v>-2.0389485026116184E-2</v>
      </c>
      <c r="BN370" s="17">
        <f t="shared" si="402"/>
        <v>0.28761124046822917</v>
      </c>
      <c r="BO370" s="17">
        <f t="shared" si="402"/>
        <v>1.6398789113522355E-2</v>
      </c>
      <c r="BP370" s="17">
        <f t="shared" si="402"/>
        <v>-2.7359903195978839E-2</v>
      </c>
      <c r="BQ370" s="17">
        <f t="shared" si="402"/>
        <v>1.0651074890691992E-2</v>
      </c>
      <c r="BR370" s="17">
        <f t="shared" si="402"/>
        <v>-1.2315109753444242E-2</v>
      </c>
      <c r="BS370" s="17">
        <f t="shared" si="402"/>
        <v>-1.2315109753444242E-2</v>
      </c>
      <c r="BT370" s="17">
        <f t="shared" si="402"/>
        <v>3.0729368714363686E-2</v>
      </c>
    </row>
    <row r="371" spans="1:72">
      <c r="A371" s="7" t="s">
        <v>282</v>
      </c>
      <c r="B371" s="17">
        <f t="shared" ref="B371:Q371" si="403">CORREL($E$323:$E$361,H$47:H$85)</f>
        <v>6.0113690829127077E-2</v>
      </c>
      <c r="C371" s="17">
        <f t="shared" si="403"/>
        <v>-7.8544058647330037E-2</v>
      </c>
      <c r="D371" s="17">
        <f t="shared" si="403"/>
        <v>9.2042734015748792E-2</v>
      </c>
      <c r="E371" s="17">
        <f t="shared" si="403"/>
        <v>8.6424572676456167E-3</v>
      </c>
      <c r="F371" s="17">
        <f t="shared" si="403"/>
        <v>5.7988092075018725E-2</v>
      </c>
      <c r="G371" s="17">
        <f t="shared" si="403"/>
        <v>7.849884918472419E-2</v>
      </c>
      <c r="H371" s="17">
        <f t="shared" si="403"/>
        <v>-0.22420785402466922</v>
      </c>
      <c r="I371" s="17">
        <f t="shared" si="403"/>
        <v>-2.7447024964601576E-2</v>
      </c>
      <c r="J371" s="17">
        <f t="shared" si="403"/>
        <v>2.243783477258985E-2</v>
      </c>
      <c r="K371" s="17">
        <f t="shared" si="403"/>
        <v>4.526202544731886E-2</v>
      </c>
      <c r="L371" s="17">
        <f t="shared" si="403"/>
        <v>-6.8286270730099751E-3</v>
      </c>
      <c r="M371" s="17">
        <f t="shared" si="403"/>
        <v>-1.1918605837431592E-2</v>
      </c>
      <c r="N371" s="17">
        <f t="shared" si="403"/>
        <v>1.6218914572162145E-2</v>
      </c>
      <c r="O371" s="17">
        <f t="shared" si="403"/>
        <v>-1.0328336797373331E-2</v>
      </c>
      <c r="P371" s="17">
        <f t="shared" si="403"/>
        <v>-9.6823494526997456E-2</v>
      </c>
      <c r="Q371" s="17">
        <f t="shared" si="403"/>
        <v>-0.20760278656185199</v>
      </c>
      <c r="T371" s="66" t="s">
        <v>225</v>
      </c>
      <c r="U371" s="17">
        <f t="shared" ref="U371:AZ371" si="404">CORREL($D$323:$D$361,CU$197:CU$235)</f>
        <v>-2.800004030833874E-2</v>
      </c>
      <c r="V371" s="17">
        <f t="shared" si="404"/>
        <v>-0.16669023380917486</v>
      </c>
      <c r="W371" s="17">
        <f t="shared" si="404"/>
        <v>-2.4420787119508531E-2</v>
      </c>
      <c r="X371" s="17">
        <f t="shared" si="404"/>
        <v>6.0052823011062267E-2</v>
      </c>
      <c r="Y371" s="17">
        <f t="shared" si="404"/>
        <v>0.24745570530154365</v>
      </c>
      <c r="Z371" s="17">
        <f t="shared" si="404"/>
        <v>-1.3280442173182286E-2</v>
      </c>
      <c r="AA371" s="17">
        <f t="shared" si="404"/>
        <v>0.15862086700432862</v>
      </c>
      <c r="AB371" s="17">
        <f t="shared" si="404"/>
        <v>-3.9165958142189927E-2</v>
      </c>
      <c r="AC371" s="17">
        <f t="shared" si="404"/>
        <v>-0.1096411494652362</v>
      </c>
      <c r="AD371" s="17">
        <f t="shared" si="404"/>
        <v>-7.0974390145998184E-2</v>
      </c>
      <c r="AE371" s="17">
        <f t="shared" si="404"/>
        <v>4.1787408196055417E-3</v>
      </c>
      <c r="AF371" s="17">
        <f t="shared" si="404"/>
        <v>0.14955231884186113</v>
      </c>
      <c r="AG371" s="68">
        <f t="shared" si="404"/>
        <v>0.14277104638266908</v>
      </c>
      <c r="AH371" s="17">
        <f t="shared" si="404"/>
        <v>-6.4126087156283818E-2</v>
      </c>
      <c r="AI371" s="17">
        <f t="shared" si="404"/>
        <v>8.3183050262795768E-4</v>
      </c>
      <c r="AJ371" s="17">
        <f t="shared" si="404"/>
        <v>0.12911659853204152</v>
      </c>
      <c r="AK371" s="17">
        <f t="shared" si="404"/>
        <v>0.12770983557172794</v>
      </c>
      <c r="AL371" s="17">
        <f t="shared" si="404"/>
        <v>6.1755690086435222E-2</v>
      </c>
      <c r="AM371" s="17">
        <f t="shared" si="404"/>
        <v>-9.2469236959038414E-2</v>
      </c>
      <c r="AN371" s="17">
        <f t="shared" si="404"/>
        <v>0.12256805423825541</v>
      </c>
      <c r="AO371" s="17">
        <f t="shared" si="404"/>
        <v>-0.20973349058835225</v>
      </c>
      <c r="AP371" s="17">
        <f t="shared" si="404"/>
        <v>-0.28307116349393296</v>
      </c>
      <c r="AQ371" s="17">
        <f t="shared" si="404"/>
        <v>-5.3853695870816232E-2</v>
      </c>
      <c r="AR371" s="17">
        <f t="shared" si="404"/>
        <v>-0.11106637940700417</v>
      </c>
      <c r="AS371" s="17">
        <f t="shared" si="404"/>
        <v>4.991450034036133E-2</v>
      </c>
      <c r="AT371" s="68">
        <f t="shared" si="404"/>
        <v>-3.2119585626561122E-3</v>
      </c>
      <c r="AU371" s="17">
        <f t="shared" si="404"/>
        <v>-5.0096842080574654E-2</v>
      </c>
      <c r="AV371" s="17">
        <f t="shared" si="404"/>
        <v>-0.13058824862876989</v>
      </c>
      <c r="AW371" s="17">
        <f t="shared" si="404"/>
        <v>-2.4355563787400482E-2</v>
      </c>
      <c r="AX371" s="17">
        <f t="shared" si="404"/>
        <v>-4.4078934391412423E-2</v>
      </c>
      <c r="AY371" s="17">
        <f t="shared" si="404"/>
        <v>0.18647584712350343</v>
      </c>
      <c r="AZ371" s="17">
        <f t="shared" si="404"/>
        <v>-6.3196136458100821E-2</v>
      </c>
      <c r="BA371" s="17">
        <f t="shared" ref="BA371:BT371" si="405">CORREL($D$323:$D$361,EA$197:EA$235)</f>
        <v>0.24362277834100721</v>
      </c>
      <c r="BB371" s="17">
        <f t="shared" si="405"/>
        <v>8.7893503760349129E-2</v>
      </c>
      <c r="BC371" s="17">
        <f t="shared" si="405"/>
        <v>-0.12972864279606391</v>
      </c>
      <c r="BD371" s="17">
        <f t="shared" si="405"/>
        <v>-0.1109391199856538</v>
      </c>
      <c r="BE371" s="17">
        <f t="shared" si="405"/>
        <v>4.4812566650697952E-2</v>
      </c>
      <c r="BF371" s="17">
        <f t="shared" si="405"/>
        <v>-7.7693269695179826E-2</v>
      </c>
      <c r="BG371" s="68">
        <f t="shared" si="405"/>
        <v>5.6157849821127148E-2</v>
      </c>
      <c r="BH371" s="17">
        <f t="shared" si="405"/>
        <v>4.7192759477901913E-2</v>
      </c>
      <c r="BI371" s="17">
        <f t="shared" si="405"/>
        <v>-0.17236903421635849</v>
      </c>
      <c r="BJ371" s="17">
        <f t="shared" si="405"/>
        <v>-0.19109902666572851</v>
      </c>
      <c r="BK371" s="17">
        <f t="shared" si="405"/>
        <v>3.2311854476237217E-2</v>
      </c>
      <c r="BL371" s="17">
        <f t="shared" si="405"/>
        <v>0.31424024344678819</v>
      </c>
      <c r="BM371" s="17">
        <f t="shared" si="405"/>
        <v>0.11124950253108871</v>
      </c>
      <c r="BN371" s="17">
        <f t="shared" si="405"/>
        <v>-0.12833963199723808</v>
      </c>
      <c r="BO371" s="17">
        <f t="shared" si="405"/>
        <v>7.2036163618229523E-2</v>
      </c>
      <c r="BP371" s="17">
        <f t="shared" si="405"/>
        <v>9.8883029696202732E-2</v>
      </c>
      <c r="BQ371" s="17">
        <f t="shared" si="405"/>
        <v>-4.4427016785190329E-2</v>
      </c>
      <c r="BR371" s="17">
        <f t="shared" si="405"/>
        <v>8.6865658991285538E-2</v>
      </c>
      <c r="BS371" s="17">
        <f t="shared" si="405"/>
        <v>8.6865658991285538E-2</v>
      </c>
      <c r="BT371" s="17">
        <f t="shared" si="405"/>
        <v>0.19915255135487808</v>
      </c>
    </row>
    <row r="372" spans="1:72">
      <c r="A372" s="7" t="s">
        <v>269</v>
      </c>
      <c r="B372" s="17">
        <f t="shared" ref="B372:Q372" si="406">CORREL($F$323:$F$361,H$47:H$85)</f>
        <v>-0.2264026729008006</v>
      </c>
      <c r="C372" s="17">
        <f t="shared" si="406"/>
        <v>-0.18306654216596741</v>
      </c>
      <c r="D372" s="17">
        <f t="shared" si="406"/>
        <v>-0.12082339594397776</v>
      </c>
      <c r="E372" s="17">
        <f t="shared" si="406"/>
        <v>-0.13013612548551357</v>
      </c>
      <c r="F372" s="17">
        <f t="shared" si="406"/>
        <v>9.0019316593878809E-2</v>
      </c>
      <c r="G372" s="17">
        <f t="shared" si="406"/>
        <v>1.4422054954631933E-3</v>
      </c>
      <c r="H372" s="17">
        <f t="shared" si="406"/>
        <v>-0.4087613625861013</v>
      </c>
      <c r="I372" s="17">
        <f t="shared" si="406"/>
        <v>-0.44555872063696117</v>
      </c>
      <c r="J372" s="17">
        <f t="shared" si="406"/>
        <v>-0.27227520391911597</v>
      </c>
      <c r="K372" s="17">
        <f t="shared" si="406"/>
        <v>-0.34248062196825718</v>
      </c>
      <c r="L372" s="17">
        <f t="shared" si="406"/>
        <v>-0.34225586088311988</v>
      </c>
      <c r="M372" s="17">
        <f t="shared" si="406"/>
        <v>-0.34613082332450029</v>
      </c>
      <c r="N372" s="17">
        <f t="shared" si="406"/>
        <v>-0.3537365613805365</v>
      </c>
      <c r="O372" s="17">
        <f t="shared" si="406"/>
        <v>-0.44378119014539724</v>
      </c>
      <c r="P372" s="17">
        <f t="shared" si="406"/>
        <v>-0.48209805829958402</v>
      </c>
      <c r="Q372" s="17">
        <f t="shared" si="406"/>
        <v>-0.21366031980291381</v>
      </c>
      <c r="T372" s="66" t="s">
        <v>226</v>
      </c>
      <c r="U372" s="17">
        <f t="shared" ref="U372:AZ372" si="407">CORREL($E$323:$E$361,CU$197:CU$235)</f>
        <v>-0.32209517519478181</v>
      </c>
      <c r="V372" s="17">
        <f t="shared" si="407"/>
        <v>-0.11043854441255006</v>
      </c>
      <c r="W372" s="17">
        <f t="shared" si="407"/>
        <v>-0.25085502353420847</v>
      </c>
      <c r="X372" s="17">
        <f t="shared" si="407"/>
        <v>-0.32134029744475917</v>
      </c>
      <c r="Y372" s="17">
        <f t="shared" si="407"/>
        <v>-0.3638515214861604</v>
      </c>
      <c r="Z372" s="17">
        <f t="shared" si="407"/>
        <v>-0.29868723969725602</v>
      </c>
      <c r="AA372" s="17">
        <f t="shared" si="407"/>
        <v>-0.29011805898902926</v>
      </c>
      <c r="AB372" s="17">
        <f t="shared" si="407"/>
        <v>-0.38737368541790007</v>
      </c>
      <c r="AC372" s="17">
        <f t="shared" si="407"/>
        <v>-0.31015613056295671</v>
      </c>
      <c r="AD372" s="17">
        <f t="shared" si="407"/>
        <v>-0.34327088057100441</v>
      </c>
      <c r="AE372" s="17">
        <f t="shared" si="407"/>
        <v>-0.21019636957841314</v>
      </c>
      <c r="AF372" s="17">
        <f t="shared" si="407"/>
        <v>-0.26398902973975791</v>
      </c>
      <c r="AG372" s="68">
        <f t="shared" si="407"/>
        <v>-0.40768140879125175</v>
      </c>
      <c r="AH372" s="17">
        <f t="shared" si="407"/>
        <v>-0.21091078051999068</v>
      </c>
      <c r="AI372" s="17">
        <f t="shared" si="407"/>
        <v>-0.18264226941875997</v>
      </c>
      <c r="AJ372" s="17">
        <f t="shared" si="407"/>
        <v>-0.25354344724410238</v>
      </c>
      <c r="AK372" s="17">
        <f t="shared" si="407"/>
        <v>-0.257994862774026</v>
      </c>
      <c r="AL372" s="17">
        <f t="shared" si="407"/>
        <v>-0.10931332875973154</v>
      </c>
      <c r="AM372" s="17">
        <f t="shared" si="407"/>
        <v>-0.13696242544087661</v>
      </c>
      <c r="AN372" s="17">
        <f t="shared" si="407"/>
        <v>-0.22261971617969911</v>
      </c>
      <c r="AO372" s="17">
        <f t="shared" si="407"/>
        <v>7.5708631749651211E-3</v>
      </c>
      <c r="AP372" s="17">
        <f t="shared" si="407"/>
        <v>-0.25897403429733695</v>
      </c>
      <c r="AQ372" s="17">
        <f t="shared" si="407"/>
        <v>-0.32044685022558395</v>
      </c>
      <c r="AR372" s="17">
        <f t="shared" si="407"/>
        <v>-5.9367285253495113E-2</v>
      </c>
      <c r="AS372" s="17">
        <f t="shared" si="407"/>
        <v>-0.39426439814752801</v>
      </c>
      <c r="AT372" s="68">
        <f t="shared" si="407"/>
        <v>-0.21782011902308865</v>
      </c>
      <c r="AU372" s="17">
        <f t="shared" si="407"/>
        <v>-0.31752201219681492</v>
      </c>
      <c r="AV372" s="17">
        <f t="shared" si="407"/>
        <v>3.932663597378639E-2</v>
      </c>
      <c r="AW372" s="17">
        <f t="shared" si="407"/>
        <v>-0.10705274559068113</v>
      </c>
      <c r="AX372" s="17">
        <f t="shared" si="407"/>
        <v>-0.19788238772682856</v>
      </c>
      <c r="AY372" s="17">
        <f t="shared" si="407"/>
        <v>-0.32782219447659811</v>
      </c>
      <c r="AZ372" s="17">
        <f t="shared" si="407"/>
        <v>-0.28972183889454339</v>
      </c>
      <c r="BA372" s="17">
        <f t="shared" ref="BA372:BT372" si="408">CORREL($E$323:$E$361,EA$197:EA$235)</f>
        <v>-0.20327405406927204</v>
      </c>
      <c r="BB372" s="17">
        <f t="shared" si="408"/>
        <v>-0.46588069624829381</v>
      </c>
      <c r="BC372" s="17">
        <f t="shared" si="408"/>
        <v>-0.22900891159505768</v>
      </c>
      <c r="BD372" s="17">
        <f t="shared" si="408"/>
        <v>-0.16319707895165564</v>
      </c>
      <c r="BE372" s="17">
        <f t="shared" si="408"/>
        <v>-0.30187892786862192</v>
      </c>
      <c r="BF372" s="17">
        <f t="shared" si="408"/>
        <v>-2.5198210614383678E-2</v>
      </c>
      <c r="BG372" s="68">
        <f t="shared" si="408"/>
        <v>-0.32309089343863401</v>
      </c>
      <c r="BH372" s="17">
        <f t="shared" si="408"/>
        <v>-0.17785306921073724</v>
      </c>
      <c r="BI372" s="17">
        <f t="shared" si="408"/>
        <v>-4.6444755062219102E-2</v>
      </c>
      <c r="BJ372" s="17">
        <f t="shared" si="408"/>
        <v>-0.11216902563163257</v>
      </c>
      <c r="BK372" s="17">
        <f t="shared" si="408"/>
        <v>-0.14730502190612629</v>
      </c>
      <c r="BL372" s="17">
        <f t="shared" si="408"/>
        <v>-0.35559704596298108</v>
      </c>
      <c r="BM372" s="17">
        <f t="shared" si="408"/>
        <v>-0.19918738769283159</v>
      </c>
      <c r="BN372" s="17">
        <f t="shared" si="408"/>
        <v>-5.9705821931704296E-2</v>
      </c>
      <c r="BO372" s="17">
        <f t="shared" si="408"/>
        <v>-0.28733304384176611</v>
      </c>
      <c r="BP372" s="17">
        <f t="shared" si="408"/>
        <v>-0.18550603848001926</v>
      </c>
      <c r="BQ372" s="17">
        <f t="shared" si="408"/>
        <v>-0.31301555119229268</v>
      </c>
      <c r="BR372" s="17">
        <f t="shared" si="408"/>
        <v>-9.1479550030715326E-2</v>
      </c>
      <c r="BS372" s="17">
        <f t="shared" si="408"/>
        <v>-9.1479550030715326E-2</v>
      </c>
      <c r="BT372" s="17">
        <f t="shared" si="408"/>
        <v>-0.24624675471630619</v>
      </c>
    </row>
    <row r="373" spans="1:72">
      <c r="A373" s="7" t="s">
        <v>271</v>
      </c>
      <c r="B373" s="17">
        <f t="shared" ref="B373:Q373" si="409">CORREL($G$323:$G$361,H$47:H$85)</f>
        <v>-0.20596556008188863</v>
      </c>
      <c r="C373" s="17">
        <f t="shared" si="409"/>
        <v>-0.25809802470991949</v>
      </c>
      <c r="D373" s="17">
        <f t="shared" si="409"/>
        <v>-0.45969901939176583</v>
      </c>
      <c r="E373" s="17">
        <f t="shared" si="409"/>
        <v>-0.55315652871514354</v>
      </c>
      <c r="F373" s="17">
        <f t="shared" si="409"/>
        <v>-0.39546393087674586</v>
      </c>
      <c r="G373" s="17">
        <f t="shared" si="409"/>
        <v>-0.44481206388300626</v>
      </c>
      <c r="H373" s="17">
        <f t="shared" si="409"/>
        <v>-8.1831176625353233E-2</v>
      </c>
      <c r="I373" s="17">
        <f t="shared" si="409"/>
        <v>-0.27543703091062582</v>
      </c>
      <c r="J373" s="17">
        <f t="shared" si="409"/>
        <v>-0.47677100914824788</v>
      </c>
      <c r="K373" s="17">
        <f t="shared" si="409"/>
        <v>-0.433193305330836</v>
      </c>
      <c r="L373" s="17">
        <f t="shared" si="409"/>
        <v>-0.42711954879193936</v>
      </c>
      <c r="M373" s="17">
        <f t="shared" si="409"/>
        <v>-0.40055133731047909</v>
      </c>
      <c r="N373" s="17">
        <f t="shared" si="409"/>
        <v>-0.36344880105081884</v>
      </c>
      <c r="O373" s="17">
        <f t="shared" si="409"/>
        <v>-0.27231928318398313</v>
      </c>
      <c r="P373" s="17">
        <f t="shared" si="409"/>
        <v>-0.11002071806100341</v>
      </c>
      <c r="Q373" s="17">
        <f t="shared" si="409"/>
        <v>-7.7898943957732475E-2</v>
      </c>
      <c r="T373" s="66" t="s">
        <v>161</v>
      </c>
      <c r="U373" s="17">
        <f t="shared" ref="U373:AZ373" si="410">CORREL($F$323:$F$361,CU$197:CU$235)</f>
        <v>1.0795790029505415E-3</v>
      </c>
      <c r="V373" s="17">
        <f t="shared" si="410"/>
        <v>1.6425667276049414E-2</v>
      </c>
      <c r="W373" s="17">
        <f t="shared" si="410"/>
        <v>4.5818270519181088E-2</v>
      </c>
      <c r="X373" s="17">
        <f t="shared" si="410"/>
        <v>-5.9074860806167119E-2</v>
      </c>
      <c r="Y373" s="17">
        <f t="shared" si="410"/>
        <v>0.19920208381736465</v>
      </c>
      <c r="Z373" s="17">
        <f t="shared" si="410"/>
        <v>8.581191833351768E-3</v>
      </c>
      <c r="AA373" s="17">
        <f t="shared" si="410"/>
        <v>2.2658760039887482E-2</v>
      </c>
      <c r="AB373" s="17">
        <f t="shared" si="410"/>
        <v>0.23371306858320887</v>
      </c>
      <c r="AC373" s="17">
        <f t="shared" si="410"/>
        <v>-0.13175473655613462</v>
      </c>
      <c r="AD373" s="17">
        <f t="shared" si="410"/>
        <v>-0.14828990591099925</v>
      </c>
      <c r="AE373" s="17">
        <f t="shared" si="410"/>
        <v>5.1391768828784677E-2</v>
      </c>
      <c r="AF373" s="17">
        <f t="shared" si="410"/>
        <v>-0.26993335487844267</v>
      </c>
      <c r="AG373" s="68">
        <f t="shared" si="410"/>
        <v>-2.6859482154428148E-2</v>
      </c>
      <c r="AH373" s="17">
        <f t="shared" si="410"/>
        <v>0.3269099431871183</v>
      </c>
      <c r="AI373" s="17">
        <f t="shared" si="410"/>
        <v>-2.0472806693150915E-2</v>
      </c>
      <c r="AJ373" s="17">
        <f t="shared" si="410"/>
        <v>-4.8234218096181704E-2</v>
      </c>
      <c r="AK373" s="17">
        <f t="shared" si="410"/>
        <v>0.11879649458596667</v>
      </c>
      <c r="AL373" s="17">
        <f t="shared" si="410"/>
        <v>0.34532272406783676</v>
      </c>
      <c r="AM373" s="17">
        <f t="shared" si="410"/>
        <v>0.38369393940469709</v>
      </c>
      <c r="AN373" s="17">
        <f t="shared" si="410"/>
        <v>0.2795370175615472</v>
      </c>
      <c r="AO373" s="17">
        <f t="shared" si="410"/>
        <v>0.41106840740751666</v>
      </c>
      <c r="AP373" s="17">
        <f t="shared" si="410"/>
        <v>0.1645630262145551</v>
      </c>
      <c r="AQ373" s="17">
        <f t="shared" si="410"/>
        <v>2.7331145416218896E-4</v>
      </c>
      <c r="AR373" s="17">
        <f t="shared" si="410"/>
        <v>0.30122841137780193</v>
      </c>
      <c r="AS373" s="17">
        <f t="shared" si="410"/>
        <v>0.31495510600607918</v>
      </c>
      <c r="AT373" s="68">
        <f t="shared" si="410"/>
        <v>0.37964411073529586</v>
      </c>
      <c r="AU373" s="17">
        <f t="shared" si="410"/>
        <v>0.14215160552079889</v>
      </c>
      <c r="AV373" s="17">
        <f t="shared" si="410"/>
        <v>0.20775122228789017</v>
      </c>
      <c r="AW373" s="17">
        <f t="shared" si="410"/>
        <v>0.19157724629548176</v>
      </c>
      <c r="AX373" s="17">
        <f t="shared" si="410"/>
        <v>0.13677843613217766</v>
      </c>
      <c r="AY373" s="17">
        <f t="shared" si="410"/>
        <v>0.29027405732823869</v>
      </c>
      <c r="AZ373" s="17">
        <f t="shared" si="410"/>
        <v>0.14384098232690445</v>
      </c>
      <c r="BA373" s="17">
        <f t="shared" ref="BA373:BT373" si="411">CORREL($F$323:$F$361,EA$197:EA$235)</f>
        <v>0.26244467621564754</v>
      </c>
      <c r="BB373" s="17">
        <f t="shared" si="411"/>
        <v>0.26663429351980689</v>
      </c>
      <c r="BC373" s="17">
        <f t="shared" si="411"/>
        <v>-2.1861420634085787E-2</v>
      </c>
      <c r="BD373" s="17">
        <f t="shared" si="411"/>
        <v>-9.6766905414923124E-2</v>
      </c>
      <c r="BE373" s="17">
        <f t="shared" si="411"/>
        <v>0.21770425399356394</v>
      </c>
      <c r="BF373" s="17">
        <f t="shared" si="411"/>
        <v>3.0749353796374911E-2</v>
      </c>
      <c r="BG373" s="68">
        <f t="shared" si="411"/>
        <v>0.20903200432327296</v>
      </c>
      <c r="BH373" s="17">
        <f t="shared" si="411"/>
        <v>-0.42528360008996252</v>
      </c>
      <c r="BI373" s="17">
        <f t="shared" si="411"/>
        <v>-0.20284647486848234</v>
      </c>
      <c r="BJ373" s="17">
        <f t="shared" si="411"/>
        <v>-0.18933353687497892</v>
      </c>
      <c r="BK373" s="17">
        <f t="shared" si="411"/>
        <v>-0.37740915531923869</v>
      </c>
      <c r="BL373" s="17">
        <f t="shared" si="411"/>
        <v>-0.36759709573818294</v>
      </c>
      <c r="BM373" s="17">
        <f t="shared" si="411"/>
        <v>-0.42666357695823537</v>
      </c>
      <c r="BN373" s="17">
        <f t="shared" si="411"/>
        <v>-0.45637504457051958</v>
      </c>
      <c r="BO373" s="17">
        <f t="shared" si="411"/>
        <v>-0.44405555680554376</v>
      </c>
      <c r="BP373" s="17">
        <f t="shared" si="411"/>
        <v>-0.31865945705641374</v>
      </c>
      <c r="BQ373" s="17">
        <f t="shared" si="411"/>
        <v>-0.15243078654746234</v>
      </c>
      <c r="BR373" s="17">
        <f t="shared" si="411"/>
        <v>-0.41574068998905483</v>
      </c>
      <c r="BS373" s="17">
        <f t="shared" si="411"/>
        <v>-0.41574068998905483</v>
      </c>
      <c r="BT373" s="17">
        <f t="shared" si="411"/>
        <v>-0.52984555354595919</v>
      </c>
    </row>
    <row r="374" spans="1:72">
      <c r="A374" s="7" t="s">
        <v>272</v>
      </c>
      <c r="B374" s="17">
        <f t="shared" ref="B374:Q374" si="412">CORREL($H$323:$H$361,H$47:H$85)</f>
        <v>-0.15574568308864009</v>
      </c>
      <c r="C374" s="17">
        <f t="shared" si="412"/>
        <v>-0.12087062983836157</v>
      </c>
      <c r="D374" s="17">
        <f t="shared" si="412"/>
        <v>-0.37542089006383617</v>
      </c>
      <c r="E374" s="17">
        <f t="shared" si="412"/>
        <v>-0.41111809411327715</v>
      </c>
      <c r="F374" s="17">
        <f t="shared" si="412"/>
        <v>-0.3370316867197195</v>
      </c>
      <c r="G374" s="17">
        <f t="shared" si="412"/>
        <v>-0.39189445497469405</v>
      </c>
      <c r="H374" s="17">
        <f t="shared" si="412"/>
        <v>7.6712290622415094E-2</v>
      </c>
      <c r="I374" s="17">
        <f t="shared" si="412"/>
        <v>-0.13899522932232503</v>
      </c>
      <c r="J374" s="17">
        <f t="shared" si="412"/>
        <v>-0.2424498479208278</v>
      </c>
      <c r="K374" s="17">
        <f t="shared" si="412"/>
        <v>-0.18681941118076809</v>
      </c>
      <c r="L374" s="17">
        <f t="shared" si="412"/>
        <v>-0.18808759569104447</v>
      </c>
      <c r="M374" s="17">
        <f t="shared" si="412"/>
        <v>-0.18541955165769128</v>
      </c>
      <c r="N374" s="17">
        <f t="shared" si="412"/>
        <v>-0.17249305313077049</v>
      </c>
      <c r="O374" s="17">
        <f t="shared" si="412"/>
        <v>-0.18629683931486896</v>
      </c>
      <c r="P374" s="17">
        <f t="shared" si="412"/>
        <v>-2.0342118579705835E-2</v>
      </c>
      <c r="Q374" s="17">
        <f t="shared" si="412"/>
        <v>4.4288256261372186E-2</v>
      </c>
      <c r="T374" s="66" t="s">
        <v>211</v>
      </c>
      <c r="U374" s="17">
        <f t="shared" ref="U374:AZ374" si="413">CORREL($G$323:$G$361,CU$197:CU$235)</f>
        <v>0.28053345282240094</v>
      </c>
      <c r="V374" s="17">
        <f t="shared" si="413"/>
        <v>0.24300147344053849</v>
      </c>
      <c r="W374" s="17">
        <f t="shared" si="413"/>
        <v>9.247011521009281E-2</v>
      </c>
      <c r="X374" s="17">
        <f t="shared" si="413"/>
        <v>0.16983922361733148</v>
      </c>
      <c r="Y374" s="17">
        <f t="shared" si="413"/>
        <v>0.1211987126875215</v>
      </c>
      <c r="Z374" s="17">
        <f t="shared" si="413"/>
        <v>0.1781056308525629</v>
      </c>
      <c r="AA374" s="17">
        <f t="shared" si="413"/>
        <v>-1.4745364617804738E-2</v>
      </c>
      <c r="AB374" s="17">
        <f t="shared" si="413"/>
        <v>0.3475220450417939</v>
      </c>
      <c r="AC374" s="17">
        <f t="shared" si="413"/>
        <v>0.26721797529389202</v>
      </c>
      <c r="AD374" s="17">
        <f t="shared" si="413"/>
        <v>0.15696768962944707</v>
      </c>
      <c r="AE374" s="17">
        <f t="shared" si="413"/>
        <v>0.21126605578308369</v>
      </c>
      <c r="AF374" s="17">
        <f t="shared" si="413"/>
        <v>-2.7008643497873585E-2</v>
      </c>
      <c r="AG374" s="68">
        <f t="shared" si="413"/>
        <v>0.14673909090435466</v>
      </c>
      <c r="AH374" s="17">
        <f t="shared" si="413"/>
        <v>0.21553728665293037</v>
      </c>
      <c r="AI374" s="17">
        <f t="shared" si="413"/>
        <v>0.28401644218296856</v>
      </c>
      <c r="AJ374" s="17">
        <f t="shared" si="413"/>
        <v>0.18801119760271867</v>
      </c>
      <c r="AK374" s="17">
        <f t="shared" si="413"/>
        <v>0.19846878564976492</v>
      </c>
      <c r="AL374" s="17">
        <f t="shared" si="413"/>
        <v>0.16906829880944904</v>
      </c>
      <c r="AM374" s="17">
        <f t="shared" si="413"/>
        <v>0.1415225067372009</v>
      </c>
      <c r="AN374" s="17">
        <f t="shared" si="413"/>
        <v>0.13326692252908878</v>
      </c>
      <c r="AO374" s="17">
        <f t="shared" si="413"/>
        <v>0.3005250558601813</v>
      </c>
      <c r="AP374" s="17">
        <f t="shared" si="413"/>
        <v>0.48589006924362804</v>
      </c>
      <c r="AQ374" s="17">
        <f t="shared" si="413"/>
        <v>0.28063674369132174</v>
      </c>
      <c r="AR374" s="17">
        <f t="shared" si="413"/>
        <v>0.2624812581487167</v>
      </c>
      <c r="AS374" s="17">
        <f t="shared" si="413"/>
        <v>0.14229010339496639</v>
      </c>
      <c r="AT374" s="68">
        <f t="shared" si="413"/>
        <v>0.27063614376533884</v>
      </c>
      <c r="AU374" s="17">
        <f t="shared" si="413"/>
        <v>0.28001563801262275</v>
      </c>
      <c r="AV374" s="17">
        <f t="shared" si="413"/>
        <v>0.12949845164312457</v>
      </c>
      <c r="AW374" s="17">
        <f t="shared" si="413"/>
        <v>8.4896571111350173E-3</v>
      </c>
      <c r="AX374" s="17">
        <f t="shared" si="413"/>
        <v>0.25135378900178623</v>
      </c>
      <c r="AY374" s="17">
        <f t="shared" si="413"/>
        <v>0.13375349495753008</v>
      </c>
      <c r="AZ374" s="17">
        <f t="shared" si="413"/>
        <v>0.19700524500439215</v>
      </c>
      <c r="BA374" s="17">
        <f t="shared" ref="BA374:BT374" si="414">CORREL($G$323:$G$361,EA$197:EA$235)</f>
        <v>7.4078400078336146E-3</v>
      </c>
      <c r="BB374" s="17">
        <f t="shared" si="414"/>
        <v>0.16361715448103772</v>
      </c>
      <c r="BC374" s="17">
        <f t="shared" si="414"/>
        <v>0.16602483111642286</v>
      </c>
      <c r="BD374" s="17">
        <f t="shared" si="414"/>
        <v>0.19983960738620285</v>
      </c>
      <c r="BE374" s="17">
        <f t="shared" si="414"/>
        <v>0.15151562386352707</v>
      </c>
      <c r="BF374" s="17">
        <f t="shared" si="414"/>
        <v>0.14833215093347923</v>
      </c>
      <c r="BG374" s="68">
        <f t="shared" si="414"/>
        <v>0.21035776198457187</v>
      </c>
      <c r="BH374" s="17">
        <f t="shared" si="414"/>
        <v>0.12433308330819262</v>
      </c>
      <c r="BI374" s="17">
        <f t="shared" si="414"/>
        <v>-2.4004426638483373E-2</v>
      </c>
      <c r="BJ374" s="17">
        <f t="shared" si="414"/>
        <v>-2.547651245863183E-2</v>
      </c>
      <c r="BK374" s="17">
        <f t="shared" si="414"/>
        <v>-0.13934367863762451</v>
      </c>
      <c r="BL374" s="17">
        <f t="shared" si="414"/>
        <v>-0.10225308258445596</v>
      </c>
      <c r="BM374" s="17">
        <f t="shared" si="414"/>
        <v>4.7404561266916806E-2</v>
      </c>
      <c r="BN374" s="17">
        <f t="shared" si="414"/>
        <v>-0.11409179907086986</v>
      </c>
      <c r="BO374" s="17">
        <f t="shared" si="414"/>
        <v>0.20506385448363215</v>
      </c>
      <c r="BP374" s="17">
        <f t="shared" si="414"/>
        <v>7.0414323737826986E-3</v>
      </c>
      <c r="BQ374" s="17">
        <f t="shared" si="414"/>
        <v>8.2564268984619354E-2</v>
      </c>
      <c r="BR374" s="17">
        <f t="shared" si="414"/>
        <v>1.2595307173905734E-2</v>
      </c>
      <c r="BS374" s="17">
        <f t="shared" si="414"/>
        <v>1.2595307173905734E-2</v>
      </c>
      <c r="BT374" s="17">
        <f t="shared" si="414"/>
        <v>-0.14580589189825072</v>
      </c>
    </row>
    <row r="375" spans="1:72">
      <c r="A375" s="7" t="s">
        <v>283</v>
      </c>
      <c r="B375" s="17">
        <f t="shared" ref="B375:Q375" si="415">CORREL($I$323:$I$361,H$47:H$85)</f>
        <v>4.0682104695704768E-2</v>
      </c>
      <c r="C375" s="17">
        <f t="shared" si="415"/>
        <v>-0.11356549391775914</v>
      </c>
      <c r="D375" s="17">
        <f t="shared" si="415"/>
        <v>-0.26660543919653312</v>
      </c>
      <c r="E375" s="17">
        <f t="shared" si="415"/>
        <v>-0.41770028753721211</v>
      </c>
      <c r="F375" s="17">
        <f t="shared" si="415"/>
        <v>-0.40962213128922181</v>
      </c>
      <c r="G375" s="17">
        <f t="shared" si="415"/>
        <v>-0.40641456163869999</v>
      </c>
      <c r="H375" s="17">
        <f t="shared" si="415"/>
        <v>1.1032784646284533E-2</v>
      </c>
      <c r="I375" s="17">
        <f t="shared" si="415"/>
        <v>-0.18386299096958844</v>
      </c>
      <c r="J375" s="17">
        <f t="shared" si="415"/>
        <v>-0.49032584049541067</v>
      </c>
      <c r="K375" s="17">
        <f t="shared" si="415"/>
        <v>-0.44406680575986612</v>
      </c>
      <c r="L375" s="17">
        <f t="shared" si="415"/>
        <v>-0.3795723364748621</v>
      </c>
      <c r="M375" s="17">
        <f t="shared" si="415"/>
        <v>-0.33311131069703054</v>
      </c>
      <c r="N375" s="17">
        <f t="shared" si="415"/>
        <v>-0.31543694568666408</v>
      </c>
      <c r="O375" s="17">
        <f t="shared" si="415"/>
        <v>-0.17149278939291829</v>
      </c>
      <c r="P375" s="17">
        <f t="shared" si="415"/>
        <v>1.17323632393094E-2</v>
      </c>
      <c r="Q375" s="17">
        <f t="shared" si="415"/>
        <v>-0.14972763490515009</v>
      </c>
      <c r="T375" s="66" t="s">
        <v>202</v>
      </c>
      <c r="U375" s="17">
        <f t="shared" ref="U375:AZ375" si="416">CORREL($H$323:$H$361,CU$197:CU$235)</f>
        <v>0.37218175921399227</v>
      </c>
      <c r="V375" s="17">
        <f t="shared" si="416"/>
        <v>0.2684587499137957</v>
      </c>
      <c r="W375" s="17">
        <f t="shared" si="416"/>
        <v>0.2219940100237757</v>
      </c>
      <c r="X375" s="17">
        <f t="shared" si="416"/>
        <v>0.17985782587970486</v>
      </c>
      <c r="Y375" s="17">
        <f t="shared" si="416"/>
        <v>5.1146563677963212E-2</v>
      </c>
      <c r="Z375" s="17">
        <f t="shared" si="416"/>
        <v>0.30344463163386698</v>
      </c>
      <c r="AA375" s="17">
        <f t="shared" si="416"/>
        <v>0.1269371403211968</v>
      </c>
      <c r="AB375" s="17">
        <f t="shared" si="416"/>
        <v>0.2514987214198291</v>
      </c>
      <c r="AC375" s="17">
        <f t="shared" si="416"/>
        <v>0.38223927916409783</v>
      </c>
      <c r="AD375" s="17">
        <f t="shared" si="416"/>
        <v>0.44098001561493594</v>
      </c>
      <c r="AE375" s="17">
        <f t="shared" si="416"/>
        <v>0.24151412851924822</v>
      </c>
      <c r="AF375" s="17">
        <f t="shared" si="416"/>
        <v>0.18515380598488781</v>
      </c>
      <c r="AG375" s="68">
        <f t="shared" si="416"/>
        <v>0.19205520601786241</v>
      </c>
      <c r="AH375" s="17">
        <f t="shared" si="416"/>
        <v>0.28168827358431986</v>
      </c>
      <c r="AI375" s="17">
        <f t="shared" si="416"/>
        <v>0.37652721042388376</v>
      </c>
      <c r="AJ375" s="17">
        <f t="shared" si="416"/>
        <v>0.31713296275659814</v>
      </c>
      <c r="AK375" s="17">
        <f t="shared" si="416"/>
        <v>0.29868312219472432</v>
      </c>
      <c r="AL375" s="17">
        <f t="shared" si="416"/>
        <v>5.9585276075661567E-2</v>
      </c>
      <c r="AM375" s="17">
        <f t="shared" si="416"/>
        <v>0.29815663558916261</v>
      </c>
      <c r="AN375" s="17">
        <f t="shared" si="416"/>
        <v>0.21421054905083903</v>
      </c>
      <c r="AO375" s="17">
        <f t="shared" si="416"/>
        <v>0.23525274821328868</v>
      </c>
      <c r="AP375" s="17">
        <f t="shared" si="416"/>
        <v>0.37446848506114794</v>
      </c>
      <c r="AQ375" s="17">
        <f t="shared" si="416"/>
        <v>0.52052729403290976</v>
      </c>
      <c r="AR375" s="17">
        <f t="shared" si="416"/>
        <v>0.22670922224948756</v>
      </c>
      <c r="AS375" s="17">
        <f t="shared" si="416"/>
        <v>-1.8257098977888606E-2</v>
      </c>
      <c r="AT375" s="68">
        <f t="shared" si="416"/>
        <v>0.1494837576776365</v>
      </c>
      <c r="AU375" s="17">
        <f t="shared" si="416"/>
        <v>0.26195180984229915</v>
      </c>
      <c r="AV375" s="17">
        <f t="shared" si="416"/>
        <v>-7.4964810250054123E-2</v>
      </c>
      <c r="AW375" s="17">
        <f t="shared" si="416"/>
        <v>-2.8626952456082589E-2</v>
      </c>
      <c r="AX375" s="17">
        <f t="shared" si="416"/>
        <v>1.9576891575558246E-2</v>
      </c>
      <c r="AY375" s="17">
        <f t="shared" si="416"/>
        <v>-8.3098994738398976E-2</v>
      </c>
      <c r="AZ375" s="17">
        <f t="shared" si="416"/>
        <v>0.14350822511247724</v>
      </c>
      <c r="BA375" s="17">
        <f t="shared" ref="BA375:BT375" si="417">CORREL($H$323:$H$361,EA$197:EA$235)</f>
        <v>-0.16970133801760279</v>
      </c>
      <c r="BB375" s="17">
        <f t="shared" si="417"/>
        <v>-9.3578152157355269E-3</v>
      </c>
      <c r="BC375" s="17">
        <f t="shared" si="417"/>
        <v>0.21695420318243711</v>
      </c>
      <c r="BD375" s="17">
        <f t="shared" si="417"/>
        <v>0.13356399496909943</v>
      </c>
      <c r="BE375" s="17">
        <f t="shared" si="417"/>
        <v>9.6354954728171977E-3</v>
      </c>
      <c r="BF375" s="17">
        <f t="shared" si="417"/>
        <v>-0.13266235431166365</v>
      </c>
      <c r="BG375" s="68">
        <f t="shared" si="417"/>
        <v>-8.2655237143902563E-2</v>
      </c>
      <c r="BH375" s="17">
        <f t="shared" si="417"/>
        <v>0.2854681771277664</v>
      </c>
      <c r="BI375" s="17">
        <f t="shared" si="417"/>
        <v>0.17015483015533692</v>
      </c>
      <c r="BJ375" s="17">
        <f t="shared" si="417"/>
        <v>0.21605582015285785</v>
      </c>
      <c r="BK375" s="17">
        <f t="shared" si="417"/>
        <v>2.2182867714878773E-2</v>
      </c>
      <c r="BL375" s="17">
        <f t="shared" si="417"/>
        <v>0.18341646213195648</v>
      </c>
      <c r="BM375" s="17">
        <f t="shared" si="417"/>
        <v>0.25301892695083955</v>
      </c>
      <c r="BN375" s="17">
        <f t="shared" si="417"/>
        <v>0.2670088624929603</v>
      </c>
      <c r="BO375" s="17">
        <f t="shared" si="417"/>
        <v>0.33273059548358386</v>
      </c>
      <c r="BP375" s="17">
        <f t="shared" si="417"/>
        <v>0.24000963792566876</v>
      </c>
      <c r="BQ375" s="17">
        <f t="shared" si="417"/>
        <v>0.40478230090308032</v>
      </c>
      <c r="BR375" s="17">
        <f t="shared" si="417"/>
        <v>0.24168339054132598</v>
      </c>
      <c r="BS375" s="17">
        <f t="shared" si="417"/>
        <v>0.24168339054132598</v>
      </c>
      <c r="BT375" s="17">
        <f t="shared" si="417"/>
        <v>0.28642688413588635</v>
      </c>
    </row>
    <row r="376" spans="1:72">
      <c r="A376" s="7" t="s">
        <v>284</v>
      </c>
      <c r="B376" s="17">
        <f t="shared" ref="B376:Q376" si="418">CORREL($J$323:$J$361,H$47:H$85)</f>
        <v>3.0840789883461513E-2</v>
      </c>
      <c r="C376" s="17">
        <f t="shared" si="418"/>
        <v>0.17608994838122133</v>
      </c>
      <c r="D376" s="17">
        <f t="shared" si="418"/>
        <v>0.46300112986233533</v>
      </c>
      <c r="E376" s="17">
        <f t="shared" si="418"/>
        <v>0.64652051753209361</v>
      </c>
      <c r="F376" s="17">
        <f t="shared" si="418"/>
        <v>0.59715402050325761</v>
      </c>
      <c r="G376" s="17">
        <f t="shared" si="418"/>
        <v>0.62866114270870532</v>
      </c>
      <c r="H376" s="17">
        <f t="shared" si="418"/>
        <v>0.21001029475459221</v>
      </c>
      <c r="I376" s="17">
        <f t="shared" si="418"/>
        <v>0.50784820018519183</v>
      </c>
      <c r="J376" s="17">
        <f t="shared" si="418"/>
        <v>0.68370720615473668</v>
      </c>
      <c r="K376" s="17">
        <f t="shared" si="418"/>
        <v>0.64414107670258725</v>
      </c>
      <c r="L376" s="17">
        <f t="shared" si="418"/>
        <v>0.64873569236918915</v>
      </c>
      <c r="M376" s="17">
        <f t="shared" si="418"/>
        <v>0.63468330347226698</v>
      </c>
      <c r="N376" s="17">
        <f t="shared" si="418"/>
        <v>0.59973960124706005</v>
      </c>
      <c r="O376" s="17">
        <f t="shared" si="418"/>
        <v>0.49710700153997139</v>
      </c>
      <c r="P376" s="17">
        <f t="shared" si="418"/>
        <v>0.30030721787706444</v>
      </c>
      <c r="Q376" s="17">
        <f t="shared" si="418"/>
        <v>0.25098588443281533</v>
      </c>
      <c r="T376" s="66" t="s">
        <v>203</v>
      </c>
      <c r="U376" s="17">
        <f t="shared" ref="U376:AZ376" si="419">CORREL($I$323:$I$361,CU$197:CU$235)</f>
        <v>-5.9987335410183397E-2</v>
      </c>
      <c r="V376" s="17">
        <f t="shared" si="419"/>
        <v>-0.14693290471807557</v>
      </c>
      <c r="W376" s="17">
        <f t="shared" si="419"/>
        <v>-0.12868163969640423</v>
      </c>
      <c r="X376" s="17">
        <f t="shared" si="419"/>
        <v>-0.14182351383243841</v>
      </c>
      <c r="Y376" s="17">
        <f t="shared" si="419"/>
        <v>-0.21575750070428815</v>
      </c>
      <c r="Z376" s="17">
        <f t="shared" si="419"/>
        <v>7.5259156531541499E-3</v>
      </c>
      <c r="AA376" s="17">
        <f t="shared" si="419"/>
        <v>-0.11710382791534134</v>
      </c>
      <c r="AB376" s="17">
        <f t="shared" si="419"/>
        <v>-8.1175416653238797E-2</v>
      </c>
      <c r="AC376" s="17">
        <f t="shared" si="419"/>
        <v>8.7558625046073646E-2</v>
      </c>
      <c r="AD376" s="17">
        <f t="shared" si="419"/>
        <v>0.14444743750160349</v>
      </c>
      <c r="AE376" s="17">
        <f t="shared" si="419"/>
        <v>-0.1130815108005418</v>
      </c>
      <c r="AF376" s="17">
        <f t="shared" si="419"/>
        <v>-0.10023748909632475</v>
      </c>
      <c r="AG376" s="68">
        <f t="shared" si="419"/>
        <v>-0.26246567680908056</v>
      </c>
      <c r="AH376" s="17">
        <f t="shared" si="419"/>
        <v>-0.21270980526821304</v>
      </c>
      <c r="AI376" s="17">
        <f t="shared" si="419"/>
        <v>-0.20889293447089885</v>
      </c>
      <c r="AJ376" s="17">
        <f t="shared" si="419"/>
        <v>-0.29398079140382455</v>
      </c>
      <c r="AK376" s="17">
        <f t="shared" si="419"/>
        <v>-0.33374484030354296</v>
      </c>
      <c r="AL376" s="17">
        <f t="shared" si="419"/>
        <v>-0.30148312362158153</v>
      </c>
      <c r="AM376" s="17">
        <f t="shared" si="419"/>
        <v>-0.16328152246154062</v>
      </c>
      <c r="AN376" s="17">
        <f t="shared" si="419"/>
        <v>-0.31428357236018445</v>
      </c>
      <c r="AO376" s="17">
        <f t="shared" si="419"/>
        <v>-0.22402602033468616</v>
      </c>
      <c r="AP376" s="17">
        <f t="shared" si="419"/>
        <v>-5.8082879371806694E-2</v>
      </c>
      <c r="AQ376" s="17">
        <f t="shared" si="419"/>
        <v>-0.11802946877017964</v>
      </c>
      <c r="AR376" s="17">
        <f t="shared" si="419"/>
        <v>-0.19104659728565915</v>
      </c>
      <c r="AS376" s="17">
        <f t="shared" si="419"/>
        <v>-0.16937914598230336</v>
      </c>
      <c r="AT376" s="68">
        <f t="shared" si="419"/>
        <v>-0.38643482028037685</v>
      </c>
      <c r="AU376" s="17">
        <f t="shared" si="419"/>
        <v>-3.2114704683526743E-2</v>
      </c>
      <c r="AV376" s="17">
        <f t="shared" si="419"/>
        <v>-0.14612566874280394</v>
      </c>
      <c r="AW376" s="17">
        <f t="shared" si="419"/>
        <v>-7.1351793533636965E-2</v>
      </c>
      <c r="AX376" s="17">
        <f t="shared" si="419"/>
        <v>-6.700044996150098E-2</v>
      </c>
      <c r="AY376" s="17">
        <f t="shared" si="419"/>
        <v>-1.1259621159827257E-2</v>
      </c>
      <c r="AZ376" s="17">
        <f t="shared" si="419"/>
        <v>6.0374196875021532E-2</v>
      </c>
      <c r="BA376" s="17">
        <f t="shared" ref="BA376:BT376" si="420">CORREL($I$323:$I$361,EA$197:EA$235)</f>
        <v>-0.207641754049709</v>
      </c>
      <c r="BB376" s="17">
        <f t="shared" si="420"/>
        <v>6.614439716817741E-2</v>
      </c>
      <c r="BC376" s="17">
        <f t="shared" si="420"/>
        <v>0.17947799594899885</v>
      </c>
      <c r="BD376" s="17">
        <f t="shared" si="420"/>
        <v>0.26401720367983583</v>
      </c>
      <c r="BE376" s="17">
        <f t="shared" si="420"/>
        <v>-2.7167102452276496E-2</v>
      </c>
      <c r="BF376" s="17">
        <f t="shared" si="420"/>
        <v>-6.2794828239493658E-2</v>
      </c>
      <c r="BG376" s="68">
        <f t="shared" si="420"/>
        <v>-0.1353878420696546</v>
      </c>
      <c r="BH376" s="17">
        <f t="shared" si="420"/>
        <v>8.4399123978584373E-2</v>
      </c>
      <c r="BI376" s="17">
        <f t="shared" si="420"/>
        <v>0.14560714718644863</v>
      </c>
      <c r="BJ376" s="17">
        <f t="shared" si="420"/>
        <v>0.19585909221620124</v>
      </c>
      <c r="BK376" s="17">
        <f t="shared" si="420"/>
        <v>0.1361451130475132</v>
      </c>
      <c r="BL376" s="17">
        <f t="shared" si="420"/>
        <v>-0.15910406788015025</v>
      </c>
      <c r="BM376" s="17">
        <f t="shared" si="420"/>
        <v>6.9194857700869444E-2</v>
      </c>
      <c r="BN376" s="17">
        <f t="shared" si="420"/>
        <v>0.26704695366789516</v>
      </c>
      <c r="BO376" s="17">
        <f t="shared" si="420"/>
        <v>1.6510802075763005E-2</v>
      </c>
      <c r="BP376" s="17">
        <f t="shared" si="420"/>
        <v>5.5042069992211139E-2</v>
      </c>
      <c r="BQ376" s="17">
        <f t="shared" si="420"/>
        <v>0.1200856207755942</v>
      </c>
      <c r="BR376" s="17">
        <f t="shared" si="420"/>
        <v>-1.568770870574884E-3</v>
      </c>
      <c r="BS376" s="17">
        <f t="shared" si="420"/>
        <v>-1.568770870574884E-3</v>
      </c>
      <c r="BT376" s="17">
        <f t="shared" si="420"/>
        <v>-2.8741838982660282E-2</v>
      </c>
    </row>
    <row r="377" spans="1:72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>
        <f>SUMIF(B366:Q376,"&gt;0")-SUMIF(B366:Q376,"&lt;0")</f>
        <v>38.207337741751495</v>
      </c>
      <c r="T377" s="66" t="s">
        <v>212</v>
      </c>
      <c r="U377" s="17">
        <f t="shared" ref="U377:AZ377" si="421">CORREL($J$323:$J$361,CU$197:CU$235)</f>
        <v>-9.8164934196004014E-2</v>
      </c>
      <c r="V377" s="17">
        <f t="shared" si="421"/>
        <v>-3.7036490321778713E-2</v>
      </c>
      <c r="W377" s="17">
        <f t="shared" si="421"/>
        <v>8.5734422229473833E-2</v>
      </c>
      <c r="X377" s="17">
        <f t="shared" si="421"/>
        <v>-1.4652562303348004E-2</v>
      </c>
      <c r="Y377" s="17">
        <f t="shared" si="421"/>
        <v>7.3664320441700001E-2</v>
      </c>
      <c r="Z377" s="17">
        <f t="shared" si="421"/>
        <v>-6.9323600359262869E-2</v>
      </c>
      <c r="AA377" s="17">
        <f t="shared" si="421"/>
        <v>2.5834932926567925E-3</v>
      </c>
      <c r="AB377" s="17">
        <f t="shared" si="421"/>
        <v>-6.6760727280483323E-2</v>
      </c>
      <c r="AC377" s="17">
        <f t="shared" si="421"/>
        <v>-0.21642696438245343</v>
      </c>
      <c r="AD377" s="17">
        <f t="shared" si="421"/>
        <v>-0.16248046200294622</v>
      </c>
      <c r="AE377" s="17">
        <f t="shared" si="421"/>
        <v>-7.7713991562379847E-2</v>
      </c>
      <c r="AF377" s="17">
        <f t="shared" si="421"/>
        <v>0.18944182834430806</v>
      </c>
      <c r="AG377" s="68">
        <f t="shared" si="421"/>
        <v>0.13574219769816998</v>
      </c>
      <c r="AH377" s="17">
        <f t="shared" si="421"/>
        <v>-7.7716354575192687E-2</v>
      </c>
      <c r="AI377" s="17">
        <f t="shared" si="421"/>
        <v>-6.7012581453216855E-2</v>
      </c>
      <c r="AJ377" s="17">
        <f t="shared" si="421"/>
        <v>4.2358731085768403E-2</v>
      </c>
      <c r="AK377" s="17">
        <f t="shared" si="421"/>
        <v>-1.9602625482176561E-2</v>
      </c>
      <c r="AL377" s="17">
        <f t="shared" si="421"/>
        <v>-7.1121453757989395E-2</v>
      </c>
      <c r="AM377" s="17">
        <f t="shared" si="421"/>
        <v>-0.13139344618589463</v>
      </c>
      <c r="AN377" s="17">
        <f t="shared" si="421"/>
        <v>-4.5189044494602509E-2</v>
      </c>
      <c r="AO377" s="17">
        <f t="shared" si="421"/>
        <v>-0.21378189920468768</v>
      </c>
      <c r="AP377" s="17">
        <f t="shared" si="421"/>
        <v>-0.31030813191971118</v>
      </c>
      <c r="AQ377" s="17">
        <f t="shared" si="421"/>
        <v>-0.12590224625252824</v>
      </c>
      <c r="AR377" s="17">
        <f t="shared" si="421"/>
        <v>-0.17579719440748712</v>
      </c>
      <c r="AS377" s="17">
        <f t="shared" si="421"/>
        <v>2.2601055350513936E-2</v>
      </c>
      <c r="AT377" s="68">
        <f t="shared" si="421"/>
        <v>-6.0233499480586511E-2</v>
      </c>
      <c r="AU377" s="17">
        <f t="shared" si="421"/>
        <v>-0.12199595062522813</v>
      </c>
      <c r="AV377" s="17">
        <f t="shared" si="421"/>
        <v>7.0538025593940623E-2</v>
      </c>
      <c r="AW377" s="17">
        <f t="shared" si="421"/>
        <v>0.12730824714335479</v>
      </c>
      <c r="AX377" s="17">
        <f t="shared" si="421"/>
        <v>-0.14686090667807911</v>
      </c>
      <c r="AY377" s="17">
        <f t="shared" si="421"/>
        <v>-2.2403645027936962E-2</v>
      </c>
      <c r="AZ377" s="17">
        <f t="shared" si="421"/>
        <v>-0.10614065916407084</v>
      </c>
      <c r="BA377" s="17">
        <f t="shared" ref="BA377:BT377" si="422">CORREL($J$323:$J$361,EA$197:EA$235)</f>
        <v>5.4237510476223598E-2</v>
      </c>
      <c r="BB377" s="17">
        <f t="shared" si="422"/>
        <v>8.6490762616082476E-2</v>
      </c>
      <c r="BC377" s="17">
        <f t="shared" si="422"/>
        <v>-0.280416750797018</v>
      </c>
      <c r="BD377" s="17">
        <f t="shared" si="422"/>
        <v>-0.2988460322072784</v>
      </c>
      <c r="BE377" s="17">
        <f t="shared" si="422"/>
        <v>-8.1611632967996256E-2</v>
      </c>
      <c r="BF377" s="17">
        <f t="shared" si="422"/>
        <v>6.2197529277957339E-2</v>
      </c>
      <c r="BG377" s="68">
        <f t="shared" si="422"/>
        <v>5.2956866557306498E-2</v>
      </c>
      <c r="BH377" s="17">
        <f t="shared" si="422"/>
        <v>-1.59411824411098E-2</v>
      </c>
      <c r="BI377" s="17">
        <f t="shared" si="422"/>
        <v>-8.0561225152280286E-2</v>
      </c>
      <c r="BJ377" s="17">
        <f t="shared" si="422"/>
        <v>-7.9826722231987585E-2</v>
      </c>
      <c r="BK377" s="17">
        <f t="shared" si="422"/>
        <v>0.14616487754935945</v>
      </c>
      <c r="BL377" s="17">
        <f t="shared" si="422"/>
        <v>0.3349003852618182</v>
      </c>
      <c r="BM377" s="17">
        <f t="shared" si="422"/>
        <v>7.0921922786881753E-2</v>
      </c>
      <c r="BN377" s="17">
        <f t="shared" si="422"/>
        <v>-3.3741072230352241E-2</v>
      </c>
      <c r="BO377" s="17">
        <f t="shared" si="422"/>
        <v>5.972035961502792E-3</v>
      </c>
      <c r="BP377" s="17">
        <f t="shared" si="422"/>
        <v>4.6838971748262063E-2</v>
      </c>
      <c r="BQ377" s="17">
        <f t="shared" si="422"/>
        <v>-8.8148409164952216E-2</v>
      </c>
      <c r="BR377" s="17">
        <f t="shared" si="422"/>
        <v>0.10382642656024556</v>
      </c>
      <c r="BS377" s="17">
        <f t="shared" si="422"/>
        <v>0.10382642656024556</v>
      </c>
      <c r="BT377" s="17">
        <f t="shared" si="422"/>
        <v>0.23476570739825528</v>
      </c>
    </row>
    <row r="378" spans="1:72"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spans="1:72">
      <c r="A379" s="6" t="s">
        <v>206</v>
      </c>
      <c r="B379" s="5" t="s">
        <v>145</v>
      </c>
      <c r="C379" s="5" t="s">
        <v>144</v>
      </c>
      <c r="D379" s="5" t="s">
        <v>146</v>
      </c>
      <c r="E379" s="5" t="s">
        <v>147</v>
      </c>
      <c r="F379" s="5" t="s">
        <v>148</v>
      </c>
      <c r="G379" s="5" t="s">
        <v>149</v>
      </c>
      <c r="H379" s="5" t="s">
        <v>151</v>
      </c>
      <c r="I379" s="5" t="s">
        <v>152</v>
      </c>
      <c r="J379" s="5" t="s">
        <v>158</v>
      </c>
      <c r="K379" s="5" t="s">
        <v>159</v>
      </c>
      <c r="L379" s="5" t="s">
        <v>156</v>
      </c>
      <c r="M379" s="5" t="s">
        <v>157</v>
      </c>
      <c r="N379" s="5" t="s">
        <v>154</v>
      </c>
      <c r="O379" s="5" t="s">
        <v>155</v>
      </c>
      <c r="P379" s="5" t="s">
        <v>153</v>
      </c>
      <c r="Q379" s="5" t="s">
        <v>267</v>
      </c>
      <c r="T379" s="7"/>
      <c r="U379" s="17"/>
      <c r="Z379" s="55" t="s">
        <v>347</v>
      </c>
      <c r="AG379" s="7"/>
      <c r="AM379" s="55" t="s">
        <v>140</v>
      </c>
      <c r="AT379" s="7"/>
      <c r="AZ379" s="55" t="s">
        <v>141</v>
      </c>
      <c r="BG379" s="7"/>
      <c r="BM379" s="55" t="s">
        <v>142</v>
      </c>
      <c r="BT379" s="7"/>
    </row>
    <row r="380" spans="1:72">
      <c r="A380" s="7" t="s">
        <v>268</v>
      </c>
      <c r="B380" s="17">
        <f t="shared" ref="B380:Q380" si="423">CORREL($N$323:$N$361,H$47:H$85)</f>
        <v>-8.7789869273179416E-2</v>
      </c>
      <c r="C380" s="17">
        <f t="shared" si="423"/>
        <v>-0.27400787157410134</v>
      </c>
      <c r="D380" s="17">
        <f t="shared" si="423"/>
        <v>-3.1134151395875317E-2</v>
      </c>
      <c r="E380" s="17">
        <f t="shared" si="423"/>
        <v>-4.0513737525116583E-2</v>
      </c>
      <c r="F380" s="17">
        <f t="shared" si="423"/>
        <v>5.6303954614924413E-2</v>
      </c>
      <c r="G380" s="17">
        <f t="shared" si="423"/>
        <v>0.18873462987391937</v>
      </c>
      <c r="H380" s="17">
        <f t="shared" si="423"/>
        <v>0.14037549298226146</v>
      </c>
      <c r="I380" s="17">
        <f t="shared" si="423"/>
        <v>2.154606952737094E-2</v>
      </c>
      <c r="J380" s="17">
        <f t="shared" si="423"/>
        <v>0.20099532192558595</v>
      </c>
      <c r="K380" s="17">
        <f t="shared" si="423"/>
        <v>0.17843031539678642</v>
      </c>
      <c r="L380" s="17">
        <f t="shared" si="423"/>
        <v>0.14115806779932291</v>
      </c>
      <c r="M380" s="17">
        <f t="shared" si="423"/>
        <v>0.11181156093365216</v>
      </c>
      <c r="N380" s="17">
        <f t="shared" si="423"/>
        <v>0.10116204990118911</v>
      </c>
      <c r="O380" s="17">
        <f t="shared" si="423"/>
        <v>1.0033870053997201E-3</v>
      </c>
      <c r="P380" s="17">
        <f t="shared" si="423"/>
        <v>-6.6308069992849647E-2</v>
      </c>
      <c r="Q380" s="17">
        <f t="shared" si="423"/>
        <v>8.4520163374204815E-2</v>
      </c>
      <c r="T380" s="67" t="s">
        <v>206</v>
      </c>
      <c r="U380" s="5" t="s">
        <v>78</v>
      </c>
      <c r="V380" s="5" t="s">
        <v>79</v>
      </c>
      <c r="W380" s="5" t="s">
        <v>80</v>
      </c>
      <c r="X380" s="5" t="s">
        <v>342</v>
      </c>
      <c r="Y380" s="5" t="s">
        <v>82</v>
      </c>
      <c r="Z380" s="5" t="s">
        <v>83</v>
      </c>
      <c r="AA380" s="5" t="s">
        <v>84</v>
      </c>
      <c r="AB380" s="5" t="s">
        <v>343</v>
      </c>
      <c r="AC380" s="5" t="s">
        <v>344</v>
      </c>
      <c r="AD380" s="5" t="s">
        <v>87</v>
      </c>
      <c r="AE380" s="5" t="s">
        <v>88</v>
      </c>
      <c r="AF380" s="5" t="s">
        <v>345</v>
      </c>
      <c r="AG380" s="6" t="s">
        <v>346</v>
      </c>
      <c r="AH380" s="5" t="s">
        <v>78</v>
      </c>
      <c r="AI380" s="5" t="s">
        <v>79</v>
      </c>
      <c r="AJ380" s="5" t="s">
        <v>80</v>
      </c>
      <c r="AK380" s="5" t="s">
        <v>342</v>
      </c>
      <c r="AL380" s="5" t="s">
        <v>82</v>
      </c>
      <c r="AM380" s="5" t="s">
        <v>83</v>
      </c>
      <c r="AN380" s="5" t="s">
        <v>84</v>
      </c>
      <c r="AO380" s="5" t="s">
        <v>343</v>
      </c>
      <c r="AP380" s="5" t="s">
        <v>344</v>
      </c>
      <c r="AQ380" s="5" t="s">
        <v>87</v>
      </c>
      <c r="AR380" s="5" t="s">
        <v>88</v>
      </c>
      <c r="AS380" s="5" t="s">
        <v>345</v>
      </c>
      <c r="AT380" s="6" t="s">
        <v>346</v>
      </c>
      <c r="AU380" s="5" t="s">
        <v>78</v>
      </c>
      <c r="AV380" s="5" t="s">
        <v>79</v>
      </c>
      <c r="AW380" s="5" t="s">
        <v>80</v>
      </c>
      <c r="AX380" s="5" t="s">
        <v>342</v>
      </c>
      <c r="AY380" s="5" t="s">
        <v>82</v>
      </c>
      <c r="AZ380" s="5" t="s">
        <v>83</v>
      </c>
      <c r="BA380" s="5" t="s">
        <v>84</v>
      </c>
      <c r="BB380" s="5" t="s">
        <v>343</v>
      </c>
      <c r="BC380" s="5" t="s">
        <v>344</v>
      </c>
      <c r="BD380" s="5" t="s">
        <v>87</v>
      </c>
      <c r="BE380" s="5" t="s">
        <v>88</v>
      </c>
      <c r="BF380" s="5" t="s">
        <v>345</v>
      </c>
      <c r="BG380" s="6" t="s">
        <v>346</v>
      </c>
      <c r="BH380" s="5" t="s">
        <v>78</v>
      </c>
      <c r="BI380" s="5" t="s">
        <v>79</v>
      </c>
      <c r="BJ380" s="5" t="s">
        <v>80</v>
      </c>
      <c r="BK380" s="5" t="s">
        <v>342</v>
      </c>
      <c r="BL380" s="5" t="s">
        <v>82</v>
      </c>
      <c r="BM380" s="5" t="s">
        <v>83</v>
      </c>
      <c r="BN380" s="5" t="s">
        <v>84</v>
      </c>
      <c r="BO380" s="5" t="s">
        <v>343</v>
      </c>
      <c r="BP380" s="5" t="s">
        <v>344</v>
      </c>
      <c r="BQ380" s="5" t="s">
        <v>87</v>
      </c>
      <c r="BR380" s="5" t="s">
        <v>88</v>
      </c>
      <c r="BS380" s="5" t="s">
        <v>345</v>
      </c>
      <c r="BT380" s="6" t="s">
        <v>346</v>
      </c>
    </row>
    <row r="381" spans="1:72">
      <c r="A381" s="7" t="s">
        <v>274</v>
      </c>
      <c r="B381" s="17">
        <f t="shared" ref="B381:Q381" si="424">CORREL($O$323:$O$361,H$47:H$85)</f>
        <v>-0.12245417911107202</v>
      </c>
      <c r="C381" s="17">
        <f t="shared" si="424"/>
        <v>-0.1793189712853461</v>
      </c>
      <c r="D381" s="17">
        <f t="shared" si="424"/>
        <v>-8.9812071789081363E-2</v>
      </c>
      <c r="E381" s="17">
        <f t="shared" si="424"/>
        <v>-0.12915377609628229</v>
      </c>
      <c r="F381" s="17">
        <f t="shared" si="424"/>
        <v>1.5244447102776813E-2</v>
      </c>
      <c r="G381" s="17">
        <f t="shared" si="424"/>
        <v>-7.5321499758458697E-4</v>
      </c>
      <c r="H381" s="17">
        <f t="shared" si="424"/>
        <v>5.7381451516602899E-2</v>
      </c>
      <c r="I381" s="17">
        <f t="shared" si="424"/>
        <v>5.5997659303102076E-2</v>
      </c>
      <c r="J381" s="17">
        <f t="shared" si="424"/>
        <v>-4.6615016291470843E-2</v>
      </c>
      <c r="K381" s="17">
        <f t="shared" si="424"/>
        <v>-2.003705177053694E-2</v>
      </c>
      <c r="L381" s="17">
        <f t="shared" si="424"/>
        <v>1.943450572490818E-2</v>
      </c>
      <c r="M381" s="17">
        <f t="shared" si="424"/>
        <v>5.9584101298923366E-2</v>
      </c>
      <c r="N381" s="17">
        <f t="shared" si="424"/>
        <v>4.0707738502249589E-2</v>
      </c>
      <c r="O381" s="17">
        <f t="shared" si="424"/>
        <v>2.5854953983189391E-2</v>
      </c>
      <c r="P381" s="17">
        <f t="shared" si="424"/>
        <v>9.5819099808797589E-2</v>
      </c>
      <c r="Q381" s="17">
        <f t="shared" si="424"/>
        <v>-2.7914067787058836E-2</v>
      </c>
      <c r="T381" s="66" t="s">
        <v>160</v>
      </c>
      <c r="U381" s="17">
        <f t="shared" ref="U381:AZ381" si="425">CORREL($N$323:$N$361,CU$197:CU$235)</f>
        <v>0.33430947578186221</v>
      </c>
      <c r="V381" s="17">
        <f t="shared" si="425"/>
        <v>0.11372150319153532</v>
      </c>
      <c r="W381" s="17">
        <f t="shared" si="425"/>
        <v>0.14397350961193411</v>
      </c>
      <c r="X381" s="17">
        <f t="shared" si="425"/>
        <v>0.23372717946573779</v>
      </c>
      <c r="Y381" s="17">
        <f t="shared" si="425"/>
        <v>0.58102515254733822</v>
      </c>
      <c r="Z381" s="17">
        <f t="shared" si="425"/>
        <v>0.48757670527160391</v>
      </c>
      <c r="AA381" s="17">
        <f t="shared" si="425"/>
        <v>0.44165526618258699</v>
      </c>
      <c r="AB381" s="17">
        <f t="shared" si="425"/>
        <v>0.17699466656971666</v>
      </c>
      <c r="AC381" s="17">
        <f t="shared" si="425"/>
        <v>0.11259517357154557</v>
      </c>
      <c r="AD381" s="17">
        <f t="shared" si="425"/>
        <v>-8.767375615401525E-2</v>
      </c>
      <c r="AE381" s="17">
        <f t="shared" si="425"/>
        <v>0.24783428319241471</v>
      </c>
      <c r="AF381" s="17">
        <f t="shared" si="425"/>
        <v>0.45706373351819662</v>
      </c>
      <c r="AG381" s="69">
        <f t="shared" si="425"/>
        <v>0.40610878747748802</v>
      </c>
      <c r="AH381" s="17">
        <f t="shared" si="425"/>
        <v>6.4647002591621067E-2</v>
      </c>
      <c r="AI381" s="17">
        <f t="shared" si="425"/>
        <v>8.9694100423437839E-2</v>
      </c>
      <c r="AJ381" s="17">
        <f t="shared" si="425"/>
        <v>7.8829792709813135E-2</v>
      </c>
      <c r="AK381" s="17">
        <f t="shared" si="425"/>
        <v>0.15734486474170689</v>
      </c>
      <c r="AL381" s="17">
        <f t="shared" si="425"/>
        <v>0.21438400445530956</v>
      </c>
      <c r="AM381" s="17">
        <f t="shared" si="425"/>
        <v>0.15134720402449406</v>
      </c>
      <c r="AN381" s="17">
        <f t="shared" si="425"/>
        <v>0.3589572367872923</v>
      </c>
      <c r="AO381" s="17">
        <f t="shared" si="425"/>
        <v>-9.8918703688862492E-2</v>
      </c>
      <c r="AP381" s="17">
        <f t="shared" si="425"/>
        <v>0.19632968991908248</v>
      </c>
      <c r="AQ381" s="17">
        <f t="shared" si="425"/>
        <v>0.15691961802626081</v>
      </c>
      <c r="AR381" s="17">
        <f t="shared" si="425"/>
        <v>6.3063092663455125E-2</v>
      </c>
      <c r="AS381" s="17">
        <f t="shared" si="425"/>
        <v>0.2529709979501043</v>
      </c>
      <c r="AT381" s="69">
        <f t="shared" si="425"/>
        <v>0.123520815463028</v>
      </c>
      <c r="AU381" s="17">
        <f t="shared" si="425"/>
        <v>0.40113558811491995</v>
      </c>
      <c r="AV381" s="17">
        <f t="shared" si="425"/>
        <v>0.26460471347550252</v>
      </c>
      <c r="AW381" s="17">
        <f t="shared" si="425"/>
        <v>0.25962767072164844</v>
      </c>
      <c r="AX381" s="17">
        <f t="shared" si="425"/>
        <v>0.50913510984063581</v>
      </c>
      <c r="AY381" s="17">
        <f t="shared" si="425"/>
        <v>0.60006695245670161</v>
      </c>
      <c r="AZ381" s="17">
        <f t="shared" si="425"/>
        <v>0.49278864658896304</v>
      </c>
      <c r="BA381" s="17">
        <f t="shared" ref="BA381:BT381" si="426">CORREL($N$323:$N$361,EA$197:EA$235)</f>
        <v>0.538766643680755</v>
      </c>
      <c r="BB381" s="17">
        <f t="shared" si="426"/>
        <v>0.23083575533998396</v>
      </c>
      <c r="BC381" s="17">
        <f t="shared" si="426"/>
        <v>4.419144339109287E-2</v>
      </c>
      <c r="BD381" s="17">
        <f t="shared" si="426"/>
        <v>-0.11137359458772</v>
      </c>
      <c r="BE381" s="17">
        <f t="shared" si="426"/>
        <v>0.37355785734129016</v>
      </c>
      <c r="BF381" s="17">
        <f t="shared" si="426"/>
        <v>0.4411903862102361</v>
      </c>
      <c r="BG381" s="69">
        <f t="shared" si="426"/>
        <v>0.56674953031598108</v>
      </c>
      <c r="BH381" s="17">
        <f t="shared" si="426"/>
        <v>0.23839254444745531</v>
      </c>
      <c r="BI381" s="17">
        <f t="shared" si="426"/>
        <v>-0.21436737261154015</v>
      </c>
      <c r="BJ381" s="17">
        <f t="shared" si="426"/>
        <v>-0.23433931131011934</v>
      </c>
      <c r="BK381" s="17">
        <f t="shared" si="426"/>
        <v>-0.24622705137651887</v>
      </c>
      <c r="BL381" s="17">
        <f t="shared" si="426"/>
        <v>0.39730308089950789</v>
      </c>
      <c r="BM381" s="17">
        <f t="shared" si="426"/>
        <v>0.35646580736179384</v>
      </c>
      <c r="BN381" s="17">
        <f t="shared" si="426"/>
        <v>-0.19926795912482972</v>
      </c>
      <c r="BO381" s="17">
        <f t="shared" si="426"/>
        <v>0.24880272183145055</v>
      </c>
      <c r="BP381" s="17">
        <f t="shared" si="426"/>
        <v>2.7712268842079751E-2</v>
      </c>
      <c r="BQ381" s="17">
        <f t="shared" si="426"/>
        <v>-0.10243449144645103</v>
      </c>
      <c r="BR381" s="17">
        <f t="shared" si="426"/>
        <v>9.9276125118538089E-2</v>
      </c>
      <c r="BS381" s="17">
        <f t="shared" si="426"/>
        <v>9.9276125118538089E-2</v>
      </c>
      <c r="BT381" s="17">
        <f t="shared" si="426"/>
        <v>0.10269891506516676</v>
      </c>
    </row>
    <row r="382" spans="1:72">
      <c r="A382" s="7" t="s">
        <v>281</v>
      </c>
      <c r="B382" s="17">
        <f t="shared" ref="B382:Q382" si="427">CORREL($P$323:$P$361,H$47:H$85)</f>
        <v>2.5206745079338479E-2</v>
      </c>
      <c r="C382" s="17">
        <f t="shared" si="427"/>
        <v>0.18710146176827769</v>
      </c>
      <c r="D382" s="17">
        <f t="shared" si="427"/>
        <v>4.6991887925748746E-3</v>
      </c>
      <c r="E382" s="17">
        <f t="shared" si="427"/>
        <v>1.1937597403942788E-2</v>
      </c>
      <c r="F382" s="17">
        <f t="shared" si="427"/>
        <v>-2.1925273764118298E-2</v>
      </c>
      <c r="G382" s="17">
        <f t="shared" si="427"/>
        <v>-0.1478739663850574</v>
      </c>
      <c r="H382" s="17">
        <f t="shared" si="427"/>
        <v>-0.2863824390808114</v>
      </c>
      <c r="I382" s="17">
        <f t="shared" si="427"/>
        <v>-0.15725339464097063</v>
      </c>
      <c r="J382" s="17">
        <f t="shared" si="427"/>
        <v>-9.2809224179292701E-2</v>
      </c>
      <c r="K382" s="17">
        <f t="shared" si="427"/>
        <v>-0.12613478405827808</v>
      </c>
      <c r="L382" s="17">
        <f t="shared" si="427"/>
        <v>-0.14097396592757777</v>
      </c>
      <c r="M382" s="17">
        <f t="shared" si="427"/>
        <v>-0.11502784629570187</v>
      </c>
      <c r="N382" s="17">
        <f t="shared" si="427"/>
        <v>-0.11938193389433502</v>
      </c>
      <c r="O382" s="17">
        <f t="shared" si="427"/>
        <v>-0.16486322837907882</v>
      </c>
      <c r="P382" s="17">
        <f t="shared" si="427"/>
        <v>-0.1689785119892073</v>
      </c>
      <c r="Q382" s="17">
        <f t="shared" si="427"/>
        <v>3.0222571964414273E-3</v>
      </c>
      <c r="T382" s="66" t="s">
        <v>224</v>
      </c>
      <c r="U382" s="17">
        <f t="shared" ref="U382:AZ382" si="428">CORREL($O$323:$O$361,CU$197:CU$235)</f>
        <v>5.8756881348956139E-2</v>
      </c>
      <c r="V382" s="17">
        <f t="shared" si="428"/>
        <v>-8.7721190873967098E-3</v>
      </c>
      <c r="W382" s="17">
        <f t="shared" si="428"/>
        <v>-6.567016121158048E-2</v>
      </c>
      <c r="X382" s="17">
        <f t="shared" si="428"/>
        <v>-0.1164986919379505</v>
      </c>
      <c r="Y382" s="17">
        <f t="shared" si="428"/>
        <v>-0.20128768402135369</v>
      </c>
      <c r="Z382" s="17">
        <f t="shared" si="428"/>
        <v>5.9820199411141438E-2</v>
      </c>
      <c r="AA382" s="17">
        <f t="shared" si="428"/>
        <v>-0.19310957845979165</v>
      </c>
      <c r="AB382" s="17">
        <f t="shared" si="428"/>
        <v>-0.10965696675129283</v>
      </c>
      <c r="AC382" s="17">
        <f t="shared" si="428"/>
        <v>0.15302401685126207</v>
      </c>
      <c r="AD382" s="17">
        <f t="shared" si="428"/>
        <v>4.6809240821807957E-2</v>
      </c>
      <c r="AE382" s="17">
        <f t="shared" si="428"/>
        <v>-5.1731938332425044E-2</v>
      </c>
      <c r="AF382" s="17">
        <f t="shared" si="428"/>
        <v>-3.7559716475245912E-2</v>
      </c>
      <c r="AG382" s="68">
        <f t="shared" si="428"/>
        <v>-0.20400094384409923</v>
      </c>
      <c r="AH382" s="17">
        <f t="shared" si="428"/>
        <v>-0.23461842236604036</v>
      </c>
      <c r="AI382" s="17">
        <f t="shared" si="428"/>
        <v>-5.7507924614479795E-2</v>
      </c>
      <c r="AJ382" s="17">
        <f t="shared" si="428"/>
        <v>-0.18721180217202396</v>
      </c>
      <c r="AK382" s="17">
        <f t="shared" si="428"/>
        <v>-0.17800602836384563</v>
      </c>
      <c r="AL382" s="17">
        <f t="shared" si="428"/>
        <v>-0.30939998471897784</v>
      </c>
      <c r="AM382" s="17">
        <f t="shared" si="428"/>
        <v>-0.23817738614851039</v>
      </c>
      <c r="AN382" s="17">
        <f t="shared" si="428"/>
        <v>-0.20336406879270164</v>
      </c>
      <c r="AO382" s="17">
        <f t="shared" si="428"/>
        <v>-0.39724884962203305</v>
      </c>
      <c r="AP382" s="17">
        <f t="shared" si="428"/>
        <v>6.3747628408054077E-2</v>
      </c>
      <c r="AQ382" s="17">
        <f t="shared" si="428"/>
        <v>0.15139206851446621</v>
      </c>
      <c r="AR382" s="17">
        <f t="shared" si="428"/>
        <v>-0.28677216780064813</v>
      </c>
      <c r="AS382" s="17">
        <f t="shared" si="428"/>
        <v>-0.13870084308746305</v>
      </c>
      <c r="AT382" s="68">
        <f t="shared" si="428"/>
        <v>-0.37641092662499986</v>
      </c>
      <c r="AU382" s="17">
        <f t="shared" si="428"/>
        <v>0.11979112229496773</v>
      </c>
      <c r="AV382" s="17">
        <f t="shared" si="428"/>
        <v>2.5293310057582876E-3</v>
      </c>
      <c r="AW382" s="17">
        <f t="shared" si="428"/>
        <v>-1.673779122354278E-2</v>
      </c>
      <c r="AX382" s="17">
        <f t="shared" si="428"/>
        <v>4.4780914015512402E-3</v>
      </c>
      <c r="AY382" s="17">
        <f t="shared" si="428"/>
        <v>-1.7564180893893427E-2</v>
      </c>
      <c r="AZ382" s="17">
        <f t="shared" si="428"/>
        <v>0.13241873075458938</v>
      </c>
      <c r="BA382" s="17">
        <f t="shared" ref="BA382:BT382" si="429">CORREL($O$323:$O$361,EA$197:EA$235)</f>
        <v>-0.13118795376033721</v>
      </c>
      <c r="BB382" s="17">
        <f t="shared" si="429"/>
        <v>7.2665449417039174E-2</v>
      </c>
      <c r="BC382" s="17">
        <f t="shared" si="429"/>
        <v>0.24532575677665647</v>
      </c>
      <c r="BD382" s="17">
        <f t="shared" si="429"/>
        <v>7.1649493343639683E-3</v>
      </c>
      <c r="BE382" s="17">
        <f t="shared" si="429"/>
        <v>6.5784773374906846E-2</v>
      </c>
      <c r="BF382" s="17">
        <f t="shared" si="429"/>
        <v>3.973010211647224E-3</v>
      </c>
      <c r="BG382" s="68">
        <f t="shared" si="429"/>
        <v>-3.4459165353108598E-2</v>
      </c>
      <c r="BH382" s="17">
        <f t="shared" si="429"/>
        <v>0.19688217455225981</v>
      </c>
      <c r="BI382" s="17">
        <f t="shared" si="429"/>
        <v>5.0095901024821872E-2</v>
      </c>
      <c r="BJ382" s="17">
        <f t="shared" si="429"/>
        <v>0.11153474726211082</v>
      </c>
      <c r="BK382" s="17">
        <f t="shared" si="429"/>
        <v>-4.8058344879109809E-2</v>
      </c>
      <c r="BL382" s="17">
        <f t="shared" si="429"/>
        <v>-9.8833651936036812E-2</v>
      </c>
      <c r="BM382" s="17">
        <f t="shared" si="429"/>
        <v>0.15346082921266391</v>
      </c>
      <c r="BN382" s="17">
        <f t="shared" si="429"/>
        <v>-1.0539431637008347E-2</v>
      </c>
      <c r="BO382" s="17">
        <f t="shared" si="429"/>
        <v>0.19596177106620605</v>
      </c>
      <c r="BP382" s="17">
        <f t="shared" si="429"/>
        <v>3.6219545370708782E-2</v>
      </c>
      <c r="BQ382" s="17">
        <f t="shared" si="429"/>
        <v>2.7772700575077081E-2</v>
      </c>
      <c r="BR382" s="17">
        <f t="shared" si="429"/>
        <v>0.14191296274558099</v>
      </c>
      <c r="BS382" s="17">
        <f t="shared" si="429"/>
        <v>0.14191296274558099</v>
      </c>
      <c r="BT382" s="17">
        <f t="shared" si="429"/>
        <v>-2.4917893478168519E-2</v>
      </c>
    </row>
    <row r="383" spans="1:72">
      <c r="A383" s="7" t="s">
        <v>282</v>
      </c>
      <c r="B383" s="17">
        <f t="shared" ref="B383:Q383" si="430">CORREL($Q$323:$Q$361,H$47:H$85)</f>
        <v>-0.1149807988428929</v>
      </c>
      <c r="C383" s="17">
        <f t="shared" si="430"/>
        <v>-1.4825261720595673E-2</v>
      </c>
      <c r="D383" s="17">
        <f t="shared" si="430"/>
        <v>-0.11207959849521815</v>
      </c>
      <c r="E383" s="17">
        <f t="shared" si="430"/>
        <v>-4.9836211495203307E-3</v>
      </c>
      <c r="F383" s="17">
        <f t="shared" si="430"/>
        <v>-2.3520864046289742E-2</v>
      </c>
      <c r="G383" s="17">
        <f t="shared" si="430"/>
        <v>6.6489892970739853E-3</v>
      </c>
      <c r="H383" s="17">
        <f t="shared" si="430"/>
        <v>0.21111499899380556</v>
      </c>
      <c r="I383" s="17">
        <f t="shared" si="430"/>
        <v>0.27151710966120135</v>
      </c>
      <c r="J383" s="17">
        <f t="shared" si="430"/>
        <v>7.8509698526980795E-2</v>
      </c>
      <c r="K383" s="17">
        <f t="shared" si="430"/>
        <v>0.11210578966107883</v>
      </c>
      <c r="L383" s="17">
        <f t="shared" si="430"/>
        <v>0.1919831529942807</v>
      </c>
      <c r="M383" s="17">
        <f t="shared" si="430"/>
        <v>0.21974079496240798</v>
      </c>
      <c r="N383" s="17">
        <f t="shared" si="430"/>
        <v>0.20102276681042641</v>
      </c>
      <c r="O383" s="17">
        <f t="shared" si="430"/>
        <v>0.27410576341007292</v>
      </c>
      <c r="P383" s="17">
        <f t="shared" si="430"/>
        <v>0.30915026222932906</v>
      </c>
      <c r="Q383" s="17">
        <f t="shared" si="430"/>
        <v>1.5710596207690601E-2</v>
      </c>
      <c r="T383" s="66" t="s">
        <v>225</v>
      </c>
      <c r="U383" s="17">
        <f t="shared" ref="U383:AZ383" si="431">CORREL($P$323:$P$361,CU$197:CU$235)</f>
        <v>-0.26275382709659217</v>
      </c>
      <c r="V383" s="17">
        <f t="shared" si="431"/>
        <v>-0.27355879895217189</v>
      </c>
      <c r="W383" s="17">
        <f t="shared" si="431"/>
        <v>-7.4751768215734538E-2</v>
      </c>
      <c r="X383" s="17">
        <f t="shared" si="431"/>
        <v>-0.36395079391199314</v>
      </c>
      <c r="Y383" s="17">
        <f t="shared" si="431"/>
        <v>-0.4368638451731896</v>
      </c>
      <c r="Z383" s="17">
        <f t="shared" si="431"/>
        <v>-0.27851569403953047</v>
      </c>
      <c r="AA383" s="17">
        <f t="shared" si="431"/>
        <v>-0.35055926015340522</v>
      </c>
      <c r="AB383" s="17">
        <f t="shared" si="431"/>
        <v>-0.24450218630172241</v>
      </c>
      <c r="AC383" s="17">
        <f t="shared" si="431"/>
        <v>-0.31642836239418426</v>
      </c>
      <c r="AD383" s="17">
        <f t="shared" si="431"/>
        <v>-0.10497929226688202</v>
      </c>
      <c r="AE383" s="17">
        <f t="shared" si="431"/>
        <v>-0.39514267112408036</v>
      </c>
      <c r="AF383" s="17">
        <f t="shared" si="431"/>
        <v>-0.29535754906804335</v>
      </c>
      <c r="AG383" s="68">
        <f t="shared" si="431"/>
        <v>-0.40305731045440435</v>
      </c>
      <c r="AH383" s="17">
        <f t="shared" si="431"/>
        <v>7.1823343819960389E-2</v>
      </c>
      <c r="AI383" s="17">
        <f t="shared" si="431"/>
        <v>-0.18622379183284826</v>
      </c>
      <c r="AJ383" s="17">
        <f t="shared" si="431"/>
        <v>-2.9014827762117539E-2</v>
      </c>
      <c r="AK383" s="17">
        <f t="shared" si="431"/>
        <v>-0.17747048120208783</v>
      </c>
      <c r="AL383" s="17">
        <f t="shared" si="431"/>
        <v>-0.18607227392339598</v>
      </c>
      <c r="AM383" s="17">
        <f t="shared" si="431"/>
        <v>-2.8342314390935653E-3</v>
      </c>
      <c r="AN383" s="17">
        <f t="shared" si="431"/>
        <v>-0.12952120270946829</v>
      </c>
      <c r="AO383" s="17">
        <f t="shared" si="431"/>
        <v>1.2773203734269944E-2</v>
      </c>
      <c r="AP383" s="17">
        <f t="shared" si="431"/>
        <v>-0.18906584026433335</v>
      </c>
      <c r="AQ383" s="17">
        <f t="shared" si="431"/>
        <v>-0.32318142674504297</v>
      </c>
      <c r="AR383" s="17">
        <f t="shared" si="431"/>
        <v>-0.12190289752939713</v>
      </c>
      <c r="AS383" s="17">
        <f t="shared" si="431"/>
        <v>6.296116871105871E-2</v>
      </c>
      <c r="AT383" s="68">
        <f t="shared" si="431"/>
        <v>-8.8621064057591556E-2</v>
      </c>
      <c r="AU383" s="17">
        <f t="shared" si="431"/>
        <v>-0.32740178360716349</v>
      </c>
      <c r="AV383" s="17">
        <f t="shared" si="431"/>
        <v>-0.22666840677674052</v>
      </c>
      <c r="AW383" s="17">
        <f t="shared" si="431"/>
        <v>-0.1094462659174676</v>
      </c>
      <c r="AX383" s="17">
        <f t="shared" si="431"/>
        <v>-0.45397472985995257</v>
      </c>
      <c r="AY383" s="17">
        <f t="shared" si="431"/>
        <v>-0.41637224092569552</v>
      </c>
      <c r="AZ383" s="17">
        <f t="shared" si="431"/>
        <v>-0.30098464722635571</v>
      </c>
      <c r="BA383" s="17">
        <f t="shared" ref="BA383:BT383" si="432">CORREL($P$323:$P$361,EA$197:EA$235)</f>
        <v>-0.44760478086398325</v>
      </c>
      <c r="BB383" s="17">
        <f t="shared" si="432"/>
        <v>-0.17951434673645658</v>
      </c>
      <c r="BC383" s="17">
        <f t="shared" si="432"/>
        <v>-7.7093963481336431E-2</v>
      </c>
      <c r="BD383" s="17">
        <f t="shared" si="432"/>
        <v>0.13398678650993892</v>
      </c>
      <c r="BE383" s="17">
        <f t="shared" si="432"/>
        <v>-0.32472448390545877</v>
      </c>
      <c r="BF383" s="17">
        <f t="shared" si="432"/>
        <v>-0.25717691791062236</v>
      </c>
      <c r="BG383" s="68">
        <f t="shared" si="432"/>
        <v>-0.42667236335051922</v>
      </c>
      <c r="BH383" s="17">
        <f t="shared" si="432"/>
        <v>-0.27791949885464157</v>
      </c>
      <c r="BI383" s="17">
        <f t="shared" si="432"/>
        <v>-3.5968692836976172E-2</v>
      </c>
      <c r="BJ383" s="17">
        <f t="shared" si="432"/>
        <v>5.5871060829020727E-2</v>
      </c>
      <c r="BK383" s="17">
        <f t="shared" si="432"/>
        <v>-4.1253070615678226E-2</v>
      </c>
      <c r="BL383" s="17">
        <f t="shared" si="432"/>
        <v>-0.31672626431407119</v>
      </c>
      <c r="BM383" s="17">
        <f t="shared" si="432"/>
        <v>-0.24376155675723288</v>
      </c>
      <c r="BN383" s="17">
        <f t="shared" si="432"/>
        <v>8.6073420759817235E-2</v>
      </c>
      <c r="BO383" s="17">
        <f t="shared" si="432"/>
        <v>-0.38351597822808237</v>
      </c>
      <c r="BP383" s="17">
        <f t="shared" si="432"/>
        <v>-0.35573289050328433</v>
      </c>
      <c r="BQ383" s="17">
        <f t="shared" si="432"/>
        <v>-0.10898332491152243</v>
      </c>
      <c r="BR383" s="17">
        <f t="shared" si="432"/>
        <v>-0.38156035470056965</v>
      </c>
      <c r="BS383" s="17">
        <f t="shared" si="432"/>
        <v>-0.38156035470056965</v>
      </c>
      <c r="BT383" s="17">
        <f t="shared" si="432"/>
        <v>-0.24858322919045403</v>
      </c>
    </row>
    <row r="384" spans="1:72">
      <c r="A384" s="7" t="s">
        <v>269</v>
      </c>
      <c r="B384" s="17">
        <f t="shared" ref="B384:Q384" si="433">CORREL($R$323:$R$361,H$47:H$85)</f>
        <v>-0.10154474299099683</v>
      </c>
      <c r="C384" s="17">
        <f t="shared" si="433"/>
        <v>-0.12702020140109535</v>
      </c>
      <c r="D384" s="17">
        <f t="shared" si="433"/>
        <v>7.2802755619157569E-2</v>
      </c>
      <c r="E384" s="17">
        <f t="shared" si="433"/>
        <v>0.113263824044413</v>
      </c>
      <c r="F384" s="17">
        <f t="shared" si="433"/>
        <v>0.21359079381769577</v>
      </c>
      <c r="G384" s="17">
        <f t="shared" si="433"/>
        <v>0.24701936677250072</v>
      </c>
      <c r="H384" s="17">
        <f t="shared" si="433"/>
        <v>0.47807048903028215</v>
      </c>
      <c r="I384" s="17">
        <f t="shared" si="433"/>
        <v>0.58037937739077894</v>
      </c>
      <c r="J384" s="17">
        <f t="shared" si="433"/>
        <v>0.41389094075209876</v>
      </c>
      <c r="K384" s="17">
        <f t="shared" si="433"/>
        <v>0.48014766589981617</v>
      </c>
      <c r="L384" s="17">
        <f t="shared" si="433"/>
        <v>0.51054218748768765</v>
      </c>
      <c r="M384" s="17">
        <f t="shared" si="433"/>
        <v>0.5262800081954534</v>
      </c>
      <c r="N384" s="17">
        <f t="shared" si="433"/>
        <v>0.5419736829219991</v>
      </c>
      <c r="O384" s="17">
        <f t="shared" si="433"/>
        <v>0.573319511349208</v>
      </c>
      <c r="P384" s="17">
        <f t="shared" si="433"/>
        <v>0.52618676392485697</v>
      </c>
      <c r="Q384" s="17">
        <f t="shared" si="433"/>
        <v>0.31886539389858898</v>
      </c>
      <c r="T384" s="66" t="s">
        <v>226</v>
      </c>
      <c r="U384" s="17">
        <f t="shared" ref="U384:AZ384" si="434">CORREL($Q$323:$Q$361,CU$197:CU$235)</f>
        <v>0.26960982502989683</v>
      </c>
      <c r="V384" s="17">
        <f t="shared" si="434"/>
        <v>0.29883338752448646</v>
      </c>
      <c r="W384" s="17">
        <f t="shared" si="434"/>
        <v>0.39949759737600821</v>
      </c>
      <c r="X384" s="17">
        <f t="shared" si="434"/>
        <v>0.336737098890943</v>
      </c>
      <c r="Y384" s="17">
        <f t="shared" si="434"/>
        <v>-3.9572366019971959E-2</v>
      </c>
      <c r="Z384" s="17">
        <f t="shared" si="434"/>
        <v>0.19447470356066066</v>
      </c>
      <c r="AA384" s="17">
        <f t="shared" si="434"/>
        <v>-1.4848138351568398E-2</v>
      </c>
      <c r="AB384" s="17">
        <f t="shared" si="434"/>
        <v>0.185870831227088</v>
      </c>
      <c r="AC384" s="17">
        <f t="shared" si="434"/>
        <v>0.25440013590381688</v>
      </c>
      <c r="AD384" s="17">
        <f t="shared" si="434"/>
        <v>0.2415418303178633</v>
      </c>
      <c r="AE384" s="17">
        <f t="shared" si="434"/>
        <v>0.16436427924257208</v>
      </c>
      <c r="AF384" s="17">
        <f t="shared" si="434"/>
        <v>-0.15429476205685594</v>
      </c>
      <c r="AG384" s="68">
        <f t="shared" si="434"/>
        <v>3.9944080692370702E-2</v>
      </c>
      <c r="AH384" s="17">
        <f t="shared" si="434"/>
        <v>5.3943281216161633E-2</v>
      </c>
      <c r="AI384" s="17">
        <f t="shared" si="434"/>
        <v>0.10102355417743369</v>
      </c>
      <c r="AJ384" s="17">
        <f t="shared" si="434"/>
        <v>3.7920166426387236E-2</v>
      </c>
      <c r="AK384" s="17">
        <f t="shared" si="434"/>
        <v>0.11477080053506271</v>
      </c>
      <c r="AL384" s="17">
        <f t="shared" si="434"/>
        <v>-0.12510675197059429</v>
      </c>
      <c r="AM384" s="17">
        <f t="shared" si="434"/>
        <v>-6.4304867178792163E-2</v>
      </c>
      <c r="AN384" s="17">
        <f t="shared" si="434"/>
        <v>1.0692501681537977E-2</v>
      </c>
      <c r="AO384" s="17">
        <f t="shared" si="434"/>
        <v>-2.273751639843441E-2</v>
      </c>
      <c r="AP384" s="17">
        <f t="shared" si="434"/>
        <v>7.4250497036049856E-2</v>
      </c>
      <c r="AQ384" s="17">
        <f t="shared" si="434"/>
        <v>-1.1344670132838953E-2</v>
      </c>
      <c r="AR384" s="17">
        <f t="shared" si="434"/>
        <v>7.1377476856605213E-3</v>
      </c>
      <c r="AS384" s="17">
        <f t="shared" si="434"/>
        <v>-5.0688009217580814E-2</v>
      </c>
      <c r="AT384" s="68">
        <f t="shared" si="434"/>
        <v>-6.0487728591312323E-2</v>
      </c>
      <c r="AU384" s="17">
        <f t="shared" si="434"/>
        <v>0.13506841791682303</v>
      </c>
      <c r="AV384" s="17">
        <f t="shared" si="434"/>
        <v>0.36167495170159847</v>
      </c>
      <c r="AW384" s="17">
        <f t="shared" si="434"/>
        <v>0.37409242225986494</v>
      </c>
      <c r="AX384" s="17">
        <f t="shared" si="434"/>
        <v>0.25918860778993374</v>
      </c>
      <c r="AY384" s="17">
        <f t="shared" si="434"/>
        <v>-5.2173356127900854E-2</v>
      </c>
      <c r="AZ384" s="17">
        <f t="shared" si="434"/>
        <v>0.10632196705096625</v>
      </c>
      <c r="BA384" s="17">
        <f t="shared" ref="BA384:BT384" si="435">CORREL($Q$323:$Q$361,EA$197:EA$235)</f>
        <v>2.1314276256841989E-2</v>
      </c>
      <c r="BB384" s="17">
        <f t="shared" si="435"/>
        <v>0.15243973933805063</v>
      </c>
      <c r="BC384" s="17">
        <f t="shared" si="435"/>
        <v>7.4690626447645417E-2</v>
      </c>
      <c r="BD384" s="17">
        <f t="shared" si="435"/>
        <v>4.3858936164247464E-2</v>
      </c>
      <c r="BE384" s="17">
        <f t="shared" si="435"/>
        <v>5.1382875365389158E-2</v>
      </c>
      <c r="BF384" s="17">
        <f t="shared" si="435"/>
        <v>-1.2633736665512119E-2</v>
      </c>
      <c r="BG384" s="68">
        <f t="shared" si="435"/>
        <v>8.1457193704476724E-2</v>
      </c>
      <c r="BH384" s="17">
        <f t="shared" si="435"/>
        <v>0.3918517885526201</v>
      </c>
      <c r="BI384" s="17">
        <f t="shared" si="435"/>
        <v>2.2214043511873779E-2</v>
      </c>
      <c r="BJ384" s="17">
        <f t="shared" si="435"/>
        <v>0.27293436312977265</v>
      </c>
      <c r="BK384" s="17">
        <f t="shared" si="435"/>
        <v>0.25733502542903319</v>
      </c>
      <c r="BL384" s="17">
        <f t="shared" si="435"/>
        <v>0.14299970431761116</v>
      </c>
      <c r="BM384" s="17">
        <f t="shared" si="435"/>
        <v>0.33518929562010225</v>
      </c>
      <c r="BN384" s="17">
        <f t="shared" si="435"/>
        <v>-5.5153311638735748E-2</v>
      </c>
      <c r="BO384" s="17">
        <f t="shared" si="435"/>
        <v>0.28518029144760942</v>
      </c>
      <c r="BP384" s="17">
        <f t="shared" si="435"/>
        <v>0.32864651233390202</v>
      </c>
      <c r="BQ384" s="17">
        <f t="shared" si="435"/>
        <v>0.28342105876119111</v>
      </c>
      <c r="BR384" s="17">
        <f t="shared" si="435"/>
        <v>0.2814752408873803</v>
      </c>
      <c r="BS384" s="17">
        <f t="shared" si="435"/>
        <v>0.2814752408873803</v>
      </c>
      <c r="BT384" s="17">
        <f t="shared" si="435"/>
        <v>4.4608195971886748E-2</v>
      </c>
    </row>
    <row r="385" spans="1:72">
      <c r="A385" s="7" t="s">
        <v>271</v>
      </c>
      <c r="B385" s="17">
        <f t="shared" ref="B385:Q385" si="436">CORREL($S$323:$S$361,H$47:H$85)</f>
        <v>-8.3993794406084357E-2</v>
      </c>
      <c r="C385" s="17">
        <f t="shared" si="436"/>
        <v>0.16484498534348294</v>
      </c>
      <c r="D385" s="17">
        <f t="shared" si="436"/>
        <v>0.1980334332670661</v>
      </c>
      <c r="E385" s="17">
        <f t="shared" si="436"/>
        <v>0.27340064552840693</v>
      </c>
      <c r="F385" s="17">
        <f t="shared" si="436"/>
        <v>0.36487691050942739</v>
      </c>
      <c r="G385" s="17">
        <f t="shared" si="436"/>
        <v>0.18739563560575678</v>
      </c>
      <c r="H385" s="17">
        <f t="shared" si="436"/>
        <v>-0.39822444313419703</v>
      </c>
      <c r="I385" s="17">
        <f t="shared" si="436"/>
        <v>-0.23547700084827508</v>
      </c>
      <c r="J385" s="17">
        <f t="shared" si="436"/>
        <v>-0.10333393936176995</v>
      </c>
      <c r="K385" s="17">
        <f t="shared" si="436"/>
        <v>-0.17153227917384051</v>
      </c>
      <c r="L385" s="17">
        <f t="shared" si="436"/>
        <v>-0.16765928470016825</v>
      </c>
      <c r="M385" s="17">
        <f t="shared" si="436"/>
        <v>-0.15891007934037013</v>
      </c>
      <c r="N385" s="17">
        <f t="shared" si="436"/>
        <v>-0.1719687728276883</v>
      </c>
      <c r="O385" s="17">
        <f t="shared" si="436"/>
        <v>-0.19547344079795254</v>
      </c>
      <c r="P385" s="17">
        <f t="shared" si="436"/>
        <v>-0.31402317114199102</v>
      </c>
      <c r="Q385" s="17">
        <f t="shared" si="436"/>
        <v>-2.2408473275622835E-2</v>
      </c>
      <c r="T385" s="66" t="s">
        <v>161</v>
      </c>
      <c r="U385" s="17">
        <f t="shared" ref="U385:AZ385" si="437">CORREL($R$323:$R$361,CU$197:CU$235)</f>
        <v>-9.9857411338325194E-2</v>
      </c>
      <c r="V385" s="17">
        <f t="shared" si="437"/>
        <v>0.2475863449320776</v>
      </c>
      <c r="W385" s="17">
        <f t="shared" si="437"/>
        <v>0.15627377377929008</v>
      </c>
      <c r="X385" s="17">
        <f t="shared" si="437"/>
        <v>1.6578712466541256E-2</v>
      </c>
      <c r="Y385" s="17">
        <f t="shared" si="437"/>
        <v>-0.20614891842943939</v>
      </c>
      <c r="Z385" s="17">
        <f t="shared" si="437"/>
        <v>-0.12515406360914669</v>
      </c>
      <c r="AA385" s="17">
        <f t="shared" si="437"/>
        <v>-0.14051395037215103</v>
      </c>
      <c r="AB385" s="17">
        <f t="shared" si="437"/>
        <v>-0.17894170714305413</v>
      </c>
      <c r="AC385" s="17">
        <f t="shared" si="437"/>
        <v>8.3136464333722251E-2</v>
      </c>
      <c r="AD385" s="17">
        <f t="shared" si="437"/>
        <v>0.17336258577257785</v>
      </c>
      <c r="AE385" s="17">
        <f t="shared" si="437"/>
        <v>-9.1914350651988275E-2</v>
      </c>
      <c r="AF385" s="17">
        <f t="shared" si="437"/>
        <v>5.3008382242940459E-2</v>
      </c>
      <c r="AG385" s="68">
        <f t="shared" si="437"/>
        <v>4.6372081509920893E-2</v>
      </c>
      <c r="AH385" s="17">
        <f t="shared" si="437"/>
        <v>-0.39047901022224474</v>
      </c>
      <c r="AI385" s="17">
        <f t="shared" si="437"/>
        <v>5.9981850835792785E-2</v>
      </c>
      <c r="AJ385" s="17">
        <f t="shared" si="437"/>
        <v>-7.4517885587514932E-2</v>
      </c>
      <c r="AK385" s="17">
        <f t="shared" si="437"/>
        <v>-0.16705876687725341</v>
      </c>
      <c r="AL385" s="17">
        <f t="shared" si="437"/>
        <v>-0.44586013636470767</v>
      </c>
      <c r="AM385" s="17">
        <f t="shared" si="437"/>
        <v>-0.44169162862298678</v>
      </c>
      <c r="AN385" s="17">
        <f t="shared" si="437"/>
        <v>-0.28775875429589426</v>
      </c>
      <c r="AO385" s="17">
        <f t="shared" si="437"/>
        <v>-0.4109145928079736</v>
      </c>
      <c r="AP385" s="17">
        <f t="shared" si="437"/>
        <v>-0.13483731586319445</v>
      </c>
      <c r="AQ385" s="17">
        <f t="shared" si="437"/>
        <v>0.18709475533222161</v>
      </c>
      <c r="AR385" s="17">
        <f t="shared" si="437"/>
        <v>-0.30112737575733184</v>
      </c>
      <c r="AS385" s="17">
        <f t="shared" si="437"/>
        <v>-0.41073331174487976</v>
      </c>
      <c r="AT385" s="68">
        <f t="shared" si="437"/>
        <v>-0.32756543712504771</v>
      </c>
      <c r="AU385" s="17">
        <f t="shared" si="437"/>
        <v>-8.9783184993099827E-2</v>
      </c>
      <c r="AV385" s="17">
        <f t="shared" si="437"/>
        <v>0.20494636840500305</v>
      </c>
      <c r="AW385" s="17">
        <f t="shared" si="437"/>
        <v>0.17131026111632883</v>
      </c>
      <c r="AX385" s="17">
        <f t="shared" si="437"/>
        <v>-8.4541511241140274E-2</v>
      </c>
      <c r="AY385" s="17">
        <f t="shared" si="437"/>
        <v>-0.23183954081501812</v>
      </c>
      <c r="AZ385" s="17">
        <f t="shared" si="437"/>
        <v>-0.1594261061926249</v>
      </c>
      <c r="BA385" s="17">
        <f t="shared" ref="BA385:BT385" si="438">CORREL($R$323:$R$361,EA$197:EA$235)</f>
        <v>-0.3129707530795055</v>
      </c>
      <c r="BB385" s="17">
        <f t="shared" si="438"/>
        <v>-7.56826434522683E-2</v>
      </c>
      <c r="BC385" s="17">
        <f t="shared" si="438"/>
        <v>-1.4421103317289363E-2</v>
      </c>
      <c r="BD385" s="17">
        <f t="shared" si="438"/>
        <v>-3.8220579089462019E-2</v>
      </c>
      <c r="BE385" s="17">
        <f t="shared" si="438"/>
        <v>-0.20764759409971467</v>
      </c>
      <c r="BF385" s="17">
        <f t="shared" si="438"/>
        <v>-0.10364173587359049</v>
      </c>
      <c r="BG385" s="68">
        <f t="shared" si="438"/>
        <v>-9.557165926029719E-2</v>
      </c>
      <c r="BH385" s="17">
        <f t="shared" si="438"/>
        <v>0.20997718045611374</v>
      </c>
      <c r="BI385" s="17">
        <f t="shared" si="438"/>
        <v>0.16670855327664816</v>
      </c>
      <c r="BJ385" s="17">
        <f t="shared" si="438"/>
        <v>0.17833829377729832</v>
      </c>
      <c r="BK385" s="17">
        <f t="shared" si="438"/>
        <v>0.2897923883976864</v>
      </c>
      <c r="BL385" s="17">
        <f t="shared" si="438"/>
        <v>0.39965211298525377</v>
      </c>
      <c r="BM385" s="17">
        <f t="shared" si="438"/>
        <v>0.24346283525238674</v>
      </c>
      <c r="BN385" s="17">
        <f t="shared" si="438"/>
        <v>0.34236967332468632</v>
      </c>
      <c r="BO385" s="17">
        <f t="shared" si="438"/>
        <v>0.27550388457401304</v>
      </c>
      <c r="BP385" s="17">
        <f t="shared" si="438"/>
        <v>0.24276796593311181</v>
      </c>
      <c r="BQ385" s="17">
        <f t="shared" si="438"/>
        <v>0.18873995594647985</v>
      </c>
      <c r="BR385" s="17">
        <f t="shared" si="438"/>
        <v>0.32369848376584309</v>
      </c>
      <c r="BS385" s="17">
        <f t="shared" si="438"/>
        <v>0.32369848376584309</v>
      </c>
      <c r="BT385" s="17">
        <f t="shared" si="438"/>
        <v>0.42231528488123304</v>
      </c>
    </row>
    <row r="386" spans="1:72">
      <c r="A386" s="7" t="s">
        <v>272</v>
      </c>
      <c r="B386" s="17">
        <f t="shared" ref="B386:Q386" si="439">CORREL($T$323:$T$361,H$47:H$85)</f>
        <v>0.1882239710648603</v>
      </c>
      <c r="C386" s="17">
        <f t="shared" si="439"/>
        <v>0.20316373140211239</v>
      </c>
      <c r="D386" s="17">
        <f t="shared" si="439"/>
        <v>-0.2396230555665223</v>
      </c>
      <c r="E386" s="17">
        <f t="shared" si="439"/>
        <v>-0.31423010802010809</v>
      </c>
      <c r="F386" s="17">
        <f t="shared" si="439"/>
        <v>-0.53900190184256447</v>
      </c>
      <c r="G386" s="17">
        <f t="shared" si="439"/>
        <v>-0.55603356481765842</v>
      </c>
      <c r="H386" s="17">
        <f t="shared" si="439"/>
        <v>-0.19806465657425246</v>
      </c>
      <c r="I386" s="17">
        <f t="shared" si="439"/>
        <v>-0.34741975751651488</v>
      </c>
      <c r="J386" s="17">
        <f t="shared" si="439"/>
        <v>-0.42938001957581717</v>
      </c>
      <c r="K386" s="17">
        <f t="shared" si="439"/>
        <v>-0.38703938543101896</v>
      </c>
      <c r="L386" s="17">
        <f t="shared" si="439"/>
        <v>-0.40504514117865481</v>
      </c>
      <c r="M386" s="17">
        <f t="shared" si="439"/>
        <v>-0.42474325080829356</v>
      </c>
      <c r="N386" s="17">
        <f t="shared" si="439"/>
        <v>-0.40422065665066681</v>
      </c>
      <c r="O386" s="17">
        <f t="shared" si="439"/>
        <v>-0.34874675939513661</v>
      </c>
      <c r="P386" s="17">
        <f t="shared" si="439"/>
        <v>-0.20461115584365239</v>
      </c>
      <c r="Q386" s="17">
        <f t="shared" si="439"/>
        <v>-0.24556222442503928</v>
      </c>
      <c r="T386" s="66" t="s">
        <v>211</v>
      </c>
      <c r="U386" s="17">
        <f t="shared" ref="U386:AZ386" si="440">CORREL($S$323:$S$361,CU$197:CU$235)</f>
        <v>-0.2698863143289999</v>
      </c>
      <c r="V386" s="17">
        <f t="shared" si="440"/>
        <v>-6.6793020734989897E-2</v>
      </c>
      <c r="W386" s="17">
        <f t="shared" si="440"/>
        <v>-5.4620382622124632E-2</v>
      </c>
      <c r="X386" s="17">
        <f t="shared" si="440"/>
        <v>8.023464496062371E-3</v>
      </c>
      <c r="Y386" s="17">
        <f t="shared" si="440"/>
        <v>-4.8939464792886314E-2</v>
      </c>
      <c r="Z386" s="17">
        <f t="shared" si="440"/>
        <v>-0.31078392865402071</v>
      </c>
      <c r="AA386" s="17">
        <f t="shared" si="440"/>
        <v>-0.13662431069727218</v>
      </c>
      <c r="AB386" s="17">
        <f t="shared" si="440"/>
        <v>-6.5371007729337835E-2</v>
      </c>
      <c r="AC386" s="17">
        <f t="shared" si="440"/>
        <v>-0.25952643839558215</v>
      </c>
      <c r="AD386" s="17">
        <f t="shared" si="440"/>
        <v>-0.20603358808397346</v>
      </c>
      <c r="AE386" s="17">
        <f t="shared" si="440"/>
        <v>-0.13779831150325442</v>
      </c>
      <c r="AF386" s="17">
        <f t="shared" si="440"/>
        <v>-0.32677201198593064</v>
      </c>
      <c r="AG386" s="68">
        <f t="shared" si="440"/>
        <v>-9.9271699254673079E-2</v>
      </c>
      <c r="AH386" s="17">
        <f t="shared" si="440"/>
        <v>0.21331546265470031</v>
      </c>
      <c r="AI386" s="17">
        <f t="shared" si="440"/>
        <v>-0.28676290538445381</v>
      </c>
      <c r="AJ386" s="17">
        <f t="shared" si="440"/>
        <v>-0.245962019665599</v>
      </c>
      <c r="AK386" s="17">
        <f t="shared" si="440"/>
        <v>1.0622151278760397E-3</v>
      </c>
      <c r="AL386" s="17">
        <f t="shared" si="440"/>
        <v>0.23476257573259882</v>
      </c>
      <c r="AM386" s="17">
        <f t="shared" si="440"/>
        <v>0.14877522067653842</v>
      </c>
      <c r="AN386" s="17">
        <f t="shared" si="440"/>
        <v>2.9491116745923959E-2</v>
      </c>
      <c r="AO386" s="17">
        <f t="shared" si="440"/>
        <v>0.22595866555966279</v>
      </c>
      <c r="AP386" s="17">
        <f t="shared" si="440"/>
        <v>6.7622077570070063E-2</v>
      </c>
      <c r="AQ386" s="17">
        <f t="shared" si="440"/>
        <v>-9.1047538296441105E-2</v>
      </c>
      <c r="AR386" s="17">
        <f t="shared" si="440"/>
        <v>0.11971879814989694</v>
      </c>
      <c r="AS386" s="17">
        <f t="shared" si="440"/>
        <v>0.18951491436995627</v>
      </c>
      <c r="AT386" s="68">
        <f t="shared" si="440"/>
        <v>0.28513278593651908</v>
      </c>
      <c r="AU386" s="17">
        <f t="shared" si="440"/>
        <v>-0.17474536737866381</v>
      </c>
      <c r="AV386" s="17">
        <f t="shared" si="440"/>
        <v>4.5853400028981188E-2</v>
      </c>
      <c r="AW386" s="17">
        <f t="shared" si="440"/>
        <v>3.7866068664360569E-2</v>
      </c>
      <c r="AX386" s="17">
        <f t="shared" si="440"/>
        <v>-9.3598176135454847E-2</v>
      </c>
      <c r="AY386" s="17">
        <f t="shared" si="440"/>
        <v>-3.9885475438619193E-2</v>
      </c>
      <c r="AZ386" s="17">
        <f t="shared" si="440"/>
        <v>-0.10998844341474523</v>
      </c>
      <c r="BA386" s="17">
        <f t="shared" ref="BA386:BT386" si="441">CORREL($S$323:$S$361,EA$197:EA$235)</f>
        <v>1.2468995551163632E-2</v>
      </c>
      <c r="BB386" s="17">
        <f t="shared" si="441"/>
        <v>3.0338263256114648E-2</v>
      </c>
      <c r="BC386" s="17">
        <f t="shared" si="441"/>
        <v>-0.21557471957981231</v>
      </c>
      <c r="BD386" s="17">
        <f t="shared" si="441"/>
        <v>-0.18866231519422236</v>
      </c>
      <c r="BE386" s="17">
        <f t="shared" si="441"/>
        <v>-2.5643314569976091E-2</v>
      </c>
      <c r="BF386" s="17">
        <f t="shared" si="441"/>
        <v>-0.14417130817474355</v>
      </c>
      <c r="BG386" s="68">
        <f t="shared" si="441"/>
        <v>-6.1918025150027658E-2</v>
      </c>
      <c r="BH386" s="17">
        <f t="shared" si="441"/>
        <v>-0.57564818515643446</v>
      </c>
      <c r="BI386" s="17">
        <f t="shared" si="441"/>
        <v>0.16162147672394311</v>
      </c>
      <c r="BJ386" s="17">
        <f t="shared" si="441"/>
        <v>0.11296737640963295</v>
      </c>
      <c r="BK386" s="17">
        <f t="shared" si="441"/>
        <v>0.11274504042387748</v>
      </c>
      <c r="BL386" s="17">
        <f t="shared" si="441"/>
        <v>-0.39962314330497017</v>
      </c>
      <c r="BM386" s="17">
        <f t="shared" si="441"/>
        <v>-0.63660375664568236</v>
      </c>
      <c r="BN386" s="17">
        <f t="shared" si="441"/>
        <v>-0.24237804870931437</v>
      </c>
      <c r="BO386" s="17">
        <f t="shared" si="441"/>
        <v>-0.57575391280267052</v>
      </c>
      <c r="BP386" s="17">
        <f t="shared" si="441"/>
        <v>-0.3278813650786413</v>
      </c>
      <c r="BQ386" s="17">
        <f t="shared" si="441"/>
        <v>-0.17957967479706585</v>
      </c>
      <c r="BR386" s="17">
        <f t="shared" si="441"/>
        <v>-0.38656836916421183</v>
      </c>
      <c r="BS386" s="17">
        <f t="shared" si="441"/>
        <v>-0.38656836916421183</v>
      </c>
      <c r="BT386" s="17">
        <f t="shared" si="441"/>
        <v>-0.34108633846604547</v>
      </c>
    </row>
    <row r="387" spans="1:72">
      <c r="A387" s="7" t="s">
        <v>283</v>
      </c>
      <c r="B387" s="17">
        <f t="shared" ref="B387:Q387" si="442">CORREL($U$323:$U$361,H$47:H$85)</f>
        <v>2.8303798755438127E-2</v>
      </c>
      <c r="C387" s="17">
        <f t="shared" si="442"/>
        <v>-0.10528786144857455</v>
      </c>
      <c r="D387" s="17">
        <f t="shared" si="442"/>
        <v>8.0190481791333965E-3</v>
      </c>
      <c r="E387" s="17">
        <f t="shared" si="442"/>
        <v>-6.6095993430199548E-2</v>
      </c>
      <c r="F387" s="17">
        <f t="shared" si="442"/>
        <v>-2.0905220526274654E-2</v>
      </c>
      <c r="G387" s="17">
        <f t="shared" si="442"/>
        <v>1.1567660586967763E-2</v>
      </c>
      <c r="H387" s="17">
        <f t="shared" si="442"/>
        <v>-8.5647976256688088E-2</v>
      </c>
      <c r="I387" s="17">
        <f t="shared" si="442"/>
        <v>-0.14712664560337621</v>
      </c>
      <c r="J387" s="17">
        <f t="shared" si="442"/>
        <v>-0.17771757006458969</v>
      </c>
      <c r="K387" s="17">
        <f t="shared" si="442"/>
        <v>-0.15256007453775475</v>
      </c>
      <c r="L387" s="17">
        <f t="shared" si="442"/>
        <v>-0.16967045093720237</v>
      </c>
      <c r="M387" s="17">
        <f t="shared" si="442"/>
        <v>-0.16461590854075853</v>
      </c>
      <c r="N387" s="17">
        <f t="shared" si="442"/>
        <v>-0.18654596344012597</v>
      </c>
      <c r="O387" s="17">
        <f t="shared" si="442"/>
        <v>-0.11907097145785642</v>
      </c>
      <c r="P387" s="17">
        <f t="shared" si="442"/>
        <v>-9.5467699382578777E-2</v>
      </c>
      <c r="Q387" s="17">
        <f t="shared" si="442"/>
        <v>-7.9831060432713485E-2</v>
      </c>
      <c r="T387" s="66" t="s">
        <v>202</v>
      </c>
      <c r="U387" s="17">
        <f t="shared" ref="U387:AZ387" si="443">CORREL($T$323:$T$361,CU$197:CU$235)</f>
        <v>-0.24587022612870496</v>
      </c>
      <c r="V387" s="17">
        <f t="shared" si="443"/>
        <v>-0.19670759293031234</v>
      </c>
      <c r="W387" s="17">
        <f t="shared" si="443"/>
        <v>-0.28313579540444583</v>
      </c>
      <c r="X387" s="17">
        <f t="shared" si="443"/>
        <v>-0.23974697104083362</v>
      </c>
      <c r="Y387" s="17">
        <f t="shared" si="443"/>
        <v>-0.39590432914395218</v>
      </c>
      <c r="Z387" s="17">
        <f t="shared" si="443"/>
        <v>-0.25823573220147877</v>
      </c>
      <c r="AA387" s="17">
        <f t="shared" si="443"/>
        <v>-9.0617700065768178E-2</v>
      </c>
      <c r="AB387" s="17">
        <f t="shared" si="443"/>
        <v>-0.17499329951767895</v>
      </c>
      <c r="AC387" s="17">
        <f t="shared" si="443"/>
        <v>9.6551207528113955E-2</v>
      </c>
      <c r="AD387" s="17">
        <f t="shared" si="443"/>
        <v>0.14763035100406388</v>
      </c>
      <c r="AE387" s="17">
        <f t="shared" si="443"/>
        <v>-9.526417331497597E-2</v>
      </c>
      <c r="AF387" s="17">
        <f t="shared" si="443"/>
        <v>-0.15128126122836005</v>
      </c>
      <c r="AG387" s="68">
        <f t="shared" si="443"/>
        <v>-0.29520188048345902</v>
      </c>
      <c r="AH387" s="17">
        <f t="shared" si="443"/>
        <v>-0.17703408279211305</v>
      </c>
      <c r="AI387" s="17">
        <f t="shared" si="443"/>
        <v>0.14219615618484896</v>
      </c>
      <c r="AJ387" s="17">
        <f t="shared" si="443"/>
        <v>0.13653173839466021</v>
      </c>
      <c r="AK387" s="17">
        <f t="shared" si="443"/>
        <v>-5.6250199711381232E-2</v>
      </c>
      <c r="AL387" s="17">
        <f t="shared" si="443"/>
        <v>-0.13654482360427159</v>
      </c>
      <c r="AM387" s="17">
        <f t="shared" si="443"/>
        <v>-8.7901723654294203E-2</v>
      </c>
      <c r="AN387" s="17">
        <f t="shared" si="443"/>
        <v>-0.15581530079794398</v>
      </c>
      <c r="AO387" s="17">
        <f t="shared" si="443"/>
        <v>5.6616737435248997E-2</v>
      </c>
      <c r="AP387" s="17">
        <f t="shared" si="443"/>
        <v>-8.9815412834300348E-2</v>
      </c>
      <c r="AQ387" s="17">
        <f t="shared" si="443"/>
        <v>1.0266656951638795E-3</v>
      </c>
      <c r="AR387" s="17">
        <f t="shared" si="443"/>
        <v>-7.5725568252257352E-3</v>
      </c>
      <c r="AS387" s="17">
        <f t="shared" si="443"/>
        <v>-9.9818838513821326E-2</v>
      </c>
      <c r="AT387" s="68">
        <f t="shared" si="443"/>
        <v>-0.11276458130445434</v>
      </c>
      <c r="AU387" s="17">
        <f t="shared" si="443"/>
        <v>-0.32287004030282312</v>
      </c>
      <c r="AV387" s="17">
        <f t="shared" si="443"/>
        <v>-0.47307926226374164</v>
      </c>
      <c r="AW387" s="17">
        <f t="shared" si="443"/>
        <v>-0.49199822204351085</v>
      </c>
      <c r="AX387" s="17">
        <f t="shared" si="443"/>
        <v>-0.34380445287528699</v>
      </c>
      <c r="AY387" s="17">
        <f t="shared" si="443"/>
        <v>-0.3636172622240007</v>
      </c>
      <c r="AZ387" s="17">
        <f t="shared" si="443"/>
        <v>-0.34717538888994404</v>
      </c>
      <c r="BA387" s="17">
        <f t="shared" ref="BA387:BT387" si="444">CORREL($T$323:$T$361,EA$197:EA$235)</f>
        <v>-0.25356232299448034</v>
      </c>
      <c r="BB387" s="17">
        <f t="shared" si="444"/>
        <v>-0.33362975237841935</v>
      </c>
      <c r="BC387" s="17">
        <f t="shared" si="444"/>
        <v>0.18804943400628835</v>
      </c>
      <c r="BD387" s="17">
        <f t="shared" si="444"/>
        <v>0.24809616532912976</v>
      </c>
      <c r="BE387" s="17">
        <f t="shared" si="444"/>
        <v>-0.20713584850672642</v>
      </c>
      <c r="BF387" s="17">
        <f t="shared" si="444"/>
        <v>-0.28354017828582845</v>
      </c>
      <c r="BG387" s="68">
        <f t="shared" si="444"/>
        <v>-0.44177287045200031</v>
      </c>
      <c r="BH387" s="17">
        <f t="shared" si="444"/>
        <v>-3.6320195423089952E-2</v>
      </c>
      <c r="BI387" s="17">
        <f t="shared" si="444"/>
        <v>2.3388959487363116E-2</v>
      </c>
      <c r="BJ387" s="17">
        <f t="shared" si="444"/>
        <v>3.1034488957240546E-2</v>
      </c>
      <c r="BK387" s="17">
        <f t="shared" si="444"/>
        <v>-4.1500897420169346E-2</v>
      </c>
      <c r="BL387" s="17">
        <f t="shared" si="444"/>
        <v>-0.35212622744880029</v>
      </c>
      <c r="BM387" s="17">
        <f t="shared" si="444"/>
        <v>-8.686344660992068E-2</v>
      </c>
      <c r="BN387" s="17">
        <f t="shared" si="444"/>
        <v>0.26500561813710866</v>
      </c>
      <c r="BO387" s="17">
        <f t="shared" si="444"/>
        <v>-7.759966416941798E-3</v>
      </c>
      <c r="BP387" s="17">
        <f t="shared" si="444"/>
        <v>8.5269434009443631E-2</v>
      </c>
      <c r="BQ387" s="17">
        <f t="shared" si="444"/>
        <v>0.10725674777855314</v>
      </c>
      <c r="BR387" s="17">
        <f t="shared" si="444"/>
        <v>1.7231932251358375E-3</v>
      </c>
      <c r="BS387" s="17">
        <f t="shared" si="444"/>
        <v>1.7231932251358375E-3</v>
      </c>
      <c r="BT387" s="17">
        <f t="shared" si="444"/>
        <v>-3.0248299430368494E-2</v>
      </c>
    </row>
    <row r="388" spans="1:72">
      <c r="A388" s="7" t="s">
        <v>284</v>
      </c>
      <c r="B388" s="17">
        <f t="shared" ref="B388:Q388" si="445">CORREL($V$323:$V$361,H$47:H$85)</f>
        <v>0.22880554866278469</v>
      </c>
      <c r="C388" s="17">
        <f t="shared" si="445"/>
        <v>0.11323772779589029</v>
      </c>
      <c r="D388" s="17">
        <f t="shared" si="445"/>
        <v>0.22967055493139349</v>
      </c>
      <c r="E388" s="17">
        <f t="shared" si="445"/>
        <v>0.19772716377188809</v>
      </c>
      <c r="F388" s="17">
        <f t="shared" si="445"/>
        <v>5.6013897512190422E-2</v>
      </c>
      <c r="G388" s="17">
        <f t="shared" si="445"/>
        <v>0.14109252920104762</v>
      </c>
      <c r="H388" s="17">
        <f t="shared" si="445"/>
        <v>0.18236571313324104</v>
      </c>
      <c r="I388" s="17">
        <f t="shared" si="445"/>
        <v>0.12779054765487166</v>
      </c>
      <c r="J388" s="17">
        <f t="shared" si="445"/>
        <v>0.18309951878359895</v>
      </c>
      <c r="K388" s="17">
        <f t="shared" si="445"/>
        <v>0.14216366310771131</v>
      </c>
      <c r="L388" s="17">
        <f t="shared" si="445"/>
        <v>0.11361324865174094</v>
      </c>
      <c r="M388" s="17">
        <f t="shared" si="445"/>
        <v>6.9570073389754308E-2</v>
      </c>
      <c r="N388" s="17">
        <f t="shared" si="445"/>
        <v>0.11331407559421661</v>
      </c>
      <c r="O388" s="17">
        <f t="shared" si="445"/>
        <v>0.12930004981141721</v>
      </c>
      <c r="P388" s="17">
        <f t="shared" si="445"/>
        <v>0.1206572946693225</v>
      </c>
      <c r="Q388" s="17">
        <f t="shared" si="445"/>
        <v>-1.6773852752456259E-2</v>
      </c>
      <c r="T388" s="66" t="s">
        <v>203</v>
      </c>
      <c r="U388" s="17">
        <f t="shared" ref="U388:AZ388" si="446">CORREL($U$323:$U$361,CU$197:CU$235)</f>
        <v>4.9658434941734567E-2</v>
      </c>
      <c r="V388" s="17">
        <f t="shared" si="446"/>
        <v>-6.794056832475158E-2</v>
      </c>
      <c r="W388" s="17">
        <f t="shared" si="446"/>
        <v>-0.15336942465702855</v>
      </c>
      <c r="X388" s="17">
        <f t="shared" si="446"/>
        <v>-5.9379301108396697E-2</v>
      </c>
      <c r="Y388" s="17">
        <f t="shared" si="446"/>
        <v>0.17301475280222459</v>
      </c>
      <c r="Z388" s="17">
        <f t="shared" si="446"/>
        <v>5.9231411300247304E-2</v>
      </c>
      <c r="AA388" s="17">
        <f t="shared" si="446"/>
        <v>-0.10653504331755044</v>
      </c>
      <c r="AB388" s="17">
        <f t="shared" si="446"/>
        <v>0.20613351457860193</v>
      </c>
      <c r="AC388" s="17">
        <f t="shared" si="446"/>
        <v>-2.404119527762438E-2</v>
      </c>
      <c r="AD388" s="17">
        <f t="shared" si="446"/>
        <v>2.8659281655892894E-2</v>
      </c>
      <c r="AE388" s="17">
        <f t="shared" si="446"/>
        <v>6.5962683796346733E-2</v>
      </c>
      <c r="AF388" s="17">
        <f t="shared" si="446"/>
        <v>0.22096314308777179</v>
      </c>
      <c r="AG388" s="68">
        <f t="shared" si="446"/>
        <v>0.13591794768194099</v>
      </c>
      <c r="AH388" s="17">
        <f t="shared" si="446"/>
        <v>-1.8662422043306287E-2</v>
      </c>
      <c r="AI388" s="17">
        <f t="shared" si="446"/>
        <v>-6.1057513614073397E-2</v>
      </c>
      <c r="AJ388" s="17">
        <f t="shared" si="446"/>
        <v>-0.10989572019121795</v>
      </c>
      <c r="AK388" s="17">
        <f t="shared" si="446"/>
        <v>-0.10220164786646393</v>
      </c>
      <c r="AL388" s="17">
        <f t="shared" si="446"/>
        <v>7.6957073681316698E-2</v>
      </c>
      <c r="AM388" s="17">
        <f t="shared" si="446"/>
        <v>-1.4163405496313054E-2</v>
      </c>
      <c r="AN388" s="17">
        <f t="shared" si="446"/>
        <v>-0.22842797650893598</v>
      </c>
      <c r="AO388" s="17">
        <f t="shared" si="446"/>
        <v>0.20220548713449782</v>
      </c>
      <c r="AP388" s="17">
        <f t="shared" si="446"/>
        <v>-9.1682058858115562E-2</v>
      </c>
      <c r="AQ388" s="17">
        <f t="shared" si="446"/>
        <v>4.4035438673049751E-2</v>
      </c>
      <c r="AR388" s="17">
        <f t="shared" si="446"/>
        <v>3.1418271614431406E-2</v>
      </c>
      <c r="AS388" s="17">
        <f t="shared" si="446"/>
        <v>-0.30767363585749968</v>
      </c>
      <c r="AT388" s="68">
        <f t="shared" si="446"/>
        <v>-5.1637374679031352E-2</v>
      </c>
      <c r="AU388" s="17">
        <f t="shared" si="446"/>
        <v>7.8638160215489902E-2</v>
      </c>
      <c r="AV388" s="17">
        <f t="shared" si="446"/>
        <v>1.2744130096912425E-2</v>
      </c>
      <c r="AW388" s="17">
        <f t="shared" si="446"/>
        <v>-6.7174336838884364E-3</v>
      </c>
      <c r="AX388" s="17">
        <f t="shared" si="446"/>
        <v>4.4803111874274396E-2</v>
      </c>
      <c r="AY388" s="17">
        <f t="shared" si="446"/>
        <v>5.6493010981338368E-2</v>
      </c>
      <c r="AZ388" s="17">
        <f t="shared" si="446"/>
        <v>3.0787928994793167E-2</v>
      </c>
      <c r="BA388" s="17">
        <f t="shared" ref="BA388:BT388" si="447">CORREL($U$323:$U$361,EA$197:EA$235)</f>
        <v>-6.4209222280556338E-2</v>
      </c>
      <c r="BB388" s="17">
        <f t="shared" si="447"/>
        <v>7.2518667603802017E-2</v>
      </c>
      <c r="BC388" s="17">
        <f t="shared" si="447"/>
        <v>-0.20546393619232164</v>
      </c>
      <c r="BD388" s="17">
        <f t="shared" si="447"/>
        <v>-0.17808906831622295</v>
      </c>
      <c r="BE388" s="17">
        <f t="shared" si="447"/>
        <v>-9.3067642522960681E-2</v>
      </c>
      <c r="BF388" s="17">
        <f t="shared" si="447"/>
        <v>0.21004630598966728</v>
      </c>
      <c r="BG388" s="68">
        <f t="shared" si="447"/>
        <v>9.1543802107693667E-2</v>
      </c>
      <c r="BH388" s="17">
        <f t="shared" si="447"/>
        <v>3.8928577141504682E-2</v>
      </c>
      <c r="BI388" s="17">
        <f t="shared" si="447"/>
        <v>-7.7456663176809742E-2</v>
      </c>
      <c r="BJ388" s="17">
        <f t="shared" si="447"/>
        <v>-0.2446410146128499</v>
      </c>
      <c r="BK388" s="17">
        <f t="shared" si="447"/>
        <v>-5.759834092181787E-2</v>
      </c>
      <c r="BL388" s="17">
        <f t="shared" si="447"/>
        <v>0.28427209274071596</v>
      </c>
      <c r="BM388" s="17">
        <f t="shared" si="447"/>
        <v>9.9855581405043553E-2</v>
      </c>
      <c r="BN388" s="17">
        <f t="shared" si="447"/>
        <v>5.6308224590548163E-2</v>
      </c>
      <c r="BO388" s="17">
        <f t="shared" si="447"/>
        <v>0.12533490850165849</v>
      </c>
      <c r="BP388" s="17">
        <f t="shared" si="447"/>
        <v>0.17285057983946253</v>
      </c>
      <c r="BQ388" s="17">
        <f t="shared" si="447"/>
        <v>7.895092653426955E-2</v>
      </c>
      <c r="BR388" s="17">
        <f t="shared" si="447"/>
        <v>0.18567547770088985</v>
      </c>
      <c r="BS388" s="17">
        <f t="shared" si="447"/>
        <v>0.18567547770088985</v>
      </c>
      <c r="BT388" s="17">
        <f t="shared" si="447"/>
        <v>0.19423410065087757</v>
      </c>
    </row>
    <row r="389" spans="1:72">
      <c r="R389" s="17">
        <f>SUMIF(B378:Q388,"&gt;0")-SUMIF(B378:Q388,"&lt;0")</f>
        <v>24.902641603183955</v>
      </c>
      <c r="T389" s="66" t="s">
        <v>212</v>
      </c>
      <c r="U389" s="17">
        <f t="shared" ref="U389:AZ389" si="448">CORREL($V$323:$V$361,CU$197:CU$235)</f>
        <v>0.154923919421569</v>
      </c>
      <c r="V389" s="17">
        <f t="shared" si="448"/>
        <v>6.2568059780522128E-3</v>
      </c>
      <c r="W389" s="17">
        <f t="shared" si="448"/>
        <v>-6.1881754181158544E-2</v>
      </c>
      <c r="X389" s="17">
        <f t="shared" si="448"/>
        <v>0.15041362623152796</v>
      </c>
      <c r="Y389" s="17">
        <f t="shared" si="448"/>
        <v>0.4131113081231213</v>
      </c>
      <c r="Z389" s="17">
        <f t="shared" si="448"/>
        <v>8.8630572097802812E-2</v>
      </c>
      <c r="AA389" s="17">
        <f t="shared" si="448"/>
        <v>0.36386826058612026</v>
      </c>
      <c r="AB389" s="17">
        <f t="shared" si="448"/>
        <v>0.21052850443677523</v>
      </c>
      <c r="AC389" s="17">
        <f t="shared" si="448"/>
        <v>-7.0129350889804834E-2</v>
      </c>
      <c r="AD389" s="17">
        <f t="shared" si="448"/>
        <v>-0.15954123071333914</v>
      </c>
      <c r="AE389" s="17">
        <f t="shared" si="448"/>
        <v>0.25502045008330337</v>
      </c>
      <c r="AF389" s="17">
        <f t="shared" si="448"/>
        <v>0.14427387992083526</v>
      </c>
      <c r="AG389" s="68">
        <f t="shared" si="448"/>
        <v>0.2884883801740657</v>
      </c>
      <c r="AH389" s="17">
        <f t="shared" si="448"/>
        <v>0.31645500572692753</v>
      </c>
      <c r="AI389" s="17">
        <f t="shared" si="448"/>
        <v>0.14672057033110797</v>
      </c>
      <c r="AJ389" s="17">
        <f t="shared" si="448"/>
        <v>0.27202989170863506</v>
      </c>
      <c r="AK389" s="17">
        <f t="shared" si="448"/>
        <v>0.2915948053325953</v>
      </c>
      <c r="AL389" s="17">
        <f t="shared" si="448"/>
        <v>0.50176016044250416</v>
      </c>
      <c r="AM389" s="17">
        <f t="shared" si="448"/>
        <v>0.38377339762142937</v>
      </c>
      <c r="AN389" s="17">
        <f t="shared" si="448"/>
        <v>0.35986029547516662</v>
      </c>
      <c r="AO389" s="17">
        <f t="shared" si="448"/>
        <v>0.35453348417970321</v>
      </c>
      <c r="AP389" s="17">
        <f t="shared" si="448"/>
        <v>3.2410286870307302E-2</v>
      </c>
      <c r="AQ389" s="17">
        <f t="shared" si="448"/>
        <v>-9.1202455707835181E-2</v>
      </c>
      <c r="AR389" s="17">
        <f t="shared" si="448"/>
        <v>0.38084298476904332</v>
      </c>
      <c r="AS389" s="17">
        <f t="shared" si="448"/>
        <v>0.24322082412316076</v>
      </c>
      <c r="AT389" s="68">
        <f t="shared" si="448"/>
        <v>0.42642720364107223</v>
      </c>
      <c r="AU389" s="17">
        <f t="shared" si="448"/>
        <v>0.16782099512100448</v>
      </c>
      <c r="AV389" s="17">
        <f t="shared" si="448"/>
        <v>-0.13540818081780445</v>
      </c>
      <c r="AW389" s="17">
        <f t="shared" si="448"/>
        <v>-0.17508470535966983</v>
      </c>
      <c r="AX389" s="17">
        <f t="shared" si="448"/>
        <v>7.4019074165329921E-2</v>
      </c>
      <c r="AY389" s="17">
        <f t="shared" si="448"/>
        <v>0.29911880543106312</v>
      </c>
      <c r="AZ389" s="17">
        <f t="shared" si="448"/>
        <v>7.9882212634195135E-2</v>
      </c>
      <c r="BA389" s="17">
        <f t="shared" ref="BA389:BT389" si="449">CORREL($V$323:$V$361,EA$197:EA$235)</f>
        <v>0.41386038803262104</v>
      </c>
      <c r="BB389" s="17">
        <f t="shared" si="449"/>
        <v>5.866675005632109E-2</v>
      </c>
      <c r="BC389" s="17">
        <f t="shared" si="449"/>
        <v>-6.4231204385488475E-2</v>
      </c>
      <c r="BD389" s="17">
        <f t="shared" si="449"/>
        <v>3.9571317301426427E-2</v>
      </c>
      <c r="BE389" s="17">
        <f t="shared" si="449"/>
        <v>0.25751694522009899</v>
      </c>
      <c r="BF389" s="17">
        <f t="shared" si="449"/>
        <v>8.1754757824762894E-2</v>
      </c>
      <c r="BG389" s="68">
        <f t="shared" si="449"/>
        <v>0.21810826965370161</v>
      </c>
      <c r="BH389" s="17">
        <f t="shared" si="449"/>
        <v>-0.11202138366389819</v>
      </c>
      <c r="BI389" s="17">
        <f t="shared" si="449"/>
        <v>1.8433153345600712E-3</v>
      </c>
      <c r="BJ389" s="17">
        <f t="shared" si="449"/>
        <v>-0.18749182239316173</v>
      </c>
      <c r="BK389" s="17">
        <f t="shared" si="449"/>
        <v>-8.4384459046744228E-2</v>
      </c>
      <c r="BL389" s="17">
        <f t="shared" si="449"/>
        <v>-9.0835224956677396E-3</v>
      </c>
      <c r="BM389" s="17">
        <f t="shared" si="449"/>
        <v>-0.18809721187665593</v>
      </c>
      <c r="BN389" s="17">
        <f t="shared" si="449"/>
        <v>-0.16754597899547172</v>
      </c>
      <c r="BO389" s="17">
        <f t="shared" si="449"/>
        <v>-7.4872183271081735E-2</v>
      </c>
      <c r="BP389" s="17">
        <f t="shared" si="449"/>
        <v>-9.3633226119287385E-2</v>
      </c>
      <c r="BQ389" s="17">
        <f t="shared" si="449"/>
        <v>-0.18949592186521644</v>
      </c>
      <c r="BR389" s="17">
        <f t="shared" si="449"/>
        <v>-0.12121574788800245</v>
      </c>
      <c r="BS389" s="17">
        <f t="shared" si="449"/>
        <v>-0.12121574788800245</v>
      </c>
      <c r="BT389" s="17">
        <f t="shared" si="449"/>
        <v>-3.09061541688378E-2</v>
      </c>
    </row>
    <row r="390" spans="1:72">
      <c r="T390" s="15"/>
    </row>
    <row r="391" spans="1:72">
      <c r="A391" s="6" t="s">
        <v>94</v>
      </c>
      <c r="B391" s="5" t="s">
        <v>145</v>
      </c>
      <c r="C391" s="5" t="s">
        <v>144</v>
      </c>
      <c r="D391" s="5" t="s">
        <v>146</v>
      </c>
      <c r="E391" s="5" t="s">
        <v>147</v>
      </c>
      <c r="F391" s="5" t="s">
        <v>148</v>
      </c>
      <c r="G391" s="5" t="s">
        <v>149</v>
      </c>
      <c r="H391" s="5" t="s">
        <v>151</v>
      </c>
      <c r="I391" s="5" t="s">
        <v>152</v>
      </c>
      <c r="J391" s="5" t="s">
        <v>158</v>
      </c>
      <c r="K391" s="5" t="s">
        <v>159</v>
      </c>
      <c r="L391" s="5" t="s">
        <v>156</v>
      </c>
      <c r="M391" s="5" t="s">
        <v>157</v>
      </c>
      <c r="N391" s="5" t="s">
        <v>154</v>
      </c>
      <c r="O391" s="5" t="s">
        <v>155</v>
      </c>
      <c r="P391" s="5" t="s">
        <v>153</v>
      </c>
      <c r="Q391" s="5" t="s">
        <v>267</v>
      </c>
      <c r="T391" s="66"/>
      <c r="Z391" s="55" t="s">
        <v>347</v>
      </c>
      <c r="AG391" s="7"/>
      <c r="AM391" s="55" t="s">
        <v>140</v>
      </c>
      <c r="AT391" s="7"/>
      <c r="AZ391" s="55" t="s">
        <v>141</v>
      </c>
      <c r="BG391" s="7"/>
      <c r="BM391" s="55" t="s">
        <v>142</v>
      </c>
      <c r="BT391" s="7"/>
    </row>
    <row r="392" spans="1:72">
      <c r="A392" s="7" t="s">
        <v>268</v>
      </c>
      <c r="B392" s="17">
        <f t="shared" ref="B392:Q392" si="450">CORREL($Z$323:$Z$361,H$47:H$85)</f>
        <v>-0.39352978197856592</v>
      </c>
      <c r="C392" s="17">
        <f t="shared" si="450"/>
        <v>-0.27550652887903232</v>
      </c>
      <c r="D392" s="17">
        <f t="shared" si="450"/>
        <v>-0.3811224140639527</v>
      </c>
      <c r="E392" s="17">
        <f t="shared" si="450"/>
        <v>-0.25349529873799487</v>
      </c>
      <c r="F392" s="17">
        <f t="shared" si="450"/>
        <v>-7.7085784789934303E-2</v>
      </c>
      <c r="G392" s="17">
        <f t="shared" si="450"/>
        <v>-6.7653900890207883E-2</v>
      </c>
      <c r="H392" s="17">
        <f t="shared" si="450"/>
        <v>-1.8731964359991124E-2</v>
      </c>
      <c r="I392" s="17">
        <f t="shared" si="450"/>
        <v>2.3495620051356844E-2</v>
      </c>
      <c r="J392" s="17">
        <f t="shared" si="450"/>
        <v>4.5047350124822534E-2</v>
      </c>
      <c r="K392" s="17">
        <f t="shared" si="450"/>
        <v>0.11409931515255727</v>
      </c>
      <c r="L392" s="17">
        <f t="shared" si="450"/>
        <v>0.10865213074876183</v>
      </c>
      <c r="M392" s="17">
        <f t="shared" si="450"/>
        <v>9.9755177925364605E-2</v>
      </c>
      <c r="N392" s="17">
        <f t="shared" si="450"/>
        <v>9.5022650247109805E-2</v>
      </c>
      <c r="O392" s="17">
        <f t="shared" si="450"/>
        <v>4.1358223321335125E-3</v>
      </c>
      <c r="P392" s="17">
        <f t="shared" si="450"/>
        <v>-5.5313569972155821E-2</v>
      </c>
      <c r="Q392" s="17">
        <f t="shared" si="450"/>
        <v>0.4153269092028733</v>
      </c>
      <c r="T392" s="67" t="s">
        <v>94</v>
      </c>
      <c r="U392" s="5" t="s">
        <v>78</v>
      </c>
      <c r="V392" s="5" t="s">
        <v>79</v>
      </c>
      <c r="W392" s="5" t="s">
        <v>80</v>
      </c>
      <c r="X392" s="5" t="s">
        <v>342</v>
      </c>
      <c r="Y392" s="5" t="s">
        <v>82</v>
      </c>
      <c r="Z392" s="5" t="s">
        <v>83</v>
      </c>
      <c r="AA392" s="5" t="s">
        <v>84</v>
      </c>
      <c r="AB392" s="5" t="s">
        <v>343</v>
      </c>
      <c r="AC392" s="5" t="s">
        <v>344</v>
      </c>
      <c r="AD392" s="5" t="s">
        <v>87</v>
      </c>
      <c r="AE392" s="5" t="s">
        <v>88</v>
      </c>
      <c r="AF392" s="5" t="s">
        <v>345</v>
      </c>
      <c r="AG392" s="6" t="s">
        <v>346</v>
      </c>
      <c r="AH392" s="5" t="s">
        <v>78</v>
      </c>
      <c r="AI392" s="5" t="s">
        <v>79</v>
      </c>
      <c r="AJ392" s="5" t="s">
        <v>80</v>
      </c>
      <c r="AK392" s="5" t="s">
        <v>342</v>
      </c>
      <c r="AL392" s="5" t="s">
        <v>82</v>
      </c>
      <c r="AM392" s="5" t="s">
        <v>83</v>
      </c>
      <c r="AN392" s="5" t="s">
        <v>84</v>
      </c>
      <c r="AO392" s="5" t="s">
        <v>343</v>
      </c>
      <c r="AP392" s="5" t="s">
        <v>344</v>
      </c>
      <c r="AQ392" s="5" t="s">
        <v>87</v>
      </c>
      <c r="AR392" s="5" t="s">
        <v>88</v>
      </c>
      <c r="AS392" s="5" t="s">
        <v>345</v>
      </c>
      <c r="AT392" s="6" t="s">
        <v>346</v>
      </c>
      <c r="AU392" s="5" t="s">
        <v>78</v>
      </c>
      <c r="AV392" s="5" t="s">
        <v>79</v>
      </c>
      <c r="AW392" s="5" t="s">
        <v>80</v>
      </c>
      <c r="AX392" s="5" t="s">
        <v>342</v>
      </c>
      <c r="AY392" s="5" t="s">
        <v>82</v>
      </c>
      <c r="AZ392" s="5" t="s">
        <v>83</v>
      </c>
      <c r="BA392" s="5" t="s">
        <v>84</v>
      </c>
      <c r="BB392" s="5" t="s">
        <v>343</v>
      </c>
      <c r="BC392" s="5" t="s">
        <v>344</v>
      </c>
      <c r="BD392" s="5" t="s">
        <v>87</v>
      </c>
      <c r="BE392" s="5" t="s">
        <v>88</v>
      </c>
      <c r="BF392" s="5" t="s">
        <v>345</v>
      </c>
      <c r="BG392" s="6" t="s">
        <v>346</v>
      </c>
      <c r="BH392" s="5" t="s">
        <v>78</v>
      </c>
      <c r="BI392" s="5" t="s">
        <v>79</v>
      </c>
      <c r="BJ392" s="5" t="s">
        <v>80</v>
      </c>
      <c r="BK392" s="5" t="s">
        <v>342</v>
      </c>
      <c r="BL392" s="5" t="s">
        <v>82</v>
      </c>
      <c r="BM392" s="5" t="s">
        <v>83</v>
      </c>
      <c r="BN392" s="5" t="s">
        <v>84</v>
      </c>
      <c r="BO392" s="5" t="s">
        <v>343</v>
      </c>
      <c r="BP392" s="5" t="s">
        <v>344</v>
      </c>
      <c r="BQ392" s="5" t="s">
        <v>87</v>
      </c>
      <c r="BR392" s="5" t="s">
        <v>88</v>
      </c>
      <c r="BS392" s="5" t="s">
        <v>345</v>
      </c>
      <c r="BT392" s="6" t="s">
        <v>346</v>
      </c>
    </row>
    <row r="393" spans="1:72">
      <c r="A393" s="7" t="s">
        <v>274</v>
      </c>
      <c r="B393" s="17">
        <f t="shared" ref="B393:Q393" si="451">CORREL($AA$323:$AA$361,H$47:H$85)</f>
        <v>-2.4334638889053805E-2</v>
      </c>
      <c r="C393" s="17">
        <f t="shared" si="451"/>
        <v>6.1367757618494161E-2</v>
      </c>
      <c r="D393" s="17">
        <f t="shared" si="451"/>
        <v>-9.1086325840195465E-2</v>
      </c>
      <c r="E393" s="17">
        <f t="shared" si="451"/>
        <v>-0.12645522866486494</v>
      </c>
      <c r="F393" s="17">
        <f t="shared" si="451"/>
        <v>-9.6927558917385651E-2</v>
      </c>
      <c r="G393" s="17">
        <f t="shared" si="451"/>
        <v>-0.2061754439520786</v>
      </c>
      <c r="H393" s="17">
        <f t="shared" si="451"/>
        <v>-0.52823549804592418</v>
      </c>
      <c r="I393" s="17">
        <f t="shared" si="451"/>
        <v>-0.38916361424911688</v>
      </c>
      <c r="J393" s="17">
        <f t="shared" si="451"/>
        <v>-0.30722429174528393</v>
      </c>
      <c r="K393" s="17">
        <f t="shared" si="451"/>
        <v>-0.32671326462171857</v>
      </c>
      <c r="L393" s="17">
        <f t="shared" si="451"/>
        <v>-0.34882818544170696</v>
      </c>
      <c r="M393" s="17">
        <f t="shared" si="451"/>
        <v>-0.36715638705061743</v>
      </c>
      <c r="N393" s="17">
        <f t="shared" si="451"/>
        <v>-0.32481458764039656</v>
      </c>
      <c r="O393" s="17">
        <f t="shared" si="451"/>
        <v>-0.36174417714650325</v>
      </c>
      <c r="P393" s="17">
        <f t="shared" si="451"/>
        <v>-0.42647194465206051</v>
      </c>
      <c r="Q393" s="17">
        <f t="shared" si="451"/>
        <v>-0.133397107687411</v>
      </c>
      <c r="T393" s="66" t="s">
        <v>160</v>
      </c>
      <c r="U393" s="17">
        <f t="shared" ref="U393:AZ393" si="452">CORREL($Z$323:$Z$361,CU$197:CU$235)</f>
        <v>0.26254798218271713</v>
      </c>
      <c r="V393" s="17">
        <f t="shared" si="452"/>
        <v>0.66848405134657407</v>
      </c>
      <c r="W393" s="17">
        <f t="shared" si="452"/>
        <v>0.55678121408390768</v>
      </c>
      <c r="X393" s="17">
        <f t="shared" si="452"/>
        <v>0.62850161926275472</v>
      </c>
      <c r="Y393" s="17">
        <f t="shared" si="452"/>
        <v>0.1979344986951915</v>
      </c>
      <c r="Z393" s="17">
        <f t="shared" si="452"/>
        <v>0.25056807166758027</v>
      </c>
      <c r="AA393" s="17">
        <f t="shared" si="452"/>
        <v>0.41841958000084134</v>
      </c>
      <c r="AB393" s="17">
        <f t="shared" si="452"/>
        <v>6.7445743681221595E-2</v>
      </c>
      <c r="AC393" s="17">
        <f t="shared" si="452"/>
        <v>0.34205795821119328</v>
      </c>
      <c r="AD393" s="17">
        <f t="shared" si="452"/>
        <v>0.18774577794690711</v>
      </c>
      <c r="AE393" s="17">
        <f t="shared" si="452"/>
        <v>0.33669985615204384</v>
      </c>
      <c r="AF393" s="17">
        <f t="shared" si="452"/>
        <v>9.5998734002054151E-2</v>
      </c>
      <c r="AG393" s="69">
        <f t="shared" si="452"/>
        <v>0.42143706490870336</v>
      </c>
      <c r="AH393" s="17">
        <f t="shared" si="452"/>
        <v>0.1927140857741807</v>
      </c>
      <c r="AI393" s="17">
        <f t="shared" si="452"/>
        <v>0.29906251073979312</v>
      </c>
      <c r="AJ393" s="17">
        <f t="shared" si="452"/>
        <v>0.20609665970280955</v>
      </c>
      <c r="AK393" s="17">
        <f t="shared" si="452"/>
        <v>0.342299913221906</v>
      </c>
      <c r="AL393" s="17">
        <f t="shared" si="452"/>
        <v>0.19955435271534522</v>
      </c>
      <c r="AM393" s="17">
        <f t="shared" si="452"/>
        <v>0.12043182349804338</v>
      </c>
      <c r="AN393" s="17">
        <f t="shared" si="452"/>
        <v>0.29191274127823219</v>
      </c>
      <c r="AO393" s="17">
        <f t="shared" si="452"/>
        <v>3.6748552626678907E-2</v>
      </c>
      <c r="AP393" s="17">
        <f t="shared" si="452"/>
        <v>0.52654883920628148</v>
      </c>
      <c r="AQ393" s="17">
        <f t="shared" si="452"/>
        <v>0.33318157890388678</v>
      </c>
      <c r="AR393" s="17">
        <f t="shared" si="452"/>
        <v>0.2284521029631538</v>
      </c>
      <c r="AS393" s="17">
        <f t="shared" si="452"/>
        <v>0.22550381761508598</v>
      </c>
      <c r="AT393" s="69">
        <f t="shared" si="452"/>
        <v>0.36851312737574443</v>
      </c>
      <c r="AU393" s="17">
        <f t="shared" si="452"/>
        <v>0.18055811880015063</v>
      </c>
      <c r="AV393" s="17">
        <f t="shared" si="452"/>
        <v>0.4834747399966004</v>
      </c>
      <c r="AW393" s="17">
        <f t="shared" si="452"/>
        <v>0.40706829668694688</v>
      </c>
      <c r="AX393" s="17">
        <f t="shared" si="452"/>
        <v>0.50736497896691912</v>
      </c>
      <c r="AY393" s="17">
        <f t="shared" si="452"/>
        <v>8.5679132450803747E-2</v>
      </c>
      <c r="AZ393" s="17">
        <f t="shared" si="452"/>
        <v>0.28237979655992801</v>
      </c>
      <c r="BA393" s="17">
        <f t="shared" ref="BA393:BT393" si="453">CORREL($Z$323:$Z$361,EA$197:EA$235)</f>
        <v>0.19602647359263969</v>
      </c>
      <c r="BB393" s="17">
        <f t="shared" si="453"/>
        <v>-7.0104717524223328E-2</v>
      </c>
      <c r="BC393" s="17">
        <f t="shared" si="453"/>
        <v>1.6559774083577936E-2</v>
      </c>
      <c r="BD393" s="17">
        <f t="shared" si="453"/>
        <v>-0.13233900544312693</v>
      </c>
      <c r="BE393" s="17">
        <f t="shared" si="453"/>
        <v>0.16985860434689315</v>
      </c>
      <c r="BF393" s="17">
        <f t="shared" si="453"/>
        <v>4.1313395311430738E-2</v>
      </c>
      <c r="BG393" s="69">
        <f t="shared" si="453"/>
        <v>0.23865829184700216</v>
      </c>
      <c r="BH393" s="17">
        <f t="shared" si="453"/>
        <v>0.21095406452041485</v>
      </c>
      <c r="BI393" s="17">
        <f t="shared" si="453"/>
        <v>0.36884388676816054</v>
      </c>
      <c r="BJ393" s="17">
        <f t="shared" si="453"/>
        <v>0.39780736107238734</v>
      </c>
      <c r="BK393" s="17">
        <f t="shared" si="453"/>
        <v>0.325843057036031</v>
      </c>
      <c r="BL393" s="17">
        <f t="shared" si="453"/>
        <v>0.13907717424840027</v>
      </c>
      <c r="BM393" s="17">
        <f t="shared" si="453"/>
        <v>0.11909490213201727</v>
      </c>
      <c r="BN393" s="17">
        <f t="shared" si="453"/>
        <v>0.22182835448790375</v>
      </c>
      <c r="BO393" s="17">
        <f t="shared" si="453"/>
        <v>0.24189698603598067</v>
      </c>
      <c r="BP393" s="17">
        <f t="shared" si="453"/>
        <v>0.21831639508992209</v>
      </c>
      <c r="BQ393" s="17">
        <f t="shared" si="453"/>
        <v>0.20751256164759477</v>
      </c>
      <c r="BR393" s="17">
        <f t="shared" si="453"/>
        <v>0.28868346968061259</v>
      </c>
      <c r="BS393" s="17">
        <f t="shared" si="453"/>
        <v>0.28868346968061259</v>
      </c>
      <c r="BT393" s="17">
        <f t="shared" si="453"/>
        <v>0.22582450341423985</v>
      </c>
    </row>
    <row r="394" spans="1:72">
      <c r="A394" s="7" t="s">
        <v>281</v>
      </c>
      <c r="B394" s="17">
        <f t="shared" ref="B394:Q394" si="454">CORREL($AB$323:$AB$361,H$47:H$85)</f>
        <v>3.8386326289727178E-2</v>
      </c>
      <c r="C394" s="17">
        <f t="shared" si="454"/>
        <v>-0.13149895601199646</v>
      </c>
      <c r="D394" s="17">
        <f t="shared" si="454"/>
        <v>0.16347535675318151</v>
      </c>
      <c r="E394" s="17">
        <f t="shared" si="454"/>
        <v>3.3110171143872331E-2</v>
      </c>
      <c r="F394" s="17">
        <f t="shared" si="454"/>
        <v>0.17991384434860283</v>
      </c>
      <c r="G394" s="17">
        <f t="shared" si="454"/>
        <v>0.15411303262449066</v>
      </c>
      <c r="H394" s="17">
        <f t="shared" si="454"/>
        <v>0.21147182311873183</v>
      </c>
      <c r="I394" s="17">
        <f t="shared" si="454"/>
        <v>0.17265905131433337</v>
      </c>
      <c r="J394" s="17">
        <f t="shared" si="454"/>
        <v>-0.11595730749845126</v>
      </c>
      <c r="K394" s="17">
        <f t="shared" si="454"/>
        <v>-0.1209481366440272</v>
      </c>
      <c r="L394" s="17">
        <f t="shared" si="454"/>
        <v>-7.3563180030255151E-2</v>
      </c>
      <c r="M394" s="17">
        <f t="shared" si="454"/>
        <v>2.2210785780410372E-2</v>
      </c>
      <c r="N394" s="17">
        <f t="shared" si="454"/>
        <v>1.3824359035490253E-2</v>
      </c>
      <c r="O394" s="17">
        <f t="shared" si="454"/>
        <v>0.19394151437533161</v>
      </c>
      <c r="P394" s="17">
        <f t="shared" si="454"/>
        <v>0.32635934643944731</v>
      </c>
      <c r="Q394" s="17">
        <f t="shared" si="454"/>
        <v>-0.1917179594544493</v>
      </c>
      <c r="T394" s="66" t="s">
        <v>224</v>
      </c>
      <c r="U394" s="17">
        <f t="shared" ref="U394:AZ394" si="455">CORREL($AA$323:$AA$361,CU$197:CU$235)</f>
        <v>-0.49452636468310401</v>
      </c>
      <c r="V394" s="17">
        <f t="shared" si="455"/>
        <v>-0.30262027315907597</v>
      </c>
      <c r="W394" s="17">
        <f t="shared" si="455"/>
        <v>-0.27822433986081546</v>
      </c>
      <c r="X394" s="17">
        <f t="shared" si="455"/>
        <v>-0.21391723062180112</v>
      </c>
      <c r="Y394" s="17">
        <f t="shared" si="455"/>
        <v>-0.29759478706537867</v>
      </c>
      <c r="Z394" s="17">
        <f t="shared" si="455"/>
        <v>-0.52182795506632873</v>
      </c>
      <c r="AA394" s="17">
        <f t="shared" si="455"/>
        <v>-0.33275372365633582</v>
      </c>
      <c r="AB394" s="17">
        <f t="shared" si="455"/>
        <v>-0.30077398376968079</v>
      </c>
      <c r="AC394" s="17">
        <f t="shared" si="455"/>
        <v>-0.18049979651531356</v>
      </c>
      <c r="AD394" s="17">
        <f t="shared" si="455"/>
        <v>-7.9186274078092395E-2</v>
      </c>
      <c r="AE394" s="17">
        <f t="shared" si="455"/>
        <v>-0.31018100614156208</v>
      </c>
      <c r="AF394" s="17">
        <f t="shared" si="455"/>
        <v>-0.54698522688568219</v>
      </c>
      <c r="AG394" s="68">
        <f t="shared" si="455"/>
        <v>-0.48288547913382884</v>
      </c>
      <c r="AH394" s="17">
        <f t="shared" si="455"/>
        <v>-5.8076678643732893E-2</v>
      </c>
      <c r="AI394" s="17">
        <f t="shared" si="455"/>
        <v>-0.21422744152766812</v>
      </c>
      <c r="AJ394" s="17">
        <f t="shared" si="455"/>
        <v>-0.14258671848929086</v>
      </c>
      <c r="AK394" s="17">
        <f t="shared" si="455"/>
        <v>-0.11723388164398361</v>
      </c>
      <c r="AL394" s="17">
        <f t="shared" si="455"/>
        <v>0.13552869761885428</v>
      </c>
      <c r="AM394" s="17">
        <f t="shared" si="455"/>
        <v>-1.4521759251913432E-3</v>
      </c>
      <c r="AN394" s="17">
        <f t="shared" si="455"/>
        <v>-2.7346405148727472E-2</v>
      </c>
      <c r="AO394" s="17">
        <f t="shared" si="455"/>
        <v>7.021491698728409E-2</v>
      </c>
      <c r="AP394" s="17">
        <f t="shared" si="455"/>
        <v>-5.9196460408169657E-2</v>
      </c>
      <c r="AQ394" s="17">
        <f t="shared" si="455"/>
        <v>-0.11954180107882102</v>
      </c>
      <c r="AR394" s="17">
        <f t="shared" si="455"/>
        <v>4.3700924182039254E-2</v>
      </c>
      <c r="AS394" s="17">
        <f t="shared" si="455"/>
        <v>7.5580710949917945E-2</v>
      </c>
      <c r="AT394" s="68">
        <f t="shared" si="455"/>
        <v>1.3844828837029715E-2</v>
      </c>
      <c r="AU394" s="17">
        <f t="shared" si="455"/>
        <v>-0.35032804802648654</v>
      </c>
      <c r="AV394" s="17">
        <f t="shared" si="455"/>
        <v>-0.30179393749477662</v>
      </c>
      <c r="AW394" s="17">
        <f t="shared" si="455"/>
        <v>-0.29843741625308617</v>
      </c>
      <c r="AX394" s="17">
        <f t="shared" si="455"/>
        <v>-0.20390615923686858</v>
      </c>
      <c r="AY394" s="17">
        <f t="shared" si="455"/>
        <v>-0.18386169192468627</v>
      </c>
      <c r="AZ394" s="17">
        <f t="shared" si="455"/>
        <v>-0.39625540752351901</v>
      </c>
      <c r="BA394" s="17">
        <f t="shared" ref="BA394:BT394" si="456">CORREL($AA$323:$AA$361,EA$197:EA$235)</f>
        <v>-0.13443332120913257</v>
      </c>
      <c r="BB394" s="17">
        <f t="shared" si="456"/>
        <v>-0.20478579256678373</v>
      </c>
      <c r="BC394" s="17">
        <f t="shared" si="456"/>
        <v>6.2165239678486119E-3</v>
      </c>
      <c r="BD394" s="17">
        <f t="shared" si="456"/>
        <v>0.15397872941918331</v>
      </c>
      <c r="BE394" s="17">
        <f t="shared" si="456"/>
        <v>-0.13415331407913295</v>
      </c>
      <c r="BF394" s="17">
        <f t="shared" si="456"/>
        <v>-0.21809192404176245</v>
      </c>
      <c r="BG394" s="68">
        <f t="shared" si="456"/>
        <v>-0.2909958170893705</v>
      </c>
      <c r="BH394" s="17">
        <f t="shared" si="456"/>
        <v>-0.6437476911741683</v>
      </c>
      <c r="BI394" s="17">
        <f t="shared" si="456"/>
        <v>3.4516963939612393E-2</v>
      </c>
      <c r="BJ394" s="17">
        <f t="shared" si="456"/>
        <v>4.1009740380434374E-2</v>
      </c>
      <c r="BK394" s="17">
        <f t="shared" si="456"/>
        <v>-7.7337345436906332E-2</v>
      </c>
      <c r="BL394" s="17">
        <f t="shared" si="456"/>
        <v>-0.72930782006903139</v>
      </c>
      <c r="BM394" s="17">
        <f t="shared" si="456"/>
        <v>-0.64673486235474476</v>
      </c>
      <c r="BN394" s="17">
        <f t="shared" si="456"/>
        <v>-0.32928225797711547</v>
      </c>
      <c r="BO394" s="17">
        <f t="shared" si="456"/>
        <v>-0.58246919377750062</v>
      </c>
      <c r="BP394" s="17">
        <f t="shared" si="456"/>
        <v>-0.27274505126098603</v>
      </c>
      <c r="BQ394" s="17">
        <f t="shared" si="456"/>
        <v>-0.11991691463948961</v>
      </c>
      <c r="BR394" s="17">
        <f t="shared" si="456"/>
        <v>-0.55867534801504626</v>
      </c>
      <c r="BS394" s="17">
        <f t="shared" si="456"/>
        <v>-0.55867534801504626</v>
      </c>
      <c r="BT394" s="17">
        <f t="shared" si="456"/>
        <v>-0.58671580357802544</v>
      </c>
    </row>
    <row r="395" spans="1:72">
      <c r="A395" s="7" t="s">
        <v>282</v>
      </c>
      <c r="B395" s="17">
        <f t="shared" ref="B395:Q395" si="457">CORREL($AC$323:$AC$361,H$47:H$85)</f>
        <v>0.19364221243518479</v>
      </c>
      <c r="C395" s="17">
        <f t="shared" si="457"/>
        <v>0.1021073213133355</v>
      </c>
      <c r="D395" s="17">
        <f t="shared" si="457"/>
        <v>0.11897081649893369</v>
      </c>
      <c r="E395" s="17">
        <f t="shared" si="457"/>
        <v>0.15064661211813735</v>
      </c>
      <c r="F395" s="17">
        <f t="shared" si="457"/>
        <v>-5.5632486114995848E-2</v>
      </c>
      <c r="G395" s="17">
        <f t="shared" si="457"/>
        <v>9.3650471499387378E-2</v>
      </c>
      <c r="H395" s="17">
        <f t="shared" si="457"/>
        <v>0.23818232035728515</v>
      </c>
      <c r="I395" s="17">
        <f t="shared" si="457"/>
        <v>0.21787920811919628</v>
      </c>
      <c r="J395" s="17">
        <f t="shared" si="457"/>
        <v>0.27042258535757113</v>
      </c>
      <c r="K395" s="17">
        <f t="shared" si="457"/>
        <v>0.29571604493858228</v>
      </c>
      <c r="L395" s="17">
        <f t="shared" si="457"/>
        <v>0.31276443794753395</v>
      </c>
      <c r="M395" s="17">
        <f t="shared" si="457"/>
        <v>0.29759581439251648</v>
      </c>
      <c r="N395" s="17">
        <f t="shared" si="457"/>
        <v>0.24596920030182765</v>
      </c>
      <c r="O395" s="17">
        <f t="shared" si="457"/>
        <v>0.19264925407354722</v>
      </c>
      <c r="P395" s="17">
        <f t="shared" si="457"/>
        <v>0.16460585465180791</v>
      </c>
      <c r="Q395" s="17">
        <f t="shared" si="457"/>
        <v>0.243283728091052</v>
      </c>
      <c r="T395" s="66" t="s">
        <v>225</v>
      </c>
      <c r="U395" s="17">
        <f t="shared" ref="U395:AZ395" si="458">CORREL($AB$323:$AB$361,CU$197:CU$235)</f>
        <v>2.7462623897082501E-2</v>
      </c>
      <c r="V395" s="17">
        <f t="shared" si="458"/>
        <v>-0.22341007321343789</v>
      </c>
      <c r="W395" s="17">
        <f t="shared" si="458"/>
        <v>-0.34037323280119558</v>
      </c>
      <c r="X395" s="17">
        <f t="shared" si="458"/>
        <v>-0.33021100096693551</v>
      </c>
      <c r="Y395" s="17">
        <f t="shared" si="458"/>
        <v>-0.25757281460170617</v>
      </c>
      <c r="Z395" s="17">
        <f t="shared" si="458"/>
        <v>2.2012907199364445E-3</v>
      </c>
      <c r="AA395" s="17">
        <f t="shared" si="458"/>
        <v>-0.36664867284571712</v>
      </c>
      <c r="AB395" s="17">
        <f t="shared" si="458"/>
        <v>2.8631038150547933E-3</v>
      </c>
      <c r="AC395" s="17">
        <f t="shared" si="458"/>
        <v>-0.17366788884024623</v>
      </c>
      <c r="AD395" s="17">
        <f t="shared" si="458"/>
        <v>-0.25356714972508237</v>
      </c>
      <c r="AE395" s="17">
        <f t="shared" si="458"/>
        <v>-0.22809707814339439</v>
      </c>
      <c r="AF395" s="17">
        <f t="shared" si="458"/>
        <v>0.16553119799341753</v>
      </c>
      <c r="AG395" s="68">
        <f t="shared" si="458"/>
        <v>-0.28361274366108891</v>
      </c>
      <c r="AH395" s="17">
        <f t="shared" si="458"/>
        <v>-0.2442955675681516</v>
      </c>
      <c r="AI395" s="17">
        <f t="shared" si="458"/>
        <v>-0.3371788347554488</v>
      </c>
      <c r="AJ395" s="17">
        <f t="shared" si="458"/>
        <v>-0.4084167439242592</v>
      </c>
      <c r="AK395" s="17">
        <f t="shared" si="458"/>
        <v>-0.34303008105471033</v>
      </c>
      <c r="AL395" s="17">
        <f t="shared" si="458"/>
        <v>-0.34733839324078863</v>
      </c>
      <c r="AM395" s="17">
        <f t="shared" si="458"/>
        <v>-0.28701324376635151</v>
      </c>
      <c r="AN395" s="17">
        <f t="shared" si="458"/>
        <v>-0.35948617859681564</v>
      </c>
      <c r="AO395" s="17">
        <f t="shared" si="458"/>
        <v>-0.22194403480015262</v>
      </c>
      <c r="AP395" s="17">
        <f t="shared" si="458"/>
        <v>-0.13385843889467827</v>
      </c>
      <c r="AQ395" s="17">
        <f t="shared" si="458"/>
        <v>-0.29691163978034857</v>
      </c>
      <c r="AR395" s="17">
        <f t="shared" si="458"/>
        <v>-0.3161103617134704</v>
      </c>
      <c r="AS395" s="17">
        <f t="shared" si="458"/>
        <v>-2.6753303687488537E-2</v>
      </c>
      <c r="AT395" s="68">
        <f t="shared" si="458"/>
        <v>-0.44102819318496139</v>
      </c>
      <c r="AU395" s="17">
        <f t="shared" si="458"/>
        <v>7.799085539147399E-2</v>
      </c>
      <c r="AV395" s="17">
        <f t="shared" si="458"/>
        <v>1.4604101383460259E-3</v>
      </c>
      <c r="AW395" s="17">
        <f t="shared" si="458"/>
        <v>-0.14489056830321814</v>
      </c>
      <c r="AX395" s="17">
        <f t="shared" si="458"/>
        <v>-0.15450970125327051</v>
      </c>
      <c r="AY395" s="17">
        <f t="shared" si="458"/>
        <v>-0.13451086621894301</v>
      </c>
      <c r="AZ395" s="17">
        <f t="shared" si="458"/>
        <v>2.0036992265814974E-2</v>
      </c>
      <c r="BA395" s="17">
        <f t="shared" ref="BA395:BT395" si="459">CORREL($AB$323:$AB$361,EA$197:EA$235)</f>
        <v>-0.25523200197587725</v>
      </c>
      <c r="BB395" s="17">
        <f t="shared" si="459"/>
        <v>0.15127267427245364</v>
      </c>
      <c r="BC395" s="17">
        <f t="shared" si="459"/>
        <v>4.2850482719779079E-2</v>
      </c>
      <c r="BD395" s="17">
        <f t="shared" si="459"/>
        <v>0.13687528362056658</v>
      </c>
      <c r="BE395" s="17">
        <f t="shared" si="459"/>
        <v>-5.971671134732591E-2</v>
      </c>
      <c r="BF395" s="17">
        <f t="shared" si="459"/>
        <v>0.31962580552342928</v>
      </c>
      <c r="BG395" s="68">
        <f t="shared" si="459"/>
        <v>-1.835421551396663E-2</v>
      </c>
      <c r="BH395" s="17">
        <f t="shared" si="459"/>
        <v>0.1821630386650433</v>
      </c>
      <c r="BI395" s="17">
        <f t="shared" si="459"/>
        <v>-3.5616768383592179E-2</v>
      </c>
      <c r="BJ395" s="17">
        <f t="shared" si="459"/>
        <v>-6.6027822292539812E-2</v>
      </c>
      <c r="BK395" s="17">
        <f t="shared" si="459"/>
        <v>-0.12386902370398144</v>
      </c>
      <c r="BL395" s="17">
        <f t="shared" si="459"/>
        <v>-2.4912259792852109E-2</v>
      </c>
      <c r="BM395" s="17">
        <f t="shared" si="459"/>
        <v>0.19468944103894037</v>
      </c>
      <c r="BN395" s="17">
        <f t="shared" si="459"/>
        <v>-2.9060233144813773E-2</v>
      </c>
      <c r="BO395" s="17">
        <f t="shared" si="459"/>
        <v>9.9518772821197546E-2</v>
      </c>
      <c r="BP395" s="17">
        <f t="shared" si="459"/>
        <v>-0.23827018289556973</v>
      </c>
      <c r="BQ395" s="17">
        <f t="shared" si="459"/>
        <v>-0.29550477839890393</v>
      </c>
      <c r="BR395" s="17">
        <f t="shared" si="459"/>
        <v>-7.2925502926688368E-2</v>
      </c>
      <c r="BS395" s="17">
        <f t="shared" si="459"/>
        <v>-7.2925502926688368E-2</v>
      </c>
      <c r="BT395" s="17">
        <f t="shared" si="459"/>
        <v>-0.12553048371933889</v>
      </c>
    </row>
    <row r="396" spans="1:72">
      <c r="A396" s="7" t="s">
        <v>269</v>
      </c>
      <c r="B396" s="17">
        <f t="shared" ref="B396:Q397" si="460">CORREL($AE$323:$AE$361,H$47:H$85)</f>
        <v>0.1571877260959339</v>
      </c>
      <c r="C396" s="17">
        <f t="shared" si="460"/>
        <v>0.21448906437295268</v>
      </c>
      <c r="D396" s="17">
        <f t="shared" si="460"/>
        <v>0.27186998070497997</v>
      </c>
      <c r="E396" s="17">
        <f t="shared" si="460"/>
        <v>0.24348554130320693</v>
      </c>
      <c r="F396" s="17">
        <f t="shared" si="460"/>
        <v>0.19389491833276076</v>
      </c>
      <c r="G396" s="17">
        <f t="shared" si="460"/>
        <v>0.10812960900938919</v>
      </c>
      <c r="H396" s="17">
        <f t="shared" si="460"/>
        <v>-3.2334512341596726E-2</v>
      </c>
      <c r="I396" s="17">
        <f t="shared" si="460"/>
        <v>5.949035350618942E-2</v>
      </c>
      <c r="J396" s="17">
        <f t="shared" si="460"/>
        <v>0.13610617291396293</v>
      </c>
      <c r="K396" s="17">
        <f t="shared" si="460"/>
        <v>8.6179897378824574E-2</v>
      </c>
      <c r="L396" s="17">
        <f t="shared" si="460"/>
        <v>7.3636148679663352E-2</v>
      </c>
      <c r="M396" s="17">
        <f t="shared" si="460"/>
        <v>6.5740507679445531E-2</v>
      </c>
      <c r="N396" s="17">
        <f t="shared" si="460"/>
        <v>3.901539416121106E-2</v>
      </c>
      <c r="O396" s="17">
        <f t="shared" si="460"/>
        <v>9.0804859061160231E-2</v>
      </c>
      <c r="P396" s="17">
        <f t="shared" si="460"/>
        <v>4.3192583655267042E-2</v>
      </c>
      <c r="Q396" s="17">
        <f t="shared" si="460"/>
        <v>-0.16589266922501425</v>
      </c>
      <c r="T396" s="66" t="s">
        <v>226</v>
      </c>
      <c r="U396" s="17">
        <f t="shared" ref="U396:AZ396" si="461">CORREL($AC$323:$AC$361,CU$197:CU$235)</f>
        <v>0.47485788116795236</v>
      </c>
      <c r="V396" s="17">
        <f t="shared" si="461"/>
        <v>0.31989655172058146</v>
      </c>
      <c r="W396" s="17">
        <f t="shared" si="461"/>
        <v>0.27751011227281769</v>
      </c>
      <c r="X396" s="17">
        <f t="shared" si="461"/>
        <v>0.33675382182403729</v>
      </c>
      <c r="Y396" s="17">
        <f t="shared" si="461"/>
        <v>0.42693183207577673</v>
      </c>
      <c r="Z396" s="17">
        <f t="shared" si="461"/>
        <v>0.48492930983625487</v>
      </c>
      <c r="AA396" s="17">
        <f t="shared" si="461"/>
        <v>0.3715962225373789</v>
      </c>
      <c r="AB396" s="17">
        <f t="shared" si="461"/>
        <v>0.41359161127278188</v>
      </c>
      <c r="AC396" s="17">
        <f t="shared" si="461"/>
        <v>0.26373834668968765</v>
      </c>
      <c r="AD396" s="17">
        <f t="shared" si="461"/>
        <v>0.15545897634671391</v>
      </c>
      <c r="AE396" s="17">
        <f t="shared" si="461"/>
        <v>0.38540966284371198</v>
      </c>
      <c r="AF396" s="17">
        <f t="shared" si="461"/>
        <v>0.59737951460549576</v>
      </c>
      <c r="AG396" s="68">
        <f t="shared" si="461"/>
        <v>0.61154223236177174</v>
      </c>
      <c r="AH396" s="17">
        <f t="shared" si="461"/>
        <v>5.0613448163995586E-2</v>
      </c>
      <c r="AI396" s="17">
        <f t="shared" si="461"/>
        <v>0.20795343701782015</v>
      </c>
      <c r="AJ396" s="17">
        <f t="shared" si="461"/>
        <v>0.13316860400279928</v>
      </c>
      <c r="AK396" s="17">
        <f t="shared" si="461"/>
        <v>0.11375894370950453</v>
      </c>
      <c r="AL396" s="17">
        <f t="shared" si="461"/>
        <v>2.5129570060798863E-2</v>
      </c>
      <c r="AM396" s="17">
        <f t="shared" si="461"/>
        <v>3.4193363677188164E-2</v>
      </c>
      <c r="AN396" s="17">
        <f t="shared" si="461"/>
        <v>5.2927740497247758E-2</v>
      </c>
      <c r="AO396" s="17">
        <f t="shared" si="461"/>
        <v>2.3960903579978095E-2</v>
      </c>
      <c r="AP396" s="17">
        <f t="shared" si="461"/>
        <v>0.1252239527005613</v>
      </c>
      <c r="AQ396" s="17">
        <f t="shared" si="461"/>
        <v>0.12328686701274427</v>
      </c>
      <c r="AR396" s="17">
        <f t="shared" si="461"/>
        <v>5.3870148489908634E-2</v>
      </c>
      <c r="AS396" s="17">
        <f t="shared" si="461"/>
        <v>-6.5755781521472392E-2</v>
      </c>
      <c r="AT396" s="68">
        <f t="shared" si="461"/>
        <v>7.5282047478550315E-2</v>
      </c>
      <c r="AU396" s="17">
        <f t="shared" si="461"/>
        <v>0.439481608083375</v>
      </c>
      <c r="AV396" s="17">
        <f t="shared" si="461"/>
        <v>0.10796907116871475</v>
      </c>
      <c r="AW396" s="17">
        <f t="shared" si="461"/>
        <v>0.1895200510019075</v>
      </c>
      <c r="AX396" s="17">
        <f t="shared" si="461"/>
        <v>0.236875591992391</v>
      </c>
      <c r="AY396" s="17">
        <f t="shared" si="461"/>
        <v>0.34087484595994011</v>
      </c>
      <c r="AZ396" s="17">
        <f t="shared" si="461"/>
        <v>0.45460334884039527</v>
      </c>
      <c r="BA396" s="17">
        <f t="shared" ref="BA396:BT396" si="462">CORREL($AC$323:$AC$361,EA$197:EA$235)</f>
        <v>0.23558149992249647</v>
      </c>
      <c r="BB396" s="17">
        <f t="shared" si="462"/>
        <v>0.28808871194503222</v>
      </c>
      <c r="BC396" s="17">
        <f t="shared" si="462"/>
        <v>1.9795515991721257E-2</v>
      </c>
      <c r="BD396" s="17">
        <f t="shared" si="462"/>
        <v>-0.21070345829414905</v>
      </c>
      <c r="BE396" s="17">
        <f t="shared" si="462"/>
        <v>0.29009660446972663</v>
      </c>
      <c r="BF396" s="17">
        <f t="shared" si="462"/>
        <v>0.3317686982874386</v>
      </c>
      <c r="BG396" s="68">
        <f t="shared" si="462"/>
        <v>0.44038699488804584</v>
      </c>
      <c r="BH396" s="17">
        <f t="shared" si="462"/>
        <v>0.51246591158820465</v>
      </c>
      <c r="BI396" s="17">
        <f t="shared" si="462"/>
        <v>0.25164590264092268</v>
      </c>
      <c r="BJ396" s="17">
        <f t="shared" si="462"/>
        <v>0.18341872887064711</v>
      </c>
      <c r="BK396" s="17">
        <f t="shared" si="462"/>
        <v>0.2818552726692265</v>
      </c>
      <c r="BL396" s="17">
        <f t="shared" si="462"/>
        <v>0.62603941631803928</v>
      </c>
      <c r="BM396" s="17">
        <f t="shared" si="462"/>
        <v>0.48028202927563657</v>
      </c>
      <c r="BN396" s="17">
        <f t="shared" si="462"/>
        <v>0.2503500637940943</v>
      </c>
      <c r="BO396" s="17">
        <f t="shared" si="462"/>
        <v>0.60423548711594355</v>
      </c>
      <c r="BP396" s="17">
        <f t="shared" si="462"/>
        <v>0.35115821081718029</v>
      </c>
      <c r="BQ396" s="17">
        <f t="shared" si="462"/>
        <v>0.22868418420028053</v>
      </c>
      <c r="BR396" s="17">
        <f t="shared" si="462"/>
        <v>0.4660696302067695</v>
      </c>
      <c r="BS396" s="17">
        <f t="shared" si="462"/>
        <v>0.4660696302067695</v>
      </c>
      <c r="BT396" s="17">
        <f t="shared" si="462"/>
        <v>0.60649975637827491</v>
      </c>
    </row>
    <row r="397" spans="1:72">
      <c r="A397" s="7" t="s">
        <v>271</v>
      </c>
      <c r="B397" s="17">
        <f t="shared" si="460"/>
        <v>0.1571877260959339</v>
      </c>
      <c r="C397" s="17">
        <f t="shared" si="460"/>
        <v>0.21448906437295268</v>
      </c>
      <c r="D397" s="17">
        <f t="shared" si="460"/>
        <v>0.27186998070497997</v>
      </c>
      <c r="E397" s="17">
        <f t="shared" si="460"/>
        <v>0.24348554130320693</v>
      </c>
      <c r="F397" s="17">
        <f t="shared" si="460"/>
        <v>0.19389491833276076</v>
      </c>
      <c r="G397" s="17">
        <f t="shared" si="460"/>
        <v>0.10812960900938919</v>
      </c>
      <c r="H397" s="17">
        <f t="shared" si="460"/>
        <v>-3.2334512341596726E-2</v>
      </c>
      <c r="I397" s="17">
        <f t="shared" si="460"/>
        <v>5.949035350618942E-2</v>
      </c>
      <c r="J397" s="17">
        <f t="shared" si="460"/>
        <v>0.13610617291396293</v>
      </c>
      <c r="K397" s="17">
        <f t="shared" si="460"/>
        <v>8.6179897378824574E-2</v>
      </c>
      <c r="L397" s="17">
        <f t="shared" si="460"/>
        <v>7.3636148679663352E-2</v>
      </c>
      <c r="M397" s="17">
        <f t="shared" si="460"/>
        <v>6.5740507679445531E-2</v>
      </c>
      <c r="N397" s="17">
        <f t="shared" si="460"/>
        <v>3.901539416121106E-2</v>
      </c>
      <c r="O397" s="17">
        <f t="shared" si="460"/>
        <v>9.0804859061160231E-2</v>
      </c>
      <c r="P397" s="17">
        <f t="shared" si="460"/>
        <v>4.3192583655267042E-2</v>
      </c>
      <c r="Q397" s="17">
        <f t="shared" si="460"/>
        <v>-0.16589266922501425</v>
      </c>
      <c r="T397" s="66" t="s">
        <v>161</v>
      </c>
      <c r="U397" s="17">
        <f t="shared" ref="U397:AZ397" si="463">CORREL($AD$323:$AD$361,CU$197:CU$235)</f>
        <v>0.22681704451070839</v>
      </c>
      <c r="V397" s="17">
        <f t="shared" si="463"/>
        <v>0.13042284635369225</v>
      </c>
      <c r="W397" s="17">
        <f t="shared" si="463"/>
        <v>0.21348113539882788</v>
      </c>
      <c r="X397" s="17">
        <f t="shared" si="463"/>
        <v>0.36175457198435645</v>
      </c>
      <c r="Y397" s="17">
        <f t="shared" si="463"/>
        <v>0.36083574813408259</v>
      </c>
      <c r="Z397" s="17">
        <f t="shared" si="463"/>
        <v>0.2839627059243634</v>
      </c>
      <c r="AA397" s="17">
        <f t="shared" si="463"/>
        <v>0.35615949427223187</v>
      </c>
      <c r="AB397" s="17">
        <f t="shared" si="463"/>
        <v>-4.7895568173589352E-4</v>
      </c>
      <c r="AC397" s="17">
        <f t="shared" si="463"/>
        <v>0.11598922303665851</v>
      </c>
      <c r="AD397" s="17">
        <f t="shared" si="463"/>
        <v>0.13148930330013525</v>
      </c>
      <c r="AE397" s="17">
        <f t="shared" si="463"/>
        <v>0.24872002000502613</v>
      </c>
      <c r="AF397" s="17">
        <f t="shared" si="463"/>
        <v>0.19157422110452024</v>
      </c>
      <c r="AG397" s="68">
        <f t="shared" si="463"/>
        <v>0.39305349971573461</v>
      </c>
      <c r="AH397" s="17">
        <f t="shared" si="463"/>
        <v>5.6743527025737497E-2</v>
      </c>
      <c r="AI397" s="17">
        <f t="shared" si="463"/>
        <v>2.1531218828588335E-2</v>
      </c>
      <c r="AJ397" s="17">
        <f t="shared" si="463"/>
        <v>6.2284849156073741E-2</v>
      </c>
      <c r="AK397" s="17">
        <f t="shared" si="463"/>
        <v>6.9851152195444216E-2</v>
      </c>
      <c r="AL397" s="17">
        <f t="shared" si="463"/>
        <v>9.1846541502444382E-2</v>
      </c>
      <c r="AM397" s="17">
        <f t="shared" si="463"/>
        <v>9.5502583156132706E-3</v>
      </c>
      <c r="AN397" s="17">
        <f t="shared" si="463"/>
        <v>6.333503572161249E-2</v>
      </c>
      <c r="AO397" s="17">
        <f t="shared" si="463"/>
        <v>-7.6060749215299383E-3</v>
      </c>
      <c r="AP397" s="17">
        <f t="shared" si="463"/>
        <v>9.528768410822902E-2</v>
      </c>
      <c r="AQ397" s="17">
        <f t="shared" si="463"/>
        <v>4.5047418066830533E-2</v>
      </c>
      <c r="AR397" s="17">
        <f t="shared" si="463"/>
        <v>0.12511458134289385</v>
      </c>
      <c r="AS397" s="17">
        <f t="shared" si="463"/>
        <v>-2.1598176249291938E-2</v>
      </c>
      <c r="AT397" s="68">
        <f t="shared" si="463"/>
        <v>0.16660782566098559</v>
      </c>
      <c r="AU397" s="17">
        <f t="shared" si="463"/>
        <v>0.17390742861172678</v>
      </c>
      <c r="AV397" s="17">
        <f t="shared" si="463"/>
        <v>0.2397970424393045</v>
      </c>
      <c r="AW397" s="17">
        <f t="shared" si="463"/>
        <v>0.26062909597092887</v>
      </c>
      <c r="AX397" s="17">
        <f t="shared" si="463"/>
        <v>0.38987950014166844</v>
      </c>
      <c r="AY397" s="17">
        <f t="shared" si="463"/>
        <v>0.28761920969429711</v>
      </c>
      <c r="AZ397" s="17">
        <f t="shared" si="463"/>
        <v>0.23610389148370045</v>
      </c>
      <c r="BA397" s="17">
        <f t="shared" ref="BA397:BT397" si="464">CORREL($AD$323:$AD$361,EA$197:EA$235)</f>
        <v>0.34551313771813769</v>
      </c>
      <c r="BB397" s="17">
        <f t="shared" si="464"/>
        <v>-5.0393438286519245E-2</v>
      </c>
      <c r="BC397" s="17">
        <f t="shared" si="464"/>
        <v>-5.4765585717725322E-2</v>
      </c>
      <c r="BD397" s="17">
        <f t="shared" si="464"/>
        <v>-0.14372867421742691</v>
      </c>
      <c r="BE397" s="17">
        <f t="shared" si="464"/>
        <v>8.9594725656627794E-2</v>
      </c>
      <c r="BF397" s="17">
        <f t="shared" si="464"/>
        <v>0.27313419505386227</v>
      </c>
      <c r="BG397" s="68">
        <f t="shared" si="464"/>
        <v>0.35408377091655785</v>
      </c>
      <c r="BH397" s="17">
        <f t="shared" si="464"/>
        <v>0.25573216886499928</v>
      </c>
      <c r="BI397" s="17">
        <f t="shared" si="464"/>
        <v>-6.5493720046783013E-2</v>
      </c>
      <c r="BJ397" s="17">
        <f t="shared" si="464"/>
        <v>-2.9940186519308274E-2</v>
      </c>
      <c r="BK397" s="17">
        <f t="shared" si="464"/>
        <v>0.21336394703909073</v>
      </c>
      <c r="BL397" s="17">
        <f t="shared" si="464"/>
        <v>0.43207021541386198</v>
      </c>
      <c r="BM397" s="17">
        <f t="shared" si="464"/>
        <v>0.32259418550296315</v>
      </c>
      <c r="BN397" s="17">
        <f t="shared" si="464"/>
        <v>8.7145098834524079E-2</v>
      </c>
      <c r="BO397" s="17">
        <f t="shared" si="464"/>
        <v>9.3955711225537322E-2</v>
      </c>
      <c r="BP397" s="17">
        <f t="shared" si="464"/>
        <v>0.17459231884028542</v>
      </c>
      <c r="BQ397" s="17">
        <f t="shared" si="464"/>
        <v>0.19398655410426568</v>
      </c>
      <c r="BR397" s="17">
        <f t="shared" si="464"/>
        <v>0.29263957935288454</v>
      </c>
      <c r="BS397" s="17">
        <f t="shared" si="464"/>
        <v>0.29263957935288454</v>
      </c>
      <c r="BT397" s="17">
        <f t="shared" si="464"/>
        <v>0.23399422056903801</v>
      </c>
    </row>
    <row r="398" spans="1:72">
      <c r="A398" s="7" t="s">
        <v>272</v>
      </c>
      <c r="B398" s="17">
        <f t="shared" ref="B398:Q398" si="465">CORREL($AF$323:$AF$361,H$47:H$85)</f>
        <v>-7.6649372310200414E-2</v>
      </c>
      <c r="C398" s="17">
        <f t="shared" si="465"/>
        <v>-0.1025441691868087</v>
      </c>
      <c r="D398" s="17">
        <f t="shared" si="465"/>
        <v>-0.13362031559226548</v>
      </c>
      <c r="E398" s="17">
        <f t="shared" si="465"/>
        <v>-0.15298344636209091</v>
      </c>
      <c r="F398" s="17">
        <f t="shared" si="465"/>
        <v>-9.5858202234779227E-2</v>
      </c>
      <c r="G398" s="17">
        <f t="shared" si="465"/>
        <v>-9.5727225192680399E-2</v>
      </c>
      <c r="H398" s="17">
        <f t="shared" si="465"/>
        <v>0.22177333624287587</v>
      </c>
      <c r="I398" s="17">
        <f t="shared" si="465"/>
        <v>-2.967276378207984E-2</v>
      </c>
      <c r="J398" s="17">
        <f t="shared" si="465"/>
        <v>-0.12308361630681995</v>
      </c>
      <c r="K398" s="17">
        <f t="shared" si="465"/>
        <v>-0.1053813120129657</v>
      </c>
      <c r="L398" s="17">
        <f t="shared" si="465"/>
        <v>-9.588809162300356E-2</v>
      </c>
      <c r="M398" s="17">
        <f t="shared" si="465"/>
        <v>-8.1276908259059269E-2</v>
      </c>
      <c r="N398" s="17">
        <f t="shared" si="465"/>
        <v>-7.452864434740597E-2</v>
      </c>
      <c r="O398" s="17">
        <f t="shared" si="465"/>
        <v>-6.122108416854477E-2</v>
      </c>
      <c r="P398" s="17">
        <f t="shared" si="465"/>
        <v>6.688148958149702E-2</v>
      </c>
      <c r="Q398" s="17">
        <f t="shared" si="465"/>
        <v>-0.14727691222619554</v>
      </c>
      <c r="T398" s="66" t="s">
        <v>211</v>
      </c>
      <c r="U398" s="17">
        <f t="shared" ref="U398:AZ398" si="466">CORREL($AE$323:$AE$361,CU$197:CU$235)</f>
        <v>-0.5866226670377932</v>
      </c>
      <c r="V398" s="17">
        <f t="shared" si="466"/>
        <v>-0.23268286881130609</v>
      </c>
      <c r="W398" s="17">
        <f t="shared" si="466"/>
        <v>-0.14961701526237101</v>
      </c>
      <c r="X398" s="17">
        <f t="shared" si="466"/>
        <v>-0.51627768482353997</v>
      </c>
      <c r="Y398" s="17">
        <f t="shared" si="466"/>
        <v>-0.62240027628404204</v>
      </c>
      <c r="Z398" s="17">
        <f t="shared" si="466"/>
        <v>-0.58354134845437644</v>
      </c>
      <c r="AA398" s="17">
        <f t="shared" si="466"/>
        <v>-0.54445350590070007</v>
      </c>
      <c r="AB398" s="17">
        <f t="shared" si="466"/>
        <v>-0.70961921092493185</v>
      </c>
      <c r="AC398" s="17">
        <f t="shared" si="466"/>
        <v>-0.52147497137136989</v>
      </c>
      <c r="AD398" s="17">
        <f t="shared" si="466"/>
        <v>-0.25931357143008149</v>
      </c>
      <c r="AE398" s="17">
        <f t="shared" si="466"/>
        <v>-0.76072171877420147</v>
      </c>
      <c r="AF398" s="17">
        <f t="shared" si="466"/>
        <v>-0.55152051112080758</v>
      </c>
      <c r="AG398" s="68">
        <f t="shared" si="466"/>
        <v>-0.60818324252243749</v>
      </c>
      <c r="AH398" s="17">
        <f t="shared" si="466"/>
        <v>-0.52817253171283818</v>
      </c>
      <c r="AI398" s="17">
        <f t="shared" si="466"/>
        <v>-0.22416566809033861</v>
      </c>
      <c r="AJ398" s="17">
        <f t="shared" si="466"/>
        <v>-0.24195655581725656</v>
      </c>
      <c r="AK398" s="17">
        <f t="shared" si="466"/>
        <v>-0.47382935149853228</v>
      </c>
      <c r="AL398" s="17">
        <f t="shared" si="466"/>
        <v>-0.59869975649342633</v>
      </c>
      <c r="AM398" s="17">
        <f t="shared" si="466"/>
        <v>-0.5995296292858352</v>
      </c>
      <c r="AN398" s="17">
        <f t="shared" si="466"/>
        <v>-0.37522219137260482</v>
      </c>
      <c r="AO398" s="17">
        <f t="shared" si="466"/>
        <v>-0.58241016838615478</v>
      </c>
      <c r="AP398" s="17">
        <f t="shared" si="466"/>
        <v>-0.53942230262941382</v>
      </c>
      <c r="AQ398" s="17">
        <f t="shared" si="466"/>
        <v>-0.30157978463042667</v>
      </c>
      <c r="AR398" s="17">
        <f t="shared" si="466"/>
        <v>-0.69494232691275126</v>
      </c>
      <c r="AS398" s="17">
        <f t="shared" si="466"/>
        <v>-0.35660432970163358</v>
      </c>
      <c r="AT398" s="68">
        <f t="shared" si="466"/>
        <v>-0.48472907731800713</v>
      </c>
      <c r="AU398" s="17">
        <f t="shared" si="466"/>
        <v>-0.39592262150826157</v>
      </c>
      <c r="AV398" s="17">
        <f t="shared" si="466"/>
        <v>1.6564472350955393E-2</v>
      </c>
      <c r="AW398" s="17">
        <f t="shared" si="466"/>
        <v>2.4032729774054191E-2</v>
      </c>
      <c r="AX398" s="17">
        <f t="shared" si="466"/>
        <v>-0.26097494244616626</v>
      </c>
      <c r="AY398" s="17">
        <f t="shared" si="466"/>
        <v>-0.4189735962806232</v>
      </c>
      <c r="AZ398" s="17">
        <f t="shared" si="466"/>
        <v>-0.36569841608993053</v>
      </c>
      <c r="BA398" s="17">
        <f t="shared" ref="BA398:BT398" si="467">CORREL($AE$323:$AE$361,EA$197:EA$235)</f>
        <v>-0.35855680520060795</v>
      </c>
      <c r="BB398" s="17">
        <f t="shared" si="467"/>
        <v>-0.34576309369894515</v>
      </c>
      <c r="BC398" s="17">
        <f t="shared" si="467"/>
        <v>-3.9560050965129261E-2</v>
      </c>
      <c r="BD398" s="17">
        <f t="shared" si="467"/>
        <v>1.8653292435974096E-2</v>
      </c>
      <c r="BE398" s="17">
        <f t="shared" si="467"/>
        <v>-0.34613894557087149</v>
      </c>
      <c r="BF398" s="17">
        <f t="shared" si="467"/>
        <v>-0.40686770669073496</v>
      </c>
      <c r="BG398" s="68">
        <f t="shared" si="467"/>
        <v>-0.39800418952754518</v>
      </c>
      <c r="BH398" s="17">
        <f t="shared" si="467"/>
        <v>-0.39700256777250204</v>
      </c>
      <c r="BI398" s="17">
        <f t="shared" si="467"/>
        <v>-0.21265980928818978</v>
      </c>
      <c r="BJ398" s="17">
        <f t="shared" si="467"/>
        <v>-0.11683613034197872</v>
      </c>
      <c r="BK398" s="17">
        <f t="shared" si="467"/>
        <v>-0.23651082097123122</v>
      </c>
      <c r="BL398" s="17">
        <f t="shared" si="467"/>
        <v>-0.25182870118446293</v>
      </c>
      <c r="BM398" s="17">
        <f t="shared" si="467"/>
        <v>-0.36705054024275441</v>
      </c>
      <c r="BN398" s="17">
        <f t="shared" si="467"/>
        <v>-0.16617375309685456</v>
      </c>
      <c r="BO398" s="17">
        <f t="shared" si="467"/>
        <v>-0.44760472495121617</v>
      </c>
      <c r="BP398" s="17">
        <f t="shared" si="467"/>
        <v>-0.4985633759091288</v>
      </c>
      <c r="BQ398" s="17">
        <f t="shared" si="467"/>
        <v>-0.2671850113524652</v>
      </c>
      <c r="BR398" s="17">
        <f t="shared" si="467"/>
        <v>-0.49478737052438165</v>
      </c>
      <c r="BS398" s="17">
        <f t="shared" si="467"/>
        <v>-0.49478737052438165</v>
      </c>
      <c r="BT398" s="17">
        <f t="shared" si="467"/>
        <v>-0.31565740891375965</v>
      </c>
    </row>
    <row r="399" spans="1:72">
      <c r="A399" s="7" t="s">
        <v>283</v>
      </c>
      <c r="B399" s="17">
        <f t="shared" ref="B399:Q399" si="468">CORREL($AG$323:$AG$361,H$47:H$85)</f>
        <v>6.0074411804929617E-2</v>
      </c>
      <c r="C399" s="17">
        <f t="shared" si="468"/>
        <v>0.13934998340982632</v>
      </c>
      <c r="D399" s="17">
        <f t="shared" si="468"/>
        <v>8.2660630254284273E-2</v>
      </c>
      <c r="E399" s="17">
        <f t="shared" si="468"/>
        <v>0.11789602941516243</v>
      </c>
      <c r="F399" s="17">
        <f t="shared" si="468"/>
        <v>4.5163824957141802E-2</v>
      </c>
      <c r="G399" s="17">
        <f t="shared" si="468"/>
        <v>2.167033503612165E-2</v>
      </c>
      <c r="H399" s="17">
        <f t="shared" si="468"/>
        <v>0.14147267648683962</v>
      </c>
      <c r="I399" s="17">
        <f t="shared" si="468"/>
        <v>0.26829459234094738</v>
      </c>
      <c r="J399" s="17">
        <f t="shared" si="468"/>
        <v>0.20198153733255655</v>
      </c>
      <c r="K399" s="17">
        <f t="shared" si="468"/>
        <v>0.22318758081374421</v>
      </c>
      <c r="L399" s="17">
        <f t="shared" si="468"/>
        <v>0.22913723420835871</v>
      </c>
      <c r="M399" s="17">
        <f t="shared" si="468"/>
        <v>0.22789691632346873</v>
      </c>
      <c r="N399" s="17">
        <f t="shared" si="468"/>
        <v>0.25816909621756062</v>
      </c>
      <c r="O399" s="17">
        <f t="shared" si="468"/>
        <v>0.26404575987341727</v>
      </c>
      <c r="P399" s="17">
        <f t="shared" si="468"/>
        <v>0.23422663198326138</v>
      </c>
      <c r="Q399" s="17">
        <f t="shared" si="468"/>
        <v>0.25984226760354545</v>
      </c>
      <c r="T399" s="66" t="s">
        <v>202</v>
      </c>
      <c r="U399" s="17">
        <f t="shared" ref="U399:AZ399" si="469">CORREL($AF$323:$AF$361,CU$197:CU$235)</f>
        <v>0.45611085224341419</v>
      </c>
      <c r="V399" s="17">
        <f t="shared" si="469"/>
        <v>0.19758155570645822</v>
      </c>
      <c r="W399" s="17">
        <f t="shared" si="469"/>
        <v>0.20556488133617071</v>
      </c>
      <c r="X399" s="17">
        <f t="shared" si="469"/>
        <v>0.24080524655555732</v>
      </c>
      <c r="Y399" s="17">
        <f t="shared" si="469"/>
        <v>0.36138887185246354</v>
      </c>
      <c r="Z399" s="17">
        <f t="shared" si="469"/>
        <v>0.41405153558199176</v>
      </c>
      <c r="AA399" s="17">
        <f t="shared" si="469"/>
        <v>0.41724232398934219</v>
      </c>
      <c r="AB399" s="17">
        <f t="shared" si="469"/>
        <v>0.39501019848252111</v>
      </c>
      <c r="AC399" s="17">
        <f t="shared" si="469"/>
        <v>0.25923342895662677</v>
      </c>
      <c r="AD399" s="17">
        <f t="shared" si="469"/>
        <v>6.2950228527666699E-2</v>
      </c>
      <c r="AE399" s="17">
        <f t="shared" si="469"/>
        <v>0.46466165843660245</v>
      </c>
      <c r="AF399" s="17">
        <f t="shared" si="469"/>
        <v>4.3918100971348954E-2</v>
      </c>
      <c r="AG399" s="68">
        <f t="shared" si="469"/>
        <v>0.2373929955666183</v>
      </c>
      <c r="AH399" s="17">
        <f t="shared" si="469"/>
        <v>0.50281568897602402</v>
      </c>
      <c r="AI399" s="17">
        <f t="shared" si="469"/>
        <v>0.35470531710918024</v>
      </c>
      <c r="AJ399" s="17">
        <f t="shared" si="469"/>
        <v>0.34212085669644349</v>
      </c>
      <c r="AK399" s="17">
        <f t="shared" si="469"/>
        <v>0.55353460664523679</v>
      </c>
      <c r="AL399" s="17">
        <f t="shared" si="469"/>
        <v>0.47310330818714802</v>
      </c>
      <c r="AM399" s="17">
        <f t="shared" si="469"/>
        <v>0.56742690934587625</v>
      </c>
      <c r="AN399" s="17">
        <f t="shared" si="469"/>
        <v>0.53956970545033001</v>
      </c>
      <c r="AO399" s="17">
        <f t="shared" si="469"/>
        <v>0.37292994217359382</v>
      </c>
      <c r="AP399" s="17">
        <f t="shared" si="469"/>
        <v>0.30561859915285283</v>
      </c>
      <c r="AQ399" s="17">
        <f t="shared" si="469"/>
        <v>0.1104634329788237</v>
      </c>
      <c r="AR399" s="17">
        <f t="shared" si="469"/>
        <v>0.49334063845436182</v>
      </c>
      <c r="AS399" s="17">
        <f t="shared" si="469"/>
        <v>0.33358062410834016</v>
      </c>
      <c r="AT399" s="68">
        <f t="shared" si="469"/>
        <v>0.44583781587487553</v>
      </c>
      <c r="AU399" s="17">
        <f t="shared" si="469"/>
        <v>0.23411325263450861</v>
      </c>
      <c r="AV399" s="17">
        <f t="shared" si="469"/>
        <v>8.8863155946701564E-2</v>
      </c>
      <c r="AW399" s="17">
        <f t="shared" si="469"/>
        <v>9.1321578122806613E-2</v>
      </c>
      <c r="AX399" s="17">
        <f t="shared" si="469"/>
        <v>0.1580532877349389</v>
      </c>
      <c r="AY399" s="17">
        <f t="shared" si="469"/>
        <v>0.2319420332027585</v>
      </c>
      <c r="AZ399" s="17">
        <f t="shared" si="469"/>
        <v>0.22553919061798688</v>
      </c>
      <c r="BA399" s="17">
        <f t="shared" ref="BA399:BT399" si="470">CORREL($AF$323:$AF$361,EA$197:EA$235)</f>
        <v>0.32731023982715229</v>
      </c>
      <c r="BB399" s="17">
        <f t="shared" si="470"/>
        <v>0.13625706125528597</v>
      </c>
      <c r="BC399" s="17">
        <f t="shared" si="470"/>
        <v>0.11872410199860144</v>
      </c>
      <c r="BD399" s="17">
        <f t="shared" si="470"/>
        <v>0.11538986320992371</v>
      </c>
      <c r="BE399" s="17">
        <f t="shared" si="470"/>
        <v>0.26059886118105996</v>
      </c>
      <c r="BF399" s="17">
        <f t="shared" si="470"/>
        <v>-0.13912493398618814</v>
      </c>
      <c r="BG399" s="68">
        <f t="shared" si="470"/>
        <v>9.4013525188908736E-2</v>
      </c>
      <c r="BH399" s="17">
        <f t="shared" si="470"/>
        <v>0.30959641586895481</v>
      </c>
      <c r="BI399" s="17">
        <f t="shared" si="470"/>
        <v>-0.15152977215285082</v>
      </c>
      <c r="BJ399" s="17">
        <f t="shared" si="470"/>
        <v>-9.6405998808906282E-2</v>
      </c>
      <c r="BK399" s="17">
        <f t="shared" si="470"/>
        <v>-0.2644431568292438</v>
      </c>
      <c r="BL399" s="17">
        <f t="shared" si="470"/>
        <v>-1.0461456939308434E-2</v>
      </c>
      <c r="BM399" s="17">
        <f t="shared" si="470"/>
        <v>0.19319277764775447</v>
      </c>
      <c r="BN399" s="17">
        <f t="shared" si="470"/>
        <v>-9.2405988082631382E-2</v>
      </c>
      <c r="BO399" s="17">
        <f t="shared" si="470"/>
        <v>0.26712321711529674</v>
      </c>
      <c r="BP399" s="17">
        <f t="shared" si="470"/>
        <v>0.1492582003980864</v>
      </c>
      <c r="BQ399" s="17">
        <f t="shared" si="470"/>
        <v>2.3204880506700366E-2</v>
      </c>
      <c r="BR399" s="17">
        <f t="shared" si="470"/>
        <v>0.18372708583301178</v>
      </c>
      <c r="BS399" s="17">
        <f t="shared" si="470"/>
        <v>0.18372708583301178</v>
      </c>
      <c r="BT399" s="17">
        <f t="shared" si="470"/>
        <v>-2.4752612122261108E-2</v>
      </c>
    </row>
    <row r="400" spans="1:72">
      <c r="A400" s="7" t="s">
        <v>284</v>
      </c>
      <c r="B400" s="17">
        <f t="shared" ref="B400:Q400" si="471">CORREL($AH$323:$AH$361,H$47:H$85)</f>
        <v>8.9759832700990416E-2</v>
      </c>
      <c r="C400" s="17">
        <f t="shared" si="471"/>
        <v>3.6360412197219728E-2</v>
      </c>
      <c r="D400" s="17">
        <f t="shared" si="471"/>
        <v>-1.5234936954159155E-2</v>
      </c>
      <c r="E400" s="17">
        <f t="shared" si="471"/>
        <v>-9.8444798409307005E-2</v>
      </c>
      <c r="F400" s="17">
        <f t="shared" si="471"/>
        <v>-0.1219072204347776</v>
      </c>
      <c r="G400" s="17">
        <f t="shared" si="471"/>
        <v>-0.15059086576126768</v>
      </c>
      <c r="H400" s="17">
        <f t="shared" si="471"/>
        <v>-0.34614575926411534</v>
      </c>
      <c r="I400" s="17">
        <f t="shared" si="471"/>
        <v>-0.34005460583174341</v>
      </c>
      <c r="J400" s="17">
        <f t="shared" si="471"/>
        <v>-0.32675881815231972</v>
      </c>
      <c r="K400" s="17">
        <f t="shared" si="471"/>
        <v>-0.33994289290228857</v>
      </c>
      <c r="L400" s="17">
        <f t="shared" si="471"/>
        <v>-0.33354897318571125</v>
      </c>
      <c r="M400" s="17">
        <f t="shared" si="471"/>
        <v>-0.32655297095026747</v>
      </c>
      <c r="N400" s="17">
        <f t="shared" si="471"/>
        <v>-0.34819672411291325</v>
      </c>
      <c r="O400" s="17">
        <f t="shared" si="471"/>
        <v>-0.31386591853986362</v>
      </c>
      <c r="P400" s="17">
        <f t="shared" si="471"/>
        <v>-0.29041192250354758</v>
      </c>
      <c r="Q400" s="17">
        <f t="shared" si="471"/>
        <v>-0.3297725906661147</v>
      </c>
      <c r="T400" s="66" t="s">
        <v>203</v>
      </c>
      <c r="U400" s="17">
        <f t="shared" ref="U400:AZ400" si="472">CORREL($AG$323:$AG$361,CU$197:CU$235)</f>
        <v>-0.45874015894648812</v>
      </c>
      <c r="V400" s="17">
        <f t="shared" si="472"/>
        <v>-0.20190137236412509</v>
      </c>
      <c r="W400" s="17">
        <f t="shared" si="472"/>
        <v>-0.33539648060967536</v>
      </c>
      <c r="X400" s="17">
        <f t="shared" si="472"/>
        <v>-0.35997752164063107</v>
      </c>
      <c r="Y400" s="17">
        <f t="shared" si="472"/>
        <v>-0.45020196645312222</v>
      </c>
      <c r="Z400" s="17">
        <f t="shared" si="472"/>
        <v>-0.50373920768993741</v>
      </c>
      <c r="AA400" s="17">
        <f t="shared" si="472"/>
        <v>-0.29005919163025268</v>
      </c>
      <c r="AB400" s="17">
        <f t="shared" si="472"/>
        <v>-0.3448954829170614</v>
      </c>
      <c r="AC400" s="17">
        <f t="shared" si="472"/>
        <v>-0.19133480755274068</v>
      </c>
      <c r="AD400" s="17">
        <f t="shared" si="472"/>
        <v>-8.3613207024585037E-2</v>
      </c>
      <c r="AE400" s="17">
        <f t="shared" si="472"/>
        <v>-0.33422676082260827</v>
      </c>
      <c r="AF400" s="17">
        <f t="shared" si="472"/>
        <v>-7.6200223992504298E-2</v>
      </c>
      <c r="AG400" s="68">
        <f t="shared" si="472"/>
        <v>-0.28120212794193755</v>
      </c>
      <c r="AH400" s="17">
        <f t="shared" si="472"/>
        <v>-0.34789224061962726</v>
      </c>
      <c r="AI400" s="17">
        <f t="shared" si="472"/>
        <v>-8.9429380618726434E-2</v>
      </c>
      <c r="AJ400" s="17">
        <f t="shared" si="472"/>
        <v>-7.1955769774228337E-2</v>
      </c>
      <c r="AK400" s="17">
        <f t="shared" si="472"/>
        <v>-0.26712341947361545</v>
      </c>
      <c r="AL400" s="17">
        <f t="shared" si="472"/>
        <v>-0.39654089031478379</v>
      </c>
      <c r="AM400" s="17">
        <f t="shared" si="472"/>
        <v>-0.28969041660741268</v>
      </c>
      <c r="AN400" s="17">
        <f t="shared" si="472"/>
        <v>-0.40095657159145193</v>
      </c>
      <c r="AO400" s="17">
        <f t="shared" si="472"/>
        <v>-0.23158443952583518</v>
      </c>
      <c r="AP400" s="17">
        <f t="shared" si="472"/>
        <v>-0.22815002700575709</v>
      </c>
      <c r="AQ400" s="17">
        <f t="shared" si="472"/>
        <v>-4.732026078744675E-2</v>
      </c>
      <c r="AR400" s="17">
        <f t="shared" si="472"/>
        <v>-0.21370736428087206</v>
      </c>
      <c r="AS400" s="17">
        <f t="shared" si="472"/>
        <v>-0.11201021665853154</v>
      </c>
      <c r="AT400" s="68">
        <f t="shared" si="472"/>
        <v>-0.25389706087696917</v>
      </c>
      <c r="AU400" s="17">
        <f t="shared" si="472"/>
        <v>-0.42730525528263541</v>
      </c>
      <c r="AV400" s="17">
        <f t="shared" si="472"/>
        <v>-0.32628636662702015</v>
      </c>
      <c r="AW400" s="17">
        <f t="shared" si="472"/>
        <v>-0.44725104367083168</v>
      </c>
      <c r="AX400" s="17">
        <f t="shared" si="472"/>
        <v>-0.54878387086240654</v>
      </c>
      <c r="AY400" s="17">
        <f t="shared" si="472"/>
        <v>-0.32153396355300934</v>
      </c>
      <c r="AZ400" s="17">
        <f t="shared" si="472"/>
        <v>-0.54810245763617216</v>
      </c>
      <c r="BA400" s="17">
        <f t="shared" ref="BA400:BT400" si="473">CORREL($AG$323:$AG$361,EA$197:EA$235)</f>
        <v>-0.20630186474721285</v>
      </c>
      <c r="BB400" s="17">
        <f t="shared" si="473"/>
        <v>-0.24554362869414334</v>
      </c>
      <c r="BC400" s="17">
        <f t="shared" si="473"/>
        <v>-0.10343406506830913</v>
      </c>
      <c r="BD400" s="17">
        <f t="shared" si="473"/>
        <v>-2.3796693869739198E-2</v>
      </c>
      <c r="BE400" s="17">
        <f t="shared" si="473"/>
        <v>-0.33595016003114353</v>
      </c>
      <c r="BF400" s="17">
        <f t="shared" si="473"/>
        <v>-6.2908446894829675E-2</v>
      </c>
      <c r="BG400" s="68">
        <f t="shared" si="473"/>
        <v>-0.31019389125433466</v>
      </c>
      <c r="BH400" s="17">
        <f t="shared" si="473"/>
        <v>-0.23981352197912414</v>
      </c>
      <c r="BI400" s="17">
        <f t="shared" si="473"/>
        <v>0.11409716629816094</v>
      </c>
      <c r="BJ400" s="17">
        <f t="shared" si="473"/>
        <v>8.6193394651683658E-2</v>
      </c>
      <c r="BK400" s="17">
        <f t="shared" si="473"/>
        <v>0.15680874225265887</v>
      </c>
      <c r="BL400" s="17">
        <f t="shared" si="473"/>
        <v>-0.20488134153469637</v>
      </c>
      <c r="BM400" s="17">
        <f t="shared" si="473"/>
        <v>-0.22607843365994154</v>
      </c>
      <c r="BN400" s="17">
        <f t="shared" si="473"/>
        <v>5.4536077983405706E-2</v>
      </c>
      <c r="BO400" s="17">
        <f t="shared" si="473"/>
        <v>-0.16856617446324823</v>
      </c>
      <c r="BP400" s="17">
        <f t="shared" si="473"/>
        <v>-9.6709727619762792E-2</v>
      </c>
      <c r="BQ400" s="17">
        <f t="shared" si="473"/>
        <v>-8.6408176730757416E-2</v>
      </c>
      <c r="BR400" s="17">
        <f t="shared" si="473"/>
        <v>-0.14849046084815068</v>
      </c>
      <c r="BS400" s="17">
        <f t="shared" si="473"/>
        <v>-0.14849046084815068</v>
      </c>
      <c r="BT400" s="17">
        <f t="shared" si="473"/>
        <v>-1.1114183479092789E-2</v>
      </c>
    </row>
    <row r="401" spans="1:72">
      <c r="A401" s="7" t="s">
        <v>277</v>
      </c>
      <c r="B401" s="17">
        <f t="shared" ref="B401:Q401" si="474">CORREL($AI$323:$AI$361,H$47:H$85)</f>
        <v>0.23868103908180949</v>
      </c>
      <c r="C401" s="17">
        <f t="shared" si="474"/>
        <v>0.17073515593797803</v>
      </c>
      <c r="D401" s="17">
        <f t="shared" si="474"/>
        <v>0.1182617399891448</v>
      </c>
      <c r="E401" s="17">
        <f t="shared" si="474"/>
        <v>0.13442901933731774</v>
      </c>
      <c r="F401" s="17">
        <f t="shared" si="474"/>
        <v>-0.10740687194627725</v>
      </c>
      <c r="G401" s="17">
        <f t="shared" si="474"/>
        <v>1.450066039420791E-2</v>
      </c>
      <c r="H401" s="17">
        <f t="shared" si="474"/>
        <v>0.35314352326959292</v>
      </c>
      <c r="I401" s="17">
        <f t="shared" si="474"/>
        <v>0.28034018351267348</v>
      </c>
      <c r="J401" s="17">
        <f t="shared" si="474"/>
        <v>0.28396023451924901</v>
      </c>
      <c r="K401" s="17">
        <f t="shared" si="474"/>
        <v>0.30609845201540459</v>
      </c>
      <c r="L401" s="17">
        <f t="shared" si="474"/>
        <v>0.28424528171084884</v>
      </c>
      <c r="M401" s="17">
        <f t="shared" si="474"/>
        <v>0.25182852501823605</v>
      </c>
      <c r="N401" s="17">
        <f t="shared" si="474"/>
        <v>0.23924941156829624</v>
      </c>
      <c r="O401" s="17">
        <f t="shared" si="474"/>
        <v>0.25937770131716592</v>
      </c>
      <c r="P401" s="17">
        <f t="shared" si="474"/>
        <v>0.30153168742344699</v>
      </c>
      <c r="Q401" s="17">
        <f t="shared" si="474"/>
        <v>0.1160300667416351</v>
      </c>
      <c r="T401" s="66" t="s">
        <v>212</v>
      </c>
      <c r="U401" s="17">
        <f t="shared" ref="U401:AZ401" si="475">CORREL($AH$323:$AH$361,CU$197:CU$235)</f>
        <v>-8.2433003882745007E-2</v>
      </c>
      <c r="V401" s="17">
        <f t="shared" si="475"/>
        <v>-0.35005229411808514</v>
      </c>
      <c r="W401" s="17">
        <f t="shared" si="475"/>
        <v>-0.31779767922949448</v>
      </c>
      <c r="X401" s="17">
        <f t="shared" si="475"/>
        <v>-0.33764451505936777</v>
      </c>
      <c r="Y401" s="17">
        <f t="shared" si="475"/>
        <v>-0.11349502730858234</v>
      </c>
      <c r="Z401" s="17">
        <f t="shared" si="475"/>
        <v>-5.7954587403401737E-2</v>
      </c>
      <c r="AA401" s="17">
        <f t="shared" si="475"/>
        <v>-0.34326588661495355</v>
      </c>
      <c r="AB401" s="17">
        <f t="shared" si="475"/>
        <v>0.22344025427566122</v>
      </c>
      <c r="AC401" s="17">
        <f t="shared" si="475"/>
        <v>-7.2778553558130288E-2</v>
      </c>
      <c r="AD401" s="17">
        <f t="shared" si="475"/>
        <v>2.275237464916369E-2</v>
      </c>
      <c r="AE401" s="17">
        <f t="shared" si="475"/>
        <v>3.4912832058537555E-2</v>
      </c>
      <c r="AF401" s="17">
        <f t="shared" si="475"/>
        <v>7.5104344018407038E-3</v>
      </c>
      <c r="AG401" s="68">
        <f t="shared" si="475"/>
        <v>-0.10187772563365349</v>
      </c>
      <c r="AH401" s="17">
        <f t="shared" si="475"/>
        <v>0.11163571559588882</v>
      </c>
      <c r="AI401" s="17">
        <f t="shared" si="475"/>
        <v>-0.16936658324122894</v>
      </c>
      <c r="AJ401" s="17">
        <f t="shared" si="475"/>
        <v>-0.15305287008753629</v>
      </c>
      <c r="AK401" s="17">
        <f t="shared" si="475"/>
        <v>-0.23813303656423523</v>
      </c>
      <c r="AL401" s="17">
        <f t="shared" si="475"/>
        <v>3.5777742278880718E-2</v>
      </c>
      <c r="AM401" s="17">
        <f t="shared" si="475"/>
        <v>0.11573166974849899</v>
      </c>
      <c r="AN401" s="17">
        <f t="shared" si="475"/>
        <v>-0.28456743557835562</v>
      </c>
      <c r="AO401" s="17">
        <f t="shared" si="475"/>
        <v>0.50776541599021752</v>
      </c>
      <c r="AP401" s="17">
        <f t="shared" si="475"/>
        <v>-0.17879573623204992</v>
      </c>
      <c r="AQ401" s="17">
        <f t="shared" si="475"/>
        <v>-7.2164888095487642E-2</v>
      </c>
      <c r="AR401" s="17">
        <f t="shared" si="475"/>
        <v>0.12477483991198901</v>
      </c>
      <c r="AS401" s="17">
        <f t="shared" si="475"/>
        <v>-0.35956624113270408</v>
      </c>
      <c r="AT401" s="68">
        <f t="shared" si="475"/>
        <v>-4.331634350998232E-2</v>
      </c>
      <c r="AU401" s="17">
        <f t="shared" si="475"/>
        <v>-0.19886286415056489</v>
      </c>
      <c r="AV401" s="17">
        <f t="shared" si="475"/>
        <v>-0.21343747749320571</v>
      </c>
      <c r="AW401" s="17">
        <f t="shared" si="475"/>
        <v>-0.20144946934196023</v>
      </c>
      <c r="AX401" s="17">
        <f t="shared" si="475"/>
        <v>-0.33212647953006436</v>
      </c>
      <c r="AY401" s="17">
        <f t="shared" si="475"/>
        <v>-0.24000621014036491</v>
      </c>
      <c r="AZ401" s="17">
        <f t="shared" si="475"/>
        <v>-0.21412343662967376</v>
      </c>
      <c r="BA401" s="17">
        <f t="shared" ref="BA401:BT401" si="476">CORREL($AH$323:$AH$361,EA$197:EA$235)</f>
        <v>-0.28707863385850646</v>
      </c>
      <c r="BB401" s="17">
        <f t="shared" si="476"/>
        <v>-7.2593164840665303E-2</v>
      </c>
      <c r="BC401" s="17">
        <f t="shared" si="476"/>
        <v>-0.27122482947885801</v>
      </c>
      <c r="BD401" s="17">
        <f t="shared" si="476"/>
        <v>-0.15721917783376252</v>
      </c>
      <c r="BE401" s="17">
        <f t="shared" si="476"/>
        <v>-0.25077284303604741</v>
      </c>
      <c r="BF401" s="17">
        <f t="shared" si="476"/>
        <v>9.7714475082413599E-2</v>
      </c>
      <c r="BG401" s="68">
        <f t="shared" si="476"/>
        <v>-0.19731081681946955</v>
      </c>
      <c r="BH401" s="17">
        <f t="shared" si="476"/>
        <v>-5.9766167190186278E-2</v>
      </c>
      <c r="BI401" s="17">
        <f t="shared" si="476"/>
        <v>-0.22735346454164582</v>
      </c>
      <c r="BJ401" s="17">
        <f t="shared" si="476"/>
        <v>-0.23986672640417908</v>
      </c>
      <c r="BK401" s="17">
        <f t="shared" si="476"/>
        <v>-5.7519091644329758E-2</v>
      </c>
      <c r="BL401" s="17">
        <f t="shared" si="476"/>
        <v>-1.0589646370595172E-4</v>
      </c>
      <c r="BM401" s="17">
        <f t="shared" si="476"/>
        <v>3.228033540191505E-2</v>
      </c>
      <c r="BN401" s="17">
        <f t="shared" si="476"/>
        <v>-1.1331998203674863E-3</v>
      </c>
      <c r="BO401" s="17">
        <f t="shared" si="476"/>
        <v>-5.8864280364467447E-2</v>
      </c>
      <c r="BP401" s="17">
        <f t="shared" si="476"/>
        <v>0.19688074464733807</v>
      </c>
      <c r="BQ401" s="17">
        <f t="shared" si="476"/>
        <v>8.6506675902099733E-2</v>
      </c>
      <c r="BR401" s="17">
        <f t="shared" si="476"/>
        <v>0.16548873760653141</v>
      </c>
      <c r="BS401" s="17">
        <f t="shared" si="476"/>
        <v>0.16548873760653141</v>
      </c>
      <c r="BT401" s="17">
        <f t="shared" si="476"/>
        <v>3.2619619753858319E-2</v>
      </c>
    </row>
    <row r="402" spans="1:72">
      <c r="A402" s="7" t="s">
        <v>292</v>
      </c>
      <c r="B402" s="17">
        <f t="shared" ref="B402:Q402" si="477">CORREL($AJ$323:$AJ$361,H$47:H$85)</f>
        <v>-0.26813326711228397</v>
      </c>
      <c r="C402" s="17">
        <f t="shared" si="477"/>
        <v>-0.25116217919845718</v>
      </c>
      <c r="D402" s="17">
        <f t="shared" si="477"/>
        <v>-0.23112934463462403</v>
      </c>
      <c r="E402" s="17">
        <f t="shared" si="477"/>
        <v>-0.19355217838093999</v>
      </c>
      <c r="F402" s="17">
        <f t="shared" si="477"/>
        <v>-1.3332570245061858E-2</v>
      </c>
      <c r="G402" s="17">
        <f t="shared" si="477"/>
        <v>-1.5962845593031599E-2</v>
      </c>
      <c r="H402" s="17">
        <f t="shared" si="477"/>
        <v>3.8791422282942009E-2</v>
      </c>
      <c r="I402" s="17">
        <f t="shared" si="477"/>
        <v>-0.13129044123938802</v>
      </c>
      <c r="J402" s="17">
        <f t="shared" si="477"/>
        <v>-0.14392760866861548</v>
      </c>
      <c r="K402" s="17">
        <f t="shared" si="477"/>
        <v>-0.1347058398345391</v>
      </c>
      <c r="L402" s="17">
        <f t="shared" si="477"/>
        <v>-0.12346834274019504</v>
      </c>
      <c r="M402" s="17">
        <f t="shared" si="477"/>
        <v>-0.12561588840723856</v>
      </c>
      <c r="N402" s="17">
        <f t="shared" si="477"/>
        <v>-0.11950828306260733</v>
      </c>
      <c r="O402" s="17">
        <f t="shared" si="477"/>
        <v>-0.15179120521261105</v>
      </c>
      <c r="P402" s="17">
        <f t="shared" si="477"/>
        <v>-0.10070911528607694</v>
      </c>
      <c r="Q402" s="17">
        <f t="shared" si="477"/>
        <v>-7.2568523040413016E-2</v>
      </c>
      <c r="T402" s="66" t="s">
        <v>251</v>
      </c>
      <c r="U402" s="17">
        <f t="shared" ref="U402:AZ402" si="478">CORREL($AI$323:$AI$361,CU$197:CU$235)</f>
        <v>0.18309844726141561</v>
      </c>
      <c r="V402" s="17">
        <f t="shared" si="478"/>
        <v>-0.17620492034210999</v>
      </c>
      <c r="W402" s="17">
        <f t="shared" si="478"/>
        <v>-0.20324929942179329</v>
      </c>
      <c r="X402" s="17">
        <f t="shared" si="478"/>
        <v>-5.9794367772911486E-2</v>
      </c>
      <c r="Y402" s="17">
        <f t="shared" si="478"/>
        <v>0.15431004380309496</v>
      </c>
      <c r="Z402" s="17">
        <f t="shared" si="478"/>
        <v>0.22881688963567695</v>
      </c>
      <c r="AA402" s="17">
        <f t="shared" si="478"/>
        <v>0.19402414564023007</v>
      </c>
      <c r="AB402" s="17">
        <f t="shared" si="478"/>
        <v>0.19047770068613298</v>
      </c>
      <c r="AC402" s="17">
        <f t="shared" si="478"/>
        <v>0.14995274584004048</v>
      </c>
      <c r="AD402" s="17">
        <f t="shared" si="478"/>
        <v>8.9181914094248652E-2</v>
      </c>
      <c r="AE402" s="17">
        <f t="shared" si="478"/>
        <v>0.15756629498045732</v>
      </c>
      <c r="AF402" s="17">
        <f t="shared" si="478"/>
        <v>0.72711322409030088</v>
      </c>
      <c r="AG402" s="68">
        <f t="shared" si="478"/>
        <v>0.32371615128931569</v>
      </c>
      <c r="AH402" s="17">
        <f t="shared" si="478"/>
        <v>-8.3080293901593327E-2</v>
      </c>
      <c r="AI402" s="17">
        <f t="shared" si="478"/>
        <v>1.0778374530228684E-2</v>
      </c>
      <c r="AJ402" s="17">
        <f t="shared" si="478"/>
        <v>0.10068330770799146</v>
      </c>
      <c r="AK402" s="17">
        <f t="shared" si="478"/>
        <v>-0.13568015934884142</v>
      </c>
      <c r="AL402" s="17">
        <f t="shared" si="478"/>
        <v>-0.13948067645063383</v>
      </c>
      <c r="AM402" s="17">
        <f t="shared" si="478"/>
        <v>-5.3748468205931481E-2</v>
      </c>
      <c r="AN402" s="17">
        <f t="shared" si="478"/>
        <v>-0.14395482259480577</v>
      </c>
      <c r="AO402" s="17">
        <f t="shared" si="478"/>
        <v>-3.2763639268471097E-2</v>
      </c>
      <c r="AP402" s="17">
        <f t="shared" si="478"/>
        <v>-0.16359304479873166</v>
      </c>
      <c r="AQ402" s="17">
        <f t="shared" si="478"/>
        <v>8.5754829715662437E-2</v>
      </c>
      <c r="AR402" s="17">
        <f t="shared" si="478"/>
        <v>-0.12650834790962809</v>
      </c>
      <c r="AS402" s="17">
        <f t="shared" si="478"/>
        <v>-9.5397538790453623E-2</v>
      </c>
      <c r="AT402" s="68">
        <f t="shared" si="478"/>
        <v>-0.19393982485744798</v>
      </c>
      <c r="AU402" s="17">
        <f t="shared" si="478"/>
        <v>0.16769281620157983</v>
      </c>
      <c r="AV402" s="17">
        <f t="shared" si="478"/>
        <v>-0.32737236137840037</v>
      </c>
      <c r="AW402" s="17">
        <f t="shared" si="478"/>
        <v>-0.27569840473792889</v>
      </c>
      <c r="AX402" s="17">
        <f t="shared" si="478"/>
        <v>-0.14230989574107186</v>
      </c>
      <c r="AY402" s="17">
        <f t="shared" si="478"/>
        <v>5.9271800226020667E-2</v>
      </c>
      <c r="AZ402" s="17">
        <f t="shared" si="478"/>
        <v>0.11820623195211667</v>
      </c>
      <c r="BA402" s="17">
        <f t="shared" ref="BA402:BT402" si="479">CORREL($AI$323:$AI$361,EA$197:EA$235)</f>
        <v>-5.0344841687803711E-2</v>
      </c>
      <c r="BB402" s="17">
        <f t="shared" si="479"/>
        <v>0.13924945171664396</v>
      </c>
      <c r="BC402" s="17">
        <f t="shared" si="479"/>
        <v>9.0430204047521057E-2</v>
      </c>
      <c r="BD402" s="17">
        <f t="shared" si="479"/>
        <v>7.464810045660962E-2</v>
      </c>
      <c r="BE402" s="17">
        <f t="shared" si="479"/>
        <v>6.3462485494928E-2</v>
      </c>
      <c r="BF402" s="17">
        <f t="shared" si="479"/>
        <v>0.31252962011989333</v>
      </c>
      <c r="BG402" s="68">
        <f t="shared" si="479"/>
        <v>0.11849480679330059</v>
      </c>
      <c r="BH402" s="17">
        <f t="shared" si="479"/>
        <v>0.28606763949117409</v>
      </c>
      <c r="BI402" s="17">
        <f t="shared" si="479"/>
        <v>4.3584191911270533E-2</v>
      </c>
      <c r="BJ402" s="17">
        <f t="shared" si="479"/>
        <v>-0.13329183710888293</v>
      </c>
      <c r="BK402" s="17">
        <f t="shared" si="479"/>
        <v>0.17225471864437039</v>
      </c>
      <c r="BL402" s="17">
        <f t="shared" si="479"/>
        <v>0.52834430410264344</v>
      </c>
      <c r="BM402" s="17">
        <f t="shared" si="479"/>
        <v>0.38585251372304885</v>
      </c>
      <c r="BN402" s="17">
        <f t="shared" si="479"/>
        <v>0.44697386334405903</v>
      </c>
      <c r="BO402" s="17">
        <f t="shared" si="479"/>
        <v>0.33497098207967702</v>
      </c>
      <c r="BP402" s="17">
        <f t="shared" si="479"/>
        <v>0.29816694363513191</v>
      </c>
      <c r="BQ402" s="17">
        <f t="shared" si="479"/>
        <v>7.1466729644128424E-2</v>
      </c>
      <c r="BR402" s="17">
        <f t="shared" si="479"/>
        <v>0.3998651248136626</v>
      </c>
      <c r="BS402" s="17">
        <f t="shared" si="479"/>
        <v>0.3998651248136626</v>
      </c>
      <c r="BT402" s="17">
        <f t="shared" si="479"/>
        <v>0.60635956571482663</v>
      </c>
    </row>
    <row r="403" spans="1:72">
      <c r="R403" s="17">
        <f>SUMIF(B392:Q402,"&gt;0")-SUMIF(B392:Q402,"&lt;0")</f>
        <v>29.670293876315803</v>
      </c>
      <c r="T403" s="66" t="s">
        <v>252</v>
      </c>
      <c r="U403" s="17">
        <f t="shared" ref="U403:AZ403" si="480">CORREL($AJ$323:$AJ$361,CU$197:CU$235)</f>
        <v>0.57321717232749503</v>
      </c>
      <c r="V403" s="17">
        <f t="shared" si="480"/>
        <v>0.33088379595160966</v>
      </c>
      <c r="W403" s="17">
        <f t="shared" si="480"/>
        <v>0.43085963806913224</v>
      </c>
      <c r="X403" s="17">
        <f t="shared" si="480"/>
        <v>0.57756325895632687</v>
      </c>
      <c r="Y403" s="17">
        <f t="shared" si="480"/>
        <v>0.75382943156046345</v>
      </c>
      <c r="Z403" s="17">
        <f t="shared" si="480"/>
        <v>0.6072954833953792</v>
      </c>
      <c r="AA403" s="17">
        <f t="shared" si="480"/>
        <v>0.56373607896749844</v>
      </c>
      <c r="AB403" s="17">
        <f t="shared" si="480"/>
        <v>0.67845801956543339</v>
      </c>
      <c r="AC403" s="17">
        <f t="shared" si="480"/>
        <v>0.40844618528032772</v>
      </c>
      <c r="AD403" s="17">
        <f t="shared" si="480"/>
        <v>0.24016917816887887</v>
      </c>
      <c r="AE403" s="17">
        <f t="shared" si="480"/>
        <v>0.62021443073065552</v>
      </c>
      <c r="AF403" s="17">
        <f t="shared" si="480"/>
        <v>0.21417425856553401</v>
      </c>
      <c r="AG403" s="68">
        <f t="shared" si="480"/>
        <v>0.47152977358794473</v>
      </c>
      <c r="AH403" s="17">
        <f t="shared" si="480"/>
        <v>0.56160959932900123</v>
      </c>
      <c r="AI403" s="17">
        <f t="shared" si="480"/>
        <v>0.28640226079423287</v>
      </c>
      <c r="AJ403" s="17">
        <f t="shared" si="480"/>
        <v>0.31090230944146202</v>
      </c>
      <c r="AK403" s="17">
        <f t="shared" si="480"/>
        <v>0.64800273316793844</v>
      </c>
      <c r="AL403" s="17">
        <f t="shared" si="480"/>
        <v>0.66896589110728244</v>
      </c>
      <c r="AM403" s="17">
        <f t="shared" si="480"/>
        <v>0.62155957810543183</v>
      </c>
      <c r="AN403" s="17">
        <f t="shared" si="480"/>
        <v>0.64498944516782342</v>
      </c>
      <c r="AO403" s="17">
        <f t="shared" si="480"/>
        <v>0.37007608167627781</v>
      </c>
      <c r="AP403" s="17">
        <f t="shared" si="480"/>
        <v>0.48904849544168016</v>
      </c>
      <c r="AQ403" s="17">
        <f t="shared" si="480"/>
        <v>0.3447932993239714</v>
      </c>
      <c r="AR403" s="17">
        <f t="shared" si="480"/>
        <v>0.59848232593742023</v>
      </c>
      <c r="AS403" s="17">
        <f t="shared" si="480"/>
        <v>0.4364951369016582</v>
      </c>
      <c r="AT403" s="68">
        <f t="shared" si="480"/>
        <v>0.49050716588209697</v>
      </c>
      <c r="AU403" s="17">
        <f t="shared" si="480"/>
        <v>0.50500437864990766</v>
      </c>
      <c r="AV403" s="17">
        <f t="shared" si="480"/>
        <v>0.20470383626295602</v>
      </c>
      <c r="AW403" s="17">
        <f t="shared" si="480"/>
        <v>0.35518662797323475</v>
      </c>
      <c r="AX403" s="17">
        <f t="shared" si="480"/>
        <v>0.46620743254193919</v>
      </c>
      <c r="AY403" s="17">
        <f t="shared" si="480"/>
        <v>0.62654013010618137</v>
      </c>
      <c r="AZ403" s="17">
        <f t="shared" si="480"/>
        <v>0.55575162774306142</v>
      </c>
      <c r="BA403" s="17">
        <f t="shared" ref="BA403:BT403" si="481">CORREL($AJ$323:$AJ$361,EA$197:EA$235)</f>
        <v>0.42226882214443368</v>
      </c>
      <c r="BB403" s="17">
        <f t="shared" si="481"/>
        <v>0.59475566460256712</v>
      </c>
      <c r="BC403" s="17">
        <f t="shared" si="481"/>
        <v>0.13491598636942551</v>
      </c>
      <c r="BD403" s="17">
        <f t="shared" si="481"/>
        <v>1.1137343292849303E-2</v>
      </c>
      <c r="BE403" s="17">
        <f t="shared" si="481"/>
        <v>0.47100931229143728</v>
      </c>
      <c r="BF403" s="17">
        <f t="shared" si="481"/>
        <v>3.9000030253461819E-2</v>
      </c>
      <c r="BG403" s="68">
        <f t="shared" si="481"/>
        <v>0.41012059453143035</v>
      </c>
      <c r="BH403" s="17">
        <f t="shared" si="481"/>
        <v>0.22344282569671681</v>
      </c>
      <c r="BI403" s="17">
        <f t="shared" si="481"/>
        <v>5.5397362054532641E-2</v>
      </c>
      <c r="BJ403" s="17">
        <f t="shared" si="481"/>
        <v>2.4742775237065494E-2</v>
      </c>
      <c r="BK403" s="17">
        <f t="shared" si="481"/>
        <v>-3.8010881621429154E-2</v>
      </c>
      <c r="BL403" s="17">
        <f t="shared" si="481"/>
        <v>0.20330901785542205</v>
      </c>
      <c r="BM403" s="17">
        <f t="shared" si="481"/>
        <v>0.18821561397118064</v>
      </c>
      <c r="BN403" s="17">
        <f t="shared" si="481"/>
        <v>-4.8620636455719707E-2</v>
      </c>
      <c r="BO403" s="17">
        <f t="shared" si="481"/>
        <v>0.27832274992030392</v>
      </c>
      <c r="BP403" s="17">
        <f t="shared" si="481"/>
        <v>0.26882252598102824</v>
      </c>
      <c r="BQ403" s="17">
        <f t="shared" si="481"/>
        <v>0.22743071584854774</v>
      </c>
      <c r="BR403" s="17">
        <f t="shared" si="481"/>
        <v>0.19762162900948135</v>
      </c>
      <c r="BS403" s="17">
        <f t="shared" si="481"/>
        <v>0.19762162900948135</v>
      </c>
      <c r="BT403" s="17">
        <f t="shared" si="481"/>
        <v>6.4760479823674832E-2</v>
      </c>
    </row>
    <row r="405" spans="1:72">
      <c r="A405" s="28" t="s">
        <v>293</v>
      </c>
    </row>
    <row r="406" spans="1:72">
      <c r="B406" t="s">
        <v>294</v>
      </c>
      <c r="C406" t="s">
        <v>295</v>
      </c>
      <c r="D406" t="s">
        <v>296</v>
      </c>
      <c r="E406" t="s">
        <v>297</v>
      </c>
      <c r="F406" t="s">
        <v>298</v>
      </c>
      <c r="G406" t="s">
        <v>299</v>
      </c>
      <c r="H406" t="s">
        <v>300</v>
      </c>
      <c r="I406" t="s">
        <v>301</v>
      </c>
      <c r="J406" t="s">
        <v>302</v>
      </c>
      <c r="K406" t="s">
        <v>303</v>
      </c>
      <c r="L406" t="s">
        <v>304</v>
      </c>
      <c r="M406" t="s">
        <v>305</v>
      </c>
      <c r="N406" t="s">
        <v>306</v>
      </c>
      <c r="O406" t="s">
        <v>307</v>
      </c>
      <c r="P406" t="s">
        <v>308</v>
      </c>
      <c r="Q406" t="s">
        <v>309</v>
      </c>
      <c r="R406" t="s">
        <v>310</v>
      </c>
      <c r="S406" t="s">
        <v>311</v>
      </c>
      <c r="T406" t="s">
        <v>312</v>
      </c>
      <c r="U406" t="s">
        <v>313</v>
      </c>
      <c r="V406" t="s">
        <v>314</v>
      </c>
      <c r="W406" t="s">
        <v>315</v>
      </c>
      <c r="X406" t="s">
        <v>316</v>
      </c>
      <c r="Y406" t="s">
        <v>317</v>
      </c>
      <c r="Z406" t="s">
        <v>318</v>
      </c>
      <c r="AA406" t="s">
        <v>319</v>
      </c>
      <c r="AB406" t="s">
        <v>320</v>
      </c>
      <c r="AC406" t="s">
        <v>321</v>
      </c>
      <c r="AD406" t="s">
        <v>322</v>
      </c>
    </row>
    <row r="407" spans="1:72">
      <c r="A407" t="s">
        <v>294</v>
      </c>
      <c r="B407" s="17"/>
      <c r="C407" s="17">
        <f t="shared" ref="C407:J407" si="482">CORREL($B$323:$B$361,C$323:C$361)</f>
        <v>-0.24834276269524022</v>
      </c>
      <c r="D407" s="17">
        <f t="shared" si="482"/>
        <v>-0.14463601746151736</v>
      </c>
      <c r="E407" s="17">
        <f t="shared" si="482"/>
        <v>0.21604396007973836</v>
      </c>
      <c r="F407" s="17">
        <f t="shared" si="482"/>
        <v>-0.42702673031768412</v>
      </c>
      <c r="G407" s="17">
        <f t="shared" si="482"/>
        <v>2.6168870327825066E-2</v>
      </c>
      <c r="H407" s="17">
        <f t="shared" si="482"/>
        <v>-0.16260212183096903</v>
      </c>
      <c r="I407" s="17">
        <f t="shared" si="482"/>
        <v>0.13129715636746531</v>
      </c>
      <c r="J407" s="17">
        <f t="shared" si="482"/>
        <v>-8.0498053053974797E-2</v>
      </c>
      <c r="K407" s="17">
        <f t="shared" ref="K407:S407" si="483">CORREL($B$323:$B$361,N$323:N$361)</f>
        <v>-0.20613653101570875</v>
      </c>
      <c r="L407" s="17">
        <f t="shared" si="483"/>
        <v>2.962622193019333E-2</v>
      </c>
      <c r="M407" s="17">
        <f t="shared" si="483"/>
        <v>-0.12208767570911662</v>
      </c>
      <c r="N407" s="17">
        <f t="shared" si="483"/>
        <v>-1.7102823415723192E-2</v>
      </c>
      <c r="O407" s="17">
        <f t="shared" si="483"/>
        <v>8.3205207500324854E-2</v>
      </c>
      <c r="P407" s="17">
        <f t="shared" si="483"/>
        <v>-0.26120948431971164</v>
      </c>
      <c r="Q407" s="17">
        <f t="shared" si="483"/>
        <v>0.41312405467400271</v>
      </c>
      <c r="R407" s="17">
        <f t="shared" si="483"/>
        <v>-0.10672502487695223</v>
      </c>
      <c r="S407" s="17">
        <f t="shared" si="483"/>
        <v>0.20604706150264132</v>
      </c>
      <c r="T407" s="17">
        <f t="shared" ref="T407:AD407" si="484">CORREL($B$323:$B$361,Z$323:Z$361)</f>
        <v>9.5191688083660381E-2</v>
      </c>
      <c r="U407" s="17">
        <f t="shared" si="484"/>
        <v>0.36500254343554156</v>
      </c>
      <c r="V407" s="17">
        <f t="shared" si="484"/>
        <v>-0.19814495447948904</v>
      </c>
      <c r="W407" s="17">
        <f t="shared" si="484"/>
        <v>-0.17608899895114463</v>
      </c>
      <c r="X407" s="17">
        <f t="shared" si="484"/>
        <v>-2.9705639057833074E-2</v>
      </c>
      <c r="Y407" s="17">
        <f t="shared" si="484"/>
        <v>2.2181220285784009E-2</v>
      </c>
      <c r="Z407" s="17">
        <f t="shared" si="484"/>
        <v>-0.11289599731064734</v>
      </c>
      <c r="AA407" s="17">
        <f t="shared" si="484"/>
        <v>0.44690796524670962</v>
      </c>
      <c r="AB407" s="17">
        <f t="shared" si="484"/>
        <v>-0.24028591993622242</v>
      </c>
      <c r="AC407" s="17">
        <f t="shared" si="484"/>
        <v>-6.1005925849077262E-2</v>
      </c>
      <c r="AD407" s="17">
        <f t="shared" si="484"/>
        <v>-0.26438670103487716</v>
      </c>
    </row>
    <row r="408" spans="1:72">
      <c r="A408" t="s">
        <v>295</v>
      </c>
      <c r="B408" s="17">
        <f>CORREL($C$323:$C$361,B$323:B$361)</f>
        <v>-0.24834276269524022</v>
      </c>
      <c r="C408" s="17"/>
      <c r="D408" s="17">
        <f t="shared" ref="D408:J408" si="485">CORREL($C$323:$C$361,D$323:D$361)</f>
        <v>-0.60925560048323169</v>
      </c>
      <c r="E408" s="17">
        <f t="shared" si="485"/>
        <v>7.2050162983310226E-2</v>
      </c>
      <c r="F408" s="17">
        <f t="shared" si="485"/>
        <v>-6.9898773291598923E-3</v>
      </c>
      <c r="G408" s="17">
        <f t="shared" si="485"/>
        <v>0.26002278293256914</v>
      </c>
      <c r="H408" s="17">
        <f t="shared" si="485"/>
        <v>0.10520282769573711</v>
      </c>
      <c r="I408" s="17">
        <f t="shared" si="485"/>
        <v>0.41725872086933408</v>
      </c>
      <c r="J408" s="17">
        <f t="shared" si="485"/>
        <v>-0.50169720328694123</v>
      </c>
      <c r="K408" s="17">
        <f t="shared" ref="K408:S408" si="486">CORREL($C$323:$C$361,N$323:N$361)</f>
        <v>5.6475901308764634E-2</v>
      </c>
      <c r="L408" s="17">
        <f t="shared" si="486"/>
        <v>-3.2276062634646552E-2</v>
      </c>
      <c r="M408" s="17">
        <f t="shared" si="486"/>
        <v>0.11123341855560943</v>
      </c>
      <c r="N408" s="17">
        <f t="shared" si="486"/>
        <v>-5.4845025870057081E-2</v>
      </c>
      <c r="O408" s="17">
        <f t="shared" si="486"/>
        <v>-6.310188584771001E-2</v>
      </c>
      <c r="P408" s="17">
        <f t="shared" si="486"/>
        <v>-4.1188703145467319E-2</v>
      </c>
      <c r="Q408" s="17">
        <f t="shared" si="486"/>
        <v>0.14095539877247848</v>
      </c>
      <c r="R408" s="17">
        <f t="shared" si="486"/>
        <v>0.13026347914009243</v>
      </c>
      <c r="S408" s="17">
        <f t="shared" si="486"/>
        <v>-0.31132619083826568</v>
      </c>
      <c r="T408" s="17">
        <f t="shared" ref="T408:AD408" si="487">CORREL($C$323:$C$361,Z$323:Z$361)</f>
        <v>0.26935746800608656</v>
      </c>
      <c r="U408" s="17">
        <f t="shared" si="487"/>
        <v>2.2645139830835648E-2</v>
      </c>
      <c r="V408" s="17">
        <f t="shared" si="487"/>
        <v>0.29735201497200459</v>
      </c>
      <c r="W408" s="17">
        <f t="shared" si="487"/>
        <v>-2.8571530596441194E-3</v>
      </c>
      <c r="X408" s="17">
        <f t="shared" si="487"/>
        <v>-5.1041243154410172E-2</v>
      </c>
      <c r="Y408" s="17">
        <f t="shared" si="487"/>
        <v>3.1476809125036125E-3</v>
      </c>
      <c r="Z408" s="17">
        <f t="shared" si="487"/>
        <v>-0.20453394956760348</v>
      </c>
      <c r="AA408" s="17">
        <f t="shared" si="487"/>
        <v>-0.22511145001284028</v>
      </c>
      <c r="AB408" s="17">
        <f t="shared" si="487"/>
        <v>0.11988491028923091</v>
      </c>
      <c r="AC408" s="17">
        <f t="shared" si="487"/>
        <v>-5.0435737816407485E-2</v>
      </c>
      <c r="AD408" s="17">
        <f t="shared" si="487"/>
        <v>-0.19492341728760407</v>
      </c>
    </row>
    <row r="409" spans="1:72">
      <c r="A409" t="s">
        <v>296</v>
      </c>
      <c r="B409" s="17">
        <f>CORREL($D$323:$D$361,B$323:B$361)</f>
        <v>-0.14463601746151736</v>
      </c>
      <c r="C409" s="17">
        <f>CORREL($D$323:$D$361,C$323:C$361)</f>
        <v>-0.60925560048323169</v>
      </c>
      <c r="D409" s="17"/>
      <c r="E409" s="17">
        <f t="shared" ref="E409:J409" si="488">CORREL($D$323:$D$361,E$323:E$361)</f>
        <v>-0.22434311027927636</v>
      </c>
      <c r="F409" s="17">
        <f t="shared" si="488"/>
        <v>-0.18793823076725541</v>
      </c>
      <c r="G409" s="17">
        <f t="shared" si="488"/>
        <v>-0.63917158271347774</v>
      </c>
      <c r="H409" s="17">
        <f t="shared" si="488"/>
        <v>-0.25114189664167724</v>
      </c>
      <c r="I409" s="17">
        <f t="shared" si="488"/>
        <v>-0.51298617233034494</v>
      </c>
      <c r="J409" s="17">
        <f t="shared" si="488"/>
        <v>0.73973952839256518</v>
      </c>
      <c r="K409" s="17">
        <f t="shared" ref="K409:S409" si="489">CORREL($D$323:$D$361,N$323:N$361)</f>
        <v>0.15735019139708825</v>
      </c>
      <c r="L409" s="17">
        <f t="shared" si="489"/>
        <v>-1.4442500626264997E-2</v>
      </c>
      <c r="M409" s="17">
        <f t="shared" si="489"/>
        <v>-1.0206443826585657E-2</v>
      </c>
      <c r="N409" s="17">
        <f t="shared" si="489"/>
        <v>-5.8567917005031202E-2</v>
      </c>
      <c r="O409" s="17">
        <f t="shared" si="489"/>
        <v>4.549299011470679E-2</v>
      </c>
      <c r="P409" s="17">
        <f t="shared" si="489"/>
        <v>9.3050367360580644E-2</v>
      </c>
      <c r="Q409" s="17">
        <f t="shared" si="489"/>
        <v>-0.33165757159899112</v>
      </c>
      <c r="R409" s="17">
        <f t="shared" si="489"/>
        <v>-0.13420040922073573</v>
      </c>
      <c r="S409" s="17">
        <f t="shared" si="489"/>
        <v>0.22645553695538126</v>
      </c>
      <c r="T409" s="17">
        <f t="shared" ref="T409:AD409" si="490">CORREL($D$323:$D$361,Z$323:Z$361)</f>
        <v>-0.2087571015823009</v>
      </c>
      <c r="U409" s="17">
        <f t="shared" si="490"/>
        <v>-0.27845062065502224</v>
      </c>
      <c r="V409" s="17">
        <f t="shared" si="490"/>
        <v>-0.2433871172792865</v>
      </c>
      <c r="W409" s="17">
        <f t="shared" si="490"/>
        <v>0.31545477685705714</v>
      </c>
      <c r="X409" s="17">
        <f t="shared" si="490"/>
        <v>0.17300189649242917</v>
      </c>
      <c r="Y409" s="17">
        <f t="shared" si="490"/>
        <v>6.6926434633970272E-2</v>
      </c>
      <c r="Z409" s="17">
        <f t="shared" si="490"/>
        <v>0.16128803594914104</v>
      </c>
      <c r="AA409" s="17">
        <f t="shared" si="490"/>
        <v>-2.5740693114038461E-2</v>
      </c>
      <c r="AB409" s="17">
        <f t="shared" si="490"/>
        <v>-0.18696861022863664</v>
      </c>
      <c r="AC409" s="17">
        <f t="shared" si="490"/>
        <v>0.24841028024967951</v>
      </c>
      <c r="AD409" s="17">
        <f t="shared" si="490"/>
        <v>0.12533829998835883</v>
      </c>
    </row>
    <row r="410" spans="1:72">
      <c r="A410" t="s">
        <v>297</v>
      </c>
      <c r="B410" s="17">
        <f>CORREL($E$323:$E$361,B$323:B$361)</f>
        <v>0.21604396007973836</v>
      </c>
      <c r="C410" s="17">
        <f>CORREL($E$323:$E$361,C$323:C$361)</f>
        <v>7.2050162983310226E-2</v>
      </c>
      <c r="D410" s="17">
        <f>CORREL($E$323:$E$361,D$323:D$361)</f>
        <v>-0.22434311027927636</v>
      </c>
      <c r="E410" s="17"/>
      <c r="F410" s="17">
        <f>CORREL($E$323:$E$361,F$323:F$361)</f>
        <v>-0.16092777608689468</v>
      </c>
      <c r="G410" s="17">
        <f>CORREL($E$323:$E$361,G$323:G$361)</f>
        <v>-3.800049371574906E-2</v>
      </c>
      <c r="H410" s="17">
        <f>CORREL($E$323:$E$361,H$323:H$361)</f>
        <v>-0.19565601118713255</v>
      </c>
      <c r="I410" s="17">
        <f>CORREL($E$323:$E$361,I$323:I$361)</f>
        <v>2.8670167026987901E-2</v>
      </c>
      <c r="J410" s="17">
        <f>CORREL($E$323:$E$361,J$323:J$361)</f>
        <v>-0.21705757188301364</v>
      </c>
      <c r="K410" s="17">
        <f t="shared" ref="K410:S410" si="491">CORREL($E$323:$E$361,N$323:N$361)</f>
        <v>-0.27367452179353796</v>
      </c>
      <c r="L410" s="17">
        <f t="shared" si="491"/>
        <v>0.14518689935578621</v>
      </c>
      <c r="M410" s="17">
        <f t="shared" si="491"/>
        <v>5.2841976575393995E-2</v>
      </c>
      <c r="N410" s="17">
        <f t="shared" si="491"/>
        <v>-2.3397627122996034E-2</v>
      </c>
      <c r="O410" s="17">
        <f t="shared" si="491"/>
        <v>2.1557242881256673E-2</v>
      </c>
      <c r="P410" s="17">
        <f t="shared" si="491"/>
        <v>-0.13802178743929833</v>
      </c>
      <c r="Q410" s="17">
        <f t="shared" si="491"/>
        <v>0.30513164248386615</v>
      </c>
      <c r="R410" s="17">
        <f t="shared" si="491"/>
        <v>8.0378112725947817E-2</v>
      </c>
      <c r="S410" s="17">
        <f t="shared" si="491"/>
        <v>-5.5679159556013005E-2</v>
      </c>
      <c r="T410" s="17">
        <f t="shared" ref="T410:AD410" si="492">CORREL($E$323:$E$361,Z$323:Z$361)</f>
        <v>4.383956172854489E-3</v>
      </c>
      <c r="U410" s="17">
        <f t="shared" si="492"/>
        <v>0.19973466038918675</v>
      </c>
      <c r="V410" s="17">
        <f t="shared" si="492"/>
        <v>0.158647010333274</v>
      </c>
      <c r="W410" s="17">
        <f t="shared" si="492"/>
        <v>-0.12608463844965859</v>
      </c>
      <c r="X410" s="17">
        <f t="shared" si="492"/>
        <v>-3.2852974631189621E-2</v>
      </c>
      <c r="Y410" s="17">
        <f t="shared" si="492"/>
        <v>0.16663083469597434</v>
      </c>
      <c r="Z410" s="17">
        <f t="shared" si="492"/>
        <v>-0.13270503900431846</v>
      </c>
      <c r="AA410" s="17">
        <f t="shared" si="492"/>
        <v>6.5865261133665962E-2</v>
      </c>
      <c r="AB410" s="17">
        <f t="shared" si="492"/>
        <v>0.16698933069525124</v>
      </c>
      <c r="AC410" s="17">
        <f t="shared" si="492"/>
        <v>-0.21226124685983092</v>
      </c>
      <c r="AD410" s="17">
        <f t="shared" si="492"/>
        <v>-0.43370886736160513</v>
      </c>
    </row>
    <row r="411" spans="1:72">
      <c r="A411" t="s">
        <v>298</v>
      </c>
      <c r="B411" s="17">
        <f>CORREL($F$323:$F$361,B$323:B$361)</f>
        <v>-0.42702673031768412</v>
      </c>
      <c r="C411" s="17">
        <f>CORREL($F$323:$F$361,C$323:C$361)</f>
        <v>-6.9898773291598923E-3</v>
      </c>
      <c r="D411" s="17">
        <f>CORREL($F$323:$F$361,D$323:D$361)</f>
        <v>-0.18793823076725541</v>
      </c>
      <c r="E411" s="17">
        <f>CORREL($F$323:$F$361,E$323:E$361)</f>
        <v>-0.16092777608689468</v>
      </c>
      <c r="F411" s="17"/>
      <c r="G411" s="17">
        <f>CORREL($F$323:$F$361,G$323:G$361)</f>
        <v>0.19229953518896101</v>
      </c>
      <c r="H411" s="17">
        <f>CORREL($F$323:$F$361,H$323:H$361)</f>
        <v>3.3074816096907891E-2</v>
      </c>
      <c r="I411" s="17">
        <f>CORREL($F$323:$F$361,I$323:I$361)</f>
        <v>-0.10256912264480002</v>
      </c>
      <c r="J411" s="17">
        <f>CORREL($F$323:$F$361,J$323:J$361)</f>
        <v>-0.20287832751884416</v>
      </c>
      <c r="K411" s="17">
        <f t="shared" ref="K411:S411" si="493">CORREL($F$323:$F$361,N$323:N$361)</f>
        <v>9.8941074821013664E-2</v>
      </c>
      <c r="L411" s="17">
        <f t="shared" si="493"/>
        <v>-0.28341705359637565</v>
      </c>
      <c r="M411" s="17">
        <f t="shared" si="493"/>
        <v>0.12056373180361589</v>
      </c>
      <c r="N411" s="17">
        <f t="shared" si="493"/>
        <v>-3.8588068898859955E-2</v>
      </c>
      <c r="O411" s="17">
        <f t="shared" si="493"/>
        <v>-0.53068665166013007</v>
      </c>
      <c r="P411" s="17">
        <f t="shared" si="493"/>
        <v>0.5633026554084698</v>
      </c>
      <c r="Q411" s="17">
        <f t="shared" si="493"/>
        <v>-0.18392280602487615</v>
      </c>
      <c r="R411" s="17">
        <f t="shared" si="493"/>
        <v>-3.4586633912167493E-2</v>
      </c>
      <c r="S411" s="17">
        <f t="shared" si="493"/>
        <v>9.9008077498074318E-2</v>
      </c>
      <c r="T411" s="17">
        <f t="shared" ref="T411:AD411" si="494">CORREL($F$323:$F$361,Z$323:Z$361)</f>
        <v>-0.12217232159605156</v>
      </c>
      <c r="U411" s="17">
        <f t="shared" si="494"/>
        <v>0.24151065468764488</v>
      </c>
      <c r="V411" s="17">
        <f t="shared" si="494"/>
        <v>-0.17305931699515339</v>
      </c>
      <c r="W411" s="17">
        <f t="shared" si="494"/>
        <v>-0.31097288998127548</v>
      </c>
      <c r="X411" s="17">
        <f t="shared" si="494"/>
        <v>-6.0418126696918206E-2</v>
      </c>
      <c r="Y411" s="17">
        <f t="shared" si="494"/>
        <v>-4.6714383780451139E-2</v>
      </c>
      <c r="Z411" s="17">
        <f t="shared" si="494"/>
        <v>0.24952659239102842</v>
      </c>
      <c r="AA411" s="17">
        <f t="shared" si="494"/>
        <v>-0.26930107298461503</v>
      </c>
      <c r="AB411" s="17">
        <f t="shared" si="494"/>
        <v>0.18905211737191935</v>
      </c>
      <c r="AC411" s="17">
        <f t="shared" si="494"/>
        <v>-0.42081846739590889</v>
      </c>
      <c r="AD411" s="17">
        <f t="shared" si="494"/>
        <v>0.41784121921871059</v>
      </c>
    </row>
    <row r="412" spans="1:72">
      <c r="A412" t="s">
        <v>299</v>
      </c>
      <c r="B412" s="17">
        <f>CORREL($G$323:$G$361,B$323:B$361)</f>
        <v>2.6168870327825066E-2</v>
      </c>
      <c r="C412" s="17">
        <f>CORREL($G$323:$G$361,C$323:C$361)</f>
        <v>0.26002278293256914</v>
      </c>
      <c r="D412" s="17">
        <f>CORREL($G$323:$G$361,D$323:D$361)</f>
        <v>-0.63917158271347774</v>
      </c>
      <c r="E412" s="17">
        <f>CORREL($G$323:$G$361,E$323:E$361)</f>
        <v>-3.800049371574906E-2</v>
      </c>
      <c r="F412" s="17">
        <f>CORREL($G$323:$G$361,F$323:F$361)</f>
        <v>0.19229953518896101</v>
      </c>
      <c r="G412" s="17"/>
      <c r="H412" s="17">
        <f>CORREL($G$323:$G$361,H$323:H$361)</f>
        <v>0.3639031857459526</v>
      </c>
      <c r="I412" s="17">
        <f>CORREL($G$323:$G$361,I$323:I$361)</f>
        <v>0.16428010084125222</v>
      </c>
      <c r="J412" s="17">
        <f>CORREL($G$323:$G$361,J$323:J$361)</f>
        <v>-0.76522830655749441</v>
      </c>
      <c r="K412" s="17">
        <f t="shared" ref="K412:S412" si="495">CORREL($G$323:$G$361,N$323:N$361)</f>
        <v>-8.5755296381764518E-2</v>
      </c>
      <c r="L412" s="17">
        <f t="shared" si="495"/>
        <v>2.5601068372354679E-2</v>
      </c>
      <c r="M412" s="17">
        <f t="shared" si="495"/>
        <v>-0.17349283587463549</v>
      </c>
      <c r="N412" s="17">
        <f t="shared" si="495"/>
        <v>0.12017204780258497</v>
      </c>
      <c r="O412" s="17">
        <f t="shared" si="495"/>
        <v>-0.1678921967401539</v>
      </c>
      <c r="P412" s="17">
        <f t="shared" si="495"/>
        <v>-0.13902307814146542</v>
      </c>
      <c r="Q412" s="17">
        <f t="shared" si="495"/>
        <v>0.22264452324168138</v>
      </c>
      <c r="R412" s="17">
        <f t="shared" si="495"/>
        <v>0.27006333461225962</v>
      </c>
      <c r="S412" s="17">
        <f t="shared" si="495"/>
        <v>-1.2975089605626025E-3</v>
      </c>
      <c r="T412" s="17">
        <f t="shared" ref="T412:AD412" si="496">CORREL($G$323:$G$361,Z$323:Z$361)</f>
        <v>0.12306994131592064</v>
      </c>
      <c r="U412" s="17">
        <f t="shared" si="496"/>
        <v>0.18674821837827701</v>
      </c>
      <c r="V412" s="17">
        <f t="shared" si="496"/>
        <v>0.23506318893859118</v>
      </c>
      <c r="W412" s="17">
        <f t="shared" si="496"/>
        <v>-7.3416524871186148E-2</v>
      </c>
      <c r="X412" s="17">
        <f t="shared" si="496"/>
        <v>-0.10645770326133225</v>
      </c>
      <c r="Y412" s="17">
        <f t="shared" si="496"/>
        <v>-0.22109404973353991</v>
      </c>
      <c r="Z412" s="17">
        <f t="shared" si="496"/>
        <v>-2.7749739422084471E-2</v>
      </c>
      <c r="AA412" s="17">
        <f t="shared" si="496"/>
        <v>-0.13189379046616251</v>
      </c>
      <c r="AB412" s="17">
        <f t="shared" si="496"/>
        <v>0.14787097763079321</v>
      </c>
      <c r="AC412" s="17">
        <f t="shared" si="496"/>
        <v>-0.2427729264672219</v>
      </c>
      <c r="AD412" s="17">
        <f t="shared" si="496"/>
        <v>0.12110543911375275</v>
      </c>
    </row>
    <row r="413" spans="1:72">
      <c r="A413" t="s">
        <v>300</v>
      </c>
      <c r="B413" s="17">
        <f t="shared" ref="B413:G413" si="497">CORREL($H$323:$H$361,B$323:B$361)</f>
        <v>-0.16260212183096903</v>
      </c>
      <c r="C413" s="17">
        <f t="shared" si="497"/>
        <v>0.10520282769573711</v>
      </c>
      <c r="D413" s="17">
        <f t="shared" si="497"/>
        <v>-0.25114189664167724</v>
      </c>
      <c r="E413" s="17">
        <f t="shared" si="497"/>
        <v>-0.19565601118713255</v>
      </c>
      <c r="F413" s="17">
        <f t="shared" si="497"/>
        <v>3.3074816096907891E-2</v>
      </c>
      <c r="G413" s="17">
        <f t="shared" si="497"/>
        <v>0.3639031857459526</v>
      </c>
      <c r="H413" s="17"/>
      <c r="I413" s="17">
        <f>CORREL($H$323:$H$361,I$323:I$361)</f>
        <v>-0.19874535035310753</v>
      </c>
      <c r="J413" s="17">
        <f>CORREL($H$323:$H$361,J$323:J$361)</f>
        <v>-0.4085363429084824</v>
      </c>
      <c r="K413" s="17">
        <f t="shared" ref="K413:S413" si="498">CORREL($H$323:$H$361,N$323:N$361)</f>
        <v>6.3542313995343325E-2</v>
      </c>
      <c r="L413" s="17">
        <f t="shared" si="498"/>
        <v>7.2887040231568792E-2</v>
      </c>
      <c r="M413" s="17">
        <f t="shared" si="498"/>
        <v>-0.14442016995512164</v>
      </c>
      <c r="N413" s="17">
        <f t="shared" si="498"/>
        <v>-5.7720285873773231E-2</v>
      </c>
      <c r="O413" s="17">
        <f t="shared" si="498"/>
        <v>0.18058565566173457</v>
      </c>
      <c r="P413" s="17">
        <f t="shared" si="498"/>
        <v>-0.2734513802814359</v>
      </c>
      <c r="Q413" s="17">
        <f t="shared" si="498"/>
        <v>0.10628974278427407</v>
      </c>
      <c r="R413" s="17">
        <f t="shared" si="498"/>
        <v>0.18234780116736216</v>
      </c>
      <c r="S413" s="17">
        <f t="shared" si="498"/>
        <v>-8.126844942992531E-2</v>
      </c>
      <c r="T413" s="17">
        <f t="shared" ref="T413:AD413" si="499">CORREL($H$323:$H$361,Z$323:Z$361)</f>
        <v>1.9290185482422079E-2</v>
      </c>
      <c r="U413" s="17">
        <f t="shared" si="499"/>
        <v>-0.21142301852869255</v>
      </c>
      <c r="V413" s="17">
        <f t="shared" si="499"/>
        <v>2.1483478938330632E-3</v>
      </c>
      <c r="W413" s="17">
        <f t="shared" si="499"/>
        <v>6.1316853084045352E-2</v>
      </c>
      <c r="X413" s="17">
        <f t="shared" si="499"/>
        <v>-0.12943587187050273</v>
      </c>
      <c r="Y413" s="17">
        <f t="shared" si="499"/>
        <v>-0.16233885938427259</v>
      </c>
      <c r="Z413" s="17">
        <f t="shared" si="499"/>
        <v>0.22432303100902012</v>
      </c>
      <c r="AA413" s="17">
        <f t="shared" si="499"/>
        <v>-3.3343308036485858E-2</v>
      </c>
      <c r="AB413" s="17">
        <f t="shared" si="499"/>
        <v>5.2312186229995852E-2</v>
      </c>
      <c r="AC413" s="17">
        <f t="shared" si="499"/>
        <v>0.19875645467807318</v>
      </c>
      <c r="AD413" s="17">
        <f t="shared" si="499"/>
        <v>0.15957401894059808</v>
      </c>
    </row>
    <row r="414" spans="1:72">
      <c r="A414" t="s">
        <v>301</v>
      </c>
      <c r="B414" s="17">
        <f t="shared" ref="B414:H414" si="500">CORREL($I$323:$I$361,B$323:B$361)</f>
        <v>0.13129715636746531</v>
      </c>
      <c r="C414" s="17">
        <f t="shared" si="500"/>
        <v>0.41725872086933408</v>
      </c>
      <c r="D414" s="17">
        <f t="shared" si="500"/>
        <v>-0.51298617233034494</v>
      </c>
      <c r="E414" s="17">
        <f t="shared" si="500"/>
        <v>2.8670167026987901E-2</v>
      </c>
      <c r="F414" s="17">
        <f t="shared" si="500"/>
        <v>-0.10256912264480002</v>
      </c>
      <c r="G414" s="17">
        <f t="shared" si="500"/>
        <v>0.16428010084125222</v>
      </c>
      <c r="H414" s="17">
        <f t="shared" si="500"/>
        <v>-0.19874535035310753</v>
      </c>
      <c r="I414" s="17"/>
      <c r="J414" s="17">
        <f>CORREL($I$323:$I$361,J$323:J$361)</f>
        <v>-0.46366685766597904</v>
      </c>
      <c r="K414" s="17">
        <f t="shared" ref="K414:S414" si="501">CORREL($I$323:$I$361,N$323:N$361)</f>
        <v>-0.1602929896812462</v>
      </c>
      <c r="L414" s="17">
        <f t="shared" si="501"/>
        <v>2.1375637900088226E-2</v>
      </c>
      <c r="M414" s="17">
        <f t="shared" si="501"/>
        <v>8.0436066400040779E-2</v>
      </c>
      <c r="N414" s="17">
        <f t="shared" si="501"/>
        <v>6.8949378685887255E-2</v>
      </c>
      <c r="O414" s="17">
        <f t="shared" si="501"/>
        <v>2.5386474504824931E-2</v>
      </c>
      <c r="P414" s="17">
        <f t="shared" si="501"/>
        <v>-0.17659835629369869</v>
      </c>
      <c r="Q414" s="17">
        <f t="shared" si="501"/>
        <v>0.29567046597134589</v>
      </c>
      <c r="R414" s="17">
        <f t="shared" si="501"/>
        <v>9.4589853814273234E-2</v>
      </c>
      <c r="S414" s="17">
        <f t="shared" si="501"/>
        <v>-0.21042131459210953</v>
      </c>
      <c r="T414" s="17">
        <f t="shared" ref="T414:AD414" si="502">CORREL($I$323:$I$361,Z$323:Z$361)</f>
        <v>-0.11018725048994653</v>
      </c>
      <c r="U414" s="17">
        <f t="shared" si="502"/>
        <v>0.14528787728136927</v>
      </c>
      <c r="V414" s="17">
        <f t="shared" si="502"/>
        <v>0.25680336556670941</v>
      </c>
      <c r="W414" s="17">
        <f t="shared" si="502"/>
        <v>-0.18394002616550434</v>
      </c>
      <c r="X414" s="17">
        <f t="shared" si="502"/>
        <v>-0.12595266733069449</v>
      </c>
      <c r="Y414" s="17">
        <f t="shared" si="502"/>
        <v>8.4155182891943292E-2</v>
      </c>
      <c r="Z414" s="17">
        <f t="shared" si="502"/>
        <v>-0.18760416151483164</v>
      </c>
      <c r="AA414" s="17">
        <f t="shared" si="502"/>
        <v>4.2433012350868325E-3</v>
      </c>
      <c r="AB414" s="17">
        <f t="shared" si="502"/>
        <v>8.972426814328123E-2</v>
      </c>
      <c r="AC414" s="17">
        <f t="shared" si="502"/>
        <v>-6.3850419392560087E-2</v>
      </c>
      <c r="AD414" s="17">
        <f t="shared" si="502"/>
        <v>-3.2589080136163823E-2</v>
      </c>
    </row>
    <row r="415" spans="1:72">
      <c r="A415" t="s">
        <v>302</v>
      </c>
      <c r="B415" s="17">
        <f t="shared" ref="B415:I415" si="503">CORREL($J$323:$J$361,B$323:B$361)</f>
        <v>-8.0498053053974797E-2</v>
      </c>
      <c r="C415" s="17">
        <f t="shared" si="503"/>
        <v>-0.50169720328694123</v>
      </c>
      <c r="D415" s="17">
        <f t="shared" si="503"/>
        <v>0.73973952839256518</v>
      </c>
      <c r="E415" s="17">
        <f t="shared" si="503"/>
        <v>-0.21705757188301364</v>
      </c>
      <c r="F415" s="17">
        <f t="shared" si="503"/>
        <v>-0.20287832751884416</v>
      </c>
      <c r="G415" s="17">
        <f t="shared" si="503"/>
        <v>-0.76522830655749441</v>
      </c>
      <c r="H415" s="17">
        <f t="shared" si="503"/>
        <v>-0.4085363429084824</v>
      </c>
      <c r="I415" s="17">
        <f t="shared" si="503"/>
        <v>-0.46366685766597904</v>
      </c>
      <c r="J415" s="17"/>
      <c r="K415" s="17">
        <f t="shared" ref="K415:S415" si="504">CORREL($J$323:$J$361,N$323:N$361)</f>
        <v>0.13519568839198609</v>
      </c>
      <c r="L415" s="17">
        <f t="shared" si="504"/>
        <v>2.5795452929170178E-2</v>
      </c>
      <c r="M415" s="17">
        <f t="shared" si="504"/>
        <v>6.9124279206391595E-2</v>
      </c>
      <c r="N415" s="17">
        <f t="shared" si="504"/>
        <v>1.6631354143033912E-2</v>
      </c>
      <c r="O415" s="17">
        <f t="shared" si="504"/>
        <v>0.23534296553820805</v>
      </c>
      <c r="P415" s="17">
        <f t="shared" si="504"/>
        <v>0.19191917801668221</v>
      </c>
      <c r="Q415" s="17">
        <f t="shared" si="504"/>
        <v>-0.44435717436612254</v>
      </c>
      <c r="R415" s="17">
        <f t="shared" si="504"/>
        <v>-0.29028575908583332</v>
      </c>
      <c r="S415" s="17">
        <f t="shared" si="504"/>
        <v>5.3345750349417992E-2</v>
      </c>
      <c r="T415" s="17">
        <f t="shared" ref="T415:AD415" si="505">CORREL($J$323:$J$361,Z$323:Z$361)</f>
        <v>-5.311285392396092E-3</v>
      </c>
      <c r="U415" s="17">
        <f t="shared" si="505"/>
        <v>-0.28304253043557731</v>
      </c>
      <c r="V415" s="17">
        <f t="shared" si="505"/>
        <v>-0.19731650368122616</v>
      </c>
      <c r="W415" s="17">
        <f t="shared" si="505"/>
        <v>0.18580241333804171</v>
      </c>
      <c r="X415" s="17">
        <f t="shared" si="505"/>
        <v>0.17718914342505532</v>
      </c>
      <c r="Y415" s="17">
        <f t="shared" si="505"/>
        <v>8.3309926121415606E-2</v>
      </c>
      <c r="Z415" s="17">
        <f t="shared" si="505"/>
        <v>-1.794049177953114E-2</v>
      </c>
      <c r="AA415" s="17">
        <f t="shared" si="505"/>
        <v>0.16613055276286037</v>
      </c>
      <c r="AB415" s="17">
        <f t="shared" si="505"/>
        <v>-0.17890779454533479</v>
      </c>
      <c r="AC415" s="17">
        <f t="shared" si="505"/>
        <v>0.28386284192386058</v>
      </c>
      <c r="AD415" s="17">
        <f t="shared" si="505"/>
        <v>-4.4075877396974578E-2</v>
      </c>
    </row>
    <row r="416" spans="1:72">
      <c r="A416" t="s">
        <v>303</v>
      </c>
      <c r="B416" s="17">
        <f t="shared" ref="B416:J416" si="506">CORREL($N$323:$N$361,B$323:B$361)</f>
        <v>-0.20613653101570875</v>
      </c>
      <c r="C416" s="17">
        <f t="shared" si="506"/>
        <v>5.6475901308764634E-2</v>
      </c>
      <c r="D416" s="17">
        <f t="shared" si="506"/>
        <v>0.15735019139708825</v>
      </c>
      <c r="E416" s="17">
        <f t="shared" si="506"/>
        <v>-0.27367452179353796</v>
      </c>
      <c r="F416" s="17">
        <f t="shared" si="506"/>
        <v>9.8941074821013664E-2</v>
      </c>
      <c r="G416" s="17">
        <f t="shared" si="506"/>
        <v>-8.5755296381764518E-2</v>
      </c>
      <c r="H416" s="17">
        <f t="shared" si="506"/>
        <v>6.3542313995343325E-2</v>
      </c>
      <c r="I416" s="17">
        <f t="shared" si="506"/>
        <v>-0.1602929896812462</v>
      </c>
      <c r="J416" s="17">
        <f t="shared" si="506"/>
        <v>0.13519568839198609</v>
      </c>
      <c r="K416" s="17"/>
      <c r="L416" s="17">
        <f t="shared" ref="L416:S416" si="507">CORREL($N$323:$N$361,O$323:O$361)</f>
        <v>-0.13002932072620857</v>
      </c>
      <c r="M416" s="17">
        <f t="shared" si="507"/>
        <v>-0.36726923722729993</v>
      </c>
      <c r="N416" s="17">
        <f t="shared" si="507"/>
        <v>-0.11857363319932394</v>
      </c>
      <c r="O416" s="17">
        <f t="shared" si="507"/>
        <v>1.3125073948881552E-2</v>
      </c>
      <c r="P416" s="17">
        <f t="shared" si="507"/>
        <v>-0.22869798136879818</v>
      </c>
      <c r="Q416" s="17">
        <f t="shared" si="507"/>
        <v>-0.57567486075908225</v>
      </c>
      <c r="R416" s="17">
        <f t="shared" si="507"/>
        <v>0.12000378255311757</v>
      </c>
      <c r="S416" s="17">
        <f t="shared" si="507"/>
        <v>-5.6898130690584648E-3</v>
      </c>
      <c r="T416" s="17">
        <f t="shared" ref="T416:AD416" si="508">CORREL($N$323:$N$361,Z$323:Z$361)</f>
        <v>0.20179557669982778</v>
      </c>
      <c r="U416" s="17">
        <f t="shared" si="508"/>
        <v>-0.36169391903768622</v>
      </c>
      <c r="V416" s="17">
        <f t="shared" si="508"/>
        <v>-0.10769118122404127</v>
      </c>
      <c r="W416" s="17">
        <f t="shared" si="508"/>
        <v>0.22204670493566142</v>
      </c>
      <c r="X416" s="17">
        <f t="shared" si="508"/>
        <v>0.46125635958692801</v>
      </c>
      <c r="Y416" s="17">
        <f t="shared" si="508"/>
        <v>-0.18404303464402519</v>
      </c>
      <c r="Z416" s="17">
        <f t="shared" si="508"/>
        <v>-4.8069349181638988E-3</v>
      </c>
      <c r="AA416" s="17">
        <f t="shared" si="508"/>
        <v>-0.38878744249540292</v>
      </c>
      <c r="AB416" s="17">
        <f t="shared" si="508"/>
        <v>-0.16083860546853562</v>
      </c>
      <c r="AC416" s="17">
        <f t="shared" si="508"/>
        <v>0.24836489885841567</v>
      </c>
      <c r="AD416" s="17">
        <f t="shared" si="508"/>
        <v>0.37011260612620567</v>
      </c>
    </row>
    <row r="417" spans="1:30">
      <c r="A417" t="s">
        <v>304</v>
      </c>
      <c r="B417" s="17">
        <f t="shared" ref="B417:J417" si="509">CORREL($O$323:$O$361,B$323:B$361)</f>
        <v>2.962622193019333E-2</v>
      </c>
      <c r="C417" s="17">
        <f t="shared" si="509"/>
        <v>-3.2276062634646552E-2</v>
      </c>
      <c r="D417" s="17">
        <f t="shared" si="509"/>
        <v>-1.4442500626264997E-2</v>
      </c>
      <c r="E417" s="17">
        <f t="shared" si="509"/>
        <v>0.14518689935578621</v>
      </c>
      <c r="F417" s="17">
        <f t="shared" si="509"/>
        <v>-0.28341705359637565</v>
      </c>
      <c r="G417" s="17">
        <f t="shared" si="509"/>
        <v>2.5601068372354679E-2</v>
      </c>
      <c r="H417" s="17">
        <f t="shared" si="509"/>
        <v>7.2887040231568792E-2</v>
      </c>
      <c r="I417" s="17">
        <f t="shared" si="509"/>
        <v>2.1375637900088226E-2</v>
      </c>
      <c r="J417" s="17">
        <f t="shared" si="509"/>
        <v>2.5795452929170178E-2</v>
      </c>
      <c r="K417" s="17">
        <f>CORREL($O$323:$O$361,N$323:N$361)</f>
        <v>-0.13002932072620857</v>
      </c>
      <c r="L417" s="17"/>
      <c r="M417" s="17">
        <f t="shared" ref="M417:S417" si="510">CORREL($O$323:$O$361,P$323:P$361)</f>
        <v>-0.13858866733084599</v>
      </c>
      <c r="N417" s="17">
        <f t="shared" si="510"/>
        <v>-4.562046991481045E-3</v>
      </c>
      <c r="O417" s="17">
        <f t="shared" si="510"/>
        <v>0.2206254276550732</v>
      </c>
      <c r="P417" s="17">
        <f t="shared" si="510"/>
        <v>-0.15590556968855981</v>
      </c>
      <c r="Q417" s="17">
        <f t="shared" si="510"/>
        <v>0.10019972234826016</v>
      </c>
      <c r="R417" s="17">
        <f t="shared" si="510"/>
        <v>-0.20893431194417769</v>
      </c>
      <c r="S417" s="17">
        <f t="shared" si="510"/>
        <v>-0.39787544885698423</v>
      </c>
      <c r="T417" s="17">
        <f t="shared" ref="T417:AD417" si="511">CORREL($O$323:$O$361,Z$323:Z$361)</f>
        <v>-0.11154296067830342</v>
      </c>
      <c r="U417" s="17">
        <f t="shared" si="511"/>
        <v>-7.3745160143383909E-3</v>
      </c>
      <c r="V417" s="17">
        <f t="shared" si="511"/>
        <v>0.32633595951011279</v>
      </c>
      <c r="W417" s="17">
        <f t="shared" si="511"/>
        <v>-3.5592891897311831E-2</v>
      </c>
      <c r="X417" s="17">
        <f t="shared" si="511"/>
        <v>-1.1805536473392806E-2</v>
      </c>
      <c r="Y417" s="17">
        <f t="shared" si="511"/>
        <v>0.20461510260679977</v>
      </c>
      <c r="Z417" s="17">
        <f t="shared" si="511"/>
        <v>-3.980840523390463E-2</v>
      </c>
      <c r="AA417" s="17">
        <f t="shared" si="511"/>
        <v>1.7278043683767067E-2</v>
      </c>
      <c r="AB417" s="17">
        <f t="shared" si="511"/>
        <v>-0.14900022506859328</v>
      </c>
      <c r="AC417" s="17">
        <f t="shared" si="511"/>
        <v>-0.12551885618081216</v>
      </c>
      <c r="AD417" s="17">
        <f t="shared" si="511"/>
        <v>-0.19713806762300456</v>
      </c>
    </row>
    <row r="418" spans="1:30">
      <c r="A418" t="s">
        <v>305</v>
      </c>
      <c r="B418" s="17">
        <f t="shared" ref="B418:J418" si="512">CORREL($P$323:$P$361,B$323:B$361)</f>
        <v>-0.12208767570911662</v>
      </c>
      <c r="C418" s="17">
        <f t="shared" si="512"/>
        <v>0.11123341855560943</v>
      </c>
      <c r="D418" s="17">
        <f t="shared" si="512"/>
        <v>-1.0206443826585657E-2</v>
      </c>
      <c r="E418" s="17">
        <f t="shared" si="512"/>
        <v>5.2841976575393995E-2</v>
      </c>
      <c r="F418" s="17">
        <f t="shared" si="512"/>
        <v>0.12056373180361589</v>
      </c>
      <c r="G418" s="17">
        <f t="shared" si="512"/>
        <v>-0.17349283587463549</v>
      </c>
      <c r="H418" s="17">
        <f t="shared" si="512"/>
        <v>-0.14442016995512164</v>
      </c>
      <c r="I418" s="17">
        <f t="shared" si="512"/>
        <v>8.0436066400040779E-2</v>
      </c>
      <c r="J418" s="17">
        <f t="shared" si="512"/>
        <v>6.9124279206391595E-2</v>
      </c>
      <c r="K418" s="17">
        <f>CORREL($P$323:$P$361,N$323:N$361)</f>
        <v>-0.36726923722729993</v>
      </c>
      <c r="L418" s="17">
        <f>CORREL($P$323:$P$361,O$323:O$361)</f>
        <v>-0.13858866733084599</v>
      </c>
      <c r="M418" s="17"/>
      <c r="N418" s="17">
        <f t="shared" ref="N418:S418" si="513">CORREL($P$323:$P$361,Q$323:Q$361)</f>
        <v>-0.10678483516401091</v>
      </c>
      <c r="O418" s="17">
        <f t="shared" si="513"/>
        <v>-0.32378470878623167</v>
      </c>
      <c r="P418" s="17">
        <f t="shared" si="513"/>
        <v>0.24044056957554585</v>
      </c>
      <c r="Q418" s="17">
        <f t="shared" si="513"/>
        <v>0.1618887161282333</v>
      </c>
      <c r="R418" s="17">
        <f t="shared" si="513"/>
        <v>-0.30247254089898085</v>
      </c>
      <c r="S418" s="17">
        <f t="shared" si="513"/>
        <v>-0.28195381233376721</v>
      </c>
      <c r="T418" s="17">
        <f t="shared" ref="T418:AD418" si="514">CORREL($P$323:$P$361,Z$323:Z$361)</f>
        <v>-0.14637082678952251</v>
      </c>
      <c r="U418" s="17">
        <f t="shared" si="514"/>
        <v>0.18661533762924445</v>
      </c>
      <c r="V418" s="17">
        <f t="shared" si="514"/>
        <v>0.21630290739228467</v>
      </c>
      <c r="W418" s="17">
        <f t="shared" si="514"/>
        <v>-0.30120139581771266</v>
      </c>
      <c r="X418" s="17">
        <f t="shared" si="514"/>
        <v>-0.22453930417728024</v>
      </c>
      <c r="Y418" s="17">
        <f t="shared" si="514"/>
        <v>0.27764819858850459</v>
      </c>
      <c r="Z418" s="17">
        <f t="shared" si="514"/>
        <v>-0.10052817266503335</v>
      </c>
      <c r="AA418" s="17">
        <f t="shared" si="514"/>
        <v>4.1071036315524501E-2</v>
      </c>
      <c r="AB418" s="17">
        <f t="shared" si="514"/>
        <v>8.2690289500514949E-2</v>
      </c>
      <c r="AC418" s="17">
        <f t="shared" si="514"/>
        <v>-0.13413734349946627</v>
      </c>
      <c r="AD418" s="17">
        <f t="shared" si="514"/>
        <v>-0.225009424452491</v>
      </c>
    </row>
    <row r="419" spans="1:30">
      <c r="A419" t="s">
        <v>306</v>
      </c>
      <c r="B419" s="17">
        <f t="shared" ref="B419:J419" si="515">CORREL($Q$323:$Q$361,B$323:B$361)</f>
        <v>-1.7102823415723192E-2</v>
      </c>
      <c r="C419" s="17">
        <f t="shared" si="515"/>
        <v>-5.4845025870057081E-2</v>
      </c>
      <c r="D419" s="17">
        <f t="shared" si="515"/>
        <v>-5.8567917005031202E-2</v>
      </c>
      <c r="E419" s="17">
        <f t="shared" si="515"/>
        <v>-2.3397627122996034E-2</v>
      </c>
      <c r="F419" s="17">
        <f t="shared" si="515"/>
        <v>-3.8588068898859955E-2</v>
      </c>
      <c r="G419" s="17">
        <f t="shared" si="515"/>
        <v>0.12017204780258497</v>
      </c>
      <c r="H419" s="17">
        <f t="shared" si="515"/>
        <v>-5.7720285873773231E-2</v>
      </c>
      <c r="I419" s="17">
        <f t="shared" si="515"/>
        <v>6.8949378685887255E-2</v>
      </c>
      <c r="J419" s="17">
        <f t="shared" si="515"/>
        <v>1.6631354143033912E-2</v>
      </c>
      <c r="K419" s="17">
        <f>CORREL($Q$323:$Q$361,N$323:N$361)</f>
        <v>-0.11857363319932394</v>
      </c>
      <c r="L419" s="17">
        <f>CORREL($Q$323:$Q$361,O$323:O$361)</f>
        <v>-4.562046991481045E-3</v>
      </c>
      <c r="M419" s="17">
        <f>CORREL($Q$323:$Q$361,P$323:P$361)</f>
        <v>-0.10678483516401091</v>
      </c>
      <c r="N419" s="17"/>
      <c r="O419" s="17">
        <f>CORREL($Q$323:$Q$361,R$323:R$361)</f>
        <v>6.300248975533633E-2</v>
      </c>
      <c r="P419" s="17">
        <f>CORREL($Q$323:$Q$361,S$323:S$361)</f>
        <v>-2.847961891730038E-2</v>
      </c>
      <c r="Q419" s="17">
        <f>CORREL($Q$323:$Q$361,T$323:T$361)</f>
        <v>-0.1720783358293129</v>
      </c>
      <c r="R419" s="17">
        <f>CORREL($Q$323:$Q$361,U$323:U$361)</f>
        <v>-0.22415073727067344</v>
      </c>
      <c r="S419" s="17">
        <f>CORREL($Q$323:$Q$361,V$323:V$361)</f>
        <v>-0.27336511732443658</v>
      </c>
      <c r="T419" s="17">
        <f t="shared" ref="T419:AD419" si="516">CORREL($Q$323:$Q$361,Z$323:Z$361)</f>
        <v>0.25474266767469522</v>
      </c>
      <c r="U419" s="17">
        <f t="shared" si="516"/>
        <v>-0.15580653281320639</v>
      </c>
      <c r="V419" s="17">
        <f t="shared" si="516"/>
        <v>0.11224670389389947</v>
      </c>
      <c r="W419" s="17">
        <f t="shared" si="516"/>
        <v>0.15664416421571625</v>
      </c>
      <c r="X419" s="17">
        <f t="shared" si="516"/>
        <v>3.5025728235629404E-2</v>
      </c>
      <c r="Y419" s="17">
        <f t="shared" si="516"/>
        <v>-3.9502391194192785E-2</v>
      </c>
      <c r="Z419" s="17">
        <f t="shared" si="516"/>
        <v>3.9682804459715143E-2</v>
      </c>
      <c r="AA419" s="17">
        <f t="shared" si="516"/>
        <v>-0.10595772506127642</v>
      </c>
      <c r="AB419" s="17">
        <f t="shared" si="516"/>
        <v>-8.9221268860737765E-2</v>
      </c>
      <c r="AC419" s="17">
        <f t="shared" si="516"/>
        <v>-0.26592868017099736</v>
      </c>
      <c r="AD419" s="17">
        <f t="shared" si="516"/>
        <v>0.10224320686737219</v>
      </c>
    </row>
    <row r="420" spans="1:30">
      <c r="A420" t="s">
        <v>307</v>
      </c>
      <c r="B420" s="17">
        <f t="shared" ref="B420:J420" si="517">CORREL($R$323:$R$361,B$323:B$361)</f>
        <v>8.3205207500324854E-2</v>
      </c>
      <c r="C420" s="17">
        <f t="shared" si="517"/>
        <v>-6.310188584771001E-2</v>
      </c>
      <c r="D420" s="17">
        <f t="shared" si="517"/>
        <v>4.549299011470679E-2</v>
      </c>
      <c r="E420" s="17">
        <f t="shared" si="517"/>
        <v>2.1557242881256673E-2</v>
      </c>
      <c r="F420" s="17">
        <f t="shared" si="517"/>
        <v>-0.53068665166013007</v>
      </c>
      <c r="G420" s="17">
        <f t="shared" si="517"/>
        <v>-0.1678921967401539</v>
      </c>
      <c r="H420" s="17">
        <f t="shared" si="517"/>
        <v>0.18058565566173457</v>
      </c>
      <c r="I420" s="17">
        <f t="shared" si="517"/>
        <v>2.5386474504824931E-2</v>
      </c>
      <c r="J420" s="17">
        <f t="shared" si="517"/>
        <v>0.23534296553820805</v>
      </c>
      <c r="K420" s="17">
        <f>CORREL($R$323:$R$361,N$323:N$361)</f>
        <v>1.3125073948881552E-2</v>
      </c>
      <c r="L420" s="17">
        <f>CORREL($R$323:$R$361,O$323:O$361)</f>
        <v>0.2206254276550732</v>
      </c>
      <c r="M420" s="17">
        <f>CORREL($R$323:$R$361,P$323:P$361)</f>
        <v>-0.32378470878623167</v>
      </c>
      <c r="N420" s="17">
        <f>CORREL($R$323:$R$361,Q$323:Q$361)</f>
        <v>6.300248975533633E-2</v>
      </c>
      <c r="O420" s="17"/>
      <c r="P420" s="17">
        <f>CORREL($R$323:$R$361,S$323:S$361)</f>
        <v>-0.33654484253195516</v>
      </c>
      <c r="Q420" s="17">
        <f>CORREL($R$323:$R$361,T$323:T$361)</f>
        <v>-0.2028300839969393</v>
      </c>
      <c r="R420" s="17">
        <f>CORREL($R$323:$R$361,U$323:U$361)</f>
        <v>1.0447483043365684E-3</v>
      </c>
      <c r="S420" s="17">
        <f>CORREL($R$323:$R$361,V$323:V$361)</f>
        <v>-0.18161385799845273</v>
      </c>
      <c r="T420" s="17">
        <f t="shared" ref="T420:AD420" si="518">CORREL($R$323:$R$361,Z$323:Z$361)</f>
        <v>9.0982946891687358E-2</v>
      </c>
      <c r="U420" s="17">
        <f t="shared" si="518"/>
        <v>-0.29040211842795616</v>
      </c>
      <c r="V420" s="17">
        <f t="shared" si="518"/>
        <v>5.3451575634740636E-2</v>
      </c>
      <c r="W420" s="17">
        <f t="shared" si="518"/>
        <v>4.3853195836813519E-2</v>
      </c>
      <c r="X420" s="17">
        <f t="shared" si="518"/>
        <v>0.13213361236364818</v>
      </c>
      <c r="Y420" s="17">
        <f t="shared" si="518"/>
        <v>0.26154686470051508</v>
      </c>
      <c r="Z420" s="17">
        <f t="shared" si="518"/>
        <v>-0.27453979222513986</v>
      </c>
      <c r="AA420" s="17">
        <f t="shared" si="518"/>
        <v>0.32146983662793699</v>
      </c>
      <c r="AB420" s="17">
        <f t="shared" si="518"/>
        <v>-0.22464382146417383</v>
      </c>
      <c r="AC420" s="17">
        <f t="shared" si="518"/>
        <v>0.25365701509611782</v>
      </c>
      <c r="AD420" s="17">
        <f t="shared" si="518"/>
        <v>-0.28153134074263891</v>
      </c>
    </row>
    <row r="421" spans="1:30">
      <c r="A421" t="s">
        <v>308</v>
      </c>
      <c r="B421" s="17">
        <f t="shared" ref="B421:J421" si="519">CORREL($S$323:$S$361,B$323:B$361)</f>
        <v>-0.26120948431971164</v>
      </c>
      <c r="C421" s="17">
        <f t="shared" si="519"/>
        <v>-4.1188703145467319E-2</v>
      </c>
      <c r="D421" s="17">
        <f t="shared" si="519"/>
        <v>9.3050367360580644E-2</v>
      </c>
      <c r="E421" s="17">
        <f t="shared" si="519"/>
        <v>-0.13802178743929833</v>
      </c>
      <c r="F421" s="17">
        <f t="shared" si="519"/>
        <v>0.5633026554084698</v>
      </c>
      <c r="G421" s="17">
        <f t="shared" si="519"/>
        <v>-0.13902307814146542</v>
      </c>
      <c r="H421" s="17">
        <f t="shared" si="519"/>
        <v>-0.2734513802814359</v>
      </c>
      <c r="I421" s="17">
        <f t="shared" si="519"/>
        <v>-0.17659835629369869</v>
      </c>
      <c r="J421" s="17">
        <f t="shared" si="519"/>
        <v>0.19191917801668221</v>
      </c>
      <c r="K421" s="17">
        <f>CORREL($S$323:$S$361,N$323:N$361)</f>
        <v>-0.22869798136879818</v>
      </c>
      <c r="L421" s="17">
        <f>CORREL($S$323:$S$361,O$323:O$361)</f>
        <v>-0.15590556968855981</v>
      </c>
      <c r="M421" s="17">
        <f>CORREL($S$323:$S$361,P$323:P$361)</f>
        <v>0.24044056957554585</v>
      </c>
      <c r="N421" s="17">
        <f>CORREL($S$323:$S$361,Q$323:Q$361)</f>
        <v>-2.847961891730038E-2</v>
      </c>
      <c r="O421" s="17">
        <f>CORREL($S$323:$S$361,R$323:R$361)</f>
        <v>-0.33654484253195516</v>
      </c>
      <c r="P421" s="17"/>
      <c r="Q421" s="17">
        <f>CORREL($S$323:$S$361,T$323:T$361)</f>
        <v>-0.33249951574573755</v>
      </c>
      <c r="R421" s="17">
        <f>CORREL($S$323:$S$361,U$323:U$361)</f>
        <v>-0.25674310181071813</v>
      </c>
      <c r="S421" s="17">
        <f>CORREL($S$323:$S$361,V$323:V$361)</f>
        <v>5.6877509036058295E-2</v>
      </c>
      <c r="T421" s="17">
        <f t="shared" ref="T421:AD421" si="520">CORREL($S$323:$S$361,Z$323:Z$361)</f>
        <v>0.10046340883389331</v>
      </c>
      <c r="U421" s="17">
        <f t="shared" si="520"/>
        <v>0.33111297622177327</v>
      </c>
      <c r="V421" s="17">
        <f t="shared" si="520"/>
        <v>-0.16174238151845705</v>
      </c>
      <c r="W421" s="17">
        <f t="shared" si="520"/>
        <v>-0.30621770201473525</v>
      </c>
      <c r="X421" s="17">
        <f t="shared" si="520"/>
        <v>-3.5452055108389932E-2</v>
      </c>
      <c r="Y421" s="17">
        <f t="shared" si="520"/>
        <v>4.3452824358486124E-2</v>
      </c>
      <c r="Z421" s="17">
        <f t="shared" si="520"/>
        <v>-6.5694090301640223E-3</v>
      </c>
      <c r="AA421" s="17">
        <f t="shared" si="520"/>
        <v>2.4807451512408919E-2</v>
      </c>
      <c r="AB421" s="17">
        <f t="shared" si="520"/>
        <v>-1.9651968656475133E-2</v>
      </c>
      <c r="AC421" s="17">
        <f t="shared" si="520"/>
        <v>-0.41582242677657394</v>
      </c>
      <c r="AD421" s="17">
        <f t="shared" si="520"/>
        <v>0.11457438980458247</v>
      </c>
    </row>
    <row r="422" spans="1:30">
      <c r="A422" t="s">
        <v>309</v>
      </c>
      <c r="B422" s="17">
        <f t="shared" ref="B422:J422" si="521">CORREL($T$323:$T$361,B$323:B$361)</f>
        <v>0.41312405467400271</v>
      </c>
      <c r="C422" s="17">
        <f t="shared" si="521"/>
        <v>0.14095539877247848</v>
      </c>
      <c r="D422" s="17">
        <f t="shared" si="521"/>
        <v>-0.33165757159899112</v>
      </c>
      <c r="E422" s="17">
        <f t="shared" si="521"/>
        <v>0.30513164248386615</v>
      </c>
      <c r="F422" s="17">
        <f t="shared" si="521"/>
        <v>-0.18392280602487615</v>
      </c>
      <c r="G422" s="17">
        <f t="shared" si="521"/>
        <v>0.22264452324168138</v>
      </c>
      <c r="H422" s="17">
        <f t="shared" si="521"/>
        <v>0.10628974278427407</v>
      </c>
      <c r="I422" s="17">
        <f t="shared" si="521"/>
        <v>0.29567046597134589</v>
      </c>
      <c r="J422" s="17">
        <f t="shared" si="521"/>
        <v>-0.44435717436612254</v>
      </c>
      <c r="K422" s="17">
        <f t="shared" ref="K422:P422" si="522">CORREL($T$323:$T$361,N$323:N$361)</f>
        <v>-0.57567486075908225</v>
      </c>
      <c r="L422" s="17">
        <f t="shared" si="522"/>
        <v>0.10019972234826016</v>
      </c>
      <c r="M422" s="17">
        <f t="shared" si="522"/>
        <v>0.1618887161282333</v>
      </c>
      <c r="N422" s="17">
        <f t="shared" si="522"/>
        <v>-0.1720783358293129</v>
      </c>
      <c r="O422" s="17">
        <f t="shared" si="522"/>
        <v>-0.2028300839969393</v>
      </c>
      <c r="P422" s="17">
        <f t="shared" si="522"/>
        <v>-0.33249951574573755</v>
      </c>
      <c r="Q422" s="17"/>
      <c r="R422" s="17">
        <f>CORREL($T$323:$T$361,U$323:U$361)</f>
        <v>4.5246009517902197E-2</v>
      </c>
      <c r="S422" s="17">
        <f>CORREL($T$323:$T$361,V$323:V$361)</f>
        <v>1.2982965686244359E-2</v>
      </c>
      <c r="T422" s="17">
        <f t="shared" ref="T422:AD422" si="523">CORREL($T$323:$T$361,Z$323:Z$361)</f>
        <v>-0.20543217749826942</v>
      </c>
      <c r="U422" s="17">
        <f t="shared" si="523"/>
        <v>0.34491083834788927</v>
      </c>
      <c r="V422" s="17">
        <f t="shared" si="523"/>
        <v>-7.5838613509969094E-3</v>
      </c>
      <c r="W422" s="17">
        <f t="shared" si="523"/>
        <v>-9.9602786274363295E-2</v>
      </c>
      <c r="X422" s="17">
        <f t="shared" si="523"/>
        <v>-0.41740907414451484</v>
      </c>
      <c r="Y422" s="17">
        <f t="shared" si="523"/>
        <v>-2.1551574308546567E-2</v>
      </c>
      <c r="Z422" s="17">
        <f t="shared" si="523"/>
        <v>5.1128682782826299E-2</v>
      </c>
      <c r="AA422" s="17">
        <f t="shared" si="523"/>
        <v>0.2963031420816214</v>
      </c>
      <c r="AB422" s="17">
        <f t="shared" si="523"/>
        <v>0.19664768283097933</v>
      </c>
      <c r="AC422" s="17">
        <f t="shared" si="523"/>
        <v>3.9376898703004537E-2</v>
      </c>
      <c r="AD422" s="17">
        <f t="shared" si="523"/>
        <v>-0.27724512595410011</v>
      </c>
    </row>
    <row r="423" spans="1:30">
      <c r="A423" t="s">
        <v>310</v>
      </c>
      <c r="B423" s="17">
        <f t="shared" ref="B423:J423" si="524">CORREL($U$323:$U$361,B$323:B$361)</f>
        <v>-0.10672502487695223</v>
      </c>
      <c r="C423" s="17">
        <f t="shared" si="524"/>
        <v>0.13026347914009243</v>
      </c>
      <c r="D423" s="17">
        <f t="shared" si="524"/>
        <v>-0.13420040922073573</v>
      </c>
      <c r="E423" s="17">
        <f t="shared" si="524"/>
        <v>8.0378112725947817E-2</v>
      </c>
      <c r="F423" s="17">
        <f t="shared" si="524"/>
        <v>-3.4586633912167493E-2</v>
      </c>
      <c r="G423" s="17">
        <f t="shared" si="524"/>
        <v>0.27006333461225962</v>
      </c>
      <c r="H423" s="17">
        <f t="shared" si="524"/>
        <v>0.18234780116736216</v>
      </c>
      <c r="I423" s="17">
        <f t="shared" si="524"/>
        <v>9.4589853814273234E-2</v>
      </c>
      <c r="J423" s="17">
        <f t="shared" si="524"/>
        <v>-0.29028575908583332</v>
      </c>
      <c r="K423" s="17">
        <f t="shared" ref="K423:Q423" si="525">CORREL($U$323:$U$361,N$323:N$361)</f>
        <v>0.12000378255311757</v>
      </c>
      <c r="L423" s="17">
        <f t="shared" si="525"/>
        <v>-0.20893431194417769</v>
      </c>
      <c r="M423" s="17">
        <f t="shared" si="525"/>
        <v>-0.30247254089898085</v>
      </c>
      <c r="N423" s="17">
        <f t="shared" si="525"/>
        <v>-0.22415073727067344</v>
      </c>
      <c r="O423" s="17">
        <f t="shared" si="525"/>
        <v>1.0447483043365684E-3</v>
      </c>
      <c r="P423" s="17">
        <f t="shared" si="525"/>
        <v>-0.25674310181071813</v>
      </c>
      <c r="Q423" s="17">
        <f t="shared" si="525"/>
        <v>4.5246009517902197E-2</v>
      </c>
      <c r="R423" s="17"/>
      <c r="S423" s="17">
        <f>CORREL($U$323:$U$361,V$323:V$361)</f>
        <v>-4.1067856866887874E-2</v>
      </c>
      <c r="T423" s="17">
        <f t="shared" ref="T423:AD423" si="526">CORREL($U$323:$U$361,Z$323:Z$361)</f>
        <v>-0.16001169588744499</v>
      </c>
      <c r="U423" s="17">
        <f t="shared" si="526"/>
        <v>-0.16296939600355784</v>
      </c>
      <c r="V423" s="17">
        <f t="shared" si="526"/>
        <v>5.2071004991109719E-2</v>
      </c>
      <c r="W423" s="17">
        <f t="shared" si="526"/>
        <v>0.16172644507343553</v>
      </c>
      <c r="X423" s="17">
        <f t="shared" si="526"/>
        <v>0.14699921408018923</v>
      </c>
      <c r="Y423" s="17">
        <f t="shared" si="526"/>
        <v>-9.3047495698635768E-2</v>
      </c>
      <c r="Z423" s="17">
        <f t="shared" si="526"/>
        <v>-0.17903928403476074</v>
      </c>
      <c r="AA423" s="17">
        <f t="shared" si="526"/>
        <v>-0.22166076634637188</v>
      </c>
      <c r="AB423" s="17">
        <f t="shared" si="526"/>
        <v>0.57449647550697502</v>
      </c>
      <c r="AC423" s="17">
        <f t="shared" si="526"/>
        <v>0.17477875815906502</v>
      </c>
      <c r="AD423" s="17">
        <f t="shared" si="526"/>
        <v>-7.6470644126223905E-3</v>
      </c>
    </row>
    <row r="424" spans="1:30">
      <c r="A424" t="s">
        <v>311</v>
      </c>
      <c r="B424" s="17">
        <f t="shared" ref="B424:J424" si="527">CORREL($V$323:$V$361,B$323:B$361)</f>
        <v>0.20604706150264132</v>
      </c>
      <c r="C424" s="17">
        <f t="shared" si="527"/>
        <v>-0.31132619083826568</v>
      </c>
      <c r="D424" s="17">
        <f t="shared" si="527"/>
        <v>0.22645553695538126</v>
      </c>
      <c r="E424" s="17">
        <f t="shared" si="527"/>
        <v>-5.5679159556013005E-2</v>
      </c>
      <c r="F424" s="17">
        <f t="shared" si="527"/>
        <v>9.9008077498074318E-2</v>
      </c>
      <c r="G424" s="17">
        <f t="shared" si="527"/>
        <v>-1.2975089605626025E-3</v>
      </c>
      <c r="H424" s="17">
        <f t="shared" si="527"/>
        <v>-8.126844942992531E-2</v>
      </c>
      <c r="I424" s="17">
        <f t="shared" si="527"/>
        <v>-0.21042131459210953</v>
      </c>
      <c r="J424" s="17">
        <f t="shared" si="527"/>
        <v>5.3345750349417992E-2</v>
      </c>
      <c r="K424" s="17">
        <f t="shared" ref="K424:R424" si="528">CORREL($V$323:$V$361,N$323:N$361)</f>
        <v>-5.6898130690584648E-3</v>
      </c>
      <c r="L424" s="17">
        <f t="shared" si="528"/>
        <v>-0.39787544885698423</v>
      </c>
      <c r="M424" s="17">
        <f t="shared" si="528"/>
        <v>-0.28195381233376721</v>
      </c>
      <c r="N424" s="17">
        <f t="shared" si="528"/>
        <v>-0.27336511732443658</v>
      </c>
      <c r="O424" s="17">
        <f t="shared" si="528"/>
        <v>-0.18161385799845273</v>
      </c>
      <c r="P424" s="17">
        <f t="shared" si="528"/>
        <v>5.6877509036058295E-2</v>
      </c>
      <c r="Q424" s="17">
        <f t="shared" si="528"/>
        <v>1.2982965686244359E-2</v>
      </c>
      <c r="R424" s="17">
        <f t="shared" si="528"/>
        <v>-4.1067856866887874E-2</v>
      </c>
      <c r="S424" s="17"/>
      <c r="T424" s="17">
        <f t="shared" ref="T424:AD424" si="529">CORREL($V$323:$V$361,Z$323:Z$361)</f>
        <v>-0.10397461470504361</v>
      </c>
      <c r="U424" s="17">
        <f t="shared" si="529"/>
        <v>7.9928529557835082E-2</v>
      </c>
      <c r="V424" s="17">
        <f t="shared" si="529"/>
        <v>-0.3315284842634828</v>
      </c>
      <c r="W424" s="17">
        <f t="shared" si="529"/>
        <v>0.17584061402564102</v>
      </c>
      <c r="X424" s="17">
        <f t="shared" si="529"/>
        <v>-0.13465979495418329</v>
      </c>
      <c r="Y424" s="17">
        <f t="shared" si="529"/>
        <v>-0.33611973528473749</v>
      </c>
      <c r="Z424" s="17">
        <f t="shared" si="529"/>
        <v>0.44802019757979439</v>
      </c>
      <c r="AA424" s="17">
        <f t="shared" si="529"/>
        <v>9.7527010261015984E-2</v>
      </c>
      <c r="AB424" s="17">
        <f t="shared" si="529"/>
        <v>-0.1283218500938946</v>
      </c>
      <c r="AC424" s="17">
        <f t="shared" si="529"/>
        <v>0.15733263834553393</v>
      </c>
      <c r="AD424" s="17">
        <f t="shared" si="529"/>
        <v>0.23886435023421423</v>
      </c>
    </row>
    <row r="425" spans="1:30">
      <c r="A425" t="s">
        <v>312</v>
      </c>
      <c r="B425" s="17">
        <f t="shared" ref="B425:J425" si="530">CORREL($Z$323:$Z$361,B$323:B$361)</f>
        <v>9.5191688083660381E-2</v>
      </c>
      <c r="C425" s="17">
        <f t="shared" si="530"/>
        <v>0.26935746800608656</v>
      </c>
      <c r="D425" s="17">
        <f t="shared" si="530"/>
        <v>-0.2087571015823009</v>
      </c>
      <c r="E425" s="17">
        <f t="shared" si="530"/>
        <v>4.383956172854489E-3</v>
      </c>
      <c r="F425" s="17">
        <f t="shared" si="530"/>
        <v>-0.12217232159605156</v>
      </c>
      <c r="G425" s="17">
        <f t="shared" si="530"/>
        <v>0.12306994131592064</v>
      </c>
      <c r="H425" s="17">
        <f t="shared" si="530"/>
        <v>1.9290185482422079E-2</v>
      </c>
      <c r="I425" s="17">
        <f t="shared" si="530"/>
        <v>-0.11018725048994653</v>
      </c>
      <c r="J425" s="17">
        <f t="shared" si="530"/>
        <v>-5.311285392396092E-3</v>
      </c>
      <c r="K425" s="17">
        <f t="shared" ref="K425:S425" si="531">CORREL($Z$323:$Z$361,N$323:N$361)</f>
        <v>0.20179557669982778</v>
      </c>
      <c r="L425" s="17">
        <f t="shared" si="531"/>
        <v>-0.11154296067830342</v>
      </c>
      <c r="M425" s="17">
        <f t="shared" si="531"/>
        <v>-0.14637082678952251</v>
      </c>
      <c r="N425" s="17">
        <f t="shared" si="531"/>
        <v>0.25474266767469522</v>
      </c>
      <c r="O425" s="17">
        <f t="shared" si="531"/>
        <v>9.0982946891687358E-2</v>
      </c>
      <c r="P425" s="17">
        <f t="shared" si="531"/>
        <v>0.10046340883389331</v>
      </c>
      <c r="Q425" s="17">
        <f t="shared" si="531"/>
        <v>-0.20543217749826942</v>
      </c>
      <c r="R425" s="17">
        <f t="shared" si="531"/>
        <v>-0.16001169588744499</v>
      </c>
      <c r="S425" s="17">
        <f t="shared" si="531"/>
        <v>-0.10397461470504361</v>
      </c>
      <c r="T425" s="17"/>
      <c r="U425" s="17">
        <f t="shared" ref="U425:AD425" si="532">CORREL($Z$323:$Z$361,AA$323:AA$361)</f>
        <v>-0.18950644379798934</v>
      </c>
      <c r="V425" s="17">
        <f t="shared" si="532"/>
        <v>-0.24291428110317323</v>
      </c>
      <c r="W425" s="17">
        <f t="shared" si="532"/>
        <v>0.11071625598175365</v>
      </c>
      <c r="X425" s="17">
        <f t="shared" si="532"/>
        <v>0.25775538135147469</v>
      </c>
      <c r="Y425" s="17">
        <f t="shared" si="532"/>
        <v>-0.23559142911345521</v>
      </c>
      <c r="Z425" s="17">
        <f t="shared" si="532"/>
        <v>2.8601282792298607E-2</v>
      </c>
      <c r="AA425" s="17">
        <f t="shared" si="532"/>
        <v>-0.14481522264623264</v>
      </c>
      <c r="AB425" s="17">
        <f t="shared" si="532"/>
        <v>-0.38897211027928275</v>
      </c>
      <c r="AC425" s="17">
        <f t="shared" si="532"/>
        <v>-0.19779716172307488</v>
      </c>
      <c r="AD425" s="17">
        <f t="shared" si="532"/>
        <v>9.7003598244171568E-2</v>
      </c>
    </row>
    <row r="426" spans="1:30">
      <c r="A426" t="s">
        <v>313</v>
      </c>
      <c r="B426" s="17">
        <f t="shared" ref="B426:J426" si="533">CORREL($AA$323:$AA$361,B$323:B$361)</f>
        <v>0.36500254343554156</v>
      </c>
      <c r="C426" s="17">
        <f t="shared" si="533"/>
        <v>2.2645139830835648E-2</v>
      </c>
      <c r="D426" s="17">
        <f t="shared" si="533"/>
        <v>-0.27845062065502224</v>
      </c>
      <c r="E426" s="17">
        <f t="shared" si="533"/>
        <v>0.19973466038918675</v>
      </c>
      <c r="F426" s="17">
        <f t="shared" si="533"/>
        <v>0.24151065468764488</v>
      </c>
      <c r="G426" s="17">
        <f t="shared" si="533"/>
        <v>0.18674821837827701</v>
      </c>
      <c r="H426" s="17">
        <f t="shared" si="533"/>
        <v>-0.21142301852869255</v>
      </c>
      <c r="I426" s="17">
        <f t="shared" si="533"/>
        <v>0.14528787728136927</v>
      </c>
      <c r="J426" s="17">
        <f t="shared" si="533"/>
        <v>-0.28304253043557731</v>
      </c>
      <c r="K426" s="17">
        <f t="shared" ref="K426:S426" si="534">CORREL($AA$323:$AA$361,N$323:N$361)</f>
        <v>-0.36169391903768622</v>
      </c>
      <c r="L426" s="17">
        <f t="shared" si="534"/>
        <v>-7.3745160143383909E-3</v>
      </c>
      <c r="M426" s="17">
        <f t="shared" si="534"/>
        <v>0.18661533762924445</v>
      </c>
      <c r="N426" s="17">
        <f t="shared" si="534"/>
        <v>-0.15580653281320639</v>
      </c>
      <c r="O426" s="17">
        <f t="shared" si="534"/>
        <v>-0.29040211842795616</v>
      </c>
      <c r="P426" s="17">
        <f t="shared" si="534"/>
        <v>0.33111297622177327</v>
      </c>
      <c r="Q426" s="17">
        <f t="shared" si="534"/>
        <v>0.34491083834788927</v>
      </c>
      <c r="R426" s="17">
        <f t="shared" si="534"/>
        <v>-0.16296939600355784</v>
      </c>
      <c r="S426" s="17">
        <f t="shared" si="534"/>
        <v>7.9928529557835082E-2</v>
      </c>
      <c r="T426" s="17">
        <f>CORREL($AA$323:$AA$361,Z$323:Z$361)</f>
        <v>-0.18950644379798934</v>
      </c>
      <c r="U426" s="17"/>
      <c r="V426" s="17">
        <f t="shared" ref="V426:AD426" si="535">CORREL($AA$323:$AA$361,AB$323:AB$361)</f>
        <v>-0.15675137235049166</v>
      </c>
      <c r="W426" s="17">
        <f t="shared" si="535"/>
        <v>-0.49038010487057376</v>
      </c>
      <c r="X426" s="17">
        <f t="shared" si="535"/>
        <v>-0.28761507938326619</v>
      </c>
      <c r="Y426" s="17">
        <f t="shared" si="535"/>
        <v>3.1048115037271867E-2</v>
      </c>
      <c r="Z426" s="17">
        <f t="shared" si="535"/>
        <v>-0.24977956565056955</v>
      </c>
      <c r="AA426" s="17">
        <f t="shared" si="535"/>
        <v>0.2781603609643814</v>
      </c>
      <c r="AB426" s="17">
        <f t="shared" si="535"/>
        <v>6.0554267912795445E-2</v>
      </c>
      <c r="AC426" s="17">
        <f t="shared" si="535"/>
        <v>-0.45077124874629748</v>
      </c>
      <c r="AD426" s="17">
        <f t="shared" si="535"/>
        <v>-9.6836620744899571E-2</v>
      </c>
    </row>
    <row r="427" spans="1:30">
      <c r="A427" t="s">
        <v>314</v>
      </c>
      <c r="B427" s="17">
        <f t="shared" ref="B427:J427" si="536">CORREL($AB$323:$AB$361,B$323:B$361)</f>
        <v>-0.19814495447948904</v>
      </c>
      <c r="C427" s="17">
        <f t="shared" si="536"/>
        <v>0.29735201497200459</v>
      </c>
      <c r="D427" s="17">
        <f t="shared" si="536"/>
        <v>-0.2433871172792865</v>
      </c>
      <c r="E427" s="17">
        <f t="shared" si="536"/>
        <v>0.158647010333274</v>
      </c>
      <c r="F427" s="17">
        <f t="shared" si="536"/>
        <v>-0.17305931699515339</v>
      </c>
      <c r="G427" s="17">
        <f t="shared" si="536"/>
        <v>0.23506318893859118</v>
      </c>
      <c r="H427" s="17">
        <f t="shared" si="536"/>
        <v>2.1483478938330632E-3</v>
      </c>
      <c r="I427" s="17">
        <f t="shared" si="536"/>
        <v>0.25680336556670941</v>
      </c>
      <c r="J427" s="17">
        <f t="shared" si="536"/>
        <v>-0.19731650368122616</v>
      </c>
      <c r="K427" s="17">
        <f t="shared" ref="K427:S427" si="537">CORREL($AB$323:$AB$361,N$323:N$361)</f>
        <v>-0.10769118122404127</v>
      </c>
      <c r="L427" s="17">
        <f t="shared" si="537"/>
        <v>0.32633595951011279</v>
      </c>
      <c r="M427" s="17">
        <f t="shared" si="537"/>
        <v>0.21630290739228467</v>
      </c>
      <c r="N427" s="17">
        <f t="shared" si="537"/>
        <v>0.11224670389389947</v>
      </c>
      <c r="O427" s="17">
        <f t="shared" si="537"/>
        <v>5.3451575634740636E-2</v>
      </c>
      <c r="P427" s="17">
        <f t="shared" si="537"/>
        <v>-0.16174238151845705</v>
      </c>
      <c r="Q427" s="17">
        <f t="shared" si="537"/>
        <v>-7.5838613509969094E-3</v>
      </c>
      <c r="R427" s="17">
        <f t="shared" si="537"/>
        <v>5.2071004991109719E-2</v>
      </c>
      <c r="S427" s="17">
        <f t="shared" si="537"/>
        <v>-0.3315284842634828</v>
      </c>
      <c r="T427" s="17">
        <f>CORREL($AB$323:$AB$361,Z$323:Z$361)</f>
        <v>-0.24291428110317323</v>
      </c>
      <c r="U427" s="17">
        <f>CORREL($AB$323:$AB$361,AA$323:AA$361)</f>
        <v>-0.15675137235049166</v>
      </c>
      <c r="V427" s="17"/>
      <c r="W427" s="17">
        <f t="shared" ref="W427:AD427" si="538">CORREL($AB$323:$AB$361,AC$323:AC$361)</f>
        <v>-9.2406646669964509E-2</v>
      </c>
      <c r="X427" s="17">
        <f t="shared" si="538"/>
        <v>-0.15335411980717945</v>
      </c>
      <c r="Y427" s="17">
        <f t="shared" si="538"/>
        <v>5.2553983254474579E-2</v>
      </c>
      <c r="Z427" s="17">
        <f t="shared" si="538"/>
        <v>-0.13992174086680056</v>
      </c>
      <c r="AA427" s="17">
        <f t="shared" si="538"/>
        <v>4.2495755076053091E-2</v>
      </c>
      <c r="AB427" s="17">
        <f t="shared" si="538"/>
        <v>5.5904313984870245E-2</v>
      </c>
      <c r="AC427" s="17">
        <f t="shared" si="538"/>
        <v>4.4962466499520334E-2</v>
      </c>
      <c r="AD427" s="17">
        <f t="shared" si="538"/>
        <v>-0.2686888767157834</v>
      </c>
    </row>
    <row r="428" spans="1:30">
      <c r="A428" t="s">
        <v>315</v>
      </c>
      <c r="B428" s="17">
        <f t="shared" ref="B428:J428" si="539">CORREL($AC$323:$AC$361,B$323:B$361)</f>
        <v>-0.17608899895114463</v>
      </c>
      <c r="C428" s="17">
        <f t="shared" si="539"/>
        <v>-2.8571530596441194E-3</v>
      </c>
      <c r="D428" s="17">
        <f t="shared" si="539"/>
        <v>0.31545477685705714</v>
      </c>
      <c r="E428" s="17">
        <f t="shared" si="539"/>
        <v>-0.12608463844965859</v>
      </c>
      <c r="F428" s="17">
        <f t="shared" si="539"/>
        <v>-0.31097288998127548</v>
      </c>
      <c r="G428" s="17">
        <f t="shared" si="539"/>
        <v>-7.3416524871186148E-2</v>
      </c>
      <c r="H428" s="17">
        <f t="shared" si="539"/>
        <v>6.1316853084045352E-2</v>
      </c>
      <c r="I428" s="17">
        <f t="shared" si="539"/>
        <v>-0.18394002616550434</v>
      </c>
      <c r="J428" s="17">
        <f t="shared" si="539"/>
        <v>0.18580241333804171</v>
      </c>
      <c r="K428" s="17">
        <f t="shared" ref="K428:S428" si="540">CORREL($AC$323:$AC$361,N$323:N$361)</f>
        <v>0.22204670493566142</v>
      </c>
      <c r="L428" s="17">
        <f t="shared" si="540"/>
        <v>-3.5592891897311831E-2</v>
      </c>
      <c r="M428" s="17">
        <f t="shared" si="540"/>
        <v>-0.30120139581771266</v>
      </c>
      <c r="N428" s="17">
        <f t="shared" si="540"/>
        <v>0.15664416421571625</v>
      </c>
      <c r="O428" s="17">
        <f t="shared" si="540"/>
        <v>4.3853195836813519E-2</v>
      </c>
      <c r="P428" s="17">
        <f t="shared" si="540"/>
        <v>-0.30621770201473525</v>
      </c>
      <c r="Q428" s="17">
        <f t="shared" si="540"/>
        <v>-9.9602786274363295E-2</v>
      </c>
      <c r="R428" s="17">
        <f t="shared" si="540"/>
        <v>0.16172644507343553</v>
      </c>
      <c r="S428" s="17">
        <f t="shared" si="540"/>
        <v>0.17584061402564102</v>
      </c>
      <c r="T428" s="17">
        <f>CORREL($AC$323:$AC$361,Z$323:Z$361)</f>
        <v>0.11071625598175365</v>
      </c>
      <c r="U428" s="17">
        <f>CORREL($AC$323:$AC$361,AA$323:AA$361)</f>
        <v>-0.49038010487057376</v>
      </c>
      <c r="V428" s="17">
        <f>CORREL($AC$323:$AC$361,AB$323:AB$361)</f>
        <v>-9.2406646669964509E-2</v>
      </c>
      <c r="W428" s="17"/>
      <c r="X428" s="17">
        <f t="shared" ref="X428:AD428" si="541">CORREL($AC$323:$AC$361,AD$323:AD$361)</f>
        <v>8.4376037183996555E-2</v>
      </c>
      <c r="Y428" s="17">
        <f t="shared" si="541"/>
        <v>-0.30587228899315316</v>
      </c>
      <c r="Z428" s="17">
        <f t="shared" si="541"/>
        <v>3.5044890827348907E-2</v>
      </c>
      <c r="AA428" s="17">
        <f t="shared" si="541"/>
        <v>-0.10151797834961029</v>
      </c>
      <c r="AB428" s="17">
        <f t="shared" si="541"/>
        <v>-2.7688116563858205E-2</v>
      </c>
      <c r="AC428" s="17">
        <f t="shared" si="541"/>
        <v>0.37433820326183953</v>
      </c>
      <c r="AD428" s="17">
        <f t="shared" si="541"/>
        <v>9.6193982368494302E-2</v>
      </c>
    </row>
    <row r="429" spans="1:30">
      <c r="A429" t="s">
        <v>316</v>
      </c>
      <c r="B429" s="17">
        <f t="shared" ref="B429:J429" si="542">CORREL($AD$323:$AD$361,B$323:B$361)</f>
        <v>-2.9705639057833074E-2</v>
      </c>
      <c r="C429" s="17">
        <f t="shared" si="542"/>
        <v>-5.1041243154410172E-2</v>
      </c>
      <c r="D429" s="17">
        <f t="shared" si="542"/>
        <v>0.17300189649242917</v>
      </c>
      <c r="E429" s="17">
        <f t="shared" si="542"/>
        <v>-3.2852974631189621E-2</v>
      </c>
      <c r="F429" s="17">
        <f t="shared" si="542"/>
        <v>-6.0418126696918206E-2</v>
      </c>
      <c r="G429" s="17">
        <f t="shared" si="542"/>
        <v>-0.10645770326133225</v>
      </c>
      <c r="H429" s="17">
        <f t="shared" si="542"/>
        <v>-0.12943587187050273</v>
      </c>
      <c r="I429" s="17">
        <f t="shared" si="542"/>
        <v>-0.12595266733069449</v>
      </c>
      <c r="J429" s="17">
        <f t="shared" si="542"/>
        <v>0.17718914342505532</v>
      </c>
      <c r="K429" s="17">
        <f t="shared" ref="K429:S429" si="543">CORREL($AD$323:$AD$361,N$323:N$361)</f>
        <v>0.46125635958692801</v>
      </c>
      <c r="L429" s="17">
        <f t="shared" si="543"/>
        <v>-1.1805536473392806E-2</v>
      </c>
      <c r="M429" s="17">
        <f t="shared" si="543"/>
        <v>-0.22453930417728024</v>
      </c>
      <c r="N429" s="17">
        <f t="shared" si="543"/>
        <v>3.5025728235629404E-2</v>
      </c>
      <c r="O429" s="17">
        <f t="shared" si="543"/>
        <v>0.13213361236364818</v>
      </c>
      <c r="P429" s="17">
        <f t="shared" si="543"/>
        <v>-3.5452055108389932E-2</v>
      </c>
      <c r="Q429" s="17">
        <f t="shared" si="543"/>
        <v>-0.41740907414451484</v>
      </c>
      <c r="R429" s="17">
        <f t="shared" si="543"/>
        <v>0.14699921408018923</v>
      </c>
      <c r="S429" s="17">
        <f t="shared" si="543"/>
        <v>-0.13465979495418329</v>
      </c>
      <c r="T429" s="17">
        <f>CORREL($AD$323:$AD$361,Z$323:Z$361)</f>
        <v>0.25775538135147469</v>
      </c>
      <c r="U429" s="17">
        <f>CORREL($AD$323:$AD$361,AA$323:AA$361)</f>
        <v>-0.28761507938326619</v>
      </c>
      <c r="V429" s="17">
        <f>CORREL($AD$323:$AD$361,AB$323:AB$361)</f>
        <v>-0.15335411980717945</v>
      </c>
      <c r="W429" s="17">
        <f>CORREL($AD$323:$AD$361,AC$323:AC$361)</f>
        <v>8.4376037183996555E-2</v>
      </c>
      <c r="X429" s="17"/>
      <c r="Y429" s="17">
        <f t="shared" ref="Y429:AD429" si="544">CORREL($AD$323:$AD$361,AE$323:AE$361)</f>
        <v>-4.3937759233958901E-2</v>
      </c>
      <c r="Z429" s="17">
        <f t="shared" si="544"/>
        <v>-0.27130002376150825</v>
      </c>
      <c r="AA429" s="17">
        <f t="shared" si="544"/>
        <v>-0.24034935039575561</v>
      </c>
      <c r="AB429" s="17">
        <f t="shared" si="544"/>
        <v>-7.1679986836879594E-2</v>
      </c>
      <c r="AC429" s="17">
        <f t="shared" si="544"/>
        <v>4.723288023882167E-3</v>
      </c>
      <c r="AD429" s="17">
        <f t="shared" si="544"/>
        <v>-5.2593709198759881E-3</v>
      </c>
    </row>
    <row r="430" spans="1:30">
      <c r="A430" t="s">
        <v>317</v>
      </c>
      <c r="B430" s="17">
        <f t="shared" ref="B430:J430" si="545">CORREL($AE$323:$AE$361,B$323:B$361)</f>
        <v>2.2181220285784009E-2</v>
      </c>
      <c r="C430" s="17">
        <f t="shared" si="545"/>
        <v>3.1476809125036125E-3</v>
      </c>
      <c r="D430" s="17">
        <f t="shared" si="545"/>
        <v>6.6926434633970272E-2</v>
      </c>
      <c r="E430" s="17">
        <f t="shared" si="545"/>
        <v>0.16663083469597434</v>
      </c>
      <c r="F430" s="17">
        <f t="shared" si="545"/>
        <v>-4.6714383780451139E-2</v>
      </c>
      <c r="G430" s="17">
        <f t="shared" si="545"/>
        <v>-0.22109404973353991</v>
      </c>
      <c r="H430" s="17">
        <f t="shared" si="545"/>
        <v>-0.16233885938427259</v>
      </c>
      <c r="I430" s="17">
        <f t="shared" si="545"/>
        <v>8.4155182891943292E-2</v>
      </c>
      <c r="J430" s="17">
        <f t="shared" si="545"/>
        <v>8.3309926121415606E-2</v>
      </c>
      <c r="K430" s="17">
        <f t="shared" ref="K430:S430" si="546">CORREL($AE$323:$AE$361,N$323:N$361)</f>
        <v>-0.18404303464402519</v>
      </c>
      <c r="L430" s="17">
        <f t="shared" si="546"/>
        <v>0.20461510260679977</v>
      </c>
      <c r="M430" s="17">
        <f t="shared" si="546"/>
        <v>0.27764819858850459</v>
      </c>
      <c r="N430" s="17">
        <f t="shared" si="546"/>
        <v>-3.9502391194192785E-2</v>
      </c>
      <c r="O430" s="17">
        <f t="shared" si="546"/>
        <v>0.26154686470051508</v>
      </c>
      <c r="P430" s="17">
        <f t="shared" si="546"/>
        <v>4.3452824358486124E-2</v>
      </c>
      <c r="Q430" s="17">
        <f t="shared" si="546"/>
        <v>-2.1551574308546567E-2</v>
      </c>
      <c r="R430" s="17">
        <f t="shared" si="546"/>
        <v>-9.3047495698635768E-2</v>
      </c>
      <c r="S430" s="17">
        <f t="shared" si="546"/>
        <v>-0.33611973528473749</v>
      </c>
      <c r="T430" s="17">
        <f>CORREL($AE$323:$AE$361,Z$323:Z$361)</f>
        <v>-0.23559142911345521</v>
      </c>
      <c r="U430" s="17">
        <f>CORREL($AE$323:$AE$361,AA$323:AA$361)</f>
        <v>3.1048115037271867E-2</v>
      </c>
      <c r="V430" s="17">
        <f>CORREL($AE$323:$AE$361,AB$323:AB$361)</f>
        <v>5.2553983254474579E-2</v>
      </c>
      <c r="W430" s="17">
        <f>CORREL($AE$323:$AE$361,AC$323:AC$361)</f>
        <v>-0.30587228899315316</v>
      </c>
      <c r="X430" s="17">
        <f>CORREL($AE$323:$AE$361,AD$323:AD$361)</f>
        <v>-4.3937759233958901E-2</v>
      </c>
      <c r="Y430" s="17"/>
      <c r="Z430" s="17">
        <f>CORREL($AE$323:$AE$361,AF$323:AF$361)</f>
        <v>-0.35623967980583454</v>
      </c>
      <c r="AA430" s="17">
        <f>CORREL($AE$323:$AE$361,AG$323:AG$361)</f>
        <v>-3.7892495728429677E-3</v>
      </c>
      <c r="AB430" s="17">
        <f>CORREL($AE$323:$AE$361,AH$323:AH$361)</f>
        <v>-0.16927042903472872</v>
      </c>
      <c r="AC430" s="17">
        <f>CORREL($AE$323:$AE$361,AI$323:AI$361)</f>
        <v>-0.26481809697554071</v>
      </c>
      <c r="AD430" s="17">
        <f>CORREL($AE$323:$AE$361,AJ$323:AJ$361)</f>
        <v>-0.4702197087716854</v>
      </c>
    </row>
    <row r="431" spans="1:30">
      <c r="A431" t="s">
        <v>318</v>
      </c>
      <c r="B431" s="17">
        <f t="shared" ref="B431:J431" si="547">CORREL($AF$323:$AF$361,B$323:B$361)</f>
        <v>-0.11289599731064734</v>
      </c>
      <c r="C431" s="17">
        <f t="shared" si="547"/>
        <v>-0.20453394956760348</v>
      </c>
      <c r="D431" s="17">
        <f t="shared" si="547"/>
        <v>0.16128803594914104</v>
      </c>
      <c r="E431" s="17">
        <f t="shared" si="547"/>
        <v>-0.13270503900431846</v>
      </c>
      <c r="F431" s="17">
        <f t="shared" si="547"/>
        <v>0.24952659239102842</v>
      </c>
      <c r="G431" s="17">
        <f t="shared" si="547"/>
        <v>-2.7749739422084471E-2</v>
      </c>
      <c r="H431" s="17">
        <f t="shared" si="547"/>
        <v>0.22432303100902012</v>
      </c>
      <c r="I431" s="17">
        <f t="shared" si="547"/>
        <v>-0.18760416151483164</v>
      </c>
      <c r="J431" s="17">
        <f t="shared" si="547"/>
        <v>-1.794049177953114E-2</v>
      </c>
      <c r="K431" s="17">
        <f t="shared" ref="K431:S431" si="548">CORREL($AF$323:$AF$361,N$323:N$361)</f>
        <v>-4.8069349181638988E-3</v>
      </c>
      <c r="L431" s="17">
        <f t="shared" si="548"/>
        <v>-3.980840523390463E-2</v>
      </c>
      <c r="M431" s="17">
        <f t="shared" si="548"/>
        <v>-0.10052817266503335</v>
      </c>
      <c r="N431" s="17">
        <f t="shared" si="548"/>
        <v>3.9682804459715143E-2</v>
      </c>
      <c r="O431" s="17">
        <f t="shared" si="548"/>
        <v>-0.27453979222513986</v>
      </c>
      <c r="P431" s="17">
        <f t="shared" si="548"/>
        <v>-6.5694090301640223E-3</v>
      </c>
      <c r="Q431" s="17">
        <f t="shared" si="548"/>
        <v>5.1128682782826299E-2</v>
      </c>
      <c r="R431" s="17">
        <f t="shared" si="548"/>
        <v>-0.17903928403476074</v>
      </c>
      <c r="S431" s="17">
        <f t="shared" si="548"/>
        <v>0.44802019757979439</v>
      </c>
      <c r="T431" s="17">
        <f t="shared" ref="T431:Y431" si="549">CORREL($AF$323:$AF$361,Z$323:Z$361)</f>
        <v>2.8601282792298607E-2</v>
      </c>
      <c r="U431" s="17">
        <f t="shared" si="549"/>
        <v>-0.24977956565056955</v>
      </c>
      <c r="V431" s="17">
        <f t="shared" si="549"/>
        <v>-0.13992174086680056</v>
      </c>
      <c r="W431" s="17">
        <f t="shared" si="549"/>
        <v>3.5044890827348907E-2</v>
      </c>
      <c r="X431" s="17">
        <f t="shared" si="549"/>
        <v>-0.27130002376150825</v>
      </c>
      <c r="Y431" s="17">
        <f t="shared" si="549"/>
        <v>-0.35623967980583454</v>
      </c>
      <c r="Z431" s="17"/>
      <c r="AA431" s="17">
        <f>CORREL($AF$323:$AF$361,AG$323:AG$361)</f>
        <v>-0.29482214522135208</v>
      </c>
      <c r="AB431" s="17">
        <f>CORREL($AF$323:$AF$361,AH$323:AH$361)</f>
        <v>-6.1226420076990903E-2</v>
      </c>
      <c r="AC431" s="17">
        <f>CORREL($AF$323:$AF$361,AI$323:AI$361)</f>
        <v>-9.1630519801758584E-2</v>
      </c>
      <c r="AD431" s="17">
        <f>CORREL($AF$323:$AF$361,AJ$323:AJ$361)</f>
        <v>0.46607880079056402</v>
      </c>
    </row>
    <row r="432" spans="1:30">
      <c r="A432" t="s">
        <v>319</v>
      </c>
      <c r="B432" s="17">
        <f t="shared" ref="B432:J432" si="550">CORREL($AG$323:$AG$361,B$323:B$361)</f>
        <v>0.44690796524670962</v>
      </c>
      <c r="C432" s="17">
        <f t="shared" si="550"/>
        <v>-0.22511145001284028</v>
      </c>
      <c r="D432" s="17">
        <f t="shared" si="550"/>
        <v>-2.5740693114038461E-2</v>
      </c>
      <c r="E432" s="17">
        <f t="shared" si="550"/>
        <v>6.5865261133665962E-2</v>
      </c>
      <c r="F432" s="17">
        <f t="shared" si="550"/>
        <v>-0.26930107298461503</v>
      </c>
      <c r="G432" s="17">
        <f t="shared" si="550"/>
        <v>-0.13189379046616251</v>
      </c>
      <c r="H432" s="17">
        <f t="shared" si="550"/>
        <v>-3.3343308036485858E-2</v>
      </c>
      <c r="I432" s="17">
        <f t="shared" si="550"/>
        <v>4.2433012350868325E-3</v>
      </c>
      <c r="J432" s="17">
        <f t="shared" si="550"/>
        <v>0.16613055276286037</v>
      </c>
      <c r="K432" s="17">
        <f t="shared" ref="K432:S432" si="551">CORREL($AG$323:$AG$361,N$323:N$361)</f>
        <v>-0.38878744249540292</v>
      </c>
      <c r="L432" s="17">
        <f t="shared" si="551"/>
        <v>1.7278043683767067E-2</v>
      </c>
      <c r="M432" s="17">
        <f t="shared" si="551"/>
        <v>4.1071036315524501E-2</v>
      </c>
      <c r="N432" s="17">
        <f t="shared" si="551"/>
        <v>-0.10595772506127642</v>
      </c>
      <c r="O432" s="17">
        <f t="shared" si="551"/>
        <v>0.32146983662793699</v>
      </c>
      <c r="P432" s="17">
        <f t="shared" si="551"/>
        <v>2.4807451512408919E-2</v>
      </c>
      <c r="Q432" s="17">
        <f t="shared" si="551"/>
        <v>0.2963031420816214</v>
      </c>
      <c r="R432" s="17">
        <f t="shared" si="551"/>
        <v>-0.22166076634637188</v>
      </c>
      <c r="S432" s="17">
        <f t="shared" si="551"/>
        <v>9.7527010261015984E-2</v>
      </c>
      <c r="T432" s="17">
        <f t="shared" ref="T432:Z432" si="552">CORREL($AG$323:$AG$361,Z$323:Z$361)</f>
        <v>-0.14481522264623264</v>
      </c>
      <c r="U432" s="17">
        <f t="shared" si="552"/>
        <v>0.2781603609643814</v>
      </c>
      <c r="V432" s="17">
        <f t="shared" si="552"/>
        <v>4.2495755076053091E-2</v>
      </c>
      <c r="W432" s="17">
        <f t="shared" si="552"/>
        <v>-0.10151797834961029</v>
      </c>
      <c r="X432" s="17">
        <f t="shared" si="552"/>
        <v>-0.24034935039575561</v>
      </c>
      <c r="Y432" s="17">
        <f t="shared" si="552"/>
        <v>-3.7892495728429677E-3</v>
      </c>
      <c r="Z432" s="17">
        <f t="shared" si="552"/>
        <v>-0.29482214522135208</v>
      </c>
      <c r="AA432" s="17"/>
      <c r="AB432" s="17">
        <f>CORREL($AG$323:$AG$361,AH$323:AH$361)</f>
        <v>-0.14187497650036301</v>
      </c>
      <c r="AC432" s="17">
        <f>CORREL($AG$323:$AG$361,AI$323:AI$361)</f>
        <v>0.21060858860343068</v>
      </c>
      <c r="AD432" s="17">
        <f>CORREL($AG$323:$AG$361,AJ$323:AJ$361)</f>
        <v>-0.48012034659856329</v>
      </c>
    </row>
    <row r="433" spans="1:30">
      <c r="A433" t="s">
        <v>320</v>
      </c>
      <c r="B433" s="17">
        <f t="shared" ref="B433:J433" si="553">CORREL($AH$323:$AH$361,B$323:B$361)</f>
        <v>-0.24028591993622242</v>
      </c>
      <c r="C433" s="17">
        <f t="shared" si="553"/>
        <v>0.11988491028923091</v>
      </c>
      <c r="D433" s="17">
        <f t="shared" si="553"/>
        <v>-0.18696861022863664</v>
      </c>
      <c r="E433" s="17">
        <f t="shared" si="553"/>
        <v>0.16698933069525124</v>
      </c>
      <c r="F433" s="17">
        <f t="shared" si="553"/>
        <v>0.18905211737191935</v>
      </c>
      <c r="G433" s="17">
        <f t="shared" si="553"/>
        <v>0.14787097763079321</v>
      </c>
      <c r="H433" s="17">
        <f t="shared" si="553"/>
        <v>5.2312186229995852E-2</v>
      </c>
      <c r="I433" s="17">
        <f t="shared" si="553"/>
        <v>8.972426814328123E-2</v>
      </c>
      <c r="J433" s="17">
        <f t="shared" si="553"/>
        <v>-0.17890779454533479</v>
      </c>
      <c r="K433" s="17">
        <f t="shared" ref="K433:S433" si="554">CORREL($AH$323:$AH$361,N$323:N$361)</f>
        <v>-0.16083860546853562</v>
      </c>
      <c r="L433" s="17">
        <f t="shared" si="554"/>
        <v>-0.14900022506859328</v>
      </c>
      <c r="M433" s="17">
        <f t="shared" si="554"/>
        <v>8.2690289500514949E-2</v>
      </c>
      <c r="N433" s="17">
        <f t="shared" si="554"/>
        <v>-8.9221268860737765E-2</v>
      </c>
      <c r="O433" s="17">
        <f t="shared" si="554"/>
        <v>-0.22464382146417383</v>
      </c>
      <c r="P433" s="17">
        <f t="shared" si="554"/>
        <v>-1.9651968656475133E-2</v>
      </c>
      <c r="Q433" s="17">
        <f t="shared" si="554"/>
        <v>0.19664768283097933</v>
      </c>
      <c r="R433" s="17">
        <f t="shared" si="554"/>
        <v>0.57449647550697502</v>
      </c>
      <c r="S433" s="17">
        <f t="shared" si="554"/>
        <v>-0.1283218500938946</v>
      </c>
      <c r="T433" s="17">
        <f t="shared" ref="T433:AA433" si="555">CORREL($AH$323:$AH$361,Z$323:Z$361)</f>
        <v>-0.38897211027928275</v>
      </c>
      <c r="U433" s="17">
        <f t="shared" si="555"/>
        <v>6.0554267912795445E-2</v>
      </c>
      <c r="V433" s="17">
        <f t="shared" si="555"/>
        <v>5.5904313984870245E-2</v>
      </c>
      <c r="W433" s="17">
        <f t="shared" si="555"/>
        <v>-2.7688116563858205E-2</v>
      </c>
      <c r="X433" s="17">
        <f t="shared" si="555"/>
        <v>-7.1679986836879594E-2</v>
      </c>
      <c r="Y433" s="17">
        <f t="shared" si="555"/>
        <v>-0.16927042903472872</v>
      </c>
      <c r="Z433" s="17">
        <f t="shared" si="555"/>
        <v>-6.1226420076990903E-2</v>
      </c>
      <c r="AA433" s="17">
        <f t="shared" si="555"/>
        <v>-0.14187497650036301</v>
      </c>
      <c r="AB433" s="17"/>
      <c r="AC433" s="17">
        <f>CORREL($AH$323:$AH$361,AI$323:AI$361)</f>
        <v>0.13598212451197714</v>
      </c>
      <c r="AD433" s="17">
        <f>CORREL($AH$323:$AH$361,AJ$323:AJ$361)</f>
        <v>-0.15128572555627179</v>
      </c>
    </row>
    <row r="434" spans="1:30">
      <c r="A434" t="s">
        <v>321</v>
      </c>
      <c r="B434" s="17">
        <f t="shared" ref="B434:J434" si="556">CORREL($AI$323:$AI$361,B$323:B$361)</f>
        <v>-6.1005925849077262E-2</v>
      </c>
      <c r="C434" s="17">
        <f t="shared" si="556"/>
        <v>-5.0435737816407485E-2</v>
      </c>
      <c r="D434" s="17">
        <f t="shared" si="556"/>
        <v>0.24841028024967951</v>
      </c>
      <c r="E434" s="17">
        <f t="shared" si="556"/>
        <v>-0.21226124685983092</v>
      </c>
      <c r="F434" s="17">
        <f t="shared" si="556"/>
        <v>-0.42081846739590889</v>
      </c>
      <c r="G434" s="17">
        <f t="shared" si="556"/>
        <v>-0.2427729264672219</v>
      </c>
      <c r="H434" s="17">
        <f t="shared" si="556"/>
        <v>0.19875645467807318</v>
      </c>
      <c r="I434" s="17">
        <f t="shared" si="556"/>
        <v>-6.3850419392560087E-2</v>
      </c>
      <c r="J434" s="17">
        <f t="shared" si="556"/>
        <v>0.28386284192386058</v>
      </c>
      <c r="K434" s="17">
        <f t="shared" ref="K434:S434" si="557">CORREL($AI$323:$AI$361,N$323:N$361)</f>
        <v>0.24836489885841567</v>
      </c>
      <c r="L434" s="17">
        <f t="shared" si="557"/>
        <v>-0.12551885618081216</v>
      </c>
      <c r="M434" s="17">
        <f t="shared" si="557"/>
        <v>-0.13413734349946627</v>
      </c>
      <c r="N434" s="17">
        <f t="shared" si="557"/>
        <v>-0.26592868017099736</v>
      </c>
      <c r="O434" s="17">
        <f t="shared" si="557"/>
        <v>0.25365701509611782</v>
      </c>
      <c r="P434" s="17">
        <f t="shared" si="557"/>
        <v>-0.41582242677657394</v>
      </c>
      <c r="Q434" s="17">
        <f t="shared" si="557"/>
        <v>3.9376898703004537E-2</v>
      </c>
      <c r="R434" s="17">
        <f t="shared" si="557"/>
        <v>0.17477875815906502</v>
      </c>
      <c r="S434" s="17">
        <f t="shared" si="557"/>
        <v>0.15733263834553393</v>
      </c>
      <c r="T434" s="17">
        <f t="shared" ref="T434:AB434" si="558">CORREL($AI$323:$AI$361,Z$323:Z$361)</f>
        <v>-0.19779716172307488</v>
      </c>
      <c r="U434" s="17">
        <f t="shared" si="558"/>
        <v>-0.45077124874629748</v>
      </c>
      <c r="V434" s="17">
        <f t="shared" si="558"/>
        <v>4.4962466499520334E-2</v>
      </c>
      <c r="W434" s="17">
        <f t="shared" si="558"/>
        <v>0.37433820326183953</v>
      </c>
      <c r="X434" s="17">
        <f t="shared" si="558"/>
        <v>4.723288023882167E-3</v>
      </c>
      <c r="Y434" s="17">
        <f t="shared" si="558"/>
        <v>-0.26481809697554071</v>
      </c>
      <c r="Z434" s="17">
        <f t="shared" si="558"/>
        <v>-9.1630519801758584E-2</v>
      </c>
      <c r="AA434" s="17">
        <f t="shared" si="558"/>
        <v>0.21060858860343068</v>
      </c>
      <c r="AB434" s="17">
        <f t="shared" si="558"/>
        <v>0.13598212451197714</v>
      </c>
      <c r="AC434" s="17"/>
      <c r="AD434" s="17">
        <f>CORREL($AI$323:$AI$361,AJ$323:AJ$361)</f>
        <v>-6.6828124913954359E-2</v>
      </c>
    </row>
    <row r="435" spans="1:30">
      <c r="A435" t="s">
        <v>322</v>
      </c>
      <c r="B435" s="17">
        <f t="shared" ref="B435:J435" si="559">CORREL($AJ$323:$AJ$361,B$323:B$361)</f>
        <v>-0.26438670103487716</v>
      </c>
      <c r="C435" s="17">
        <f t="shared" si="559"/>
        <v>-0.19492341728760407</v>
      </c>
      <c r="D435" s="17">
        <f t="shared" si="559"/>
        <v>0.12533829998835883</v>
      </c>
      <c r="E435" s="17">
        <f t="shared" si="559"/>
        <v>-0.43370886736160513</v>
      </c>
      <c r="F435" s="17">
        <f t="shared" si="559"/>
        <v>0.41784121921871059</v>
      </c>
      <c r="G435" s="17">
        <f t="shared" si="559"/>
        <v>0.12110543911375275</v>
      </c>
      <c r="H435" s="17">
        <f t="shared" si="559"/>
        <v>0.15957401894059808</v>
      </c>
      <c r="I435" s="17">
        <f t="shared" si="559"/>
        <v>-3.2589080136163823E-2</v>
      </c>
      <c r="J435" s="17">
        <f t="shared" si="559"/>
        <v>-4.4075877396974578E-2</v>
      </c>
      <c r="K435" s="17">
        <f t="shared" ref="K435:S435" si="560">CORREL($AJ$323:$AJ$361,N$323:N$361)</f>
        <v>0.37011260612620567</v>
      </c>
      <c r="L435" s="17">
        <f t="shared" si="560"/>
        <v>-0.19713806762300456</v>
      </c>
      <c r="M435" s="17">
        <f t="shared" si="560"/>
        <v>-0.225009424452491</v>
      </c>
      <c r="N435" s="17">
        <f t="shared" si="560"/>
        <v>0.10224320686737219</v>
      </c>
      <c r="O435" s="17">
        <f t="shared" si="560"/>
        <v>-0.28153134074263891</v>
      </c>
      <c r="P435" s="17">
        <f t="shared" si="560"/>
        <v>0.11457438980458247</v>
      </c>
      <c r="Q435" s="17">
        <f t="shared" si="560"/>
        <v>-0.27724512595410011</v>
      </c>
      <c r="R435" s="17">
        <f t="shared" si="560"/>
        <v>-7.6470644126223905E-3</v>
      </c>
      <c r="S435" s="17">
        <f t="shared" si="560"/>
        <v>0.23886435023421423</v>
      </c>
      <c r="T435" s="17">
        <f t="shared" ref="T435:AC435" si="561">CORREL($AJ$323:$AJ$361,Z$323:Z$361)</f>
        <v>9.7003598244171568E-2</v>
      </c>
      <c r="U435" s="17">
        <f t="shared" si="561"/>
        <v>-9.6836620744899571E-2</v>
      </c>
      <c r="V435" s="17">
        <f t="shared" si="561"/>
        <v>-0.2686888767157834</v>
      </c>
      <c r="W435" s="17">
        <f t="shared" si="561"/>
        <v>9.6193982368494302E-2</v>
      </c>
      <c r="X435" s="17">
        <f t="shared" si="561"/>
        <v>-5.2593709198759881E-3</v>
      </c>
      <c r="Y435" s="17">
        <f t="shared" si="561"/>
        <v>-0.4702197087716854</v>
      </c>
      <c r="Z435" s="17">
        <f t="shared" si="561"/>
        <v>0.46607880079056402</v>
      </c>
      <c r="AA435" s="17">
        <f t="shared" si="561"/>
        <v>-0.48012034659856329</v>
      </c>
      <c r="AB435" s="17">
        <f t="shared" si="561"/>
        <v>-0.15128572555627179</v>
      </c>
      <c r="AC435" s="17">
        <f t="shared" si="561"/>
        <v>-6.6828124913954359E-2</v>
      </c>
      <c r="AD435" s="17"/>
    </row>
  </sheetData>
  <conditionalFormatting sqref="T47:V85">
    <cfRule type="cellIs" dxfId="423" priority="100" operator="lessThan">
      <formula>-0.4</formula>
    </cfRule>
    <cfRule type="cellIs" dxfId="422" priority="101" operator="greaterThan">
      <formula>0.4</formula>
    </cfRule>
  </conditionalFormatting>
  <conditionalFormatting sqref="R47:S85">
    <cfRule type="cellIs" dxfId="421" priority="98" operator="lessThan">
      <formula>-0.4</formula>
    </cfRule>
    <cfRule type="cellIs" dxfId="420" priority="99" operator="greaterThan">
      <formula>0.4</formula>
    </cfRule>
  </conditionalFormatting>
  <conditionalFormatting sqref="P47:Q85">
    <cfRule type="cellIs" dxfId="419" priority="96" operator="lessThan">
      <formula>-0.4</formula>
    </cfRule>
    <cfRule type="cellIs" dxfId="418" priority="97" operator="greaterThan">
      <formula>0.4</formula>
    </cfRule>
  </conditionalFormatting>
  <conditionalFormatting sqref="Y47:AN47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2:F13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2:G130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2:C130">
    <cfRule type="top10" dxfId="417" priority="91" percent="1" bottom="1" rank="10"/>
    <cfRule type="top10" dxfId="416" priority="92" percent="1" rank="10"/>
  </conditionalFormatting>
  <conditionalFormatting sqref="B92:B130">
    <cfRule type="top10" dxfId="415" priority="89" percent="1" bottom="1" rank="10"/>
    <cfRule type="top10" dxfId="414" priority="90" percent="1" rank="10"/>
  </conditionalFormatting>
  <conditionalFormatting sqref="D92:D13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9:AX76 AX81 AX85">
    <cfRule type="cellIs" dxfId="413" priority="86" operator="lessThan">
      <formula>-0.4</formula>
    </cfRule>
    <cfRule type="cellIs" dxfId="412" priority="87" operator="greaterThan">
      <formula>0.4</formula>
    </cfRule>
  </conditionalFormatting>
  <conditionalFormatting sqref="AV35:AV73">
    <cfRule type="cellIs" dxfId="411" priority="84" operator="lessThan">
      <formula>-0.4</formula>
    </cfRule>
    <cfRule type="cellIs" dxfId="410" priority="85" operator="greaterThan">
      <formula>0.4</formula>
    </cfRule>
  </conditionalFormatting>
  <conditionalFormatting sqref="AV35:AV73">
    <cfRule type="cellIs" dxfId="409" priority="82" operator="lessThan">
      <formula>-0.3</formula>
    </cfRule>
    <cfRule type="cellIs" dxfId="408" priority="83" operator="greaterThan">
      <formula>0.3</formula>
    </cfRule>
  </conditionalFormatting>
  <conditionalFormatting sqref="AH97 AH101">
    <cfRule type="cellIs" dxfId="407" priority="80" operator="lessThan">
      <formula>-0.4</formula>
    </cfRule>
    <cfRule type="cellIs" dxfId="406" priority="81" operator="greaterThan">
      <formula>0.4</formula>
    </cfRule>
  </conditionalFormatting>
  <conditionalFormatting sqref="AB52:AB90">
    <cfRule type="cellIs" dxfId="405" priority="78" operator="greaterThan">
      <formula>0.5</formula>
    </cfRule>
    <cfRule type="cellIs" dxfId="404" priority="79" operator="lessThan">
      <formula>-0.5</formula>
    </cfRule>
  </conditionalFormatting>
  <conditionalFormatting sqref="I92:I130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2:J130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2:K130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2:L13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2:M130">
    <cfRule type="top10" dxfId="403" priority="72" percent="1" bottom="1" rank="10"/>
    <cfRule type="top10" dxfId="402" priority="73" percent="1" rank="10"/>
  </conditionalFormatting>
  <conditionalFormatting sqref="N92:N130">
    <cfRule type="top10" dxfId="401" priority="70" percent="1" bottom="1" rank="10"/>
    <cfRule type="top10" dxfId="400" priority="71" percent="1" rank="10"/>
  </conditionalFormatting>
  <conditionalFormatting sqref="O92:O130">
    <cfRule type="top10" dxfId="399" priority="68" percent="1" bottom="1" rank="10"/>
    <cfRule type="top10" dxfId="398" priority="69" percent="1" rank="10"/>
  </conditionalFormatting>
  <conditionalFormatting sqref="P92:P130">
    <cfRule type="top10" dxfId="397" priority="66" percent="1" bottom="1" rank="10"/>
    <cfRule type="top10" dxfId="396" priority="67" percent="1" rank="10"/>
  </conditionalFormatting>
  <conditionalFormatting sqref="Q92:Q130">
    <cfRule type="top10" dxfId="395" priority="64" percent="1" bottom="1" rank="10"/>
    <cfRule type="top10" dxfId="394" priority="65" percent="1" rank="10"/>
  </conditionalFormatting>
  <conditionalFormatting sqref="R92:R130">
    <cfRule type="top10" dxfId="393" priority="62" percent="1" bottom="1" rank="10"/>
    <cfRule type="top10" dxfId="392" priority="63" percent="1" rank="10"/>
  </conditionalFormatting>
  <conditionalFormatting sqref="W47:W85">
    <cfRule type="cellIs" dxfId="391" priority="59" operator="lessThan">
      <formula>-0.4</formula>
    </cfRule>
    <cfRule type="cellIs" dxfId="390" priority="60" operator="greaterThan">
      <formula>0.4</formula>
    </cfRule>
  </conditionalFormatting>
  <conditionalFormatting sqref="AW35:AW73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5:R146">
    <cfRule type="cellIs" dxfId="389" priority="57" operator="lessThan">
      <formula>-0.32</formula>
    </cfRule>
    <cfRule type="cellIs" dxfId="388" priority="58" operator="greaterThan">
      <formula>0.32</formula>
    </cfRule>
  </conditionalFormatting>
  <conditionalFormatting sqref="T135:Z146">
    <cfRule type="cellIs" dxfId="387" priority="55" operator="lessThan">
      <formula>-0.32</formula>
    </cfRule>
    <cfRule type="cellIs" dxfId="386" priority="56" operator="greaterThan">
      <formula>0.32</formula>
    </cfRule>
  </conditionalFormatting>
  <conditionalFormatting sqref="B197:Q207 B209:Q217 AI197:AL197">
    <cfRule type="cellIs" dxfId="385" priority="53" operator="lessThan">
      <formula>-0.32</formula>
    </cfRule>
    <cfRule type="cellIs" dxfId="384" priority="54" operator="greaterThan">
      <formula>0.32</formula>
    </cfRule>
  </conditionalFormatting>
  <conditionalFormatting sqref="S197:AH205">
    <cfRule type="cellIs" dxfId="383" priority="52" operator="lessThan">
      <formula>0.05</formula>
    </cfRule>
  </conditionalFormatting>
  <conditionalFormatting sqref="S209:AH217">
    <cfRule type="cellIs" dxfId="382" priority="51" operator="lessThan">
      <formula>0.05</formula>
    </cfRule>
  </conditionalFormatting>
  <conditionalFormatting sqref="S221:AH231">
    <cfRule type="cellIs" dxfId="381" priority="50" operator="lessThan">
      <formula>0.05</formula>
    </cfRule>
  </conditionalFormatting>
  <conditionalFormatting sqref="B221:Q231">
    <cfRule type="cellIs" dxfId="380" priority="48" operator="lessThan">
      <formula>-0.32</formula>
    </cfRule>
    <cfRule type="cellIs" dxfId="379" priority="49" operator="greaterThan">
      <formula>0.32</formula>
    </cfRule>
  </conditionalFormatting>
  <conditionalFormatting sqref="B368:Q377">
    <cfRule type="cellIs" dxfId="378" priority="46" operator="lessThan">
      <formula>-0.3199</formula>
    </cfRule>
    <cfRule type="cellIs" dxfId="377" priority="47" operator="greaterThan">
      <formula>0.3199</formula>
    </cfRule>
  </conditionalFormatting>
  <conditionalFormatting sqref="B380:Q388">
    <cfRule type="cellIs" dxfId="376" priority="44" operator="lessThan">
      <formula>-0.3199</formula>
    </cfRule>
    <cfRule type="cellIs" dxfId="375" priority="45" operator="greaterThan">
      <formula>0.3199</formula>
    </cfRule>
  </conditionalFormatting>
  <conditionalFormatting sqref="B392:Q402">
    <cfRule type="cellIs" dxfId="374" priority="42" operator="lessThan">
      <formula>-0.3199</formula>
    </cfRule>
    <cfRule type="cellIs" dxfId="373" priority="43" operator="greaterThan">
      <formula>0.3199</formula>
    </cfRule>
  </conditionalFormatting>
  <conditionalFormatting sqref="B407:AD435">
    <cfRule type="cellIs" dxfId="372" priority="40" operator="lessThan">
      <formula>-0.3199</formula>
    </cfRule>
    <cfRule type="cellIs" dxfId="371" priority="41" operator="greaterThan">
      <formula>0.3199</formula>
    </cfRule>
  </conditionalFormatting>
  <conditionalFormatting sqref="AO125">
    <cfRule type="cellIs" dxfId="370" priority="38" operator="lessThan">
      <formula>-0.4</formula>
    </cfRule>
    <cfRule type="cellIs" dxfId="369" priority="39" operator="greaterThan">
      <formula>0.4</formula>
    </cfRule>
  </conditionalFormatting>
  <conditionalFormatting sqref="BA125">
    <cfRule type="cellIs" dxfId="368" priority="36" operator="lessThan">
      <formula>-0.4</formula>
    </cfRule>
    <cfRule type="cellIs" dxfId="367" priority="37" operator="greaterThan">
      <formula>0.4</formula>
    </cfRule>
  </conditionalFormatting>
  <conditionalFormatting sqref="BO125">
    <cfRule type="cellIs" dxfId="366" priority="34" operator="lessThan">
      <formula>-0.4</formula>
    </cfRule>
    <cfRule type="cellIs" dxfId="365" priority="35" operator="greaterThan">
      <formula>0.4</formula>
    </cfRule>
  </conditionalFormatting>
  <conditionalFormatting sqref="CA125">
    <cfRule type="cellIs" dxfId="364" priority="32" operator="lessThan">
      <formula>-0.4</formula>
    </cfRule>
    <cfRule type="cellIs" dxfId="363" priority="33" operator="greaterThan">
      <formula>0.4</formula>
    </cfRule>
  </conditionalFormatting>
  <conditionalFormatting sqref="AI283:AJ283">
    <cfRule type="cellIs" dxfId="362" priority="30" operator="lessThan">
      <formula>-0.32</formula>
    </cfRule>
    <cfRule type="cellIs" dxfId="361" priority="31" operator="greaterThan">
      <formula>0.32</formula>
    </cfRule>
  </conditionalFormatting>
  <conditionalFormatting sqref="S283:AH291">
    <cfRule type="cellIs" dxfId="360" priority="29" operator="lessThan">
      <formula>0.05</formula>
    </cfRule>
  </conditionalFormatting>
  <conditionalFormatting sqref="B318:Q320">
    <cfRule type="cellIs" dxfId="359" priority="25" operator="lessThan">
      <formula>-0.32</formula>
    </cfRule>
    <cfRule type="cellIs" dxfId="358" priority="26" operator="greaterThan">
      <formula>0.32</formula>
    </cfRule>
  </conditionalFormatting>
  <conditionalFormatting sqref="S295:AH303">
    <cfRule type="cellIs" dxfId="357" priority="28" operator="lessThan">
      <formula>0.05</formula>
    </cfRule>
  </conditionalFormatting>
  <conditionalFormatting sqref="S307:AH317">
    <cfRule type="cellIs" dxfId="356" priority="27" operator="lessThan">
      <formula>0.05</formula>
    </cfRule>
  </conditionalFormatting>
  <conditionalFormatting sqref="B307:Q317">
    <cfRule type="cellIs" dxfId="355" priority="21" operator="lessThan">
      <formula>-0.32</formula>
    </cfRule>
    <cfRule type="cellIs" dxfId="354" priority="22" operator="greaterThan">
      <formula>0.32</formula>
    </cfRule>
  </conditionalFormatting>
  <conditionalFormatting sqref="B283:Q293 B295:Q303">
    <cfRule type="cellIs" dxfId="353" priority="23" operator="lessThan">
      <formula>-0.32</formula>
    </cfRule>
    <cfRule type="cellIs" dxfId="352" priority="24" operator="greaterThan">
      <formula>0.32</formula>
    </cfRule>
  </conditionalFormatting>
  <conditionalFormatting sqref="AN238:BC248 AN262:BC272 AN250:BC260">
    <cfRule type="cellIs" dxfId="351" priority="19" operator="lessThan">
      <formula>-0.2</formula>
    </cfRule>
    <cfRule type="cellIs" dxfId="350" priority="20" operator="greaterThan">
      <formula>0.2</formula>
    </cfRule>
  </conditionalFormatting>
  <conditionalFormatting sqref="AN221:CM231">
    <cfRule type="cellIs" dxfId="349" priority="15" operator="lessThan">
      <formula>-0.32</formula>
    </cfRule>
    <cfRule type="cellIs" dxfId="348" priority="16" operator="greaterThan">
      <formula>0.32</formula>
    </cfRule>
  </conditionalFormatting>
  <conditionalFormatting sqref="AN207 AN206:AZ206 AN197:CM205 AN209:CM217">
    <cfRule type="cellIs" dxfId="347" priority="17" operator="lessThan">
      <formula>-0.32</formula>
    </cfRule>
    <cfRule type="cellIs" dxfId="346" priority="18" operator="greaterThan">
      <formula>0.32</formula>
    </cfRule>
  </conditionalFormatting>
  <conditionalFormatting sqref="AN307:CM317">
    <cfRule type="cellIs" dxfId="345" priority="11" operator="lessThan">
      <formula>-0.32</formula>
    </cfRule>
    <cfRule type="cellIs" dxfId="344" priority="12" operator="greaterThan">
      <formula>0.32</formula>
    </cfRule>
  </conditionalFormatting>
  <conditionalFormatting sqref="U379 U378:AG378 U369:BT377 U381:BT389">
    <cfRule type="cellIs" dxfId="343" priority="9" operator="lessThan">
      <formula>-0.32</formula>
    </cfRule>
    <cfRule type="cellIs" dxfId="342" priority="10" operator="greaterThan">
      <formula>0.32</formula>
    </cfRule>
  </conditionalFormatting>
  <conditionalFormatting sqref="U393:BT403">
    <cfRule type="cellIs" dxfId="341" priority="7" operator="lessThan">
      <formula>-0.32</formula>
    </cfRule>
    <cfRule type="cellIs" dxfId="340" priority="8" operator="greaterThan">
      <formula>0.32</formula>
    </cfRule>
  </conditionalFormatting>
  <conditionalFormatting sqref="AN293 AN292:AZ292 AN283:CM291 AN295:CM303">
    <cfRule type="cellIs" dxfId="339" priority="13" operator="lessThan">
      <formula>-0.32</formula>
    </cfRule>
    <cfRule type="cellIs" dxfId="338" priority="14" operator="greaterThan">
      <formula>0.32</formula>
    </cfRule>
  </conditionalFormatting>
  <conditionalFormatting sqref="BB323:BO334">
    <cfRule type="cellIs" dxfId="337" priority="5" operator="lessThan">
      <formula>-0.32</formula>
    </cfRule>
    <cfRule type="cellIs" dxfId="336" priority="6" operator="greaterThan">
      <formula>0.32</formula>
    </cfRule>
  </conditionalFormatting>
  <conditionalFormatting sqref="BP323:CC334 CF323:CU334">
    <cfRule type="cellIs" dxfId="335" priority="3" operator="lessThan">
      <formula>-0.32</formula>
    </cfRule>
    <cfRule type="cellIs" dxfId="334" priority="4" operator="greaterThan">
      <formula>0.32</formula>
    </cfRule>
  </conditionalFormatting>
  <conditionalFormatting sqref="CD323:CD334">
    <cfRule type="cellIs" dxfId="333" priority="1" operator="lessThan">
      <formula>-0.32</formula>
    </cfRule>
    <cfRule type="cellIs" dxfId="332" priority="2" operator="greaterThan">
      <formula>0.32</formula>
    </cfRule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891B-2A66-D840-BAC7-4CC396960214}">
  <dimension ref="A1:CF368"/>
  <sheetViews>
    <sheetView topLeftCell="AZ2" workbookViewId="0">
      <selection activeCell="BL41" sqref="BL41"/>
    </sheetView>
  </sheetViews>
  <sheetFormatPr baseColWidth="10" defaultRowHeight="16"/>
  <cols>
    <col min="1" max="1" width="4.6640625" customWidth="1"/>
    <col min="2" max="2" width="3.1640625" hidden="1" customWidth="1"/>
    <col min="3" max="4" width="2.1640625" hidden="1" customWidth="1"/>
    <col min="5" max="5" width="3.1640625" hidden="1" customWidth="1"/>
    <col min="6" max="7" width="2.1640625" hidden="1" customWidth="1"/>
    <col min="8" max="8" width="3.1640625" hidden="1" customWidth="1"/>
    <col min="9" max="10" width="2.1640625" hidden="1" customWidth="1"/>
    <col min="11" max="11" width="3.1640625" hidden="1" customWidth="1"/>
    <col min="12" max="13" width="2.1640625" hidden="1" customWidth="1"/>
    <col min="14" max="14" width="3.1640625" hidden="1" customWidth="1"/>
    <col min="15" max="16" width="2.1640625" hidden="1" customWidth="1"/>
    <col min="17" max="17" width="3.1640625" hidden="1" customWidth="1"/>
    <col min="18" max="19" width="2.1640625" hidden="1" customWidth="1"/>
    <col min="20" max="20" width="3.1640625" hidden="1" customWidth="1"/>
    <col min="21" max="22" width="2.1640625" hidden="1" customWidth="1"/>
    <col min="23" max="23" width="3.1640625" hidden="1" customWidth="1"/>
    <col min="24" max="25" width="2.1640625" hidden="1" customWidth="1"/>
    <col min="26" max="26" width="3.1640625" hidden="1" customWidth="1"/>
    <col min="27" max="28" width="2.1640625" hidden="1" customWidth="1"/>
    <col min="29" max="29" width="3.1640625" hidden="1" customWidth="1"/>
    <col min="30" max="31" width="2.1640625" hidden="1" customWidth="1"/>
    <col min="32" max="32" width="3.1640625" hidden="1" customWidth="1"/>
    <col min="33" max="34" width="2.1640625" hidden="1" customWidth="1"/>
    <col min="35" max="35" width="3.1640625" hidden="1" customWidth="1"/>
    <col min="36" max="37" width="2.1640625" hidden="1" customWidth="1"/>
  </cols>
  <sheetData>
    <row r="1" spans="1:84">
      <c r="A1" s="28" t="s">
        <v>504</v>
      </c>
    </row>
    <row r="2" spans="1:84">
      <c r="B2" s="55" t="s">
        <v>255</v>
      </c>
      <c r="C2" t="s">
        <v>78</v>
      </c>
      <c r="F2" t="s">
        <v>79</v>
      </c>
      <c r="I2" t="s">
        <v>80</v>
      </c>
      <c r="L2" t="s">
        <v>81</v>
      </c>
      <c r="O2" t="s">
        <v>82</v>
      </c>
      <c r="R2" t="s">
        <v>83</v>
      </c>
      <c r="U2" t="s">
        <v>84</v>
      </c>
      <c r="X2" t="s">
        <v>85</v>
      </c>
      <c r="AA2" t="s">
        <v>86</v>
      </c>
      <c r="AD2" t="s">
        <v>87</v>
      </c>
      <c r="AG2" t="s">
        <v>88</v>
      </c>
      <c r="AJ2" t="s">
        <v>89</v>
      </c>
      <c r="AM2" s="55" t="s">
        <v>255</v>
      </c>
    </row>
    <row r="3" spans="1:84">
      <c r="B3" t="s">
        <v>94</v>
      </c>
      <c r="C3" t="s">
        <v>92</v>
      </c>
      <c r="D3" t="s">
        <v>206</v>
      </c>
      <c r="E3" t="s">
        <v>94</v>
      </c>
      <c r="F3" t="s">
        <v>92</v>
      </c>
      <c r="G3" t="s">
        <v>206</v>
      </c>
      <c r="H3" t="s">
        <v>94</v>
      </c>
      <c r="I3" t="s">
        <v>92</v>
      </c>
      <c r="J3" t="s">
        <v>206</v>
      </c>
      <c r="K3" t="s">
        <v>94</v>
      </c>
      <c r="L3" t="s">
        <v>92</v>
      </c>
      <c r="M3" t="s">
        <v>206</v>
      </c>
      <c r="N3" t="s">
        <v>94</v>
      </c>
      <c r="O3" t="s">
        <v>92</v>
      </c>
      <c r="P3" t="s">
        <v>206</v>
      </c>
      <c r="Q3" t="s">
        <v>94</v>
      </c>
      <c r="R3" t="s">
        <v>92</v>
      </c>
      <c r="S3" t="s">
        <v>206</v>
      </c>
      <c r="T3" t="s">
        <v>94</v>
      </c>
      <c r="U3" t="s">
        <v>92</v>
      </c>
      <c r="V3" t="s">
        <v>206</v>
      </c>
      <c r="W3" t="s">
        <v>94</v>
      </c>
      <c r="X3" t="s">
        <v>92</v>
      </c>
      <c r="Y3" t="s">
        <v>206</v>
      </c>
      <c r="Z3" t="s">
        <v>94</v>
      </c>
      <c r="AA3" t="s">
        <v>92</v>
      </c>
      <c r="AB3" t="s">
        <v>206</v>
      </c>
      <c r="AC3" t="s">
        <v>94</v>
      </c>
      <c r="AD3" t="s">
        <v>92</v>
      </c>
      <c r="AE3" t="s">
        <v>206</v>
      </c>
      <c r="AF3" t="s">
        <v>94</v>
      </c>
      <c r="AG3" t="s">
        <v>92</v>
      </c>
      <c r="AH3" t="s">
        <v>206</v>
      </c>
      <c r="AI3" t="s">
        <v>94</v>
      </c>
      <c r="AJ3" t="s">
        <v>92</v>
      </c>
      <c r="AK3" t="s">
        <v>206</v>
      </c>
      <c r="AM3" s="28" t="s">
        <v>94</v>
      </c>
    </row>
    <row r="4" spans="1:84">
      <c r="B4">
        <v>6</v>
      </c>
      <c r="C4">
        <v>4</v>
      </c>
      <c r="D4">
        <v>2</v>
      </c>
      <c r="E4">
        <v>2</v>
      </c>
      <c r="F4">
        <v>5</v>
      </c>
      <c r="G4">
        <v>6</v>
      </c>
      <c r="H4">
        <v>2</v>
      </c>
      <c r="I4">
        <v>1</v>
      </c>
      <c r="J4">
        <v>7</v>
      </c>
      <c r="K4">
        <v>6</v>
      </c>
      <c r="L4">
        <v>7</v>
      </c>
      <c r="M4">
        <v>5</v>
      </c>
      <c r="N4">
        <v>11</v>
      </c>
      <c r="O4">
        <v>4</v>
      </c>
      <c r="P4">
        <v>4</v>
      </c>
      <c r="Q4">
        <v>8</v>
      </c>
      <c r="R4">
        <v>4</v>
      </c>
      <c r="S4">
        <v>2</v>
      </c>
      <c r="T4">
        <v>6</v>
      </c>
      <c r="U4">
        <v>6</v>
      </c>
      <c r="V4">
        <v>7</v>
      </c>
      <c r="W4">
        <v>6</v>
      </c>
      <c r="X4">
        <v>7</v>
      </c>
      <c r="Y4">
        <v>5</v>
      </c>
      <c r="Z4">
        <v>6</v>
      </c>
      <c r="AA4">
        <v>7</v>
      </c>
      <c r="AB4">
        <v>5</v>
      </c>
      <c r="AC4">
        <v>7</v>
      </c>
      <c r="AD4">
        <v>3</v>
      </c>
      <c r="AE4">
        <v>7</v>
      </c>
      <c r="AF4">
        <v>8</v>
      </c>
      <c r="AG4">
        <v>7</v>
      </c>
      <c r="AH4">
        <v>5</v>
      </c>
      <c r="AI4">
        <v>9</v>
      </c>
      <c r="AJ4">
        <v>9</v>
      </c>
      <c r="AK4">
        <v>9</v>
      </c>
      <c r="AM4" s="6" t="s">
        <v>2</v>
      </c>
      <c r="AN4" s="19" t="s">
        <v>78</v>
      </c>
      <c r="AO4" s="19" t="s">
        <v>79</v>
      </c>
      <c r="AP4" s="19" t="s">
        <v>80</v>
      </c>
      <c r="AQ4" s="19" t="s">
        <v>81</v>
      </c>
      <c r="AR4" s="19" t="s">
        <v>82</v>
      </c>
      <c r="AS4" s="19" t="s">
        <v>83</v>
      </c>
      <c r="AT4" s="19" t="s">
        <v>84</v>
      </c>
      <c r="AU4" s="19" t="s">
        <v>85</v>
      </c>
      <c r="AV4" s="19" t="s">
        <v>86</v>
      </c>
      <c r="AW4" s="19" t="s">
        <v>87</v>
      </c>
      <c r="AX4" s="19" t="s">
        <v>88</v>
      </c>
      <c r="AY4" s="19" t="s">
        <v>89</v>
      </c>
      <c r="BC4" s="28" t="s">
        <v>423</v>
      </c>
      <c r="BR4" s="28" t="s">
        <v>421</v>
      </c>
      <c r="BT4" t="s">
        <v>505</v>
      </c>
    </row>
    <row r="5" spans="1:84">
      <c r="B5">
        <v>6</v>
      </c>
      <c r="C5">
        <v>4</v>
      </c>
      <c r="D5">
        <v>4</v>
      </c>
      <c r="E5">
        <v>2</v>
      </c>
      <c r="F5">
        <v>5</v>
      </c>
      <c r="G5">
        <v>6</v>
      </c>
      <c r="H5">
        <v>2</v>
      </c>
      <c r="I5">
        <v>5</v>
      </c>
      <c r="J5">
        <v>7</v>
      </c>
      <c r="K5">
        <v>6</v>
      </c>
      <c r="L5">
        <v>4</v>
      </c>
      <c r="M5">
        <v>4</v>
      </c>
      <c r="N5">
        <v>1</v>
      </c>
      <c r="O5">
        <v>4</v>
      </c>
      <c r="P5">
        <v>4</v>
      </c>
      <c r="Q5">
        <v>6</v>
      </c>
      <c r="R5">
        <v>4</v>
      </c>
      <c r="S5">
        <v>2</v>
      </c>
      <c r="T5">
        <v>8</v>
      </c>
      <c r="U5">
        <v>4</v>
      </c>
      <c r="V5">
        <v>4</v>
      </c>
      <c r="W5">
        <v>9</v>
      </c>
      <c r="X5">
        <v>7</v>
      </c>
      <c r="Y5">
        <v>5</v>
      </c>
      <c r="Z5">
        <v>6</v>
      </c>
      <c r="AA5">
        <v>7</v>
      </c>
      <c r="AB5">
        <v>5</v>
      </c>
      <c r="AC5">
        <v>7</v>
      </c>
      <c r="AD5">
        <v>3</v>
      </c>
      <c r="AE5">
        <v>7</v>
      </c>
      <c r="AF5">
        <v>8</v>
      </c>
      <c r="AG5">
        <v>7</v>
      </c>
      <c r="AH5">
        <v>2</v>
      </c>
      <c r="AI5">
        <v>6</v>
      </c>
      <c r="AJ5">
        <v>9</v>
      </c>
      <c r="AK5">
        <v>9</v>
      </c>
      <c r="AM5" s="7">
        <v>1</v>
      </c>
      <c r="AN5" s="4">
        <f>COUNTIF(B$4:B$183,$AM5)/180</f>
        <v>3.888888888888889E-2</v>
      </c>
      <c r="AO5" s="4">
        <f>COUNTIF(E$4:E$183,$AM5)/180</f>
        <v>5.5555555555555558E-3</v>
      </c>
      <c r="AP5" s="4">
        <f>COUNTIF(H$4:H$183,$AM5)/180</f>
        <v>1.6666666666666666E-2</v>
      </c>
      <c r="AQ5" s="4">
        <f>COUNTIF(K$4:K$183,$AM5)/180</f>
        <v>2.7777777777777776E-2</v>
      </c>
      <c r="AR5" s="4">
        <f>COUNTIF(N$4:N$183,$AM5)/180</f>
        <v>4.4444444444444446E-2</v>
      </c>
      <c r="AS5" s="4">
        <f>COUNTIF(Q$4:Q$183,$AM5)/180</f>
        <v>1.6666666666666666E-2</v>
      </c>
      <c r="AT5" s="4">
        <f>COUNTIF(T$4:T$183,$AM5)/180</f>
        <v>8.3333333333333329E-2</v>
      </c>
      <c r="AU5" s="4">
        <f>COUNTIF(W$4:W$183,$AM5)/180</f>
        <v>2.2222222222222223E-2</v>
      </c>
      <c r="AV5" s="4">
        <f>COUNTIF(Z$4:Z$183,$AM5)/180</f>
        <v>5.5555555555555558E-3</v>
      </c>
      <c r="AW5" s="4">
        <f>COUNTIF(AC$4:AC$183,$AM5)/180</f>
        <v>3.3333333333333333E-2</v>
      </c>
      <c r="AX5" s="4">
        <f>COUNTIF(AF$4:AF$183,$AM5)/180</f>
        <v>1.1111111111111112E-2</v>
      </c>
      <c r="AY5" s="4">
        <f>COUNTIF(AI$4:AI$183,$AM5)/180</f>
        <v>0.10555555555555556</v>
      </c>
      <c r="AZ5" s="46">
        <f>SUM(AN5:AY5)/1.2</f>
        <v>0.34259259259259262</v>
      </c>
      <c r="BC5" s="6" t="s">
        <v>90</v>
      </c>
      <c r="BD5" s="18" t="s">
        <v>78</v>
      </c>
      <c r="BE5" s="19" t="s">
        <v>79</v>
      </c>
      <c r="BF5" s="19" t="s">
        <v>80</v>
      </c>
      <c r="BG5" s="19" t="s">
        <v>81</v>
      </c>
      <c r="BH5" s="19" t="s">
        <v>82</v>
      </c>
      <c r="BI5" s="19" t="s">
        <v>83</v>
      </c>
      <c r="BJ5" s="19" t="s">
        <v>84</v>
      </c>
      <c r="BK5" s="19" t="s">
        <v>85</v>
      </c>
      <c r="BL5" s="19" t="s">
        <v>86</v>
      </c>
      <c r="BM5" s="19" t="s">
        <v>87</v>
      </c>
      <c r="BN5" s="19" t="s">
        <v>88</v>
      </c>
      <c r="BO5" s="19" t="s">
        <v>89</v>
      </c>
      <c r="BP5" s="19" t="s">
        <v>91</v>
      </c>
      <c r="BR5" s="6" t="s">
        <v>90</v>
      </c>
      <c r="BS5" s="18" t="s">
        <v>78</v>
      </c>
      <c r="BT5" s="19" t="s">
        <v>79</v>
      </c>
      <c r="BU5" s="19" t="s">
        <v>80</v>
      </c>
      <c r="BV5" s="19" t="s">
        <v>81</v>
      </c>
      <c r="BW5" s="19" t="s">
        <v>82</v>
      </c>
      <c r="BX5" s="19" t="s">
        <v>83</v>
      </c>
      <c r="BY5" s="19" t="s">
        <v>84</v>
      </c>
      <c r="BZ5" s="19" t="s">
        <v>85</v>
      </c>
      <c r="CA5" s="19" t="s">
        <v>86</v>
      </c>
      <c r="CB5" s="19" t="s">
        <v>87</v>
      </c>
      <c r="CC5" s="19" t="s">
        <v>88</v>
      </c>
      <c r="CD5" s="19" t="s">
        <v>89</v>
      </c>
      <c r="CE5" s="19" t="s">
        <v>91</v>
      </c>
      <c r="CF5" s="30"/>
    </row>
    <row r="6" spans="1:84">
      <c r="B6">
        <v>1</v>
      </c>
      <c r="C6">
        <v>9</v>
      </c>
      <c r="D6">
        <v>9</v>
      </c>
      <c r="E6">
        <v>10</v>
      </c>
      <c r="F6">
        <v>1</v>
      </c>
      <c r="G6">
        <v>6</v>
      </c>
      <c r="H6">
        <v>10</v>
      </c>
      <c r="I6">
        <v>3</v>
      </c>
      <c r="J6">
        <v>7</v>
      </c>
      <c r="K6">
        <v>6</v>
      </c>
      <c r="L6">
        <v>4</v>
      </c>
      <c r="M6">
        <v>3</v>
      </c>
      <c r="N6">
        <v>8</v>
      </c>
      <c r="O6">
        <v>7</v>
      </c>
      <c r="P6">
        <v>5</v>
      </c>
      <c r="Q6">
        <v>6</v>
      </c>
      <c r="R6">
        <v>4</v>
      </c>
      <c r="S6">
        <v>4</v>
      </c>
      <c r="T6">
        <v>6</v>
      </c>
      <c r="U6">
        <v>9</v>
      </c>
      <c r="V6">
        <v>2</v>
      </c>
      <c r="W6">
        <v>2</v>
      </c>
      <c r="X6">
        <v>7</v>
      </c>
      <c r="Y6">
        <v>4</v>
      </c>
      <c r="Z6">
        <v>6</v>
      </c>
      <c r="AA6">
        <v>4</v>
      </c>
      <c r="AB6">
        <v>4</v>
      </c>
      <c r="AC6">
        <v>7</v>
      </c>
      <c r="AD6">
        <v>9</v>
      </c>
      <c r="AE6">
        <v>9</v>
      </c>
      <c r="AF6">
        <v>6</v>
      </c>
      <c r="AG6">
        <v>7</v>
      </c>
      <c r="AH6">
        <v>2</v>
      </c>
      <c r="AI6">
        <v>6</v>
      </c>
      <c r="AJ6">
        <v>3</v>
      </c>
      <c r="AK6">
        <v>9</v>
      </c>
      <c r="AM6" s="7">
        <v>2</v>
      </c>
      <c r="AN6" s="4">
        <f t="shared" ref="AN6:AN15" si="0">COUNTIF(B$4:B$183,$AM6)/180</f>
        <v>8.8888888888888892E-2</v>
      </c>
      <c r="AO6" s="4">
        <f t="shared" ref="AO6:AO15" si="1">COUNTIF(E$4:E$183,$AM6)/180</f>
        <v>0.65555555555555556</v>
      </c>
      <c r="AP6" s="4">
        <f t="shared" ref="AP6:AP15" si="2">COUNTIF(H$4:H$183,$AM6)/180</f>
        <v>0.53888888888888886</v>
      </c>
      <c r="AQ6" s="4">
        <f t="shared" ref="AQ6:AQ15" si="3">COUNTIF(K$4:K$183,$AM6)/180</f>
        <v>2.2222222222222223E-2</v>
      </c>
      <c r="AR6" s="4">
        <f t="shared" ref="AR6:AR15" si="4">COUNTIF(N$4:N$183,$AM6)/180</f>
        <v>1.6666666666666666E-2</v>
      </c>
      <c r="AS6" s="4">
        <f t="shared" ref="AS6:AS15" si="5">COUNTIF(Q$4:Q$183,$AM6)/180</f>
        <v>8.8888888888888892E-2</v>
      </c>
      <c r="AT6" s="4">
        <f t="shared" ref="AT6:AT15" si="6">COUNTIF(T$4:T$183,$AM6)/180</f>
        <v>0.31111111111111112</v>
      </c>
      <c r="AU6" s="4">
        <f t="shared" ref="AU6:AU15" si="7">COUNTIF(W$4:W$183,$AM6)/180</f>
        <v>1.6666666666666666E-2</v>
      </c>
      <c r="AV6" s="4">
        <f t="shared" ref="AV6:AV15" si="8">COUNTIF(Z$4:Z$183,$AM6)/180</f>
        <v>5.5555555555555558E-3</v>
      </c>
      <c r="AW6" s="4">
        <f t="shared" ref="AW6:AW15" si="9">COUNTIF(AC$4:AC$183,$AM6)/180</f>
        <v>0.16111111111111112</v>
      </c>
      <c r="AX6" s="4">
        <f t="shared" ref="AX6:AX15" si="10">COUNTIF(AF$4:AF$183,$AM6)/180</f>
        <v>5.5555555555555558E-3</v>
      </c>
      <c r="AY6" s="4">
        <f t="shared" ref="AY6:AY15" si="11">COUNTIF(AI$4:AI$183,$AM6)/180</f>
        <v>8.3333333333333329E-2</v>
      </c>
      <c r="AZ6" s="46">
        <f t="shared" ref="AZ6:AZ15" si="12">SUM(AN6:AY6)/1.2</f>
        <v>1.6620370370370368</v>
      </c>
      <c r="BC6" s="7">
        <v>1</v>
      </c>
      <c r="BD6" s="14">
        <v>19.949249999999999</v>
      </c>
      <c r="BE6" s="14">
        <v>27.866458333333298</v>
      </c>
      <c r="BF6" s="14">
        <v>28.7634166666666</v>
      </c>
      <c r="BG6" s="14">
        <v>23.750833333333301</v>
      </c>
      <c r="BH6" s="14">
        <v>25.7290833333333</v>
      </c>
      <c r="BI6" s="14">
        <v>20.227374999999999</v>
      </c>
      <c r="BJ6" s="14">
        <v>27.290541666666599</v>
      </c>
      <c r="BK6" s="14">
        <v>22.496041666666599</v>
      </c>
      <c r="BL6" s="14">
        <v>29.5327083333333</v>
      </c>
      <c r="BM6" s="14">
        <v>31.293291666666601</v>
      </c>
      <c r="BN6" s="14">
        <v>23.048833333333299</v>
      </c>
      <c r="BO6" s="14">
        <v>27.436208333333301</v>
      </c>
      <c r="BP6" s="14">
        <v>27.854416666666602</v>
      </c>
      <c r="BR6" s="7">
        <v>1</v>
      </c>
      <c r="BS6" s="17">
        <v>0.99525687457564405</v>
      </c>
      <c r="BT6" s="17">
        <v>1.02015415785106</v>
      </c>
      <c r="BU6" s="17">
        <v>1.0276106750331799</v>
      </c>
      <c r="BV6" s="17">
        <v>1.02498553806929</v>
      </c>
      <c r="BW6" s="17">
        <v>0.99812194969426304</v>
      </c>
      <c r="BX6" s="17">
        <v>0.996828153941967</v>
      </c>
      <c r="BY6" s="17">
        <v>1.0028022294283601</v>
      </c>
      <c r="BZ6" s="17">
        <v>0.99639594715024504</v>
      </c>
      <c r="CA6" s="17">
        <v>1.0022684539794799</v>
      </c>
      <c r="CB6" s="17">
        <v>1.0199535883980999</v>
      </c>
      <c r="CC6" s="17">
        <v>1.0038381440965001</v>
      </c>
      <c r="CD6" s="17">
        <v>1.0007220712569</v>
      </c>
      <c r="CE6" s="17">
        <v>1.0003161278033901</v>
      </c>
      <c r="CF6" s="14"/>
    </row>
    <row r="7" spans="1:84">
      <c r="B7">
        <v>8</v>
      </c>
      <c r="C7">
        <v>7</v>
      </c>
      <c r="D7">
        <v>2</v>
      </c>
      <c r="E7">
        <v>2</v>
      </c>
      <c r="F7">
        <v>1</v>
      </c>
      <c r="G7">
        <v>7</v>
      </c>
      <c r="H7">
        <v>2</v>
      </c>
      <c r="I7">
        <v>2</v>
      </c>
      <c r="J7">
        <v>6</v>
      </c>
      <c r="K7">
        <v>9</v>
      </c>
      <c r="L7">
        <v>4</v>
      </c>
      <c r="M7">
        <v>5</v>
      </c>
      <c r="N7">
        <v>8</v>
      </c>
      <c r="O7">
        <v>7</v>
      </c>
      <c r="P7">
        <v>5</v>
      </c>
      <c r="Q7">
        <v>8</v>
      </c>
      <c r="R7">
        <v>7</v>
      </c>
      <c r="S7">
        <v>2</v>
      </c>
      <c r="T7">
        <v>3</v>
      </c>
      <c r="U7">
        <v>9</v>
      </c>
      <c r="V7">
        <v>2</v>
      </c>
      <c r="W7">
        <v>6</v>
      </c>
      <c r="X7">
        <v>4</v>
      </c>
      <c r="Y7">
        <v>2</v>
      </c>
      <c r="Z7">
        <v>8</v>
      </c>
      <c r="AA7">
        <v>4</v>
      </c>
      <c r="AB7">
        <v>2</v>
      </c>
      <c r="AC7">
        <v>7</v>
      </c>
      <c r="AD7">
        <v>3</v>
      </c>
      <c r="AE7">
        <v>7</v>
      </c>
      <c r="AF7">
        <v>6</v>
      </c>
      <c r="AG7">
        <v>7</v>
      </c>
      <c r="AH7">
        <v>2</v>
      </c>
      <c r="AI7">
        <v>6</v>
      </c>
      <c r="AJ7">
        <v>3</v>
      </c>
      <c r="AK7">
        <v>9</v>
      </c>
      <c r="AM7" s="7">
        <v>3</v>
      </c>
      <c r="AN7" s="4">
        <f t="shared" si="0"/>
        <v>8.3333333333333329E-2</v>
      </c>
      <c r="AO7" s="4">
        <f t="shared" si="1"/>
        <v>0</v>
      </c>
      <c r="AP7" s="4">
        <f t="shared" si="2"/>
        <v>5.5555555555555558E-3</v>
      </c>
      <c r="AQ7" s="4">
        <f t="shared" si="3"/>
        <v>8.3333333333333329E-2</v>
      </c>
      <c r="AR7" s="4">
        <f t="shared" si="4"/>
        <v>7.7777777777777779E-2</v>
      </c>
      <c r="AS7" s="4">
        <f t="shared" si="5"/>
        <v>9.4444444444444442E-2</v>
      </c>
      <c r="AT7" s="4">
        <f t="shared" si="6"/>
        <v>5.5555555555555552E-2</v>
      </c>
      <c r="AU7" s="4">
        <f t="shared" si="7"/>
        <v>0.1</v>
      </c>
      <c r="AV7" s="4">
        <f t="shared" si="8"/>
        <v>0.12222222222222222</v>
      </c>
      <c r="AW7" s="4">
        <f t="shared" si="9"/>
        <v>7.7777777777777779E-2</v>
      </c>
      <c r="AX7" s="4">
        <f t="shared" si="10"/>
        <v>0.1388888888888889</v>
      </c>
      <c r="AY7" s="4">
        <f t="shared" si="11"/>
        <v>4.4444444444444446E-2</v>
      </c>
      <c r="AZ7" s="46">
        <f t="shared" si="12"/>
        <v>0.73611111111111105</v>
      </c>
      <c r="BC7" s="7">
        <v>2</v>
      </c>
      <c r="BD7" s="14">
        <v>20.015812274368201</v>
      </c>
      <c r="BE7" s="14">
        <v>31.2381227436823</v>
      </c>
      <c r="BF7" s="14">
        <v>31.240451263537899</v>
      </c>
      <c r="BG7" s="14">
        <v>24.190595667869999</v>
      </c>
      <c r="BH7" s="14">
        <v>25.232075812274299</v>
      </c>
      <c r="BI7" s="14">
        <v>20.308610108303199</v>
      </c>
      <c r="BJ7" s="14">
        <v>27.5632671480144</v>
      </c>
      <c r="BK7" s="14">
        <v>22.054765342960199</v>
      </c>
      <c r="BL7" s="14">
        <v>28.3190794223826</v>
      </c>
      <c r="BM7" s="14">
        <v>31.6793862815884</v>
      </c>
      <c r="BN7" s="14">
        <v>22.779602888086501</v>
      </c>
      <c r="BO7" s="14">
        <v>27.339675090252602</v>
      </c>
      <c r="BP7" s="14">
        <v>28.034277978339301</v>
      </c>
      <c r="BR7" s="7">
        <v>2</v>
      </c>
      <c r="BS7" s="17">
        <v>0.99762119942014604</v>
      </c>
      <c r="BT7" s="17">
        <v>0.98744392907315204</v>
      </c>
      <c r="BU7" s="17">
        <v>0.992097350149865</v>
      </c>
      <c r="BV7" s="17">
        <v>0.99525251510053803</v>
      </c>
      <c r="BW7" s="17">
        <v>0.99572077573761297</v>
      </c>
      <c r="BX7" s="17">
        <v>0.996733683338484</v>
      </c>
      <c r="BY7" s="17">
        <v>0.99344760595967896</v>
      </c>
      <c r="BZ7" s="17">
        <v>0.999335005556798</v>
      </c>
      <c r="CA7" s="17">
        <v>0.99949470634744197</v>
      </c>
      <c r="CB7" s="17">
        <v>0.99900165796687801</v>
      </c>
      <c r="CC7" s="17">
        <v>0.99584140717112801</v>
      </c>
      <c r="CD7" s="17">
        <v>0.99900159305633196</v>
      </c>
      <c r="CE7" s="17">
        <v>1.00050524294181</v>
      </c>
      <c r="CF7" s="14"/>
    </row>
    <row r="8" spans="1:84">
      <c r="B8">
        <v>8</v>
      </c>
      <c r="C8">
        <v>7</v>
      </c>
      <c r="D8">
        <v>5</v>
      </c>
      <c r="E8">
        <v>6</v>
      </c>
      <c r="F8">
        <v>5</v>
      </c>
      <c r="G8">
        <v>6</v>
      </c>
      <c r="H8">
        <v>2</v>
      </c>
      <c r="I8">
        <v>2</v>
      </c>
      <c r="J8">
        <v>6</v>
      </c>
      <c r="K8">
        <v>6</v>
      </c>
      <c r="L8">
        <v>4</v>
      </c>
      <c r="M8">
        <v>4</v>
      </c>
      <c r="N8">
        <v>6</v>
      </c>
      <c r="O8">
        <v>7</v>
      </c>
      <c r="P8">
        <v>8</v>
      </c>
      <c r="Q8">
        <v>8</v>
      </c>
      <c r="R8">
        <v>7</v>
      </c>
      <c r="S8">
        <v>5</v>
      </c>
      <c r="T8">
        <v>3</v>
      </c>
      <c r="U8">
        <v>9</v>
      </c>
      <c r="V8">
        <v>4</v>
      </c>
      <c r="W8">
        <v>6</v>
      </c>
      <c r="X8">
        <v>4</v>
      </c>
      <c r="Y8">
        <v>4</v>
      </c>
      <c r="Z8">
        <v>9</v>
      </c>
      <c r="AA8">
        <v>4</v>
      </c>
      <c r="AB8">
        <v>5</v>
      </c>
      <c r="AC8">
        <v>4</v>
      </c>
      <c r="AD8">
        <v>3</v>
      </c>
      <c r="AE8">
        <v>7</v>
      </c>
      <c r="AF8">
        <v>6</v>
      </c>
      <c r="AG8">
        <v>4</v>
      </c>
      <c r="AH8">
        <v>4</v>
      </c>
      <c r="AI8">
        <v>7</v>
      </c>
      <c r="AJ8">
        <v>3</v>
      </c>
      <c r="AK8">
        <v>7</v>
      </c>
      <c r="AM8" s="7">
        <v>4</v>
      </c>
      <c r="AN8" s="4">
        <f t="shared" si="0"/>
        <v>1.1111111111111112E-2</v>
      </c>
      <c r="AO8" s="4">
        <f t="shared" si="1"/>
        <v>1.1111111111111112E-2</v>
      </c>
      <c r="AP8" s="4">
        <f t="shared" si="2"/>
        <v>5.5555555555555552E-2</v>
      </c>
      <c r="AQ8" s="4">
        <f t="shared" si="3"/>
        <v>1.6666666666666666E-2</v>
      </c>
      <c r="AR8" s="4">
        <f t="shared" si="4"/>
        <v>0</v>
      </c>
      <c r="AS8" s="4">
        <f t="shared" si="5"/>
        <v>0</v>
      </c>
      <c r="AT8" s="4">
        <f t="shared" si="6"/>
        <v>2.7777777777777776E-2</v>
      </c>
      <c r="AU8" s="4">
        <f t="shared" si="7"/>
        <v>0</v>
      </c>
      <c r="AV8" s="4">
        <f t="shared" si="8"/>
        <v>5.5555555555555558E-3</v>
      </c>
      <c r="AW8" s="4">
        <f t="shared" si="9"/>
        <v>8.8888888888888892E-2</v>
      </c>
      <c r="AX8" s="4">
        <f t="shared" si="10"/>
        <v>0</v>
      </c>
      <c r="AY8" s="4">
        <f t="shared" si="11"/>
        <v>4.4444444444444446E-2</v>
      </c>
      <c r="AZ8" s="46">
        <f t="shared" si="12"/>
        <v>0.21759259259259262</v>
      </c>
      <c r="BC8" s="7">
        <v>3</v>
      </c>
      <c r="BD8" s="14">
        <v>19.998699551569501</v>
      </c>
      <c r="BE8" s="14">
        <v>26.977757847533599</v>
      </c>
      <c r="BF8" s="14">
        <v>28.633452914798202</v>
      </c>
      <c r="BG8" s="14">
        <v>24.6737219730941</v>
      </c>
      <c r="BH8" s="14">
        <v>26.227264573991</v>
      </c>
      <c r="BI8" s="14">
        <v>20.3182959641255</v>
      </c>
      <c r="BJ8" s="14">
        <v>27.3608968609865</v>
      </c>
      <c r="BK8" s="14">
        <v>22.807982062780201</v>
      </c>
      <c r="BL8" s="14">
        <v>30.390403587443899</v>
      </c>
      <c r="BM8" s="14">
        <v>31.619865470852002</v>
      </c>
      <c r="BN8" s="14">
        <v>23.849506726457399</v>
      </c>
      <c r="BO8" s="14">
        <v>27.1885650224215</v>
      </c>
      <c r="BP8" s="14">
        <v>27.612062780269</v>
      </c>
      <c r="BR8" s="7">
        <v>3</v>
      </c>
      <c r="BS8" s="17">
        <v>0.99804402597409103</v>
      </c>
      <c r="BT8" s="17">
        <v>1.01267449292395</v>
      </c>
      <c r="BU8" s="17">
        <v>1.0008004814292999</v>
      </c>
      <c r="BV8" s="17">
        <v>0.99623724342384401</v>
      </c>
      <c r="BW8" s="17">
        <v>0.99587046860277795</v>
      </c>
      <c r="BX8" s="17">
        <v>0.99976599843515901</v>
      </c>
      <c r="BY8" s="17">
        <v>0.99915884216742401</v>
      </c>
      <c r="BZ8" s="17">
        <v>0.99339572865676995</v>
      </c>
      <c r="CA8" s="17">
        <v>0.99581434866204399</v>
      </c>
      <c r="CB8" s="17">
        <v>0.99260023628537997</v>
      </c>
      <c r="CC8" s="17">
        <v>0.98882938297503398</v>
      </c>
      <c r="CD8" s="17">
        <v>1.00590491499687</v>
      </c>
      <c r="CE8" s="17">
        <v>0.99977888093012801</v>
      </c>
      <c r="CF8" s="14"/>
    </row>
    <row r="9" spans="1:84">
      <c r="B9">
        <v>6</v>
      </c>
      <c r="C9">
        <v>4</v>
      </c>
      <c r="D9">
        <v>3</v>
      </c>
      <c r="E9">
        <v>6</v>
      </c>
      <c r="F9">
        <v>5</v>
      </c>
      <c r="G9">
        <v>6</v>
      </c>
      <c r="H9">
        <v>2</v>
      </c>
      <c r="I9">
        <v>2</v>
      </c>
      <c r="J9">
        <v>7</v>
      </c>
      <c r="K9">
        <v>8</v>
      </c>
      <c r="L9">
        <v>4</v>
      </c>
      <c r="M9">
        <v>4</v>
      </c>
      <c r="N9">
        <v>8</v>
      </c>
      <c r="O9">
        <v>7</v>
      </c>
      <c r="P9">
        <v>2</v>
      </c>
      <c r="Q9">
        <v>8</v>
      </c>
      <c r="R9">
        <v>7</v>
      </c>
      <c r="S9">
        <v>2</v>
      </c>
      <c r="T9">
        <v>3</v>
      </c>
      <c r="U9">
        <v>9</v>
      </c>
      <c r="V9">
        <v>9</v>
      </c>
      <c r="W9">
        <v>8</v>
      </c>
      <c r="X9">
        <v>7</v>
      </c>
      <c r="Y9">
        <v>2</v>
      </c>
      <c r="Z9">
        <v>6</v>
      </c>
      <c r="AA9">
        <v>4</v>
      </c>
      <c r="AB9">
        <v>4</v>
      </c>
      <c r="AC9">
        <v>2</v>
      </c>
      <c r="AD9">
        <v>2</v>
      </c>
      <c r="AE9">
        <v>7</v>
      </c>
      <c r="AF9">
        <v>8</v>
      </c>
      <c r="AG9">
        <v>7</v>
      </c>
      <c r="AH9">
        <v>2</v>
      </c>
      <c r="AI9">
        <v>7</v>
      </c>
      <c r="AJ9">
        <v>3</v>
      </c>
      <c r="AK9">
        <v>7</v>
      </c>
      <c r="AM9" s="7">
        <v>5</v>
      </c>
      <c r="AN9" s="4">
        <f t="shared" si="0"/>
        <v>1.6666666666666666E-2</v>
      </c>
      <c r="AO9" s="4">
        <f t="shared" si="1"/>
        <v>4.4444444444444446E-2</v>
      </c>
      <c r="AP9" s="4">
        <f t="shared" si="2"/>
        <v>6.6666666666666666E-2</v>
      </c>
      <c r="AQ9" s="4">
        <f t="shared" si="3"/>
        <v>0</v>
      </c>
      <c r="AR9" s="4">
        <f t="shared" si="4"/>
        <v>0</v>
      </c>
      <c r="AS9" s="4">
        <f t="shared" si="5"/>
        <v>1.1111111111111112E-2</v>
      </c>
      <c r="AT9" s="4">
        <f t="shared" si="6"/>
        <v>3.3333333333333333E-2</v>
      </c>
      <c r="AU9" s="4">
        <f t="shared" si="7"/>
        <v>5.5555555555555558E-3</v>
      </c>
      <c r="AV9" s="4">
        <f t="shared" si="8"/>
        <v>0</v>
      </c>
      <c r="AW9" s="4">
        <f t="shared" si="9"/>
        <v>4.4444444444444446E-2</v>
      </c>
      <c r="AX9" s="4">
        <f t="shared" si="10"/>
        <v>0</v>
      </c>
      <c r="AY9" s="4">
        <f t="shared" si="11"/>
        <v>9.4444444444444442E-2</v>
      </c>
      <c r="AZ9" s="46">
        <f t="shared" si="12"/>
        <v>0.2638888888888889</v>
      </c>
      <c r="BC9" s="7">
        <v>4</v>
      </c>
      <c r="BD9" s="14">
        <v>19.684518072289102</v>
      </c>
      <c r="BE9" s="14">
        <v>28.842228915662599</v>
      </c>
      <c r="BF9" s="14">
        <v>30.0592168674698</v>
      </c>
      <c r="BG9" s="14">
        <v>23.9010843373493</v>
      </c>
      <c r="BH9" s="14">
        <v>25.2156024096385</v>
      </c>
      <c r="BI9" s="14">
        <v>19.962108433734901</v>
      </c>
      <c r="BJ9" s="14">
        <v>26.968915662650598</v>
      </c>
      <c r="BK9" s="14">
        <v>22.144277108433698</v>
      </c>
      <c r="BL9" s="14">
        <v>28.998734939759</v>
      </c>
      <c r="BM9" s="14">
        <v>32.226325301204803</v>
      </c>
      <c r="BN9" s="14">
        <v>22.6422891566265</v>
      </c>
      <c r="BO9" s="14">
        <v>27.385843373493898</v>
      </c>
      <c r="BP9" s="14">
        <v>28.0695180722891</v>
      </c>
      <c r="BR9" s="7">
        <v>4</v>
      </c>
      <c r="BS9" s="17">
        <v>1.0062767989063099</v>
      </c>
      <c r="BT9" s="17">
        <v>1.01449525207151</v>
      </c>
      <c r="BU9" s="17">
        <v>1.0075706294294799</v>
      </c>
      <c r="BV9" s="17">
        <v>1.01013160382851</v>
      </c>
      <c r="BW9" s="17">
        <v>1.0047439502428801</v>
      </c>
      <c r="BX9" s="17">
        <v>1.0061078027888599</v>
      </c>
      <c r="BY9" s="17">
        <v>1.01120811176564</v>
      </c>
      <c r="BZ9" s="17">
        <v>1.0053315364840201</v>
      </c>
      <c r="CA9" s="17">
        <v>1.00355485131098</v>
      </c>
      <c r="CB9" s="17">
        <v>1.0023770422381899</v>
      </c>
      <c r="CC9" s="17">
        <v>1.0084814271031499</v>
      </c>
      <c r="CD9" s="17">
        <v>1.0042125045721499</v>
      </c>
      <c r="CE9" s="17">
        <v>0.999482781562128</v>
      </c>
      <c r="CF9" s="14"/>
    </row>
    <row r="10" spans="1:84">
      <c r="B10">
        <v>8</v>
      </c>
      <c r="C10">
        <v>4</v>
      </c>
      <c r="D10">
        <v>3</v>
      </c>
      <c r="E10">
        <v>2</v>
      </c>
      <c r="F10">
        <v>5</v>
      </c>
      <c r="G10">
        <v>6</v>
      </c>
      <c r="H10">
        <v>2</v>
      </c>
      <c r="I10">
        <v>2</v>
      </c>
      <c r="J10">
        <v>7</v>
      </c>
      <c r="K10">
        <v>8</v>
      </c>
      <c r="L10">
        <v>4</v>
      </c>
      <c r="M10">
        <v>4</v>
      </c>
      <c r="N10">
        <v>6</v>
      </c>
      <c r="O10">
        <v>4</v>
      </c>
      <c r="P10">
        <v>3</v>
      </c>
      <c r="Q10">
        <v>6</v>
      </c>
      <c r="R10">
        <v>4</v>
      </c>
      <c r="S10">
        <v>3</v>
      </c>
      <c r="T10">
        <v>7</v>
      </c>
      <c r="U10">
        <v>9</v>
      </c>
      <c r="V10">
        <v>9</v>
      </c>
      <c r="W10">
        <v>6</v>
      </c>
      <c r="X10">
        <v>7</v>
      </c>
      <c r="Y10">
        <v>5</v>
      </c>
      <c r="Z10">
        <v>3</v>
      </c>
      <c r="AA10">
        <v>8</v>
      </c>
      <c r="AB10">
        <v>3</v>
      </c>
      <c r="AC10">
        <v>7</v>
      </c>
      <c r="AD10">
        <v>9</v>
      </c>
      <c r="AE10">
        <v>1</v>
      </c>
      <c r="AF10">
        <v>8</v>
      </c>
      <c r="AG10">
        <v>7</v>
      </c>
      <c r="AH10">
        <v>5</v>
      </c>
      <c r="AI10">
        <v>11</v>
      </c>
      <c r="AJ10">
        <v>3</v>
      </c>
      <c r="AK10">
        <v>1</v>
      </c>
      <c r="AM10" s="7">
        <v>6</v>
      </c>
      <c r="AN10" s="4">
        <f t="shared" si="0"/>
        <v>0.45</v>
      </c>
      <c r="AO10" s="4">
        <f t="shared" si="1"/>
        <v>0.24444444444444444</v>
      </c>
      <c r="AP10" s="4">
        <f t="shared" si="2"/>
        <v>0.16666666666666666</v>
      </c>
      <c r="AQ10" s="4">
        <f t="shared" si="3"/>
        <v>0.41666666666666669</v>
      </c>
      <c r="AR10" s="4">
        <f t="shared" si="4"/>
        <v>0.41111111111111109</v>
      </c>
      <c r="AS10" s="4">
        <f t="shared" si="5"/>
        <v>0.45555555555555555</v>
      </c>
      <c r="AT10" s="4">
        <f t="shared" si="6"/>
        <v>0.22222222222222221</v>
      </c>
      <c r="AU10" s="4">
        <f t="shared" si="7"/>
        <v>0.53333333333333333</v>
      </c>
      <c r="AV10" s="4">
        <f t="shared" si="8"/>
        <v>0.55555555555555558</v>
      </c>
      <c r="AW10" s="4">
        <f t="shared" si="9"/>
        <v>0.2722222222222222</v>
      </c>
      <c r="AX10" s="4">
        <f t="shared" si="10"/>
        <v>0.57222222222222219</v>
      </c>
      <c r="AY10" s="4">
        <f t="shared" si="11"/>
        <v>0.20555555555555555</v>
      </c>
      <c r="AZ10" s="46">
        <f t="shared" si="12"/>
        <v>3.7546296296296298</v>
      </c>
      <c r="BC10" s="7">
        <v>5</v>
      </c>
      <c r="BD10" s="14">
        <v>19.732027027027002</v>
      </c>
      <c r="BE10" s="14">
        <v>29.396756756756702</v>
      </c>
      <c r="BF10" s="14">
        <v>30.284504504504401</v>
      </c>
      <c r="BG10" s="14">
        <v>23.668468468468401</v>
      </c>
      <c r="BH10" s="14">
        <v>25.0047297297297</v>
      </c>
      <c r="BI10" s="14">
        <v>19.9685135135135</v>
      </c>
      <c r="BJ10" s="14">
        <v>26.933018018017901</v>
      </c>
      <c r="BK10" s="14">
        <v>22.191936936936902</v>
      </c>
      <c r="BL10" s="14">
        <v>28.0961711711711</v>
      </c>
      <c r="BM10" s="14">
        <v>31.7489189189189</v>
      </c>
      <c r="BN10" s="14">
        <v>22.368018018017999</v>
      </c>
      <c r="BO10" s="14">
        <v>27.497252252252199</v>
      </c>
      <c r="BP10" s="14">
        <v>28.0147747747748</v>
      </c>
      <c r="BR10" s="7">
        <v>5</v>
      </c>
      <c r="BS10" s="17">
        <v>1.0051136183709699</v>
      </c>
      <c r="BT10" s="17">
        <v>1.0117079746934099</v>
      </c>
      <c r="BU10" s="17">
        <v>1.0085525258955499</v>
      </c>
      <c r="BV10" s="17">
        <v>1.01781969299478</v>
      </c>
      <c r="BW10" s="17">
        <v>1.01037124184636</v>
      </c>
      <c r="BX10" s="17">
        <v>1.00633608963614</v>
      </c>
      <c r="BY10" s="17">
        <v>1.0121937386740101</v>
      </c>
      <c r="BZ10" s="17">
        <v>1.0004401008255499</v>
      </c>
      <c r="CA10" s="17">
        <v>1.02499504124553</v>
      </c>
      <c r="CB10" s="17">
        <v>1.0149278159723201</v>
      </c>
      <c r="CC10" s="17">
        <v>1.01714752948818</v>
      </c>
      <c r="CD10" s="17">
        <v>0.99930583794655203</v>
      </c>
      <c r="CE10" s="17">
        <v>1.00229761116712</v>
      </c>
      <c r="CF10" s="14"/>
    </row>
    <row r="11" spans="1:84">
      <c r="B11">
        <v>8</v>
      </c>
      <c r="C11">
        <v>4</v>
      </c>
      <c r="D11">
        <v>3</v>
      </c>
      <c r="E11">
        <v>2</v>
      </c>
      <c r="F11">
        <v>5</v>
      </c>
      <c r="G11">
        <v>6</v>
      </c>
      <c r="H11">
        <v>10</v>
      </c>
      <c r="I11">
        <v>2</v>
      </c>
      <c r="J11">
        <v>7</v>
      </c>
      <c r="K11">
        <v>6</v>
      </c>
      <c r="L11">
        <v>7</v>
      </c>
      <c r="M11">
        <v>2</v>
      </c>
      <c r="N11">
        <v>8</v>
      </c>
      <c r="O11">
        <v>4</v>
      </c>
      <c r="P11">
        <v>3</v>
      </c>
      <c r="Q11">
        <v>8</v>
      </c>
      <c r="R11">
        <v>4</v>
      </c>
      <c r="S11">
        <v>3</v>
      </c>
      <c r="T11">
        <v>7</v>
      </c>
      <c r="U11">
        <v>9</v>
      </c>
      <c r="V11">
        <v>9</v>
      </c>
      <c r="W11">
        <v>6</v>
      </c>
      <c r="X11">
        <v>7</v>
      </c>
      <c r="Y11">
        <v>5</v>
      </c>
      <c r="Z11">
        <v>3</v>
      </c>
      <c r="AA11">
        <v>8</v>
      </c>
      <c r="AB11">
        <v>4</v>
      </c>
      <c r="AC11">
        <v>7</v>
      </c>
      <c r="AD11">
        <v>3</v>
      </c>
      <c r="AE11">
        <v>4</v>
      </c>
      <c r="AF11">
        <v>8</v>
      </c>
      <c r="AG11">
        <v>4</v>
      </c>
      <c r="AH11">
        <v>2</v>
      </c>
      <c r="AI11">
        <v>5</v>
      </c>
      <c r="AJ11">
        <v>3</v>
      </c>
      <c r="AK11">
        <v>6</v>
      </c>
      <c r="AM11" s="7">
        <v>7</v>
      </c>
      <c r="AN11" s="4">
        <f t="shared" si="0"/>
        <v>3.3333333333333333E-2</v>
      </c>
      <c r="AO11" s="4">
        <f t="shared" si="1"/>
        <v>1.1111111111111112E-2</v>
      </c>
      <c r="AP11" s="4">
        <f t="shared" si="2"/>
        <v>3.888888888888889E-2</v>
      </c>
      <c r="AQ11" s="4">
        <f t="shared" si="3"/>
        <v>6.1111111111111109E-2</v>
      </c>
      <c r="AR11" s="4">
        <f t="shared" si="4"/>
        <v>2.2222222222222223E-2</v>
      </c>
      <c r="AS11" s="4">
        <f t="shared" si="5"/>
        <v>2.7777777777777776E-2</v>
      </c>
      <c r="AT11" s="4">
        <f t="shared" si="6"/>
        <v>0.10555555555555556</v>
      </c>
      <c r="AU11" s="4">
        <f t="shared" si="7"/>
        <v>5.5555555555555558E-3</v>
      </c>
      <c r="AV11" s="4">
        <f t="shared" si="8"/>
        <v>2.2222222222222223E-2</v>
      </c>
      <c r="AW11" s="4">
        <f t="shared" si="9"/>
        <v>0.17777777777777778</v>
      </c>
      <c r="AX11" s="4">
        <f t="shared" si="10"/>
        <v>1.1111111111111112E-2</v>
      </c>
      <c r="AY11" s="4">
        <f t="shared" si="11"/>
        <v>0.15555555555555556</v>
      </c>
      <c r="AZ11" s="46">
        <f t="shared" si="12"/>
        <v>0.56018518518518512</v>
      </c>
      <c r="BC11" s="7">
        <v>6</v>
      </c>
      <c r="BD11" s="14">
        <v>20.369465753424599</v>
      </c>
      <c r="BE11" s="14">
        <v>27.413945205479401</v>
      </c>
      <c r="BF11" s="14">
        <v>28.759328767123201</v>
      </c>
      <c r="BG11" s="14">
        <v>25.042876712328699</v>
      </c>
      <c r="BH11" s="14">
        <v>26.499493150684899</v>
      </c>
      <c r="BI11" s="14">
        <v>20.753767123287599</v>
      </c>
      <c r="BJ11" s="14">
        <v>27.3494657534246</v>
      </c>
      <c r="BK11" s="14">
        <v>22.980972602739701</v>
      </c>
      <c r="BL11" s="14">
        <v>31.096150684931501</v>
      </c>
      <c r="BM11" s="14">
        <v>31.578698630136898</v>
      </c>
      <c r="BN11" s="14">
        <v>24.350410958904099</v>
      </c>
      <c r="BO11" s="14">
        <v>27.1990821917808</v>
      </c>
      <c r="BP11" s="14">
        <v>27.4484931506849</v>
      </c>
      <c r="BR11" s="7">
        <v>6</v>
      </c>
      <c r="BS11" s="17">
        <v>0.98542968153001098</v>
      </c>
      <c r="BT11" s="17">
        <v>0.992610141449497</v>
      </c>
      <c r="BU11" s="17">
        <v>0.98698574115484405</v>
      </c>
      <c r="BV11" s="17">
        <v>0.98215661597313397</v>
      </c>
      <c r="BW11" s="17">
        <v>0.99003378092458705</v>
      </c>
      <c r="BX11" s="17">
        <v>0.98479253325345095</v>
      </c>
      <c r="BY11" s="17">
        <v>0.99373668903864198</v>
      </c>
      <c r="BZ11" s="17">
        <v>0.98922680480204705</v>
      </c>
      <c r="CA11" s="17">
        <v>0.97331848832034595</v>
      </c>
      <c r="CB11" s="17">
        <v>0.97576141720516696</v>
      </c>
      <c r="CC11" s="17">
        <v>0.97604257992932097</v>
      </c>
      <c r="CD11" s="17">
        <v>0.99879936649962897</v>
      </c>
      <c r="CE11" s="17">
        <v>0.99950079249239698</v>
      </c>
      <c r="CF11" s="14"/>
    </row>
    <row r="12" spans="1:84">
      <c r="B12">
        <v>2</v>
      </c>
      <c r="C12">
        <v>1</v>
      </c>
      <c r="D12">
        <v>7</v>
      </c>
      <c r="E12">
        <v>5</v>
      </c>
      <c r="F12">
        <v>5</v>
      </c>
      <c r="G12">
        <v>6</v>
      </c>
      <c r="H12">
        <v>2</v>
      </c>
      <c r="I12">
        <v>5</v>
      </c>
      <c r="J12">
        <v>6</v>
      </c>
      <c r="K12">
        <v>4</v>
      </c>
      <c r="L12">
        <v>3</v>
      </c>
      <c r="M12">
        <v>7</v>
      </c>
      <c r="N12">
        <v>8</v>
      </c>
      <c r="O12">
        <v>4</v>
      </c>
      <c r="P12">
        <v>3</v>
      </c>
      <c r="Q12">
        <v>8</v>
      </c>
      <c r="R12">
        <v>4</v>
      </c>
      <c r="S12">
        <v>3</v>
      </c>
      <c r="T12">
        <v>2</v>
      </c>
      <c r="U12">
        <v>2</v>
      </c>
      <c r="V12">
        <v>7</v>
      </c>
      <c r="W12">
        <v>8</v>
      </c>
      <c r="X12">
        <v>7</v>
      </c>
      <c r="Y12">
        <v>5</v>
      </c>
      <c r="Z12">
        <v>6</v>
      </c>
      <c r="AA12">
        <v>8</v>
      </c>
      <c r="AB12">
        <v>3</v>
      </c>
      <c r="AC12">
        <v>1</v>
      </c>
      <c r="AD12">
        <v>3</v>
      </c>
      <c r="AE12">
        <v>4</v>
      </c>
      <c r="AF12">
        <v>9</v>
      </c>
      <c r="AG12">
        <v>4</v>
      </c>
      <c r="AH12">
        <v>5</v>
      </c>
      <c r="AI12">
        <v>8</v>
      </c>
      <c r="AJ12">
        <v>9</v>
      </c>
      <c r="AK12">
        <v>9</v>
      </c>
      <c r="AM12" s="7">
        <v>8</v>
      </c>
      <c r="AN12" s="4">
        <f t="shared" si="0"/>
        <v>0.16666666666666666</v>
      </c>
      <c r="AO12" s="4">
        <f t="shared" si="1"/>
        <v>0</v>
      </c>
      <c r="AP12" s="4">
        <f t="shared" si="2"/>
        <v>5.5555555555555558E-3</v>
      </c>
      <c r="AQ12" s="4">
        <f t="shared" si="3"/>
        <v>0.2</v>
      </c>
      <c r="AR12" s="4">
        <f t="shared" si="4"/>
        <v>0.20555555555555555</v>
      </c>
      <c r="AS12" s="4">
        <f t="shared" si="5"/>
        <v>0.19444444444444445</v>
      </c>
      <c r="AT12" s="4">
        <f t="shared" si="6"/>
        <v>5.5555555555555552E-2</v>
      </c>
      <c r="AU12" s="4">
        <f t="shared" si="7"/>
        <v>0.2</v>
      </c>
      <c r="AV12" s="4">
        <f t="shared" si="8"/>
        <v>0.18333333333333332</v>
      </c>
      <c r="AW12" s="4">
        <f t="shared" si="9"/>
        <v>6.6666666666666666E-2</v>
      </c>
      <c r="AX12" s="4">
        <f t="shared" si="10"/>
        <v>0.17222222222222222</v>
      </c>
      <c r="AY12" s="4">
        <f t="shared" si="11"/>
        <v>0.13333333333333333</v>
      </c>
      <c r="AZ12" s="46">
        <f t="shared" si="12"/>
        <v>1.3194444444444444</v>
      </c>
      <c r="BC12" s="7">
        <v>7</v>
      </c>
      <c r="BD12" s="14">
        <v>19.676954314720799</v>
      </c>
      <c r="BE12" s="14">
        <v>28.622106598984701</v>
      </c>
      <c r="BF12" s="14">
        <v>29.798705583756298</v>
      </c>
      <c r="BG12" s="14">
        <v>24.363147208121699</v>
      </c>
      <c r="BH12" s="14">
        <v>25.462994923857799</v>
      </c>
      <c r="BI12" s="14">
        <v>19.998451776649699</v>
      </c>
      <c r="BJ12" s="14">
        <v>27.323984771573599</v>
      </c>
      <c r="BK12" s="14">
        <v>22.3004822335025</v>
      </c>
      <c r="BL12" s="14">
        <v>29.4402538071066</v>
      </c>
      <c r="BM12" s="14">
        <v>32.103781725888297</v>
      </c>
      <c r="BN12" s="14">
        <v>22.928984771573599</v>
      </c>
      <c r="BO12" s="14">
        <v>27.552868020304501</v>
      </c>
      <c r="BP12" s="14">
        <v>27.918807106598901</v>
      </c>
      <c r="BR12" s="7">
        <v>7</v>
      </c>
      <c r="BS12" s="17">
        <v>1.00649449483536</v>
      </c>
      <c r="BT12" s="17">
        <v>0.99469726843318196</v>
      </c>
      <c r="BU12" s="17">
        <v>0.99607346276834796</v>
      </c>
      <c r="BV12" s="17">
        <v>0.99832481275182094</v>
      </c>
      <c r="BW12" s="17">
        <v>1.0054428159292099</v>
      </c>
      <c r="BX12" s="17">
        <v>1.00559583862098</v>
      </c>
      <c r="BY12" s="17">
        <v>1.00149571160982</v>
      </c>
      <c r="BZ12" s="17">
        <v>1.0033521541080299</v>
      </c>
      <c r="CA12" s="17">
        <v>1.00514106602752</v>
      </c>
      <c r="CB12" s="17">
        <v>1.0001097288946199</v>
      </c>
      <c r="CC12" s="17">
        <v>1.00557655594615</v>
      </c>
      <c r="CD12" s="17">
        <v>0.99794573337729198</v>
      </c>
      <c r="CE12" s="17">
        <v>1.0000946386086</v>
      </c>
      <c r="CF12" s="14"/>
    </row>
    <row r="13" spans="1:84">
      <c r="B13">
        <v>6</v>
      </c>
      <c r="C13">
        <v>7</v>
      </c>
      <c r="D13">
        <v>3</v>
      </c>
      <c r="E13">
        <v>2</v>
      </c>
      <c r="F13">
        <v>5</v>
      </c>
      <c r="G13">
        <v>6</v>
      </c>
      <c r="H13">
        <v>6</v>
      </c>
      <c r="I13">
        <v>5</v>
      </c>
      <c r="J13">
        <v>6</v>
      </c>
      <c r="K13">
        <v>6</v>
      </c>
      <c r="L13">
        <v>7</v>
      </c>
      <c r="M13">
        <v>3</v>
      </c>
      <c r="N13">
        <v>6</v>
      </c>
      <c r="O13">
        <v>4</v>
      </c>
      <c r="P13">
        <v>3</v>
      </c>
      <c r="Q13">
        <v>6</v>
      </c>
      <c r="R13">
        <v>4</v>
      </c>
      <c r="S13">
        <v>3</v>
      </c>
      <c r="T13">
        <v>7</v>
      </c>
      <c r="U13">
        <v>4</v>
      </c>
      <c r="V13">
        <v>8</v>
      </c>
      <c r="W13">
        <v>8</v>
      </c>
      <c r="X13">
        <v>7</v>
      </c>
      <c r="Y13">
        <v>5</v>
      </c>
      <c r="Z13">
        <v>6</v>
      </c>
      <c r="AA13">
        <v>7</v>
      </c>
      <c r="AB13">
        <v>3</v>
      </c>
      <c r="AC13">
        <v>8</v>
      </c>
      <c r="AD13">
        <v>4</v>
      </c>
      <c r="AE13">
        <v>3</v>
      </c>
      <c r="AF13">
        <v>6</v>
      </c>
      <c r="AG13">
        <v>8</v>
      </c>
      <c r="AH13">
        <v>3</v>
      </c>
      <c r="AI13">
        <v>8</v>
      </c>
      <c r="AJ13">
        <v>9</v>
      </c>
      <c r="AK13">
        <v>1</v>
      </c>
      <c r="AM13" s="7">
        <v>9</v>
      </c>
      <c r="AN13" s="4">
        <f t="shared" si="0"/>
        <v>6.6666666666666666E-2</v>
      </c>
      <c r="AO13" s="4">
        <f t="shared" si="1"/>
        <v>0</v>
      </c>
      <c r="AP13" s="4">
        <f t="shared" si="2"/>
        <v>2.2222222222222223E-2</v>
      </c>
      <c r="AQ13" s="4">
        <f t="shared" si="3"/>
        <v>0.12222222222222222</v>
      </c>
      <c r="AR13" s="4">
        <f t="shared" si="4"/>
        <v>0.16666666666666666</v>
      </c>
      <c r="AS13" s="4">
        <f t="shared" si="5"/>
        <v>8.3333333333333329E-2</v>
      </c>
      <c r="AT13" s="4">
        <f t="shared" si="6"/>
        <v>0.05</v>
      </c>
      <c r="AU13" s="4">
        <f t="shared" si="7"/>
        <v>7.7777777777777779E-2</v>
      </c>
      <c r="AV13" s="4">
        <f t="shared" si="8"/>
        <v>7.2222222222222215E-2</v>
      </c>
      <c r="AW13" s="4">
        <f t="shared" si="9"/>
        <v>1.1111111111111112E-2</v>
      </c>
      <c r="AX13" s="4">
        <f t="shared" si="10"/>
        <v>6.1111111111111109E-2</v>
      </c>
      <c r="AY13" s="4">
        <f t="shared" si="11"/>
        <v>8.3333333333333329E-2</v>
      </c>
      <c r="AZ13" s="46">
        <f t="shared" si="12"/>
        <v>0.68055555555555547</v>
      </c>
      <c r="BC13" s="7">
        <v>8</v>
      </c>
      <c r="BD13" s="14">
        <v>20.233804347825998</v>
      </c>
      <c r="BE13" s="14">
        <v>26.5152898550724</v>
      </c>
      <c r="BF13" s="14">
        <v>27.974746376811499</v>
      </c>
      <c r="BG13" s="14">
        <v>25.003768115942002</v>
      </c>
      <c r="BH13" s="14">
        <v>26.8180797101449</v>
      </c>
      <c r="BI13" s="14">
        <v>20.625579710144901</v>
      </c>
      <c r="BJ13" s="14">
        <v>27.2944927536231</v>
      </c>
      <c r="BK13" s="14">
        <v>23.1404710144927</v>
      </c>
      <c r="BL13" s="14">
        <v>30.898985507246302</v>
      </c>
      <c r="BM13" s="14">
        <v>30.789420289854998</v>
      </c>
      <c r="BN13" s="14">
        <v>24.299420289855</v>
      </c>
      <c r="BO13" s="14">
        <v>27.1984420289855</v>
      </c>
      <c r="BP13" s="14">
        <v>27.2622463768115</v>
      </c>
      <c r="BR13" s="7">
        <v>8</v>
      </c>
      <c r="BS13" s="17">
        <v>0.99346078156291295</v>
      </c>
      <c r="BT13" s="17">
        <v>0.99393256549914699</v>
      </c>
      <c r="BU13" s="17">
        <v>0.99240110684050298</v>
      </c>
      <c r="BV13" s="17">
        <v>0.98942589701084105</v>
      </c>
      <c r="BW13" s="17">
        <v>0.98908049996637903</v>
      </c>
      <c r="BX13" s="17">
        <v>0.99331397236945795</v>
      </c>
      <c r="BY13" s="17">
        <v>0.99594980114222897</v>
      </c>
      <c r="BZ13" s="17">
        <v>0.98934540283453498</v>
      </c>
      <c r="CA13" s="17">
        <v>0.99475202217893399</v>
      </c>
      <c r="CB13" s="17">
        <v>0.99468715153450604</v>
      </c>
      <c r="CC13" s="17">
        <v>0.98827484250587505</v>
      </c>
      <c r="CD13" s="17">
        <v>0.99852232530068696</v>
      </c>
      <c r="CE13" s="17">
        <v>1.0013977129114799</v>
      </c>
      <c r="CF13" s="14"/>
    </row>
    <row r="14" spans="1:84">
      <c r="B14">
        <v>6</v>
      </c>
      <c r="C14">
        <v>7</v>
      </c>
      <c r="D14">
        <v>2</v>
      </c>
      <c r="E14">
        <v>2</v>
      </c>
      <c r="F14">
        <v>5</v>
      </c>
      <c r="G14">
        <v>6</v>
      </c>
      <c r="H14">
        <v>2</v>
      </c>
      <c r="I14">
        <v>5</v>
      </c>
      <c r="J14">
        <v>6</v>
      </c>
      <c r="K14">
        <v>6</v>
      </c>
      <c r="L14">
        <v>9</v>
      </c>
      <c r="M14">
        <v>4</v>
      </c>
      <c r="N14">
        <v>8</v>
      </c>
      <c r="O14">
        <v>4</v>
      </c>
      <c r="P14">
        <v>3</v>
      </c>
      <c r="Q14">
        <v>2</v>
      </c>
      <c r="R14">
        <v>1</v>
      </c>
      <c r="S14">
        <v>7</v>
      </c>
      <c r="T14">
        <v>6</v>
      </c>
      <c r="U14">
        <v>9</v>
      </c>
      <c r="V14">
        <v>9</v>
      </c>
      <c r="W14">
        <v>6</v>
      </c>
      <c r="X14">
        <v>7</v>
      </c>
      <c r="Y14">
        <v>2</v>
      </c>
      <c r="Z14">
        <v>6</v>
      </c>
      <c r="AA14">
        <v>7</v>
      </c>
      <c r="AB14">
        <v>3</v>
      </c>
      <c r="AC14">
        <v>8</v>
      </c>
      <c r="AD14">
        <v>4</v>
      </c>
      <c r="AE14">
        <v>3</v>
      </c>
      <c r="AF14">
        <v>6</v>
      </c>
      <c r="AG14">
        <v>7</v>
      </c>
      <c r="AH14">
        <v>3</v>
      </c>
      <c r="AI14">
        <v>7</v>
      </c>
      <c r="AJ14">
        <v>9</v>
      </c>
      <c r="AK14">
        <v>1</v>
      </c>
      <c r="AM14" s="7">
        <v>10</v>
      </c>
      <c r="AN14" s="4">
        <f t="shared" si="0"/>
        <v>1.1111111111111112E-2</v>
      </c>
      <c r="AO14" s="4">
        <f t="shared" si="1"/>
        <v>2.7777777777777776E-2</v>
      </c>
      <c r="AP14" s="4">
        <f t="shared" si="2"/>
        <v>8.3333333333333329E-2</v>
      </c>
      <c r="AQ14" s="4">
        <f t="shared" si="3"/>
        <v>1.1111111111111112E-2</v>
      </c>
      <c r="AR14" s="4">
        <f t="shared" si="4"/>
        <v>0</v>
      </c>
      <c r="AS14" s="4">
        <f t="shared" si="5"/>
        <v>1.6666666666666666E-2</v>
      </c>
      <c r="AT14" s="4">
        <f t="shared" si="6"/>
        <v>2.2222222222222223E-2</v>
      </c>
      <c r="AU14" s="4">
        <f t="shared" si="7"/>
        <v>5.5555555555555558E-3</v>
      </c>
      <c r="AV14" s="4">
        <f t="shared" si="8"/>
        <v>5.5555555555555558E-3</v>
      </c>
      <c r="AW14" s="4">
        <f t="shared" si="9"/>
        <v>6.1111111111111109E-2</v>
      </c>
      <c r="AX14" s="4">
        <f t="shared" si="10"/>
        <v>5.5555555555555558E-3</v>
      </c>
      <c r="AY14" s="4">
        <f t="shared" si="11"/>
        <v>0</v>
      </c>
      <c r="AZ14" s="46">
        <f t="shared" si="12"/>
        <v>0.20833333333333334</v>
      </c>
      <c r="BC14" s="7">
        <v>9</v>
      </c>
      <c r="BD14" s="14">
        <v>19.873140495867698</v>
      </c>
      <c r="BE14" s="14">
        <v>26.154600550964101</v>
      </c>
      <c r="BF14" s="14">
        <v>27.4182093663911</v>
      </c>
      <c r="BG14" s="14">
        <v>24.671460055096301</v>
      </c>
      <c r="BH14" s="14">
        <v>26.4179614325068</v>
      </c>
      <c r="BI14" s="14">
        <v>20.254297520661101</v>
      </c>
      <c r="BJ14" s="14">
        <v>27.083994490358101</v>
      </c>
      <c r="BK14" s="14">
        <v>22.554104683195501</v>
      </c>
      <c r="BL14" s="14">
        <v>30.434297520661101</v>
      </c>
      <c r="BM14" s="14">
        <v>29.882617079889801</v>
      </c>
      <c r="BN14" s="14">
        <v>23.650468319559199</v>
      </c>
      <c r="BO14" s="14">
        <v>27.118099173553698</v>
      </c>
      <c r="BP14" s="14">
        <v>27.273333333333301</v>
      </c>
      <c r="BR14" s="7">
        <v>9</v>
      </c>
      <c r="BS14" s="17">
        <v>1.01193012612138</v>
      </c>
      <c r="BT14" s="17">
        <v>1.00133332188225</v>
      </c>
      <c r="BU14" s="17">
        <v>1.0079440520843499</v>
      </c>
      <c r="BV14" s="17">
        <v>1.00286116458872</v>
      </c>
      <c r="BW14" s="17">
        <v>1.0055426874311999</v>
      </c>
      <c r="BX14" s="17">
        <v>1.0122555238090301</v>
      </c>
      <c r="BY14" s="17">
        <v>1.00105292228052</v>
      </c>
      <c r="BZ14" s="17">
        <v>1.0164044323921799</v>
      </c>
      <c r="CA14" s="17">
        <v>1.0117668138496101</v>
      </c>
      <c r="CB14" s="17">
        <v>1.0198332242086501</v>
      </c>
      <c r="CC14" s="17">
        <v>1.01831367857469</v>
      </c>
      <c r="CD14" s="17">
        <v>0.99973777771839001</v>
      </c>
      <c r="CE14" s="17">
        <v>0.99905192472024396</v>
      </c>
      <c r="CF14" s="14"/>
    </row>
    <row r="15" spans="1:84">
      <c r="B15">
        <v>6</v>
      </c>
      <c r="C15">
        <v>7</v>
      </c>
      <c r="D15">
        <v>2</v>
      </c>
      <c r="E15">
        <v>2</v>
      </c>
      <c r="F15">
        <v>5</v>
      </c>
      <c r="G15">
        <v>6</v>
      </c>
      <c r="H15">
        <v>2</v>
      </c>
      <c r="I15">
        <v>5</v>
      </c>
      <c r="J15">
        <v>6</v>
      </c>
      <c r="K15">
        <v>8</v>
      </c>
      <c r="L15">
        <v>4</v>
      </c>
      <c r="M15">
        <v>3</v>
      </c>
      <c r="N15">
        <v>8</v>
      </c>
      <c r="O15">
        <v>8</v>
      </c>
      <c r="P15">
        <v>3</v>
      </c>
      <c r="Q15">
        <v>6</v>
      </c>
      <c r="R15">
        <v>7</v>
      </c>
      <c r="S15">
        <v>3</v>
      </c>
      <c r="T15">
        <v>6</v>
      </c>
      <c r="U15">
        <v>3</v>
      </c>
      <c r="V15">
        <v>9</v>
      </c>
      <c r="W15">
        <v>6</v>
      </c>
      <c r="X15">
        <v>7</v>
      </c>
      <c r="Y15">
        <v>2</v>
      </c>
      <c r="Z15">
        <v>6</v>
      </c>
      <c r="AA15">
        <v>7</v>
      </c>
      <c r="AB15">
        <v>2</v>
      </c>
      <c r="AC15">
        <v>3</v>
      </c>
      <c r="AD15">
        <v>4</v>
      </c>
      <c r="AE15">
        <v>3</v>
      </c>
      <c r="AF15">
        <v>6</v>
      </c>
      <c r="AG15">
        <v>7</v>
      </c>
      <c r="AH15">
        <v>3</v>
      </c>
      <c r="AI15">
        <v>7</v>
      </c>
      <c r="AJ15">
        <v>9</v>
      </c>
      <c r="AK15">
        <v>1</v>
      </c>
      <c r="AM15" s="7">
        <v>11</v>
      </c>
      <c r="AN15" s="4">
        <f t="shared" si="0"/>
        <v>3.3333333333333333E-2</v>
      </c>
      <c r="AO15" s="4">
        <f t="shared" si="1"/>
        <v>0</v>
      </c>
      <c r="AP15" s="4">
        <f t="shared" si="2"/>
        <v>0</v>
      </c>
      <c r="AQ15" s="4">
        <f t="shared" si="3"/>
        <v>3.888888888888889E-2</v>
      </c>
      <c r="AR15" s="4">
        <f t="shared" si="4"/>
        <v>5.5555555555555552E-2</v>
      </c>
      <c r="AS15" s="4">
        <f t="shared" si="5"/>
        <v>1.1111111111111112E-2</v>
      </c>
      <c r="AT15" s="4">
        <f t="shared" si="6"/>
        <v>3.3333333333333333E-2</v>
      </c>
      <c r="AU15" s="4">
        <f t="shared" si="7"/>
        <v>3.3333333333333333E-2</v>
      </c>
      <c r="AV15" s="4">
        <f t="shared" si="8"/>
        <v>2.2222222222222223E-2</v>
      </c>
      <c r="AW15" s="4">
        <f t="shared" si="9"/>
        <v>5.5555555555555558E-3</v>
      </c>
      <c r="AX15" s="4">
        <f t="shared" si="10"/>
        <v>2.2222222222222223E-2</v>
      </c>
      <c r="AY15" s="4">
        <f t="shared" si="11"/>
        <v>0.05</v>
      </c>
      <c r="AZ15" s="46">
        <f t="shared" si="12"/>
        <v>0.25462962962962959</v>
      </c>
      <c r="BC15" s="7">
        <v>10</v>
      </c>
      <c r="BD15" s="14">
        <v>19.6739664804469</v>
      </c>
      <c r="BE15" s="14">
        <v>29.864357541899398</v>
      </c>
      <c r="BF15" s="14">
        <v>30.796145251396599</v>
      </c>
      <c r="BG15" s="14">
        <v>24.022458100558602</v>
      </c>
      <c r="BH15" s="14">
        <v>24.9544134078212</v>
      </c>
      <c r="BI15" s="14">
        <v>19.925754189944101</v>
      </c>
      <c r="BJ15" s="14">
        <v>26.988659217877</v>
      </c>
      <c r="BK15" s="14">
        <v>21.955083798882601</v>
      </c>
      <c r="BL15" s="14">
        <v>28.471731843575402</v>
      </c>
      <c r="BM15" s="14">
        <v>31.993128491619998</v>
      </c>
      <c r="BN15" s="14">
        <v>22.517150837988801</v>
      </c>
      <c r="BO15" s="14">
        <v>27.3227374301675</v>
      </c>
      <c r="BP15" s="14">
        <v>28.075586592178698</v>
      </c>
      <c r="BR15" s="7">
        <v>10</v>
      </c>
      <c r="BS15" s="17">
        <v>1.0109211209579201</v>
      </c>
      <c r="BT15" s="17">
        <v>1.0134017590300299</v>
      </c>
      <c r="BU15" s="17">
        <v>0.99933419505628696</v>
      </c>
      <c r="BV15" s="17">
        <v>1.0030593775413501</v>
      </c>
      <c r="BW15" s="17">
        <v>1.0094848787727799</v>
      </c>
      <c r="BX15" s="17">
        <v>1.01118232280283</v>
      </c>
      <c r="BY15" s="17">
        <v>1.0113841340882701</v>
      </c>
      <c r="BZ15" s="17">
        <v>1.0074768164926799</v>
      </c>
      <c r="CA15" s="17">
        <v>1.00374630536469</v>
      </c>
      <c r="CB15" s="17">
        <v>1.0006286713819901</v>
      </c>
      <c r="CC15" s="17">
        <v>1.0087912106088199</v>
      </c>
      <c r="CD15" s="17">
        <v>1.00317903903024</v>
      </c>
      <c r="CE15" s="17">
        <v>0.99979259745891202</v>
      </c>
      <c r="CF15" s="17"/>
    </row>
    <row r="16" spans="1:84">
      <c r="B16">
        <v>11</v>
      </c>
      <c r="C16">
        <v>7</v>
      </c>
      <c r="D16">
        <v>4</v>
      </c>
      <c r="E16">
        <v>2</v>
      </c>
      <c r="F16">
        <v>5</v>
      </c>
      <c r="G16">
        <v>6</v>
      </c>
      <c r="H16">
        <v>2</v>
      </c>
      <c r="I16">
        <v>5</v>
      </c>
      <c r="J16">
        <v>6</v>
      </c>
      <c r="K16">
        <v>6</v>
      </c>
      <c r="L16">
        <v>4</v>
      </c>
      <c r="M16">
        <v>4</v>
      </c>
      <c r="N16">
        <v>6</v>
      </c>
      <c r="O16">
        <v>8</v>
      </c>
      <c r="P16">
        <v>5</v>
      </c>
      <c r="Q16">
        <v>6</v>
      </c>
      <c r="R16">
        <v>7</v>
      </c>
      <c r="S16">
        <v>2</v>
      </c>
      <c r="T16">
        <v>6</v>
      </c>
      <c r="U16">
        <v>3</v>
      </c>
      <c r="V16">
        <v>9</v>
      </c>
      <c r="W16">
        <v>11</v>
      </c>
      <c r="X16">
        <v>7</v>
      </c>
      <c r="Y16">
        <v>4</v>
      </c>
      <c r="Z16">
        <v>6</v>
      </c>
      <c r="AA16">
        <v>7</v>
      </c>
      <c r="AB16">
        <v>2</v>
      </c>
      <c r="AC16">
        <v>3</v>
      </c>
      <c r="AD16">
        <v>4</v>
      </c>
      <c r="AE16">
        <v>3</v>
      </c>
      <c r="AF16">
        <v>6</v>
      </c>
      <c r="AG16">
        <v>7</v>
      </c>
      <c r="AH16">
        <v>2</v>
      </c>
      <c r="AI16">
        <v>7</v>
      </c>
      <c r="AJ16">
        <v>3</v>
      </c>
      <c r="AK16">
        <v>4</v>
      </c>
      <c r="BC16" s="6">
        <v>11</v>
      </c>
      <c r="BD16" s="19">
        <v>19.545809128630701</v>
      </c>
      <c r="BE16" s="19">
        <v>26.830082987551801</v>
      </c>
      <c r="BF16" s="19">
        <v>27.7008298755186</v>
      </c>
      <c r="BG16" s="19">
        <v>23.918879668049801</v>
      </c>
      <c r="BH16" s="19">
        <v>25.669751037344302</v>
      </c>
      <c r="BI16" s="19">
        <v>19.890456431535199</v>
      </c>
      <c r="BJ16" s="19">
        <v>27.257634854771698</v>
      </c>
      <c r="BK16" s="19">
        <v>22.29</v>
      </c>
      <c r="BL16" s="19">
        <v>29.237468879668</v>
      </c>
      <c r="BM16" s="19">
        <v>30.328547717842302</v>
      </c>
      <c r="BN16" s="19">
        <v>22.680414937759299</v>
      </c>
      <c r="BO16" s="19">
        <v>27.319917012448101</v>
      </c>
      <c r="BP16" s="19">
        <v>27.5714937759336</v>
      </c>
      <c r="BR16" s="6">
        <v>11</v>
      </c>
      <c r="BS16" s="35">
        <v>1.0197856351163599</v>
      </c>
      <c r="BT16" s="35">
        <v>1.0043666733484999</v>
      </c>
      <c r="BU16" s="35">
        <v>1.0222268696317101</v>
      </c>
      <c r="BV16" s="35">
        <v>1.03201497418638</v>
      </c>
      <c r="BW16" s="35">
        <v>1.02289372996616</v>
      </c>
      <c r="BX16" s="35">
        <v>1.0207059198589501</v>
      </c>
      <c r="BY16" s="35">
        <v>1.00576296502216</v>
      </c>
      <c r="BZ16" s="35">
        <v>1.0176931950274299</v>
      </c>
      <c r="CA16" s="35">
        <v>1.04100192221357</v>
      </c>
      <c r="CB16" s="35">
        <v>1.02540475795068</v>
      </c>
      <c r="CC16" s="35">
        <v>1.04301023364942</v>
      </c>
      <c r="CD16" s="35">
        <v>1.00059514004016</v>
      </c>
      <c r="CE16" s="35">
        <v>0.99825352244637799</v>
      </c>
      <c r="CF16" s="17"/>
    </row>
    <row r="17" spans="2:84">
      <c r="B17">
        <v>8</v>
      </c>
      <c r="C17">
        <v>8</v>
      </c>
      <c r="D17">
        <v>3</v>
      </c>
      <c r="E17">
        <v>2</v>
      </c>
      <c r="F17">
        <v>5</v>
      </c>
      <c r="G17">
        <v>6</v>
      </c>
      <c r="H17">
        <v>2</v>
      </c>
      <c r="I17">
        <v>5</v>
      </c>
      <c r="J17">
        <v>6</v>
      </c>
      <c r="K17">
        <v>6</v>
      </c>
      <c r="L17">
        <v>8</v>
      </c>
      <c r="M17">
        <v>2</v>
      </c>
      <c r="N17">
        <v>1</v>
      </c>
      <c r="O17">
        <v>8</v>
      </c>
      <c r="P17">
        <v>5</v>
      </c>
      <c r="Q17">
        <v>6</v>
      </c>
      <c r="R17">
        <v>7</v>
      </c>
      <c r="S17">
        <v>2</v>
      </c>
      <c r="T17">
        <v>7</v>
      </c>
      <c r="U17">
        <v>3</v>
      </c>
      <c r="V17">
        <v>7</v>
      </c>
      <c r="W17">
        <v>8</v>
      </c>
      <c r="X17">
        <v>8</v>
      </c>
      <c r="Y17">
        <v>3</v>
      </c>
      <c r="Z17">
        <v>6</v>
      </c>
      <c r="AA17">
        <v>7</v>
      </c>
      <c r="AB17">
        <v>2</v>
      </c>
      <c r="AC17">
        <v>6</v>
      </c>
      <c r="AD17">
        <v>1</v>
      </c>
      <c r="AE17">
        <v>7</v>
      </c>
      <c r="AF17">
        <v>6</v>
      </c>
      <c r="AG17">
        <v>7</v>
      </c>
      <c r="AH17">
        <v>2</v>
      </c>
      <c r="AI17">
        <v>6</v>
      </c>
      <c r="AJ17">
        <v>3</v>
      </c>
      <c r="AK17">
        <v>2</v>
      </c>
      <c r="BC17" s="33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R17" s="33">
        <f>STDEV(BS8:CE16)</f>
        <v>1.1618766718703641E-2</v>
      </c>
      <c r="BS17" s="14">
        <f>STDEV(BS6:BS16)</f>
        <v>9.8192724818464781E-3</v>
      </c>
      <c r="BT17" s="14">
        <f t="shared" ref="BT17:CE17" si="13">STDEV(BT6:BT16)</f>
        <v>1.0919753931574653E-2</v>
      </c>
      <c r="BU17" s="14">
        <f t="shared" si="13"/>
        <v>1.2644039408672257E-2</v>
      </c>
      <c r="BV17" s="14">
        <f t="shared" si="13"/>
        <v>1.5193095904303608E-2</v>
      </c>
      <c r="BW17" s="14">
        <f t="shared" si="13"/>
        <v>9.9707809347264181E-3</v>
      </c>
      <c r="BX17" s="14">
        <f t="shared" si="13"/>
        <v>1.0033715585847248E-2</v>
      </c>
      <c r="BY17" s="14">
        <f t="shared" si="13"/>
        <v>6.8944528493031093E-3</v>
      </c>
      <c r="BZ17" s="14">
        <f t="shared" si="13"/>
        <v>9.6632017072333671E-3</v>
      </c>
      <c r="CA17" s="14">
        <f t="shared" si="13"/>
        <v>1.7251749683339576E-2</v>
      </c>
      <c r="CB17" s="14">
        <f t="shared" si="13"/>
        <v>1.4665801769148027E-2</v>
      </c>
      <c r="CC17" s="14">
        <f t="shared" si="13"/>
        <v>1.8059169169191144E-2</v>
      </c>
      <c r="CD17" s="14">
        <f t="shared" si="13"/>
        <v>2.593763580575812E-3</v>
      </c>
      <c r="CE17" s="17">
        <f t="shared" si="13"/>
        <v>1.1015537419443672E-3</v>
      </c>
      <c r="CF17" s="17">
        <f>MEDIAN(BS17:CE17)</f>
        <v>1.0033715585847248E-2</v>
      </c>
    </row>
    <row r="18" spans="2:84">
      <c r="B18">
        <v>6</v>
      </c>
      <c r="C18">
        <v>8</v>
      </c>
      <c r="D18">
        <v>5</v>
      </c>
      <c r="E18">
        <v>2</v>
      </c>
      <c r="F18">
        <v>5</v>
      </c>
      <c r="G18">
        <v>6</v>
      </c>
      <c r="H18">
        <v>7</v>
      </c>
      <c r="I18">
        <v>2</v>
      </c>
      <c r="J18">
        <v>7</v>
      </c>
      <c r="K18">
        <v>6</v>
      </c>
      <c r="L18">
        <v>4</v>
      </c>
      <c r="M18">
        <v>4</v>
      </c>
      <c r="N18">
        <v>11</v>
      </c>
      <c r="O18">
        <v>4</v>
      </c>
      <c r="P18">
        <v>4</v>
      </c>
      <c r="Q18">
        <v>8</v>
      </c>
      <c r="R18">
        <v>8</v>
      </c>
      <c r="S18">
        <v>3</v>
      </c>
      <c r="T18">
        <v>6</v>
      </c>
      <c r="U18">
        <v>5</v>
      </c>
      <c r="V18">
        <v>6</v>
      </c>
      <c r="W18">
        <v>6</v>
      </c>
      <c r="X18">
        <v>7</v>
      </c>
      <c r="Y18">
        <v>3</v>
      </c>
      <c r="Z18">
        <v>3</v>
      </c>
      <c r="AA18">
        <v>7</v>
      </c>
      <c r="AB18">
        <v>5</v>
      </c>
      <c r="AC18">
        <v>3</v>
      </c>
      <c r="AD18">
        <v>6</v>
      </c>
      <c r="AE18">
        <v>4</v>
      </c>
      <c r="AF18">
        <v>6</v>
      </c>
      <c r="AG18">
        <v>7</v>
      </c>
      <c r="AH18">
        <v>2</v>
      </c>
      <c r="AI18">
        <v>7</v>
      </c>
      <c r="AJ18">
        <v>3</v>
      </c>
      <c r="AK18">
        <v>9</v>
      </c>
      <c r="AM18" s="54" t="s">
        <v>92</v>
      </c>
      <c r="AN18" s="19" t="s">
        <v>78</v>
      </c>
      <c r="AO18" s="19" t="s">
        <v>79</v>
      </c>
      <c r="AP18" s="19" t="s">
        <v>80</v>
      </c>
      <c r="AQ18" s="19" t="s">
        <v>81</v>
      </c>
      <c r="AR18" s="19" t="s">
        <v>82</v>
      </c>
      <c r="AS18" s="19" t="s">
        <v>83</v>
      </c>
      <c r="AT18" s="19" t="s">
        <v>84</v>
      </c>
      <c r="AU18" s="19" t="s">
        <v>85</v>
      </c>
      <c r="AV18" s="19" t="s">
        <v>86</v>
      </c>
      <c r="AW18" s="19" t="s">
        <v>87</v>
      </c>
      <c r="AX18" s="19" t="s">
        <v>88</v>
      </c>
      <c r="AY18" s="19" t="s">
        <v>89</v>
      </c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17"/>
      <c r="CF18" s="17"/>
    </row>
    <row r="19" spans="2:84">
      <c r="B19">
        <v>6</v>
      </c>
      <c r="C19">
        <v>4</v>
      </c>
      <c r="D19">
        <v>4</v>
      </c>
      <c r="E19">
        <v>2</v>
      </c>
      <c r="F19">
        <v>5</v>
      </c>
      <c r="G19">
        <v>6</v>
      </c>
      <c r="H19">
        <v>4</v>
      </c>
      <c r="I19">
        <v>2</v>
      </c>
      <c r="J19">
        <v>7</v>
      </c>
      <c r="K19">
        <v>6</v>
      </c>
      <c r="L19">
        <v>4</v>
      </c>
      <c r="M19">
        <v>4</v>
      </c>
      <c r="N19">
        <v>6</v>
      </c>
      <c r="O19">
        <v>7</v>
      </c>
      <c r="P19">
        <v>3</v>
      </c>
      <c r="Q19">
        <v>6</v>
      </c>
      <c r="R19">
        <v>8</v>
      </c>
      <c r="S19">
        <v>5</v>
      </c>
      <c r="T19">
        <v>2</v>
      </c>
      <c r="U19">
        <v>5</v>
      </c>
      <c r="V19">
        <v>6</v>
      </c>
      <c r="W19">
        <v>6</v>
      </c>
      <c r="X19">
        <v>7</v>
      </c>
      <c r="Y19">
        <v>3</v>
      </c>
      <c r="Z19">
        <v>6</v>
      </c>
      <c r="AA19">
        <v>7</v>
      </c>
      <c r="AB19">
        <v>3</v>
      </c>
      <c r="AC19">
        <v>7</v>
      </c>
      <c r="AD19">
        <v>2</v>
      </c>
      <c r="AE19">
        <v>7</v>
      </c>
      <c r="AF19">
        <v>11</v>
      </c>
      <c r="AG19">
        <v>7</v>
      </c>
      <c r="AH19">
        <v>4</v>
      </c>
      <c r="AI19">
        <v>6</v>
      </c>
      <c r="AJ19">
        <v>3</v>
      </c>
      <c r="AK19">
        <v>9</v>
      </c>
      <c r="AM19" s="7">
        <v>1</v>
      </c>
      <c r="AN19" s="4">
        <f>COUNTIF(C$4:C$183,$AM5)/180</f>
        <v>6.6666666666666666E-2</v>
      </c>
      <c r="AO19" s="4">
        <f>COUNTIF(F$4:F$183,$AM5)/180</f>
        <v>0.32222222222222224</v>
      </c>
      <c r="AP19" s="4">
        <f>COUNTIF(I$4:I$183,$AM5)/180</f>
        <v>0.40555555555555556</v>
      </c>
      <c r="AQ19" s="4">
        <f>COUNTIF(L$4:L$183,$AM5)/180</f>
        <v>1.6666666666666666E-2</v>
      </c>
      <c r="AR19" s="4">
        <f>COUNTIF(O$4:O$183,$AM5)/180</f>
        <v>0</v>
      </c>
      <c r="AS19" s="4">
        <f>COUNTIF(R$4:R$183,$AM5)/180</f>
        <v>7.2222222222222215E-2</v>
      </c>
      <c r="AT19" s="4">
        <f>COUNTIF(U$4:U$183,$AM5)/180</f>
        <v>0.23333333333333334</v>
      </c>
      <c r="AU19" s="4">
        <f>COUNTIF(X$4:X$183,$AM5)/180</f>
        <v>0</v>
      </c>
      <c r="AV19" s="4">
        <f>COUNTIF(AA$4:AA$183,$AM5)/180</f>
        <v>0</v>
      </c>
      <c r="AW19" s="4">
        <f>COUNTIF(AD$4:AD$183,$AM5)/180</f>
        <v>0.15</v>
      </c>
      <c r="AX19" s="4">
        <f>COUNTIF(AG$4:AG$183,$AM5)/180</f>
        <v>0</v>
      </c>
      <c r="AY19" s="4">
        <f>COUNTIF(AJ$4:AJ$183,$AM5)/180</f>
        <v>5.5555555555555558E-3</v>
      </c>
      <c r="AZ19" s="46">
        <f>SUM(AN19:AY19)/1.2</f>
        <v>1.0601851851851851</v>
      </c>
      <c r="BA19" s="56"/>
      <c r="BB19" s="56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17"/>
      <c r="CF19" s="17"/>
    </row>
    <row r="20" spans="2:84">
      <c r="B20">
        <v>6</v>
      </c>
      <c r="C20">
        <v>9</v>
      </c>
      <c r="D20">
        <v>9</v>
      </c>
      <c r="E20">
        <v>5</v>
      </c>
      <c r="F20">
        <v>5</v>
      </c>
      <c r="G20">
        <v>6</v>
      </c>
      <c r="H20">
        <v>4</v>
      </c>
      <c r="I20">
        <v>1</v>
      </c>
      <c r="J20">
        <v>7</v>
      </c>
      <c r="K20">
        <v>6</v>
      </c>
      <c r="L20">
        <v>4</v>
      </c>
      <c r="M20">
        <v>7</v>
      </c>
      <c r="N20">
        <v>6</v>
      </c>
      <c r="O20">
        <v>7</v>
      </c>
      <c r="P20">
        <v>2</v>
      </c>
      <c r="Q20">
        <v>6</v>
      </c>
      <c r="R20">
        <v>7</v>
      </c>
      <c r="S20">
        <v>3</v>
      </c>
      <c r="T20">
        <v>10</v>
      </c>
      <c r="U20">
        <v>3</v>
      </c>
      <c r="V20">
        <v>7</v>
      </c>
      <c r="W20">
        <v>6</v>
      </c>
      <c r="X20">
        <v>7</v>
      </c>
      <c r="Y20">
        <v>2</v>
      </c>
      <c r="Z20">
        <v>6</v>
      </c>
      <c r="AA20">
        <v>7</v>
      </c>
      <c r="AB20">
        <v>2</v>
      </c>
      <c r="AC20">
        <v>5</v>
      </c>
      <c r="AD20">
        <v>2</v>
      </c>
      <c r="AE20">
        <v>1</v>
      </c>
      <c r="AF20">
        <v>6</v>
      </c>
      <c r="AG20">
        <v>7</v>
      </c>
      <c r="AH20">
        <v>3</v>
      </c>
      <c r="AI20">
        <v>7</v>
      </c>
      <c r="AJ20">
        <v>2</v>
      </c>
      <c r="AK20">
        <v>6</v>
      </c>
      <c r="AM20" s="7">
        <v>2</v>
      </c>
      <c r="AN20" s="4">
        <f t="shared" ref="AN20:AN27" si="14">COUNTIF(C$4:C$183,$AM6)/180</f>
        <v>5.5555555555555558E-3</v>
      </c>
      <c r="AO20" s="4">
        <f t="shared" ref="AO20:AO27" si="15">COUNTIF(F$4:F$183,$AM6)/180</f>
        <v>2.7777777777777776E-2</v>
      </c>
      <c r="AP20" s="4">
        <f t="shared" ref="AP20:AP27" si="16">COUNTIF(I$4:I$183,$AM6)/180</f>
        <v>0.16111111111111112</v>
      </c>
      <c r="AQ20" s="4">
        <f t="shared" ref="AQ20:AQ27" si="17">COUNTIF(L$4:L$183,$AM6)/180</f>
        <v>1.6666666666666666E-2</v>
      </c>
      <c r="AR20" s="4">
        <f t="shared" ref="AR20:AR27" si="18">COUNTIF(O$4:O$183,$AM6)/180</f>
        <v>0</v>
      </c>
      <c r="AS20" s="4">
        <f t="shared" ref="AS20:AS27" si="19">COUNTIF(R$4:R$183,$AM6)/180</f>
        <v>5.5555555555555558E-3</v>
      </c>
      <c r="AT20" s="4">
        <f t="shared" ref="AT20:AT27" si="20">COUNTIF(U$4:U$183,$AM6)/180</f>
        <v>6.6666666666666666E-2</v>
      </c>
      <c r="AU20" s="4">
        <f t="shared" ref="AU20:AU27" si="21">COUNTIF(X$4:X$183,$AM6)/180</f>
        <v>0</v>
      </c>
      <c r="AV20" s="4">
        <f t="shared" ref="AV20:AV27" si="22">COUNTIF(AA$4:AA$183,$AM6)/180</f>
        <v>0</v>
      </c>
      <c r="AW20" s="4">
        <f t="shared" ref="AW20:AW27" si="23">COUNTIF(AD$4:AD$183,$AM6)/180</f>
        <v>0.18333333333333332</v>
      </c>
      <c r="AX20" s="4">
        <f t="shared" ref="AX20:AX27" si="24">COUNTIF(AG$4:AG$183,$AM6)/180</f>
        <v>0</v>
      </c>
      <c r="AY20" s="4">
        <f t="shared" ref="AY20:AY27" si="25">COUNTIF(AJ$4:AJ$183,$AM6)/180</f>
        <v>4.4444444444444446E-2</v>
      </c>
      <c r="AZ20" s="46">
        <f t="shared" ref="AZ20:AZ27" si="26">SUM(AN20:AY20)/1.2</f>
        <v>0.42592592592592593</v>
      </c>
      <c r="BC20" s="6" t="s">
        <v>119</v>
      </c>
      <c r="BD20" s="18" t="s">
        <v>78</v>
      </c>
      <c r="BE20" s="19" t="s">
        <v>79</v>
      </c>
      <c r="BF20" s="19" t="s">
        <v>80</v>
      </c>
      <c r="BG20" s="19" t="s">
        <v>81</v>
      </c>
      <c r="BH20" s="19" t="s">
        <v>82</v>
      </c>
      <c r="BI20" s="19" t="s">
        <v>83</v>
      </c>
      <c r="BJ20" s="19" t="s">
        <v>84</v>
      </c>
      <c r="BK20" s="19" t="s">
        <v>85</v>
      </c>
      <c r="BL20" s="19" t="s">
        <v>86</v>
      </c>
      <c r="BM20" s="19" t="s">
        <v>87</v>
      </c>
      <c r="BN20" s="19" t="s">
        <v>88</v>
      </c>
      <c r="BO20" s="19" t="s">
        <v>89</v>
      </c>
      <c r="BP20" s="19" t="s">
        <v>91</v>
      </c>
      <c r="BR20" s="6" t="s">
        <v>119</v>
      </c>
      <c r="BS20" s="18" t="s">
        <v>78</v>
      </c>
      <c r="BT20" s="19" t="s">
        <v>79</v>
      </c>
      <c r="BU20" s="19" t="s">
        <v>80</v>
      </c>
      <c r="BV20" s="19" t="s">
        <v>81</v>
      </c>
      <c r="BW20" s="19" t="s">
        <v>82</v>
      </c>
      <c r="BX20" s="19" t="s">
        <v>83</v>
      </c>
      <c r="BY20" s="19" t="s">
        <v>84</v>
      </c>
      <c r="BZ20" s="19" t="s">
        <v>85</v>
      </c>
      <c r="CA20" s="19" t="s">
        <v>86</v>
      </c>
      <c r="CB20" s="19" t="s">
        <v>87</v>
      </c>
      <c r="CC20" s="19" t="s">
        <v>88</v>
      </c>
      <c r="CD20" s="19" t="s">
        <v>89</v>
      </c>
      <c r="CE20" s="35" t="s">
        <v>91</v>
      </c>
      <c r="CF20" s="43" t="s">
        <v>265</v>
      </c>
    </row>
    <row r="21" spans="2:84">
      <c r="B21">
        <v>11</v>
      </c>
      <c r="C21">
        <v>4</v>
      </c>
      <c r="D21">
        <v>4</v>
      </c>
      <c r="E21">
        <v>2</v>
      </c>
      <c r="F21">
        <v>5</v>
      </c>
      <c r="G21">
        <v>7</v>
      </c>
      <c r="H21">
        <v>4</v>
      </c>
      <c r="I21">
        <v>1</v>
      </c>
      <c r="J21">
        <v>7</v>
      </c>
      <c r="K21">
        <v>8</v>
      </c>
      <c r="L21">
        <v>4</v>
      </c>
      <c r="M21">
        <v>9</v>
      </c>
      <c r="N21">
        <v>9</v>
      </c>
      <c r="O21">
        <v>7</v>
      </c>
      <c r="P21">
        <v>2</v>
      </c>
      <c r="Q21">
        <v>6</v>
      </c>
      <c r="R21">
        <v>7</v>
      </c>
      <c r="S21">
        <v>3</v>
      </c>
      <c r="T21">
        <v>7</v>
      </c>
      <c r="U21">
        <v>2</v>
      </c>
      <c r="V21">
        <v>7</v>
      </c>
      <c r="W21">
        <v>9</v>
      </c>
      <c r="X21">
        <v>7</v>
      </c>
      <c r="Y21">
        <v>2</v>
      </c>
      <c r="Z21">
        <v>9</v>
      </c>
      <c r="AA21">
        <v>7</v>
      </c>
      <c r="AB21">
        <v>2</v>
      </c>
      <c r="AC21">
        <v>10</v>
      </c>
      <c r="AD21">
        <v>6</v>
      </c>
      <c r="AE21">
        <v>9</v>
      </c>
      <c r="AF21">
        <v>6</v>
      </c>
      <c r="AG21">
        <v>7</v>
      </c>
      <c r="AH21">
        <v>3</v>
      </c>
      <c r="AI21">
        <v>9</v>
      </c>
      <c r="AJ21">
        <v>9</v>
      </c>
      <c r="AK21">
        <v>4</v>
      </c>
      <c r="AM21" s="7">
        <v>3</v>
      </c>
      <c r="AN21" s="4">
        <f t="shared" si="14"/>
        <v>0.05</v>
      </c>
      <c r="AO21" s="4">
        <f t="shared" si="15"/>
        <v>1.6666666666666666E-2</v>
      </c>
      <c r="AP21" s="4">
        <f t="shared" si="16"/>
        <v>0.14444444444444443</v>
      </c>
      <c r="AQ21" s="4">
        <f t="shared" si="17"/>
        <v>6.1111111111111109E-2</v>
      </c>
      <c r="AR21" s="4">
        <f t="shared" si="18"/>
        <v>0</v>
      </c>
      <c r="AS21" s="4">
        <f t="shared" si="19"/>
        <v>2.2222222222222223E-2</v>
      </c>
      <c r="AT21" s="4">
        <f t="shared" si="20"/>
        <v>0.21111111111111111</v>
      </c>
      <c r="AU21" s="4">
        <f t="shared" si="21"/>
        <v>1.6666666666666666E-2</v>
      </c>
      <c r="AV21" s="4">
        <f t="shared" si="22"/>
        <v>5.5555555555555558E-3</v>
      </c>
      <c r="AW21" s="4">
        <f t="shared" si="23"/>
        <v>0.25</v>
      </c>
      <c r="AX21" s="4">
        <f t="shared" si="24"/>
        <v>0</v>
      </c>
      <c r="AY21" s="4">
        <f t="shared" si="25"/>
        <v>0.39444444444444443</v>
      </c>
      <c r="AZ21" s="46">
        <f t="shared" si="26"/>
        <v>0.97685185185185197</v>
      </c>
      <c r="BC21" s="7">
        <v>1</v>
      </c>
      <c r="BD21" s="14">
        <v>20.008883826879199</v>
      </c>
      <c r="BE21" s="14">
        <v>30.977152619590001</v>
      </c>
      <c r="BF21" s="14">
        <v>31.152414578587699</v>
      </c>
      <c r="BG21" s="14">
        <v>24.048086560364499</v>
      </c>
      <c r="BH21" s="14">
        <v>25.187995444191301</v>
      </c>
      <c r="BI21" s="14">
        <v>20.233485193621799</v>
      </c>
      <c r="BJ21" s="14">
        <v>27.3790888382687</v>
      </c>
      <c r="BK21" s="14">
        <v>22.035717539863299</v>
      </c>
      <c r="BL21" s="14">
        <v>28.154100227790401</v>
      </c>
      <c r="BM21" s="14">
        <v>31.618792710706099</v>
      </c>
      <c r="BN21" s="14">
        <v>22.614396355353001</v>
      </c>
      <c r="BO21" s="14">
        <v>27.325216400911099</v>
      </c>
      <c r="BP21" s="14">
        <v>28.036651480637701</v>
      </c>
      <c r="BR21" s="7">
        <v>1</v>
      </c>
      <c r="BS21" s="17">
        <v>0.99946250730868402</v>
      </c>
      <c r="BT21" s="17">
        <v>1.00497251083288</v>
      </c>
      <c r="BU21" s="17">
        <v>0.99845149759780505</v>
      </c>
      <c r="BV21" s="17">
        <v>1.0005342128281101</v>
      </c>
      <c r="BW21" s="17">
        <v>0.99633657231420902</v>
      </c>
      <c r="BX21" s="17">
        <v>1.0015327170249699</v>
      </c>
      <c r="BY21" s="17">
        <v>1.0013728637189601</v>
      </c>
      <c r="BZ21" s="17">
        <v>0.99837828533526396</v>
      </c>
      <c r="CA21" s="17">
        <v>0.99994359229531604</v>
      </c>
      <c r="CB21" s="17">
        <v>0.99897839706206304</v>
      </c>
      <c r="CC21" s="17">
        <v>1.00146109928718</v>
      </c>
      <c r="CD21" s="17">
        <v>0.99906967205939801</v>
      </c>
      <c r="CE21" s="17">
        <v>1.00037532120576</v>
      </c>
      <c r="CF21" s="17"/>
    </row>
    <row r="22" spans="2:84">
      <c r="B22">
        <v>2</v>
      </c>
      <c r="C22">
        <v>9</v>
      </c>
      <c r="D22">
        <v>3</v>
      </c>
      <c r="E22">
        <v>2</v>
      </c>
      <c r="F22">
        <v>5</v>
      </c>
      <c r="G22">
        <v>7</v>
      </c>
      <c r="H22">
        <v>6</v>
      </c>
      <c r="I22">
        <v>1</v>
      </c>
      <c r="J22">
        <v>7</v>
      </c>
      <c r="K22">
        <v>7</v>
      </c>
      <c r="L22">
        <v>4</v>
      </c>
      <c r="M22">
        <v>9</v>
      </c>
      <c r="N22">
        <v>6</v>
      </c>
      <c r="O22">
        <v>4</v>
      </c>
      <c r="P22">
        <v>2</v>
      </c>
      <c r="Q22">
        <v>6</v>
      </c>
      <c r="R22">
        <v>7</v>
      </c>
      <c r="S22">
        <v>2</v>
      </c>
      <c r="T22">
        <v>7</v>
      </c>
      <c r="U22">
        <v>2</v>
      </c>
      <c r="V22">
        <v>6</v>
      </c>
      <c r="W22">
        <v>6</v>
      </c>
      <c r="X22">
        <v>4</v>
      </c>
      <c r="Y22">
        <v>2</v>
      </c>
      <c r="Z22">
        <v>7</v>
      </c>
      <c r="AA22">
        <v>7</v>
      </c>
      <c r="AB22">
        <v>2</v>
      </c>
      <c r="AC22">
        <v>4</v>
      </c>
      <c r="AD22">
        <v>6</v>
      </c>
      <c r="AE22">
        <v>7</v>
      </c>
      <c r="AF22">
        <v>6</v>
      </c>
      <c r="AG22">
        <v>7</v>
      </c>
      <c r="AH22">
        <v>2</v>
      </c>
      <c r="AI22">
        <v>7</v>
      </c>
      <c r="AJ22">
        <v>3</v>
      </c>
      <c r="AK22">
        <v>9</v>
      </c>
      <c r="AM22" s="7">
        <v>4</v>
      </c>
      <c r="AN22" s="4">
        <f t="shared" si="14"/>
        <v>0.2</v>
      </c>
      <c r="AO22" s="4">
        <f t="shared" si="15"/>
        <v>0</v>
      </c>
      <c r="AP22" s="4">
        <f t="shared" si="16"/>
        <v>0</v>
      </c>
      <c r="AQ22" s="4">
        <f t="shared" si="17"/>
        <v>0.27777777777777779</v>
      </c>
      <c r="AR22" s="4">
        <f t="shared" si="18"/>
        <v>0.3888888888888889</v>
      </c>
      <c r="AS22" s="4">
        <f t="shared" si="19"/>
        <v>0.21111111111111111</v>
      </c>
      <c r="AT22" s="4">
        <f t="shared" si="20"/>
        <v>4.4444444444444446E-2</v>
      </c>
      <c r="AU22" s="4">
        <f t="shared" si="21"/>
        <v>0.29444444444444445</v>
      </c>
      <c r="AV22" s="4">
        <f t="shared" si="22"/>
        <v>0.23333333333333334</v>
      </c>
      <c r="AW22" s="4">
        <f t="shared" si="23"/>
        <v>6.1111111111111109E-2</v>
      </c>
      <c r="AX22" s="4">
        <f t="shared" si="24"/>
        <v>0.18333333333333332</v>
      </c>
      <c r="AY22" s="4">
        <f t="shared" si="25"/>
        <v>1.1111111111111112E-2</v>
      </c>
      <c r="AZ22" s="46">
        <f t="shared" si="26"/>
        <v>1.587962962962963</v>
      </c>
      <c r="BC22" s="7">
        <v>2</v>
      </c>
      <c r="BD22" s="14">
        <v>19.6875</v>
      </c>
      <c r="BE22" s="14">
        <v>29.659343220338901</v>
      </c>
      <c r="BF22" s="14">
        <v>30.4953389830508</v>
      </c>
      <c r="BG22" s="14">
        <v>23.9292372881355</v>
      </c>
      <c r="BH22" s="14">
        <v>25.1163347457627</v>
      </c>
      <c r="BI22" s="14">
        <v>19.939237288135502</v>
      </c>
      <c r="BJ22" s="14">
        <v>27.0547033898305</v>
      </c>
      <c r="BK22" s="14">
        <v>22.094894067796599</v>
      </c>
      <c r="BL22" s="14">
        <v>28.464766949152501</v>
      </c>
      <c r="BM22" s="14">
        <v>32.1628813559322</v>
      </c>
      <c r="BN22" s="14">
        <v>22.581122881355899</v>
      </c>
      <c r="BO22" s="14">
        <v>27.4250423728813</v>
      </c>
      <c r="BP22" s="14">
        <v>28.0734322033898</v>
      </c>
      <c r="BR22" s="7">
        <v>2</v>
      </c>
      <c r="BS22" s="17">
        <v>1.00682339631492</v>
      </c>
      <c r="BT22" s="17">
        <v>1.00605319871621</v>
      </c>
      <c r="BU22" s="17">
        <v>1.00431448226818</v>
      </c>
      <c r="BV22" s="17">
        <v>1.0050170560290399</v>
      </c>
      <c r="BW22" s="17">
        <v>1.00403690787084</v>
      </c>
      <c r="BX22" s="17">
        <v>1.0067772449043</v>
      </c>
      <c r="BY22" s="17">
        <v>1.00548452603532</v>
      </c>
      <c r="BZ22" s="17">
        <v>1.00374736789411</v>
      </c>
      <c r="CA22" s="17">
        <v>1.0072774803392499</v>
      </c>
      <c r="CB22" s="17">
        <v>1.0028491980262799</v>
      </c>
      <c r="CC22" s="17">
        <v>1.00493774786743</v>
      </c>
      <c r="CD22" s="17">
        <v>1.00236427298635</v>
      </c>
      <c r="CE22" s="17">
        <v>1.00115448530923</v>
      </c>
      <c r="CF22" s="17"/>
    </row>
    <row r="23" spans="2:84">
      <c r="B23">
        <v>6</v>
      </c>
      <c r="C23">
        <v>7</v>
      </c>
      <c r="D23">
        <v>3</v>
      </c>
      <c r="E23">
        <v>6</v>
      </c>
      <c r="F23">
        <v>5</v>
      </c>
      <c r="G23">
        <v>6</v>
      </c>
      <c r="H23">
        <v>2</v>
      </c>
      <c r="I23">
        <v>1</v>
      </c>
      <c r="J23">
        <v>7</v>
      </c>
      <c r="K23">
        <v>7</v>
      </c>
      <c r="L23">
        <v>4</v>
      </c>
      <c r="M23">
        <v>9</v>
      </c>
      <c r="N23">
        <v>6</v>
      </c>
      <c r="O23">
        <v>4</v>
      </c>
      <c r="P23">
        <v>3</v>
      </c>
      <c r="Q23">
        <v>9</v>
      </c>
      <c r="R23">
        <v>7</v>
      </c>
      <c r="S23">
        <v>2</v>
      </c>
      <c r="T23">
        <v>7</v>
      </c>
      <c r="U23">
        <v>2</v>
      </c>
      <c r="V23">
        <v>6</v>
      </c>
      <c r="W23">
        <v>9</v>
      </c>
      <c r="X23">
        <v>4</v>
      </c>
      <c r="Y23">
        <v>2</v>
      </c>
      <c r="Z23">
        <v>6</v>
      </c>
      <c r="AA23">
        <v>6</v>
      </c>
      <c r="AB23">
        <v>9</v>
      </c>
      <c r="AC23">
        <v>4</v>
      </c>
      <c r="AD23">
        <v>1</v>
      </c>
      <c r="AE23">
        <v>7</v>
      </c>
      <c r="AF23">
        <v>9</v>
      </c>
      <c r="AG23">
        <v>7</v>
      </c>
      <c r="AH23">
        <v>2</v>
      </c>
      <c r="AI23">
        <v>7</v>
      </c>
      <c r="AJ23">
        <v>3</v>
      </c>
      <c r="AK23">
        <v>9</v>
      </c>
      <c r="AM23" s="7">
        <v>5</v>
      </c>
      <c r="AN23" s="4">
        <f t="shared" si="14"/>
        <v>6.1111111111111109E-2</v>
      </c>
      <c r="AO23" s="4">
        <f t="shared" si="15"/>
        <v>0.6333333333333333</v>
      </c>
      <c r="AP23" s="4">
        <f t="shared" si="16"/>
        <v>0.2388888888888889</v>
      </c>
      <c r="AQ23" s="4">
        <f t="shared" si="17"/>
        <v>0</v>
      </c>
      <c r="AR23" s="4">
        <f t="shared" si="18"/>
        <v>0</v>
      </c>
      <c r="AS23" s="4">
        <f t="shared" si="19"/>
        <v>6.6666666666666666E-2</v>
      </c>
      <c r="AT23" s="4">
        <f t="shared" si="20"/>
        <v>0.11666666666666667</v>
      </c>
      <c r="AU23" s="4">
        <f t="shared" si="21"/>
        <v>0</v>
      </c>
      <c r="AV23" s="4">
        <f t="shared" si="22"/>
        <v>0</v>
      </c>
      <c r="AW23" s="4">
        <f t="shared" si="23"/>
        <v>3.888888888888889E-2</v>
      </c>
      <c r="AX23" s="4">
        <f t="shared" si="24"/>
        <v>0</v>
      </c>
      <c r="AY23" s="4">
        <f t="shared" si="25"/>
        <v>0</v>
      </c>
      <c r="AZ23" s="46">
        <f t="shared" si="26"/>
        <v>0.96296296296296313</v>
      </c>
      <c r="BC23" s="7">
        <v>3</v>
      </c>
      <c r="BD23" s="14">
        <v>19.8522482435597</v>
      </c>
      <c r="BE23" s="14">
        <v>29.017775175644001</v>
      </c>
      <c r="BF23" s="14">
        <v>30.370117096018699</v>
      </c>
      <c r="BG23" s="14">
        <v>24.201194379391101</v>
      </c>
      <c r="BH23" s="14">
        <v>25.4108665105386</v>
      </c>
      <c r="BI23" s="14">
        <v>20.103419203746999</v>
      </c>
      <c r="BJ23" s="14">
        <v>27.218711943793899</v>
      </c>
      <c r="BK23" s="14">
        <v>22.4630679156908</v>
      </c>
      <c r="BL23" s="14">
        <v>29.435456674472999</v>
      </c>
      <c r="BM23" s="14">
        <v>32.644004683840699</v>
      </c>
      <c r="BN23" s="14">
        <v>22.931170960187298</v>
      </c>
      <c r="BO23" s="14">
        <v>27.744168618267</v>
      </c>
      <c r="BP23" s="14">
        <v>28.176088992974201</v>
      </c>
      <c r="BR23" s="7">
        <v>3</v>
      </c>
      <c r="BS23" s="17">
        <v>0.99494708839387402</v>
      </c>
      <c r="BT23" s="17">
        <v>0.99826005264003304</v>
      </c>
      <c r="BU23" s="17">
        <v>0.99594602952473099</v>
      </c>
      <c r="BV23" s="17">
        <v>0.99728409697434095</v>
      </c>
      <c r="BW23" s="17">
        <v>0.99728695865718497</v>
      </c>
      <c r="BX23" s="17">
        <v>0.99596997737992399</v>
      </c>
      <c r="BY23" s="17">
        <v>1.00004193938574</v>
      </c>
      <c r="BZ23" s="17">
        <v>0.99324471479129495</v>
      </c>
      <c r="CA23" s="17">
        <v>0.99472607138647495</v>
      </c>
      <c r="CB23" s="17">
        <v>0.99861096142031902</v>
      </c>
      <c r="CC23" s="17">
        <v>0.99638115090629698</v>
      </c>
      <c r="CD23" s="17">
        <v>0.99333168320131704</v>
      </c>
      <c r="CE23" s="17">
        <v>0.996588034932536</v>
      </c>
      <c r="CF23" s="17"/>
    </row>
    <row r="24" spans="2:84">
      <c r="B24">
        <v>6</v>
      </c>
      <c r="C24">
        <v>7</v>
      </c>
      <c r="D24">
        <v>3</v>
      </c>
      <c r="E24">
        <v>6</v>
      </c>
      <c r="F24">
        <v>5</v>
      </c>
      <c r="G24">
        <v>6</v>
      </c>
      <c r="H24">
        <v>2</v>
      </c>
      <c r="I24">
        <v>1</v>
      </c>
      <c r="J24">
        <v>7</v>
      </c>
      <c r="K24">
        <v>7</v>
      </c>
      <c r="L24">
        <v>6</v>
      </c>
      <c r="M24">
        <v>9</v>
      </c>
      <c r="N24">
        <v>6</v>
      </c>
      <c r="O24">
        <v>4</v>
      </c>
      <c r="P24">
        <v>3</v>
      </c>
      <c r="Q24">
        <v>11</v>
      </c>
      <c r="R24">
        <v>4</v>
      </c>
      <c r="S24">
        <v>4</v>
      </c>
      <c r="T24">
        <v>2</v>
      </c>
      <c r="U24">
        <v>1</v>
      </c>
      <c r="V24">
        <v>6</v>
      </c>
      <c r="W24">
        <v>9</v>
      </c>
      <c r="X24">
        <v>4</v>
      </c>
      <c r="Y24">
        <v>5</v>
      </c>
      <c r="Z24">
        <v>6</v>
      </c>
      <c r="AA24">
        <v>9</v>
      </c>
      <c r="AB24">
        <v>2</v>
      </c>
      <c r="AC24">
        <v>8</v>
      </c>
      <c r="AD24">
        <v>7</v>
      </c>
      <c r="AE24">
        <v>5</v>
      </c>
      <c r="AF24">
        <v>6</v>
      </c>
      <c r="AG24">
        <v>8</v>
      </c>
      <c r="AH24">
        <v>5</v>
      </c>
      <c r="AI24">
        <v>3</v>
      </c>
      <c r="AJ24">
        <v>3</v>
      </c>
      <c r="AK24">
        <v>9</v>
      </c>
      <c r="AM24" s="7">
        <v>6</v>
      </c>
      <c r="AN24" s="4">
        <f t="shared" si="14"/>
        <v>1.6666666666666666E-2</v>
      </c>
      <c r="AO24" s="4">
        <f t="shared" si="15"/>
        <v>0</v>
      </c>
      <c r="AP24" s="4">
        <f t="shared" si="16"/>
        <v>1.1111111111111112E-2</v>
      </c>
      <c r="AQ24" s="4">
        <f t="shared" si="17"/>
        <v>6.6666666666666666E-2</v>
      </c>
      <c r="AR24" s="4">
        <f t="shared" si="18"/>
        <v>3.3333333333333333E-2</v>
      </c>
      <c r="AS24" s="4">
        <f t="shared" si="19"/>
        <v>1.6666666666666666E-2</v>
      </c>
      <c r="AT24" s="4">
        <f t="shared" si="20"/>
        <v>5.5555555555555552E-2</v>
      </c>
      <c r="AU24" s="4">
        <f t="shared" si="21"/>
        <v>5.5555555555555558E-3</v>
      </c>
      <c r="AV24" s="4">
        <f t="shared" si="22"/>
        <v>6.1111111111111109E-2</v>
      </c>
      <c r="AW24" s="4">
        <f t="shared" si="23"/>
        <v>0.10555555555555556</v>
      </c>
      <c r="AX24" s="4">
        <f t="shared" si="24"/>
        <v>2.7777777777777776E-2</v>
      </c>
      <c r="AY24" s="4">
        <f t="shared" si="25"/>
        <v>1.1111111111111112E-2</v>
      </c>
      <c r="AZ24" s="46">
        <f t="shared" si="26"/>
        <v>0.34259259259259262</v>
      </c>
      <c r="BC24" s="7">
        <v>4</v>
      </c>
      <c r="BD24" s="14">
        <v>20.073984674329399</v>
      </c>
      <c r="BE24" s="14">
        <v>26.648754789272001</v>
      </c>
      <c r="BF24" s="14">
        <v>27.959789272030601</v>
      </c>
      <c r="BG24" s="14">
        <v>24.843122605363899</v>
      </c>
      <c r="BH24" s="14">
        <v>26.621992337164698</v>
      </c>
      <c r="BI24" s="14">
        <v>20.443295019156999</v>
      </c>
      <c r="BJ24" s="14">
        <v>27.5193486590038</v>
      </c>
      <c r="BK24" s="14">
        <v>22.861417624521</v>
      </c>
      <c r="BL24" s="14">
        <v>30.6907088122605</v>
      </c>
      <c r="BM24" s="14">
        <v>30.757739463601499</v>
      </c>
      <c r="BN24" s="14">
        <v>23.859406130268201</v>
      </c>
      <c r="BO24" s="14">
        <v>27.306436781609101</v>
      </c>
      <c r="BP24" s="14">
        <v>27.422950191570798</v>
      </c>
      <c r="BR24" s="7">
        <v>4</v>
      </c>
      <c r="BS24" s="17">
        <v>0.99739344714064504</v>
      </c>
      <c r="BT24" s="17">
        <v>1.0011263275776401</v>
      </c>
      <c r="BU24" s="17">
        <v>1.0015642859601099</v>
      </c>
      <c r="BV24" s="17">
        <v>0.99854882674815504</v>
      </c>
      <c r="BW24" s="17">
        <v>0.99494256624880295</v>
      </c>
      <c r="BX24" s="17">
        <v>0.99804190255959002</v>
      </c>
      <c r="BY24" s="17">
        <v>0.99605241621029705</v>
      </c>
      <c r="BZ24" s="17">
        <v>0.99739865307511599</v>
      </c>
      <c r="CA24" s="17">
        <v>0.99856376773774003</v>
      </c>
      <c r="CB24" s="17">
        <v>1.0021771221519</v>
      </c>
      <c r="CC24" s="17">
        <v>1.0007067303819199</v>
      </c>
      <c r="CD24" s="17">
        <v>0.99881551584657502</v>
      </c>
      <c r="CE24" s="17">
        <v>0.99915140603645802</v>
      </c>
      <c r="CF24" s="17"/>
    </row>
    <row r="25" spans="2:84">
      <c r="B25">
        <v>6</v>
      </c>
      <c r="C25">
        <v>7</v>
      </c>
      <c r="D25">
        <v>2</v>
      </c>
      <c r="E25">
        <v>6</v>
      </c>
      <c r="F25">
        <v>5</v>
      </c>
      <c r="G25">
        <v>6</v>
      </c>
      <c r="H25">
        <v>2</v>
      </c>
      <c r="I25">
        <v>1</v>
      </c>
      <c r="J25">
        <v>7</v>
      </c>
      <c r="K25">
        <v>6</v>
      </c>
      <c r="L25">
        <v>9</v>
      </c>
      <c r="M25">
        <v>9</v>
      </c>
      <c r="N25">
        <v>9</v>
      </c>
      <c r="O25">
        <v>4</v>
      </c>
      <c r="P25">
        <v>5</v>
      </c>
      <c r="Q25">
        <v>9</v>
      </c>
      <c r="R25">
        <v>8</v>
      </c>
      <c r="S25">
        <v>5</v>
      </c>
      <c r="T25">
        <v>2</v>
      </c>
      <c r="U25">
        <v>1</v>
      </c>
      <c r="V25">
        <v>6</v>
      </c>
      <c r="W25">
        <v>6</v>
      </c>
      <c r="X25">
        <v>7</v>
      </c>
      <c r="Y25">
        <v>2</v>
      </c>
      <c r="Z25">
        <v>6</v>
      </c>
      <c r="AA25">
        <v>8</v>
      </c>
      <c r="AB25">
        <v>2</v>
      </c>
      <c r="AC25">
        <v>7</v>
      </c>
      <c r="AD25">
        <v>9</v>
      </c>
      <c r="AE25">
        <v>1</v>
      </c>
      <c r="AF25">
        <v>11</v>
      </c>
      <c r="AG25">
        <v>4</v>
      </c>
      <c r="AH25">
        <v>4</v>
      </c>
      <c r="AI25">
        <v>3</v>
      </c>
      <c r="AJ25">
        <v>3</v>
      </c>
      <c r="AK25">
        <v>7</v>
      </c>
      <c r="AM25" s="7">
        <v>7</v>
      </c>
      <c r="AN25" s="4">
        <f t="shared" si="14"/>
        <v>0.2388888888888889</v>
      </c>
      <c r="AO25" s="4">
        <f t="shared" si="15"/>
        <v>0</v>
      </c>
      <c r="AP25" s="4">
        <f t="shared" si="16"/>
        <v>0</v>
      </c>
      <c r="AQ25" s="4">
        <f t="shared" si="17"/>
        <v>0.14444444444444443</v>
      </c>
      <c r="AR25" s="4">
        <f t="shared" si="18"/>
        <v>0.28888888888888886</v>
      </c>
      <c r="AS25" s="4">
        <f t="shared" si="19"/>
        <v>0.26666666666666666</v>
      </c>
      <c r="AT25" s="4">
        <f t="shared" si="20"/>
        <v>0</v>
      </c>
      <c r="AU25" s="4">
        <f t="shared" si="21"/>
        <v>0.37777777777777777</v>
      </c>
      <c r="AV25" s="4">
        <f t="shared" si="22"/>
        <v>0.26666666666666666</v>
      </c>
      <c r="AW25" s="4">
        <f t="shared" si="23"/>
        <v>2.2222222222222223E-2</v>
      </c>
      <c r="AX25" s="4">
        <f t="shared" si="24"/>
        <v>0.38333333333333336</v>
      </c>
      <c r="AY25" s="4">
        <f t="shared" si="25"/>
        <v>0</v>
      </c>
      <c r="AZ25" s="46">
        <f t="shared" si="26"/>
        <v>1.6574074074074072</v>
      </c>
      <c r="BC25" s="7">
        <v>5</v>
      </c>
      <c r="BD25" s="14">
        <v>20.182294372294301</v>
      </c>
      <c r="BE25" s="14">
        <v>32.583290043289999</v>
      </c>
      <c r="BF25" s="14">
        <v>31.475887445887398</v>
      </c>
      <c r="BG25" s="14">
        <v>24.218874458874399</v>
      </c>
      <c r="BH25" s="14">
        <v>24.870043290043199</v>
      </c>
      <c r="BI25" s="14">
        <v>20.580303030303</v>
      </c>
      <c r="BJ25" s="14">
        <v>27.752683982683902</v>
      </c>
      <c r="BK25" s="14">
        <v>21.7810822510822</v>
      </c>
      <c r="BL25" s="14">
        <v>28.120995670995601</v>
      </c>
      <c r="BM25" s="14">
        <v>31.301298701298599</v>
      </c>
      <c r="BN25" s="14">
        <v>22.7395670995671</v>
      </c>
      <c r="BO25" s="14">
        <v>27.001904761904701</v>
      </c>
      <c r="BP25" s="14">
        <v>28.037229437229399</v>
      </c>
      <c r="BR25" s="7">
        <v>5</v>
      </c>
      <c r="BS25" s="17">
        <v>0.99504450196947702</v>
      </c>
      <c r="BT25" s="17">
        <v>0.974077380045965</v>
      </c>
      <c r="BU25" s="17">
        <v>0.99677010245259301</v>
      </c>
      <c r="BV25" s="17">
        <v>0.99400658625155203</v>
      </c>
      <c r="BW25" s="17">
        <v>1.0052548441176401</v>
      </c>
      <c r="BX25" s="17">
        <v>0.98988009953186995</v>
      </c>
      <c r="BY25" s="17">
        <v>0.99119888244296905</v>
      </c>
      <c r="BZ25" s="17">
        <v>1.0062656907907599</v>
      </c>
      <c r="CA25" s="17">
        <v>0.99476111446954796</v>
      </c>
      <c r="CB25" s="17">
        <v>0.996739533620291</v>
      </c>
      <c r="CC25" s="17">
        <v>0.99609071058801402</v>
      </c>
      <c r="CD25" s="17">
        <v>1.0060154938646699</v>
      </c>
      <c r="CE25" s="17">
        <v>0.999633750535459</v>
      </c>
      <c r="CF25" s="17"/>
    </row>
    <row r="26" spans="2:84">
      <c r="B26">
        <v>9</v>
      </c>
      <c r="C26">
        <v>7</v>
      </c>
      <c r="D26">
        <v>2</v>
      </c>
      <c r="E26">
        <v>6</v>
      </c>
      <c r="F26">
        <v>5</v>
      </c>
      <c r="G26">
        <v>6</v>
      </c>
      <c r="H26">
        <v>5</v>
      </c>
      <c r="I26">
        <v>6</v>
      </c>
      <c r="J26">
        <v>1</v>
      </c>
      <c r="K26">
        <v>6</v>
      </c>
      <c r="L26">
        <v>9</v>
      </c>
      <c r="M26">
        <v>9</v>
      </c>
      <c r="N26">
        <v>9</v>
      </c>
      <c r="O26">
        <v>4</v>
      </c>
      <c r="P26">
        <v>3</v>
      </c>
      <c r="Q26">
        <v>6</v>
      </c>
      <c r="R26">
        <v>8</v>
      </c>
      <c r="S26">
        <v>2</v>
      </c>
      <c r="T26">
        <v>2</v>
      </c>
      <c r="U26">
        <v>1</v>
      </c>
      <c r="V26">
        <v>1</v>
      </c>
      <c r="W26">
        <v>8</v>
      </c>
      <c r="X26">
        <v>7</v>
      </c>
      <c r="Y26">
        <v>5</v>
      </c>
      <c r="Z26">
        <v>6</v>
      </c>
      <c r="AA26">
        <v>8</v>
      </c>
      <c r="AB26">
        <v>2</v>
      </c>
      <c r="AC26">
        <v>4</v>
      </c>
      <c r="AD26">
        <v>3</v>
      </c>
      <c r="AE26">
        <v>7</v>
      </c>
      <c r="AF26">
        <v>6</v>
      </c>
      <c r="AG26">
        <v>8</v>
      </c>
      <c r="AH26">
        <v>5</v>
      </c>
      <c r="AI26">
        <v>7</v>
      </c>
      <c r="AJ26">
        <v>3</v>
      </c>
      <c r="AK26">
        <v>7</v>
      </c>
      <c r="AM26" s="7">
        <v>8</v>
      </c>
      <c r="AN26" s="4">
        <f t="shared" si="14"/>
        <v>0.17777777777777778</v>
      </c>
      <c r="AO26" s="4">
        <f t="shared" si="15"/>
        <v>0</v>
      </c>
      <c r="AP26" s="4">
        <f t="shared" si="16"/>
        <v>0</v>
      </c>
      <c r="AQ26" s="4">
        <f t="shared" si="17"/>
        <v>2.7777777777777776E-2</v>
      </c>
      <c r="AR26" s="4">
        <f t="shared" si="18"/>
        <v>0.1111111111111111</v>
      </c>
      <c r="AS26" s="4">
        <f t="shared" si="19"/>
        <v>0.2</v>
      </c>
      <c r="AT26" s="4">
        <f t="shared" si="20"/>
        <v>0</v>
      </c>
      <c r="AU26" s="4">
        <f t="shared" si="21"/>
        <v>0.16666666666666666</v>
      </c>
      <c r="AV26" s="4">
        <f t="shared" si="22"/>
        <v>0.1388888888888889</v>
      </c>
      <c r="AW26" s="4">
        <f t="shared" si="23"/>
        <v>1.1111111111111112E-2</v>
      </c>
      <c r="AX26" s="4">
        <f t="shared" si="24"/>
        <v>0.21666666666666667</v>
      </c>
      <c r="AY26" s="4">
        <f t="shared" si="25"/>
        <v>0</v>
      </c>
      <c r="AZ26" s="46">
        <f t="shared" si="26"/>
        <v>0.87499999999999989</v>
      </c>
      <c r="BC26" s="7">
        <v>6</v>
      </c>
      <c r="BD26" s="14">
        <v>19.473014705882299</v>
      </c>
      <c r="BE26" s="14">
        <v>27.731519607843101</v>
      </c>
      <c r="BF26" s="14">
        <v>29.141666666666602</v>
      </c>
      <c r="BG26" s="14">
        <v>24.117892156862698</v>
      </c>
      <c r="BH26" s="14">
        <v>25.426544117647001</v>
      </c>
      <c r="BI26" s="14">
        <v>19.810833333333299</v>
      </c>
      <c r="BJ26" s="14">
        <v>27.4076715686274</v>
      </c>
      <c r="BK26" s="14">
        <v>22.154779411764601</v>
      </c>
      <c r="BL26" s="14">
        <v>29.5520833333333</v>
      </c>
      <c r="BM26" s="14">
        <v>31.878553921568599</v>
      </c>
      <c r="BN26" s="14">
        <v>22.896372549019599</v>
      </c>
      <c r="BO26" s="14">
        <v>27.3764950980392</v>
      </c>
      <c r="BP26" s="14">
        <v>27.752475490196002</v>
      </c>
      <c r="BR26" s="7">
        <v>6</v>
      </c>
      <c r="BS26" s="17">
        <v>1.0145717696438299</v>
      </c>
      <c r="BT26" s="17">
        <v>1.00529578736934</v>
      </c>
      <c r="BU26" s="17">
        <v>1.00620512475463</v>
      </c>
      <c r="BV26" s="17">
        <v>1.0138860116858299</v>
      </c>
      <c r="BW26" s="17">
        <v>1.0117243707950401</v>
      </c>
      <c r="BX26" s="17">
        <v>1.0140144347945499</v>
      </c>
      <c r="BY26" s="17">
        <v>1.00420230296025</v>
      </c>
      <c r="BZ26" s="17">
        <v>1.0115790612828399</v>
      </c>
      <c r="CA26" s="17">
        <v>1.0148984093515401</v>
      </c>
      <c r="CB26" s="17">
        <v>1.00787388426905</v>
      </c>
      <c r="CC26" s="17">
        <v>1.01114740084651</v>
      </c>
      <c r="CD26" s="17">
        <v>1.0062282091018899</v>
      </c>
      <c r="CE26" s="17">
        <v>1.0045406518367199</v>
      </c>
      <c r="CF26" s="17"/>
    </row>
    <row r="27" spans="2:84">
      <c r="B27">
        <v>6</v>
      </c>
      <c r="C27">
        <v>8</v>
      </c>
      <c r="D27">
        <v>5</v>
      </c>
      <c r="E27">
        <v>6</v>
      </c>
      <c r="F27">
        <v>5</v>
      </c>
      <c r="G27">
        <v>6</v>
      </c>
      <c r="H27">
        <v>5</v>
      </c>
      <c r="I27">
        <v>2</v>
      </c>
      <c r="J27">
        <v>1</v>
      </c>
      <c r="K27">
        <v>6</v>
      </c>
      <c r="L27">
        <v>9</v>
      </c>
      <c r="M27">
        <v>4</v>
      </c>
      <c r="N27">
        <v>3</v>
      </c>
      <c r="O27">
        <v>4</v>
      </c>
      <c r="P27">
        <v>8</v>
      </c>
      <c r="Q27">
        <v>6</v>
      </c>
      <c r="R27">
        <v>8</v>
      </c>
      <c r="S27">
        <v>2</v>
      </c>
      <c r="T27">
        <v>5</v>
      </c>
      <c r="U27">
        <v>1</v>
      </c>
      <c r="V27">
        <v>6</v>
      </c>
      <c r="W27">
        <v>6</v>
      </c>
      <c r="X27">
        <v>4</v>
      </c>
      <c r="Y27">
        <v>5</v>
      </c>
      <c r="Z27">
        <v>6</v>
      </c>
      <c r="AA27">
        <v>8</v>
      </c>
      <c r="AB27">
        <v>2</v>
      </c>
      <c r="AC27">
        <v>4</v>
      </c>
      <c r="AD27">
        <v>3</v>
      </c>
      <c r="AE27">
        <v>7</v>
      </c>
      <c r="AF27">
        <v>6</v>
      </c>
      <c r="AG27">
        <v>8</v>
      </c>
      <c r="AH27">
        <v>2</v>
      </c>
      <c r="AI27">
        <v>2</v>
      </c>
      <c r="AJ27">
        <v>3</v>
      </c>
      <c r="AK27">
        <v>7</v>
      </c>
      <c r="AM27" s="7">
        <v>9</v>
      </c>
      <c r="AN27" s="4">
        <f t="shared" si="14"/>
        <v>0.18333333333333332</v>
      </c>
      <c r="AO27" s="4">
        <f t="shared" si="15"/>
        <v>0</v>
      </c>
      <c r="AP27" s="4">
        <f t="shared" si="16"/>
        <v>3.888888888888889E-2</v>
      </c>
      <c r="AQ27" s="4">
        <f t="shared" si="17"/>
        <v>0.3888888888888889</v>
      </c>
      <c r="AR27" s="4">
        <f t="shared" si="18"/>
        <v>0.17777777777777778</v>
      </c>
      <c r="AS27" s="4">
        <f t="shared" si="19"/>
        <v>0.1388888888888889</v>
      </c>
      <c r="AT27" s="4">
        <f t="shared" si="20"/>
        <v>0.2722222222222222</v>
      </c>
      <c r="AU27" s="4">
        <f t="shared" si="21"/>
        <v>0.1388888888888889</v>
      </c>
      <c r="AV27" s="4">
        <f t="shared" si="22"/>
        <v>0.29444444444444445</v>
      </c>
      <c r="AW27" s="4">
        <f t="shared" si="23"/>
        <v>0.17777777777777778</v>
      </c>
      <c r="AX27" s="4">
        <f t="shared" si="24"/>
        <v>0.18888888888888888</v>
      </c>
      <c r="AY27" s="4">
        <f t="shared" si="25"/>
        <v>0.53333333333333333</v>
      </c>
      <c r="AZ27" s="46">
        <f t="shared" si="26"/>
        <v>2.1111111111111112</v>
      </c>
      <c r="BC27" s="7">
        <v>7</v>
      </c>
      <c r="BD27" s="14">
        <v>20.125375854214099</v>
      </c>
      <c r="BE27" s="14">
        <v>25.765056947608102</v>
      </c>
      <c r="BF27" s="14">
        <v>27.097835990888299</v>
      </c>
      <c r="BG27" s="14">
        <v>24.7678359908884</v>
      </c>
      <c r="BH27" s="14">
        <v>26.749635535307501</v>
      </c>
      <c r="BI27" s="14">
        <v>20.5366059225512</v>
      </c>
      <c r="BJ27" s="14">
        <v>26.962323462414599</v>
      </c>
      <c r="BK27" s="14">
        <v>23.024601366742498</v>
      </c>
      <c r="BL27" s="14">
        <v>30.824373576309799</v>
      </c>
      <c r="BM27" s="14">
        <v>30.055785876993099</v>
      </c>
      <c r="BN27" s="14">
        <v>24.255034168564901</v>
      </c>
      <c r="BO27" s="14">
        <v>26.9265375854213</v>
      </c>
      <c r="BP27" s="14">
        <v>27.035535307517002</v>
      </c>
      <c r="BR27" s="7">
        <v>7</v>
      </c>
      <c r="BS27" s="17">
        <v>1.0057758361693601</v>
      </c>
      <c r="BT27" s="17">
        <v>1.0019654131357301</v>
      </c>
      <c r="BU27" s="17">
        <v>1.00376296996575</v>
      </c>
      <c r="BV27" s="17">
        <v>1.0015228860211101</v>
      </c>
      <c r="BW27" s="17">
        <v>1.00182068883237</v>
      </c>
      <c r="BX27" s="17">
        <v>1.00528180265235</v>
      </c>
      <c r="BY27" s="17">
        <v>1.00028765963767</v>
      </c>
      <c r="BZ27" s="17">
        <v>1.0032344404245299</v>
      </c>
      <c r="CA27" s="17">
        <v>1.0056426969055601</v>
      </c>
      <c r="CB27" s="17">
        <v>1.0018542122215599</v>
      </c>
      <c r="CC27" s="17">
        <v>1.0041807454438501</v>
      </c>
      <c r="CD27" s="17">
        <v>1.0020223455386199</v>
      </c>
      <c r="CE27" s="17">
        <v>1.0015364177919099</v>
      </c>
      <c r="CF27" s="17"/>
    </row>
    <row r="28" spans="2:84">
      <c r="B28">
        <v>6</v>
      </c>
      <c r="C28">
        <v>8</v>
      </c>
      <c r="D28">
        <v>5</v>
      </c>
      <c r="E28">
        <v>6</v>
      </c>
      <c r="F28">
        <v>5</v>
      </c>
      <c r="G28">
        <v>6</v>
      </c>
      <c r="H28">
        <v>10</v>
      </c>
      <c r="I28">
        <v>1</v>
      </c>
      <c r="J28">
        <v>7</v>
      </c>
      <c r="K28">
        <v>6</v>
      </c>
      <c r="L28">
        <v>9</v>
      </c>
      <c r="M28">
        <v>3</v>
      </c>
      <c r="N28">
        <v>9</v>
      </c>
      <c r="O28">
        <v>4</v>
      </c>
      <c r="P28">
        <v>8</v>
      </c>
      <c r="Q28">
        <v>6</v>
      </c>
      <c r="R28">
        <v>8</v>
      </c>
      <c r="S28">
        <v>2</v>
      </c>
      <c r="T28">
        <v>5</v>
      </c>
      <c r="U28">
        <v>1</v>
      </c>
      <c r="V28">
        <v>6</v>
      </c>
      <c r="W28">
        <v>6</v>
      </c>
      <c r="X28">
        <v>4</v>
      </c>
      <c r="Y28">
        <v>3</v>
      </c>
      <c r="Z28">
        <v>6</v>
      </c>
      <c r="AA28">
        <v>8</v>
      </c>
      <c r="AB28">
        <v>2</v>
      </c>
      <c r="AC28">
        <v>4</v>
      </c>
      <c r="AD28">
        <v>3</v>
      </c>
      <c r="AE28">
        <v>7</v>
      </c>
      <c r="AF28">
        <v>6</v>
      </c>
      <c r="AG28">
        <v>8</v>
      </c>
      <c r="AH28">
        <v>2</v>
      </c>
      <c r="AI28">
        <v>6</v>
      </c>
      <c r="AJ28">
        <v>9</v>
      </c>
      <c r="AK28">
        <v>5</v>
      </c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6"/>
      <c r="BC28" s="7">
        <v>8</v>
      </c>
      <c r="BD28" s="14">
        <v>20.2176785714285</v>
      </c>
      <c r="BE28" s="14">
        <v>24.7317142857143</v>
      </c>
      <c r="BF28" s="14">
        <v>26.7017142857142</v>
      </c>
      <c r="BG28" s="14">
        <v>24.666571428571402</v>
      </c>
      <c r="BH28" s="14">
        <v>26.869071428571399</v>
      </c>
      <c r="BI28" s="14">
        <v>20.654499999999999</v>
      </c>
      <c r="BJ28" s="14">
        <v>26.185964285714199</v>
      </c>
      <c r="BK28" s="14">
        <v>23.063999999999901</v>
      </c>
      <c r="BL28" s="14">
        <v>31.1793571428571</v>
      </c>
      <c r="BM28" s="14">
        <v>29.679714285714201</v>
      </c>
      <c r="BN28" s="14">
        <v>24.621607142857101</v>
      </c>
      <c r="BO28" s="14">
        <v>26.448678571428498</v>
      </c>
      <c r="BP28" s="14">
        <v>26.648178571428499</v>
      </c>
      <c r="BR28" s="7">
        <v>8</v>
      </c>
      <c r="BS28" s="17">
        <v>1.00422041149657</v>
      </c>
      <c r="BT28" s="17">
        <v>1.0192168839582201</v>
      </c>
      <c r="BU28" s="17">
        <v>1.0022257148846101</v>
      </c>
      <c r="BV28" s="17">
        <v>1.00132997246499</v>
      </c>
      <c r="BW28" s="17">
        <v>0.99915739142864501</v>
      </c>
      <c r="BX28" s="17">
        <v>1.00325750084882</v>
      </c>
      <c r="BY28" s="17">
        <v>1.0170566446884</v>
      </c>
      <c r="BZ28" s="17">
        <v>1.00588615338875</v>
      </c>
      <c r="CA28" s="17">
        <v>0.99722355514993199</v>
      </c>
      <c r="CB28" s="17">
        <v>0.99674053712887301</v>
      </c>
      <c r="CC28" s="17">
        <v>0.99644903752938596</v>
      </c>
      <c r="CD28" s="17">
        <v>1.01336038274692</v>
      </c>
      <c r="CE28" s="17">
        <v>1.0101616811188201</v>
      </c>
      <c r="CF28" s="17" t="s">
        <v>266</v>
      </c>
    </row>
    <row r="29" spans="2:84">
      <c r="B29">
        <v>7</v>
      </c>
      <c r="C29">
        <v>9</v>
      </c>
      <c r="D29">
        <v>2</v>
      </c>
      <c r="E29">
        <v>2</v>
      </c>
      <c r="F29">
        <v>5</v>
      </c>
      <c r="G29">
        <v>6</v>
      </c>
      <c r="H29">
        <v>2</v>
      </c>
      <c r="I29">
        <v>1</v>
      </c>
      <c r="J29">
        <v>7</v>
      </c>
      <c r="K29">
        <v>3</v>
      </c>
      <c r="L29">
        <v>9</v>
      </c>
      <c r="M29">
        <v>3</v>
      </c>
      <c r="N29">
        <v>6</v>
      </c>
      <c r="O29">
        <v>4</v>
      </c>
      <c r="P29">
        <v>4</v>
      </c>
      <c r="Q29">
        <v>6</v>
      </c>
      <c r="R29">
        <v>8</v>
      </c>
      <c r="S29">
        <v>2</v>
      </c>
      <c r="T29">
        <v>2</v>
      </c>
      <c r="U29">
        <v>5</v>
      </c>
      <c r="V29">
        <v>6</v>
      </c>
      <c r="W29">
        <v>8</v>
      </c>
      <c r="X29">
        <v>4</v>
      </c>
      <c r="Y29">
        <v>3</v>
      </c>
      <c r="Z29">
        <v>6</v>
      </c>
      <c r="AA29">
        <v>8</v>
      </c>
      <c r="AB29">
        <v>2</v>
      </c>
      <c r="AC29">
        <v>4</v>
      </c>
      <c r="AD29">
        <v>3</v>
      </c>
      <c r="AE29">
        <v>4</v>
      </c>
      <c r="AF29">
        <v>6</v>
      </c>
      <c r="AG29">
        <v>8</v>
      </c>
      <c r="AH29">
        <v>2</v>
      </c>
      <c r="AI29">
        <v>6</v>
      </c>
      <c r="AJ29">
        <v>9</v>
      </c>
      <c r="AK29">
        <v>5</v>
      </c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6"/>
      <c r="BC29" s="5">
        <v>9</v>
      </c>
      <c r="BD29" s="18">
        <v>20.2770270270269</v>
      </c>
      <c r="BE29" s="19">
        <v>27.731999999999999</v>
      </c>
      <c r="BF29" s="19">
        <v>29.027054054053998</v>
      </c>
      <c r="BG29" s="19">
        <v>25.025756756756699</v>
      </c>
      <c r="BH29" s="19">
        <v>26.2591351351351</v>
      </c>
      <c r="BI29" s="19">
        <v>20.629945945945899</v>
      </c>
      <c r="BJ29" s="19">
        <v>27.9307027027026</v>
      </c>
      <c r="BK29" s="19">
        <v>22.919540540540499</v>
      </c>
      <c r="BL29" s="19">
        <v>30.873189189189102</v>
      </c>
      <c r="BM29" s="19">
        <v>31.876945945945899</v>
      </c>
      <c r="BN29" s="19">
        <v>23.8478648648648</v>
      </c>
      <c r="BO29" s="19">
        <v>27.855378378378301</v>
      </c>
      <c r="BP29" s="19">
        <v>27.973540540540501</v>
      </c>
      <c r="BR29" s="6">
        <v>9</v>
      </c>
      <c r="BS29" s="57">
        <v>0.97918963764215095</v>
      </c>
      <c r="BT29" s="35">
        <v>0.98376533675105704</v>
      </c>
      <c r="BU29" s="35">
        <v>0.98855855049936503</v>
      </c>
      <c r="BV29" s="35">
        <v>0.98441888020732604</v>
      </c>
      <c r="BW29" s="35">
        <v>0.99233330198101399</v>
      </c>
      <c r="BX29" s="35">
        <v>0.97988619844017799</v>
      </c>
      <c r="BY29" s="35">
        <v>0.98554806118022498</v>
      </c>
      <c r="BZ29" s="35">
        <v>0.98414550742258899</v>
      </c>
      <c r="CA29" s="35">
        <v>0.98200999362244801</v>
      </c>
      <c r="CB29" s="35">
        <v>0.98975110739098104</v>
      </c>
      <c r="CC29" s="35">
        <v>0.98366470014110396</v>
      </c>
      <c r="CD29" s="35">
        <v>0.98510659614003404</v>
      </c>
      <c r="CE29" s="35">
        <v>0.98938978545189105</v>
      </c>
      <c r="CF29" s="17"/>
    </row>
    <row r="30" spans="2:84">
      <c r="B30">
        <v>8</v>
      </c>
      <c r="C30">
        <v>7</v>
      </c>
      <c r="D30">
        <v>5</v>
      </c>
      <c r="E30">
        <v>6</v>
      </c>
      <c r="F30">
        <v>5</v>
      </c>
      <c r="G30">
        <v>6</v>
      </c>
      <c r="H30">
        <v>10</v>
      </c>
      <c r="I30">
        <v>1</v>
      </c>
      <c r="J30">
        <v>7</v>
      </c>
      <c r="K30">
        <v>3</v>
      </c>
      <c r="L30">
        <v>9</v>
      </c>
      <c r="M30">
        <v>3</v>
      </c>
      <c r="N30">
        <v>3</v>
      </c>
      <c r="O30">
        <v>4</v>
      </c>
      <c r="P30">
        <v>4</v>
      </c>
      <c r="Q30">
        <v>8</v>
      </c>
      <c r="R30">
        <v>8</v>
      </c>
      <c r="S30">
        <v>2</v>
      </c>
      <c r="T30">
        <v>2</v>
      </c>
      <c r="U30">
        <v>5</v>
      </c>
      <c r="V30">
        <v>6</v>
      </c>
      <c r="W30">
        <v>6</v>
      </c>
      <c r="X30">
        <v>4</v>
      </c>
      <c r="Y30">
        <v>4</v>
      </c>
      <c r="Z30">
        <v>2</v>
      </c>
      <c r="AA30">
        <v>4</v>
      </c>
      <c r="AB30">
        <v>5</v>
      </c>
      <c r="AC30">
        <v>7</v>
      </c>
      <c r="AD30">
        <v>3</v>
      </c>
      <c r="AE30">
        <v>1</v>
      </c>
      <c r="AF30">
        <v>6</v>
      </c>
      <c r="AG30">
        <v>8</v>
      </c>
      <c r="AH30">
        <v>2</v>
      </c>
      <c r="AI30">
        <v>6</v>
      </c>
      <c r="AJ30">
        <v>9</v>
      </c>
      <c r="AK30">
        <v>5</v>
      </c>
      <c r="AM30" s="54" t="s">
        <v>206</v>
      </c>
      <c r="AN30" s="19" t="s">
        <v>78</v>
      </c>
      <c r="AO30" s="19" t="s">
        <v>79</v>
      </c>
      <c r="AP30" s="19" t="s">
        <v>80</v>
      </c>
      <c r="AQ30" s="19" t="s">
        <v>81</v>
      </c>
      <c r="AR30" s="19" t="s">
        <v>82</v>
      </c>
      <c r="AS30" s="19" t="s">
        <v>83</v>
      </c>
      <c r="AT30" s="19" t="s">
        <v>84</v>
      </c>
      <c r="AU30" s="19" t="s">
        <v>85</v>
      </c>
      <c r="AV30" s="19" t="s">
        <v>86</v>
      </c>
      <c r="AW30" s="19" t="s">
        <v>87</v>
      </c>
      <c r="AX30" s="19" t="s">
        <v>88</v>
      </c>
      <c r="AY30" s="19" t="s">
        <v>89</v>
      </c>
      <c r="BC30" s="33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R30" s="33">
        <f>STDEV(BS21:CE29)</f>
        <v>7.9849544594348728E-3</v>
      </c>
      <c r="BS30" s="14">
        <f>STDEV(BS21:BS29)</f>
        <v>9.9973481407837454E-3</v>
      </c>
      <c r="BT30" s="14">
        <f t="shared" ref="BT30:CE30" si="27">STDEV(BT21:BT29)</f>
        <v>1.3225562247609247E-2</v>
      </c>
      <c r="BU30" s="14">
        <f t="shared" si="27"/>
        <v>5.4579326064301175E-3</v>
      </c>
      <c r="BV30" s="13">
        <f t="shared" si="27"/>
        <v>7.9782224777350252E-3</v>
      </c>
      <c r="BW30" s="13">
        <f t="shared" si="27"/>
        <v>6.0166710462525594E-3</v>
      </c>
      <c r="BX30" s="14">
        <f t="shared" si="27"/>
        <v>1.0044003740400563E-2</v>
      </c>
      <c r="BY30" s="14">
        <f t="shared" si="27"/>
        <v>8.9607971360194938E-3</v>
      </c>
      <c r="BZ30" s="14">
        <f t="shared" si="27"/>
        <v>8.1945705239809506E-3</v>
      </c>
      <c r="CA30" s="14">
        <f t="shared" si="27"/>
        <v>9.3053302121279009E-3</v>
      </c>
      <c r="CB30" s="14">
        <f t="shared" si="27"/>
        <v>5.0668766938210333E-3</v>
      </c>
      <c r="CC30" s="14">
        <f t="shared" si="27"/>
        <v>7.6960414354153859E-3</v>
      </c>
      <c r="CD30" s="14">
        <f t="shared" si="27"/>
        <v>8.1184575835275604E-3</v>
      </c>
      <c r="CE30" s="17">
        <f t="shared" si="27"/>
        <v>5.613286682618567E-3</v>
      </c>
      <c r="CF30" s="17">
        <f>MEDIAN(BS30:CE30)</f>
        <v>8.1184575835275604E-3</v>
      </c>
    </row>
    <row r="31" spans="2:84">
      <c r="B31">
        <v>11</v>
      </c>
      <c r="C31">
        <v>4</v>
      </c>
      <c r="D31">
        <v>4</v>
      </c>
      <c r="E31">
        <v>6</v>
      </c>
      <c r="F31">
        <v>5</v>
      </c>
      <c r="G31">
        <v>6</v>
      </c>
      <c r="H31">
        <v>10</v>
      </c>
      <c r="I31">
        <v>1</v>
      </c>
      <c r="J31">
        <v>7</v>
      </c>
      <c r="K31">
        <v>8</v>
      </c>
      <c r="L31">
        <v>9</v>
      </c>
      <c r="M31">
        <v>3</v>
      </c>
      <c r="N31">
        <v>11</v>
      </c>
      <c r="O31">
        <v>4</v>
      </c>
      <c r="P31">
        <v>4</v>
      </c>
      <c r="Q31">
        <v>3</v>
      </c>
      <c r="R31">
        <v>8</v>
      </c>
      <c r="S31">
        <v>2</v>
      </c>
      <c r="T31">
        <v>2</v>
      </c>
      <c r="U31">
        <v>5</v>
      </c>
      <c r="V31">
        <v>6</v>
      </c>
      <c r="W31">
        <v>3</v>
      </c>
      <c r="X31">
        <v>4</v>
      </c>
      <c r="Y31">
        <v>4</v>
      </c>
      <c r="Z31">
        <v>8</v>
      </c>
      <c r="AA31">
        <v>8</v>
      </c>
      <c r="AB31">
        <v>5</v>
      </c>
      <c r="AC31">
        <v>6</v>
      </c>
      <c r="AD31">
        <v>3</v>
      </c>
      <c r="AE31">
        <v>4</v>
      </c>
      <c r="AF31">
        <v>6</v>
      </c>
      <c r="AG31">
        <v>8</v>
      </c>
      <c r="AH31">
        <v>2</v>
      </c>
      <c r="AI31">
        <v>6</v>
      </c>
      <c r="AJ31">
        <v>9</v>
      </c>
      <c r="AK31">
        <v>5</v>
      </c>
      <c r="AM31" s="7">
        <v>1</v>
      </c>
      <c r="AN31" s="4">
        <f>COUNTIF(D$4:D$183,$AM5)/180</f>
        <v>2.2222222222222223E-2</v>
      </c>
      <c r="AO31" s="4">
        <f>COUNTIF(G$4:G$183,$AM5)/180</f>
        <v>2.7777777777777776E-2</v>
      </c>
      <c r="AP31" s="4">
        <f>COUNTIF(J$4:J$183,$AM5)/180</f>
        <v>0.1388888888888889</v>
      </c>
      <c r="AQ31" s="4">
        <f>COUNTIF(M$4:M$183,$AM5)/180</f>
        <v>0.05</v>
      </c>
      <c r="AR31" s="4">
        <f>COUNTIF(P$4:P$183,$AM5)/180</f>
        <v>2.2222222222222223E-2</v>
      </c>
      <c r="AS31" s="4">
        <f>COUNTIF(S$4:S$183,$AM5)/180</f>
        <v>1.6666666666666666E-2</v>
      </c>
      <c r="AT31" s="4">
        <f>COUNTIF(V$4:V$183,$AM5)/180</f>
        <v>0.1111111111111111</v>
      </c>
      <c r="AU31" s="4">
        <f>COUNTIF(Y$4:Y$183,$AM5)/180</f>
        <v>0</v>
      </c>
      <c r="AV31" s="4">
        <f>COUNTIF(AB$4:AB$183,$AM5)/180</f>
        <v>1.1111111111111112E-2</v>
      </c>
      <c r="AW31" s="4">
        <f>COUNTIF(AE$4:AE$183,$AM5)/180</f>
        <v>0.15555555555555556</v>
      </c>
      <c r="AX31" s="4">
        <f>COUNTIF(AH$4:AH$183,$AM5)/180</f>
        <v>0</v>
      </c>
      <c r="AY31" s="4">
        <f>COUNTIF(AK$4:AK$183,$AM5)/180</f>
        <v>0.14444444444444443</v>
      </c>
      <c r="AZ31" s="46">
        <f>SUM(AN31:AY31)/1.2</f>
        <v>0.58333333333333337</v>
      </c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7"/>
      <c r="CF31" s="17"/>
    </row>
    <row r="32" spans="2:84">
      <c r="B32">
        <v>6</v>
      </c>
      <c r="C32">
        <v>8</v>
      </c>
      <c r="D32">
        <v>2</v>
      </c>
      <c r="E32">
        <v>7</v>
      </c>
      <c r="F32">
        <v>2</v>
      </c>
      <c r="G32">
        <v>6</v>
      </c>
      <c r="H32">
        <v>10</v>
      </c>
      <c r="I32">
        <v>1</v>
      </c>
      <c r="J32">
        <v>7</v>
      </c>
      <c r="K32">
        <v>8</v>
      </c>
      <c r="L32">
        <v>9</v>
      </c>
      <c r="M32">
        <v>3</v>
      </c>
      <c r="N32">
        <v>6</v>
      </c>
      <c r="O32">
        <v>4</v>
      </c>
      <c r="P32">
        <v>4</v>
      </c>
      <c r="Q32">
        <v>6</v>
      </c>
      <c r="R32">
        <v>4</v>
      </c>
      <c r="S32">
        <v>4</v>
      </c>
      <c r="T32">
        <v>2</v>
      </c>
      <c r="U32">
        <v>5</v>
      </c>
      <c r="V32">
        <v>6</v>
      </c>
      <c r="W32">
        <v>11</v>
      </c>
      <c r="X32">
        <v>4</v>
      </c>
      <c r="Y32">
        <v>4</v>
      </c>
      <c r="Z32">
        <v>6</v>
      </c>
      <c r="AA32">
        <v>4</v>
      </c>
      <c r="AB32">
        <v>7</v>
      </c>
      <c r="AC32">
        <v>7</v>
      </c>
      <c r="AD32">
        <v>3</v>
      </c>
      <c r="AE32">
        <v>4</v>
      </c>
      <c r="AF32">
        <v>6</v>
      </c>
      <c r="AG32">
        <v>8</v>
      </c>
      <c r="AH32">
        <v>2</v>
      </c>
      <c r="AI32">
        <v>6</v>
      </c>
      <c r="AJ32">
        <v>9</v>
      </c>
      <c r="AK32">
        <v>5</v>
      </c>
      <c r="AM32" s="7">
        <v>2</v>
      </c>
      <c r="AN32" s="4">
        <f t="shared" ref="AN32:AN39" si="28">COUNTIF(D$4:D$183,$AM6)/180</f>
        <v>0.3</v>
      </c>
      <c r="AO32" s="4">
        <f t="shared" ref="AO32:AO39" si="29">COUNTIF(G$4:G$183,$AM6)/180</f>
        <v>0</v>
      </c>
      <c r="AP32" s="4">
        <f t="shared" ref="AP32:AP39" si="30">COUNTIF(J$4:J$183,$AM6)/180</f>
        <v>0</v>
      </c>
      <c r="AQ32" s="4">
        <f t="shared" ref="AQ32:AQ39" si="31">COUNTIF(M$4:M$183,$AM6)/180</f>
        <v>0.15555555555555556</v>
      </c>
      <c r="AR32" s="4">
        <f t="shared" ref="AR32:AR39" si="32">COUNTIF(P$4:P$183,$AM6)/180</f>
        <v>0.24444444444444444</v>
      </c>
      <c r="AS32" s="4">
        <f t="shared" ref="AS32:AS39" si="33">COUNTIF(S$4:S$183,$AM6)/180</f>
        <v>0.29444444444444445</v>
      </c>
      <c r="AT32" s="4">
        <f t="shared" ref="AT32:AT39" si="34">COUNTIF(V$4:V$183,$AM6)/180</f>
        <v>0.05</v>
      </c>
      <c r="AU32" s="4">
        <f t="shared" ref="AU32:AU39" si="35">COUNTIF(Y$4:Y$183,$AM6)/180</f>
        <v>0.33888888888888891</v>
      </c>
      <c r="AV32" s="4">
        <f t="shared" ref="AV32:AV39" si="36">COUNTIF(AB$4:AB$183,$AM6)/180</f>
        <v>0.27777777777777779</v>
      </c>
      <c r="AW32" s="4">
        <f t="shared" ref="AW32:AW39" si="37">COUNTIF(AE$4:AE$183,$AM6)/180</f>
        <v>4.4444444444444446E-2</v>
      </c>
      <c r="AX32" s="4">
        <f t="shared" ref="AX32:AX39" si="38">COUNTIF(AH$4:AH$183,$AM6)/180</f>
        <v>0.39444444444444443</v>
      </c>
      <c r="AY32" s="4">
        <f t="shared" ref="AY32:AY39" si="39">COUNTIF(AK$4:AK$183,$AM6)/180</f>
        <v>6.6666666666666666E-2</v>
      </c>
      <c r="AZ32" s="46">
        <f t="shared" ref="AZ32:AZ41" si="40">SUM(AN32:AY32)/1.2</f>
        <v>1.8055555555555558</v>
      </c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CE32" s="17"/>
      <c r="CF32" s="17"/>
    </row>
    <row r="33" spans="2:84">
      <c r="B33">
        <v>6</v>
      </c>
      <c r="C33">
        <v>8</v>
      </c>
      <c r="D33">
        <v>2</v>
      </c>
      <c r="E33">
        <v>7</v>
      </c>
      <c r="F33">
        <v>2</v>
      </c>
      <c r="G33">
        <v>6</v>
      </c>
      <c r="H33">
        <v>10</v>
      </c>
      <c r="I33">
        <v>1</v>
      </c>
      <c r="J33">
        <v>7</v>
      </c>
      <c r="K33">
        <v>9</v>
      </c>
      <c r="L33">
        <v>9</v>
      </c>
      <c r="M33">
        <v>3</v>
      </c>
      <c r="N33">
        <v>2</v>
      </c>
      <c r="O33">
        <v>4</v>
      </c>
      <c r="P33">
        <v>5</v>
      </c>
      <c r="Q33">
        <v>8</v>
      </c>
      <c r="R33">
        <v>4</v>
      </c>
      <c r="S33">
        <v>9</v>
      </c>
      <c r="T33">
        <v>2</v>
      </c>
      <c r="U33">
        <v>5</v>
      </c>
      <c r="V33">
        <v>6</v>
      </c>
      <c r="W33">
        <v>6</v>
      </c>
      <c r="X33">
        <v>4</v>
      </c>
      <c r="Y33">
        <v>4</v>
      </c>
      <c r="Z33">
        <v>6</v>
      </c>
      <c r="AA33">
        <v>4</v>
      </c>
      <c r="AB33">
        <v>2</v>
      </c>
      <c r="AC33">
        <v>5</v>
      </c>
      <c r="AD33">
        <v>3</v>
      </c>
      <c r="AE33">
        <v>1</v>
      </c>
      <c r="AF33">
        <v>8</v>
      </c>
      <c r="AG33">
        <v>8</v>
      </c>
      <c r="AH33">
        <v>2</v>
      </c>
      <c r="AI33">
        <v>8</v>
      </c>
      <c r="AJ33">
        <v>9</v>
      </c>
      <c r="AK33">
        <v>5</v>
      </c>
      <c r="AM33" s="7">
        <v>3</v>
      </c>
      <c r="AN33" s="4">
        <f t="shared" si="28"/>
        <v>0.12777777777777777</v>
      </c>
      <c r="AO33" s="4">
        <f t="shared" si="29"/>
        <v>0</v>
      </c>
      <c r="AP33" s="4">
        <f t="shared" si="30"/>
        <v>1.1111111111111112E-2</v>
      </c>
      <c r="AQ33" s="4">
        <f t="shared" si="31"/>
        <v>0.17777777777777778</v>
      </c>
      <c r="AR33" s="4">
        <f t="shared" si="32"/>
        <v>0.2</v>
      </c>
      <c r="AS33" s="4">
        <f t="shared" si="33"/>
        <v>0.16666666666666666</v>
      </c>
      <c r="AT33" s="4">
        <f t="shared" si="34"/>
        <v>6.6666666666666666E-2</v>
      </c>
      <c r="AU33" s="4">
        <f t="shared" si="35"/>
        <v>0.10555555555555556</v>
      </c>
      <c r="AV33" s="4">
        <f t="shared" si="36"/>
        <v>0.19444444444444445</v>
      </c>
      <c r="AW33" s="4">
        <f t="shared" si="37"/>
        <v>7.2222222222222215E-2</v>
      </c>
      <c r="AX33" s="4">
        <f t="shared" si="38"/>
        <v>0.18333333333333332</v>
      </c>
      <c r="AY33" s="4">
        <f t="shared" si="39"/>
        <v>0.1</v>
      </c>
      <c r="AZ33" s="46">
        <f t="shared" si="40"/>
        <v>1.1712962962962963</v>
      </c>
      <c r="BC33" s="6" t="s">
        <v>207</v>
      </c>
      <c r="BD33" s="18" t="s">
        <v>78</v>
      </c>
      <c r="BE33" s="19" t="s">
        <v>79</v>
      </c>
      <c r="BF33" s="19" t="s">
        <v>80</v>
      </c>
      <c r="BG33" s="19" t="s">
        <v>81</v>
      </c>
      <c r="BH33" s="19" t="s">
        <v>82</v>
      </c>
      <c r="BI33" s="19" t="s">
        <v>83</v>
      </c>
      <c r="BJ33" s="19" t="s">
        <v>84</v>
      </c>
      <c r="BK33" s="19" t="s">
        <v>85</v>
      </c>
      <c r="BL33" s="19" t="s">
        <v>86</v>
      </c>
      <c r="BM33" s="19" t="s">
        <v>87</v>
      </c>
      <c r="BN33" s="19" t="s">
        <v>88</v>
      </c>
      <c r="BO33" s="19" t="s">
        <v>89</v>
      </c>
      <c r="BP33" s="19" t="s">
        <v>91</v>
      </c>
      <c r="BR33" s="6" t="s">
        <v>207</v>
      </c>
      <c r="BS33" s="18" t="s">
        <v>78</v>
      </c>
      <c r="BT33" s="19" t="s">
        <v>79</v>
      </c>
      <c r="BU33" s="19" t="s">
        <v>80</v>
      </c>
      <c r="BV33" s="19" t="s">
        <v>81</v>
      </c>
      <c r="BW33" s="19" t="s">
        <v>82</v>
      </c>
      <c r="BX33" s="19" t="s">
        <v>83</v>
      </c>
      <c r="BY33" s="19" t="s">
        <v>84</v>
      </c>
      <c r="BZ33" s="19" t="s">
        <v>85</v>
      </c>
      <c r="CA33" s="19" t="s">
        <v>86</v>
      </c>
      <c r="CB33" s="19" t="s">
        <v>87</v>
      </c>
      <c r="CC33" s="19" t="s">
        <v>88</v>
      </c>
      <c r="CD33" s="19" t="s">
        <v>89</v>
      </c>
      <c r="CE33" s="35" t="s">
        <v>91</v>
      </c>
      <c r="CF33" s="43" t="s">
        <v>262</v>
      </c>
    </row>
    <row r="34" spans="2:84">
      <c r="B34">
        <v>6</v>
      </c>
      <c r="C34">
        <v>8</v>
      </c>
      <c r="D34">
        <v>2</v>
      </c>
      <c r="E34">
        <v>6</v>
      </c>
      <c r="F34">
        <v>1</v>
      </c>
      <c r="G34">
        <v>7</v>
      </c>
      <c r="H34">
        <v>2</v>
      </c>
      <c r="I34">
        <v>1</v>
      </c>
      <c r="J34">
        <v>7</v>
      </c>
      <c r="K34">
        <v>8</v>
      </c>
      <c r="L34">
        <v>9</v>
      </c>
      <c r="M34">
        <v>3</v>
      </c>
      <c r="N34">
        <v>8</v>
      </c>
      <c r="O34">
        <v>8</v>
      </c>
      <c r="P34">
        <v>2</v>
      </c>
      <c r="Q34">
        <v>8</v>
      </c>
      <c r="R34">
        <v>8</v>
      </c>
      <c r="S34">
        <v>2</v>
      </c>
      <c r="T34">
        <v>3</v>
      </c>
      <c r="U34">
        <v>3</v>
      </c>
      <c r="V34">
        <v>9</v>
      </c>
      <c r="W34">
        <v>2</v>
      </c>
      <c r="X34">
        <v>4</v>
      </c>
      <c r="Y34">
        <v>5</v>
      </c>
      <c r="Z34">
        <v>6</v>
      </c>
      <c r="AA34">
        <v>4</v>
      </c>
      <c r="AB34">
        <v>4</v>
      </c>
      <c r="AC34">
        <v>2</v>
      </c>
      <c r="AD34">
        <v>1</v>
      </c>
      <c r="AE34">
        <v>6</v>
      </c>
      <c r="AF34">
        <v>3</v>
      </c>
      <c r="AG34">
        <v>8</v>
      </c>
      <c r="AH34">
        <v>2</v>
      </c>
      <c r="AI34">
        <v>9</v>
      </c>
      <c r="AJ34">
        <v>9</v>
      </c>
      <c r="AK34">
        <v>8</v>
      </c>
      <c r="AM34" s="7">
        <v>4</v>
      </c>
      <c r="AN34" s="4">
        <f t="shared" si="28"/>
        <v>0.1388888888888889</v>
      </c>
      <c r="AO34" s="4">
        <f t="shared" si="29"/>
        <v>0</v>
      </c>
      <c r="AP34" s="4">
        <f t="shared" si="30"/>
        <v>5.5555555555555558E-3</v>
      </c>
      <c r="AQ34" s="4">
        <f t="shared" si="31"/>
        <v>0.21666666666666667</v>
      </c>
      <c r="AR34" s="4">
        <f t="shared" si="32"/>
        <v>0.17777777777777778</v>
      </c>
      <c r="AS34" s="4">
        <f t="shared" si="33"/>
        <v>0.1111111111111111</v>
      </c>
      <c r="AT34" s="4">
        <f t="shared" si="34"/>
        <v>7.7777777777777779E-2</v>
      </c>
      <c r="AU34" s="4">
        <f t="shared" si="35"/>
        <v>0.15</v>
      </c>
      <c r="AV34" s="4">
        <f t="shared" si="36"/>
        <v>0.16666666666666666</v>
      </c>
      <c r="AW34" s="4">
        <f t="shared" si="37"/>
        <v>0.15555555555555556</v>
      </c>
      <c r="AX34" s="4">
        <f t="shared" si="38"/>
        <v>0.1</v>
      </c>
      <c r="AY34" s="4">
        <f t="shared" si="39"/>
        <v>0.13333333333333333</v>
      </c>
      <c r="AZ34" s="46">
        <f t="shared" si="40"/>
        <v>1.1944444444444446</v>
      </c>
      <c r="BC34" s="7">
        <v>1</v>
      </c>
      <c r="BD34" s="14">
        <v>19.601394736842099</v>
      </c>
      <c r="BE34" s="14">
        <v>29.089052631578902</v>
      </c>
      <c r="BF34" s="14">
        <v>30.221236842105199</v>
      </c>
      <c r="BG34" s="14">
        <v>24.013526315789399</v>
      </c>
      <c r="BH34" s="14">
        <v>25.103605263157899</v>
      </c>
      <c r="BI34" s="14">
        <v>19.9151315789473</v>
      </c>
      <c r="BJ34" s="14">
        <v>27.133289473684201</v>
      </c>
      <c r="BK34" s="14">
        <v>22.132052631578901</v>
      </c>
      <c r="BL34" s="14">
        <v>28.7011842105263</v>
      </c>
      <c r="BM34" s="14">
        <v>32.069947368420998</v>
      </c>
      <c r="BN34" s="14">
        <v>22.4978421052631</v>
      </c>
      <c r="BO34" s="14">
        <v>27.522894736842101</v>
      </c>
      <c r="BP34" s="14">
        <v>27.964973684210499</v>
      </c>
      <c r="BR34" s="7">
        <v>1</v>
      </c>
      <c r="BS34" s="17">
        <v>1.0097334986111699</v>
      </c>
      <c r="BT34" s="17">
        <v>1.00240524374219</v>
      </c>
      <c r="BU34" s="17">
        <v>1.0000810710524199</v>
      </c>
      <c r="BV34" s="17">
        <v>1.00686747454468</v>
      </c>
      <c r="BW34" s="17">
        <v>1.0108249905123201</v>
      </c>
      <c r="BX34" s="17">
        <v>1.00768825879724</v>
      </c>
      <c r="BY34" s="17">
        <v>1.0057990574097699</v>
      </c>
      <c r="BZ34" s="17">
        <v>1.00619136722644</v>
      </c>
      <c r="CA34" s="17">
        <v>1.0159029866001399</v>
      </c>
      <c r="CB34" s="17">
        <v>1.0073852991127501</v>
      </c>
      <c r="CC34" s="17">
        <v>1.0157657645498499</v>
      </c>
      <c r="CD34" s="17">
        <v>0.99973142222656597</v>
      </c>
      <c r="CE34" s="17">
        <v>1.0027404871782499</v>
      </c>
      <c r="CF34" s="17" t="s">
        <v>336</v>
      </c>
    </row>
    <row r="35" spans="2:84">
      <c r="B35">
        <v>6</v>
      </c>
      <c r="C35">
        <v>8</v>
      </c>
      <c r="D35">
        <v>2</v>
      </c>
      <c r="E35">
        <v>2</v>
      </c>
      <c r="F35">
        <v>1</v>
      </c>
      <c r="G35">
        <v>6</v>
      </c>
      <c r="H35">
        <v>2</v>
      </c>
      <c r="I35">
        <v>1</v>
      </c>
      <c r="J35">
        <v>1</v>
      </c>
      <c r="K35">
        <v>6</v>
      </c>
      <c r="L35">
        <v>9</v>
      </c>
      <c r="M35">
        <v>3</v>
      </c>
      <c r="N35">
        <v>6</v>
      </c>
      <c r="O35">
        <v>8</v>
      </c>
      <c r="P35">
        <v>2</v>
      </c>
      <c r="Q35">
        <v>8</v>
      </c>
      <c r="R35">
        <v>8</v>
      </c>
      <c r="S35">
        <v>2</v>
      </c>
      <c r="T35">
        <v>3</v>
      </c>
      <c r="U35">
        <v>3</v>
      </c>
      <c r="V35">
        <v>7</v>
      </c>
      <c r="W35">
        <v>11</v>
      </c>
      <c r="X35">
        <v>4</v>
      </c>
      <c r="Y35">
        <v>8</v>
      </c>
      <c r="Z35">
        <v>6</v>
      </c>
      <c r="AA35">
        <v>8</v>
      </c>
      <c r="AB35">
        <v>2</v>
      </c>
      <c r="AC35">
        <v>2</v>
      </c>
      <c r="AD35">
        <v>1</v>
      </c>
      <c r="AE35">
        <v>7</v>
      </c>
      <c r="AF35">
        <v>6</v>
      </c>
      <c r="AG35">
        <v>4</v>
      </c>
      <c r="AH35">
        <v>4</v>
      </c>
      <c r="AI35">
        <v>9</v>
      </c>
      <c r="AJ35">
        <v>9</v>
      </c>
      <c r="AK35">
        <v>8</v>
      </c>
      <c r="AM35" s="7">
        <v>5</v>
      </c>
      <c r="AN35" s="4">
        <f t="shared" si="28"/>
        <v>0.16666666666666666</v>
      </c>
      <c r="AO35" s="4">
        <f t="shared" si="29"/>
        <v>0</v>
      </c>
      <c r="AP35" s="4">
        <f t="shared" si="30"/>
        <v>0</v>
      </c>
      <c r="AQ35" s="4">
        <f t="shared" si="31"/>
        <v>0.1111111111111111</v>
      </c>
      <c r="AR35" s="4">
        <f t="shared" si="32"/>
        <v>0.18888888888888888</v>
      </c>
      <c r="AS35" s="4">
        <f t="shared" si="33"/>
        <v>0.16666666666666666</v>
      </c>
      <c r="AT35" s="4">
        <f t="shared" si="34"/>
        <v>3.3333333333333333E-2</v>
      </c>
      <c r="AU35" s="4">
        <f t="shared" si="35"/>
        <v>0.32777777777777778</v>
      </c>
      <c r="AV35" s="4">
        <f t="shared" si="36"/>
        <v>0.18333333333333332</v>
      </c>
      <c r="AW35" s="4">
        <f t="shared" si="37"/>
        <v>5.5555555555555552E-2</v>
      </c>
      <c r="AX35" s="4">
        <f t="shared" si="38"/>
        <v>0.21666666666666667</v>
      </c>
      <c r="AY35" s="4">
        <f t="shared" si="39"/>
        <v>0.10555555555555556</v>
      </c>
      <c r="AZ35" s="46">
        <f t="shared" si="40"/>
        <v>1.2962962962962965</v>
      </c>
      <c r="BC35" s="7">
        <v>2</v>
      </c>
      <c r="BD35" s="14">
        <v>20.4263143631436</v>
      </c>
      <c r="BE35" s="14">
        <v>26.3272357723577</v>
      </c>
      <c r="BF35" s="14">
        <v>27.704444444444398</v>
      </c>
      <c r="BG35" s="14">
        <v>24.9168563685636</v>
      </c>
      <c r="BH35" s="14">
        <v>26.764092140921399</v>
      </c>
      <c r="BI35" s="14">
        <v>20.808617886178801</v>
      </c>
      <c r="BJ35" s="14">
        <v>27.2240921409214</v>
      </c>
      <c r="BK35" s="14">
        <v>23.223685636856299</v>
      </c>
      <c r="BL35" s="14">
        <v>31.131707317073101</v>
      </c>
      <c r="BM35" s="14">
        <v>30.7109485094851</v>
      </c>
      <c r="BN35" s="14">
        <v>24.5614363143631</v>
      </c>
      <c r="BO35" s="14">
        <v>27.135176151761499</v>
      </c>
      <c r="BP35" s="14">
        <v>27.319376693766898</v>
      </c>
      <c r="BR35" s="7">
        <v>2</v>
      </c>
      <c r="BS35" s="17">
        <v>0.98374465977098802</v>
      </c>
      <c r="BT35" s="17">
        <v>1.0032437062067201</v>
      </c>
      <c r="BU35" s="17">
        <v>1.0034346083290899</v>
      </c>
      <c r="BV35" s="17">
        <v>0.99302866697410197</v>
      </c>
      <c r="BW35" s="17">
        <v>0.99091979596639801</v>
      </c>
      <c r="BX35" s="17">
        <v>0.98421755764320396</v>
      </c>
      <c r="BY35" s="17">
        <v>0.99847831156879996</v>
      </c>
      <c r="BZ35" s="17">
        <v>0.98569040267427599</v>
      </c>
      <c r="CA35" s="17">
        <v>0.98677064053905605</v>
      </c>
      <c r="CB35" s="17">
        <v>0.99702969441257905</v>
      </c>
      <c r="CC35" s="17">
        <v>0.97766814084945797</v>
      </c>
      <c r="CD35" s="17">
        <v>1.0006677553157599</v>
      </c>
      <c r="CE35" s="17">
        <v>0.99934305499014797</v>
      </c>
      <c r="CF35" s="17" t="s">
        <v>263</v>
      </c>
    </row>
    <row r="36" spans="2:84">
      <c r="B36">
        <v>8</v>
      </c>
      <c r="C36">
        <v>8</v>
      </c>
      <c r="D36">
        <v>2</v>
      </c>
      <c r="E36">
        <v>2</v>
      </c>
      <c r="F36">
        <v>1</v>
      </c>
      <c r="G36">
        <v>1</v>
      </c>
      <c r="H36">
        <v>2</v>
      </c>
      <c r="I36">
        <v>1</v>
      </c>
      <c r="J36">
        <v>6</v>
      </c>
      <c r="K36">
        <v>8</v>
      </c>
      <c r="L36">
        <v>9</v>
      </c>
      <c r="M36">
        <v>3</v>
      </c>
      <c r="N36">
        <v>8</v>
      </c>
      <c r="O36">
        <v>7</v>
      </c>
      <c r="P36">
        <v>5</v>
      </c>
      <c r="Q36">
        <v>6</v>
      </c>
      <c r="R36">
        <v>8</v>
      </c>
      <c r="S36">
        <v>2</v>
      </c>
      <c r="T36">
        <v>2</v>
      </c>
      <c r="U36">
        <v>2</v>
      </c>
      <c r="V36">
        <v>6</v>
      </c>
      <c r="W36">
        <v>6</v>
      </c>
      <c r="X36">
        <v>7</v>
      </c>
      <c r="Y36">
        <v>2</v>
      </c>
      <c r="Z36">
        <v>8</v>
      </c>
      <c r="AA36">
        <v>7</v>
      </c>
      <c r="AB36">
        <v>5</v>
      </c>
      <c r="AC36">
        <v>2</v>
      </c>
      <c r="AD36">
        <v>1</v>
      </c>
      <c r="AE36">
        <v>1</v>
      </c>
      <c r="AF36">
        <v>2</v>
      </c>
      <c r="AG36">
        <v>4</v>
      </c>
      <c r="AH36">
        <v>5</v>
      </c>
      <c r="AI36">
        <v>6</v>
      </c>
      <c r="AJ36">
        <v>9</v>
      </c>
      <c r="AK36">
        <v>9</v>
      </c>
      <c r="AM36" s="7">
        <v>6</v>
      </c>
      <c r="AN36" s="4">
        <f t="shared" si="28"/>
        <v>8.8888888888888892E-2</v>
      </c>
      <c r="AO36" s="4">
        <f t="shared" si="29"/>
        <v>0.8833333333333333</v>
      </c>
      <c r="AP36" s="4">
        <f t="shared" si="30"/>
        <v>0.4</v>
      </c>
      <c r="AQ36" s="4">
        <f t="shared" si="31"/>
        <v>1.6666666666666666E-2</v>
      </c>
      <c r="AR36" s="4">
        <f t="shared" si="32"/>
        <v>5.5555555555555558E-3</v>
      </c>
      <c r="AS36" s="4">
        <f t="shared" si="33"/>
        <v>0.1</v>
      </c>
      <c r="AT36" s="4">
        <f t="shared" si="34"/>
        <v>0.3</v>
      </c>
      <c r="AU36" s="4">
        <f t="shared" si="35"/>
        <v>0</v>
      </c>
      <c r="AV36" s="4">
        <f t="shared" si="36"/>
        <v>0</v>
      </c>
      <c r="AW36" s="4">
        <f t="shared" si="37"/>
        <v>8.8888888888888892E-2</v>
      </c>
      <c r="AX36" s="4">
        <f t="shared" si="38"/>
        <v>0</v>
      </c>
      <c r="AY36" s="4">
        <f t="shared" si="39"/>
        <v>9.4444444444444442E-2</v>
      </c>
      <c r="AZ36" s="46">
        <f t="shared" si="40"/>
        <v>1.6481481481481484</v>
      </c>
      <c r="BC36" s="7">
        <v>3</v>
      </c>
      <c r="BD36" s="14">
        <v>19.912770780856398</v>
      </c>
      <c r="BE36" s="14">
        <v>26.325617128463499</v>
      </c>
      <c r="BF36" s="14">
        <v>27.980579345088099</v>
      </c>
      <c r="BG36" s="14">
        <v>24.708564231737999</v>
      </c>
      <c r="BH36" s="14">
        <v>26.383526448362701</v>
      </c>
      <c r="BI36" s="14">
        <v>20.296926952141</v>
      </c>
      <c r="BJ36" s="14">
        <v>27.131032745591899</v>
      </c>
      <c r="BK36" s="14">
        <v>22.749697732997401</v>
      </c>
      <c r="BL36" s="14">
        <v>30.608413098236699</v>
      </c>
      <c r="BM36" s="14">
        <v>30.8317128463476</v>
      </c>
      <c r="BN36" s="14">
        <v>23.863627204030202</v>
      </c>
      <c r="BO36" s="14">
        <v>27.127732997481001</v>
      </c>
      <c r="BP36" s="14">
        <v>27.311738035264501</v>
      </c>
      <c r="BR36" s="7">
        <v>3</v>
      </c>
      <c r="BS36" s="17">
        <v>1.0067932725898101</v>
      </c>
      <c r="BT36" s="17">
        <v>1.0088571250315199</v>
      </c>
      <c r="BU36" s="17">
        <v>0.99984192909656699</v>
      </c>
      <c r="BV36" s="17">
        <v>1.0009293901365699</v>
      </c>
      <c r="BW36" s="17">
        <v>1.0017645699173501</v>
      </c>
      <c r="BX36" s="17">
        <v>1.00650228290625</v>
      </c>
      <c r="BY36" s="17">
        <v>1.0044988239810999</v>
      </c>
      <c r="BZ36" s="17">
        <v>1.0033370754525099</v>
      </c>
      <c r="CA36" s="17">
        <v>1.0012608299557899</v>
      </c>
      <c r="CB36" s="17">
        <v>1.0003215971530099</v>
      </c>
      <c r="CC36" s="17">
        <v>1.00172479990421</v>
      </c>
      <c r="CD36" s="17">
        <v>1.0031120281814101</v>
      </c>
      <c r="CE36" s="17">
        <v>1.0023775051692201</v>
      </c>
      <c r="CF36" s="17"/>
    </row>
    <row r="37" spans="2:84">
      <c r="B37">
        <v>3</v>
      </c>
      <c r="C37">
        <v>8</v>
      </c>
      <c r="D37">
        <v>2</v>
      </c>
      <c r="E37">
        <v>5</v>
      </c>
      <c r="F37">
        <v>1</v>
      </c>
      <c r="G37">
        <v>6</v>
      </c>
      <c r="H37">
        <v>2</v>
      </c>
      <c r="I37">
        <v>1</v>
      </c>
      <c r="J37">
        <v>6</v>
      </c>
      <c r="K37">
        <v>11</v>
      </c>
      <c r="L37">
        <v>9</v>
      </c>
      <c r="M37">
        <v>3</v>
      </c>
      <c r="N37">
        <v>6</v>
      </c>
      <c r="O37">
        <v>7</v>
      </c>
      <c r="P37">
        <v>4</v>
      </c>
      <c r="Q37">
        <v>8</v>
      </c>
      <c r="R37">
        <v>8</v>
      </c>
      <c r="S37">
        <v>5</v>
      </c>
      <c r="T37">
        <v>4</v>
      </c>
      <c r="U37">
        <v>1</v>
      </c>
      <c r="V37">
        <v>7</v>
      </c>
      <c r="W37">
        <v>6</v>
      </c>
      <c r="X37">
        <v>7</v>
      </c>
      <c r="Y37">
        <v>2</v>
      </c>
      <c r="Z37">
        <v>8</v>
      </c>
      <c r="AA37">
        <v>7</v>
      </c>
      <c r="AB37">
        <v>4</v>
      </c>
      <c r="AC37">
        <v>2</v>
      </c>
      <c r="AD37">
        <v>1</v>
      </c>
      <c r="AE37">
        <v>1</v>
      </c>
      <c r="AF37">
        <v>9</v>
      </c>
      <c r="AG37">
        <v>7</v>
      </c>
      <c r="AH37">
        <v>2</v>
      </c>
      <c r="AI37">
        <v>6</v>
      </c>
      <c r="AJ37">
        <v>9</v>
      </c>
      <c r="AK37">
        <v>4</v>
      </c>
      <c r="AM37" s="7">
        <v>7</v>
      </c>
      <c r="AN37" s="4">
        <f t="shared" si="28"/>
        <v>4.4444444444444446E-2</v>
      </c>
      <c r="AO37" s="4">
        <f t="shared" si="29"/>
        <v>8.8888888888888892E-2</v>
      </c>
      <c r="AP37" s="4">
        <f t="shared" si="30"/>
        <v>0.41666666666666669</v>
      </c>
      <c r="AQ37" s="4">
        <f t="shared" si="31"/>
        <v>8.8888888888888892E-2</v>
      </c>
      <c r="AR37" s="4">
        <f t="shared" si="32"/>
        <v>1.6666666666666666E-2</v>
      </c>
      <c r="AS37" s="4">
        <f t="shared" si="33"/>
        <v>3.888888888888889E-2</v>
      </c>
      <c r="AT37" s="4">
        <f t="shared" si="34"/>
        <v>0.2388888888888889</v>
      </c>
      <c r="AU37" s="4">
        <f t="shared" si="35"/>
        <v>5.5555555555555558E-3</v>
      </c>
      <c r="AV37" s="4">
        <f t="shared" si="36"/>
        <v>1.6666666666666666E-2</v>
      </c>
      <c r="AW37" s="4">
        <f t="shared" si="37"/>
        <v>0.35</v>
      </c>
      <c r="AX37" s="4">
        <f t="shared" si="38"/>
        <v>5.5555555555555558E-3</v>
      </c>
      <c r="AY37" s="4">
        <f t="shared" si="39"/>
        <v>0.14444444444444443</v>
      </c>
      <c r="AZ37" s="46">
        <f t="shared" si="40"/>
        <v>1.2129629629629632</v>
      </c>
      <c r="BC37" s="7">
        <v>4</v>
      </c>
      <c r="BD37" s="14">
        <v>19.9604999999999</v>
      </c>
      <c r="BE37" s="14">
        <v>27.170619047618999</v>
      </c>
      <c r="BF37" s="14">
        <v>28.591666666666601</v>
      </c>
      <c r="BG37" s="14">
        <v>24.577404761904699</v>
      </c>
      <c r="BH37" s="14">
        <v>26.268523809523799</v>
      </c>
      <c r="BI37" s="14">
        <v>20.294380952380902</v>
      </c>
      <c r="BJ37" s="14">
        <v>27.449571428571399</v>
      </c>
      <c r="BK37" s="14">
        <v>22.702690476190401</v>
      </c>
      <c r="BL37" s="14">
        <v>30.422095238095199</v>
      </c>
      <c r="BM37" s="14">
        <v>31.449261904761801</v>
      </c>
      <c r="BN37" s="14">
        <v>23.583071428571401</v>
      </c>
      <c r="BO37" s="14">
        <v>27.356166666666599</v>
      </c>
      <c r="BP37" s="14">
        <v>27.709523809523699</v>
      </c>
      <c r="BR37" s="7">
        <v>4</v>
      </c>
      <c r="BS37" s="17">
        <v>0.99737439318111099</v>
      </c>
      <c r="BT37" s="17">
        <v>1.00567368409558</v>
      </c>
      <c r="BU37" s="17">
        <v>1.0026158821262301</v>
      </c>
      <c r="BV37" s="17">
        <v>1.0009725571367001</v>
      </c>
      <c r="BW37" s="17">
        <v>0.994070536932805</v>
      </c>
      <c r="BX37" s="17">
        <v>0.99841463542300202</v>
      </c>
      <c r="BY37" s="17">
        <v>0.99837335188394305</v>
      </c>
      <c r="BZ37" s="17">
        <v>0.99644235955853899</v>
      </c>
      <c r="CA37" s="17">
        <v>0.99449593942710002</v>
      </c>
      <c r="CB37" s="17">
        <v>0.99892724080966799</v>
      </c>
      <c r="CC37" s="17">
        <v>0.997441072295006</v>
      </c>
      <c r="CD37" s="17">
        <v>1.00097229596976</v>
      </c>
      <c r="CE37" s="17">
        <v>0.99694713603976104</v>
      </c>
      <c r="CF37" s="17"/>
    </row>
    <row r="38" spans="2:84">
      <c r="B38">
        <v>6</v>
      </c>
      <c r="C38">
        <v>4</v>
      </c>
      <c r="D38">
        <v>4</v>
      </c>
      <c r="E38">
        <v>5</v>
      </c>
      <c r="F38">
        <v>1</v>
      </c>
      <c r="G38">
        <v>6</v>
      </c>
      <c r="H38">
        <v>2</v>
      </c>
      <c r="I38">
        <v>1</v>
      </c>
      <c r="J38">
        <v>6</v>
      </c>
      <c r="K38">
        <v>9</v>
      </c>
      <c r="L38">
        <v>9</v>
      </c>
      <c r="M38">
        <v>3</v>
      </c>
      <c r="N38">
        <v>8</v>
      </c>
      <c r="O38">
        <v>7</v>
      </c>
      <c r="P38">
        <v>2</v>
      </c>
      <c r="Q38">
        <v>8</v>
      </c>
      <c r="R38">
        <v>7</v>
      </c>
      <c r="S38">
        <v>5</v>
      </c>
      <c r="T38">
        <v>2</v>
      </c>
      <c r="U38">
        <v>1</v>
      </c>
      <c r="V38">
        <v>1</v>
      </c>
      <c r="W38">
        <v>6</v>
      </c>
      <c r="X38">
        <v>7</v>
      </c>
      <c r="Y38">
        <v>2</v>
      </c>
      <c r="Z38">
        <v>3</v>
      </c>
      <c r="AA38">
        <v>4</v>
      </c>
      <c r="AB38">
        <v>4</v>
      </c>
      <c r="AC38">
        <v>2</v>
      </c>
      <c r="AD38">
        <v>1</v>
      </c>
      <c r="AE38">
        <v>6</v>
      </c>
      <c r="AF38">
        <v>9</v>
      </c>
      <c r="AG38">
        <v>7</v>
      </c>
      <c r="AH38">
        <v>2</v>
      </c>
      <c r="AI38">
        <v>6</v>
      </c>
      <c r="AJ38">
        <v>9</v>
      </c>
      <c r="AK38">
        <v>3</v>
      </c>
      <c r="AM38" s="7">
        <v>8</v>
      </c>
      <c r="AN38" s="4">
        <f t="shared" si="28"/>
        <v>5.5555555555555552E-2</v>
      </c>
      <c r="AO38" s="4">
        <f t="shared" si="29"/>
        <v>0</v>
      </c>
      <c r="AP38" s="4">
        <f t="shared" si="30"/>
        <v>0</v>
      </c>
      <c r="AQ38" s="4">
        <f t="shared" si="31"/>
        <v>2.7777777777777776E-2</v>
      </c>
      <c r="AR38" s="4">
        <f t="shared" si="32"/>
        <v>8.8888888888888892E-2</v>
      </c>
      <c r="AS38" s="4">
        <f t="shared" si="33"/>
        <v>4.4444444444444446E-2</v>
      </c>
      <c r="AT38" s="4">
        <f t="shared" si="34"/>
        <v>1.1111111111111112E-2</v>
      </c>
      <c r="AU38" s="4">
        <f t="shared" si="35"/>
        <v>3.3333333333333333E-2</v>
      </c>
      <c r="AV38" s="4">
        <f t="shared" si="36"/>
        <v>4.4444444444444446E-2</v>
      </c>
      <c r="AW38" s="4">
        <f t="shared" si="37"/>
        <v>0</v>
      </c>
      <c r="AX38" s="4">
        <f t="shared" si="38"/>
        <v>3.3333333333333333E-2</v>
      </c>
      <c r="AY38" s="4">
        <f t="shared" si="39"/>
        <v>1.1111111111111112E-2</v>
      </c>
      <c r="AZ38" s="46">
        <f t="shared" si="40"/>
        <v>0.29166666666666669</v>
      </c>
      <c r="BC38" s="7">
        <v>5</v>
      </c>
      <c r="BD38" s="14">
        <v>20.4374349442379</v>
      </c>
      <c r="BE38" s="14">
        <v>25.455167286245299</v>
      </c>
      <c r="BF38" s="14">
        <v>27.114163568773201</v>
      </c>
      <c r="BG38" s="14">
        <v>24.761970260222999</v>
      </c>
      <c r="BH38" s="14">
        <v>26.8267657992564</v>
      </c>
      <c r="BI38" s="14">
        <v>20.899962825278799</v>
      </c>
      <c r="BJ38" s="14">
        <v>26.8971003717472</v>
      </c>
      <c r="BK38" s="14">
        <v>23.216022304832698</v>
      </c>
      <c r="BL38" s="14">
        <v>31.2421933085501</v>
      </c>
      <c r="BM38" s="14">
        <v>30.105167286245301</v>
      </c>
      <c r="BN38" s="14">
        <v>24.6542750929368</v>
      </c>
      <c r="BO38" s="14">
        <v>27.0311524163568</v>
      </c>
      <c r="BP38" s="14">
        <v>27.096765799256499</v>
      </c>
      <c r="BR38" s="7">
        <v>5</v>
      </c>
      <c r="BS38" s="17">
        <v>0.98972352529950702</v>
      </c>
      <c r="BT38" s="17">
        <v>1.0084354939161999</v>
      </c>
      <c r="BU38" s="17">
        <v>1.0001579161869301</v>
      </c>
      <c r="BV38" s="17">
        <v>0.999194850461255</v>
      </c>
      <c r="BW38" s="17">
        <v>0.997338896161023</v>
      </c>
      <c r="BX38" s="17">
        <v>0.98719830033096001</v>
      </c>
      <c r="BY38" s="17">
        <v>0.99961304495312697</v>
      </c>
      <c r="BZ38" s="17">
        <v>0.99439902292374005</v>
      </c>
      <c r="CA38" s="17">
        <v>0.99117362194532499</v>
      </c>
      <c r="CB38" s="17">
        <v>0.99474798905789896</v>
      </c>
      <c r="CC38" s="17">
        <v>0.98764394079985296</v>
      </c>
      <c r="CD38" s="17">
        <v>0.99710385451469097</v>
      </c>
      <c r="CE38" s="17">
        <v>0.99872242154411295</v>
      </c>
      <c r="CF38" s="17"/>
    </row>
    <row r="39" spans="2:84">
      <c r="B39">
        <v>11</v>
      </c>
      <c r="C39">
        <v>4</v>
      </c>
      <c r="D39">
        <v>8</v>
      </c>
      <c r="E39">
        <v>2</v>
      </c>
      <c r="F39">
        <v>5</v>
      </c>
      <c r="G39">
        <v>6</v>
      </c>
      <c r="H39">
        <v>2</v>
      </c>
      <c r="I39">
        <v>3</v>
      </c>
      <c r="J39">
        <v>1</v>
      </c>
      <c r="K39">
        <v>8</v>
      </c>
      <c r="L39">
        <v>9</v>
      </c>
      <c r="M39">
        <v>3</v>
      </c>
      <c r="N39">
        <v>8</v>
      </c>
      <c r="O39">
        <v>7</v>
      </c>
      <c r="P39">
        <v>2</v>
      </c>
      <c r="Q39">
        <v>8</v>
      </c>
      <c r="R39">
        <v>7</v>
      </c>
      <c r="S39">
        <v>4</v>
      </c>
      <c r="T39">
        <v>1</v>
      </c>
      <c r="U39">
        <v>6</v>
      </c>
      <c r="V39">
        <v>1</v>
      </c>
      <c r="W39">
        <v>6</v>
      </c>
      <c r="X39">
        <v>7</v>
      </c>
      <c r="Y39">
        <v>2</v>
      </c>
      <c r="Z39">
        <v>3</v>
      </c>
      <c r="AA39">
        <v>4</v>
      </c>
      <c r="AB39">
        <v>4</v>
      </c>
      <c r="AC39">
        <v>6</v>
      </c>
      <c r="AD39">
        <v>6</v>
      </c>
      <c r="AE39">
        <v>7</v>
      </c>
      <c r="AF39">
        <v>8</v>
      </c>
      <c r="AG39">
        <v>8</v>
      </c>
      <c r="AH39">
        <v>2</v>
      </c>
      <c r="AI39">
        <v>7</v>
      </c>
      <c r="AJ39">
        <v>9</v>
      </c>
      <c r="AK39">
        <v>2</v>
      </c>
      <c r="AM39" s="7">
        <v>9</v>
      </c>
      <c r="AN39" s="4">
        <f t="shared" si="28"/>
        <v>5.5555555555555552E-2</v>
      </c>
      <c r="AO39" s="4">
        <f t="shared" si="29"/>
        <v>0</v>
      </c>
      <c r="AP39" s="4">
        <f t="shared" si="30"/>
        <v>2.7777777777777776E-2</v>
      </c>
      <c r="AQ39" s="4">
        <f t="shared" si="31"/>
        <v>0.15555555555555556</v>
      </c>
      <c r="AR39" s="4">
        <f t="shared" si="32"/>
        <v>5.5555555555555552E-2</v>
      </c>
      <c r="AS39" s="4">
        <f t="shared" si="33"/>
        <v>6.1111111111111109E-2</v>
      </c>
      <c r="AT39" s="4">
        <f t="shared" si="34"/>
        <v>0.1111111111111111</v>
      </c>
      <c r="AU39" s="4">
        <f t="shared" si="35"/>
        <v>3.888888888888889E-2</v>
      </c>
      <c r="AV39" s="4">
        <f t="shared" si="36"/>
        <v>0.10555555555555556</v>
      </c>
      <c r="AW39" s="4">
        <f t="shared" si="37"/>
        <v>7.7777777777777779E-2</v>
      </c>
      <c r="AX39" s="4">
        <f t="shared" si="38"/>
        <v>6.6666666666666666E-2</v>
      </c>
      <c r="AY39" s="4">
        <f t="shared" si="39"/>
        <v>0.2</v>
      </c>
      <c r="AZ39" s="46">
        <f t="shared" si="40"/>
        <v>0.79629629629629628</v>
      </c>
      <c r="BC39" s="7">
        <v>6</v>
      </c>
      <c r="BD39" s="14">
        <v>20.020805860805801</v>
      </c>
      <c r="BE39" s="14">
        <v>31.543351648351599</v>
      </c>
      <c r="BF39" s="14">
        <v>30.9966117216117</v>
      </c>
      <c r="BG39" s="14">
        <v>23.9762271062271</v>
      </c>
      <c r="BH39" s="14">
        <v>25.093992673992599</v>
      </c>
      <c r="BI39" s="14">
        <v>20.320970695970601</v>
      </c>
      <c r="BJ39" s="14">
        <v>27.577509157509098</v>
      </c>
      <c r="BK39" s="14">
        <v>21.954523809523799</v>
      </c>
      <c r="BL39" s="14">
        <v>27.957967032967002</v>
      </c>
      <c r="BM39" s="14">
        <v>31.2374908424908</v>
      </c>
      <c r="BN39" s="14">
        <v>22.5798717948717</v>
      </c>
      <c r="BO39" s="14">
        <v>27.304468864468799</v>
      </c>
      <c r="BP39" s="14">
        <v>28.115347985347899</v>
      </c>
      <c r="BR39" s="7">
        <v>6</v>
      </c>
      <c r="BS39" s="17">
        <v>0.99892677627745197</v>
      </c>
      <c r="BT39" s="17">
        <v>0.98768942181200503</v>
      </c>
      <c r="BU39" s="17">
        <v>1.0040553337640601</v>
      </c>
      <c r="BV39" s="17">
        <v>1.0037092759103701</v>
      </c>
      <c r="BW39" s="17">
        <v>0.99949138346168598</v>
      </c>
      <c r="BX39" s="17">
        <v>0.99770134944556599</v>
      </c>
      <c r="BY39" s="17">
        <v>0.99448488705076199</v>
      </c>
      <c r="BZ39" s="17">
        <v>1.0019500550192899</v>
      </c>
      <c r="CA39" s="17">
        <v>1.00742685297796</v>
      </c>
      <c r="CB39" s="17">
        <v>1.0092333832949101</v>
      </c>
      <c r="CC39" s="17">
        <v>1.0033956455548101</v>
      </c>
      <c r="CD39" s="17">
        <v>0.99897446148177105</v>
      </c>
      <c r="CE39" s="17">
        <v>0.99769008316215002</v>
      </c>
      <c r="CF39" s="17"/>
    </row>
    <row r="40" spans="2:84">
      <c r="B40">
        <v>6</v>
      </c>
      <c r="C40">
        <v>7</v>
      </c>
      <c r="D40">
        <v>2</v>
      </c>
      <c r="E40">
        <v>2</v>
      </c>
      <c r="F40">
        <v>5</v>
      </c>
      <c r="G40">
        <v>6</v>
      </c>
      <c r="H40">
        <v>2</v>
      </c>
      <c r="I40">
        <v>1</v>
      </c>
      <c r="J40">
        <v>7</v>
      </c>
      <c r="K40">
        <v>3</v>
      </c>
      <c r="L40">
        <v>9</v>
      </c>
      <c r="M40">
        <v>3</v>
      </c>
      <c r="N40">
        <v>6</v>
      </c>
      <c r="O40">
        <v>7</v>
      </c>
      <c r="P40">
        <v>2</v>
      </c>
      <c r="Q40">
        <v>3</v>
      </c>
      <c r="R40">
        <v>7</v>
      </c>
      <c r="S40">
        <v>2</v>
      </c>
      <c r="T40">
        <v>1</v>
      </c>
      <c r="U40">
        <v>6</v>
      </c>
      <c r="V40">
        <v>7</v>
      </c>
      <c r="W40">
        <v>6</v>
      </c>
      <c r="X40">
        <v>8</v>
      </c>
      <c r="Y40">
        <v>2</v>
      </c>
      <c r="Z40">
        <v>6</v>
      </c>
      <c r="AA40">
        <v>9</v>
      </c>
      <c r="AB40">
        <v>9</v>
      </c>
      <c r="AC40">
        <v>6</v>
      </c>
      <c r="AD40">
        <v>3</v>
      </c>
      <c r="AE40">
        <v>7</v>
      </c>
      <c r="AF40">
        <v>8</v>
      </c>
      <c r="AG40">
        <v>8</v>
      </c>
      <c r="AH40">
        <v>2</v>
      </c>
      <c r="AI40">
        <v>3</v>
      </c>
      <c r="AJ40">
        <v>9</v>
      </c>
      <c r="AK40">
        <v>2</v>
      </c>
      <c r="AZ40" s="46"/>
      <c r="BC40" s="7">
        <v>7</v>
      </c>
      <c r="BD40" s="14">
        <v>19.888388625592398</v>
      </c>
      <c r="BE40" s="14">
        <v>29.948988941548102</v>
      </c>
      <c r="BF40" s="14">
        <v>30.775244865718701</v>
      </c>
      <c r="BG40" s="14">
        <v>24.2903001579778</v>
      </c>
      <c r="BH40" s="14">
        <v>25.3475355450236</v>
      </c>
      <c r="BI40" s="14">
        <v>20.116745655608199</v>
      </c>
      <c r="BJ40" s="14">
        <v>27.332085308056801</v>
      </c>
      <c r="BK40" s="14">
        <v>22.203728278041002</v>
      </c>
      <c r="BL40" s="14">
        <v>29.0536334913111</v>
      </c>
      <c r="BM40" s="14">
        <v>32.476856240126303</v>
      </c>
      <c r="BN40" s="14">
        <v>22.885276461295401</v>
      </c>
      <c r="BO40" s="14">
        <v>27.446872037914702</v>
      </c>
      <c r="BP40" s="14">
        <v>28.014960505529199</v>
      </c>
      <c r="BR40" s="7">
        <v>7</v>
      </c>
      <c r="BS40" s="17">
        <v>0.99832243227970896</v>
      </c>
      <c r="BT40" s="17">
        <v>0.99764604263776302</v>
      </c>
      <c r="BU40" s="17">
        <v>0.99391014239225595</v>
      </c>
      <c r="BV40" s="17">
        <v>0.992403344031492</v>
      </c>
      <c r="BW40" s="17">
        <v>0.99602201891888498</v>
      </c>
      <c r="BX40" s="17">
        <v>1.0002700645017599</v>
      </c>
      <c r="BY40" s="17">
        <v>0.99858615194825395</v>
      </c>
      <c r="BZ40" s="17">
        <v>0.99859916229226298</v>
      </c>
      <c r="CA40" s="17">
        <v>0.99026477696910997</v>
      </c>
      <c r="CB40" s="17">
        <v>0.98936729079035002</v>
      </c>
      <c r="CC40" s="17">
        <v>0.99421867210300596</v>
      </c>
      <c r="CD40" s="17">
        <v>1.0001500337383999</v>
      </c>
      <c r="CE40" s="17">
        <v>1.0016373211004499</v>
      </c>
      <c r="CF40" s="17"/>
    </row>
    <row r="41" spans="2:84">
      <c r="B41">
        <v>8</v>
      </c>
      <c r="C41">
        <v>8</v>
      </c>
      <c r="D41">
        <v>2</v>
      </c>
      <c r="E41">
        <v>2</v>
      </c>
      <c r="F41">
        <v>5</v>
      </c>
      <c r="G41">
        <v>6</v>
      </c>
      <c r="H41">
        <v>2</v>
      </c>
      <c r="I41">
        <v>1</v>
      </c>
      <c r="J41">
        <v>6</v>
      </c>
      <c r="K41">
        <v>8</v>
      </c>
      <c r="L41">
        <v>9</v>
      </c>
      <c r="M41">
        <v>9</v>
      </c>
      <c r="N41">
        <v>3</v>
      </c>
      <c r="O41">
        <v>4</v>
      </c>
      <c r="P41">
        <v>4</v>
      </c>
      <c r="Q41">
        <v>3</v>
      </c>
      <c r="R41">
        <v>4</v>
      </c>
      <c r="S41">
        <v>4</v>
      </c>
      <c r="T41">
        <v>7</v>
      </c>
      <c r="U41">
        <v>4</v>
      </c>
      <c r="V41">
        <v>9</v>
      </c>
      <c r="W41">
        <v>8</v>
      </c>
      <c r="X41">
        <v>8</v>
      </c>
      <c r="Y41">
        <v>2</v>
      </c>
      <c r="Z41">
        <v>6</v>
      </c>
      <c r="AA41">
        <v>9</v>
      </c>
      <c r="AB41">
        <v>9</v>
      </c>
      <c r="AC41">
        <v>8</v>
      </c>
      <c r="AD41">
        <v>7</v>
      </c>
      <c r="AE41">
        <v>4</v>
      </c>
      <c r="AF41">
        <v>6</v>
      </c>
      <c r="AG41">
        <v>8</v>
      </c>
      <c r="AH41">
        <v>5</v>
      </c>
      <c r="AI41">
        <v>8</v>
      </c>
      <c r="AJ41">
        <v>9</v>
      </c>
      <c r="AK41">
        <v>3</v>
      </c>
      <c r="AZ41" s="46"/>
      <c r="BC41" s="7">
        <v>8</v>
      </c>
      <c r="BD41" s="14">
        <v>19.894560439560401</v>
      </c>
      <c r="BE41" s="14">
        <v>25.683186813186801</v>
      </c>
      <c r="BF41" s="14">
        <v>26.9670329670329</v>
      </c>
      <c r="BG41" s="14">
        <v>24.444670329670299</v>
      </c>
      <c r="BH41" s="14">
        <v>26.4746703296703</v>
      </c>
      <c r="BI41" s="14">
        <v>20.252637362637302</v>
      </c>
      <c r="BJ41" s="14">
        <v>26.9098901098901</v>
      </c>
      <c r="BK41" s="14">
        <v>22.6203296703296</v>
      </c>
      <c r="BL41" s="14">
        <v>30.330274725274698</v>
      </c>
      <c r="BM41" s="14">
        <v>29.5914835164834</v>
      </c>
      <c r="BN41" s="14">
        <v>23.6046153846153</v>
      </c>
      <c r="BO41" s="14">
        <v>27.005879120879101</v>
      </c>
      <c r="BP41" s="14">
        <v>27.134175824175799</v>
      </c>
      <c r="BR41" s="7">
        <v>8</v>
      </c>
      <c r="BS41" s="17">
        <v>1.0165640086624601</v>
      </c>
      <c r="BT41" s="17">
        <v>1.0036555277295101</v>
      </c>
      <c r="BU41" s="17">
        <v>1.0086547865337601</v>
      </c>
      <c r="BV41" s="17">
        <v>1.01281391371143</v>
      </c>
      <c r="BW41" s="17">
        <v>1.0101760237926001</v>
      </c>
      <c r="BX41" s="17">
        <v>1.0185709927054101</v>
      </c>
      <c r="BY41" s="17">
        <v>1.0006973064776801</v>
      </c>
      <c r="BZ41" s="17">
        <v>1.0202078237857499</v>
      </c>
      <c r="CA41" s="17">
        <v>1.0206591479573299</v>
      </c>
      <c r="CB41" s="17">
        <v>1.01597021715113</v>
      </c>
      <c r="CC41" s="17">
        <v>1.03050871655447</v>
      </c>
      <c r="CD41" s="17">
        <v>0.998816617005167</v>
      </c>
      <c r="CE41" s="17">
        <v>0.99833440966637199</v>
      </c>
      <c r="CF41" s="17" t="s">
        <v>264</v>
      </c>
    </row>
    <row r="42" spans="2:84">
      <c r="B42">
        <v>8</v>
      </c>
      <c r="C42">
        <v>8</v>
      </c>
      <c r="D42">
        <v>2</v>
      </c>
      <c r="E42">
        <v>2</v>
      </c>
      <c r="F42">
        <v>5</v>
      </c>
      <c r="G42">
        <v>6</v>
      </c>
      <c r="H42">
        <v>2</v>
      </c>
      <c r="I42">
        <v>1</v>
      </c>
      <c r="J42">
        <v>6</v>
      </c>
      <c r="K42">
        <v>11</v>
      </c>
      <c r="L42">
        <v>9</v>
      </c>
      <c r="M42">
        <v>9</v>
      </c>
      <c r="N42">
        <v>3</v>
      </c>
      <c r="O42">
        <v>4</v>
      </c>
      <c r="P42">
        <v>4</v>
      </c>
      <c r="Q42">
        <v>3</v>
      </c>
      <c r="R42">
        <v>4</v>
      </c>
      <c r="S42">
        <v>4</v>
      </c>
      <c r="T42">
        <v>3</v>
      </c>
      <c r="U42">
        <v>9</v>
      </c>
      <c r="V42">
        <v>3</v>
      </c>
      <c r="W42">
        <v>8</v>
      </c>
      <c r="X42">
        <v>8</v>
      </c>
      <c r="Y42">
        <v>2</v>
      </c>
      <c r="Z42">
        <v>6</v>
      </c>
      <c r="AA42">
        <v>9</v>
      </c>
      <c r="AB42">
        <v>9</v>
      </c>
      <c r="AC42">
        <v>5</v>
      </c>
      <c r="AD42">
        <v>2</v>
      </c>
      <c r="AE42">
        <v>7</v>
      </c>
      <c r="AF42">
        <v>6</v>
      </c>
      <c r="AG42">
        <v>8</v>
      </c>
      <c r="AH42">
        <v>2</v>
      </c>
      <c r="AI42">
        <v>8</v>
      </c>
      <c r="AJ42">
        <v>9</v>
      </c>
      <c r="AK42">
        <v>3</v>
      </c>
      <c r="BC42" s="5">
        <v>9</v>
      </c>
      <c r="BD42" s="18">
        <v>19.703341836734701</v>
      </c>
      <c r="BE42" s="19">
        <v>27.815102040816299</v>
      </c>
      <c r="BF42" s="19">
        <v>29.274336734693801</v>
      </c>
      <c r="BG42" s="19">
        <v>24.489005102040799</v>
      </c>
      <c r="BH42" s="19">
        <v>25.656683673469399</v>
      </c>
      <c r="BI42" s="19">
        <v>20.0339030612244</v>
      </c>
      <c r="BJ42" s="19">
        <v>27.360178571428499</v>
      </c>
      <c r="BK42" s="19">
        <v>22.433086734693799</v>
      </c>
      <c r="BL42" s="19">
        <v>29.8973979591836</v>
      </c>
      <c r="BM42" s="19">
        <v>31.956964285714299</v>
      </c>
      <c r="BN42" s="19">
        <v>23.1081122448979</v>
      </c>
      <c r="BO42" s="19">
        <v>27.504056122448901</v>
      </c>
      <c r="BP42" s="19">
        <v>27.766403061224398</v>
      </c>
      <c r="BR42" s="5">
        <v>9</v>
      </c>
      <c r="BS42" s="57">
        <v>1.0061760873585699</v>
      </c>
      <c r="BT42" s="35">
        <v>0.996917015366101</v>
      </c>
      <c r="BU42" s="35">
        <v>0.99483009637041397</v>
      </c>
      <c r="BV42" s="35">
        <v>0.99988282207083301</v>
      </c>
      <c r="BW42" s="35">
        <v>1.00738905920155</v>
      </c>
      <c r="BX42" s="35">
        <v>1.0063291128908201</v>
      </c>
      <c r="BY42" s="35">
        <v>1.0030469844524399</v>
      </c>
      <c r="BZ42" s="35">
        <v>1.0025515441395001</v>
      </c>
      <c r="CA42" s="35">
        <v>1.00506327873223</v>
      </c>
      <c r="CB42" s="35">
        <v>0.997726431987906</v>
      </c>
      <c r="CC42" s="35">
        <v>1.00765965907415</v>
      </c>
      <c r="CD42" s="35">
        <v>0.99916464916061498</v>
      </c>
      <c r="CE42" s="35">
        <v>1.00103014710945</v>
      </c>
      <c r="CF42" s="17"/>
    </row>
    <row r="43" spans="2:84">
      <c r="B43">
        <v>8</v>
      </c>
      <c r="C43">
        <v>8</v>
      </c>
      <c r="D43">
        <v>5</v>
      </c>
      <c r="E43">
        <v>2</v>
      </c>
      <c r="F43">
        <v>5</v>
      </c>
      <c r="G43">
        <v>6</v>
      </c>
      <c r="H43">
        <v>2</v>
      </c>
      <c r="I43">
        <v>1</v>
      </c>
      <c r="J43">
        <v>7</v>
      </c>
      <c r="K43">
        <v>9</v>
      </c>
      <c r="L43">
        <v>9</v>
      </c>
      <c r="M43">
        <v>9</v>
      </c>
      <c r="N43">
        <v>11</v>
      </c>
      <c r="O43">
        <v>6</v>
      </c>
      <c r="P43">
        <v>4</v>
      </c>
      <c r="Q43">
        <v>6</v>
      </c>
      <c r="R43">
        <v>9</v>
      </c>
      <c r="S43">
        <v>5</v>
      </c>
      <c r="T43">
        <v>9</v>
      </c>
      <c r="U43">
        <v>9</v>
      </c>
      <c r="V43">
        <v>3</v>
      </c>
      <c r="W43">
        <v>6</v>
      </c>
      <c r="X43">
        <v>8</v>
      </c>
      <c r="Y43">
        <v>5</v>
      </c>
      <c r="Z43">
        <v>6</v>
      </c>
      <c r="AA43">
        <v>9</v>
      </c>
      <c r="AB43">
        <v>4</v>
      </c>
      <c r="AC43">
        <v>10</v>
      </c>
      <c r="AD43">
        <v>2</v>
      </c>
      <c r="AE43">
        <v>7</v>
      </c>
      <c r="AF43">
        <v>8</v>
      </c>
      <c r="AG43">
        <v>8</v>
      </c>
      <c r="AH43">
        <v>5</v>
      </c>
      <c r="AI43">
        <v>8</v>
      </c>
      <c r="AJ43">
        <v>9</v>
      </c>
      <c r="AK43">
        <v>3</v>
      </c>
      <c r="BC43" s="32"/>
      <c r="BD43" s="14"/>
      <c r="BE43" s="14"/>
      <c r="BF43" s="14"/>
      <c r="BG43" s="13"/>
      <c r="BH43" s="13"/>
      <c r="BI43" s="14"/>
      <c r="BJ43" s="14"/>
      <c r="BK43" s="14"/>
      <c r="BL43" s="14"/>
      <c r="BM43" s="14"/>
      <c r="BN43" s="14"/>
      <c r="BO43" s="14"/>
      <c r="BP43" s="17"/>
      <c r="BR43" s="32">
        <f>STDEV(BS34:CE42)</f>
        <v>8.0231612922063728E-3</v>
      </c>
      <c r="BS43" s="14">
        <f>STDEV(BS34:BS42)</f>
        <v>1.0174018469234278E-2</v>
      </c>
      <c r="BT43" s="14">
        <f t="shared" ref="BT43" si="41">STDEV(BT34:BT42)</f>
        <v>6.6579533833263293E-3</v>
      </c>
      <c r="BU43" s="14">
        <f t="shared" ref="BU43" si="42">STDEV(BU34:BU42)</f>
        <v>4.5753986432245739E-3</v>
      </c>
      <c r="BV43" s="13">
        <f t="shared" ref="BV43" si="43">STDEV(BV34:BV42)</f>
        <v>6.3563108923007242E-3</v>
      </c>
      <c r="BW43" s="13">
        <f t="shared" ref="BW43" si="44">STDEV(BW34:BW42)</f>
        <v>7.1773136592766891E-3</v>
      </c>
      <c r="BX43" s="14">
        <f t="shared" ref="BX43" si="45">STDEV(BX34:BX42)</f>
        <v>1.0617726731972438E-2</v>
      </c>
      <c r="BY43" s="14">
        <f t="shared" ref="BY43" si="46">STDEV(BY34:BY42)</f>
        <v>3.5309902261972787E-3</v>
      </c>
      <c r="BZ43" s="14">
        <f t="shared" ref="BZ43" si="47">STDEV(BZ34:BZ42)</f>
        <v>9.4150163750869372E-3</v>
      </c>
      <c r="CA43" s="14">
        <f t="shared" ref="CA43" si="48">STDEV(CA34:CA42)</f>
        <v>1.1838761160364135E-2</v>
      </c>
      <c r="CB43" s="14">
        <f t="shared" ref="CB43" si="49">STDEV(CB34:CB42)</f>
        <v>8.2005119621101283E-3</v>
      </c>
      <c r="CC43" s="14">
        <f t="shared" ref="CC43" si="50">STDEV(CC34:CC42)</f>
        <v>1.5473099250721481E-2</v>
      </c>
      <c r="CD43" s="14">
        <f t="shared" ref="CD43" si="51">STDEV(CD34:CD42)</f>
        <v>1.6777381771979826E-3</v>
      </c>
      <c r="CE43" s="17">
        <f t="shared" ref="CE43" si="52">STDEV(CE34:CE42)</f>
        <v>2.128510454514925E-3</v>
      </c>
      <c r="CF43" s="17">
        <f>MEDIAN(BS43:CE43)</f>
        <v>7.1773136592766891E-3</v>
      </c>
    </row>
    <row r="44" spans="2:84">
      <c r="B44">
        <v>8</v>
      </c>
      <c r="C44">
        <v>7</v>
      </c>
      <c r="D44">
        <v>5</v>
      </c>
      <c r="E44">
        <v>6</v>
      </c>
      <c r="F44">
        <v>5</v>
      </c>
      <c r="G44">
        <v>6</v>
      </c>
      <c r="H44">
        <v>4</v>
      </c>
      <c r="I44">
        <v>1</v>
      </c>
      <c r="J44">
        <v>7</v>
      </c>
      <c r="K44">
        <v>9</v>
      </c>
      <c r="L44">
        <v>9</v>
      </c>
      <c r="M44">
        <v>9</v>
      </c>
      <c r="N44">
        <v>9</v>
      </c>
      <c r="O44">
        <v>8</v>
      </c>
      <c r="P44">
        <v>8</v>
      </c>
      <c r="Q44">
        <v>8</v>
      </c>
      <c r="R44">
        <v>9</v>
      </c>
      <c r="S44">
        <v>5</v>
      </c>
      <c r="T44">
        <v>8</v>
      </c>
      <c r="U44">
        <v>9</v>
      </c>
      <c r="V44">
        <v>3</v>
      </c>
      <c r="W44">
        <v>6</v>
      </c>
      <c r="X44">
        <v>8</v>
      </c>
      <c r="Y44">
        <v>2</v>
      </c>
      <c r="Z44">
        <v>6</v>
      </c>
      <c r="AA44">
        <v>9</v>
      </c>
      <c r="AB44">
        <v>3</v>
      </c>
      <c r="AC44">
        <v>10</v>
      </c>
      <c r="AD44">
        <v>2</v>
      </c>
      <c r="AE44">
        <v>7</v>
      </c>
      <c r="AF44">
        <v>3</v>
      </c>
      <c r="AG44">
        <v>8</v>
      </c>
      <c r="AH44">
        <v>5</v>
      </c>
      <c r="AI44">
        <v>9</v>
      </c>
      <c r="AJ44">
        <v>9</v>
      </c>
      <c r="AK44">
        <v>3</v>
      </c>
    </row>
    <row r="45" spans="2:84">
      <c r="B45">
        <v>3</v>
      </c>
      <c r="C45">
        <v>7</v>
      </c>
      <c r="D45">
        <v>2</v>
      </c>
      <c r="E45">
        <v>2</v>
      </c>
      <c r="F45">
        <v>5</v>
      </c>
      <c r="G45">
        <v>6</v>
      </c>
      <c r="H45">
        <v>10</v>
      </c>
      <c r="I45">
        <v>1</v>
      </c>
      <c r="J45">
        <v>7</v>
      </c>
      <c r="K45">
        <v>7</v>
      </c>
      <c r="L45">
        <v>9</v>
      </c>
      <c r="M45">
        <v>1</v>
      </c>
      <c r="N45">
        <v>8</v>
      </c>
      <c r="O45">
        <v>4</v>
      </c>
      <c r="P45">
        <v>9</v>
      </c>
      <c r="Q45">
        <v>6</v>
      </c>
      <c r="R45">
        <v>9</v>
      </c>
      <c r="S45">
        <v>9</v>
      </c>
      <c r="T45">
        <v>11</v>
      </c>
      <c r="U45">
        <v>9</v>
      </c>
      <c r="V45">
        <v>3</v>
      </c>
      <c r="W45">
        <v>6</v>
      </c>
      <c r="X45">
        <v>8</v>
      </c>
      <c r="Y45">
        <v>2</v>
      </c>
      <c r="Z45">
        <v>8</v>
      </c>
      <c r="AA45">
        <v>9</v>
      </c>
      <c r="AB45">
        <v>3</v>
      </c>
      <c r="AC45">
        <v>6</v>
      </c>
      <c r="AD45">
        <v>6</v>
      </c>
      <c r="AE45">
        <v>2</v>
      </c>
      <c r="AF45">
        <v>8</v>
      </c>
      <c r="AG45">
        <v>7</v>
      </c>
      <c r="AH45">
        <v>5</v>
      </c>
      <c r="AI45">
        <v>8</v>
      </c>
      <c r="AJ45">
        <v>9</v>
      </c>
      <c r="AK45">
        <v>3</v>
      </c>
      <c r="AM45" s="55" t="s">
        <v>256</v>
      </c>
    </row>
    <row r="46" spans="2:84">
      <c r="B46">
        <v>3</v>
      </c>
      <c r="C46">
        <v>4</v>
      </c>
      <c r="D46">
        <v>4</v>
      </c>
      <c r="E46">
        <v>2</v>
      </c>
      <c r="F46">
        <v>5</v>
      </c>
      <c r="G46">
        <v>6</v>
      </c>
      <c r="H46">
        <v>4</v>
      </c>
      <c r="I46">
        <v>1</v>
      </c>
      <c r="J46">
        <v>7</v>
      </c>
      <c r="K46">
        <v>7</v>
      </c>
      <c r="L46">
        <v>9</v>
      </c>
      <c r="M46">
        <v>1</v>
      </c>
      <c r="N46">
        <v>9</v>
      </c>
      <c r="O46">
        <v>4</v>
      </c>
      <c r="P46">
        <v>9</v>
      </c>
      <c r="Q46">
        <v>6</v>
      </c>
      <c r="R46">
        <v>9</v>
      </c>
      <c r="S46">
        <v>9</v>
      </c>
      <c r="T46">
        <v>3</v>
      </c>
      <c r="U46">
        <v>9</v>
      </c>
      <c r="V46">
        <v>3</v>
      </c>
      <c r="W46">
        <v>8</v>
      </c>
      <c r="X46">
        <v>8</v>
      </c>
      <c r="Y46">
        <v>5</v>
      </c>
      <c r="Z46">
        <v>6</v>
      </c>
      <c r="AA46">
        <v>9</v>
      </c>
      <c r="AB46">
        <v>3</v>
      </c>
      <c r="AC46">
        <v>6</v>
      </c>
      <c r="AD46">
        <v>6</v>
      </c>
      <c r="AE46">
        <v>7</v>
      </c>
      <c r="AF46">
        <v>8</v>
      </c>
      <c r="AG46">
        <v>7</v>
      </c>
      <c r="AH46">
        <v>4</v>
      </c>
      <c r="AI46">
        <v>6</v>
      </c>
      <c r="AJ46">
        <v>9</v>
      </c>
      <c r="AK46">
        <v>3</v>
      </c>
      <c r="AM46" s="28" t="s">
        <v>94</v>
      </c>
    </row>
    <row r="47" spans="2:84">
      <c r="B47">
        <v>3</v>
      </c>
      <c r="C47">
        <v>4</v>
      </c>
      <c r="D47">
        <v>4</v>
      </c>
      <c r="E47">
        <v>2</v>
      </c>
      <c r="F47">
        <v>5</v>
      </c>
      <c r="G47">
        <v>6</v>
      </c>
      <c r="H47">
        <v>4</v>
      </c>
      <c r="I47">
        <v>1</v>
      </c>
      <c r="J47">
        <v>7</v>
      </c>
      <c r="K47">
        <v>4</v>
      </c>
      <c r="L47">
        <v>3</v>
      </c>
      <c r="M47">
        <v>7</v>
      </c>
      <c r="N47">
        <v>6</v>
      </c>
      <c r="O47">
        <v>7</v>
      </c>
      <c r="P47">
        <v>5</v>
      </c>
      <c r="Q47">
        <v>6</v>
      </c>
      <c r="R47">
        <v>9</v>
      </c>
      <c r="S47">
        <v>4</v>
      </c>
      <c r="T47">
        <v>8</v>
      </c>
      <c r="U47">
        <v>9</v>
      </c>
      <c r="V47">
        <v>9</v>
      </c>
      <c r="W47">
        <v>3</v>
      </c>
      <c r="X47">
        <v>8</v>
      </c>
      <c r="Y47">
        <v>5</v>
      </c>
      <c r="Z47">
        <v>8</v>
      </c>
      <c r="AA47">
        <v>9</v>
      </c>
      <c r="AB47">
        <v>3</v>
      </c>
      <c r="AC47">
        <v>6</v>
      </c>
      <c r="AD47">
        <v>3</v>
      </c>
      <c r="AE47">
        <v>7</v>
      </c>
      <c r="AF47">
        <v>8</v>
      </c>
      <c r="AG47">
        <v>7</v>
      </c>
      <c r="AH47">
        <v>2</v>
      </c>
      <c r="AI47">
        <v>8</v>
      </c>
      <c r="AJ47">
        <v>9</v>
      </c>
      <c r="AK47">
        <v>3</v>
      </c>
      <c r="AM47" s="6" t="s">
        <v>2</v>
      </c>
      <c r="AN47" s="19" t="s">
        <v>78</v>
      </c>
      <c r="AO47" s="19" t="s">
        <v>79</v>
      </c>
      <c r="AP47" s="19" t="s">
        <v>80</v>
      </c>
      <c r="AQ47" s="19" t="s">
        <v>81</v>
      </c>
      <c r="AR47" s="19" t="s">
        <v>82</v>
      </c>
      <c r="AS47" s="19" t="s">
        <v>83</v>
      </c>
      <c r="AT47" s="19" t="s">
        <v>84</v>
      </c>
      <c r="AU47" s="19" t="s">
        <v>85</v>
      </c>
      <c r="AV47" s="19" t="s">
        <v>86</v>
      </c>
      <c r="AW47" s="19" t="s">
        <v>87</v>
      </c>
      <c r="AX47" s="19" t="s">
        <v>88</v>
      </c>
      <c r="AY47" s="19" t="s">
        <v>89</v>
      </c>
    </row>
    <row r="48" spans="2:84">
      <c r="B48">
        <v>6</v>
      </c>
      <c r="C48">
        <v>9</v>
      </c>
      <c r="D48">
        <v>5</v>
      </c>
      <c r="E48">
        <v>2</v>
      </c>
      <c r="F48">
        <v>5</v>
      </c>
      <c r="G48">
        <v>6</v>
      </c>
      <c r="H48">
        <v>2</v>
      </c>
      <c r="I48">
        <v>2</v>
      </c>
      <c r="J48">
        <v>7</v>
      </c>
      <c r="K48">
        <v>4</v>
      </c>
      <c r="L48">
        <v>3</v>
      </c>
      <c r="M48">
        <v>7</v>
      </c>
      <c r="N48">
        <v>8</v>
      </c>
      <c r="O48">
        <v>7</v>
      </c>
      <c r="P48">
        <v>8</v>
      </c>
      <c r="Q48">
        <v>8</v>
      </c>
      <c r="R48">
        <v>9</v>
      </c>
      <c r="S48">
        <v>4</v>
      </c>
      <c r="T48">
        <v>11</v>
      </c>
      <c r="U48">
        <v>9</v>
      </c>
      <c r="V48">
        <v>9</v>
      </c>
      <c r="W48">
        <v>8</v>
      </c>
      <c r="X48">
        <v>7</v>
      </c>
      <c r="Y48">
        <v>5</v>
      </c>
      <c r="Z48">
        <v>11</v>
      </c>
      <c r="AA48">
        <v>9</v>
      </c>
      <c r="AB48">
        <v>3</v>
      </c>
      <c r="AC48">
        <v>6</v>
      </c>
      <c r="AD48">
        <v>3</v>
      </c>
      <c r="AE48">
        <v>7</v>
      </c>
      <c r="AF48">
        <v>6</v>
      </c>
      <c r="AG48">
        <v>7</v>
      </c>
      <c r="AH48">
        <v>2</v>
      </c>
      <c r="AI48">
        <v>11</v>
      </c>
      <c r="AJ48">
        <v>9</v>
      </c>
      <c r="AK48">
        <v>3</v>
      </c>
      <c r="AM48" s="7">
        <v>1</v>
      </c>
      <c r="AN48" s="4">
        <f>COUNTIF(B$188:B$367,$AM48)/180</f>
        <v>6.1111111111111109E-2</v>
      </c>
      <c r="AO48" s="4">
        <f>COUNTIF(E$188:E$1830,$AM48)/180</f>
        <v>3.3333333333333333E-2</v>
      </c>
      <c r="AP48" s="4">
        <f>COUNTIF(H$188:H$404,$AM48)/180</f>
        <v>6.6666666666666666E-2</v>
      </c>
      <c r="AQ48" s="4">
        <f>COUNTIF(K$188:K$404,$AM48)/180</f>
        <v>0.21111111111111111</v>
      </c>
      <c r="AR48" s="4">
        <f>COUNTIF(N$189:N$404,$AM48)/180</f>
        <v>7.2222222222222215E-2</v>
      </c>
      <c r="AS48" s="4">
        <f>COUNTIF(Q$189:Q$404,$AM48)/180</f>
        <v>6.6666666666666666E-2</v>
      </c>
      <c r="AT48" s="4">
        <f>COUNTIF(T$189:T$404,$AM48)/180</f>
        <v>5.5555555555555552E-2</v>
      </c>
      <c r="AU48" s="4">
        <f>COUNTIF(W$189:W$404,$AM48)/180</f>
        <v>2.2222222222222223E-2</v>
      </c>
      <c r="AV48" s="4">
        <f>COUNTIF(Z$189:Z$404,$AM48)/180</f>
        <v>4.4444444444444446E-2</v>
      </c>
      <c r="AW48" s="4">
        <f>COUNTIF(AC$189:AC$404,$AM48)/180</f>
        <v>6.1111111111111109E-2</v>
      </c>
      <c r="AX48" s="4">
        <f>COUNTIF(AF$189:AF$404,$AM48)/180</f>
        <v>8.8888888888888892E-2</v>
      </c>
      <c r="AY48" s="4">
        <f>COUNTIF(AI$189:AI$404,$AM48)/180</f>
        <v>0</v>
      </c>
      <c r="AZ48" s="46">
        <f>SUM(AN48:AY48)/1.2</f>
        <v>0.65277777777777779</v>
      </c>
    </row>
    <row r="49" spans="2:52">
      <c r="B49">
        <v>6</v>
      </c>
      <c r="C49">
        <v>9</v>
      </c>
      <c r="D49">
        <v>5</v>
      </c>
      <c r="E49">
        <v>2</v>
      </c>
      <c r="F49">
        <v>5</v>
      </c>
      <c r="G49">
        <v>6</v>
      </c>
      <c r="H49">
        <v>2</v>
      </c>
      <c r="I49">
        <v>2</v>
      </c>
      <c r="J49">
        <v>7</v>
      </c>
      <c r="K49">
        <v>1</v>
      </c>
      <c r="L49">
        <v>3</v>
      </c>
      <c r="M49">
        <v>6</v>
      </c>
      <c r="N49">
        <v>8</v>
      </c>
      <c r="O49">
        <v>7</v>
      </c>
      <c r="P49">
        <v>8</v>
      </c>
      <c r="Q49">
        <v>2</v>
      </c>
      <c r="R49">
        <v>1</v>
      </c>
      <c r="S49">
        <v>7</v>
      </c>
      <c r="T49">
        <v>1</v>
      </c>
      <c r="U49">
        <v>9</v>
      </c>
      <c r="V49">
        <v>3</v>
      </c>
      <c r="W49">
        <v>8</v>
      </c>
      <c r="X49">
        <v>7</v>
      </c>
      <c r="Y49">
        <v>4</v>
      </c>
      <c r="Z49">
        <v>4</v>
      </c>
      <c r="AA49">
        <v>3</v>
      </c>
      <c r="AB49">
        <v>4</v>
      </c>
      <c r="AC49">
        <v>7</v>
      </c>
      <c r="AD49">
        <v>3</v>
      </c>
      <c r="AE49">
        <v>7</v>
      </c>
      <c r="AF49">
        <v>3</v>
      </c>
      <c r="AG49">
        <v>7</v>
      </c>
      <c r="AH49">
        <v>2</v>
      </c>
      <c r="AI49">
        <v>9</v>
      </c>
      <c r="AJ49">
        <v>9</v>
      </c>
      <c r="AK49">
        <v>3</v>
      </c>
      <c r="AM49" s="7">
        <v>2</v>
      </c>
      <c r="AN49" s="4">
        <f>COUNTIF(B$188:B$367,$AM49)/180</f>
        <v>0.1</v>
      </c>
      <c r="AO49" s="4">
        <f>COUNTIF(E$188:E$1830,$AM49)/180</f>
        <v>0</v>
      </c>
      <c r="AP49" s="4">
        <f>COUNTIF(H$188:H$404,$AM49)/180</f>
        <v>0</v>
      </c>
      <c r="AQ49" s="4">
        <f>COUNTIF(K$188:K$404,$AM49)/180</f>
        <v>0.16666666666666666</v>
      </c>
      <c r="AR49" s="4">
        <f>COUNTIF(N$189:N$404,$AM49)/180</f>
        <v>0.21666666666666667</v>
      </c>
      <c r="AS49" s="4">
        <f>COUNTIF(Q$189:Q$404,$AM49)/180</f>
        <v>0.11666666666666667</v>
      </c>
      <c r="AT49" s="4">
        <f>COUNTIF(T$189:T$404,$AM49)/180</f>
        <v>3.888888888888889E-2</v>
      </c>
      <c r="AU49" s="4">
        <f>COUNTIF(W$189:W$404,$AM49)/180</f>
        <v>0.33888888888888891</v>
      </c>
      <c r="AV49" s="4">
        <f>COUNTIF(Z$189:Z$404,$AM49)/180</f>
        <v>0.34444444444444444</v>
      </c>
      <c r="AW49" s="4">
        <f>COUNTIF(AC$189:AC$404,$AM49)/180</f>
        <v>7.7777777777777779E-2</v>
      </c>
      <c r="AX49" s="4">
        <f>COUNTIF(AF$189:AF$404,$AM49)/180</f>
        <v>0.21111111111111111</v>
      </c>
      <c r="AY49" s="4">
        <f>COUNTIF(AI$189:AI$404,$AM49)/180</f>
        <v>4.4444444444444446E-2</v>
      </c>
      <c r="AZ49" s="46">
        <f t="shared" ref="AZ49:AZ58" si="53">SUM(AN49:AY49)/1.2</f>
        <v>1.3796296296296295</v>
      </c>
    </row>
    <row r="50" spans="2:52">
      <c r="B50">
        <v>8</v>
      </c>
      <c r="C50">
        <v>9</v>
      </c>
      <c r="D50">
        <v>5</v>
      </c>
      <c r="E50">
        <v>2</v>
      </c>
      <c r="F50">
        <v>5</v>
      </c>
      <c r="G50">
        <v>6</v>
      </c>
      <c r="H50">
        <v>2</v>
      </c>
      <c r="I50">
        <v>2</v>
      </c>
      <c r="J50">
        <v>7</v>
      </c>
      <c r="K50">
        <v>2</v>
      </c>
      <c r="L50">
        <v>1</v>
      </c>
      <c r="M50">
        <v>1</v>
      </c>
      <c r="N50">
        <v>6</v>
      </c>
      <c r="O50">
        <v>4</v>
      </c>
      <c r="P50">
        <v>5</v>
      </c>
      <c r="Q50">
        <v>2</v>
      </c>
      <c r="R50">
        <v>1</v>
      </c>
      <c r="S50">
        <v>1</v>
      </c>
      <c r="T50">
        <v>9</v>
      </c>
      <c r="U50">
        <v>9</v>
      </c>
      <c r="V50">
        <v>9</v>
      </c>
      <c r="W50">
        <v>6</v>
      </c>
      <c r="X50">
        <v>7</v>
      </c>
      <c r="Y50">
        <v>4</v>
      </c>
      <c r="Z50">
        <v>8</v>
      </c>
      <c r="AA50">
        <v>7</v>
      </c>
      <c r="AB50">
        <v>4</v>
      </c>
      <c r="AC50">
        <v>5</v>
      </c>
      <c r="AD50">
        <v>3</v>
      </c>
      <c r="AE50">
        <v>7</v>
      </c>
      <c r="AF50">
        <v>3</v>
      </c>
      <c r="AG50">
        <v>4</v>
      </c>
      <c r="AH50">
        <v>4</v>
      </c>
      <c r="AI50">
        <v>8</v>
      </c>
      <c r="AJ50">
        <v>9</v>
      </c>
      <c r="AK50">
        <v>3</v>
      </c>
      <c r="AM50" s="7">
        <v>3</v>
      </c>
      <c r="AN50" s="4">
        <f>COUNTIF(B$188:B$367,$AM50)/180</f>
        <v>6.6666666666666666E-2</v>
      </c>
      <c r="AO50" s="4">
        <f>COUNTIF(E$188:E$1830,$AM50)/180</f>
        <v>0.10555555555555556</v>
      </c>
      <c r="AP50" s="4">
        <f>COUNTIF(H$188:H$404,$AM50)/180</f>
        <v>5.5555555555555552E-2</v>
      </c>
      <c r="AQ50" s="4">
        <f>COUNTIF(K$188:K$404,$AM50)/180</f>
        <v>6.1111111111111109E-2</v>
      </c>
      <c r="AR50" s="4">
        <f>COUNTIF(N$189:N$404,$AM50)/180</f>
        <v>5.5555555555555552E-2</v>
      </c>
      <c r="AS50" s="4">
        <f>COUNTIF(Q$189:Q$404,$AM50)/180</f>
        <v>5.5555555555555552E-2</v>
      </c>
      <c r="AT50" s="4">
        <f>COUNTIF(T$189:T$404,$AM50)/180</f>
        <v>0.05</v>
      </c>
      <c r="AU50" s="4">
        <f>COUNTIF(W$189:W$404,$AM50)/180</f>
        <v>5.5555555555555558E-3</v>
      </c>
      <c r="AV50" s="4">
        <f>COUNTIF(Z$189:Z$404,$AM50)/180</f>
        <v>5.5555555555555558E-3</v>
      </c>
      <c r="AW50" s="4">
        <f>COUNTIF(AC$189:AC$404,$AM50)/180</f>
        <v>2.7777777777777776E-2</v>
      </c>
      <c r="AX50" s="4">
        <f>COUNTIF(AF$189:AF$404,$AM50)/180</f>
        <v>4.4444444444444446E-2</v>
      </c>
      <c r="AY50" s="4">
        <f>COUNTIF(AI$189:AI$404,$AM50)/180</f>
        <v>0.12777777777777777</v>
      </c>
      <c r="AZ50" s="46">
        <f t="shared" si="53"/>
        <v>0.55092592592592593</v>
      </c>
    </row>
    <row r="51" spans="2:52">
      <c r="B51">
        <v>6</v>
      </c>
      <c r="C51">
        <v>9</v>
      </c>
      <c r="D51">
        <v>2</v>
      </c>
      <c r="E51">
        <v>2</v>
      </c>
      <c r="F51">
        <v>1</v>
      </c>
      <c r="G51">
        <v>6</v>
      </c>
      <c r="H51">
        <v>2</v>
      </c>
      <c r="I51">
        <v>2</v>
      </c>
      <c r="J51">
        <v>7</v>
      </c>
      <c r="K51">
        <v>8</v>
      </c>
      <c r="L51">
        <v>7</v>
      </c>
      <c r="M51">
        <v>4</v>
      </c>
      <c r="N51">
        <v>6</v>
      </c>
      <c r="O51">
        <v>4</v>
      </c>
      <c r="P51">
        <v>2</v>
      </c>
      <c r="Q51">
        <v>2</v>
      </c>
      <c r="R51">
        <v>5</v>
      </c>
      <c r="S51">
        <v>6</v>
      </c>
      <c r="T51">
        <v>7</v>
      </c>
      <c r="U51">
        <v>9</v>
      </c>
      <c r="V51">
        <v>1</v>
      </c>
      <c r="W51">
        <v>6</v>
      </c>
      <c r="X51">
        <v>7</v>
      </c>
      <c r="Y51">
        <v>2</v>
      </c>
      <c r="Z51">
        <v>3</v>
      </c>
      <c r="AA51">
        <v>7</v>
      </c>
      <c r="AB51">
        <v>4</v>
      </c>
      <c r="AC51">
        <v>2</v>
      </c>
      <c r="AD51">
        <v>3</v>
      </c>
      <c r="AE51">
        <v>1</v>
      </c>
      <c r="AF51">
        <v>3</v>
      </c>
      <c r="AG51">
        <v>4</v>
      </c>
      <c r="AH51">
        <v>4</v>
      </c>
      <c r="AI51">
        <v>3</v>
      </c>
      <c r="AJ51">
        <v>9</v>
      </c>
      <c r="AK51">
        <v>3</v>
      </c>
      <c r="AM51" s="7">
        <v>4</v>
      </c>
      <c r="AN51" s="4">
        <f>COUNTIF(B$188:B$367,$AM51)/180</f>
        <v>7.2222222222222215E-2</v>
      </c>
      <c r="AO51" s="4">
        <f>COUNTIF(E$188:E$1830,$AM51)/180</f>
        <v>0</v>
      </c>
      <c r="AP51" s="4">
        <f>COUNTIF(H$188:H$404,$AM51)/180</f>
        <v>0</v>
      </c>
      <c r="AQ51" s="4">
        <f>COUNTIF(K$188:K$404,$AM51)/180</f>
        <v>9.4444444444444442E-2</v>
      </c>
      <c r="AR51" s="4">
        <f>COUNTIF(N$189:N$404,$AM51)/180</f>
        <v>9.4444444444444442E-2</v>
      </c>
      <c r="AS51" s="4">
        <f>COUNTIF(Q$189:Q$404,$AM51)/180</f>
        <v>7.7777777777777779E-2</v>
      </c>
      <c r="AT51" s="4">
        <f>COUNTIF(T$189:T$404,$AM51)/180</f>
        <v>0.05</v>
      </c>
      <c r="AU51" s="4">
        <f>COUNTIF(W$189:W$404,$AM51)/180</f>
        <v>8.8888888888888892E-2</v>
      </c>
      <c r="AV51" s="4">
        <f>COUNTIF(Z$189:Z$404,$AM51)/180</f>
        <v>7.2222222222222215E-2</v>
      </c>
      <c r="AW51" s="4">
        <f>COUNTIF(AC$189:AC$404,$AM51)/180</f>
        <v>1.1111111111111112E-2</v>
      </c>
      <c r="AX51" s="4">
        <f>COUNTIF(AF$189:AF$404,$AM51)/180</f>
        <v>0.11666666666666667</v>
      </c>
      <c r="AY51" s="4">
        <f>COUNTIF(AI$189:AI$404,$AM51)/180</f>
        <v>0</v>
      </c>
      <c r="AZ51" s="46">
        <f t="shared" si="53"/>
        <v>0.56481481481481477</v>
      </c>
    </row>
    <row r="52" spans="2:52">
      <c r="B52">
        <v>6</v>
      </c>
      <c r="C52">
        <v>9</v>
      </c>
      <c r="D52">
        <v>9</v>
      </c>
      <c r="E52">
        <v>2</v>
      </c>
      <c r="F52">
        <v>1</v>
      </c>
      <c r="G52">
        <v>6</v>
      </c>
      <c r="H52">
        <v>2</v>
      </c>
      <c r="I52">
        <v>1</v>
      </c>
      <c r="J52">
        <v>7</v>
      </c>
      <c r="K52">
        <v>3</v>
      </c>
      <c r="L52">
        <v>7</v>
      </c>
      <c r="M52">
        <v>4</v>
      </c>
      <c r="N52">
        <v>6</v>
      </c>
      <c r="O52">
        <v>4</v>
      </c>
      <c r="P52">
        <v>2</v>
      </c>
      <c r="Q52">
        <v>8</v>
      </c>
      <c r="R52">
        <v>8</v>
      </c>
      <c r="S52">
        <v>5</v>
      </c>
      <c r="T52">
        <v>7</v>
      </c>
      <c r="U52">
        <v>9</v>
      </c>
      <c r="V52">
        <v>1</v>
      </c>
      <c r="W52">
        <v>6</v>
      </c>
      <c r="X52">
        <v>7</v>
      </c>
      <c r="Y52">
        <v>2</v>
      </c>
      <c r="Z52">
        <v>6</v>
      </c>
      <c r="AA52">
        <v>6</v>
      </c>
      <c r="AB52">
        <v>4</v>
      </c>
      <c r="AC52">
        <v>2</v>
      </c>
      <c r="AD52">
        <v>3</v>
      </c>
      <c r="AE52">
        <v>1</v>
      </c>
      <c r="AF52">
        <v>6</v>
      </c>
      <c r="AG52">
        <v>9</v>
      </c>
      <c r="AH52">
        <v>5</v>
      </c>
      <c r="AI52">
        <v>8</v>
      </c>
      <c r="AJ52">
        <v>9</v>
      </c>
      <c r="AK52">
        <v>9</v>
      </c>
      <c r="AM52" s="7">
        <v>5</v>
      </c>
      <c r="AN52" s="4">
        <f>COUNTIF(B$188:B$367,$AM52)/180</f>
        <v>0.10555555555555556</v>
      </c>
      <c r="AO52" s="4">
        <f>COUNTIF(E$188:E$1830,$AM52)/180</f>
        <v>5.5555555555555558E-3</v>
      </c>
      <c r="AP52" s="4">
        <f>COUNTIF(H$188:H$404,$AM52)/180</f>
        <v>5.5555555555555558E-3</v>
      </c>
      <c r="AQ52" s="4">
        <f>COUNTIF(K$188:K$404,$AM52)/180</f>
        <v>0.1111111111111111</v>
      </c>
      <c r="AR52" s="4">
        <f>COUNTIF(N$189:N$404,$AM52)/180</f>
        <v>0.1</v>
      </c>
      <c r="AS52" s="4">
        <f>COUNTIF(Q$189:Q$404,$AM52)/180</f>
        <v>0.11666666666666667</v>
      </c>
      <c r="AT52" s="4">
        <f>COUNTIF(T$189:T$404,$AM52)/180</f>
        <v>0.14444444444444443</v>
      </c>
      <c r="AU52" s="4">
        <f>COUNTIF(W$189:W$404,$AM52)/180</f>
        <v>6.1111111111111109E-2</v>
      </c>
      <c r="AV52" s="4">
        <f>COUNTIF(Z$189:Z$404,$AM52)/180</f>
        <v>0.15</v>
      </c>
      <c r="AW52" s="4">
        <f>COUNTIF(AC$189:AC$404,$AM52)/180</f>
        <v>5.5555555555555558E-3</v>
      </c>
      <c r="AX52" s="4">
        <f>COUNTIF(AF$189:AF$404,$AM52)/180</f>
        <v>0.11666666666666667</v>
      </c>
      <c r="AY52" s="4">
        <f>COUNTIF(AI$189:AI$404,$AM52)/180</f>
        <v>0</v>
      </c>
      <c r="AZ52" s="46">
        <f t="shared" si="53"/>
        <v>0.76851851851851849</v>
      </c>
    </row>
    <row r="53" spans="2:52">
      <c r="B53">
        <v>6</v>
      </c>
      <c r="C53">
        <v>9</v>
      </c>
      <c r="D53">
        <v>9</v>
      </c>
      <c r="E53">
        <v>2</v>
      </c>
      <c r="F53">
        <v>1</v>
      </c>
      <c r="G53">
        <v>6</v>
      </c>
      <c r="H53">
        <v>2</v>
      </c>
      <c r="I53">
        <v>1</v>
      </c>
      <c r="J53">
        <v>6</v>
      </c>
      <c r="K53">
        <v>8</v>
      </c>
      <c r="L53">
        <v>4</v>
      </c>
      <c r="M53">
        <v>9</v>
      </c>
      <c r="N53">
        <v>3</v>
      </c>
      <c r="O53">
        <v>4</v>
      </c>
      <c r="P53">
        <v>3</v>
      </c>
      <c r="Q53">
        <v>9</v>
      </c>
      <c r="R53">
        <v>8</v>
      </c>
      <c r="S53">
        <v>8</v>
      </c>
      <c r="T53">
        <v>4</v>
      </c>
      <c r="U53">
        <v>3</v>
      </c>
      <c r="V53">
        <v>7</v>
      </c>
      <c r="W53">
        <v>3</v>
      </c>
      <c r="X53">
        <v>7</v>
      </c>
      <c r="Y53">
        <v>2</v>
      </c>
      <c r="Z53">
        <v>3</v>
      </c>
      <c r="AA53">
        <v>6</v>
      </c>
      <c r="AB53">
        <v>4</v>
      </c>
      <c r="AC53">
        <v>2</v>
      </c>
      <c r="AD53">
        <v>2</v>
      </c>
      <c r="AE53">
        <v>6</v>
      </c>
      <c r="AF53">
        <v>8</v>
      </c>
      <c r="AG53">
        <v>9</v>
      </c>
      <c r="AH53">
        <v>5</v>
      </c>
      <c r="AI53">
        <v>11</v>
      </c>
      <c r="AJ53">
        <v>9</v>
      </c>
      <c r="AK53">
        <v>9</v>
      </c>
      <c r="AM53" s="7">
        <v>6</v>
      </c>
      <c r="AN53" s="4">
        <f>COUNTIF(B$188:B$367,$AM53)/180</f>
        <v>6.6666666666666666E-2</v>
      </c>
      <c r="AO53" s="4">
        <f>COUNTIF(E$188:E$1830,$AM53)/180</f>
        <v>0.35</v>
      </c>
      <c r="AP53" s="4">
        <f>COUNTIF(H$188:H$404,$AM53)/180</f>
        <v>0.2388888888888889</v>
      </c>
      <c r="AQ53" s="4">
        <f>COUNTIF(K$188:K$404,$AM53)/180</f>
        <v>5.5555555555555558E-3</v>
      </c>
      <c r="AR53" s="4">
        <f>COUNTIF(N$189:N$404,$AM53)/180</f>
        <v>0.05</v>
      </c>
      <c r="AS53" s="4">
        <f>COUNTIF(Q$189:Q$404,$AM53)/180</f>
        <v>6.6666666666666666E-2</v>
      </c>
      <c r="AT53" s="4">
        <f>COUNTIF(T$189:T$404,$AM53)/180</f>
        <v>0.24444444444444444</v>
      </c>
      <c r="AU53" s="4">
        <f>COUNTIF(W$189:W$404,$AM53)/180</f>
        <v>8.8888888888888892E-2</v>
      </c>
      <c r="AV53" s="4">
        <f>COUNTIF(Z$189:Z$404,$AM53)/180</f>
        <v>1.6666666666666666E-2</v>
      </c>
      <c r="AW53" s="4">
        <f>COUNTIF(AC$189:AC$404,$AM53)/180</f>
        <v>0.20555555555555555</v>
      </c>
      <c r="AX53" s="4">
        <f>COUNTIF(AF$189:AF$404,$AM53)/180</f>
        <v>5.5555555555555558E-3</v>
      </c>
      <c r="AY53" s="4">
        <f>COUNTIF(AI$189:AI$404,$AM53)/180</f>
        <v>0.42777777777777776</v>
      </c>
      <c r="AZ53" s="46">
        <f t="shared" si="53"/>
        <v>1.4722222222222221</v>
      </c>
    </row>
    <row r="54" spans="2:52">
      <c r="B54">
        <v>6</v>
      </c>
      <c r="C54">
        <v>9</v>
      </c>
      <c r="D54">
        <v>4</v>
      </c>
      <c r="E54">
        <v>2</v>
      </c>
      <c r="F54">
        <v>1</v>
      </c>
      <c r="G54">
        <v>6</v>
      </c>
      <c r="H54">
        <v>2</v>
      </c>
      <c r="I54">
        <v>5</v>
      </c>
      <c r="J54">
        <v>6</v>
      </c>
      <c r="K54">
        <v>3</v>
      </c>
      <c r="L54">
        <v>6</v>
      </c>
      <c r="M54">
        <v>4</v>
      </c>
      <c r="N54">
        <v>3</v>
      </c>
      <c r="O54">
        <v>4</v>
      </c>
      <c r="P54">
        <v>3</v>
      </c>
      <c r="Q54">
        <v>6</v>
      </c>
      <c r="R54">
        <v>7</v>
      </c>
      <c r="S54">
        <v>5</v>
      </c>
      <c r="T54">
        <v>5</v>
      </c>
      <c r="U54">
        <v>3</v>
      </c>
      <c r="V54">
        <v>1</v>
      </c>
      <c r="W54">
        <v>3</v>
      </c>
      <c r="X54">
        <v>4</v>
      </c>
      <c r="Y54">
        <v>4</v>
      </c>
      <c r="Z54">
        <v>6</v>
      </c>
      <c r="AA54">
        <v>7</v>
      </c>
      <c r="AB54">
        <v>2</v>
      </c>
      <c r="AC54">
        <v>10</v>
      </c>
      <c r="AD54">
        <v>2</v>
      </c>
      <c r="AE54">
        <v>6</v>
      </c>
      <c r="AF54">
        <v>6</v>
      </c>
      <c r="AG54">
        <v>9</v>
      </c>
      <c r="AH54">
        <v>9</v>
      </c>
      <c r="AI54">
        <v>1</v>
      </c>
      <c r="AJ54">
        <v>9</v>
      </c>
      <c r="AK54">
        <v>3</v>
      </c>
      <c r="AM54" s="7">
        <v>7</v>
      </c>
      <c r="AN54" s="4">
        <f>COUNTIF(B$188:B$367,$AM54)/180</f>
        <v>0.1388888888888889</v>
      </c>
      <c r="AO54" s="4">
        <f>COUNTIF(E$188:E$1830,$AM54)/180</f>
        <v>5.5555555555555558E-3</v>
      </c>
      <c r="AP54" s="4">
        <f>COUNTIF(H$188:H$404,$AM54)/180</f>
        <v>1.6666666666666666E-2</v>
      </c>
      <c r="AQ54" s="4">
        <f>COUNTIF(K$188:K$404,$AM54)/180</f>
        <v>5.5555555555555552E-2</v>
      </c>
      <c r="AR54" s="4">
        <f>COUNTIF(N$189:N$404,$AM54)/180</f>
        <v>0.1388888888888889</v>
      </c>
      <c r="AS54" s="4">
        <f>COUNTIF(Q$189:Q$404,$AM54)/180</f>
        <v>0.11666666666666667</v>
      </c>
      <c r="AT54" s="4">
        <f>COUNTIF(T$189:T$404,$AM54)/180</f>
        <v>8.8888888888888892E-2</v>
      </c>
      <c r="AU54" s="4">
        <f>COUNTIF(W$189:W$404,$AM54)/180</f>
        <v>0.13333333333333333</v>
      </c>
      <c r="AV54" s="4">
        <f>COUNTIF(Z$189:Z$404,$AM54)/180</f>
        <v>0.12777777777777777</v>
      </c>
      <c r="AW54" s="4">
        <f>COUNTIF(AC$189:AC$404,$AM54)/180</f>
        <v>3.3333333333333333E-2</v>
      </c>
      <c r="AX54" s="4">
        <f>COUNTIF(AF$189:AF$404,$AM54)/180</f>
        <v>8.8888888888888892E-2</v>
      </c>
      <c r="AY54" s="4">
        <f>COUNTIF(AI$189:AI$404,$AM54)/180</f>
        <v>5.5555555555555558E-3</v>
      </c>
      <c r="AZ54" s="46">
        <f t="shared" si="53"/>
        <v>0.79166666666666663</v>
      </c>
    </row>
    <row r="55" spans="2:52">
      <c r="B55">
        <v>8</v>
      </c>
      <c r="C55">
        <v>9</v>
      </c>
      <c r="D55">
        <v>4</v>
      </c>
      <c r="E55">
        <v>2</v>
      </c>
      <c r="F55">
        <v>1</v>
      </c>
      <c r="G55">
        <v>6</v>
      </c>
      <c r="H55">
        <v>9</v>
      </c>
      <c r="I55">
        <v>9</v>
      </c>
      <c r="J55">
        <v>9</v>
      </c>
      <c r="K55">
        <v>3</v>
      </c>
      <c r="L55">
        <v>6</v>
      </c>
      <c r="M55">
        <v>9</v>
      </c>
      <c r="N55">
        <v>9</v>
      </c>
      <c r="O55">
        <v>4</v>
      </c>
      <c r="P55">
        <v>5</v>
      </c>
      <c r="Q55">
        <v>6</v>
      </c>
      <c r="R55">
        <v>7</v>
      </c>
      <c r="S55">
        <v>5</v>
      </c>
      <c r="T55">
        <v>5</v>
      </c>
      <c r="U55">
        <v>3</v>
      </c>
      <c r="V55">
        <v>6</v>
      </c>
      <c r="W55">
        <v>6</v>
      </c>
      <c r="X55">
        <v>9</v>
      </c>
      <c r="Y55">
        <v>5</v>
      </c>
      <c r="Z55">
        <v>6</v>
      </c>
      <c r="AA55">
        <v>7</v>
      </c>
      <c r="AB55">
        <v>3</v>
      </c>
      <c r="AC55">
        <v>10</v>
      </c>
      <c r="AD55">
        <v>2</v>
      </c>
      <c r="AE55">
        <v>6</v>
      </c>
      <c r="AF55">
        <v>6</v>
      </c>
      <c r="AG55">
        <v>9</v>
      </c>
      <c r="AH55">
        <v>9</v>
      </c>
      <c r="AI55">
        <v>11</v>
      </c>
      <c r="AJ55">
        <v>9</v>
      </c>
      <c r="AK55">
        <v>2</v>
      </c>
      <c r="AM55" s="7">
        <v>8</v>
      </c>
      <c r="AN55" s="4">
        <f>COUNTIF(B$188:B$367,$AM55)/180</f>
        <v>5.5555555555555552E-2</v>
      </c>
      <c r="AO55" s="4">
        <f>COUNTIF(E$188:E$1830,$AM55)/180</f>
        <v>0.12777777777777777</v>
      </c>
      <c r="AP55" s="4">
        <f>COUNTIF(H$188:H$404,$AM55)/180</f>
        <v>0.17222222222222222</v>
      </c>
      <c r="AQ55" s="4">
        <f>COUNTIF(K$188:K$404,$AM55)/180</f>
        <v>3.3333333333333333E-2</v>
      </c>
      <c r="AR55" s="4">
        <f>COUNTIF(N$189:N$404,$AM55)/180</f>
        <v>5.5555555555555558E-3</v>
      </c>
      <c r="AS55" s="4">
        <f>COUNTIF(Q$189:Q$404,$AM55)/180</f>
        <v>6.1111111111111109E-2</v>
      </c>
      <c r="AT55" s="4">
        <f>COUNTIF(T$189:T$404,$AM55)/180</f>
        <v>7.2222222222222215E-2</v>
      </c>
      <c r="AU55" s="4">
        <f>COUNTIF(W$189:W$404,$AM55)/180</f>
        <v>1.6666666666666666E-2</v>
      </c>
      <c r="AV55" s="4">
        <f>COUNTIF(Z$189:Z$404,$AM55)/180</f>
        <v>0</v>
      </c>
      <c r="AW55" s="4">
        <f>COUNTIF(AC$189:AC$404,$AM55)/180</f>
        <v>0.13333333333333333</v>
      </c>
      <c r="AX55" s="4">
        <f>COUNTIF(AF$189:AF$404,$AM55)/180</f>
        <v>1.6666666666666666E-2</v>
      </c>
      <c r="AY55" s="4">
        <f>COUNTIF(AI$189:AI$404,$AM55)/180</f>
        <v>0.16111111111111112</v>
      </c>
      <c r="AZ55" s="46">
        <f t="shared" si="53"/>
        <v>0.71296296296296291</v>
      </c>
    </row>
    <row r="56" spans="2:52">
      <c r="B56">
        <v>2</v>
      </c>
      <c r="C56">
        <v>1</v>
      </c>
      <c r="D56">
        <v>1</v>
      </c>
      <c r="E56">
        <v>2</v>
      </c>
      <c r="F56">
        <v>1</v>
      </c>
      <c r="G56">
        <v>6</v>
      </c>
      <c r="H56">
        <v>9</v>
      </c>
      <c r="I56">
        <v>9</v>
      </c>
      <c r="J56">
        <v>9</v>
      </c>
      <c r="K56">
        <v>3</v>
      </c>
      <c r="L56">
        <v>6</v>
      </c>
      <c r="M56">
        <v>7</v>
      </c>
      <c r="N56">
        <v>9</v>
      </c>
      <c r="O56">
        <v>4</v>
      </c>
      <c r="P56">
        <v>8</v>
      </c>
      <c r="Q56">
        <v>8</v>
      </c>
      <c r="R56">
        <v>7</v>
      </c>
      <c r="S56">
        <v>5</v>
      </c>
      <c r="T56">
        <v>5</v>
      </c>
      <c r="U56">
        <v>3</v>
      </c>
      <c r="V56">
        <v>6</v>
      </c>
      <c r="W56">
        <v>6</v>
      </c>
      <c r="X56">
        <v>9</v>
      </c>
      <c r="Y56">
        <v>5</v>
      </c>
      <c r="Z56">
        <v>8</v>
      </c>
      <c r="AA56">
        <v>7</v>
      </c>
      <c r="AB56">
        <v>5</v>
      </c>
      <c r="AC56">
        <v>2</v>
      </c>
      <c r="AD56">
        <v>2</v>
      </c>
      <c r="AE56">
        <v>6</v>
      </c>
      <c r="AF56">
        <v>6</v>
      </c>
      <c r="AG56">
        <v>9</v>
      </c>
      <c r="AH56">
        <v>9</v>
      </c>
      <c r="AI56">
        <v>9</v>
      </c>
      <c r="AJ56">
        <v>9</v>
      </c>
      <c r="AK56">
        <v>9</v>
      </c>
      <c r="AM56" s="7">
        <v>9</v>
      </c>
      <c r="AN56" s="4">
        <f>COUNTIF(B$188:B$367,$AM56)/180</f>
        <v>0.10555555555555556</v>
      </c>
      <c r="AO56" s="4">
        <f>COUNTIF(E$188:E$1830,$AM56)/180</f>
        <v>0.2722222222222222</v>
      </c>
      <c r="AP56" s="4">
        <f>COUNTIF(H$188:H$404,$AM56)/180</f>
        <v>0.3</v>
      </c>
      <c r="AQ56" s="4">
        <f>COUNTIF(K$188:K$404,$AM56)/180</f>
        <v>5.5555555555555552E-2</v>
      </c>
      <c r="AR56" s="4">
        <f>COUNTIF(N$189:N$404,$AM56)/180</f>
        <v>0.05</v>
      </c>
      <c r="AS56" s="4">
        <f>COUNTIF(Q$189:Q$404,$AM56)/180</f>
        <v>9.4444444444444442E-2</v>
      </c>
      <c r="AT56" s="4">
        <f>COUNTIF(T$189:T$404,$AM56)/180</f>
        <v>0.1388888888888889</v>
      </c>
      <c r="AU56" s="4">
        <f>COUNTIF(W$189:W$404,$AM56)/180</f>
        <v>6.1111111111111109E-2</v>
      </c>
      <c r="AV56" s="4">
        <f>COUNTIF(Z$189:Z$404,$AM56)/180</f>
        <v>1.6666666666666666E-2</v>
      </c>
      <c r="AW56" s="4">
        <f>COUNTIF(AC$189:AC$404,$AM56)/180</f>
        <v>0.3</v>
      </c>
      <c r="AX56" s="4">
        <f>COUNTIF(AF$189:AF$404,$AM56)/180</f>
        <v>6.1111111111111109E-2</v>
      </c>
      <c r="AY56" s="4">
        <f>COUNTIF(AI$189:AI$404,$AM56)/180</f>
        <v>0.2</v>
      </c>
      <c r="AZ56" s="46">
        <f t="shared" si="53"/>
        <v>1.3796296296296298</v>
      </c>
    </row>
    <row r="57" spans="2:52">
      <c r="B57">
        <v>2</v>
      </c>
      <c r="C57">
        <v>5</v>
      </c>
      <c r="D57">
        <v>6</v>
      </c>
      <c r="E57">
        <v>2</v>
      </c>
      <c r="F57">
        <v>1</v>
      </c>
      <c r="G57">
        <v>7</v>
      </c>
      <c r="H57">
        <v>7</v>
      </c>
      <c r="I57">
        <v>9</v>
      </c>
      <c r="J57">
        <v>1</v>
      </c>
      <c r="K57">
        <v>6</v>
      </c>
      <c r="L57">
        <v>9</v>
      </c>
      <c r="M57">
        <v>3</v>
      </c>
      <c r="N57">
        <v>8</v>
      </c>
      <c r="O57">
        <v>9</v>
      </c>
      <c r="P57">
        <v>1</v>
      </c>
      <c r="Q57">
        <v>6</v>
      </c>
      <c r="R57">
        <v>7</v>
      </c>
      <c r="S57">
        <v>2</v>
      </c>
      <c r="T57">
        <v>10</v>
      </c>
      <c r="U57">
        <v>1</v>
      </c>
      <c r="V57">
        <v>6</v>
      </c>
      <c r="W57">
        <v>8</v>
      </c>
      <c r="X57">
        <v>9</v>
      </c>
      <c r="Y57">
        <v>5</v>
      </c>
      <c r="Z57">
        <v>8</v>
      </c>
      <c r="AA57">
        <v>9</v>
      </c>
      <c r="AB57">
        <v>3</v>
      </c>
      <c r="AC57">
        <v>2</v>
      </c>
      <c r="AD57">
        <v>1</v>
      </c>
      <c r="AE57">
        <v>6</v>
      </c>
      <c r="AF57">
        <v>6</v>
      </c>
      <c r="AG57">
        <v>9</v>
      </c>
      <c r="AH57">
        <v>4</v>
      </c>
      <c r="AI57">
        <v>9</v>
      </c>
      <c r="AJ57">
        <v>9</v>
      </c>
      <c r="AK57">
        <v>9</v>
      </c>
      <c r="AM57" s="7">
        <v>10</v>
      </c>
      <c r="AN57" s="4">
        <f>COUNTIF(B$188:B$367,$AM57)/180</f>
        <v>7.7777777777777779E-2</v>
      </c>
      <c r="AO57" s="4">
        <f>COUNTIF(E$188:E$1830,$AM57)/180</f>
        <v>0</v>
      </c>
      <c r="AP57" s="4">
        <f>COUNTIF(H$188:H$404,$AM57)/180</f>
        <v>0</v>
      </c>
      <c r="AQ57" s="4">
        <f>COUNTIF(K$188:K$404,$AM57)/180</f>
        <v>6.6666666666666666E-2</v>
      </c>
      <c r="AR57" s="4">
        <f>COUNTIF(N$189:N$404,$AM57)/180</f>
        <v>0.1</v>
      </c>
      <c r="AS57" s="4">
        <f>COUNTIF(Q$189:Q$404,$AM57)/180</f>
        <v>8.8888888888888892E-2</v>
      </c>
      <c r="AT57" s="4">
        <f>COUNTIF(T$189:T$404,$AM57)/180</f>
        <v>7.2222222222222215E-2</v>
      </c>
      <c r="AU57" s="4">
        <f>COUNTIF(W$189:W$404,$AM57)/180</f>
        <v>8.3333333333333329E-2</v>
      </c>
      <c r="AV57" s="4">
        <f>COUNTIF(Z$189:Z$404,$AM57)/180</f>
        <v>0.12777777777777777</v>
      </c>
      <c r="AW57" s="4">
        <f>COUNTIF(AC$189:AC$404,$AM57)/180</f>
        <v>1.1111111111111112E-2</v>
      </c>
      <c r="AX57" s="4">
        <f>COUNTIF(AF$189:AF$404,$AM57)/180</f>
        <v>0.1111111111111111</v>
      </c>
      <c r="AY57" s="4">
        <f>COUNTIF(AI$189:AI$404,$AM57)/180</f>
        <v>0</v>
      </c>
      <c r="AZ57" s="46">
        <f t="shared" si="53"/>
        <v>0.61574074074074081</v>
      </c>
    </row>
    <row r="58" spans="2:52">
      <c r="B58">
        <v>2</v>
      </c>
      <c r="C58">
        <v>5</v>
      </c>
      <c r="D58">
        <v>6</v>
      </c>
      <c r="E58">
        <v>5</v>
      </c>
      <c r="F58">
        <v>3</v>
      </c>
      <c r="G58">
        <v>1</v>
      </c>
      <c r="H58">
        <v>7</v>
      </c>
      <c r="I58">
        <v>9</v>
      </c>
      <c r="J58">
        <v>1</v>
      </c>
      <c r="K58">
        <v>6</v>
      </c>
      <c r="L58">
        <v>9</v>
      </c>
      <c r="M58">
        <v>3</v>
      </c>
      <c r="N58">
        <v>2</v>
      </c>
      <c r="O58">
        <v>9</v>
      </c>
      <c r="P58">
        <v>1</v>
      </c>
      <c r="Q58">
        <v>6</v>
      </c>
      <c r="R58">
        <v>7</v>
      </c>
      <c r="S58">
        <v>2</v>
      </c>
      <c r="T58">
        <v>10</v>
      </c>
      <c r="U58">
        <v>1</v>
      </c>
      <c r="V58">
        <v>6</v>
      </c>
      <c r="W58">
        <v>6</v>
      </c>
      <c r="X58">
        <v>9</v>
      </c>
      <c r="Y58">
        <v>9</v>
      </c>
      <c r="Z58">
        <v>6</v>
      </c>
      <c r="AA58">
        <v>9</v>
      </c>
      <c r="AB58">
        <v>3</v>
      </c>
      <c r="AC58">
        <v>6</v>
      </c>
      <c r="AD58">
        <v>6</v>
      </c>
      <c r="AE58">
        <v>4</v>
      </c>
      <c r="AF58">
        <v>6</v>
      </c>
      <c r="AG58">
        <v>9</v>
      </c>
      <c r="AH58">
        <v>3</v>
      </c>
      <c r="AI58">
        <v>7</v>
      </c>
      <c r="AJ58">
        <v>9</v>
      </c>
      <c r="AK58">
        <v>1</v>
      </c>
      <c r="AM58" s="7">
        <v>11</v>
      </c>
      <c r="AN58" s="4">
        <f>COUNTIF(B$188:B$367,$AM58)/180</f>
        <v>0.14444444444444443</v>
      </c>
      <c r="AO58" s="4">
        <f>COUNTIF(E$188:E$1830,$AM58)/180</f>
        <v>0.1</v>
      </c>
      <c r="AP58" s="4">
        <f>COUNTIF(H$188:H$404,$AM58)/180</f>
        <v>0.14444444444444443</v>
      </c>
      <c r="AQ58" s="4">
        <f>COUNTIF(K$188:K$404,$AM58)/180</f>
        <v>0.1388888888888889</v>
      </c>
      <c r="AR58" s="4">
        <f>COUNTIF(N$189:N$404,$AM58)/180</f>
        <v>0.11666666666666667</v>
      </c>
      <c r="AS58" s="4">
        <f>COUNTIF(Q$189:Q$404,$AM58)/180</f>
        <v>0.1388888888888889</v>
      </c>
      <c r="AT58" s="4">
        <f>COUNTIF(T$189:T$404,$AM58)/180</f>
        <v>4.4444444444444446E-2</v>
      </c>
      <c r="AU58" s="4">
        <f>COUNTIF(W$189:W$404,$AM58)/180</f>
        <v>0.1</v>
      </c>
      <c r="AV58" s="4">
        <f>COUNTIF(Z$189:Z$404,$AM58)/180</f>
        <v>9.4444444444444442E-2</v>
      </c>
      <c r="AW58" s="4">
        <f>COUNTIF(AC$189:AC$404,$AM58)/180</f>
        <v>0.13333333333333333</v>
      </c>
      <c r="AX58" s="4">
        <f>COUNTIF(AF$189:AF$404,$AM58)/180</f>
        <v>0.1388888888888889</v>
      </c>
      <c r="AY58" s="4">
        <f>COUNTIF(AI$189:AI$404,$AM58)/180</f>
        <v>3.3333333333333333E-2</v>
      </c>
      <c r="AZ58" s="46">
        <f t="shared" si="53"/>
        <v>1.1064814814814814</v>
      </c>
    </row>
    <row r="59" spans="2:52">
      <c r="B59">
        <v>6</v>
      </c>
      <c r="C59">
        <v>4</v>
      </c>
      <c r="D59">
        <v>5</v>
      </c>
      <c r="E59">
        <v>5</v>
      </c>
      <c r="F59">
        <v>3</v>
      </c>
      <c r="G59">
        <v>6</v>
      </c>
      <c r="H59">
        <v>4</v>
      </c>
      <c r="I59">
        <v>3</v>
      </c>
      <c r="J59">
        <v>7</v>
      </c>
      <c r="K59">
        <v>6</v>
      </c>
      <c r="L59">
        <v>9</v>
      </c>
      <c r="M59">
        <v>5</v>
      </c>
      <c r="N59">
        <v>2</v>
      </c>
      <c r="O59">
        <v>9</v>
      </c>
      <c r="P59">
        <v>1</v>
      </c>
      <c r="Q59">
        <v>6</v>
      </c>
      <c r="R59">
        <v>7</v>
      </c>
      <c r="S59">
        <v>3</v>
      </c>
      <c r="T59">
        <v>2</v>
      </c>
      <c r="U59">
        <v>1</v>
      </c>
      <c r="V59">
        <v>6</v>
      </c>
      <c r="W59">
        <v>8</v>
      </c>
      <c r="X59">
        <v>7</v>
      </c>
      <c r="Y59">
        <v>4</v>
      </c>
      <c r="Z59">
        <v>6</v>
      </c>
      <c r="AA59">
        <v>9</v>
      </c>
      <c r="AB59">
        <v>3</v>
      </c>
      <c r="AC59">
        <v>7</v>
      </c>
      <c r="AD59">
        <v>2</v>
      </c>
      <c r="AE59">
        <v>9</v>
      </c>
      <c r="AF59">
        <v>6</v>
      </c>
      <c r="AG59">
        <v>9</v>
      </c>
      <c r="AH59">
        <v>3</v>
      </c>
      <c r="AI59">
        <v>7</v>
      </c>
      <c r="AJ59">
        <v>9</v>
      </c>
      <c r="AK59">
        <v>1</v>
      </c>
    </row>
    <row r="60" spans="2:52">
      <c r="B60">
        <v>8</v>
      </c>
      <c r="C60">
        <v>4</v>
      </c>
      <c r="D60">
        <v>5</v>
      </c>
      <c r="E60">
        <v>5</v>
      </c>
      <c r="F60">
        <v>3</v>
      </c>
      <c r="G60">
        <v>6</v>
      </c>
      <c r="H60">
        <v>4</v>
      </c>
      <c r="I60">
        <v>3</v>
      </c>
      <c r="J60">
        <v>7</v>
      </c>
      <c r="K60">
        <v>6</v>
      </c>
      <c r="L60">
        <v>9</v>
      </c>
      <c r="M60">
        <v>4</v>
      </c>
      <c r="N60">
        <v>1</v>
      </c>
      <c r="O60">
        <v>9</v>
      </c>
      <c r="P60">
        <v>6</v>
      </c>
      <c r="Q60">
        <v>8</v>
      </c>
      <c r="R60">
        <v>7</v>
      </c>
      <c r="S60">
        <v>5</v>
      </c>
      <c r="T60">
        <v>2</v>
      </c>
      <c r="U60">
        <v>1</v>
      </c>
      <c r="V60">
        <v>7</v>
      </c>
      <c r="W60">
        <v>6</v>
      </c>
      <c r="X60">
        <v>7</v>
      </c>
      <c r="Y60">
        <v>3</v>
      </c>
      <c r="Z60">
        <v>6</v>
      </c>
      <c r="AA60">
        <v>9</v>
      </c>
      <c r="AB60">
        <v>5</v>
      </c>
      <c r="AC60">
        <v>7</v>
      </c>
      <c r="AD60">
        <v>2</v>
      </c>
      <c r="AE60">
        <v>9</v>
      </c>
      <c r="AF60">
        <v>8</v>
      </c>
      <c r="AG60">
        <v>9</v>
      </c>
      <c r="AH60">
        <v>4</v>
      </c>
      <c r="AI60">
        <v>4</v>
      </c>
      <c r="AJ60">
        <v>3</v>
      </c>
      <c r="AK60">
        <v>7</v>
      </c>
    </row>
    <row r="61" spans="2:52">
      <c r="B61">
        <v>2</v>
      </c>
      <c r="C61">
        <v>5</v>
      </c>
      <c r="D61">
        <v>6</v>
      </c>
      <c r="E61">
        <v>10</v>
      </c>
      <c r="F61">
        <v>1</v>
      </c>
      <c r="G61">
        <v>6</v>
      </c>
      <c r="H61">
        <v>5</v>
      </c>
      <c r="I61">
        <v>3</v>
      </c>
      <c r="J61">
        <v>1</v>
      </c>
      <c r="K61">
        <v>8</v>
      </c>
      <c r="L61">
        <v>9</v>
      </c>
      <c r="M61">
        <v>1</v>
      </c>
      <c r="N61">
        <v>6</v>
      </c>
      <c r="O61">
        <v>4</v>
      </c>
      <c r="P61">
        <v>3</v>
      </c>
      <c r="Q61">
        <v>6</v>
      </c>
      <c r="R61">
        <v>4</v>
      </c>
      <c r="S61">
        <v>5</v>
      </c>
      <c r="T61">
        <v>2</v>
      </c>
      <c r="U61">
        <v>1</v>
      </c>
      <c r="V61">
        <v>1</v>
      </c>
      <c r="W61">
        <v>6</v>
      </c>
      <c r="X61">
        <v>7</v>
      </c>
      <c r="Y61">
        <v>5</v>
      </c>
      <c r="Z61">
        <v>6</v>
      </c>
      <c r="AA61">
        <v>9</v>
      </c>
      <c r="AB61">
        <v>4</v>
      </c>
      <c r="AC61">
        <v>7</v>
      </c>
      <c r="AD61">
        <v>2</v>
      </c>
      <c r="AE61">
        <v>9</v>
      </c>
      <c r="AF61">
        <v>8</v>
      </c>
      <c r="AG61">
        <v>9</v>
      </c>
      <c r="AH61">
        <v>3</v>
      </c>
      <c r="AI61">
        <v>4</v>
      </c>
      <c r="AJ61">
        <v>3</v>
      </c>
      <c r="AK61">
        <v>7</v>
      </c>
      <c r="AM61" s="54" t="s">
        <v>92</v>
      </c>
      <c r="AN61" s="19" t="s">
        <v>78</v>
      </c>
      <c r="AO61" s="19" t="s">
        <v>79</v>
      </c>
      <c r="AP61" s="19" t="s">
        <v>80</v>
      </c>
      <c r="AQ61" s="19" t="s">
        <v>81</v>
      </c>
      <c r="AR61" s="19" t="s">
        <v>82</v>
      </c>
      <c r="AS61" s="19" t="s">
        <v>83</v>
      </c>
      <c r="AT61" s="19" t="s">
        <v>84</v>
      </c>
      <c r="AU61" s="19" t="s">
        <v>85</v>
      </c>
      <c r="AV61" s="19" t="s">
        <v>86</v>
      </c>
      <c r="AW61" s="19" t="s">
        <v>87</v>
      </c>
      <c r="AX61" s="19" t="s">
        <v>88</v>
      </c>
      <c r="AY61" s="19" t="s">
        <v>89</v>
      </c>
    </row>
    <row r="62" spans="2:52">
      <c r="B62">
        <v>2</v>
      </c>
      <c r="C62">
        <v>5</v>
      </c>
      <c r="D62">
        <v>6</v>
      </c>
      <c r="E62">
        <v>2</v>
      </c>
      <c r="F62">
        <v>1</v>
      </c>
      <c r="G62">
        <v>6</v>
      </c>
      <c r="H62">
        <v>5</v>
      </c>
      <c r="I62">
        <v>3</v>
      </c>
      <c r="J62">
        <v>1</v>
      </c>
      <c r="K62">
        <v>2</v>
      </c>
      <c r="L62">
        <v>9</v>
      </c>
      <c r="M62">
        <v>1</v>
      </c>
      <c r="N62">
        <v>6</v>
      </c>
      <c r="O62">
        <v>4</v>
      </c>
      <c r="P62">
        <v>3</v>
      </c>
      <c r="Q62">
        <v>6</v>
      </c>
      <c r="R62">
        <v>9</v>
      </c>
      <c r="S62">
        <v>4</v>
      </c>
      <c r="T62">
        <v>2</v>
      </c>
      <c r="U62">
        <v>1</v>
      </c>
      <c r="V62">
        <v>1</v>
      </c>
      <c r="W62">
        <v>6</v>
      </c>
      <c r="X62">
        <v>7</v>
      </c>
      <c r="Y62">
        <v>5</v>
      </c>
      <c r="Z62">
        <v>8</v>
      </c>
      <c r="AA62">
        <v>9</v>
      </c>
      <c r="AB62">
        <v>1</v>
      </c>
      <c r="AC62">
        <v>7</v>
      </c>
      <c r="AD62">
        <v>2</v>
      </c>
      <c r="AE62">
        <v>1</v>
      </c>
      <c r="AF62">
        <v>6</v>
      </c>
      <c r="AG62">
        <v>9</v>
      </c>
      <c r="AH62">
        <v>3</v>
      </c>
      <c r="AI62">
        <v>4</v>
      </c>
      <c r="AJ62">
        <v>3</v>
      </c>
      <c r="AK62">
        <v>7</v>
      </c>
      <c r="AM62" s="7">
        <v>1</v>
      </c>
      <c r="AN62" s="4">
        <f>COUNTIF(C$189:C$404,$AM48)/180</f>
        <v>0.10555555555555556</v>
      </c>
      <c r="AO62" s="4">
        <f>COUNTIF(F$189:F$404,$AM48)/180</f>
        <v>0</v>
      </c>
      <c r="AP62" s="4">
        <f>COUNTIF(I$189:I$404,$AM48)/180</f>
        <v>0</v>
      </c>
      <c r="AQ62" s="4">
        <f>COUNTIF(L$189:L$404,$AM48)/180</f>
        <v>0.22777777777777777</v>
      </c>
      <c r="AR62" s="4">
        <f>COUNTIF(O$189:O$404,$AM48)/180</f>
        <v>0.16111111111111112</v>
      </c>
      <c r="AS62" s="4">
        <f>COUNTIF(R$189:R$404,$AM48)/180</f>
        <v>0.12222222222222222</v>
      </c>
      <c r="AT62" s="4">
        <f>COUNTIF(U$189:U$404,$AM48)/180</f>
        <v>9.4444444444444442E-2</v>
      </c>
      <c r="AU62" s="4">
        <f>COUNTIF(X$189:X$404,$AM48)/180</f>
        <v>0.26111111111111113</v>
      </c>
      <c r="AV62" s="4">
        <f>COUNTIF(AA$189:AA$404,$AM48)/180</f>
        <v>0.33888888888888891</v>
      </c>
      <c r="AW62" s="4">
        <f>COUNTIF(AD$189:AD$404,$AM48)/180</f>
        <v>4.4444444444444446E-2</v>
      </c>
      <c r="AX62" s="4">
        <f>COUNTIF(AG$189:AG$404,$AM48)/180</f>
        <v>0.21666666666666667</v>
      </c>
      <c r="AY62" s="4">
        <f>COUNTIF(AJ$189:AJ$404,$AM48)/180</f>
        <v>0</v>
      </c>
      <c r="AZ62" s="46">
        <f>SUM(AN62:AY62)/1.2</f>
        <v>1.3101851851851853</v>
      </c>
    </row>
    <row r="63" spans="2:52">
      <c r="B63">
        <v>2</v>
      </c>
      <c r="C63">
        <v>5</v>
      </c>
      <c r="D63">
        <v>6</v>
      </c>
      <c r="E63">
        <v>2</v>
      </c>
      <c r="F63">
        <v>1</v>
      </c>
      <c r="G63">
        <v>7</v>
      </c>
      <c r="H63">
        <v>7</v>
      </c>
      <c r="I63">
        <v>3</v>
      </c>
      <c r="J63">
        <v>1</v>
      </c>
      <c r="K63">
        <v>6</v>
      </c>
      <c r="L63">
        <v>4</v>
      </c>
      <c r="M63">
        <v>3</v>
      </c>
      <c r="N63">
        <v>6</v>
      </c>
      <c r="O63">
        <v>4</v>
      </c>
      <c r="P63">
        <v>3</v>
      </c>
      <c r="Q63">
        <v>8</v>
      </c>
      <c r="R63">
        <v>9</v>
      </c>
      <c r="S63">
        <v>1</v>
      </c>
      <c r="T63">
        <v>2</v>
      </c>
      <c r="U63">
        <v>1</v>
      </c>
      <c r="V63">
        <v>6</v>
      </c>
      <c r="W63">
        <v>6</v>
      </c>
      <c r="X63">
        <v>7</v>
      </c>
      <c r="Y63">
        <v>5</v>
      </c>
      <c r="Z63">
        <v>6</v>
      </c>
      <c r="AA63">
        <v>8</v>
      </c>
      <c r="AB63">
        <v>5</v>
      </c>
      <c r="AC63">
        <v>6</v>
      </c>
      <c r="AD63">
        <v>1</v>
      </c>
      <c r="AE63">
        <v>7</v>
      </c>
      <c r="AF63">
        <v>8</v>
      </c>
      <c r="AG63">
        <v>9</v>
      </c>
      <c r="AH63">
        <v>3</v>
      </c>
      <c r="AI63">
        <v>1</v>
      </c>
      <c r="AJ63">
        <v>3</v>
      </c>
      <c r="AK63">
        <v>6</v>
      </c>
      <c r="AM63" s="7">
        <v>2</v>
      </c>
      <c r="AN63" s="4">
        <f>COUNTIF(C$189:C$404,$AM49)/180</f>
        <v>0.17777777777777778</v>
      </c>
      <c r="AO63" s="4">
        <f>COUNTIF(F$189:F$404,$AM49)/180</f>
        <v>0</v>
      </c>
      <c r="AP63" s="4">
        <f>COUNTIF(I$189:I$404,$AM49)/180</f>
        <v>0</v>
      </c>
      <c r="AQ63" s="4">
        <f>COUNTIF(L$189:L$404,$AM49)/180</f>
        <v>0.22777777777777777</v>
      </c>
      <c r="AR63" s="4">
        <f>COUNTIF(O$189:O$404,$AM49)/180</f>
        <v>0.25</v>
      </c>
      <c r="AS63" s="4">
        <f>COUNTIF(R$189:R$404,$AM49)/180</f>
        <v>0.14444444444444443</v>
      </c>
      <c r="AT63" s="4">
        <f>COUNTIF(U$189:U$404,$AM49)/180</f>
        <v>0.15</v>
      </c>
      <c r="AU63" s="4">
        <f>COUNTIF(X$189:X$404,$AM49)/180</f>
        <v>0.17777777777777778</v>
      </c>
      <c r="AV63" s="4">
        <f>COUNTIF(AA$189:AA$404,$AM49)/180</f>
        <v>0.23333333333333334</v>
      </c>
      <c r="AW63" s="4">
        <f>COUNTIF(AD$189:AD$404,$AM49)/180</f>
        <v>5.5555555555555558E-3</v>
      </c>
      <c r="AX63" s="4">
        <f>COUNTIF(AG$189:AG$404,$AM49)/180</f>
        <v>0.23333333333333334</v>
      </c>
      <c r="AY63" s="4">
        <f>COUNTIF(AJ$189:AJ$404,$AM49)/180</f>
        <v>0</v>
      </c>
      <c r="AZ63" s="46">
        <f t="shared" ref="AZ63:AZ70" si="54">SUM(AN63:AY63)/1.2</f>
        <v>1.3333333333333335</v>
      </c>
    </row>
    <row r="64" spans="2:52">
      <c r="B64">
        <v>9</v>
      </c>
      <c r="C64">
        <v>8</v>
      </c>
      <c r="D64">
        <v>8</v>
      </c>
      <c r="E64">
        <v>2</v>
      </c>
      <c r="F64">
        <v>1</v>
      </c>
      <c r="G64">
        <v>1</v>
      </c>
      <c r="H64">
        <v>5</v>
      </c>
      <c r="I64">
        <v>3</v>
      </c>
      <c r="J64">
        <v>1</v>
      </c>
      <c r="K64">
        <v>9</v>
      </c>
      <c r="L64">
        <v>8</v>
      </c>
      <c r="M64">
        <v>5</v>
      </c>
      <c r="N64">
        <v>6</v>
      </c>
      <c r="O64">
        <v>4</v>
      </c>
      <c r="P64">
        <v>3</v>
      </c>
      <c r="Q64">
        <v>6</v>
      </c>
      <c r="R64">
        <v>8</v>
      </c>
      <c r="S64">
        <v>5</v>
      </c>
      <c r="T64">
        <v>6</v>
      </c>
      <c r="U64">
        <v>5</v>
      </c>
      <c r="V64">
        <v>6</v>
      </c>
      <c r="W64">
        <v>8</v>
      </c>
      <c r="X64">
        <v>7</v>
      </c>
      <c r="Y64">
        <v>5</v>
      </c>
      <c r="Z64">
        <v>6</v>
      </c>
      <c r="AA64">
        <v>8</v>
      </c>
      <c r="AB64">
        <v>5</v>
      </c>
      <c r="AC64">
        <v>6</v>
      </c>
      <c r="AD64">
        <v>5</v>
      </c>
      <c r="AE64">
        <v>1</v>
      </c>
      <c r="AF64">
        <v>6</v>
      </c>
      <c r="AG64">
        <v>8</v>
      </c>
      <c r="AH64">
        <v>5</v>
      </c>
      <c r="AI64">
        <v>1</v>
      </c>
      <c r="AJ64">
        <v>3</v>
      </c>
      <c r="AK64">
        <v>7</v>
      </c>
      <c r="AM64" s="7">
        <v>3</v>
      </c>
      <c r="AN64" s="4">
        <f>COUNTIF(C$189:C$404,$AM50)/180</f>
        <v>0.12777777777777777</v>
      </c>
      <c r="AO64" s="4">
        <f>COUNTIF(F$189:F$404,$AM50)/180</f>
        <v>0</v>
      </c>
      <c r="AP64" s="4">
        <f>COUNTIF(I$189:I$404,$AM50)/180</f>
        <v>0</v>
      </c>
      <c r="AQ64" s="4">
        <f>COUNTIF(L$189:L$404,$AM50)/180</f>
        <v>0.1</v>
      </c>
      <c r="AR64" s="4">
        <f>COUNTIF(O$189:O$404,$AM50)/180</f>
        <v>0.11666666666666667</v>
      </c>
      <c r="AS64" s="4">
        <f>COUNTIF(R$189:R$404,$AM50)/180</f>
        <v>0.17222222222222222</v>
      </c>
      <c r="AT64" s="4">
        <f>COUNTIF(U$189:U$404,$AM50)/180</f>
        <v>0.18333333333333332</v>
      </c>
      <c r="AU64" s="4">
        <f>COUNTIF(X$189:X$404,$AM50)/180</f>
        <v>4.4444444444444446E-2</v>
      </c>
      <c r="AV64" s="4">
        <f>COUNTIF(AA$189:AA$404,$AM50)/180</f>
        <v>6.6666666666666666E-2</v>
      </c>
      <c r="AW64" s="4">
        <f>COUNTIF(AD$189:AD$404,$AM50)/180</f>
        <v>1.6666666666666666E-2</v>
      </c>
      <c r="AX64" s="4">
        <f>COUNTIF(AG$189:AG$404,$AM50)/180</f>
        <v>0.1</v>
      </c>
      <c r="AY64" s="4">
        <f>COUNTIF(AJ$189:AJ$404,$AM50)/180</f>
        <v>0</v>
      </c>
      <c r="AZ64" s="46">
        <f t="shared" si="54"/>
        <v>0.77314814814814814</v>
      </c>
    </row>
    <row r="65" spans="2:52">
      <c r="B65">
        <v>8</v>
      </c>
      <c r="C65">
        <v>7</v>
      </c>
      <c r="D65">
        <v>5</v>
      </c>
      <c r="E65">
        <v>6</v>
      </c>
      <c r="F65">
        <v>5</v>
      </c>
      <c r="G65">
        <v>6</v>
      </c>
      <c r="H65">
        <v>5</v>
      </c>
      <c r="I65">
        <v>3</v>
      </c>
      <c r="J65">
        <v>1</v>
      </c>
      <c r="K65">
        <v>6</v>
      </c>
      <c r="L65">
        <v>8</v>
      </c>
      <c r="M65">
        <v>5</v>
      </c>
      <c r="N65">
        <v>6</v>
      </c>
      <c r="O65">
        <v>4</v>
      </c>
      <c r="P65">
        <v>3</v>
      </c>
      <c r="Q65">
        <v>9</v>
      </c>
      <c r="R65">
        <v>8</v>
      </c>
      <c r="S65">
        <v>8</v>
      </c>
      <c r="T65">
        <v>6</v>
      </c>
      <c r="U65">
        <v>2</v>
      </c>
      <c r="V65">
        <v>7</v>
      </c>
      <c r="W65">
        <v>6</v>
      </c>
      <c r="X65">
        <v>7</v>
      </c>
      <c r="Y65">
        <v>2</v>
      </c>
      <c r="Z65">
        <v>9</v>
      </c>
      <c r="AA65">
        <v>8</v>
      </c>
      <c r="AB65">
        <v>8</v>
      </c>
      <c r="AC65">
        <v>6</v>
      </c>
      <c r="AD65">
        <v>5</v>
      </c>
      <c r="AE65">
        <v>1</v>
      </c>
      <c r="AF65">
        <v>3</v>
      </c>
      <c r="AG65">
        <v>8</v>
      </c>
      <c r="AH65">
        <v>5</v>
      </c>
      <c r="AI65">
        <v>4</v>
      </c>
      <c r="AJ65">
        <v>3</v>
      </c>
      <c r="AK65">
        <v>4</v>
      </c>
      <c r="AM65" s="7">
        <v>4</v>
      </c>
      <c r="AN65" s="4">
        <f>COUNTIF(C$189:C$404,$AM51)/180</f>
        <v>0.13333333333333333</v>
      </c>
      <c r="AO65" s="4">
        <f>COUNTIF(F$189:F$404,$AM51)/180</f>
        <v>9.4444444444444442E-2</v>
      </c>
      <c r="AP65" s="4">
        <f>COUNTIF(I$189:I$404,$AM51)/180</f>
        <v>0.25</v>
      </c>
      <c r="AQ65" s="4">
        <f>COUNTIF(L$189:L$404,$AM51)/180</f>
        <v>0.10555555555555556</v>
      </c>
      <c r="AR65" s="4">
        <f>COUNTIF(O$189:O$404,$AM51)/180</f>
        <v>5.5555555555555552E-2</v>
      </c>
      <c r="AS65" s="4">
        <f>COUNTIF(R$189:R$404,$AM51)/180</f>
        <v>0.16111111111111112</v>
      </c>
      <c r="AT65" s="4">
        <f>COUNTIF(U$189:U$404,$AM51)/180</f>
        <v>1.1111111111111112E-2</v>
      </c>
      <c r="AU65" s="4">
        <f>COUNTIF(X$189:X$404,$AM51)/180</f>
        <v>7.7777777777777779E-2</v>
      </c>
      <c r="AV65" s="4">
        <f>COUNTIF(AA$189:AA$404,$AM51)/180</f>
        <v>3.3333333333333333E-2</v>
      </c>
      <c r="AW65" s="4">
        <f>COUNTIF(AD$189:AD$404,$AM51)/180</f>
        <v>0.18333333333333332</v>
      </c>
      <c r="AX65" s="4">
        <f>COUNTIF(AG$189:AG$404,$AM51)/180</f>
        <v>7.2222222222222215E-2</v>
      </c>
      <c r="AY65" s="4">
        <f>COUNTIF(AJ$189:AJ$404,$AM51)/180</f>
        <v>5.5555555555555558E-3</v>
      </c>
      <c r="AZ65" s="46">
        <f t="shared" si="54"/>
        <v>0.98611111111111094</v>
      </c>
    </row>
    <row r="66" spans="2:52">
      <c r="B66">
        <v>6</v>
      </c>
      <c r="C66">
        <v>7</v>
      </c>
      <c r="D66">
        <v>2</v>
      </c>
      <c r="E66">
        <v>2</v>
      </c>
      <c r="F66">
        <v>5</v>
      </c>
      <c r="G66">
        <v>6</v>
      </c>
      <c r="H66">
        <v>2</v>
      </c>
      <c r="I66">
        <v>1</v>
      </c>
      <c r="J66">
        <v>1</v>
      </c>
      <c r="K66">
        <v>8</v>
      </c>
      <c r="L66">
        <v>8</v>
      </c>
      <c r="M66">
        <v>2</v>
      </c>
      <c r="N66">
        <v>9</v>
      </c>
      <c r="O66">
        <v>8</v>
      </c>
      <c r="P66">
        <v>5</v>
      </c>
      <c r="Q66">
        <v>9</v>
      </c>
      <c r="R66">
        <v>8</v>
      </c>
      <c r="S66">
        <v>8</v>
      </c>
      <c r="T66">
        <v>2</v>
      </c>
      <c r="U66">
        <v>2</v>
      </c>
      <c r="V66">
        <v>1</v>
      </c>
      <c r="W66">
        <v>6</v>
      </c>
      <c r="X66">
        <v>7</v>
      </c>
      <c r="Y66">
        <v>2</v>
      </c>
      <c r="Z66">
        <v>6</v>
      </c>
      <c r="AA66">
        <v>4</v>
      </c>
      <c r="AB66">
        <v>3</v>
      </c>
      <c r="AC66">
        <v>6</v>
      </c>
      <c r="AD66">
        <v>5</v>
      </c>
      <c r="AE66">
        <v>7</v>
      </c>
      <c r="AF66">
        <v>6</v>
      </c>
      <c r="AG66">
        <v>7</v>
      </c>
      <c r="AH66">
        <v>5</v>
      </c>
      <c r="AI66">
        <v>4</v>
      </c>
      <c r="AJ66">
        <v>3</v>
      </c>
      <c r="AK66">
        <v>4</v>
      </c>
      <c r="AM66" s="7">
        <v>5</v>
      </c>
      <c r="AN66" s="4">
        <f>COUNTIF(C$189:C$404,$AM52)/180</f>
        <v>2.7777777777777776E-2</v>
      </c>
      <c r="AO66" s="4">
        <f>COUNTIF(F$189:F$404,$AM52)/180</f>
        <v>0</v>
      </c>
      <c r="AP66" s="4">
        <f>COUNTIF(I$189:I$404,$AM52)/180</f>
        <v>0</v>
      </c>
      <c r="AQ66" s="4">
        <f>COUNTIF(L$189:L$404,$AM52)/180</f>
        <v>0.05</v>
      </c>
      <c r="AR66" s="4">
        <f>COUNTIF(O$189:O$404,$AM52)/180</f>
        <v>0.18333333333333332</v>
      </c>
      <c r="AS66" s="4">
        <f>COUNTIF(R$189:R$404,$AM52)/180</f>
        <v>2.2222222222222223E-2</v>
      </c>
      <c r="AT66" s="4">
        <f>COUNTIF(U$189:U$404,$AM52)/180</f>
        <v>1.1111111111111112E-2</v>
      </c>
      <c r="AU66" s="4">
        <f>COUNTIF(X$189:X$404,$AM52)/180</f>
        <v>0.25</v>
      </c>
      <c r="AV66" s="4">
        <f>COUNTIF(AA$189:AA$404,$AM52)/180</f>
        <v>0.15555555555555556</v>
      </c>
      <c r="AW66" s="4">
        <f>COUNTIF(AD$189:AD$404,$AM52)/180</f>
        <v>0.05</v>
      </c>
      <c r="AX66" s="4">
        <f>COUNTIF(AG$189:AG$404,$AM52)/180</f>
        <v>9.4444444444444442E-2</v>
      </c>
      <c r="AY66" s="4">
        <f>COUNTIF(AJ$189:AJ$404,$AM52)/180</f>
        <v>3.888888888888889E-2</v>
      </c>
      <c r="AZ66" s="46">
        <f t="shared" si="54"/>
        <v>0.73611111111111116</v>
      </c>
    </row>
    <row r="67" spans="2:52">
      <c r="B67">
        <v>6</v>
      </c>
      <c r="C67">
        <v>7</v>
      </c>
      <c r="D67">
        <v>2</v>
      </c>
      <c r="E67">
        <v>2</v>
      </c>
      <c r="F67">
        <v>5</v>
      </c>
      <c r="G67">
        <v>6</v>
      </c>
      <c r="H67">
        <v>2</v>
      </c>
      <c r="I67">
        <v>1</v>
      </c>
      <c r="J67">
        <v>6</v>
      </c>
      <c r="K67">
        <v>8</v>
      </c>
      <c r="L67">
        <v>7</v>
      </c>
      <c r="M67">
        <v>4</v>
      </c>
      <c r="N67">
        <v>9</v>
      </c>
      <c r="O67">
        <v>8</v>
      </c>
      <c r="P67">
        <v>5</v>
      </c>
      <c r="Q67">
        <v>6</v>
      </c>
      <c r="R67">
        <v>4</v>
      </c>
      <c r="S67">
        <v>3</v>
      </c>
      <c r="T67">
        <v>7</v>
      </c>
      <c r="U67">
        <v>2</v>
      </c>
      <c r="V67">
        <v>1</v>
      </c>
      <c r="W67">
        <v>6</v>
      </c>
      <c r="X67">
        <v>7</v>
      </c>
      <c r="Y67">
        <v>3</v>
      </c>
      <c r="Z67">
        <v>6</v>
      </c>
      <c r="AA67">
        <v>4</v>
      </c>
      <c r="AB67">
        <v>3</v>
      </c>
      <c r="AC67">
        <v>6</v>
      </c>
      <c r="AD67">
        <v>5</v>
      </c>
      <c r="AE67">
        <v>6</v>
      </c>
      <c r="AF67">
        <v>6</v>
      </c>
      <c r="AG67">
        <v>7</v>
      </c>
      <c r="AH67">
        <v>5</v>
      </c>
      <c r="AI67">
        <v>5</v>
      </c>
      <c r="AJ67">
        <v>3</v>
      </c>
      <c r="AK67">
        <v>1</v>
      </c>
      <c r="AM67" s="7">
        <v>6</v>
      </c>
      <c r="AN67" s="4">
        <f>COUNTIF(C$189:C$404,$AM53)/180</f>
        <v>0.18888888888888888</v>
      </c>
      <c r="AO67" s="4">
        <f>COUNTIF(F$189:F$404,$AM53)/180</f>
        <v>6.1111111111111109E-2</v>
      </c>
      <c r="AP67" s="4">
        <f>COUNTIF(I$189:I$404,$AM53)/180</f>
        <v>2.7777777777777776E-2</v>
      </c>
      <c r="AQ67" s="4">
        <f>COUNTIF(L$189:L$404,$AM53)/180</f>
        <v>0.18333333333333332</v>
      </c>
      <c r="AR67" s="4">
        <f>COUNTIF(O$189:O$404,$AM53)/180</f>
        <v>0.1388888888888889</v>
      </c>
      <c r="AS67" s="4">
        <f>COUNTIF(R$189:R$404,$AM53)/180</f>
        <v>0.17777777777777778</v>
      </c>
      <c r="AT67" s="4">
        <f>COUNTIF(U$189:U$404,$AM53)/180</f>
        <v>0.05</v>
      </c>
      <c r="AU67" s="4">
        <f>COUNTIF(X$189:X$404,$AM53)/180</f>
        <v>0.11666666666666667</v>
      </c>
      <c r="AV67" s="4">
        <f>COUNTIF(AA$189:AA$404,$AM53)/180</f>
        <v>0.10555555555555556</v>
      </c>
      <c r="AW67" s="4">
        <f>COUNTIF(AD$189:AD$404,$AM53)/180</f>
        <v>0</v>
      </c>
      <c r="AX67" s="4">
        <f>COUNTIF(AG$189:AG$404,$AM53)/180</f>
        <v>0.14444444444444443</v>
      </c>
      <c r="AY67" s="4">
        <f>COUNTIF(AJ$189:AJ$404,$AM53)/180</f>
        <v>0</v>
      </c>
      <c r="AZ67" s="46">
        <f t="shared" si="54"/>
        <v>0.99537037037037057</v>
      </c>
    </row>
    <row r="68" spans="2:52">
      <c r="B68">
        <v>6</v>
      </c>
      <c r="C68">
        <v>7</v>
      </c>
      <c r="D68">
        <v>3</v>
      </c>
      <c r="E68">
        <v>2</v>
      </c>
      <c r="F68">
        <v>1</v>
      </c>
      <c r="G68">
        <v>7</v>
      </c>
      <c r="H68">
        <v>6</v>
      </c>
      <c r="I68">
        <v>1</v>
      </c>
      <c r="J68">
        <v>6</v>
      </c>
      <c r="K68">
        <v>8</v>
      </c>
      <c r="L68">
        <v>4</v>
      </c>
      <c r="M68">
        <v>9</v>
      </c>
      <c r="N68">
        <v>9</v>
      </c>
      <c r="O68">
        <v>8</v>
      </c>
      <c r="P68">
        <v>5</v>
      </c>
      <c r="Q68">
        <v>6</v>
      </c>
      <c r="R68">
        <v>4</v>
      </c>
      <c r="S68">
        <v>3</v>
      </c>
      <c r="T68">
        <v>6</v>
      </c>
      <c r="U68">
        <v>6</v>
      </c>
      <c r="V68">
        <v>7</v>
      </c>
      <c r="W68">
        <v>8</v>
      </c>
      <c r="X68">
        <v>7</v>
      </c>
      <c r="Y68">
        <v>5</v>
      </c>
      <c r="Z68">
        <v>6</v>
      </c>
      <c r="AA68">
        <v>4</v>
      </c>
      <c r="AB68">
        <v>3</v>
      </c>
      <c r="AC68">
        <v>6</v>
      </c>
      <c r="AD68">
        <v>5</v>
      </c>
      <c r="AE68">
        <v>6</v>
      </c>
      <c r="AF68">
        <v>6</v>
      </c>
      <c r="AG68">
        <v>7</v>
      </c>
      <c r="AH68">
        <v>2</v>
      </c>
      <c r="AI68">
        <v>5</v>
      </c>
      <c r="AJ68">
        <v>3</v>
      </c>
      <c r="AK68">
        <v>1</v>
      </c>
      <c r="AM68" s="7">
        <v>7</v>
      </c>
      <c r="AN68" s="4">
        <f>COUNTIF(C$189:C$404,$AM54)/180</f>
        <v>0.11666666666666667</v>
      </c>
      <c r="AO68" s="4">
        <f>COUNTIF(F$189:F$404,$AM54)/180</f>
        <v>0.2388888888888889</v>
      </c>
      <c r="AP68" s="4">
        <f>COUNTIF(I$189:I$404,$AM54)/180</f>
        <v>0.4</v>
      </c>
      <c r="AQ68" s="4">
        <f>COUNTIF(L$189:L$404,$AM54)/180</f>
        <v>9.4444444444444442E-2</v>
      </c>
      <c r="AR68" s="4">
        <f>COUNTIF(O$189:O$404,$AM54)/180</f>
        <v>5.5555555555555552E-2</v>
      </c>
      <c r="AS68" s="4">
        <f>COUNTIF(R$189:R$404,$AM54)/180</f>
        <v>0.1111111111111111</v>
      </c>
      <c r="AT68" s="4">
        <f>COUNTIF(U$189:U$404,$AM54)/180</f>
        <v>1.6666666666666666E-2</v>
      </c>
      <c r="AU68" s="4">
        <f>COUNTIF(X$189:X$404,$AM54)/180</f>
        <v>4.4444444444444446E-2</v>
      </c>
      <c r="AV68" s="4">
        <f>COUNTIF(AA$189:AA$404,$AM54)/180</f>
        <v>2.7777777777777776E-2</v>
      </c>
      <c r="AW68" s="4">
        <f>COUNTIF(AD$189:AD$404,$AM54)/180</f>
        <v>0.37222222222222223</v>
      </c>
      <c r="AX68" s="4">
        <f>COUNTIF(AG$189:AG$404,$AM54)/180</f>
        <v>9.4444444444444442E-2</v>
      </c>
      <c r="AY68" s="4">
        <f>COUNTIF(AJ$189:AJ$404,$AM54)/180</f>
        <v>0.11666666666666667</v>
      </c>
      <c r="AZ68" s="46">
        <f t="shared" si="54"/>
        <v>1.4074074074074072</v>
      </c>
    </row>
    <row r="69" spans="2:52">
      <c r="B69">
        <v>8</v>
      </c>
      <c r="C69">
        <v>7</v>
      </c>
      <c r="D69">
        <v>5</v>
      </c>
      <c r="E69">
        <v>2</v>
      </c>
      <c r="F69">
        <v>5</v>
      </c>
      <c r="G69">
        <v>6</v>
      </c>
      <c r="H69">
        <v>6</v>
      </c>
      <c r="I69">
        <v>5</v>
      </c>
      <c r="J69">
        <v>6</v>
      </c>
      <c r="K69">
        <v>8</v>
      </c>
      <c r="L69">
        <v>4</v>
      </c>
      <c r="M69">
        <v>9</v>
      </c>
      <c r="N69">
        <v>6</v>
      </c>
      <c r="O69">
        <v>8</v>
      </c>
      <c r="P69">
        <v>5</v>
      </c>
      <c r="Q69">
        <v>6</v>
      </c>
      <c r="R69">
        <v>1</v>
      </c>
      <c r="S69">
        <v>6</v>
      </c>
      <c r="T69">
        <v>6</v>
      </c>
      <c r="U69">
        <v>1</v>
      </c>
      <c r="V69">
        <v>7</v>
      </c>
      <c r="W69">
        <v>8</v>
      </c>
      <c r="X69">
        <v>7</v>
      </c>
      <c r="Y69">
        <v>5</v>
      </c>
      <c r="Z69">
        <v>6</v>
      </c>
      <c r="AA69">
        <v>4</v>
      </c>
      <c r="AB69">
        <v>3</v>
      </c>
      <c r="AC69">
        <v>8</v>
      </c>
      <c r="AD69">
        <v>9</v>
      </c>
      <c r="AE69">
        <v>3</v>
      </c>
      <c r="AF69">
        <v>6</v>
      </c>
      <c r="AG69">
        <v>7</v>
      </c>
      <c r="AH69">
        <v>2</v>
      </c>
      <c r="AI69">
        <v>7</v>
      </c>
      <c r="AJ69">
        <v>3</v>
      </c>
      <c r="AK69">
        <v>1</v>
      </c>
      <c r="AM69" s="7">
        <v>8</v>
      </c>
      <c r="AN69" s="4">
        <f>COUNTIF(C$189:C$404,$AM55)/180</f>
        <v>6.1111111111111109E-2</v>
      </c>
      <c r="AO69" s="4">
        <f>COUNTIF(F$189:F$404,$AM55)/180</f>
        <v>0.60555555555555551</v>
      </c>
      <c r="AP69" s="4">
        <f>COUNTIF(I$189:I$404,$AM55)/180</f>
        <v>0.25555555555555554</v>
      </c>
      <c r="AQ69" s="4">
        <f>COUNTIF(L$189:L$404,$AM55)/180</f>
        <v>0</v>
      </c>
      <c r="AR69" s="4">
        <f>COUNTIF(O$189:O$404,$AM55)/180</f>
        <v>0</v>
      </c>
      <c r="AS69" s="4">
        <f>COUNTIF(R$189:R$404,$AM55)/180</f>
        <v>4.4444444444444446E-2</v>
      </c>
      <c r="AT69" s="4">
        <f>COUNTIF(U$189:U$404,$AM55)/180</f>
        <v>0.46666666666666667</v>
      </c>
      <c r="AU69" s="4">
        <f>COUNTIF(X$189:X$404,$AM55)/180</f>
        <v>1.1111111111111112E-2</v>
      </c>
      <c r="AV69" s="4">
        <f>COUNTIF(AA$189:AA$404,$AM55)/180</f>
        <v>5.5555555555555558E-3</v>
      </c>
      <c r="AW69" s="4">
        <f>COUNTIF(AD$189:AD$404,$AM55)/180</f>
        <v>0.25</v>
      </c>
      <c r="AX69" s="4">
        <f>COUNTIF(AG$189:AG$404,$AM55)/180</f>
        <v>0</v>
      </c>
      <c r="AY69" s="4">
        <f>COUNTIF(AJ$189:AJ$404,$AM55)/180</f>
        <v>0.83888888888888891</v>
      </c>
      <c r="AZ69" s="46">
        <f t="shared" si="54"/>
        <v>2.1157407407407409</v>
      </c>
    </row>
    <row r="70" spans="2:52">
      <c r="B70">
        <v>6</v>
      </c>
      <c r="C70">
        <v>4</v>
      </c>
      <c r="D70">
        <v>2</v>
      </c>
      <c r="E70">
        <v>2</v>
      </c>
      <c r="F70">
        <v>5</v>
      </c>
      <c r="G70">
        <v>6</v>
      </c>
      <c r="H70">
        <v>2</v>
      </c>
      <c r="I70">
        <v>5</v>
      </c>
      <c r="J70">
        <v>6</v>
      </c>
      <c r="K70">
        <v>8</v>
      </c>
      <c r="L70">
        <v>9</v>
      </c>
      <c r="M70">
        <v>9</v>
      </c>
      <c r="N70">
        <v>8</v>
      </c>
      <c r="O70">
        <v>8</v>
      </c>
      <c r="P70">
        <v>2</v>
      </c>
      <c r="Q70">
        <v>2</v>
      </c>
      <c r="R70">
        <v>1</v>
      </c>
      <c r="S70">
        <v>6</v>
      </c>
      <c r="T70">
        <v>2</v>
      </c>
      <c r="U70">
        <v>1</v>
      </c>
      <c r="V70">
        <v>7</v>
      </c>
      <c r="W70">
        <v>8</v>
      </c>
      <c r="X70">
        <v>7</v>
      </c>
      <c r="Y70">
        <v>8</v>
      </c>
      <c r="Z70">
        <v>7</v>
      </c>
      <c r="AA70">
        <v>4</v>
      </c>
      <c r="AB70">
        <v>4</v>
      </c>
      <c r="AC70">
        <v>6</v>
      </c>
      <c r="AD70">
        <v>9</v>
      </c>
      <c r="AE70">
        <v>3</v>
      </c>
      <c r="AF70">
        <v>6</v>
      </c>
      <c r="AG70">
        <v>7</v>
      </c>
      <c r="AH70">
        <v>3</v>
      </c>
      <c r="AI70">
        <v>5</v>
      </c>
      <c r="AJ70">
        <v>3</v>
      </c>
      <c r="AK70">
        <v>1</v>
      </c>
      <c r="AM70" s="7">
        <v>9</v>
      </c>
      <c r="AN70" s="4">
        <f>COUNTIF(C$189:C$404,$AM56)/180</f>
        <v>6.1111111111111109E-2</v>
      </c>
      <c r="AO70" s="4">
        <f>COUNTIF(F$189:F$404,$AM56)/180</f>
        <v>0</v>
      </c>
      <c r="AP70" s="4">
        <f>COUNTIF(I$189:I$404,$AM56)/180</f>
        <v>6.6666666666666666E-2</v>
      </c>
      <c r="AQ70" s="4">
        <f>COUNTIF(L$189:L$404,$AM56)/180</f>
        <v>1.1111111111111112E-2</v>
      </c>
      <c r="AR70" s="4">
        <f>COUNTIF(O$189:O$404,$AM56)/180</f>
        <v>3.888888888888889E-2</v>
      </c>
      <c r="AS70" s="4">
        <f>COUNTIF(R$189:R$404,$AM56)/180</f>
        <v>4.4444444444444446E-2</v>
      </c>
      <c r="AT70" s="4">
        <f>COUNTIF(U$189:U$404,$AM56)/180</f>
        <v>1.6666666666666666E-2</v>
      </c>
      <c r="AU70" s="4">
        <f>COUNTIF(X$189:X$404,$AM56)/180</f>
        <v>1.6666666666666666E-2</v>
      </c>
      <c r="AV70" s="4">
        <f>COUNTIF(AA$189:AA$404,$AM56)/180</f>
        <v>3.3333333333333333E-2</v>
      </c>
      <c r="AW70" s="4">
        <f>COUNTIF(AD$189:AD$404,$AM56)/180</f>
        <v>7.7777777777777779E-2</v>
      </c>
      <c r="AX70" s="4">
        <f>COUNTIF(AG$189:AG$404,$AM56)/180</f>
        <v>4.4444444444444446E-2</v>
      </c>
      <c r="AY70" s="4">
        <f>COUNTIF(AJ$189:AJ$404,$AM56)/180</f>
        <v>0</v>
      </c>
      <c r="AZ70" s="46">
        <f t="shared" si="54"/>
        <v>0.34259259259259262</v>
      </c>
    </row>
    <row r="71" spans="2:52">
      <c r="B71">
        <v>3</v>
      </c>
      <c r="C71">
        <v>4</v>
      </c>
      <c r="D71">
        <v>3</v>
      </c>
      <c r="E71">
        <v>6</v>
      </c>
      <c r="F71">
        <v>5</v>
      </c>
      <c r="G71">
        <v>6</v>
      </c>
      <c r="H71">
        <v>2</v>
      </c>
      <c r="I71">
        <v>5</v>
      </c>
      <c r="J71">
        <v>6</v>
      </c>
      <c r="K71">
        <v>7</v>
      </c>
      <c r="L71">
        <v>9</v>
      </c>
      <c r="M71">
        <v>1</v>
      </c>
      <c r="N71">
        <v>6</v>
      </c>
      <c r="O71">
        <v>7</v>
      </c>
      <c r="P71">
        <v>2</v>
      </c>
      <c r="Q71">
        <v>6</v>
      </c>
      <c r="R71">
        <v>1</v>
      </c>
      <c r="S71">
        <v>7</v>
      </c>
      <c r="T71">
        <v>2</v>
      </c>
      <c r="U71">
        <v>5</v>
      </c>
      <c r="V71">
        <v>6</v>
      </c>
      <c r="W71">
        <v>6</v>
      </c>
      <c r="X71">
        <v>4</v>
      </c>
      <c r="Y71">
        <v>5</v>
      </c>
      <c r="Z71">
        <v>9</v>
      </c>
      <c r="AA71">
        <v>8</v>
      </c>
      <c r="AB71">
        <v>5</v>
      </c>
      <c r="AC71">
        <v>6</v>
      </c>
      <c r="AD71">
        <v>9</v>
      </c>
      <c r="AE71">
        <v>3</v>
      </c>
      <c r="AF71">
        <v>8</v>
      </c>
      <c r="AG71">
        <v>7</v>
      </c>
      <c r="AH71">
        <v>5</v>
      </c>
      <c r="AI71">
        <v>5</v>
      </c>
      <c r="AJ71">
        <v>3</v>
      </c>
      <c r="AK71">
        <v>1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6"/>
    </row>
    <row r="72" spans="2:52">
      <c r="B72">
        <v>6</v>
      </c>
      <c r="C72">
        <v>9</v>
      </c>
      <c r="D72">
        <v>4</v>
      </c>
      <c r="E72">
        <v>2</v>
      </c>
      <c r="F72">
        <v>5</v>
      </c>
      <c r="G72">
        <v>6</v>
      </c>
      <c r="H72">
        <v>6</v>
      </c>
      <c r="I72">
        <v>3</v>
      </c>
      <c r="J72">
        <v>7</v>
      </c>
      <c r="K72">
        <v>7</v>
      </c>
      <c r="L72">
        <v>9</v>
      </c>
      <c r="M72">
        <v>9</v>
      </c>
      <c r="N72">
        <v>7</v>
      </c>
      <c r="O72">
        <v>7</v>
      </c>
      <c r="P72">
        <v>5</v>
      </c>
      <c r="Q72">
        <v>9</v>
      </c>
      <c r="R72">
        <v>8</v>
      </c>
      <c r="S72">
        <v>5</v>
      </c>
      <c r="T72">
        <v>8</v>
      </c>
      <c r="U72">
        <v>4</v>
      </c>
      <c r="V72">
        <v>9</v>
      </c>
      <c r="W72">
        <v>6</v>
      </c>
      <c r="X72">
        <v>4</v>
      </c>
      <c r="Y72">
        <v>5</v>
      </c>
      <c r="Z72">
        <v>6</v>
      </c>
      <c r="AA72">
        <v>8</v>
      </c>
      <c r="AB72">
        <v>5</v>
      </c>
      <c r="AC72">
        <v>6</v>
      </c>
      <c r="AD72">
        <v>9</v>
      </c>
      <c r="AE72">
        <v>5</v>
      </c>
      <c r="AF72">
        <v>8</v>
      </c>
      <c r="AG72">
        <v>7</v>
      </c>
      <c r="AH72">
        <v>5</v>
      </c>
      <c r="AI72">
        <v>5</v>
      </c>
      <c r="AJ72">
        <v>3</v>
      </c>
      <c r="AK72">
        <v>6</v>
      </c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6"/>
    </row>
    <row r="73" spans="2:52">
      <c r="B73">
        <v>6</v>
      </c>
      <c r="C73">
        <v>4</v>
      </c>
      <c r="D73">
        <v>3</v>
      </c>
      <c r="E73">
        <v>2</v>
      </c>
      <c r="F73">
        <v>5</v>
      </c>
      <c r="G73">
        <v>6</v>
      </c>
      <c r="H73">
        <v>2</v>
      </c>
      <c r="I73">
        <v>1</v>
      </c>
      <c r="J73">
        <v>7</v>
      </c>
      <c r="K73">
        <v>6</v>
      </c>
      <c r="L73">
        <v>9</v>
      </c>
      <c r="M73">
        <v>9</v>
      </c>
      <c r="N73">
        <v>11</v>
      </c>
      <c r="O73">
        <v>4</v>
      </c>
      <c r="P73">
        <v>4</v>
      </c>
      <c r="Q73">
        <v>9</v>
      </c>
      <c r="R73">
        <v>8</v>
      </c>
      <c r="S73">
        <v>5</v>
      </c>
      <c r="T73">
        <v>6</v>
      </c>
      <c r="U73">
        <v>5</v>
      </c>
      <c r="V73">
        <v>1</v>
      </c>
      <c r="W73">
        <v>6</v>
      </c>
      <c r="X73">
        <v>4</v>
      </c>
      <c r="Y73">
        <v>2</v>
      </c>
      <c r="Z73">
        <v>8</v>
      </c>
      <c r="AA73">
        <v>8</v>
      </c>
      <c r="AB73">
        <v>2</v>
      </c>
      <c r="AC73">
        <v>6</v>
      </c>
      <c r="AD73">
        <v>9</v>
      </c>
      <c r="AE73">
        <v>4</v>
      </c>
      <c r="AF73">
        <v>6</v>
      </c>
      <c r="AG73">
        <v>4</v>
      </c>
      <c r="AH73">
        <v>2</v>
      </c>
      <c r="AI73">
        <v>5</v>
      </c>
      <c r="AJ73">
        <v>3</v>
      </c>
      <c r="AK73">
        <v>6</v>
      </c>
      <c r="AM73" s="54" t="s">
        <v>206</v>
      </c>
      <c r="AN73" s="19" t="s">
        <v>78</v>
      </c>
      <c r="AO73" s="19" t="s">
        <v>79</v>
      </c>
      <c r="AP73" s="19" t="s">
        <v>80</v>
      </c>
      <c r="AQ73" s="19" t="s">
        <v>81</v>
      </c>
      <c r="AR73" s="19" t="s">
        <v>82</v>
      </c>
      <c r="AS73" s="19" t="s">
        <v>83</v>
      </c>
      <c r="AT73" s="19" t="s">
        <v>84</v>
      </c>
      <c r="AU73" s="19" t="s">
        <v>85</v>
      </c>
      <c r="AV73" s="19" t="s">
        <v>86</v>
      </c>
      <c r="AW73" s="19" t="s">
        <v>87</v>
      </c>
      <c r="AX73" s="19" t="s">
        <v>88</v>
      </c>
      <c r="AY73" s="19" t="s">
        <v>89</v>
      </c>
    </row>
    <row r="74" spans="2:52">
      <c r="B74">
        <v>2</v>
      </c>
      <c r="C74">
        <v>1</v>
      </c>
      <c r="D74">
        <v>6</v>
      </c>
      <c r="E74">
        <v>2</v>
      </c>
      <c r="F74">
        <v>5</v>
      </c>
      <c r="G74">
        <v>6</v>
      </c>
      <c r="H74">
        <v>2</v>
      </c>
      <c r="I74">
        <v>1</v>
      </c>
      <c r="J74">
        <v>7</v>
      </c>
      <c r="K74">
        <v>7</v>
      </c>
      <c r="L74">
        <v>9</v>
      </c>
      <c r="M74">
        <v>4</v>
      </c>
      <c r="N74">
        <v>6</v>
      </c>
      <c r="O74">
        <v>4</v>
      </c>
      <c r="P74">
        <v>5</v>
      </c>
      <c r="Q74">
        <v>6</v>
      </c>
      <c r="R74">
        <v>7</v>
      </c>
      <c r="S74">
        <v>2</v>
      </c>
      <c r="T74">
        <v>2</v>
      </c>
      <c r="U74">
        <v>5</v>
      </c>
      <c r="V74">
        <v>6</v>
      </c>
      <c r="W74">
        <v>6</v>
      </c>
      <c r="X74">
        <v>4</v>
      </c>
      <c r="Y74">
        <v>2</v>
      </c>
      <c r="Z74">
        <v>6</v>
      </c>
      <c r="AA74">
        <v>8</v>
      </c>
      <c r="AB74">
        <v>2</v>
      </c>
      <c r="AC74">
        <v>8</v>
      </c>
      <c r="AD74">
        <v>9</v>
      </c>
      <c r="AE74">
        <v>1</v>
      </c>
      <c r="AF74">
        <v>3</v>
      </c>
      <c r="AG74">
        <v>4</v>
      </c>
      <c r="AH74">
        <v>3</v>
      </c>
      <c r="AI74">
        <v>5</v>
      </c>
      <c r="AJ74">
        <v>3</v>
      </c>
      <c r="AK74">
        <v>6</v>
      </c>
      <c r="AM74" s="7">
        <v>1</v>
      </c>
      <c r="AN74" s="4">
        <f>COUNTIF(D$189:D$404,$AM48)/180</f>
        <v>0.16111111111111112</v>
      </c>
      <c r="AO74" s="4">
        <f>COUNTIF(G$189:G$404,$AM48)/180</f>
        <v>0</v>
      </c>
      <c r="AP74" s="4">
        <f>COUNTIF(J$189:J$404,$AM48)/180</f>
        <v>1.6666666666666666E-2</v>
      </c>
      <c r="AQ74" s="4">
        <f>COUNTIF(M$189:M$404,$AM48)/180</f>
        <v>0.13333333333333333</v>
      </c>
      <c r="AR74" s="4">
        <f>COUNTIF(P$189:P$404,$AM48)/180</f>
        <v>0.20555555555555555</v>
      </c>
      <c r="AS74" s="4">
        <f>COUNTIF(S$189:S$404,$AM48)/180</f>
        <v>0.2</v>
      </c>
      <c r="AT74" s="4">
        <f>COUNTIF(V$189:V$404,$AM48)/180</f>
        <v>8.3333333333333329E-2</v>
      </c>
      <c r="AU74" s="4">
        <f>COUNTIF(Y$189:Y$404,$AM48)/180</f>
        <v>0.15555555555555556</v>
      </c>
      <c r="AV74" s="4">
        <f>COUNTIF(AB$189:AB$404,$AM48)/180</f>
        <v>0.2</v>
      </c>
      <c r="AW74" s="4">
        <f>COUNTIF(AE$189:AE$404,$AM48)/180</f>
        <v>2.7777777777777776E-2</v>
      </c>
      <c r="AX74" s="4">
        <f>COUNTIF(AH$189:AH$404,$AM48)/180</f>
        <v>0.25</v>
      </c>
      <c r="AY74" s="4">
        <f>COUNTIF(AK$189:AK$404,$AM48)/180</f>
        <v>0</v>
      </c>
      <c r="AZ74" s="46">
        <f>SUM(AN74:AY74)/1.2</f>
        <v>1.1944444444444444</v>
      </c>
    </row>
    <row r="75" spans="2:52">
      <c r="B75">
        <v>6</v>
      </c>
      <c r="C75">
        <v>1</v>
      </c>
      <c r="D75">
        <v>7</v>
      </c>
      <c r="E75">
        <v>6</v>
      </c>
      <c r="F75">
        <v>5</v>
      </c>
      <c r="G75">
        <v>6</v>
      </c>
      <c r="H75">
        <v>2</v>
      </c>
      <c r="I75">
        <v>1</v>
      </c>
      <c r="J75">
        <v>7</v>
      </c>
      <c r="K75">
        <v>9</v>
      </c>
      <c r="L75">
        <v>4</v>
      </c>
      <c r="M75">
        <v>3</v>
      </c>
      <c r="N75">
        <v>8</v>
      </c>
      <c r="O75">
        <v>4</v>
      </c>
      <c r="P75">
        <v>9</v>
      </c>
      <c r="Q75">
        <v>6</v>
      </c>
      <c r="R75">
        <v>7</v>
      </c>
      <c r="S75">
        <v>2</v>
      </c>
      <c r="T75">
        <v>6</v>
      </c>
      <c r="U75">
        <v>9</v>
      </c>
      <c r="V75">
        <v>3</v>
      </c>
      <c r="W75">
        <v>6</v>
      </c>
      <c r="X75">
        <v>4</v>
      </c>
      <c r="Y75">
        <v>2</v>
      </c>
      <c r="Z75">
        <v>6</v>
      </c>
      <c r="AA75">
        <v>7</v>
      </c>
      <c r="AB75">
        <v>2</v>
      </c>
      <c r="AC75">
        <v>2</v>
      </c>
      <c r="AD75">
        <v>9</v>
      </c>
      <c r="AE75">
        <v>1</v>
      </c>
      <c r="AF75">
        <v>6</v>
      </c>
      <c r="AG75">
        <v>9</v>
      </c>
      <c r="AH75">
        <v>4</v>
      </c>
      <c r="AI75">
        <v>5</v>
      </c>
      <c r="AJ75">
        <v>3</v>
      </c>
      <c r="AK75">
        <v>6</v>
      </c>
      <c r="AM75" s="7">
        <v>2</v>
      </c>
      <c r="AN75" s="4">
        <f>COUNTIF(D$189:D$404,$AM49)/180</f>
        <v>0.05</v>
      </c>
      <c r="AO75" s="4">
        <f>COUNTIF(G$189:G$404,$AM49)/180</f>
        <v>0.12777777777777777</v>
      </c>
      <c r="AP75" s="4">
        <f>COUNTIF(J$189:J$404,$AM49)/180</f>
        <v>0.25</v>
      </c>
      <c r="AQ75" s="4">
        <f>COUNTIF(M$189:M$404,$AM49)/180</f>
        <v>3.3333333333333333E-2</v>
      </c>
      <c r="AR75" s="4">
        <f>COUNTIF(P$189:P$404,$AM49)/180</f>
        <v>1.6666666666666666E-2</v>
      </c>
      <c r="AS75" s="4">
        <f>COUNTIF(S$189:S$404,$AM49)/180</f>
        <v>3.3333333333333333E-2</v>
      </c>
      <c r="AT75" s="4">
        <f>COUNTIF(V$189:V$404,$AM49)/180</f>
        <v>6.1111111111111109E-2</v>
      </c>
      <c r="AU75" s="4">
        <f>COUNTIF(Y$189:Y$404,$AM49)/180</f>
        <v>5.5555555555555558E-3</v>
      </c>
      <c r="AV75" s="4">
        <f>COUNTIF(AB$189:AB$404,$AM49)/180</f>
        <v>5.5555555555555558E-3</v>
      </c>
      <c r="AW75" s="4">
        <f>COUNTIF(AE$189:AE$404,$AM49)/180</f>
        <v>0.17777777777777778</v>
      </c>
      <c r="AX75" s="4">
        <f>COUNTIF(AH$189:AH$404,$AM49)/180</f>
        <v>5.5555555555555558E-3</v>
      </c>
      <c r="AY75" s="4">
        <f>COUNTIF(AK$189:AK$404,$AM49)/180</f>
        <v>0.22222222222222221</v>
      </c>
      <c r="AZ75" s="46">
        <f t="shared" ref="AZ75:AZ82" si="55">SUM(AN75:AY75)/1.2</f>
        <v>0.82407407407407407</v>
      </c>
    </row>
    <row r="76" spans="2:52">
      <c r="B76">
        <v>6</v>
      </c>
      <c r="C76">
        <v>1</v>
      </c>
      <c r="D76">
        <v>7</v>
      </c>
      <c r="E76">
        <v>2</v>
      </c>
      <c r="F76">
        <v>5</v>
      </c>
      <c r="G76">
        <v>6</v>
      </c>
      <c r="H76">
        <v>6</v>
      </c>
      <c r="I76">
        <v>5</v>
      </c>
      <c r="J76">
        <v>6</v>
      </c>
      <c r="K76">
        <v>9</v>
      </c>
      <c r="L76">
        <v>4</v>
      </c>
      <c r="M76">
        <v>3</v>
      </c>
      <c r="N76">
        <v>8</v>
      </c>
      <c r="O76">
        <v>9</v>
      </c>
      <c r="P76">
        <v>9</v>
      </c>
      <c r="Q76">
        <v>6</v>
      </c>
      <c r="R76">
        <v>7</v>
      </c>
      <c r="S76">
        <v>2</v>
      </c>
      <c r="T76">
        <v>2</v>
      </c>
      <c r="U76">
        <v>9</v>
      </c>
      <c r="V76">
        <v>1</v>
      </c>
      <c r="W76">
        <v>6</v>
      </c>
      <c r="X76">
        <v>4</v>
      </c>
      <c r="Y76">
        <v>2</v>
      </c>
      <c r="Z76">
        <v>6</v>
      </c>
      <c r="AA76">
        <v>7</v>
      </c>
      <c r="AB76">
        <v>2</v>
      </c>
      <c r="AC76">
        <v>2</v>
      </c>
      <c r="AD76">
        <v>2</v>
      </c>
      <c r="AE76">
        <v>1</v>
      </c>
      <c r="AF76">
        <v>6</v>
      </c>
      <c r="AG76">
        <v>8</v>
      </c>
      <c r="AH76">
        <v>5</v>
      </c>
      <c r="AI76">
        <v>2</v>
      </c>
      <c r="AJ76">
        <v>2</v>
      </c>
      <c r="AK76">
        <v>6</v>
      </c>
      <c r="AM76" s="7">
        <v>3</v>
      </c>
      <c r="AN76" s="4">
        <f>COUNTIF(D$189:D$404,$AM50)/180</f>
        <v>0.10555555555555556</v>
      </c>
      <c r="AO76" s="4">
        <f>COUNTIF(G$189:G$404,$AM50)/180</f>
        <v>0.2722222222222222</v>
      </c>
      <c r="AP76" s="4">
        <f>COUNTIF(J$189:J$404,$AM50)/180</f>
        <v>0.17222222222222222</v>
      </c>
      <c r="AQ76" s="4">
        <f>COUNTIF(M$189:M$404,$AM50)/180</f>
        <v>8.3333333333333329E-2</v>
      </c>
      <c r="AR76" s="4">
        <f>COUNTIF(P$189:P$404,$AM50)/180</f>
        <v>7.7777777777777779E-2</v>
      </c>
      <c r="AS76" s="4">
        <f>COUNTIF(S$189:S$404,$AM50)/180</f>
        <v>9.4444444444444442E-2</v>
      </c>
      <c r="AT76" s="4">
        <f>COUNTIF(V$189:V$404,$AM50)/180</f>
        <v>0.16111111111111112</v>
      </c>
      <c r="AU76" s="4">
        <f>COUNTIF(Y$189:Y$404,$AM50)/180</f>
        <v>6.1111111111111109E-2</v>
      </c>
      <c r="AV76" s="4">
        <f>COUNTIF(AB$189:AB$404,$AM50)/180</f>
        <v>1.1111111111111112E-2</v>
      </c>
      <c r="AW76" s="4">
        <f>COUNTIF(AE$189:AE$404,$AM50)/180</f>
        <v>0.15</v>
      </c>
      <c r="AX76" s="4">
        <f>COUNTIF(AH$189:AH$404,$AM50)/180</f>
        <v>6.1111111111111109E-2</v>
      </c>
      <c r="AY76" s="4">
        <f>COUNTIF(AK$189:AK$404,$AM50)/180</f>
        <v>0.31111111111111112</v>
      </c>
      <c r="AZ76" s="46">
        <f t="shared" si="55"/>
        <v>1.300925925925926</v>
      </c>
    </row>
    <row r="77" spans="2:52">
      <c r="B77">
        <v>6</v>
      </c>
      <c r="C77">
        <v>5</v>
      </c>
      <c r="D77">
        <v>7</v>
      </c>
      <c r="E77">
        <v>2</v>
      </c>
      <c r="F77">
        <v>5</v>
      </c>
      <c r="G77">
        <v>6</v>
      </c>
      <c r="H77">
        <v>2</v>
      </c>
      <c r="I77">
        <v>5</v>
      </c>
      <c r="J77">
        <v>6</v>
      </c>
      <c r="K77">
        <v>8</v>
      </c>
      <c r="L77">
        <v>4</v>
      </c>
      <c r="M77">
        <v>8</v>
      </c>
      <c r="N77">
        <v>7</v>
      </c>
      <c r="O77">
        <v>9</v>
      </c>
      <c r="P77">
        <v>1</v>
      </c>
      <c r="Q77">
        <v>8</v>
      </c>
      <c r="R77">
        <v>7</v>
      </c>
      <c r="S77">
        <v>4</v>
      </c>
      <c r="T77">
        <v>1</v>
      </c>
      <c r="U77">
        <v>9</v>
      </c>
      <c r="V77">
        <v>6</v>
      </c>
      <c r="W77">
        <v>3</v>
      </c>
      <c r="X77">
        <v>4</v>
      </c>
      <c r="Y77">
        <v>3</v>
      </c>
      <c r="Z77">
        <v>8</v>
      </c>
      <c r="AA77">
        <v>7</v>
      </c>
      <c r="AB77">
        <v>4</v>
      </c>
      <c r="AC77">
        <v>6</v>
      </c>
      <c r="AD77">
        <v>1</v>
      </c>
      <c r="AE77">
        <v>7</v>
      </c>
      <c r="AF77">
        <v>9</v>
      </c>
      <c r="AG77">
        <v>8</v>
      </c>
      <c r="AH77">
        <v>8</v>
      </c>
      <c r="AI77">
        <v>6</v>
      </c>
      <c r="AJ77">
        <v>2</v>
      </c>
      <c r="AK77">
        <v>6</v>
      </c>
      <c r="AM77" s="7">
        <v>4</v>
      </c>
      <c r="AN77" s="4">
        <f>COUNTIF(D$189:D$404,$AM51)/180</f>
        <v>0.1111111111111111</v>
      </c>
      <c r="AO77" s="4">
        <f>COUNTIF(G$189:G$404,$AM51)/180</f>
        <v>8.3333333333333329E-2</v>
      </c>
      <c r="AP77" s="4">
        <f>COUNTIF(J$189:J$404,$AM51)/180</f>
        <v>0.12222222222222222</v>
      </c>
      <c r="AQ77" s="4">
        <f>COUNTIF(M$189:M$404,$AM51)/180</f>
        <v>7.7777777777777779E-2</v>
      </c>
      <c r="AR77" s="4">
        <f>COUNTIF(P$189:P$404,$AM51)/180</f>
        <v>3.3333333333333333E-2</v>
      </c>
      <c r="AS77" s="4">
        <f>COUNTIF(S$189:S$404,$AM51)/180</f>
        <v>8.3333333333333329E-2</v>
      </c>
      <c r="AT77" s="4">
        <f>COUNTIF(V$189:V$404,$AM51)/180</f>
        <v>7.7777777777777779E-2</v>
      </c>
      <c r="AU77" s="4">
        <f>COUNTIF(Y$189:Y$404,$AM51)/180</f>
        <v>4.4444444444444446E-2</v>
      </c>
      <c r="AV77" s="4">
        <f>COUNTIF(AB$189:AB$404,$AM51)/180</f>
        <v>4.4444444444444446E-2</v>
      </c>
      <c r="AW77" s="4">
        <f>COUNTIF(AE$189:AE$404,$AM51)/180</f>
        <v>0.10555555555555556</v>
      </c>
      <c r="AX77" s="4">
        <f>COUNTIF(AH$189:AH$404,$AM51)/180</f>
        <v>0.05</v>
      </c>
      <c r="AY77" s="4">
        <f>COUNTIF(AK$189:AK$404,$AM51)/180</f>
        <v>6.6666666666666666E-2</v>
      </c>
      <c r="AZ77" s="46">
        <f t="shared" si="55"/>
        <v>0.74999999999999989</v>
      </c>
    </row>
    <row r="78" spans="2:52">
      <c r="B78">
        <v>9</v>
      </c>
      <c r="C78">
        <v>8</v>
      </c>
      <c r="D78">
        <v>5</v>
      </c>
      <c r="E78">
        <v>2</v>
      </c>
      <c r="F78">
        <v>5</v>
      </c>
      <c r="G78">
        <v>6</v>
      </c>
      <c r="H78">
        <v>2</v>
      </c>
      <c r="I78">
        <v>5</v>
      </c>
      <c r="J78">
        <v>6</v>
      </c>
      <c r="K78">
        <v>9</v>
      </c>
      <c r="L78">
        <v>4</v>
      </c>
      <c r="M78">
        <v>8</v>
      </c>
      <c r="N78">
        <v>9</v>
      </c>
      <c r="O78">
        <v>8</v>
      </c>
      <c r="P78">
        <v>8</v>
      </c>
      <c r="Q78">
        <v>6</v>
      </c>
      <c r="R78">
        <v>7</v>
      </c>
      <c r="S78">
        <v>5</v>
      </c>
      <c r="T78">
        <v>1</v>
      </c>
      <c r="U78">
        <v>3</v>
      </c>
      <c r="V78">
        <v>6</v>
      </c>
      <c r="W78">
        <v>3</v>
      </c>
      <c r="X78">
        <v>4</v>
      </c>
      <c r="Y78">
        <v>3</v>
      </c>
      <c r="Z78">
        <v>8</v>
      </c>
      <c r="AA78">
        <v>4</v>
      </c>
      <c r="AB78">
        <v>9</v>
      </c>
      <c r="AC78">
        <v>10</v>
      </c>
      <c r="AD78">
        <v>1</v>
      </c>
      <c r="AE78">
        <v>7</v>
      </c>
      <c r="AF78">
        <v>6</v>
      </c>
      <c r="AG78">
        <v>4</v>
      </c>
      <c r="AH78">
        <v>3</v>
      </c>
      <c r="AI78">
        <v>2</v>
      </c>
      <c r="AJ78">
        <v>1</v>
      </c>
      <c r="AK78">
        <v>6</v>
      </c>
      <c r="AM78" s="7">
        <v>5</v>
      </c>
      <c r="AN78" s="4">
        <f>COUNTIF(D$189:D$404,$AM52)/180</f>
        <v>2.7777777777777776E-2</v>
      </c>
      <c r="AO78" s="4">
        <f>COUNTIF(G$189:G$404,$AM52)/180</f>
        <v>0.32222222222222224</v>
      </c>
      <c r="AP78" s="4">
        <f>COUNTIF(J$189:J$404,$AM52)/180</f>
        <v>0.21666666666666667</v>
      </c>
      <c r="AQ78" s="4">
        <f>COUNTIF(M$189:M$404,$AM52)/180</f>
        <v>3.888888888888889E-2</v>
      </c>
      <c r="AR78" s="4">
        <f>COUNTIF(P$189:P$404,$AM52)/180</f>
        <v>1.1111111111111112E-2</v>
      </c>
      <c r="AS78" s="4">
        <f>COUNTIF(S$189:S$404,$AM52)/180</f>
        <v>1.1111111111111112E-2</v>
      </c>
      <c r="AT78" s="4">
        <f>COUNTIF(V$189:V$404,$AM52)/180</f>
        <v>0.17222222222222222</v>
      </c>
      <c r="AU78" s="4">
        <f>COUNTIF(Y$189:Y$404,$AM52)/180</f>
        <v>5.5555555555555558E-3</v>
      </c>
      <c r="AV78" s="4">
        <f>COUNTIF(AB$189:AB$404,$AM52)/180</f>
        <v>1.1111111111111112E-2</v>
      </c>
      <c r="AW78" s="4">
        <f>COUNTIF(AE$189:AE$404,$AM52)/180</f>
        <v>0.22222222222222221</v>
      </c>
      <c r="AX78" s="4">
        <f>COUNTIF(AH$189:AH$404,$AM52)/180</f>
        <v>1.1111111111111112E-2</v>
      </c>
      <c r="AY78" s="4">
        <f>COUNTIF(AK$189:AK$404,$AM52)/180</f>
        <v>0.23333333333333334</v>
      </c>
      <c r="AZ78" s="46">
        <f t="shared" si="55"/>
        <v>1.0694444444444444</v>
      </c>
    </row>
    <row r="79" spans="2:52">
      <c r="B79">
        <v>6</v>
      </c>
      <c r="C79">
        <v>7</v>
      </c>
      <c r="D79">
        <v>2</v>
      </c>
      <c r="E79">
        <v>2</v>
      </c>
      <c r="F79">
        <v>5</v>
      </c>
      <c r="G79">
        <v>6</v>
      </c>
      <c r="H79">
        <v>2</v>
      </c>
      <c r="I79">
        <v>5</v>
      </c>
      <c r="J79">
        <v>6</v>
      </c>
      <c r="K79">
        <v>6</v>
      </c>
      <c r="L79">
        <v>9</v>
      </c>
      <c r="M79">
        <v>3</v>
      </c>
      <c r="N79">
        <v>9</v>
      </c>
      <c r="O79">
        <v>8</v>
      </c>
      <c r="P79">
        <v>4</v>
      </c>
      <c r="Q79">
        <v>7</v>
      </c>
      <c r="R79">
        <v>7</v>
      </c>
      <c r="S79">
        <v>5</v>
      </c>
      <c r="T79">
        <v>1</v>
      </c>
      <c r="U79">
        <v>3</v>
      </c>
      <c r="V79">
        <v>1</v>
      </c>
      <c r="W79">
        <v>6</v>
      </c>
      <c r="X79">
        <v>8</v>
      </c>
      <c r="Y79">
        <v>5</v>
      </c>
      <c r="Z79">
        <v>8</v>
      </c>
      <c r="AA79">
        <v>4</v>
      </c>
      <c r="AB79">
        <v>9</v>
      </c>
      <c r="AC79">
        <v>4</v>
      </c>
      <c r="AD79">
        <v>1</v>
      </c>
      <c r="AE79">
        <v>7</v>
      </c>
      <c r="AF79">
        <v>6</v>
      </c>
      <c r="AG79">
        <v>4</v>
      </c>
      <c r="AH79">
        <v>3</v>
      </c>
      <c r="AI79">
        <v>1</v>
      </c>
      <c r="AJ79">
        <v>3</v>
      </c>
      <c r="AK79">
        <v>6</v>
      </c>
      <c r="AM79" s="7">
        <v>6</v>
      </c>
      <c r="AN79" s="4">
        <f>COUNTIF(D$189:D$404,$AM53)/180</f>
        <v>0.15</v>
      </c>
      <c r="AO79" s="4">
        <f>COUNTIF(G$189:G$404,$AM53)/180</f>
        <v>0</v>
      </c>
      <c r="AP79" s="4">
        <f>COUNTIF(J$189:J$404,$AM53)/180</f>
        <v>0</v>
      </c>
      <c r="AQ79" s="4">
        <f>COUNTIF(M$189:M$404,$AM53)/180</f>
        <v>0.28333333333333333</v>
      </c>
      <c r="AR79" s="4">
        <f>COUNTIF(P$189:P$404,$AM53)/180</f>
        <v>0.30555555555555558</v>
      </c>
      <c r="AS79" s="4">
        <f>COUNTIF(S$189:S$404,$AM53)/180</f>
        <v>0.14444444444444443</v>
      </c>
      <c r="AT79" s="4">
        <f>COUNTIF(V$189:V$404,$AM53)/180</f>
        <v>6.6666666666666666E-2</v>
      </c>
      <c r="AU79" s="4">
        <f>COUNTIF(Y$189:Y$404,$AM53)/180</f>
        <v>0.41666666666666669</v>
      </c>
      <c r="AV79" s="4">
        <f>COUNTIF(AB$189:AB$404,$AM53)/180</f>
        <v>0.43888888888888888</v>
      </c>
      <c r="AW79" s="4">
        <f>COUNTIF(AE$189:AE$404,$AM53)/180</f>
        <v>8.8888888888888892E-2</v>
      </c>
      <c r="AX79" s="4">
        <f>COUNTIF(AH$189:AH$404,$AM53)/180</f>
        <v>0.28333333333333333</v>
      </c>
      <c r="AY79" s="4">
        <f>COUNTIF(AK$189:AK$404,$AM53)/180</f>
        <v>3.888888888888889E-2</v>
      </c>
      <c r="AZ79" s="46">
        <f t="shared" si="55"/>
        <v>1.8472222222222221</v>
      </c>
    </row>
    <row r="80" spans="2:52">
      <c r="B80">
        <v>6</v>
      </c>
      <c r="C80">
        <v>7</v>
      </c>
      <c r="D80">
        <v>2</v>
      </c>
      <c r="E80">
        <v>2</v>
      </c>
      <c r="F80">
        <v>5</v>
      </c>
      <c r="G80">
        <v>6</v>
      </c>
      <c r="H80">
        <v>6</v>
      </c>
      <c r="I80">
        <v>5</v>
      </c>
      <c r="J80">
        <v>6</v>
      </c>
      <c r="K80">
        <v>8</v>
      </c>
      <c r="L80">
        <v>9</v>
      </c>
      <c r="M80">
        <v>9</v>
      </c>
      <c r="N80">
        <v>9</v>
      </c>
      <c r="O80">
        <v>8</v>
      </c>
      <c r="P80">
        <v>2</v>
      </c>
      <c r="Q80">
        <v>8</v>
      </c>
      <c r="R80">
        <v>4</v>
      </c>
      <c r="S80">
        <v>9</v>
      </c>
      <c r="T80">
        <v>7</v>
      </c>
      <c r="U80">
        <v>3</v>
      </c>
      <c r="V80">
        <v>7</v>
      </c>
      <c r="W80">
        <v>9</v>
      </c>
      <c r="X80">
        <v>8</v>
      </c>
      <c r="Y80">
        <v>8</v>
      </c>
      <c r="Z80">
        <v>8</v>
      </c>
      <c r="AA80">
        <v>9</v>
      </c>
      <c r="AB80">
        <v>9</v>
      </c>
      <c r="AC80">
        <v>10</v>
      </c>
      <c r="AD80">
        <v>1</v>
      </c>
      <c r="AE80">
        <v>7</v>
      </c>
      <c r="AF80">
        <v>6</v>
      </c>
      <c r="AG80">
        <v>4</v>
      </c>
      <c r="AH80">
        <v>3</v>
      </c>
      <c r="AI80">
        <v>6</v>
      </c>
      <c r="AJ80">
        <v>9</v>
      </c>
      <c r="AK80">
        <v>5</v>
      </c>
      <c r="AM80" s="7">
        <v>7</v>
      </c>
      <c r="AN80" s="4">
        <f>COUNTIF(D$189:D$404,$AM54)/180</f>
        <v>0.17222222222222222</v>
      </c>
      <c r="AO80" s="4">
        <f>COUNTIF(G$189:G$404,$AM54)/180</f>
        <v>0</v>
      </c>
      <c r="AP80" s="4">
        <f>COUNTIF(J$189:J$404,$AM54)/180</f>
        <v>0</v>
      </c>
      <c r="AQ80" s="4">
        <f>COUNTIF(M$189:M$404,$AM54)/180</f>
        <v>0.16666666666666666</v>
      </c>
      <c r="AR80" s="4">
        <f>COUNTIF(P$189:P$404,$AM54)/180</f>
        <v>0.18333333333333332</v>
      </c>
      <c r="AS80" s="4">
        <f>COUNTIF(S$189:S$404,$AM54)/180</f>
        <v>0.2</v>
      </c>
      <c r="AT80" s="4">
        <f>COUNTIF(V$189:V$404,$AM54)/180</f>
        <v>0.15555555555555556</v>
      </c>
      <c r="AU80" s="4">
        <f>COUNTIF(Y$189:Y$404,$AM54)/180</f>
        <v>0.21666666666666667</v>
      </c>
      <c r="AV80" s="4">
        <f>COUNTIF(AB$189:AB$404,$AM54)/180</f>
        <v>0.2</v>
      </c>
      <c r="AW80" s="4">
        <f>COUNTIF(AE$189:AE$404,$AM54)/180</f>
        <v>5.5555555555555558E-3</v>
      </c>
      <c r="AX80" s="4">
        <f>COUNTIF(AH$189:AH$404,$AM54)/180</f>
        <v>0.18333333333333332</v>
      </c>
      <c r="AY80" s="4">
        <f>COUNTIF(AK$189:AK$404,$AM54)/180</f>
        <v>0</v>
      </c>
      <c r="AZ80" s="46">
        <f t="shared" si="55"/>
        <v>1.2361111111111112</v>
      </c>
    </row>
    <row r="81" spans="2:52">
      <c r="B81">
        <v>6</v>
      </c>
      <c r="C81">
        <v>7</v>
      </c>
      <c r="D81">
        <v>2</v>
      </c>
      <c r="E81">
        <v>6</v>
      </c>
      <c r="F81">
        <v>1</v>
      </c>
      <c r="G81">
        <v>6</v>
      </c>
      <c r="H81">
        <v>2</v>
      </c>
      <c r="I81">
        <v>5</v>
      </c>
      <c r="J81">
        <v>6</v>
      </c>
      <c r="K81">
        <v>9</v>
      </c>
      <c r="L81">
        <v>9</v>
      </c>
      <c r="M81">
        <v>4</v>
      </c>
      <c r="N81">
        <v>1</v>
      </c>
      <c r="O81">
        <v>4</v>
      </c>
      <c r="P81">
        <v>4</v>
      </c>
      <c r="Q81">
        <v>8</v>
      </c>
      <c r="R81">
        <v>9</v>
      </c>
      <c r="S81">
        <v>9</v>
      </c>
      <c r="T81">
        <v>2</v>
      </c>
      <c r="U81">
        <v>1</v>
      </c>
      <c r="V81">
        <v>1</v>
      </c>
      <c r="W81">
        <v>6</v>
      </c>
      <c r="X81">
        <v>4</v>
      </c>
      <c r="Y81">
        <v>3</v>
      </c>
      <c r="Z81">
        <v>7</v>
      </c>
      <c r="AA81">
        <v>9</v>
      </c>
      <c r="AB81">
        <v>1</v>
      </c>
      <c r="AC81">
        <v>11</v>
      </c>
      <c r="AD81">
        <v>6</v>
      </c>
      <c r="AE81">
        <v>4</v>
      </c>
      <c r="AF81">
        <v>6</v>
      </c>
      <c r="AG81">
        <v>4</v>
      </c>
      <c r="AH81">
        <v>3</v>
      </c>
      <c r="AI81">
        <v>6</v>
      </c>
      <c r="AJ81">
        <v>9</v>
      </c>
      <c r="AK81">
        <v>5</v>
      </c>
      <c r="AM81" s="7">
        <v>8</v>
      </c>
      <c r="AN81" s="4">
        <f>COUNTIF(D$189:D$404,$AM55)/180</f>
        <v>7.2222222222222215E-2</v>
      </c>
      <c r="AO81" s="4">
        <f>COUNTIF(G$189:G$404,$AM55)/180</f>
        <v>0.16666666666666666</v>
      </c>
      <c r="AP81" s="4">
        <f>COUNTIF(J$189:J$404,$AM55)/180</f>
        <v>0.2</v>
      </c>
      <c r="AQ81" s="4">
        <f>COUNTIF(M$189:M$404,$AM55)/180</f>
        <v>0.05</v>
      </c>
      <c r="AR81" s="4">
        <f>COUNTIF(P$189:P$404,$AM55)/180</f>
        <v>3.3333333333333333E-2</v>
      </c>
      <c r="AS81" s="4">
        <f>COUNTIF(S$189:S$404,$AM55)/180</f>
        <v>8.8888888888888892E-2</v>
      </c>
      <c r="AT81" s="4">
        <f>COUNTIF(V$189:V$404,$AM55)/180</f>
        <v>0.1</v>
      </c>
      <c r="AU81" s="4">
        <f>COUNTIF(Y$189:Y$404,$AM55)/180</f>
        <v>3.3333333333333333E-2</v>
      </c>
      <c r="AV81" s="4">
        <f>COUNTIF(AB$189:AB$404,$AM55)/180</f>
        <v>2.7777777777777776E-2</v>
      </c>
      <c r="AW81" s="4">
        <f>COUNTIF(AE$189:AE$404,$AM55)/180</f>
        <v>0.18888888888888888</v>
      </c>
      <c r="AX81" s="4">
        <f>COUNTIF(AH$189:AH$404,$AM55)/180</f>
        <v>3.888888888888889E-2</v>
      </c>
      <c r="AY81" s="4">
        <f>COUNTIF(AK$189:AK$404,$AM55)/180</f>
        <v>0.1</v>
      </c>
      <c r="AZ81" s="46">
        <f t="shared" si="55"/>
        <v>0.91666666666666674</v>
      </c>
    </row>
    <row r="82" spans="2:52">
      <c r="B82">
        <v>8</v>
      </c>
      <c r="C82">
        <v>7</v>
      </c>
      <c r="D82">
        <v>4</v>
      </c>
      <c r="E82">
        <v>2</v>
      </c>
      <c r="F82">
        <v>1</v>
      </c>
      <c r="G82">
        <v>6</v>
      </c>
      <c r="H82">
        <v>2</v>
      </c>
      <c r="I82">
        <v>5</v>
      </c>
      <c r="J82">
        <v>6</v>
      </c>
      <c r="K82">
        <v>10</v>
      </c>
      <c r="L82">
        <v>2</v>
      </c>
      <c r="M82">
        <v>6</v>
      </c>
      <c r="N82">
        <v>6</v>
      </c>
      <c r="O82">
        <v>7</v>
      </c>
      <c r="P82">
        <v>5</v>
      </c>
      <c r="Q82">
        <v>1</v>
      </c>
      <c r="R82">
        <v>3</v>
      </c>
      <c r="S82">
        <v>4</v>
      </c>
      <c r="T82">
        <v>2</v>
      </c>
      <c r="U82">
        <v>1</v>
      </c>
      <c r="V82">
        <v>6</v>
      </c>
      <c r="W82">
        <v>9</v>
      </c>
      <c r="X82">
        <v>8</v>
      </c>
      <c r="Y82">
        <v>5</v>
      </c>
      <c r="Z82">
        <v>6</v>
      </c>
      <c r="AA82">
        <v>9</v>
      </c>
      <c r="AB82">
        <v>4</v>
      </c>
      <c r="AC82">
        <v>2</v>
      </c>
      <c r="AD82">
        <v>3</v>
      </c>
      <c r="AE82">
        <v>9</v>
      </c>
      <c r="AF82">
        <v>6</v>
      </c>
      <c r="AG82">
        <v>4</v>
      </c>
      <c r="AH82">
        <v>3</v>
      </c>
      <c r="AI82">
        <v>8</v>
      </c>
      <c r="AJ82">
        <v>9</v>
      </c>
      <c r="AK82">
        <v>1</v>
      </c>
      <c r="AM82" s="7">
        <v>9</v>
      </c>
      <c r="AN82" s="4">
        <f>COUNTIF(D$189:D$404,$AM56)/180</f>
        <v>0.15</v>
      </c>
      <c r="AO82" s="4">
        <f>COUNTIF(G$189:G$404,$AM56)/180</f>
        <v>2.7777777777777776E-2</v>
      </c>
      <c r="AP82" s="4">
        <f>COUNTIF(J$189:J$404,$AM56)/180</f>
        <v>2.2222222222222223E-2</v>
      </c>
      <c r="AQ82" s="4">
        <f>COUNTIF(M$189:M$404,$AM56)/180</f>
        <v>0.13333333333333333</v>
      </c>
      <c r="AR82" s="4">
        <f>COUNTIF(P$189:P$404,$AM56)/180</f>
        <v>0.13333333333333333</v>
      </c>
      <c r="AS82" s="4">
        <f>COUNTIF(S$189:S$404,$AM56)/180</f>
        <v>0.14444444444444443</v>
      </c>
      <c r="AT82" s="4">
        <f>COUNTIF(V$189:V$404,$AM56)/180</f>
        <v>0.12222222222222222</v>
      </c>
      <c r="AU82" s="4">
        <f>COUNTIF(Y$189:Y$404,$AM56)/180</f>
        <v>6.1111111111111109E-2</v>
      </c>
      <c r="AV82" s="4">
        <f>COUNTIF(AB$189:AB$404,$AM56)/180</f>
        <v>6.1111111111111109E-2</v>
      </c>
      <c r="AW82" s="4">
        <f>COUNTIF(AE$189:AE$404,$AM56)/180</f>
        <v>3.3333333333333333E-2</v>
      </c>
      <c r="AX82" s="4">
        <f>COUNTIF(AH$189:AH$404,$AM56)/180</f>
        <v>0.11666666666666667</v>
      </c>
      <c r="AY82" s="4">
        <f>COUNTIF(AK$189:AK$404,$AM56)/180</f>
        <v>2.7777777777777776E-2</v>
      </c>
      <c r="AZ82" s="46">
        <f t="shared" si="55"/>
        <v>0.86111111111111105</v>
      </c>
    </row>
    <row r="83" spans="2:52">
      <c r="B83">
        <v>6</v>
      </c>
      <c r="C83">
        <v>7</v>
      </c>
      <c r="D83">
        <v>5</v>
      </c>
      <c r="E83">
        <v>6</v>
      </c>
      <c r="F83">
        <v>1</v>
      </c>
      <c r="G83">
        <v>6</v>
      </c>
      <c r="H83">
        <v>2</v>
      </c>
      <c r="I83">
        <v>5</v>
      </c>
      <c r="J83">
        <v>6</v>
      </c>
      <c r="K83">
        <v>6</v>
      </c>
      <c r="L83">
        <v>1</v>
      </c>
      <c r="M83">
        <v>7</v>
      </c>
      <c r="N83">
        <v>8</v>
      </c>
      <c r="O83">
        <v>7</v>
      </c>
      <c r="P83">
        <v>3</v>
      </c>
      <c r="Q83">
        <v>5</v>
      </c>
      <c r="R83">
        <v>3</v>
      </c>
      <c r="S83">
        <v>4</v>
      </c>
      <c r="T83">
        <v>6</v>
      </c>
      <c r="U83">
        <v>1</v>
      </c>
      <c r="V83">
        <v>6</v>
      </c>
      <c r="W83">
        <v>9</v>
      </c>
      <c r="X83">
        <v>8</v>
      </c>
      <c r="Y83">
        <v>5</v>
      </c>
      <c r="Z83">
        <v>6</v>
      </c>
      <c r="AA83">
        <v>9</v>
      </c>
      <c r="AB83">
        <v>4</v>
      </c>
      <c r="AC83">
        <v>5</v>
      </c>
      <c r="AD83">
        <v>2</v>
      </c>
      <c r="AE83">
        <v>1</v>
      </c>
      <c r="AF83">
        <v>6</v>
      </c>
      <c r="AG83">
        <v>7</v>
      </c>
      <c r="AH83">
        <v>2</v>
      </c>
      <c r="AI83">
        <v>2</v>
      </c>
      <c r="AJ83">
        <v>9</v>
      </c>
      <c r="AK83">
        <v>1</v>
      </c>
    </row>
    <row r="84" spans="2:52">
      <c r="B84">
        <v>7</v>
      </c>
      <c r="C84">
        <v>7</v>
      </c>
      <c r="D84">
        <v>5</v>
      </c>
      <c r="E84">
        <v>6</v>
      </c>
      <c r="F84">
        <v>5</v>
      </c>
      <c r="G84">
        <v>6</v>
      </c>
      <c r="H84">
        <v>2</v>
      </c>
      <c r="I84">
        <v>5</v>
      </c>
      <c r="J84">
        <v>6</v>
      </c>
      <c r="K84">
        <v>2</v>
      </c>
      <c r="L84">
        <v>1</v>
      </c>
      <c r="M84">
        <v>6</v>
      </c>
      <c r="N84">
        <v>8</v>
      </c>
      <c r="O84">
        <v>7</v>
      </c>
      <c r="P84">
        <v>5</v>
      </c>
      <c r="Q84">
        <v>1</v>
      </c>
      <c r="R84">
        <v>1</v>
      </c>
      <c r="S84">
        <v>1</v>
      </c>
      <c r="T84">
        <v>2</v>
      </c>
      <c r="U84">
        <v>1</v>
      </c>
      <c r="V84">
        <v>6</v>
      </c>
      <c r="W84">
        <v>6</v>
      </c>
      <c r="X84">
        <v>7</v>
      </c>
      <c r="Y84">
        <v>2</v>
      </c>
      <c r="Z84">
        <v>6</v>
      </c>
      <c r="AA84">
        <v>4</v>
      </c>
      <c r="AB84">
        <v>8</v>
      </c>
      <c r="AC84">
        <v>2</v>
      </c>
      <c r="AD84">
        <v>1</v>
      </c>
      <c r="AE84">
        <v>7</v>
      </c>
      <c r="AF84">
        <v>6</v>
      </c>
      <c r="AG84">
        <v>7</v>
      </c>
      <c r="AH84">
        <v>2</v>
      </c>
      <c r="AI84">
        <v>1</v>
      </c>
      <c r="AJ84">
        <v>3</v>
      </c>
      <c r="AK84">
        <v>9</v>
      </c>
    </row>
    <row r="85" spans="2:52">
      <c r="B85">
        <v>8</v>
      </c>
      <c r="C85">
        <v>9</v>
      </c>
      <c r="D85">
        <v>9</v>
      </c>
      <c r="E85">
        <v>6</v>
      </c>
      <c r="F85">
        <v>5</v>
      </c>
      <c r="G85">
        <v>6</v>
      </c>
      <c r="H85">
        <v>2</v>
      </c>
      <c r="I85">
        <v>5</v>
      </c>
      <c r="J85">
        <v>6</v>
      </c>
      <c r="K85">
        <v>6</v>
      </c>
      <c r="L85">
        <v>7</v>
      </c>
      <c r="M85">
        <v>1</v>
      </c>
      <c r="N85">
        <v>9</v>
      </c>
      <c r="O85">
        <v>7</v>
      </c>
      <c r="P85">
        <v>5</v>
      </c>
      <c r="Q85">
        <v>9</v>
      </c>
      <c r="R85">
        <v>8</v>
      </c>
      <c r="S85">
        <v>8</v>
      </c>
      <c r="T85">
        <v>2</v>
      </c>
      <c r="U85">
        <v>1</v>
      </c>
      <c r="V85">
        <v>6</v>
      </c>
      <c r="W85">
        <v>6</v>
      </c>
      <c r="X85">
        <v>7</v>
      </c>
      <c r="Y85">
        <v>2</v>
      </c>
      <c r="Z85">
        <v>8</v>
      </c>
      <c r="AA85">
        <v>4</v>
      </c>
      <c r="AB85">
        <v>8</v>
      </c>
      <c r="AC85">
        <v>2</v>
      </c>
      <c r="AD85">
        <v>1</v>
      </c>
      <c r="AE85">
        <v>1</v>
      </c>
      <c r="AF85">
        <v>8</v>
      </c>
      <c r="AG85">
        <v>7</v>
      </c>
      <c r="AH85">
        <v>4</v>
      </c>
      <c r="AI85">
        <v>1</v>
      </c>
      <c r="AJ85">
        <v>3</v>
      </c>
      <c r="AK85">
        <v>1</v>
      </c>
    </row>
    <row r="86" spans="2:52">
      <c r="B86">
        <v>2</v>
      </c>
      <c r="C86">
        <v>3</v>
      </c>
      <c r="D86">
        <v>7</v>
      </c>
      <c r="E86">
        <v>6</v>
      </c>
      <c r="F86">
        <v>5</v>
      </c>
      <c r="G86">
        <v>6</v>
      </c>
      <c r="H86">
        <v>6</v>
      </c>
      <c r="I86">
        <v>5</v>
      </c>
      <c r="J86">
        <v>6</v>
      </c>
      <c r="K86">
        <v>8</v>
      </c>
      <c r="L86">
        <v>7</v>
      </c>
      <c r="M86">
        <v>3</v>
      </c>
      <c r="N86">
        <v>9</v>
      </c>
      <c r="O86">
        <v>7</v>
      </c>
      <c r="P86">
        <v>5</v>
      </c>
      <c r="Q86">
        <v>8</v>
      </c>
      <c r="R86">
        <v>4</v>
      </c>
      <c r="S86">
        <v>3</v>
      </c>
      <c r="T86">
        <v>6</v>
      </c>
      <c r="U86">
        <v>1</v>
      </c>
      <c r="V86">
        <v>7</v>
      </c>
      <c r="W86">
        <v>6</v>
      </c>
      <c r="X86">
        <v>7</v>
      </c>
      <c r="Y86">
        <v>2</v>
      </c>
      <c r="Z86">
        <v>6</v>
      </c>
      <c r="AA86">
        <v>4</v>
      </c>
      <c r="AB86">
        <v>2</v>
      </c>
      <c r="AC86">
        <v>6</v>
      </c>
      <c r="AD86">
        <v>1</v>
      </c>
      <c r="AE86">
        <v>6</v>
      </c>
      <c r="AF86">
        <v>6</v>
      </c>
      <c r="AG86">
        <v>7</v>
      </c>
      <c r="AH86">
        <v>5</v>
      </c>
      <c r="AI86">
        <v>7</v>
      </c>
      <c r="AJ86">
        <v>3</v>
      </c>
      <c r="AK86">
        <v>7</v>
      </c>
    </row>
    <row r="87" spans="2:52">
      <c r="B87">
        <v>1</v>
      </c>
      <c r="C87">
        <v>3</v>
      </c>
      <c r="D87">
        <v>4</v>
      </c>
      <c r="E87">
        <v>6</v>
      </c>
      <c r="F87">
        <v>5</v>
      </c>
      <c r="G87">
        <v>6</v>
      </c>
      <c r="H87">
        <v>7</v>
      </c>
      <c r="I87">
        <v>3</v>
      </c>
      <c r="J87">
        <v>7</v>
      </c>
      <c r="K87">
        <v>6</v>
      </c>
      <c r="L87">
        <v>7</v>
      </c>
      <c r="M87">
        <v>2</v>
      </c>
      <c r="N87">
        <v>6</v>
      </c>
      <c r="O87">
        <v>7</v>
      </c>
      <c r="P87">
        <v>2</v>
      </c>
      <c r="Q87">
        <v>9</v>
      </c>
      <c r="R87">
        <v>4</v>
      </c>
      <c r="S87">
        <v>3</v>
      </c>
      <c r="T87">
        <v>6</v>
      </c>
      <c r="U87">
        <v>1</v>
      </c>
      <c r="V87">
        <v>7</v>
      </c>
      <c r="W87">
        <v>8</v>
      </c>
      <c r="X87">
        <v>7</v>
      </c>
      <c r="Y87">
        <v>4</v>
      </c>
      <c r="Z87">
        <v>6</v>
      </c>
      <c r="AA87">
        <v>9</v>
      </c>
      <c r="AB87">
        <v>4</v>
      </c>
      <c r="AC87">
        <v>2</v>
      </c>
      <c r="AD87">
        <v>1</v>
      </c>
      <c r="AE87">
        <v>6</v>
      </c>
      <c r="AF87">
        <v>6</v>
      </c>
      <c r="AG87">
        <v>4</v>
      </c>
      <c r="AH87">
        <v>5</v>
      </c>
      <c r="AI87">
        <v>3</v>
      </c>
      <c r="AJ87">
        <v>3</v>
      </c>
      <c r="AK87">
        <v>9</v>
      </c>
    </row>
    <row r="88" spans="2:52">
      <c r="B88">
        <v>5</v>
      </c>
      <c r="C88">
        <v>3</v>
      </c>
      <c r="D88">
        <v>4</v>
      </c>
      <c r="E88">
        <v>6</v>
      </c>
      <c r="F88">
        <v>5</v>
      </c>
      <c r="G88">
        <v>6</v>
      </c>
      <c r="H88">
        <v>2</v>
      </c>
      <c r="I88">
        <v>1</v>
      </c>
      <c r="J88">
        <v>6</v>
      </c>
      <c r="K88">
        <v>6</v>
      </c>
      <c r="L88">
        <v>7</v>
      </c>
      <c r="M88">
        <v>5</v>
      </c>
      <c r="N88">
        <v>6</v>
      </c>
      <c r="O88">
        <v>7</v>
      </c>
      <c r="P88">
        <v>2</v>
      </c>
      <c r="Q88">
        <v>9</v>
      </c>
      <c r="R88">
        <v>4</v>
      </c>
      <c r="S88">
        <v>3</v>
      </c>
      <c r="T88">
        <v>6</v>
      </c>
      <c r="U88">
        <v>1</v>
      </c>
      <c r="V88">
        <v>7</v>
      </c>
      <c r="W88">
        <v>6</v>
      </c>
      <c r="X88">
        <v>7</v>
      </c>
      <c r="Y88">
        <v>5</v>
      </c>
      <c r="Z88">
        <v>6</v>
      </c>
      <c r="AA88">
        <v>9</v>
      </c>
      <c r="AB88">
        <v>3</v>
      </c>
      <c r="AC88">
        <v>2</v>
      </c>
      <c r="AD88">
        <v>1</v>
      </c>
      <c r="AE88">
        <v>6</v>
      </c>
      <c r="AF88">
        <v>9</v>
      </c>
      <c r="AG88">
        <v>4</v>
      </c>
      <c r="AH88">
        <v>3</v>
      </c>
      <c r="AI88">
        <v>6</v>
      </c>
      <c r="AJ88">
        <v>9</v>
      </c>
      <c r="AK88">
        <v>9</v>
      </c>
    </row>
    <row r="89" spans="2:52">
      <c r="B89">
        <v>1</v>
      </c>
      <c r="C89">
        <v>1</v>
      </c>
      <c r="D89">
        <v>1</v>
      </c>
      <c r="E89">
        <v>2</v>
      </c>
      <c r="F89">
        <v>5</v>
      </c>
      <c r="G89">
        <v>6</v>
      </c>
      <c r="H89">
        <v>2</v>
      </c>
      <c r="I89">
        <v>1</v>
      </c>
      <c r="J89">
        <v>6</v>
      </c>
      <c r="K89">
        <v>6</v>
      </c>
      <c r="L89">
        <v>7</v>
      </c>
      <c r="M89">
        <v>4</v>
      </c>
      <c r="N89">
        <v>6</v>
      </c>
      <c r="O89">
        <v>7</v>
      </c>
      <c r="P89">
        <v>2</v>
      </c>
      <c r="Q89">
        <v>6</v>
      </c>
      <c r="R89">
        <v>9</v>
      </c>
      <c r="S89">
        <v>3</v>
      </c>
      <c r="T89">
        <v>2</v>
      </c>
      <c r="U89">
        <v>1</v>
      </c>
      <c r="V89">
        <v>6</v>
      </c>
      <c r="W89">
        <v>7</v>
      </c>
      <c r="X89">
        <v>7</v>
      </c>
      <c r="Y89">
        <v>5</v>
      </c>
      <c r="Z89">
        <v>6</v>
      </c>
      <c r="AA89">
        <v>9</v>
      </c>
      <c r="AB89">
        <v>3</v>
      </c>
      <c r="AC89">
        <v>6</v>
      </c>
      <c r="AD89">
        <v>1</v>
      </c>
      <c r="AE89">
        <v>7</v>
      </c>
      <c r="AF89">
        <v>6</v>
      </c>
      <c r="AG89">
        <v>9</v>
      </c>
      <c r="AH89">
        <v>3</v>
      </c>
      <c r="AI89">
        <v>6</v>
      </c>
      <c r="AJ89">
        <v>9</v>
      </c>
      <c r="AK89">
        <v>3</v>
      </c>
    </row>
    <row r="90" spans="2:52">
      <c r="B90">
        <v>1</v>
      </c>
      <c r="C90">
        <v>1</v>
      </c>
      <c r="D90">
        <v>1</v>
      </c>
      <c r="E90">
        <v>2</v>
      </c>
      <c r="F90">
        <v>5</v>
      </c>
      <c r="G90">
        <v>6</v>
      </c>
      <c r="H90">
        <v>2</v>
      </c>
      <c r="I90">
        <v>5</v>
      </c>
      <c r="J90">
        <v>6</v>
      </c>
      <c r="K90">
        <v>6</v>
      </c>
      <c r="L90">
        <v>7</v>
      </c>
      <c r="M90">
        <v>2</v>
      </c>
      <c r="N90">
        <v>6</v>
      </c>
      <c r="O90">
        <v>7</v>
      </c>
      <c r="P90">
        <v>5</v>
      </c>
      <c r="Q90">
        <v>8</v>
      </c>
      <c r="R90">
        <v>9</v>
      </c>
      <c r="S90">
        <v>9</v>
      </c>
      <c r="T90">
        <v>2</v>
      </c>
      <c r="U90">
        <v>5</v>
      </c>
      <c r="V90">
        <v>6</v>
      </c>
      <c r="W90">
        <v>6</v>
      </c>
      <c r="X90">
        <v>7</v>
      </c>
      <c r="Y90">
        <v>5</v>
      </c>
      <c r="Z90">
        <v>6</v>
      </c>
      <c r="AA90">
        <v>9</v>
      </c>
      <c r="AB90">
        <v>3</v>
      </c>
      <c r="AC90">
        <v>6</v>
      </c>
      <c r="AD90">
        <v>5</v>
      </c>
      <c r="AE90">
        <v>7</v>
      </c>
      <c r="AF90">
        <v>8</v>
      </c>
      <c r="AG90">
        <v>9</v>
      </c>
      <c r="AH90">
        <v>9</v>
      </c>
      <c r="AI90">
        <v>1</v>
      </c>
      <c r="AJ90">
        <v>3</v>
      </c>
      <c r="AK90">
        <v>4</v>
      </c>
    </row>
    <row r="91" spans="2:52">
      <c r="B91">
        <v>9</v>
      </c>
      <c r="C91">
        <v>8</v>
      </c>
      <c r="D91">
        <v>8</v>
      </c>
      <c r="E91">
        <v>6</v>
      </c>
      <c r="F91">
        <v>5</v>
      </c>
      <c r="G91">
        <v>6</v>
      </c>
      <c r="H91">
        <v>2</v>
      </c>
      <c r="I91">
        <v>5</v>
      </c>
      <c r="J91">
        <v>6</v>
      </c>
      <c r="K91">
        <v>8</v>
      </c>
      <c r="L91">
        <v>4</v>
      </c>
      <c r="M91">
        <v>2</v>
      </c>
      <c r="N91">
        <v>6</v>
      </c>
      <c r="O91">
        <v>7</v>
      </c>
      <c r="P91">
        <v>4</v>
      </c>
      <c r="Q91">
        <v>8</v>
      </c>
      <c r="R91">
        <v>9</v>
      </c>
      <c r="S91">
        <v>9</v>
      </c>
      <c r="T91">
        <v>2</v>
      </c>
      <c r="U91">
        <v>5</v>
      </c>
      <c r="V91">
        <v>6</v>
      </c>
      <c r="W91">
        <v>3</v>
      </c>
      <c r="X91">
        <v>7</v>
      </c>
      <c r="Y91">
        <v>4</v>
      </c>
      <c r="Z91">
        <v>6</v>
      </c>
      <c r="AA91">
        <v>9</v>
      </c>
      <c r="AB91">
        <v>2</v>
      </c>
      <c r="AC91">
        <v>6</v>
      </c>
      <c r="AD91">
        <v>5</v>
      </c>
      <c r="AE91">
        <v>7</v>
      </c>
      <c r="AF91">
        <v>8</v>
      </c>
      <c r="AG91">
        <v>9</v>
      </c>
      <c r="AH91">
        <v>9</v>
      </c>
      <c r="AI91">
        <v>5</v>
      </c>
      <c r="AJ91">
        <v>3</v>
      </c>
      <c r="AK91">
        <v>1</v>
      </c>
    </row>
    <row r="92" spans="2:52">
      <c r="B92">
        <v>9</v>
      </c>
      <c r="C92">
        <v>8</v>
      </c>
      <c r="D92">
        <v>8</v>
      </c>
      <c r="E92">
        <v>2</v>
      </c>
      <c r="F92">
        <v>5</v>
      </c>
      <c r="G92">
        <v>6</v>
      </c>
      <c r="H92">
        <v>6</v>
      </c>
      <c r="I92">
        <v>5</v>
      </c>
      <c r="J92">
        <v>6</v>
      </c>
      <c r="K92">
        <v>6</v>
      </c>
      <c r="L92">
        <v>4</v>
      </c>
      <c r="M92">
        <v>4</v>
      </c>
      <c r="N92">
        <v>6</v>
      </c>
      <c r="O92">
        <v>7</v>
      </c>
      <c r="P92">
        <v>2</v>
      </c>
      <c r="Q92">
        <v>9</v>
      </c>
      <c r="R92">
        <v>9</v>
      </c>
      <c r="S92">
        <v>4</v>
      </c>
      <c r="T92">
        <v>2</v>
      </c>
      <c r="U92">
        <v>5</v>
      </c>
      <c r="V92">
        <v>6</v>
      </c>
      <c r="W92">
        <v>11</v>
      </c>
      <c r="X92">
        <v>4</v>
      </c>
      <c r="Y92">
        <v>4</v>
      </c>
      <c r="Z92">
        <v>6</v>
      </c>
      <c r="AA92">
        <v>9</v>
      </c>
      <c r="AB92">
        <v>9</v>
      </c>
      <c r="AC92">
        <v>8</v>
      </c>
      <c r="AD92">
        <v>4</v>
      </c>
      <c r="AE92">
        <v>9</v>
      </c>
      <c r="AF92">
        <v>8</v>
      </c>
      <c r="AG92">
        <v>7</v>
      </c>
      <c r="AH92">
        <v>3</v>
      </c>
      <c r="AI92">
        <v>5</v>
      </c>
      <c r="AJ92">
        <v>3</v>
      </c>
      <c r="AK92">
        <v>6</v>
      </c>
    </row>
    <row r="93" spans="2:52">
      <c r="B93">
        <v>8</v>
      </c>
      <c r="C93">
        <v>4</v>
      </c>
      <c r="D93">
        <v>3</v>
      </c>
      <c r="E93">
        <v>6</v>
      </c>
      <c r="F93">
        <v>5</v>
      </c>
      <c r="G93">
        <v>6</v>
      </c>
      <c r="H93">
        <v>6</v>
      </c>
      <c r="I93">
        <v>5</v>
      </c>
      <c r="J93">
        <v>6</v>
      </c>
      <c r="K93">
        <v>6</v>
      </c>
      <c r="L93">
        <v>4</v>
      </c>
      <c r="M93">
        <v>2</v>
      </c>
      <c r="N93">
        <v>8</v>
      </c>
      <c r="O93">
        <v>4</v>
      </c>
      <c r="P93">
        <v>2</v>
      </c>
      <c r="Q93">
        <v>8</v>
      </c>
      <c r="R93">
        <v>7</v>
      </c>
      <c r="S93">
        <v>3</v>
      </c>
      <c r="T93">
        <v>8</v>
      </c>
      <c r="U93">
        <v>9</v>
      </c>
      <c r="V93">
        <v>9</v>
      </c>
      <c r="W93">
        <v>8</v>
      </c>
      <c r="X93">
        <v>9</v>
      </c>
      <c r="Y93">
        <v>9</v>
      </c>
      <c r="Z93">
        <v>8</v>
      </c>
      <c r="AA93">
        <v>9</v>
      </c>
      <c r="AB93">
        <v>9</v>
      </c>
      <c r="AC93">
        <v>3</v>
      </c>
      <c r="AD93">
        <v>9</v>
      </c>
      <c r="AE93">
        <v>4</v>
      </c>
      <c r="AF93">
        <v>6</v>
      </c>
      <c r="AG93">
        <v>4</v>
      </c>
      <c r="AH93">
        <v>4</v>
      </c>
      <c r="AI93">
        <v>5</v>
      </c>
      <c r="AJ93">
        <v>2</v>
      </c>
      <c r="AK93">
        <v>6</v>
      </c>
    </row>
    <row r="94" spans="2:52">
      <c r="B94">
        <v>6</v>
      </c>
      <c r="C94">
        <v>4</v>
      </c>
      <c r="D94">
        <v>2</v>
      </c>
      <c r="E94">
        <v>6</v>
      </c>
      <c r="F94">
        <v>5</v>
      </c>
      <c r="G94">
        <v>6</v>
      </c>
      <c r="H94">
        <v>6</v>
      </c>
      <c r="I94">
        <v>9</v>
      </c>
      <c r="J94">
        <v>3</v>
      </c>
      <c r="K94">
        <v>6</v>
      </c>
      <c r="L94">
        <v>3</v>
      </c>
      <c r="M94">
        <v>7</v>
      </c>
      <c r="N94">
        <v>6</v>
      </c>
      <c r="O94">
        <v>4</v>
      </c>
      <c r="P94">
        <v>4</v>
      </c>
      <c r="Q94">
        <v>8</v>
      </c>
      <c r="R94">
        <v>7</v>
      </c>
      <c r="S94">
        <v>3</v>
      </c>
      <c r="T94">
        <v>9</v>
      </c>
      <c r="U94">
        <v>9</v>
      </c>
      <c r="V94">
        <v>4</v>
      </c>
      <c r="W94">
        <v>1</v>
      </c>
      <c r="X94">
        <v>3</v>
      </c>
      <c r="Y94">
        <v>4</v>
      </c>
      <c r="Z94">
        <v>8</v>
      </c>
      <c r="AA94">
        <v>9</v>
      </c>
      <c r="AB94">
        <v>9</v>
      </c>
      <c r="AC94">
        <v>3</v>
      </c>
      <c r="AD94">
        <v>9</v>
      </c>
      <c r="AE94">
        <v>4</v>
      </c>
      <c r="AF94">
        <v>3</v>
      </c>
      <c r="AG94">
        <v>4</v>
      </c>
      <c r="AH94">
        <v>3</v>
      </c>
      <c r="AI94">
        <v>2</v>
      </c>
      <c r="AJ94">
        <v>2</v>
      </c>
      <c r="AK94">
        <v>7</v>
      </c>
    </row>
    <row r="95" spans="2:52">
      <c r="B95">
        <v>6</v>
      </c>
      <c r="C95">
        <v>9</v>
      </c>
      <c r="D95">
        <v>2</v>
      </c>
      <c r="E95">
        <v>2</v>
      </c>
      <c r="F95">
        <v>5</v>
      </c>
      <c r="G95">
        <v>6</v>
      </c>
      <c r="H95">
        <v>6</v>
      </c>
      <c r="I95">
        <v>9</v>
      </c>
      <c r="J95">
        <v>3</v>
      </c>
      <c r="K95">
        <v>6</v>
      </c>
      <c r="L95">
        <v>3</v>
      </c>
      <c r="M95">
        <v>7</v>
      </c>
      <c r="N95">
        <v>3</v>
      </c>
      <c r="O95">
        <v>4</v>
      </c>
      <c r="P95">
        <v>3</v>
      </c>
      <c r="Q95">
        <v>6</v>
      </c>
      <c r="R95">
        <v>7</v>
      </c>
      <c r="S95">
        <v>5</v>
      </c>
      <c r="T95">
        <v>6</v>
      </c>
      <c r="U95">
        <v>1</v>
      </c>
      <c r="V95">
        <v>7</v>
      </c>
      <c r="W95">
        <v>5</v>
      </c>
      <c r="X95">
        <v>3</v>
      </c>
      <c r="Y95">
        <v>4</v>
      </c>
      <c r="Z95">
        <v>3</v>
      </c>
      <c r="AA95">
        <v>7</v>
      </c>
      <c r="AB95">
        <v>3</v>
      </c>
      <c r="AC95">
        <v>6</v>
      </c>
      <c r="AD95">
        <v>9</v>
      </c>
      <c r="AE95">
        <v>4</v>
      </c>
      <c r="AF95">
        <v>3</v>
      </c>
      <c r="AG95">
        <v>4</v>
      </c>
      <c r="AH95">
        <v>2</v>
      </c>
      <c r="AI95">
        <v>2</v>
      </c>
      <c r="AJ95">
        <v>2</v>
      </c>
      <c r="AK95">
        <v>6</v>
      </c>
    </row>
    <row r="96" spans="2:52">
      <c r="B96">
        <v>6</v>
      </c>
      <c r="C96">
        <v>9</v>
      </c>
      <c r="D96">
        <v>3</v>
      </c>
      <c r="E96">
        <v>6</v>
      </c>
      <c r="F96">
        <v>5</v>
      </c>
      <c r="G96">
        <v>6</v>
      </c>
      <c r="H96">
        <v>5</v>
      </c>
      <c r="I96">
        <v>2</v>
      </c>
      <c r="J96">
        <v>1</v>
      </c>
      <c r="K96">
        <v>6</v>
      </c>
      <c r="L96">
        <v>3</v>
      </c>
      <c r="M96">
        <v>7</v>
      </c>
      <c r="N96">
        <v>6</v>
      </c>
      <c r="O96">
        <v>4</v>
      </c>
      <c r="P96">
        <v>2</v>
      </c>
      <c r="Q96">
        <v>3</v>
      </c>
      <c r="R96">
        <v>4</v>
      </c>
      <c r="S96">
        <v>3</v>
      </c>
      <c r="T96">
        <v>6</v>
      </c>
      <c r="U96">
        <v>1</v>
      </c>
      <c r="V96">
        <v>7</v>
      </c>
      <c r="W96">
        <v>9</v>
      </c>
      <c r="X96">
        <v>8</v>
      </c>
      <c r="Y96">
        <v>8</v>
      </c>
      <c r="Z96">
        <v>6</v>
      </c>
      <c r="AA96">
        <v>4</v>
      </c>
      <c r="AB96">
        <v>5</v>
      </c>
      <c r="AC96">
        <v>1</v>
      </c>
      <c r="AD96">
        <v>9</v>
      </c>
      <c r="AE96">
        <v>2</v>
      </c>
      <c r="AF96">
        <v>3</v>
      </c>
      <c r="AG96">
        <v>4</v>
      </c>
      <c r="AH96">
        <v>2</v>
      </c>
      <c r="AI96">
        <v>6</v>
      </c>
      <c r="AJ96">
        <v>9</v>
      </c>
      <c r="AK96">
        <v>9</v>
      </c>
    </row>
    <row r="97" spans="2:37">
      <c r="B97">
        <v>8</v>
      </c>
      <c r="C97">
        <v>9</v>
      </c>
      <c r="D97">
        <v>9</v>
      </c>
      <c r="E97">
        <v>2</v>
      </c>
      <c r="F97">
        <v>1</v>
      </c>
      <c r="G97">
        <v>6</v>
      </c>
      <c r="H97">
        <v>2</v>
      </c>
      <c r="I97">
        <v>2</v>
      </c>
      <c r="J97">
        <v>1</v>
      </c>
      <c r="K97">
        <v>7</v>
      </c>
      <c r="L97">
        <v>2</v>
      </c>
      <c r="M97">
        <v>7</v>
      </c>
      <c r="N97">
        <v>3</v>
      </c>
      <c r="O97">
        <v>4</v>
      </c>
      <c r="P97">
        <v>2</v>
      </c>
      <c r="Q97">
        <v>6</v>
      </c>
      <c r="R97">
        <v>4</v>
      </c>
      <c r="S97">
        <v>2</v>
      </c>
      <c r="T97">
        <v>6</v>
      </c>
      <c r="U97">
        <v>1</v>
      </c>
      <c r="V97">
        <v>7</v>
      </c>
      <c r="W97">
        <v>6</v>
      </c>
      <c r="X97">
        <v>7</v>
      </c>
      <c r="Y97">
        <v>5</v>
      </c>
      <c r="Z97">
        <v>6</v>
      </c>
      <c r="AA97">
        <v>4</v>
      </c>
      <c r="AB97">
        <v>5</v>
      </c>
      <c r="AC97">
        <v>6</v>
      </c>
      <c r="AD97">
        <v>9</v>
      </c>
      <c r="AE97">
        <v>4</v>
      </c>
      <c r="AF97">
        <v>6</v>
      </c>
      <c r="AG97">
        <v>8</v>
      </c>
      <c r="AH97">
        <v>5</v>
      </c>
      <c r="AI97">
        <v>8</v>
      </c>
      <c r="AJ97">
        <v>9</v>
      </c>
      <c r="AK97">
        <v>9</v>
      </c>
    </row>
    <row r="98" spans="2:37">
      <c r="B98">
        <v>9</v>
      </c>
      <c r="C98">
        <v>9</v>
      </c>
      <c r="D98">
        <v>4</v>
      </c>
      <c r="E98">
        <v>6</v>
      </c>
      <c r="F98">
        <v>1</v>
      </c>
      <c r="G98">
        <v>6</v>
      </c>
      <c r="H98">
        <v>5</v>
      </c>
      <c r="I98">
        <v>2</v>
      </c>
      <c r="J98">
        <v>1</v>
      </c>
      <c r="K98">
        <v>8</v>
      </c>
      <c r="L98">
        <v>4</v>
      </c>
      <c r="M98">
        <v>5</v>
      </c>
      <c r="N98">
        <v>6</v>
      </c>
      <c r="O98">
        <v>8</v>
      </c>
      <c r="P98">
        <v>5</v>
      </c>
      <c r="Q98">
        <v>3</v>
      </c>
      <c r="R98">
        <v>4</v>
      </c>
      <c r="S98">
        <v>2</v>
      </c>
      <c r="T98">
        <v>2</v>
      </c>
      <c r="U98">
        <v>1</v>
      </c>
      <c r="V98">
        <v>6</v>
      </c>
      <c r="W98">
        <v>8</v>
      </c>
      <c r="X98">
        <v>4</v>
      </c>
      <c r="Y98">
        <v>5</v>
      </c>
      <c r="Z98">
        <v>6</v>
      </c>
      <c r="AA98">
        <v>4</v>
      </c>
      <c r="AB98">
        <v>5</v>
      </c>
      <c r="AC98">
        <v>2</v>
      </c>
      <c r="AD98">
        <v>9</v>
      </c>
      <c r="AE98">
        <v>7</v>
      </c>
      <c r="AF98">
        <v>6</v>
      </c>
      <c r="AG98">
        <v>8</v>
      </c>
      <c r="AH98">
        <v>5</v>
      </c>
      <c r="AI98">
        <v>8</v>
      </c>
      <c r="AJ98">
        <v>9</v>
      </c>
      <c r="AK98">
        <v>9</v>
      </c>
    </row>
    <row r="99" spans="2:37">
      <c r="B99">
        <v>8</v>
      </c>
      <c r="C99">
        <v>7</v>
      </c>
      <c r="D99">
        <v>3</v>
      </c>
      <c r="E99">
        <v>6</v>
      </c>
      <c r="F99">
        <v>1</v>
      </c>
      <c r="G99">
        <v>7</v>
      </c>
      <c r="H99">
        <v>5</v>
      </c>
      <c r="I99">
        <v>1</v>
      </c>
      <c r="J99">
        <v>6</v>
      </c>
      <c r="K99">
        <v>8</v>
      </c>
      <c r="L99">
        <v>9</v>
      </c>
      <c r="M99">
        <v>9</v>
      </c>
      <c r="N99">
        <v>6</v>
      </c>
      <c r="O99">
        <v>8</v>
      </c>
      <c r="P99">
        <v>2</v>
      </c>
      <c r="Q99">
        <v>6</v>
      </c>
      <c r="R99">
        <v>4</v>
      </c>
      <c r="S99">
        <v>5</v>
      </c>
      <c r="T99">
        <v>10</v>
      </c>
      <c r="U99">
        <v>1</v>
      </c>
      <c r="V99">
        <v>6</v>
      </c>
      <c r="W99">
        <v>8</v>
      </c>
      <c r="X99">
        <v>4</v>
      </c>
      <c r="Y99">
        <v>3</v>
      </c>
      <c r="Z99">
        <v>6</v>
      </c>
      <c r="AA99">
        <v>4</v>
      </c>
      <c r="AB99">
        <v>2</v>
      </c>
      <c r="AC99">
        <v>5</v>
      </c>
      <c r="AD99">
        <v>3</v>
      </c>
      <c r="AE99">
        <v>1</v>
      </c>
      <c r="AF99">
        <v>6</v>
      </c>
      <c r="AG99">
        <v>8</v>
      </c>
      <c r="AH99">
        <v>2</v>
      </c>
      <c r="AI99">
        <v>9</v>
      </c>
      <c r="AJ99">
        <v>9</v>
      </c>
      <c r="AK99">
        <v>4</v>
      </c>
    </row>
    <row r="100" spans="2:37">
      <c r="B100">
        <v>8</v>
      </c>
      <c r="C100">
        <v>7</v>
      </c>
      <c r="D100">
        <v>3</v>
      </c>
      <c r="E100">
        <v>2</v>
      </c>
      <c r="F100">
        <v>1</v>
      </c>
      <c r="G100">
        <v>7</v>
      </c>
      <c r="H100">
        <v>10</v>
      </c>
      <c r="I100">
        <v>1</v>
      </c>
      <c r="J100">
        <v>6</v>
      </c>
      <c r="K100">
        <v>6</v>
      </c>
      <c r="L100">
        <v>9</v>
      </c>
      <c r="M100">
        <v>9</v>
      </c>
      <c r="N100">
        <v>6</v>
      </c>
      <c r="O100">
        <v>8</v>
      </c>
      <c r="P100">
        <v>2</v>
      </c>
      <c r="Q100">
        <v>6</v>
      </c>
      <c r="R100">
        <v>4</v>
      </c>
      <c r="S100">
        <v>2</v>
      </c>
      <c r="T100">
        <v>2</v>
      </c>
      <c r="U100">
        <v>2</v>
      </c>
      <c r="V100">
        <v>7</v>
      </c>
      <c r="W100">
        <v>8</v>
      </c>
      <c r="X100">
        <v>7</v>
      </c>
      <c r="Y100">
        <v>5</v>
      </c>
      <c r="Z100">
        <v>8</v>
      </c>
      <c r="AA100">
        <v>4</v>
      </c>
      <c r="AB100">
        <v>5</v>
      </c>
      <c r="AC100">
        <v>3</v>
      </c>
      <c r="AD100">
        <v>2</v>
      </c>
      <c r="AE100">
        <v>4</v>
      </c>
      <c r="AF100">
        <v>6</v>
      </c>
      <c r="AG100">
        <v>8</v>
      </c>
      <c r="AH100">
        <v>8</v>
      </c>
      <c r="AI100">
        <v>8</v>
      </c>
      <c r="AJ100">
        <v>9</v>
      </c>
      <c r="AK100">
        <v>1</v>
      </c>
    </row>
    <row r="101" spans="2:37">
      <c r="B101">
        <v>3</v>
      </c>
      <c r="C101">
        <v>4</v>
      </c>
      <c r="D101">
        <v>3</v>
      </c>
      <c r="E101">
        <v>2</v>
      </c>
      <c r="F101">
        <v>1</v>
      </c>
      <c r="G101">
        <v>6</v>
      </c>
      <c r="H101">
        <v>2</v>
      </c>
      <c r="I101">
        <v>1</v>
      </c>
      <c r="J101">
        <v>7</v>
      </c>
      <c r="K101">
        <v>3</v>
      </c>
      <c r="L101">
        <v>4</v>
      </c>
      <c r="M101">
        <v>2</v>
      </c>
      <c r="N101">
        <v>9</v>
      </c>
      <c r="O101">
        <v>4</v>
      </c>
      <c r="P101">
        <v>3</v>
      </c>
      <c r="Q101">
        <v>8</v>
      </c>
      <c r="R101">
        <v>4</v>
      </c>
      <c r="S101">
        <v>5</v>
      </c>
      <c r="T101">
        <v>2</v>
      </c>
      <c r="U101">
        <v>1</v>
      </c>
      <c r="V101">
        <v>6</v>
      </c>
      <c r="W101">
        <v>6</v>
      </c>
      <c r="X101">
        <v>7</v>
      </c>
      <c r="Y101">
        <v>2</v>
      </c>
      <c r="Z101">
        <v>8</v>
      </c>
      <c r="AA101">
        <v>4</v>
      </c>
      <c r="AB101">
        <v>5</v>
      </c>
      <c r="AC101">
        <v>4</v>
      </c>
      <c r="AD101">
        <v>2</v>
      </c>
      <c r="AE101">
        <v>7</v>
      </c>
      <c r="AF101">
        <v>6</v>
      </c>
      <c r="AG101">
        <v>8</v>
      </c>
      <c r="AH101">
        <v>8</v>
      </c>
      <c r="AI101">
        <v>2</v>
      </c>
      <c r="AJ101">
        <v>3</v>
      </c>
      <c r="AK101">
        <v>7</v>
      </c>
    </row>
    <row r="102" spans="2:37">
      <c r="B102">
        <v>6</v>
      </c>
      <c r="C102">
        <v>4</v>
      </c>
      <c r="D102">
        <v>2</v>
      </c>
      <c r="E102">
        <v>2</v>
      </c>
      <c r="F102">
        <v>1</v>
      </c>
      <c r="G102">
        <v>6</v>
      </c>
      <c r="H102">
        <v>6</v>
      </c>
      <c r="I102">
        <v>1</v>
      </c>
      <c r="J102">
        <v>7</v>
      </c>
      <c r="K102">
        <v>3</v>
      </c>
      <c r="L102">
        <v>4</v>
      </c>
      <c r="M102">
        <v>4</v>
      </c>
      <c r="N102">
        <v>6</v>
      </c>
      <c r="O102">
        <v>4</v>
      </c>
      <c r="P102">
        <v>3</v>
      </c>
      <c r="Q102">
        <v>8</v>
      </c>
      <c r="R102">
        <v>4</v>
      </c>
      <c r="S102">
        <v>5</v>
      </c>
      <c r="T102">
        <v>2</v>
      </c>
      <c r="U102">
        <v>1</v>
      </c>
      <c r="V102">
        <v>6</v>
      </c>
      <c r="W102">
        <v>6</v>
      </c>
      <c r="X102">
        <v>7</v>
      </c>
      <c r="Y102">
        <v>5</v>
      </c>
      <c r="Z102">
        <v>6</v>
      </c>
      <c r="AA102">
        <v>9</v>
      </c>
      <c r="AB102">
        <v>9</v>
      </c>
      <c r="AC102">
        <v>8</v>
      </c>
      <c r="AD102">
        <v>9</v>
      </c>
      <c r="AE102">
        <v>9</v>
      </c>
      <c r="AF102">
        <v>6</v>
      </c>
      <c r="AG102">
        <v>7</v>
      </c>
      <c r="AH102">
        <v>8</v>
      </c>
      <c r="AI102">
        <v>7</v>
      </c>
      <c r="AJ102">
        <v>3</v>
      </c>
      <c r="AK102">
        <v>9</v>
      </c>
    </row>
    <row r="103" spans="2:37">
      <c r="B103">
        <v>3</v>
      </c>
      <c r="C103">
        <v>4</v>
      </c>
      <c r="D103">
        <v>2</v>
      </c>
      <c r="E103">
        <v>2</v>
      </c>
      <c r="F103">
        <v>5</v>
      </c>
      <c r="G103">
        <v>6</v>
      </c>
      <c r="H103">
        <v>6</v>
      </c>
      <c r="I103">
        <v>1</v>
      </c>
      <c r="J103">
        <v>7</v>
      </c>
      <c r="K103">
        <v>9</v>
      </c>
      <c r="L103">
        <v>4</v>
      </c>
      <c r="M103">
        <v>4</v>
      </c>
      <c r="N103">
        <v>8</v>
      </c>
      <c r="O103">
        <v>4</v>
      </c>
      <c r="P103">
        <v>2</v>
      </c>
      <c r="Q103">
        <v>2</v>
      </c>
      <c r="R103">
        <v>1</v>
      </c>
      <c r="S103">
        <v>6</v>
      </c>
      <c r="T103">
        <v>2</v>
      </c>
      <c r="U103">
        <v>1</v>
      </c>
      <c r="V103">
        <v>7</v>
      </c>
      <c r="W103">
        <v>6</v>
      </c>
      <c r="X103">
        <v>7</v>
      </c>
      <c r="Y103">
        <v>2</v>
      </c>
      <c r="Z103">
        <v>6</v>
      </c>
      <c r="AA103">
        <v>9</v>
      </c>
      <c r="AB103">
        <v>9</v>
      </c>
      <c r="AC103">
        <v>9</v>
      </c>
      <c r="AD103">
        <v>9</v>
      </c>
      <c r="AE103">
        <v>4</v>
      </c>
      <c r="AF103">
        <v>6</v>
      </c>
      <c r="AG103">
        <v>7</v>
      </c>
      <c r="AH103">
        <v>2</v>
      </c>
      <c r="AI103">
        <v>7</v>
      </c>
      <c r="AJ103">
        <v>3</v>
      </c>
      <c r="AK103">
        <v>7</v>
      </c>
    </row>
    <row r="104" spans="2:37">
      <c r="B104">
        <v>6</v>
      </c>
      <c r="C104">
        <v>4</v>
      </c>
      <c r="D104">
        <v>5</v>
      </c>
      <c r="E104">
        <v>2</v>
      </c>
      <c r="F104">
        <v>5</v>
      </c>
      <c r="G104">
        <v>6</v>
      </c>
      <c r="H104">
        <v>10</v>
      </c>
      <c r="I104">
        <v>1</v>
      </c>
      <c r="J104">
        <v>7</v>
      </c>
      <c r="K104">
        <v>6</v>
      </c>
      <c r="L104">
        <v>4</v>
      </c>
      <c r="M104">
        <v>3</v>
      </c>
      <c r="N104">
        <v>6</v>
      </c>
      <c r="O104">
        <v>4</v>
      </c>
      <c r="P104">
        <v>3</v>
      </c>
      <c r="Q104">
        <v>2</v>
      </c>
      <c r="R104">
        <v>1</v>
      </c>
      <c r="S104">
        <v>6</v>
      </c>
      <c r="T104">
        <v>7</v>
      </c>
      <c r="U104">
        <v>6</v>
      </c>
      <c r="V104">
        <v>7</v>
      </c>
      <c r="W104">
        <v>6</v>
      </c>
      <c r="X104">
        <v>4</v>
      </c>
      <c r="Y104">
        <v>4</v>
      </c>
      <c r="Z104">
        <v>1</v>
      </c>
      <c r="AA104">
        <v>9</v>
      </c>
      <c r="AB104">
        <v>7</v>
      </c>
      <c r="AC104">
        <v>7</v>
      </c>
      <c r="AD104">
        <v>3</v>
      </c>
      <c r="AE104">
        <v>4</v>
      </c>
      <c r="AF104">
        <v>6</v>
      </c>
      <c r="AG104">
        <v>7</v>
      </c>
      <c r="AH104">
        <v>2</v>
      </c>
      <c r="AI104">
        <v>2</v>
      </c>
      <c r="AJ104">
        <v>3</v>
      </c>
      <c r="AK104">
        <v>7</v>
      </c>
    </row>
    <row r="105" spans="2:37">
      <c r="B105">
        <v>6</v>
      </c>
      <c r="C105">
        <v>4</v>
      </c>
      <c r="D105">
        <v>5</v>
      </c>
      <c r="E105">
        <v>2</v>
      </c>
      <c r="F105">
        <v>5</v>
      </c>
      <c r="G105">
        <v>6</v>
      </c>
      <c r="H105">
        <v>4</v>
      </c>
      <c r="I105">
        <v>1</v>
      </c>
      <c r="J105">
        <v>7</v>
      </c>
      <c r="K105">
        <v>6</v>
      </c>
      <c r="L105">
        <v>4</v>
      </c>
      <c r="M105">
        <v>3</v>
      </c>
      <c r="N105">
        <v>6</v>
      </c>
      <c r="O105">
        <v>4</v>
      </c>
      <c r="P105">
        <v>3</v>
      </c>
      <c r="Q105">
        <v>6</v>
      </c>
      <c r="R105">
        <v>8</v>
      </c>
      <c r="S105">
        <v>5</v>
      </c>
      <c r="T105">
        <v>7</v>
      </c>
      <c r="U105">
        <v>6</v>
      </c>
      <c r="V105">
        <v>7</v>
      </c>
      <c r="W105">
        <v>3</v>
      </c>
      <c r="X105">
        <v>4</v>
      </c>
      <c r="Y105">
        <v>3</v>
      </c>
      <c r="Z105">
        <v>8</v>
      </c>
      <c r="AA105">
        <v>4</v>
      </c>
      <c r="AB105">
        <v>2</v>
      </c>
      <c r="AC105">
        <v>6</v>
      </c>
      <c r="AD105">
        <v>2</v>
      </c>
      <c r="AE105">
        <v>7</v>
      </c>
      <c r="AF105">
        <v>3</v>
      </c>
      <c r="AG105">
        <v>7</v>
      </c>
      <c r="AH105">
        <v>5</v>
      </c>
      <c r="AI105">
        <v>7</v>
      </c>
      <c r="AJ105">
        <v>9</v>
      </c>
      <c r="AK105">
        <v>9</v>
      </c>
    </row>
    <row r="106" spans="2:37">
      <c r="B106">
        <v>6</v>
      </c>
      <c r="C106">
        <v>4</v>
      </c>
      <c r="D106">
        <v>2</v>
      </c>
      <c r="E106">
        <v>2</v>
      </c>
      <c r="F106">
        <v>5</v>
      </c>
      <c r="G106">
        <v>6</v>
      </c>
      <c r="H106">
        <v>10</v>
      </c>
      <c r="I106">
        <v>1</v>
      </c>
      <c r="J106">
        <v>7</v>
      </c>
      <c r="K106">
        <v>6</v>
      </c>
      <c r="L106">
        <v>4</v>
      </c>
      <c r="M106">
        <v>3</v>
      </c>
      <c r="N106">
        <v>6</v>
      </c>
      <c r="O106">
        <v>4</v>
      </c>
      <c r="P106">
        <v>3</v>
      </c>
      <c r="Q106">
        <v>6</v>
      </c>
      <c r="R106">
        <v>8</v>
      </c>
      <c r="S106">
        <v>2</v>
      </c>
      <c r="T106">
        <v>7</v>
      </c>
      <c r="U106">
        <v>6</v>
      </c>
      <c r="V106">
        <v>9</v>
      </c>
      <c r="W106">
        <v>6</v>
      </c>
      <c r="X106">
        <v>4</v>
      </c>
      <c r="Y106">
        <v>2</v>
      </c>
      <c r="Z106">
        <v>6</v>
      </c>
      <c r="AA106">
        <v>4</v>
      </c>
      <c r="AB106">
        <v>2</v>
      </c>
      <c r="AC106">
        <v>6</v>
      </c>
      <c r="AD106">
        <v>1</v>
      </c>
      <c r="AE106">
        <v>7</v>
      </c>
      <c r="AF106">
        <v>6</v>
      </c>
      <c r="AG106">
        <v>7</v>
      </c>
      <c r="AH106">
        <v>2</v>
      </c>
      <c r="AI106">
        <v>1</v>
      </c>
      <c r="AJ106">
        <v>4</v>
      </c>
      <c r="AK106">
        <v>4</v>
      </c>
    </row>
    <row r="107" spans="2:37">
      <c r="B107">
        <v>8</v>
      </c>
      <c r="C107">
        <v>4</v>
      </c>
      <c r="D107">
        <v>5</v>
      </c>
      <c r="E107">
        <v>2</v>
      </c>
      <c r="F107">
        <v>5</v>
      </c>
      <c r="G107">
        <v>6</v>
      </c>
      <c r="H107">
        <v>2</v>
      </c>
      <c r="I107">
        <v>1</v>
      </c>
      <c r="J107">
        <v>7</v>
      </c>
      <c r="K107">
        <v>6</v>
      </c>
      <c r="L107">
        <v>4</v>
      </c>
      <c r="M107">
        <v>3</v>
      </c>
      <c r="N107">
        <v>6</v>
      </c>
      <c r="O107">
        <v>4</v>
      </c>
      <c r="P107">
        <v>3</v>
      </c>
      <c r="Q107">
        <v>6</v>
      </c>
      <c r="R107">
        <v>8</v>
      </c>
      <c r="S107">
        <v>8</v>
      </c>
      <c r="T107">
        <v>6</v>
      </c>
      <c r="U107">
        <v>9</v>
      </c>
      <c r="V107">
        <v>9</v>
      </c>
      <c r="W107">
        <v>3</v>
      </c>
      <c r="X107">
        <v>4</v>
      </c>
      <c r="Y107">
        <v>2</v>
      </c>
      <c r="Z107">
        <v>6</v>
      </c>
      <c r="AA107">
        <v>7</v>
      </c>
      <c r="AB107">
        <v>2</v>
      </c>
      <c r="AC107">
        <v>6</v>
      </c>
      <c r="AD107">
        <v>1</v>
      </c>
      <c r="AE107">
        <v>7</v>
      </c>
      <c r="AF107">
        <v>6</v>
      </c>
      <c r="AG107">
        <v>7</v>
      </c>
      <c r="AH107">
        <v>2</v>
      </c>
      <c r="AI107">
        <v>1</v>
      </c>
      <c r="AJ107">
        <v>4</v>
      </c>
      <c r="AK107">
        <v>4</v>
      </c>
    </row>
    <row r="108" spans="2:37">
      <c r="B108">
        <v>8</v>
      </c>
      <c r="C108">
        <v>4</v>
      </c>
      <c r="D108">
        <v>5</v>
      </c>
      <c r="E108">
        <v>2</v>
      </c>
      <c r="F108">
        <v>5</v>
      </c>
      <c r="G108">
        <v>6</v>
      </c>
      <c r="H108">
        <v>2</v>
      </c>
      <c r="I108">
        <v>1</v>
      </c>
      <c r="J108">
        <v>7</v>
      </c>
      <c r="K108">
        <v>6</v>
      </c>
      <c r="L108">
        <v>4</v>
      </c>
      <c r="M108">
        <v>2</v>
      </c>
      <c r="N108">
        <v>6</v>
      </c>
      <c r="O108">
        <v>7</v>
      </c>
      <c r="P108">
        <v>2</v>
      </c>
      <c r="Q108">
        <v>6</v>
      </c>
      <c r="R108">
        <v>8</v>
      </c>
      <c r="S108">
        <v>8</v>
      </c>
      <c r="T108">
        <v>1</v>
      </c>
      <c r="U108">
        <v>9</v>
      </c>
      <c r="V108">
        <v>7</v>
      </c>
      <c r="W108">
        <v>6</v>
      </c>
      <c r="X108">
        <v>4</v>
      </c>
      <c r="Y108">
        <v>5</v>
      </c>
      <c r="Z108">
        <v>6</v>
      </c>
      <c r="AA108">
        <v>4</v>
      </c>
      <c r="AB108">
        <v>2</v>
      </c>
      <c r="AC108">
        <v>6</v>
      </c>
      <c r="AD108">
        <v>1</v>
      </c>
      <c r="AE108">
        <v>7</v>
      </c>
      <c r="AF108">
        <v>6</v>
      </c>
      <c r="AG108">
        <v>7</v>
      </c>
      <c r="AH108">
        <v>2</v>
      </c>
      <c r="AI108">
        <v>11</v>
      </c>
      <c r="AJ108">
        <v>9</v>
      </c>
      <c r="AK108">
        <v>9</v>
      </c>
    </row>
    <row r="109" spans="2:37">
      <c r="B109">
        <v>4</v>
      </c>
      <c r="C109">
        <v>3</v>
      </c>
      <c r="D109">
        <v>4</v>
      </c>
      <c r="E109">
        <v>2</v>
      </c>
      <c r="F109">
        <v>5</v>
      </c>
      <c r="G109">
        <v>6</v>
      </c>
      <c r="H109">
        <v>2</v>
      </c>
      <c r="I109">
        <v>1</v>
      </c>
      <c r="J109">
        <v>7</v>
      </c>
      <c r="K109">
        <v>3</v>
      </c>
      <c r="L109">
        <v>9</v>
      </c>
      <c r="M109">
        <v>4</v>
      </c>
      <c r="N109">
        <v>8</v>
      </c>
      <c r="O109">
        <v>8</v>
      </c>
      <c r="P109">
        <v>3</v>
      </c>
      <c r="Q109">
        <v>6</v>
      </c>
      <c r="R109">
        <v>8</v>
      </c>
      <c r="S109">
        <v>8</v>
      </c>
      <c r="T109">
        <v>2</v>
      </c>
      <c r="U109">
        <v>3</v>
      </c>
      <c r="V109">
        <v>7</v>
      </c>
      <c r="W109">
        <v>6</v>
      </c>
      <c r="X109">
        <v>4</v>
      </c>
      <c r="Y109">
        <v>5</v>
      </c>
      <c r="Z109">
        <v>6</v>
      </c>
      <c r="AA109">
        <v>8</v>
      </c>
      <c r="AB109">
        <v>3</v>
      </c>
      <c r="AC109">
        <v>6</v>
      </c>
      <c r="AD109">
        <v>4</v>
      </c>
      <c r="AE109">
        <v>4</v>
      </c>
      <c r="AF109">
        <v>3</v>
      </c>
      <c r="AG109">
        <v>7</v>
      </c>
      <c r="AH109">
        <v>2</v>
      </c>
      <c r="AI109">
        <v>11</v>
      </c>
      <c r="AJ109">
        <v>9</v>
      </c>
      <c r="AK109">
        <v>4</v>
      </c>
    </row>
    <row r="110" spans="2:37">
      <c r="B110">
        <v>1</v>
      </c>
      <c r="C110">
        <v>3</v>
      </c>
      <c r="D110">
        <v>9</v>
      </c>
      <c r="E110">
        <v>6</v>
      </c>
      <c r="F110">
        <v>5</v>
      </c>
      <c r="G110">
        <v>6</v>
      </c>
      <c r="H110">
        <v>6</v>
      </c>
      <c r="I110">
        <v>1</v>
      </c>
      <c r="J110">
        <v>7</v>
      </c>
      <c r="K110">
        <v>8</v>
      </c>
      <c r="L110">
        <v>6</v>
      </c>
      <c r="M110">
        <v>4</v>
      </c>
      <c r="N110">
        <v>8</v>
      </c>
      <c r="O110">
        <v>7</v>
      </c>
      <c r="P110">
        <v>9</v>
      </c>
      <c r="Q110">
        <v>6</v>
      </c>
      <c r="R110">
        <v>7</v>
      </c>
      <c r="S110">
        <v>2</v>
      </c>
      <c r="T110">
        <v>2</v>
      </c>
      <c r="U110">
        <v>3</v>
      </c>
      <c r="V110">
        <v>7</v>
      </c>
      <c r="W110">
        <v>6</v>
      </c>
      <c r="X110">
        <v>4</v>
      </c>
      <c r="Y110">
        <v>2</v>
      </c>
      <c r="Z110">
        <v>6</v>
      </c>
      <c r="AA110">
        <v>8</v>
      </c>
      <c r="AB110">
        <v>2</v>
      </c>
      <c r="AC110">
        <v>6</v>
      </c>
      <c r="AD110">
        <v>7</v>
      </c>
      <c r="AE110">
        <v>5</v>
      </c>
      <c r="AF110">
        <v>9</v>
      </c>
      <c r="AG110">
        <v>7</v>
      </c>
      <c r="AH110">
        <v>5</v>
      </c>
      <c r="AI110">
        <v>11</v>
      </c>
      <c r="AJ110">
        <v>9</v>
      </c>
      <c r="AK110">
        <v>9</v>
      </c>
    </row>
    <row r="111" spans="2:37">
      <c r="B111">
        <v>5</v>
      </c>
      <c r="C111">
        <v>3</v>
      </c>
      <c r="D111">
        <v>1</v>
      </c>
      <c r="E111">
        <v>4</v>
      </c>
      <c r="F111">
        <v>1</v>
      </c>
      <c r="G111">
        <v>7</v>
      </c>
      <c r="H111">
        <v>2</v>
      </c>
      <c r="I111">
        <v>1</v>
      </c>
      <c r="J111">
        <v>7</v>
      </c>
      <c r="K111">
        <v>3</v>
      </c>
      <c r="L111">
        <v>7</v>
      </c>
      <c r="M111">
        <v>5</v>
      </c>
      <c r="N111">
        <v>8</v>
      </c>
      <c r="O111">
        <v>7</v>
      </c>
      <c r="P111">
        <v>3</v>
      </c>
      <c r="Q111">
        <v>3</v>
      </c>
      <c r="R111">
        <v>7</v>
      </c>
      <c r="S111">
        <v>2</v>
      </c>
      <c r="T111">
        <v>1</v>
      </c>
      <c r="U111">
        <v>3</v>
      </c>
      <c r="V111">
        <v>7</v>
      </c>
      <c r="W111">
        <v>8</v>
      </c>
      <c r="X111">
        <v>4</v>
      </c>
      <c r="Y111">
        <v>5</v>
      </c>
      <c r="Z111">
        <v>3</v>
      </c>
      <c r="AA111">
        <v>8</v>
      </c>
      <c r="AB111">
        <v>3</v>
      </c>
      <c r="AC111">
        <v>7</v>
      </c>
      <c r="AD111">
        <v>6</v>
      </c>
      <c r="AE111">
        <v>7</v>
      </c>
      <c r="AF111">
        <v>6</v>
      </c>
      <c r="AG111">
        <v>7</v>
      </c>
      <c r="AH111">
        <v>2</v>
      </c>
      <c r="AI111">
        <v>7</v>
      </c>
      <c r="AJ111">
        <v>9</v>
      </c>
      <c r="AK111">
        <v>2</v>
      </c>
    </row>
    <row r="112" spans="2:37">
      <c r="B112">
        <v>4</v>
      </c>
      <c r="C112">
        <v>3</v>
      </c>
      <c r="D112">
        <v>4</v>
      </c>
      <c r="E112">
        <v>10</v>
      </c>
      <c r="F112">
        <v>1</v>
      </c>
      <c r="G112">
        <v>7</v>
      </c>
      <c r="H112">
        <v>2</v>
      </c>
      <c r="I112">
        <v>1</v>
      </c>
      <c r="J112">
        <v>7</v>
      </c>
      <c r="K112">
        <v>6</v>
      </c>
      <c r="L112">
        <v>8</v>
      </c>
      <c r="M112">
        <v>2</v>
      </c>
      <c r="N112">
        <v>9</v>
      </c>
      <c r="O112">
        <v>7</v>
      </c>
      <c r="P112">
        <v>3</v>
      </c>
      <c r="Q112">
        <v>6</v>
      </c>
      <c r="R112">
        <v>7</v>
      </c>
      <c r="S112">
        <v>2</v>
      </c>
      <c r="T112">
        <v>5</v>
      </c>
      <c r="U112">
        <v>3</v>
      </c>
      <c r="V112">
        <v>1</v>
      </c>
      <c r="W112">
        <v>8</v>
      </c>
      <c r="X112">
        <v>4</v>
      </c>
      <c r="Y112">
        <v>5</v>
      </c>
      <c r="Z112">
        <v>3</v>
      </c>
      <c r="AA112">
        <v>8</v>
      </c>
      <c r="AB112">
        <v>3</v>
      </c>
      <c r="AC112">
        <v>3</v>
      </c>
      <c r="AD112">
        <v>6</v>
      </c>
      <c r="AE112">
        <v>1</v>
      </c>
      <c r="AF112">
        <v>8</v>
      </c>
      <c r="AG112">
        <v>4</v>
      </c>
      <c r="AH112">
        <v>2</v>
      </c>
      <c r="AI112">
        <v>7</v>
      </c>
      <c r="AJ112">
        <v>9</v>
      </c>
      <c r="AK112">
        <v>4</v>
      </c>
    </row>
    <row r="113" spans="2:37">
      <c r="B113">
        <v>2</v>
      </c>
      <c r="C113">
        <v>1</v>
      </c>
      <c r="D113">
        <v>6</v>
      </c>
      <c r="E113">
        <v>2</v>
      </c>
      <c r="F113">
        <v>1</v>
      </c>
      <c r="G113">
        <v>1</v>
      </c>
      <c r="H113">
        <v>2</v>
      </c>
      <c r="I113">
        <v>1</v>
      </c>
      <c r="J113">
        <v>7</v>
      </c>
      <c r="K113">
        <v>6</v>
      </c>
      <c r="L113">
        <v>7</v>
      </c>
      <c r="M113">
        <v>2</v>
      </c>
      <c r="N113">
        <v>9</v>
      </c>
      <c r="O113">
        <v>7</v>
      </c>
      <c r="P113">
        <v>3</v>
      </c>
      <c r="Q113">
        <v>6</v>
      </c>
      <c r="R113">
        <v>4</v>
      </c>
      <c r="S113">
        <v>2</v>
      </c>
      <c r="T113">
        <v>2</v>
      </c>
      <c r="U113">
        <v>1</v>
      </c>
      <c r="V113">
        <v>1</v>
      </c>
      <c r="W113">
        <v>8</v>
      </c>
      <c r="X113">
        <v>4</v>
      </c>
      <c r="Y113">
        <v>5</v>
      </c>
      <c r="Z113">
        <v>8</v>
      </c>
      <c r="AA113">
        <v>8</v>
      </c>
      <c r="AB113">
        <v>3</v>
      </c>
      <c r="AC113">
        <v>7</v>
      </c>
      <c r="AD113">
        <v>6</v>
      </c>
      <c r="AE113">
        <v>9</v>
      </c>
      <c r="AF113">
        <v>6</v>
      </c>
      <c r="AG113">
        <v>4</v>
      </c>
      <c r="AH113">
        <v>2</v>
      </c>
      <c r="AI113">
        <v>8</v>
      </c>
      <c r="AJ113">
        <v>9</v>
      </c>
      <c r="AK113">
        <v>9</v>
      </c>
    </row>
    <row r="114" spans="2:37">
      <c r="B114">
        <v>1</v>
      </c>
      <c r="C114">
        <v>1</v>
      </c>
      <c r="D114">
        <v>6</v>
      </c>
      <c r="E114">
        <v>2</v>
      </c>
      <c r="F114">
        <v>1</v>
      </c>
      <c r="G114">
        <v>6</v>
      </c>
      <c r="H114">
        <v>2</v>
      </c>
      <c r="I114">
        <v>3</v>
      </c>
      <c r="J114">
        <v>9</v>
      </c>
      <c r="K114">
        <v>6</v>
      </c>
      <c r="L114">
        <v>7</v>
      </c>
      <c r="M114">
        <v>2</v>
      </c>
      <c r="N114">
        <v>9</v>
      </c>
      <c r="O114">
        <v>7</v>
      </c>
      <c r="P114">
        <v>3</v>
      </c>
      <c r="Q114">
        <v>6</v>
      </c>
      <c r="R114">
        <v>8</v>
      </c>
      <c r="S114">
        <v>3</v>
      </c>
      <c r="T114">
        <v>2</v>
      </c>
      <c r="U114">
        <v>1</v>
      </c>
      <c r="V114">
        <v>6</v>
      </c>
      <c r="W114">
        <v>1</v>
      </c>
      <c r="X114">
        <v>4</v>
      </c>
      <c r="Y114">
        <v>4</v>
      </c>
      <c r="Z114">
        <v>3</v>
      </c>
      <c r="AA114">
        <v>4</v>
      </c>
      <c r="AB114">
        <v>4</v>
      </c>
      <c r="AC114">
        <v>7</v>
      </c>
      <c r="AD114">
        <v>6</v>
      </c>
      <c r="AE114">
        <v>7</v>
      </c>
      <c r="AF114">
        <v>6</v>
      </c>
      <c r="AG114">
        <v>7</v>
      </c>
      <c r="AH114">
        <v>2</v>
      </c>
      <c r="AI114">
        <v>6</v>
      </c>
      <c r="AJ114">
        <v>9</v>
      </c>
      <c r="AK114">
        <v>9</v>
      </c>
    </row>
    <row r="115" spans="2:37">
      <c r="B115">
        <v>2</v>
      </c>
      <c r="C115">
        <v>1</v>
      </c>
      <c r="D115">
        <v>6</v>
      </c>
      <c r="E115">
        <v>6</v>
      </c>
      <c r="F115">
        <v>1</v>
      </c>
      <c r="G115">
        <v>6</v>
      </c>
      <c r="H115">
        <v>2</v>
      </c>
      <c r="I115">
        <v>1</v>
      </c>
      <c r="J115">
        <v>1</v>
      </c>
      <c r="K115">
        <v>6</v>
      </c>
      <c r="L115">
        <v>7</v>
      </c>
      <c r="M115">
        <v>2</v>
      </c>
      <c r="N115">
        <v>8</v>
      </c>
      <c r="O115">
        <v>4</v>
      </c>
      <c r="P115">
        <v>3</v>
      </c>
      <c r="Q115">
        <v>6</v>
      </c>
      <c r="R115">
        <v>8</v>
      </c>
      <c r="S115">
        <v>2</v>
      </c>
      <c r="T115">
        <v>1</v>
      </c>
      <c r="U115">
        <v>1</v>
      </c>
      <c r="V115">
        <v>6</v>
      </c>
      <c r="W115">
        <v>1</v>
      </c>
      <c r="X115">
        <v>4</v>
      </c>
      <c r="Y115">
        <v>3</v>
      </c>
      <c r="Z115">
        <v>6</v>
      </c>
      <c r="AA115">
        <v>7</v>
      </c>
      <c r="AB115">
        <v>2</v>
      </c>
      <c r="AC115">
        <v>6</v>
      </c>
      <c r="AD115">
        <v>6</v>
      </c>
      <c r="AE115">
        <v>7</v>
      </c>
      <c r="AF115">
        <v>6</v>
      </c>
      <c r="AG115">
        <v>4</v>
      </c>
      <c r="AH115">
        <v>2</v>
      </c>
      <c r="AI115">
        <v>1</v>
      </c>
      <c r="AJ115">
        <v>9</v>
      </c>
      <c r="AK115">
        <v>7</v>
      </c>
    </row>
    <row r="116" spans="2:37">
      <c r="B116">
        <v>2</v>
      </c>
      <c r="C116">
        <v>1</v>
      </c>
      <c r="D116">
        <v>6</v>
      </c>
      <c r="E116">
        <v>2</v>
      </c>
      <c r="F116">
        <v>1</v>
      </c>
      <c r="G116">
        <v>6</v>
      </c>
      <c r="H116">
        <v>2</v>
      </c>
      <c r="I116">
        <v>1</v>
      </c>
      <c r="J116">
        <v>6</v>
      </c>
      <c r="K116">
        <v>3</v>
      </c>
      <c r="L116">
        <v>4</v>
      </c>
      <c r="M116">
        <v>9</v>
      </c>
      <c r="N116">
        <v>3</v>
      </c>
      <c r="O116">
        <v>7</v>
      </c>
      <c r="P116">
        <v>2</v>
      </c>
      <c r="Q116">
        <v>3</v>
      </c>
      <c r="R116">
        <v>8</v>
      </c>
      <c r="S116">
        <v>3</v>
      </c>
      <c r="T116">
        <v>2</v>
      </c>
      <c r="U116">
        <v>5</v>
      </c>
      <c r="V116">
        <v>6</v>
      </c>
      <c r="W116">
        <v>2</v>
      </c>
      <c r="X116">
        <v>3</v>
      </c>
      <c r="Y116">
        <v>7</v>
      </c>
      <c r="Z116">
        <v>6</v>
      </c>
      <c r="AA116">
        <v>7</v>
      </c>
      <c r="AB116">
        <v>3</v>
      </c>
      <c r="AC116">
        <v>6</v>
      </c>
      <c r="AD116">
        <v>6</v>
      </c>
      <c r="AE116">
        <v>7</v>
      </c>
      <c r="AF116">
        <v>6</v>
      </c>
      <c r="AG116">
        <v>8</v>
      </c>
      <c r="AH116">
        <v>3</v>
      </c>
      <c r="AI116">
        <v>1</v>
      </c>
      <c r="AJ116">
        <v>9</v>
      </c>
      <c r="AK116">
        <v>7</v>
      </c>
    </row>
    <row r="117" spans="2:37">
      <c r="B117">
        <v>6</v>
      </c>
      <c r="C117">
        <v>1</v>
      </c>
      <c r="D117">
        <v>6</v>
      </c>
      <c r="E117">
        <v>6</v>
      </c>
      <c r="F117">
        <v>5</v>
      </c>
      <c r="G117">
        <v>7</v>
      </c>
      <c r="H117">
        <v>6</v>
      </c>
      <c r="I117">
        <v>1</v>
      </c>
      <c r="J117">
        <v>6</v>
      </c>
      <c r="K117">
        <v>9</v>
      </c>
      <c r="L117">
        <v>9</v>
      </c>
      <c r="M117">
        <v>9</v>
      </c>
      <c r="N117">
        <v>3</v>
      </c>
      <c r="O117">
        <v>8</v>
      </c>
      <c r="P117">
        <v>2</v>
      </c>
      <c r="Q117">
        <v>3</v>
      </c>
      <c r="R117">
        <v>8</v>
      </c>
      <c r="S117">
        <v>3</v>
      </c>
      <c r="T117">
        <v>6</v>
      </c>
      <c r="U117">
        <v>5</v>
      </c>
      <c r="V117">
        <v>6</v>
      </c>
      <c r="W117">
        <v>6</v>
      </c>
      <c r="X117">
        <v>8</v>
      </c>
      <c r="Y117">
        <v>5</v>
      </c>
      <c r="Z117">
        <v>3</v>
      </c>
      <c r="AA117">
        <v>7</v>
      </c>
      <c r="AB117">
        <v>2</v>
      </c>
      <c r="AC117">
        <v>7</v>
      </c>
      <c r="AD117">
        <v>2</v>
      </c>
      <c r="AE117">
        <v>9</v>
      </c>
      <c r="AF117">
        <v>6</v>
      </c>
      <c r="AG117">
        <v>8</v>
      </c>
      <c r="AH117">
        <v>2</v>
      </c>
      <c r="AI117">
        <v>4</v>
      </c>
      <c r="AJ117">
        <v>3</v>
      </c>
      <c r="AK117">
        <v>4</v>
      </c>
    </row>
    <row r="118" spans="2:37">
      <c r="B118">
        <v>6</v>
      </c>
      <c r="C118">
        <v>8</v>
      </c>
      <c r="D118">
        <v>5</v>
      </c>
      <c r="E118">
        <v>6</v>
      </c>
      <c r="F118">
        <v>5</v>
      </c>
      <c r="G118">
        <v>6</v>
      </c>
      <c r="H118">
        <v>2</v>
      </c>
      <c r="I118">
        <v>1</v>
      </c>
      <c r="J118">
        <v>6</v>
      </c>
      <c r="K118">
        <v>10</v>
      </c>
      <c r="L118">
        <v>7</v>
      </c>
      <c r="M118">
        <v>3</v>
      </c>
      <c r="N118">
        <v>6</v>
      </c>
      <c r="O118">
        <v>8</v>
      </c>
      <c r="P118">
        <v>8</v>
      </c>
      <c r="Q118">
        <v>8</v>
      </c>
      <c r="R118">
        <v>8</v>
      </c>
      <c r="S118">
        <v>3</v>
      </c>
      <c r="T118">
        <v>6</v>
      </c>
      <c r="U118">
        <v>5</v>
      </c>
      <c r="V118">
        <v>6</v>
      </c>
      <c r="W118">
        <v>6</v>
      </c>
      <c r="X118">
        <v>8</v>
      </c>
      <c r="Y118">
        <v>5</v>
      </c>
      <c r="Z118">
        <v>6</v>
      </c>
      <c r="AA118">
        <v>8</v>
      </c>
      <c r="AB118">
        <v>5</v>
      </c>
      <c r="AC118">
        <v>3</v>
      </c>
      <c r="AD118">
        <v>3</v>
      </c>
      <c r="AE118">
        <v>4</v>
      </c>
      <c r="AF118">
        <v>3</v>
      </c>
      <c r="AG118">
        <v>8</v>
      </c>
      <c r="AH118">
        <v>3</v>
      </c>
      <c r="AI118">
        <v>7</v>
      </c>
      <c r="AJ118">
        <v>3</v>
      </c>
      <c r="AK118">
        <v>7</v>
      </c>
    </row>
    <row r="119" spans="2:37">
      <c r="B119">
        <v>6</v>
      </c>
      <c r="C119">
        <v>8</v>
      </c>
      <c r="D119">
        <v>5</v>
      </c>
      <c r="E119">
        <v>6</v>
      </c>
      <c r="F119">
        <v>5</v>
      </c>
      <c r="G119">
        <v>6</v>
      </c>
      <c r="H119">
        <v>6</v>
      </c>
      <c r="I119">
        <v>5</v>
      </c>
      <c r="J119">
        <v>7</v>
      </c>
      <c r="K119">
        <v>6</v>
      </c>
      <c r="L119">
        <v>7</v>
      </c>
      <c r="M119">
        <v>4</v>
      </c>
      <c r="N119">
        <v>6</v>
      </c>
      <c r="O119">
        <v>7</v>
      </c>
      <c r="P119">
        <v>2</v>
      </c>
      <c r="Q119">
        <v>9</v>
      </c>
      <c r="R119">
        <v>7</v>
      </c>
      <c r="S119">
        <v>3</v>
      </c>
      <c r="T119">
        <v>11</v>
      </c>
      <c r="U119">
        <v>4</v>
      </c>
      <c r="V119">
        <v>8</v>
      </c>
      <c r="W119">
        <v>8</v>
      </c>
      <c r="X119">
        <v>8</v>
      </c>
      <c r="Y119">
        <v>5</v>
      </c>
      <c r="Z119">
        <v>8</v>
      </c>
      <c r="AA119">
        <v>8</v>
      </c>
      <c r="AB119">
        <v>5</v>
      </c>
      <c r="AC119">
        <v>3</v>
      </c>
      <c r="AD119">
        <v>3</v>
      </c>
      <c r="AE119">
        <v>2</v>
      </c>
      <c r="AF119">
        <v>3</v>
      </c>
      <c r="AG119">
        <v>8</v>
      </c>
      <c r="AH119">
        <v>3</v>
      </c>
      <c r="AI119">
        <v>6</v>
      </c>
      <c r="AJ119">
        <v>3</v>
      </c>
      <c r="AK119">
        <v>7</v>
      </c>
    </row>
    <row r="120" spans="2:37">
      <c r="B120">
        <v>6</v>
      </c>
      <c r="C120">
        <v>8</v>
      </c>
      <c r="D120">
        <v>2</v>
      </c>
      <c r="E120">
        <v>2</v>
      </c>
      <c r="F120">
        <v>5</v>
      </c>
      <c r="G120">
        <v>6</v>
      </c>
      <c r="H120">
        <v>6</v>
      </c>
      <c r="I120">
        <v>5</v>
      </c>
      <c r="J120">
        <v>6</v>
      </c>
      <c r="K120">
        <v>6</v>
      </c>
      <c r="L120">
        <v>7</v>
      </c>
      <c r="M120">
        <v>2</v>
      </c>
      <c r="N120">
        <v>6</v>
      </c>
      <c r="O120">
        <v>7</v>
      </c>
      <c r="P120">
        <v>2</v>
      </c>
      <c r="Q120">
        <v>3</v>
      </c>
      <c r="R120">
        <v>4</v>
      </c>
      <c r="S120">
        <v>4</v>
      </c>
      <c r="T120">
        <v>8</v>
      </c>
      <c r="U120">
        <v>9</v>
      </c>
      <c r="V120">
        <v>1</v>
      </c>
      <c r="W120">
        <v>6</v>
      </c>
      <c r="X120">
        <v>8</v>
      </c>
      <c r="Y120">
        <v>2</v>
      </c>
      <c r="Z120">
        <v>6</v>
      </c>
      <c r="AA120">
        <v>8</v>
      </c>
      <c r="AB120">
        <v>5</v>
      </c>
      <c r="AC120">
        <v>2</v>
      </c>
      <c r="AD120">
        <v>1</v>
      </c>
      <c r="AE120">
        <v>7</v>
      </c>
      <c r="AF120">
        <v>8</v>
      </c>
      <c r="AG120">
        <v>8</v>
      </c>
      <c r="AH120">
        <v>3</v>
      </c>
      <c r="AI120">
        <v>2</v>
      </c>
      <c r="AJ120">
        <v>3</v>
      </c>
      <c r="AK120">
        <v>7</v>
      </c>
    </row>
    <row r="121" spans="2:37">
      <c r="B121">
        <v>6</v>
      </c>
      <c r="C121">
        <v>8</v>
      </c>
      <c r="D121">
        <v>2</v>
      </c>
      <c r="E121">
        <v>2</v>
      </c>
      <c r="F121">
        <v>5</v>
      </c>
      <c r="G121">
        <v>6</v>
      </c>
      <c r="H121">
        <v>2</v>
      </c>
      <c r="I121">
        <v>5</v>
      </c>
      <c r="J121">
        <v>6</v>
      </c>
      <c r="K121">
        <v>6</v>
      </c>
      <c r="L121">
        <v>4</v>
      </c>
      <c r="M121">
        <v>2</v>
      </c>
      <c r="N121">
        <v>3</v>
      </c>
      <c r="O121">
        <v>4</v>
      </c>
      <c r="P121">
        <v>2</v>
      </c>
      <c r="Q121">
        <v>3</v>
      </c>
      <c r="R121">
        <v>4</v>
      </c>
      <c r="S121">
        <v>4</v>
      </c>
      <c r="T121">
        <v>9</v>
      </c>
      <c r="U121">
        <v>3</v>
      </c>
      <c r="V121">
        <v>4</v>
      </c>
      <c r="W121">
        <v>6</v>
      </c>
      <c r="X121">
        <v>8</v>
      </c>
      <c r="Y121">
        <v>2</v>
      </c>
      <c r="Z121">
        <v>6</v>
      </c>
      <c r="AA121">
        <v>7</v>
      </c>
      <c r="AB121">
        <v>5</v>
      </c>
      <c r="AC121">
        <v>2</v>
      </c>
      <c r="AD121">
        <v>1</v>
      </c>
      <c r="AE121">
        <v>7</v>
      </c>
      <c r="AF121">
        <v>8</v>
      </c>
      <c r="AG121">
        <v>7</v>
      </c>
      <c r="AH121">
        <v>9</v>
      </c>
      <c r="AI121">
        <v>2</v>
      </c>
      <c r="AJ121">
        <v>3</v>
      </c>
      <c r="AK121">
        <v>7</v>
      </c>
    </row>
    <row r="122" spans="2:37">
      <c r="B122">
        <v>6</v>
      </c>
      <c r="C122">
        <v>8</v>
      </c>
      <c r="D122">
        <v>8</v>
      </c>
      <c r="E122">
        <v>2</v>
      </c>
      <c r="F122">
        <v>5</v>
      </c>
      <c r="G122">
        <v>6</v>
      </c>
      <c r="H122">
        <v>2</v>
      </c>
      <c r="I122">
        <v>5</v>
      </c>
      <c r="J122">
        <v>6</v>
      </c>
      <c r="K122">
        <v>8</v>
      </c>
      <c r="L122">
        <v>4</v>
      </c>
      <c r="M122">
        <v>9</v>
      </c>
      <c r="N122">
        <v>1</v>
      </c>
      <c r="O122">
        <v>4</v>
      </c>
      <c r="P122">
        <v>2</v>
      </c>
      <c r="Q122">
        <v>6</v>
      </c>
      <c r="R122">
        <v>8</v>
      </c>
      <c r="S122">
        <v>3</v>
      </c>
      <c r="T122">
        <v>6</v>
      </c>
      <c r="U122">
        <v>3</v>
      </c>
      <c r="V122">
        <v>2</v>
      </c>
      <c r="W122">
        <v>6</v>
      </c>
      <c r="X122">
        <v>4</v>
      </c>
      <c r="Y122">
        <v>2</v>
      </c>
      <c r="Z122">
        <v>6</v>
      </c>
      <c r="AA122">
        <v>7</v>
      </c>
      <c r="AB122">
        <v>5</v>
      </c>
      <c r="AC122">
        <v>8</v>
      </c>
      <c r="AD122">
        <v>4</v>
      </c>
      <c r="AE122">
        <v>5</v>
      </c>
      <c r="AF122">
        <v>6</v>
      </c>
      <c r="AG122">
        <v>8</v>
      </c>
      <c r="AH122">
        <v>3</v>
      </c>
      <c r="AI122">
        <v>1</v>
      </c>
      <c r="AJ122">
        <v>3</v>
      </c>
      <c r="AK122">
        <v>7</v>
      </c>
    </row>
    <row r="123" spans="2:37">
      <c r="B123">
        <v>6</v>
      </c>
      <c r="C123">
        <v>8</v>
      </c>
      <c r="D123">
        <v>8</v>
      </c>
      <c r="E123">
        <v>2</v>
      </c>
      <c r="F123">
        <v>5</v>
      </c>
      <c r="G123">
        <v>6</v>
      </c>
      <c r="H123">
        <v>2</v>
      </c>
      <c r="I123">
        <v>5</v>
      </c>
      <c r="J123">
        <v>6</v>
      </c>
      <c r="K123">
        <v>6</v>
      </c>
      <c r="L123">
        <v>4</v>
      </c>
      <c r="M123">
        <v>9</v>
      </c>
      <c r="N123">
        <v>6</v>
      </c>
      <c r="O123">
        <v>7</v>
      </c>
      <c r="P123">
        <v>2</v>
      </c>
      <c r="Q123">
        <v>6</v>
      </c>
      <c r="R123">
        <v>7</v>
      </c>
      <c r="S123">
        <v>2</v>
      </c>
      <c r="T123">
        <v>2</v>
      </c>
      <c r="U123">
        <v>3</v>
      </c>
      <c r="V123">
        <v>7</v>
      </c>
      <c r="W123">
        <v>6</v>
      </c>
      <c r="X123">
        <v>7</v>
      </c>
      <c r="Y123">
        <v>2</v>
      </c>
      <c r="Z123">
        <v>6</v>
      </c>
      <c r="AA123">
        <v>7</v>
      </c>
      <c r="AB123">
        <v>2</v>
      </c>
      <c r="AC123">
        <v>6</v>
      </c>
      <c r="AD123">
        <v>3</v>
      </c>
      <c r="AE123">
        <v>7</v>
      </c>
      <c r="AF123">
        <v>6</v>
      </c>
      <c r="AG123">
        <v>7</v>
      </c>
      <c r="AH123">
        <v>2</v>
      </c>
      <c r="AI123">
        <v>5</v>
      </c>
      <c r="AJ123">
        <v>3</v>
      </c>
      <c r="AK123">
        <v>1</v>
      </c>
    </row>
    <row r="124" spans="2:37">
      <c r="B124">
        <v>6</v>
      </c>
      <c r="C124">
        <v>8</v>
      </c>
      <c r="D124">
        <v>8</v>
      </c>
      <c r="E124">
        <v>2</v>
      </c>
      <c r="F124">
        <v>5</v>
      </c>
      <c r="G124">
        <v>6</v>
      </c>
      <c r="H124">
        <v>2</v>
      </c>
      <c r="I124">
        <v>5</v>
      </c>
      <c r="J124">
        <v>6</v>
      </c>
      <c r="K124">
        <v>6</v>
      </c>
      <c r="L124">
        <v>4</v>
      </c>
      <c r="M124">
        <v>4</v>
      </c>
      <c r="N124">
        <v>6</v>
      </c>
      <c r="O124">
        <v>4</v>
      </c>
      <c r="P124">
        <v>2</v>
      </c>
      <c r="Q124">
        <v>6</v>
      </c>
      <c r="R124">
        <v>7</v>
      </c>
      <c r="S124">
        <v>3</v>
      </c>
      <c r="T124">
        <v>2</v>
      </c>
      <c r="U124">
        <v>3</v>
      </c>
      <c r="V124">
        <v>7</v>
      </c>
      <c r="W124">
        <v>6</v>
      </c>
      <c r="X124">
        <v>4</v>
      </c>
      <c r="Y124">
        <v>2</v>
      </c>
      <c r="Z124">
        <v>3</v>
      </c>
      <c r="AA124">
        <v>7</v>
      </c>
      <c r="AB124">
        <v>2</v>
      </c>
      <c r="AC124">
        <v>2</v>
      </c>
      <c r="AD124">
        <v>3</v>
      </c>
      <c r="AE124">
        <v>7</v>
      </c>
      <c r="AF124">
        <v>6</v>
      </c>
      <c r="AG124">
        <v>7</v>
      </c>
      <c r="AH124">
        <v>3</v>
      </c>
      <c r="AI124">
        <v>5</v>
      </c>
      <c r="AJ124">
        <v>3</v>
      </c>
      <c r="AK124">
        <v>1</v>
      </c>
    </row>
    <row r="125" spans="2:37">
      <c r="B125">
        <v>6</v>
      </c>
      <c r="C125">
        <v>7</v>
      </c>
      <c r="D125">
        <v>2</v>
      </c>
      <c r="E125">
        <v>2</v>
      </c>
      <c r="F125">
        <v>1</v>
      </c>
      <c r="G125">
        <v>6</v>
      </c>
      <c r="H125">
        <v>2</v>
      </c>
      <c r="I125">
        <v>5</v>
      </c>
      <c r="J125">
        <v>6</v>
      </c>
      <c r="K125">
        <v>11</v>
      </c>
      <c r="L125">
        <v>4</v>
      </c>
      <c r="M125">
        <v>4</v>
      </c>
      <c r="N125">
        <v>8</v>
      </c>
      <c r="O125">
        <v>4</v>
      </c>
      <c r="P125">
        <v>9</v>
      </c>
      <c r="Q125">
        <v>6</v>
      </c>
      <c r="R125">
        <v>7</v>
      </c>
      <c r="S125">
        <v>2</v>
      </c>
      <c r="T125">
        <v>2</v>
      </c>
      <c r="U125">
        <v>3</v>
      </c>
      <c r="V125">
        <v>7</v>
      </c>
      <c r="W125">
        <v>6</v>
      </c>
      <c r="X125">
        <v>8</v>
      </c>
      <c r="Y125">
        <v>3</v>
      </c>
      <c r="Z125">
        <v>6</v>
      </c>
      <c r="AA125">
        <v>7</v>
      </c>
      <c r="AB125">
        <v>2</v>
      </c>
      <c r="AC125">
        <v>1</v>
      </c>
      <c r="AD125">
        <v>3</v>
      </c>
      <c r="AE125">
        <v>7</v>
      </c>
      <c r="AF125">
        <v>6</v>
      </c>
      <c r="AG125">
        <v>7</v>
      </c>
      <c r="AH125">
        <v>2</v>
      </c>
      <c r="AI125">
        <v>5</v>
      </c>
      <c r="AJ125">
        <v>6</v>
      </c>
      <c r="AK125">
        <v>6</v>
      </c>
    </row>
    <row r="126" spans="2:37">
      <c r="B126">
        <v>3</v>
      </c>
      <c r="C126">
        <v>7</v>
      </c>
      <c r="D126">
        <v>2</v>
      </c>
      <c r="E126">
        <v>2</v>
      </c>
      <c r="F126">
        <v>1</v>
      </c>
      <c r="G126">
        <v>6</v>
      </c>
      <c r="H126">
        <v>7</v>
      </c>
      <c r="I126">
        <v>3</v>
      </c>
      <c r="J126">
        <v>7</v>
      </c>
      <c r="K126">
        <v>11</v>
      </c>
      <c r="L126">
        <v>4</v>
      </c>
      <c r="M126">
        <v>4</v>
      </c>
      <c r="N126">
        <v>6</v>
      </c>
      <c r="O126">
        <v>4</v>
      </c>
      <c r="P126">
        <v>9</v>
      </c>
      <c r="Q126">
        <v>3</v>
      </c>
      <c r="R126">
        <v>7</v>
      </c>
      <c r="S126">
        <v>2</v>
      </c>
      <c r="T126">
        <v>2</v>
      </c>
      <c r="U126">
        <v>3</v>
      </c>
      <c r="V126">
        <v>7</v>
      </c>
      <c r="W126">
        <v>6</v>
      </c>
      <c r="X126">
        <v>8</v>
      </c>
      <c r="Y126">
        <v>2</v>
      </c>
      <c r="Z126">
        <v>6</v>
      </c>
      <c r="AA126">
        <v>7</v>
      </c>
      <c r="AB126">
        <v>2</v>
      </c>
      <c r="AC126">
        <v>5</v>
      </c>
      <c r="AD126">
        <v>3</v>
      </c>
      <c r="AE126">
        <v>1</v>
      </c>
      <c r="AF126">
        <v>3</v>
      </c>
      <c r="AG126">
        <v>7</v>
      </c>
      <c r="AH126">
        <v>2</v>
      </c>
      <c r="AI126">
        <v>8</v>
      </c>
      <c r="AJ126">
        <v>9</v>
      </c>
      <c r="AK126">
        <v>9</v>
      </c>
    </row>
    <row r="127" spans="2:37">
      <c r="B127">
        <v>6</v>
      </c>
      <c r="C127">
        <v>7</v>
      </c>
      <c r="D127">
        <v>2</v>
      </c>
      <c r="E127">
        <v>2</v>
      </c>
      <c r="F127">
        <v>1</v>
      </c>
      <c r="G127">
        <v>6</v>
      </c>
      <c r="H127">
        <v>2</v>
      </c>
      <c r="I127">
        <v>3</v>
      </c>
      <c r="J127">
        <v>7</v>
      </c>
      <c r="K127">
        <v>6</v>
      </c>
      <c r="L127">
        <v>4</v>
      </c>
      <c r="M127">
        <v>3</v>
      </c>
      <c r="N127">
        <v>6</v>
      </c>
      <c r="O127">
        <v>4</v>
      </c>
      <c r="P127">
        <v>4</v>
      </c>
      <c r="Q127">
        <v>3</v>
      </c>
      <c r="R127">
        <v>8</v>
      </c>
      <c r="S127">
        <v>2</v>
      </c>
      <c r="T127">
        <v>1</v>
      </c>
      <c r="U127">
        <v>2</v>
      </c>
      <c r="V127">
        <v>6</v>
      </c>
      <c r="W127">
        <v>3</v>
      </c>
      <c r="X127">
        <v>8</v>
      </c>
      <c r="Y127">
        <v>3</v>
      </c>
      <c r="Z127">
        <v>6</v>
      </c>
      <c r="AA127">
        <v>7</v>
      </c>
      <c r="AB127">
        <v>2</v>
      </c>
      <c r="AC127">
        <v>5</v>
      </c>
      <c r="AD127">
        <v>3</v>
      </c>
      <c r="AE127">
        <v>1</v>
      </c>
      <c r="AF127">
        <v>3</v>
      </c>
      <c r="AG127">
        <v>8</v>
      </c>
      <c r="AH127">
        <v>2</v>
      </c>
      <c r="AI127">
        <v>7</v>
      </c>
      <c r="AJ127">
        <v>9</v>
      </c>
      <c r="AK127">
        <v>9</v>
      </c>
    </row>
    <row r="128" spans="2:37">
      <c r="B128">
        <v>6</v>
      </c>
      <c r="C128">
        <v>4</v>
      </c>
      <c r="D128">
        <v>2</v>
      </c>
      <c r="E128">
        <v>2</v>
      </c>
      <c r="F128">
        <v>1</v>
      </c>
      <c r="G128">
        <v>6</v>
      </c>
      <c r="H128">
        <v>2</v>
      </c>
      <c r="I128">
        <v>3</v>
      </c>
      <c r="J128">
        <v>7</v>
      </c>
      <c r="K128">
        <v>6</v>
      </c>
      <c r="L128">
        <v>4</v>
      </c>
      <c r="M128">
        <v>2</v>
      </c>
      <c r="N128">
        <v>11</v>
      </c>
      <c r="O128">
        <v>4</v>
      </c>
      <c r="P128">
        <v>4</v>
      </c>
      <c r="Q128">
        <v>9</v>
      </c>
      <c r="R128">
        <v>4</v>
      </c>
      <c r="S128">
        <v>4</v>
      </c>
      <c r="T128">
        <v>2</v>
      </c>
      <c r="U128">
        <v>2</v>
      </c>
      <c r="V128">
        <v>6</v>
      </c>
      <c r="W128">
        <v>3</v>
      </c>
      <c r="X128">
        <v>8</v>
      </c>
      <c r="Y128">
        <v>3</v>
      </c>
      <c r="Z128">
        <v>3</v>
      </c>
      <c r="AA128">
        <v>4</v>
      </c>
      <c r="AB128">
        <v>9</v>
      </c>
      <c r="AC128">
        <v>4</v>
      </c>
      <c r="AD128">
        <v>3</v>
      </c>
      <c r="AE128">
        <v>9</v>
      </c>
      <c r="AF128">
        <v>3</v>
      </c>
      <c r="AG128">
        <v>8</v>
      </c>
      <c r="AH128">
        <v>2</v>
      </c>
      <c r="AI128">
        <v>7</v>
      </c>
      <c r="AJ128">
        <v>9</v>
      </c>
      <c r="AK128">
        <v>9</v>
      </c>
    </row>
    <row r="129" spans="2:37">
      <c r="B129">
        <v>6</v>
      </c>
      <c r="C129">
        <v>8</v>
      </c>
      <c r="D129">
        <v>3</v>
      </c>
      <c r="E129">
        <v>2</v>
      </c>
      <c r="F129">
        <v>5</v>
      </c>
      <c r="G129">
        <v>6</v>
      </c>
      <c r="H129">
        <v>2</v>
      </c>
      <c r="I129">
        <v>3</v>
      </c>
      <c r="J129">
        <v>6</v>
      </c>
      <c r="K129">
        <v>6</v>
      </c>
      <c r="L129">
        <v>9</v>
      </c>
      <c r="M129">
        <v>5</v>
      </c>
      <c r="N129">
        <v>11</v>
      </c>
      <c r="O129">
        <v>4</v>
      </c>
      <c r="P129">
        <v>4</v>
      </c>
      <c r="Q129">
        <v>7</v>
      </c>
      <c r="R129">
        <v>2</v>
      </c>
      <c r="S129">
        <v>7</v>
      </c>
      <c r="T129">
        <v>2</v>
      </c>
      <c r="U129">
        <v>2</v>
      </c>
      <c r="V129">
        <v>7</v>
      </c>
      <c r="W129">
        <v>8</v>
      </c>
      <c r="X129">
        <v>8</v>
      </c>
      <c r="Y129">
        <v>3</v>
      </c>
      <c r="Z129">
        <v>3</v>
      </c>
      <c r="AA129">
        <v>4</v>
      </c>
      <c r="AB129">
        <v>2</v>
      </c>
      <c r="AC129">
        <v>7</v>
      </c>
      <c r="AD129">
        <v>3</v>
      </c>
      <c r="AE129">
        <v>7</v>
      </c>
      <c r="AF129">
        <v>6</v>
      </c>
      <c r="AG129">
        <v>7</v>
      </c>
      <c r="AH129">
        <v>3</v>
      </c>
      <c r="AI129">
        <v>8</v>
      </c>
      <c r="AJ129">
        <v>9</v>
      </c>
      <c r="AK129">
        <v>9</v>
      </c>
    </row>
    <row r="130" spans="2:37">
      <c r="B130">
        <v>6</v>
      </c>
      <c r="C130">
        <v>8</v>
      </c>
      <c r="D130">
        <v>2</v>
      </c>
      <c r="E130">
        <v>2</v>
      </c>
      <c r="F130">
        <v>5</v>
      </c>
      <c r="G130">
        <v>6</v>
      </c>
      <c r="H130">
        <v>6</v>
      </c>
      <c r="I130">
        <v>2</v>
      </c>
      <c r="J130">
        <v>7</v>
      </c>
      <c r="K130">
        <v>6</v>
      </c>
      <c r="L130">
        <v>9</v>
      </c>
      <c r="M130">
        <v>5</v>
      </c>
      <c r="N130">
        <v>6</v>
      </c>
      <c r="O130">
        <v>9</v>
      </c>
      <c r="P130">
        <v>5</v>
      </c>
      <c r="Q130">
        <v>10</v>
      </c>
      <c r="R130">
        <v>5</v>
      </c>
      <c r="S130">
        <v>6</v>
      </c>
      <c r="T130">
        <v>8</v>
      </c>
      <c r="U130">
        <v>9</v>
      </c>
      <c r="V130">
        <v>9</v>
      </c>
      <c r="W130">
        <v>8</v>
      </c>
      <c r="X130">
        <v>7</v>
      </c>
      <c r="Y130">
        <v>9</v>
      </c>
      <c r="Z130">
        <v>3</v>
      </c>
      <c r="AA130">
        <v>4</v>
      </c>
      <c r="AB130">
        <v>2</v>
      </c>
      <c r="AC130">
        <v>2</v>
      </c>
      <c r="AD130">
        <v>1</v>
      </c>
      <c r="AE130">
        <v>6</v>
      </c>
      <c r="AF130">
        <v>3</v>
      </c>
      <c r="AG130">
        <v>7</v>
      </c>
      <c r="AH130">
        <v>2</v>
      </c>
      <c r="AI130">
        <v>8</v>
      </c>
      <c r="AJ130">
        <v>9</v>
      </c>
      <c r="AK130">
        <v>6</v>
      </c>
    </row>
    <row r="131" spans="2:37">
      <c r="B131">
        <v>3</v>
      </c>
      <c r="C131">
        <v>8</v>
      </c>
      <c r="D131">
        <v>3</v>
      </c>
      <c r="E131">
        <v>2</v>
      </c>
      <c r="F131">
        <v>5</v>
      </c>
      <c r="G131">
        <v>6</v>
      </c>
      <c r="H131">
        <v>2</v>
      </c>
      <c r="I131">
        <v>2</v>
      </c>
      <c r="J131">
        <v>7</v>
      </c>
      <c r="K131">
        <v>8</v>
      </c>
      <c r="L131">
        <v>9</v>
      </c>
      <c r="M131">
        <v>2</v>
      </c>
      <c r="N131">
        <v>6</v>
      </c>
      <c r="O131">
        <v>9</v>
      </c>
      <c r="P131">
        <v>5</v>
      </c>
      <c r="Q131">
        <v>6</v>
      </c>
      <c r="R131">
        <v>8</v>
      </c>
      <c r="S131">
        <v>5</v>
      </c>
      <c r="T131">
        <v>7</v>
      </c>
      <c r="U131">
        <v>9</v>
      </c>
      <c r="V131">
        <v>9</v>
      </c>
      <c r="W131">
        <v>3</v>
      </c>
      <c r="X131">
        <v>4</v>
      </c>
      <c r="Y131">
        <v>4</v>
      </c>
      <c r="Z131">
        <v>9</v>
      </c>
      <c r="AA131">
        <v>6</v>
      </c>
      <c r="AB131">
        <v>9</v>
      </c>
      <c r="AC131">
        <v>6</v>
      </c>
      <c r="AD131">
        <v>1</v>
      </c>
      <c r="AE131">
        <v>6</v>
      </c>
      <c r="AF131">
        <v>3</v>
      </c>
      <c r="AG131">
        <v>7</v>
      </c>
      <c r="AH131">
        <v>8</v>
      </c>
      <c r="AI131">
        <v>8</v>
      </c>
      <c r="AJ131">
        <v>9</v>
      </c>
      <c r="AK131">
        <v>9</v>
      </c>
    </row>
    <row r="132" spans="2:37">
      <c r="B132">
        <v>8</v>
      </c>
      <c r="C132">
        <v>8</v>
      </c>
      <c r="D132">
        <v>3</v>
      </c>
      <c r="E132">
        <v>2</v>
      </c>
      <c r="F132">
        <v>5</v>
      </c>
      <c r="G132">
        <v>6</v>
      </c>
      <c r="H132">
        <v>10</v>
      </c>
      <c r="I132">
        <v>2</v>
      </c>
      <c r="J132">
        <v>6</v>
      </c>
      <c r="K132">
        <v>8</v>
      </c>
      <c r="L132">
        <v>9</v>
      </c>
      <c r="M132">
        <v>2</v>
      </c>
      <c r="N132">
        <v>8</v>
      </c>
      <c r="O132">
        <v>9</v>
      </c>
      <c r="P132">
        <v>2</v>
      </c>
      <c r="Q132">
        <v>8</v>
      </c>
      <c r="R132">
        <v>8</v>
      </c>
      <c r="S132">
        <v>5</v>
      </c>
      <c r="T132">
        <v>2</v>
      </c>
      <c r="U132">
        <v>1</v>
      </c>
      <c r="V132">
        <v>6</v>
      </c>
      <c r="W132">
        <v>3</v>
      </c>
      <c r="X132">
        <v>4</v>
      </c>
      <c r="Y132">
        <v>4</v>
      </c>
      <c r="Z132">
        <v>10</v>
      </c>
      <c r="AA132">
        <v>7</v>
      </c>
      <c r="AB132">
        <v>3</v>
      </c>
      <c r="AC132">
        <v>2</v>
      </c>
      <c r="AD132">
        <v>1</v>
      </c>
      <c r="AE132">
        <v>6</v>
      </c>
      <c r="AF132">
        <v>6</v>
      </c>
      <c r="AG132">
        <v>8</v>
      </c>
      <c r="AH132">
        <v>5</v>
      </c>
      <c r="AI132">
        <v>2</v>
      </c>
      <c r="AJ132">
        <v>2</v>
      </c>
      <c r="AK132">
        <v>7</v>
      </c>
    </row>
    <row r="133" spans="2:37">
      <c r="B133">
        <v>3</v>
      </c>
      <c r="C133">
        <v>4</v>
      </c>
      <c r="D133">
        <v>4</v>
      </c>
      <c r="E133">
        <v>2</v>
      </c>
      <c r="F133">
        <v>5</v>
      </c>
      <c r="G133">
        <v>6</v>
      </c>
      <c r="H133">
        <v>6</v>
      </c>
      <c r="I133">
        <v>2</v>
      </c>
      <c r="J133">
        <v>7</v>
      </c>
      <c r="K133">
        <v>6</v>
      </c>
      <c r="L133">
        <v>9</v>
      </c>
      <c r="M133">
        <v>2</v>
      </c>
      <c r="N133">
        <v>8</v>
      </c>
      <c r="O133">
        <v>9</v>
      </c>
      <c r="P133">
        <v>2</v>
      </c>
      <c r="Q133">
        <v>6</v>
      </c>
      <c r="R133">
        <v>8</v>
      </c>
      <c r="S133">
        <v>5</v>
      </c>
      <c r="T133">
        <v>2</v>
      </c>
      <c r="U133">
        <v>1</v>
      </c>
      <c r="V133">
        <v>6</v>
      </c>
      <c r="W133">
        <v>6</v>
      </c>
      <c r="X133">
        <v>7</v>
      </c>
      <c r="Y133">
        <v>3</v>
      </c>
      <c r="Z133">
        <v>6</v>
      </c>
      <c r="AA133">
        <v>7</v>
      </c>
      <c r="AB133">
        <v>4</v>
      </c>
      <c r="AC133">
        <v>7</v>
      </c>
      <c r="AD133">
        <v>2</v>
      </c>
      <c r="AE133">
        <v>7</v>
      </c>
      <c r="AF133">
        <v>6</v>
      </c>
      <c r="AG133">
        <v>8</v>
      </c>
      <c r="AH133">
        <v>5</v>
      </c>
      <c r="AI133">
        <v>2</v>
      </c>
      <c r="AJ133">
        <v>2</v>
      </c>
      <c r="AK133">
        <v>7</v>
      </c>
    </row>
    <row r="134" spans="2:37">
      <c r="B134">
        <v>3</v>
      </c>
      <c r="C134">
        <v>4</v>
      </c>
      <c r="D134">
        <v>4</v>
      </c>
      <c r="E134">
        <v>4</v>
      </c>
      <c r="F134">
        <v>2</v>
      </c>
      <c r="G134">
        <v>6</v>
      </c>
      <c r="H134">
        <v>6</v>
      </c>
      <c r="I134">
        <v>1</v>
      </c>
      <c r="J134">
        <v>7</v>
      </c>
      <c r="K134">
        <v>6</v>
      </c>
      <c r="L134">
        <v>9</v>
      </c>
      <c r="M134">
        <v>2</v>
      </c>
      <c r="N134">
        <v>6</v>
      </c>
      <c r="O134">
        <v>9</v>
      </c>
      <c r="P134">
        <v>2</v>
      </c>
      <c r="Q134">
        <v>6</v>
      </c>
      <c r="R134">
        <v>7</v>
      </c>
      <c r="S134">
        <v>5</v>
      </c>
      <c r="T134">
        <v>11</v>
      </c>
      <c r="U134">
        <v>4</v>
      </c>
      <c r="V134">
        <v>4</v>
      </c>
      <c r="W134">
        <v>6</v>
      </c>
      <c r="X134">
        <v>7</v>
      </c>
      <c r="Y134">
        <v>2</v>
      </c>
      <c r="Z134">
        <v>6</v>
      </c>
      <c r="AA134">
        <v>7</v>
      </c>
      <c r="AB134">
        <v>2</v>
      </c>
      <c r="AC134">
        <v>2</v>
      </c>
      <c r="AD134">
        <v>2</v>
      </c>
      <c r="AE134">
        <v>7</v>
      </c>
      <c r="AF134">
        <v>6</v>
      </c>
      <c r="AG134">
        <v>8</v>
      </c>
      <c r="AH134">
        <v>5</v>
      </c>
      <c r="AI134">
        <v>6</v>
      </c>
      <c r="AJ134">
        <v>9</v>
      </c>
      <c r="AK134">
        <v>5</v>
      </c>
    </row>
    <row r="135" spans="2:37">
      <c r="B135">
        <v>6</v>
      </c>
      <c r="C135">
        <v>7</v>
      </c>
      <c r="D135">
        <v>3</v>
      </c>
      <c r="E135">
        <v>2</v>
      </c>
      <c r="F135">
        <v>2</v>
      </c>
      <c r="G135">
        <v>7</v>
      </c>
      <c r="H135">
        <v>3</v>
      </c>
      <c r="I135">
        <v>6</v>
      </c>
      <c r="J135">
        <v>1</v>
      </c>
      <c r="K135">
        <v>6</v>
      </c>
      <c r="L135">
        <v>9</v>
      </c>
      <c r="M135">
        <v>5</v>
      </c>
      <c r="N135">
        <v>6</v>
      </c>
      <c r="O135">
        <v>9</v>
      </c>
      <c r="P135">
        <v>2</v>
      </c>
      <c r="Q135">
        <v>6</v>
      </c>
      <c r="R135">
        <v>7</v>
      </c>
      <c r="S135">
        <v>5</v>
      </c>
      <c r="T135">
        <v>6</v>
      </c>
      <c r="U135">
        <v>4</v>
      </c>
      <c r="V135">
        <v>3</v>
      </c>
      <c r="W135">
        <v>3</v>
      </c>
      <c r="X135">
        <v>8</v>
      </c>
      <c r="Y135">
        <v>2</v>
      </c>
      <c r="Z135">
        <v>6</v>
      </c>
      <c r="AA135">
        <v>4</v>
      </c>
      <c r="AB135">
        <v>2</v>
      </c>
      <c r="AC135">
        <v>2</v>
      </c>
      <c r="AD135">
        <v>2</v>
      </c>
      <c r="AE135">
        <v>7</v>
      </c>
      <c r="AF135">
        <v>8</v>
      </c>
      <c r="AG135">
        <v>8</v>
      </c>
      <c r="AH135">
        <v>5</v>
      </c>
      <c r="AI135">
        <v>6</v>
      </c>
      <c r="AJ135">
        <v>9</v>
      </c>
      <c r="AK135">
        <v>5</v>
      </c>
    </row>
    <row r="136" spans="2:37">
      <c r="B136">
        <v>6</v>
      </c>
      <c r="C136">
        <v>7</v>
      </c>
      <c r="D136">
        <v>2</v>
      </c>
      <c r="E136">
        <v>10</v>
      </c>
      <c r="F136">
        <v>5</v>
      </c>
      <c r="G136">
        <v>6</v>
      </c>
      <c r="H136">
        <v>6</v>
      </c>
      <c r="I136">
        <v>3</v>
      </c>
      <c r="J136">
        <v>7</v>
      </c>
      <c r="K136">
        <v>6</v>
      </c>
      <c r="L136">
        <v>9</v>
      </c>
      <c r="M136">
        <v>2</v>
      </c>
      <c r="N136">
        <v>6</v>
      </c>
      <c r="O136">
        <v>9</v>
      </c>
      <c r="P136">
        <v>5</v>
      </c>
      <c r="Q136">
        <v>6</v>
      </c>
      <c r="R136">
        <v>7</v>
      </c>
      <c r="S136">
        <v>2</v>
      </c>
      <c r="T136">
        <v>6</v>
      </c>
      <c r="U136">
        <v>4</v>
      </c>
      <c r="V136">
        <v>2</v>
      </c>
      <c r="W136">
        <v>6</v>
      </c>
      <c r="X136">
        <v>8</v>
      </c>
      <c r="Y136">
        <v>8</v>
      </c>
      <c r="Z136">
        <v>8</v>
      </c>
      <c r="AA136">
        <v>4</v>
      </c>
      <c r="AB136">
        <v>9</v>
      </c>
      <c r="AC136">
        <v>7</v>
      </c>
      <c r="AD136">
        <v>9</v>
      </c>
      <c r="AE136">
        <v>1</v>
      </c>
      <c r="AF136">
        <v>6</v>
      </c>
      <c r="AG136">
        <v>8</v>
      </c>
      <c r="AH136">
        <v>5</v>
      </c>
      <c r="AI136">
        <v>8</v>
      </c>
      <c r="AJ136">
        <v>9</v>
      </c>
      <c r="AK136">
        <v>2</v>
      </c>
    </row>
    <row r="137" spans="2:37">
      <c r="B137">
        <v>3</v>
      </c>
      <c r="C137">
        <v>7</v>
      </c>
      <c r="D137">
        <v>2</v>
      </c>
      <c r="E137">
        <v>2</v>
      </c>
      <c r="F137">
        <v>1</v>
      </c>
      <c r="G137">
        <v>6</v>
      </c>
      <c r="H137">
        <v>6</v>
      </c>
      <c r="I137">
        <v>3</v>
      </c>
      <c r="J137">
        <v>7</v>
      </c>
      <c r="K137">
        <v>6</v>
      </c>
      <c r="L137">
        <v>9</v>
      </c>
      <c r="M137">
        <v>2</v>
      </c>
      <c r="N137">
        <v>6</v>
      </c>
      <c r="O137">
        <v>9</v>
      </c>
      <c r="P137">
        <v>2</v>
      </c>
      <c r="Q137">
        <v>6</v>
      </c>
      <c r="R137">
        <v>7</v>
      </c>
      <c r="S137">
        <v>2</v>
      </c>
      <c r="T137">
        <v>6</v>
      </c>
      <c r="U137">
        <v>9</v>
      </c>
      <c r="V137">
        <v>2</v>
      </c>
      <c r="W137">
        <v>8</v>
      </c>
      <c r="X137">
        <v>8</v>
      </c>
      <c r="Y137">
        <v>5</v>
      </c>
      <c r="Z137">
        <v>6</v>
      </c>
      <c r="AA137">
        <v>4</v>
      </c>
      <c r="AB137">
        <v>9</v>
      </c>
      <c r="AC137">
        <v>4</v>
      </c>
      <c r="AD137">
        <v>2</v>
      </c>
      <c r="AE137">
        <v>1</v>
      </c>
      <c r="AF137">
        <v>6</v>
      </c>
      <c r="AG137">
        <v>7</v>
      </c>
      <c r="AH137">
        <v>5</v>
      </c>
      <c r="AI137">
        <v>6</v>
      </c>
      <c r="AJ137">
        <v>9</v>
      </c>
      <c r="AK137">
        <v>2</v>
      </c>
    </row>
    <row r="138" spans="2:37">
      <c r="B138">
        <v>2</v>
      </c>
      <c r="C138">
        <v>3</v>
      </c>
      <c r="D138">
        <v>7</v>
      </c>
      <c r="E138">
        <v>6</v>
      </c>
      <c r="F138">
        <v>5</v>
      </c>
      <c r="G138">
        <v>6</v>
      </c>
      <c r="H138">
        <v>2</v>
      </c>
      <c r="I138">
        <v>1</v>
      </c>
      <c r="J138">
        <v>7</v>
      </c>
      <c r="K138">
        <v>6</v>
      </c>
      <c r="L138">
        <v>9</v>
      </c>
      <c r="M138">
        <v>2</v>
      </c>
      <c r="N138">
        <v>6</v>
      </c>
      <c r="O138">
        <v>9</v>
      </c>
      <c r="P138">
        <v>2</v>
      </c>
      <c r="Q138">
        <v>6</v>
      </c>
      <c r="R138">
        <v>7</v>
      </c>
      <c r="S138">
        <v>2</v>
      </c>
      <c r="T138">
        <v>6</v>
      </c>
      <c r="U138">
        <v>9</v>
      </c>
      <c r="V138">
        <v>2</v>
      </c>
      <c r="W138">
        <v>6</v>
      </c>
      <c r="X138">
        <v>8</v>
      </c>
      <c r="Y138">
        <v>5</v>
      </c>
      <c r="Z138">
        <v>6</v>
      </c>
      <c r="AA138">
        <v>4</v>
      </c>
      <c r="AB138">
        <v>4</v>
      </c>
      <c r="AC138">
        <v>3</v>
      </c>
      <c r="AD138">
        <v>4</v>
      </c>
      <c r="AE138">
        <v>4</v>
      </c>
      <c r="AF138">
        <v>6</v>
      </c>
      <c r="AG138">
        <v>7</v>
      </c>
      <c r="AH138">
        <v>5</v>
      </c>
      <c r="AI138">
        <v>6</v>
      </c>
      <c r="AJ138">
        <v>9</v>
      </c>
      <c r="AK138">
        <v>2</v>
      </c>
    </row>
    <row r="139" spans="2:37">
      <c r="B139">
        <v>7</v>
      </c>
      <c r="C139">
        <v>2</v>
      </c>
      <c r="D139">
        <v>7</v>
      </c>
      <c r="E139">
        <v>2</v>
      </c>
      <c r="F139">
        <v>5</v>
      </c>
      <c r="G139">
        <v>6</v>
      </c>
      <c r="H139">
        <v>2</v>
      </c>
      <c r="I139">
        <v>1</v>
      </c>
      <c r="J139">
        <v>7</v>
      </c>
      <c r="K139">
        <v>9</v>
      </c>
      <c r="L139">
        <v>9</v>
      </c>
      <c r="M139">
        <v>5</v>
      </c>
      <c r="N139">
        <v>6</v>
      </c>
      <c r="O139">
        <v>9</v>
      </c>
      <c r="P139">
        <v>2</v>
      </c>
      <c r="Q139">
        <v>3</v>
      </c>
      <c r="R139">
        <v>4</v>
      </c>
      <c r="S139">
        <v>9</v>
      </c>
      <c r="T139">
        <v>6</v>
      </c>
      <c r="U139">
        <v>9</v>
      </c>
      <c r="V139">
        <v>5</v>
      </c>
      <c r="W139">
        <v>8</v>
      </c>
      <c r="X139">
        <v>8</v>
      </c>
      <c r="Y139">
        <v>5</v>
      </c>
      <c r="Z139">
        <v>11</v>
      </c>
      <c r="AA139">
        <v>4</v>
      </c>
      <c r="AB139">
        <v>4</v>
      </c>
      <c r="AC139">
        <v>6</v>
      </c>
      <c r="AD139">
        <v>8</v>
      </c>
      <c r="AE139">
        <v>5</v>
      </c>
      <c r="AF139">
        <v>6</v>
      </c>
      <c r="AG139">
        <v>7</v>
      </c>
      <c r="AH139">
        <v>2</v>
      </c>
      <c r="AI139">
        <v>6</v>
      </c>
      <c r="AJ139">
        <v>9</v>
      </c>
      <c r="AK139">
        <v>5</v>
      </c>
    </row>
    <row r="140" spans="2:37">
      <c r="B140">
        <v>10</v>
      </c>
      <c r="C140">
        <v>5</v>
      </c>
      <c r="D140">
        <v>6</v>
      </c>
      <c r="E140">
        <v>2</v>
      </c>
      <c r="F140">
        <v>1</v>
      </c>
      <c r="G140">
        <v>6</v>
      </c>
      <c r="H140">
        <v>2</v>
      </c>
      <c r="I140">
        <v>1</v>
      </c>
      <c r="J140">
        <v>6</v>
      </c>
      <c r="K140">
        <v>9</v>
      </c>
      <c r="L140">
        <v>9</v>
      </c>
      <c r="M140">
        <v>5</v>
      </c>
      <c r="N140">
        <v>9</v>
      </c>
      <c r="O140">
        <v>9</v>
      </c>
      <c r="P140">
        <v>5</v>
      </c>
      <c r="Q140">
        <v>3</v>
      </c>
      <c r="R140">
        <v>4</v>
      </c>
      <c r="S140">
        <v>2</v>
      </c>
      <c r="T140">
        <v>6</v>
      </c>
      <c r="U140">
        <v>9</v>
      </c>
      <c r="V140">
        <v>2</v>
      </c>
      <c r="W140">
        <v>6</v>
      </c>
      <c r="X140">
        <v>8</v>
      </c>
      <c r="Y140">
        <v>5</v>
      </c>
      <c r="Z140">
        <v>11</v>
      </c>
      <c r="AA140">
        <v>4</v>
      </c>
      <c r="AB140">
        <v>4</v>
      </c>
      <c r="AC140">
        <v>8</v>
      </c>
      <c r="AD140">
        <v>8</v>
      </c>
      <c r="AE140">
        <v>5</v>
      </c>
      <c r="AF140">
        <v>3</v>
      </c>
      <c r="AG140">
        <v>7</v>
      </c>
      <c r="AH140">
        <v>2</v>
      </c>
      <c r="AI140">
        <v>6</v>
      </c>
      <c r="AJ140">
        <v>9</v>
      </c>
      <c r="AK140">
        <v>2</v>
      </c>
    </row>
    <row r="141" spans="2:37">
      <c r="B141">
        <v>8</v>
      </c>
      <c r="C141">
        <v>8</v>
      </c>
      <c r="D141">
        <v>5</v>
      </c>
      <c r="E141">
        <v>2</v>
      </c>
      <c r="F141">
        <v>1</v>
      </c>
      <c r="G141">
        <v>1</v>
      </c>
      <c r="H141">
        <v>2</v>
      </c>
      <c r="I141">
        <v>1</v>
      </c>
      <c r="J141">
        <v>6</v>
      </c>
      <c r="K141">
        <v>9</v>
      </c>
      <c r="L141">
        <v>9</v>
      </c>
      <c r="M141">
        <v>5</v>
      </c>
      <c r="N141">
        <v>9</v>
      </c>
      <c r="O141">
        <v>9</v>
      </c>
      <c r="P141">
        <v>5</v>
      </c>
      <c r="Q141">
        <v>3</v>
      </c>
      <c r="R141">
        <v>4</v>
      </c>
      <c r="S141">
        <v>2</v>
      </c>
      <c r="T141">
        <v>6</v>
      </c>
      <c r="U141">
        <v>9</v>
      </c>
      <c r="V141">
        <v>2</v>
      </c>
      <c r="W141">
        <v>6</v>
      </c>
      <c r="X141">
        <v>7</v>
      </c>
      <c r="Y141">
        <v>5</v>
      </c>
      <c r="Z141">
        <v>6</v>
      </c>
      <c r="AA141">
        <v>9</v>
      </c>
      <c r="AB141">
        <v>5</v>
      </c>
      <c r="AC141">
        <v>4</v>
      </c>
      <c r="AD141">
        <v>3</v>
      </c>
      <c r="AE141">
        <v>1</v>
      </c>
      <c r="AF141">
        <v>6</v>
      </c>
      <c r="AG141">
        <v>7</v>
      </c>
      <c r="AH141">
        <v>2</v>
      </c>
      <c r="AI141">
        <v>6</v>
      </c>
      <c r="AJ141">
        <v>9</v>
      </c>
      <c r="AK141">
        <v>2</v>
      </c>
    </row>
    <row r="142" spans="2:37">
      <c r="B142">
        <v>8</v>
      </c>
      <c r="C142">
        <v>8</v>
      </c>
      <c r="D142">
        <v>5</v>
      </c>
      <c r="E142">
        <v>2</v>
      </c>
      <c r="F142">
        <v>1</v>
      </c>
      <c r="G142">
        <v>6</v>
      </c>
      <c r="H142">
        <v>2</v>
      </c>
      <c r="I142">
        <v>2</v>
      </c>
      <c r="J142">
        <v>6</v>
      </c>
      <c r="K142">
        <v>8</v>
      </c>
      <c r="L142">
        <v>9</v>
      </c>
      <c r="M142">
        <v>5</v>
      </c>
      <c r="N142">
        <v>9</v>
      </c>
      <c r="O142">
        <v>9</v>
      </c>
      <c r="P142">
        <v>5</v>
      </c>
      <c r="Q142">
        <v>1</v>
      </c>
      <c r="R142">
        <v>4</v>
      </c>
      <c r="S142">
        <v>2</v>
      </c>
      <c r="T142">
        <v>9</v>
      </c>
      <c r="U142">
        <v>9</v>
      </c>
      <c r="V142">
        <v>5</v>
      </c>
      <c r="W142">
        <v>6</v>
      </c>
      <c r="X142">
        <v>7</v>
      </c>
      <c r="Y142">
        <v>5</v>
      </c>
      <c r="Z142">
        <v>6</v>
      </c>
      <c r="AA142">
        <v>9</v>
      </c>
      <c r="AB142">
        <v>5</v>
      </c>
      <c r="AC142">
        <v>7</v>
      </c>
      <c r="AD142">
        <v>3</v>
      </c>
      <c r="AE142">
        <v>9</v>
      </c>
      <c r="AF142">
        <v>6</v>
      </c>
      <c r="AG142">
        <v>7</v>
      </c>
      <c r="AH142">
        <v>2</v>
      </c>
      <c r="AI142">
        <v>6</v>
      </c>
      <c r="AJ142">
        <v>9</v>
      </c>
      <c r="AK142">
        <v>2</v>
      </c>
    </row>
    <row r="143" spans="2:37">
      <c r="B143">
        <v>6</v>
      </c>
      <c r="C143">
        <v>7</v>
      </c>
      <c r="D143">
        <v>5</v>
      </c>
      <c r="E143">
        <v>1</v>
      </c>
      <c r="F143">
        <v>1</v>
      </c>
      <c r="G143">
        <v>6</v>
      </c>
      <c r="H143">
        <v>2</v>
      </c>
      <c r="I143">
        <v>1</v>
      </c>
      <c r="J143">
        <v>1</v>
      </c>
      <c r="K143">
        <v>6</v>
      </c>
      <c r="L143">
        <v>9</v>
      </c>
      <c r="M143">
        <v>5</v>
      </c>
      <c r="N143">
        <v>8</v>
      </c>
      <c r="O143">
        <v>9</v>
      </c>
      <c r="P143">
        <v>5</v>
      </c>
      <c r="Q143">
        <v>10</v>
      </c>
      <c r="R143">
        <v>7</v>
      </c>
      <c r="S143">
        <v>3</v>
      </c>
      <c r="T143">
        <v>9</v>
      </c>
      <c r="U143">
        <v>9</v>
      </c>
      <c r="V143">
        <v>5</v>
      </c>
      <c r="W143">
        <v>6</v>
      </c>
      <c r="X143">
        <v>7</v>
      </c>
      <c r="Y143">
        <v>2</v>
      </c>
      <c r="Z143">
        <v>8</v>
      </c>
      <c r="AA143">
        <v>9</v>
      </c>
      <c r="AB143">
        <v>2</v>
      </c>
      <c r="AC143">
        <v>7</v>
      </c>
      <c r="AD143">
        <v>3</v>
      </c>
      <c r="AE143">
        <v>7</v>
      </c>
      <c r="AF143">
        <v>6</v>
      </c>
      <c r="AG143">
        <v>7</v>
      </c>
      <c r="AH143">
        <v>2</v>
      </c>
      <c r="AI143">
        <v>9</v>
      </c>
      <c r="AJ143">
        <v>9</v>
      </c>
      <c r="AK143">
        <v>5</v>
      </c>
    </row>
    <row r="144" spans="2:37">
      <c r="B144">
        <v>3</v>
      </c>
      <c r="C144">
        <v>7</v>
      </c>
      <c r="D144">
        <v>2</v>
      </c>
      <c r="E144">
        <v>2</v>
      </c>
      <c r="F144">
        <v>1</v>
      </c>
      <c r="G144">
        <v>6</v>
      </c>
      <c r="H144">
        <v>2</v>
      </c>
      <c r="I144">
        <v>1</v>
      </c>
      <c r="J144">
        <v>6</v>
      </c>
      <c r="K144">
        <v>6</v>
      </c>
      <c r="L144">
        <v>9</v>
      </c>
      <c r="M144">
        <v>5</v>
      </c>
      <c r="N144">
        <v>6</v>
      </c>
      <c r="O144">
        <v>9</v>
      </c>
      <c r="P144">
        <v>5</v>
      </c>
      <c r="Q144">
        <v>6</v>
      </c>
      <c r="R144">
        <v>7</v>
      </c>
      <c r="S144">
        <v>4</v>
      </c>
      <c r="T144">
        <v>8</v>
      </c>
      <c r="U144">
        <v>9</v>
      </c>
      <c r="V144">
        <v>5</v>
      </c>
      <c r="W144">
        <v>3</v>
      </c>
      <c r="X144">
        <v>7</v>
      </c>
      <c r="Y144">
        <v>2</v>
      </c>
      <c r="Z144">
        <v>8</v>
      </c>
      <c r="AA144">
        <v>9</v>
      </c>
      <c r="AB144">
        <v>2</v>
      </c>
      <c r="AC144">
        <v>7</v>
      </c>
      <c r="AD144">
        <v>3</v>
      </c>
      <c r="AE144">
        <v>4</v>
      </c>
      <c r="AF144">
        <v>3</v>
      </c>
      <c r="AG144">
        <v>4</v>
      </c>
      <c r="AH144">
        <v>9</v>
      </c>
      <c r="AI144">
        <v>9</v>
      </c>
      <c r="AJ144">
        <v>9</v>
      </c>
      <c r="AK144">
        <v>5</v>
      </c>
    </row>
    <row r="145" spans="2:37">
      <c r="B145">
        <v>6</v>
      </c>
      <c r="C145">
        <v>7</v>
      </c>
      <c r="D145">
        <v>2</v>
      </c>
      <c r="E145">
        <v>2</v>
      </c>
      <c r="F145">
        <v>1</v>
      </c>
      <c r="G145">
        <v>6</v>
      </c>
      <c r="H145">
        <v>2</v>
      </c>
      <c r="I145">
        <v>1</v>
      </c>
      <c r="J145">
        <v>6</v>
      </c>
      <c r="K145">
        <v>6</v>
      </c>
      <c r="L145">
        <v>9</v>
      </c>
      <c r="M145">
        <v>5</v>
      </c>
      <c r="N145">
        <v>6</v>
      </c>
      <c r="O145">
        <v>9</v>
      </c>
      <c r="P145">
        <v>5</v>
      </c>
      <c r="Q145">
        <v>6</v>
      </c>
      <c r="R145">
        <v>7</v>
      </c>
      <c r="S145">
        <v>2</v>
      </c>
      <c r="T145">
        <v>6</v>
      </c>
      <c r="U145">
        <v>9</v>
      </c>
      <c r="V145">
        <v>5</v>
      </c>
      <c r="W145">
        <v>6</v>
      </c>
      <c r="X145">
        <v>7</v>
      </c>
      <c r="Y145">
        <v>2</v>
      </c>
      <c r="Z145">
        <v>6</v>
      </c>
      <c r="AA145">
        <v>9</v>
      </c>
      <c r="AB145">
        <v>2</v>
      </c>
      <c r="AC145">
        <v>7</v>
      </c>
      <c r="AD145">
        <v>2</v>
      </c>
      <c r="AE145">
        <v>7</v>
      </c>
      <c r="AF145">
        <v>3</v>
      </c>
      <c r="AG145">
        <v>4</v>
      </c>
      <c r="AH145">
        <v>2</v>
      </c>
      <c r="AI145">
        <v>9</v>
      </c>
      <c r="AJ145">
        <v>9</v>
      </c>
      <c r="AK145">
        <v>5</v>
      </c>
    </row>
    <row r="146" spans="2:37">
      <c r="B146">
        <v>6</v>
      </c>
      <c r="C146">
        <v>7</v>
      </c>
      <c r="D146">
        <v>2</v>
      </c>
      <c r="E146">
        <v>6</v>
      </c>
      <c r="F146">
        <v>1</v>
      </c>
      <c r="G146">
        <v>6</v>
      </c>
      <c r="H146">
        <v>6</v>
      </c>
      <c r="I146">
        <v>1</v>
      </c>
      <c r="J146">
        <v>6</v>
      </c>
      <c r="K146">
        <v>6</v>
      </c>
      <c r="L146">
        <v>9</v>
      </c>
      <c r="M146">
        <v>4</v>
      </c>
      <c r="N146">
        <v>6</v>
      </c>
      <c r="O146">
        <v>9</v>
      </c>
      <c r="P146">
        <v>5</v>
      </c>
      <c r="Q146">
        <v>6</v>
      </c>
      <c r="R146">
        <v>4</v>
      </c>
      <c r="S146">
        <v>9</v>
      </c>
      <c r="T146">
        <v>9</v>
      </c>
      <c r="U146">
        <v>9</v>
      </c>
      <c r="V146">
        <v>4</v>
      </c>
      <c r="W146">
        <v>6</v>
      </c>
      <c r="X146">
        <v>7</v>
      </c>
      <c r="Y146">
        <v>2</v>
      </c>
      <c r="Z146">
        <v>6</v>
      </c>
      <c r="AA146">
        <v>9</v>
      </c>
      <c r="AB146">
        <v>2</v>
      </c>
      <c r="AC146">
        <v>2</v>
      </c>
      <c r="AD146">
        <v>2</v>
      </c>
      <c r="AE146">
        <v>7</v>
      </c>
      <c r="AF146">
        <v>3</v>
      </c>
      <c r="AG146">
        <v>4</v>
      </c>
      <c r="AH146">
        <v>2</v>
      </c>
      <c r="AI146">
        <v>8</v>
      </c>
      <c r="AJ146">
        <v>9</v>
      </c>
      <c r="AK146">
        <v>5</v>
      </c>
    </row>
    <row r="147" spans="2:37">
      <c r="B147">
        <v>6</v>
      </c>
      <c r="C147">
        <v>7</v>
      </c>
      <c r="D147">
        <v>2</v>
      </c>
      <c r="E147">
        <v>2</v>
      </c>
      <c r="F147">
        <v>1</v>
      </c>
      <c r="G147">
        <v>6</v>
      </c>
      <c r="H147">
        <v>5</v>
      </c>
      <c r="I147">
        <v>2</v>
      </c>
      <c r="J147">
        <v>1</v>
      </c>
      <c r="K147">
        <v>8</v>
      </c>
      <c r="L147">
        <v>9</v>
      </c>
      <c r="M147">
        <v>2</v>
      </c>
      <c r="N147">
        <v>6</v>
      </c>
      <c r="O147">
        <v>9</v>
      </c>
      <c r="P147">
        <v>4</v>
      </c>
      <c r="Q147">
        <v>6</v>
      </c>
      <c r="R147">
        <v>4</v>
      </c>
      <c r="S147">
        <v>4</v>
      </c>
      <c r="T147">
        <v>11</v>
      </c>
      <c r="U147">
        <v>9</v>
      </c>
      <c r="V147">
        <v>5</v>
      </c>
      <c r="W147">
        <v>6</v>
      </c>
      <c r="X147">
        <v>7</v>
      </c>
      <c r="Y147">
        <v>2</v>
      </c>
      <c r="Z147">
        <v>6</v>
      </c>
      <c r="AA147">
        <v>9</v>
      </c>
      <c r="AB147">
        <v>2</v>
      </c>
      <c r="AC147">
        <v>10</v>
      </c>
      <c r="AD147">
        <v>7</v>
      </c>
      <c r="AE147">
        <v>3</v>
      </c>
      <c r="AF147">
        <v>1</v>
      </c>
      <c r="AG147">
        <v>4</v>
      </c>
      <c r="AH147">
        <v>2</v>
      </c>
      <c r="AI147">
        <v>6</v>
      </c>
      <c r="AJ147">
        <v>9</v>
      </c>
      <c r="AK147">
        <v>5</v>
      </c>
    </row>
    <row r="148" spans="2:37">
      <c r="B148">
        <v>3</v>
      </c>
      <c r="C148">
        <v>4</v>
      </c>
      <c r="D148">
        <v>2</v>
      </c>
      <c r="E148">
        <v>2</v>
      </c>
      <c r="F148">
        <v>1</v>
      </c>
      <c r="G148">
        <v>6</v>
      </c>
      <c r="H148">
        <v>5</v>
      </c>
      <c r="I148">
        <v>1</v>
      </c>
      <c r="J148">
        <v>1</v>
      </c>
      <c r="K148">
        <v>9</v>
      </c>
      <c r="L148">
        <v>9</v>
      </c>
      <c r="M148">
        <v>4</v>
      </c>
      <c r="N148">
        <v>8</v>
      </c>
      <c r="O148">
        <v>9</v>
      </c>
      <c r="P148">
        <v>2</v>
      </c>
      <c r="Q148">
        <v>11</v>
      </c>
      <c r="R148">
        <v>4</v>
      </c>
      <c r="S148">
        <v>4</v>
      </c>
      <c r="T148">
        <v>9</v>
      </c>
      <c r="U148">
        <v>9</v>
      </c>
      <c r="V148">
        <v>4</v>
      </c>
      <c r="W148">
        <v>3</v>
      </c>
      <c r="X148">
        <v>4</v>
      </c>
      <c r="Y148">
        <v>9</v>
      </c>
      <c r="Z148">
        <v>6</v>
      </c>
      <c r="AA148">
        <v>9</v>
      </c>
      <c r="AB148">
        <v>2</v>
      </c>
      <c r="AC148">
        <v>6</v>
      </c>
      <c r="AD148">
        <v>9</v>
      </c>
      <c r="AE148">
        <v>5</v>
      </c>
      <c r="AF148">
        <v>1</v>
      </c>
      <c r="AG148">
        <v>4</v>
      </c>
      <c r="AH148">
        <v>2</v>
      </c>
      <c r="AI148">
        <v>6</v>
      </c>
      <c r="AJ148">
        <v>9</v>
      </c>
      <c r="AK148">
        <v>5</v>
      </c>
    </row>
    <row r="149" spans="2:37">
      <c r="B149">
        <v>3</v>
      </c>
      <c r="C149">
        <v>4</v>
      </c>
      <c r="D149">
        <v>2</v>
      </c>
      <c r="E149">
        <v>2</v>
      </c>
      <c r="F149">
        <v>1</v>
      </c>
      <c r="G149">
        <v>6</v>
      </c>
      <c r="H149">
        <v>2</v>
      </c>
      <c r="I149">
        <v>5</v>
      </c>
      <c r="J149">
        <v>1</v>
      </c>
      <c r="K149">
        <v>11</v>
      </c>
      <c r="L149">
        <v>9</v>
      </c>
      <c r="M149">
        <v>4</v>
      </c>
      <c r="N149">
        <v>9</v>
      </c>
      <c r="O149">
        <v>9</v>
      </c>
      <c r="P149">
        <v>4</v>
      </c>
      <c r="Q149">
        <v>6</v>
      </c>
      <c r="R149">
        <v>4</v>
      </c>
      <c r="S149">
        <v>2</v>
      </c>
      <c r="T149">
        <v>6</v>
      </c>
      <c r="U149">
        <v>9</v>
      </c>
      <c r="V149">
        <v>4</v>
      </c>
      <c r="W149">
        <v>3</v>
      </c>
      <c r="X149">
        <v>4</v>
      </c>
      <c r="Y149">
        <v>2</v>
      </c>
      <c r="Z149">
        <v>9</v>
      </c>
      <c r="AA149">
        <v>9</v>
      </c>
      <c r="AB149">
        <v>5</v>
      </c>
      <c r="AC149">
        <v>6</v>
      </c>
      <c r="AD149">
        <v>9</v>
      </c>
      <c r="AE149">
        <v>5</v>
      </c>
      <c r="AF149">
        <v>10</v>
      </c>
      <c r="AG149">
        <v>7</v>
      </c>
      <c r="AH149">
        <v>3</v>
      </c>
      <c r="AI149">
        <v>6</v>
      </c>
      <c r="AJ149">
        <v>9</v>
      </c>
      <c r="AK149">
        <v>5</v>
      </c>
    </row>
    <row r="150" spans="2:37">
      <c r="B150">
        <v>1</v>
      </c>
      <c r="C150">
        <v>4</v>
      </c>
      <c r="D150">
        <v>2</v>
      </c>
      <c r="E150">
        <v>2</v>
      </c>
      <c r="F150">
        <v>5</v>
      </c>
      <c r="G150">
        <v>6</v>
      </c>
      <c r="H150">
        <v>6</v>
      </c>
      <c r="I150">
        <v>5</v>
      </c>
      <c r="J150">
        <v>6</v>
      </c>
      <c r="K150">
        <v>11</v>
      </c>
      <c r="L150">
        <v>9</v>
      </c>
      <c r="M150">
        <v>4</v>
      </c>
      <c r="N150">
        <v>11</v>
      </c>
      <c r="O150">
        <v>9</v>
      </c>
      <c r="P150">
        <v>4</v>
      </c>
      <c r="Q150">
        <v>6</v>
      </c>
      <c r="R150">
        <v>9</v>
      </c>
      <c r="S150">
        <v>5</v>
      </c>
      <c r="T150">
        <v>8</v>
      </c>
      <c r="U150">
        <v>9</v>
      </c>
      <c r="V150">
        <v>4</v>
      </c>
      <c r="W150">
        <v>3</v>
      </c>
      <c r="X150">
        <v>4</v>
      </c>
      <c r="Y150">
        <v>2</v>
      </c>
      <c r="Z150">
        <v>9</v>
      </c>
      <c r="AA150">
        <v>9</v>
      </c>
      <c r="AB150">
        <v>5</v>
      </c>
      <c r="AC150">
        <v>8</v>
      </c>
      <c r="AD150">
        <v>9</v>
      </c>
      <c r="AE150">
        <v>2</v>
      </c>
      <c r="AF150">
        <v>6</v>
      </c>
      <c r="AG150">
        <v>7</v>
      </c>
      <c r="AH150">
        <v>4</v>
      </c>
      <c r="AI150">
        <v>6</v>
      </c>
      <c r="AJ150">
        <v>9</v>
      </c>
      <c r="AK150">
        <v>4</v>
      </c>
    </row>
    <row r="151" spans="2:37">
      <c r="B151">
        <v>10</v>
      </c>
      <c r="C151">
        <v>7</v>
      </c>
      <c r="D151">
        <v>3</v>
      </c>
      <c r="E151">
        <v>6</v>
      </c>
      <c r="F151">
        <v>5</v>
      </c>
      <c r="G151">
        <v>7</v>
      </c>
      <c r="H151">
        <v>2</v>
      </c>
      <c r="I151">
        <v>5</v>
      </c>
      <c r="J151">
        <v>6</v>
      </c>
      <c r="K151">
        <v>9</v>
      </c>
      <c r="L151">
        <v>9</v>
      </c>
      <c r="M151">
        <v>4</v>
      </c>
      <c r="N151">
        <v>11</v>
      </c>
      <c r="O151">
        <v>9</v>
      </c>
      <c r="P151">
        <v>4</v>
      </c>
      <c r="Q151">
        <v>8</v>
      </c>
      <c r="R151">
        <v>9</v>
      </c>
      <c r="S151">
        <v>2</v>
      </c>
      <c r="T151">
        <v>1</v>
      </c>
      <c r="U151">
        <v>9</v>
      </c>
      <c r="V151">
        <v>4</v>
      </c>
      <c r="W151">
        <v>1</v>
      </c>
      <c r="X151">
        <v>4</v>
      </c>
      <c r="Y151">
        <v>2</v>
      </c>
      <c r="Z151">
        <v>8</v>
      </c>
      <c r="AA151">
        <v>9</v>
      </c>
      <c r="AB151">
        <v>5</v>
      </c>
      <c r="AC151">
        <v>6</v>
      </c>
      <c r="AD151">
        <v>9</v>
      </c>
      <c r="AE151">
        <v>2</v>
      </c>
      <c r="AF151">
        <v>6</v>
      </c>
      <c r="AG151">
        <v>7</v>
      </c>
      <c r="AH151">
        <v>2</v>
      </c>
      <c r="AI151">
        <v>8</v>
      </c>
      <c r="AJ151">
        <v>9</v>
      </c>
      <c r="AK151">
        <v>2</v>
      </c>
    </row>
    <row r="152" spans="2:37">
      <c r="B152">
        <v>6</v>
      </c>
      <c r="C152">
        <v>7</v>
      </c>
      <c r="D152">
        <v>4</v>
      </c>
      <c r="E152">
        <v>6</v>
      </c>
      <c r="F152">
        <v>5</v>
      </c>
      <c r="G152">
        <v>6</v>
      </c>
      <c r="H152">
        <v>9</v>
      </c>
      <c r="I152">
        <v>3</v>
      </c>
      <c r="J152">
        <v>4</v>
      </c>
      <c r="K152">
        <v>6</v>
      </c>
      <c r="L152">
        <v>9</v>
      </c>
      <c r="M152">
        <v>4</v>
      </c>
      <c r="N152">
        <v>9</v>
      </c>
      <c r="O152">
        <v>9</v>
      </c>
      <c r="P152">
        <v>4</v>
      </c>
      <c r="Q152">
        <v>8</v>
      </c>
      <c r="R152">
        <v>9</v>
      </c>
      <c r="S152">
        <v>2</v>
      </c>
      <c r="T152">
        <v>9</v>
      </c>
      <c r="U152">
        <v>9</v>
      </c>
      <c r="V152">
        <v>4</v>
      </c>
      <c r="W152">
        <v>10</v>
      </c>
      <c r="X152">
        <v>7</v>
      </c>
      <c r="Y152">
        <v>3</v>
      </c>
      <c r="Z152">
        <v>6</v>
      </c>
      <c r="AA152">
        <v>9</v>
      </c>
      <c r="AB152">
        <v>5</v>
      </c>
      <c r="AC152">
        <v>6</v>
      </c>
      <c r="AD152">
        <v>9</v>
      </c>
      <c r="AE152">
        <v>5</v>
      </c>
      <c r="AF152">
        <v>8</v>
      </c>
      <c r="AG152">
        <v>4</v>
      </c>
      <c r="AH152">
        <v>9</v>
      </c>
      <c r="AI152">
        <v>9</v>
      </c>
      <c r="AJ152">
        <v>9</v>
      </c>
      <c r="AK152">
        <v>4</v>
      </c>
    </row>
    <row r="153" spans="2:37">
      <c r="B153">
        <v>6</v>
      </c>
      <c r="C153">
        <v>7</v>
      </c>
      <c r="D153">
        <v>2</v>
      </c>
      <c r="E153">
        <v>6</v>
      </c>
      <c r="F153">
        <v>5</v>
      </c>
      <c r="G153">
        <v>6</v>
      </c>
      <c r="H153">
        <v>9</v>
      </c>
      <c r="I153">
        <v>9</v>
      </c>
      <c r="J153">
        <v>9</v>
      </c>
      <c r="K153">
        <v>8</v>
      </c>
      <c r="L153">
        <v>9</v>
      </c>
      <c r="M153">
        <v>4</v>
      </c>
      <c r="N153">
        <v>1</v>
      </c>
      <c r="O153">
        <v>9</v>
      </c>
      <c r="P153">
        <v>4</v>
      </c>
      <c r="Q153">
        <v>6</v>
      </c>
      <c r="R153">
        <v>9</v>
      </c>
      <c r="S153">
        <v>2</v>
      </c>
      <c r="T153">
        <v>1</v>
      </c>
      <c r="U153">
        <v>9</v>
      </c>
      <c r="V153">
        <v>4</v>
      </c>
      <c r="W153">
        <v>6</v>
      </c>
      <c r="X153">
        <v>7</v>
      </c>
      <c r="Y153">
        <v>4</v>
      </c>
      <c r="Z153">
        <v>6</v>
      </c>
      <c r="AA153">
        <v>9</v>
      </c>
      <c r="AB153">
        <v>5</v>
      </c>
      <c r="AC153">
        <v>6</v>
      </c>
      <c r="AD153">
        <v>9</v>
      </c>
      <c r="AE153">
        <v>5</v>
      </c>
      <c r="AF153">
        <v>6</v>
      </c>
      <c r="AG153">
        <v>4</v>
      </c>
      <c r="AH153">
        <v>9</v>
      </c>
      <c r="AI153">
        <v>11</v>
      </c>
      <c r="AJ153">
        <v>9</v>
      </c>
      <c r="AK153">
        <v>5</v>
      </c>
    </row>
    <row r="154" spans="2:37">
      <c r="B154">
        <v>6</v>
      </c>
      <c r="C154">
        <v>4</v>
      </c>
      <c r="D154">
        <v>9</v>
      </c>
      <c r="E154">
        <v>6</v>
      </c>
      <c r="F154">
        <v>5</v>
      </c>
      <c r="G154">
        <v>6</v>
      </c>
      <c r="H154">
        <v>7</v>
      </c>
      <c r="I154">
        <v>2</v>
      </c>
      <c r="J154">
        <v>7</v>
      </c>
      <c r="K154">
        <v>1</v>
      </c>
      <c r="L154">
        <v>9</v>
      </c>
      <c r="M154">
        <v>4</v>
      </c>
      <c r="N154">
        <v>1</v>
      </c>
      <c r="O154">
        <v>9</v>
      </c>
      <c r="P154">
        <v>3</v>
      </c>
      <c r="Q154">
        <v>6</v>
      </c>
      <c r="R154">
        <v>9</v>
      </c>
      <c r="S154">
        <v>2</v>
      </c>
      <c r="T154">
        <v>4</v>
      </c>
      <c r="U154">
        <v>9</v>
      </c>
      <c r="V154">
        <v>7</v>
      </c>
      <c r="W154">
        <v>6</v>
      </c>
      <c r="X154">
        <v>7</v>
      </c>
      <c r="Y154">
        <v>2</v>
      </c>
      <c r="Z154">
        <v>6</v>
      </c>
      <c r="AA154">
        <v>9</v>
      </c>
      <c r="AB154">
        <v>5</v>
      </c>
      <c r="AC154">
        <v>6</v>
      </c>
      <c r="AD154">
        <v>9</v>
      </c>
      <c r="AE154">
        <v>4</v>
      </c>
      <c r="AF154">
        <v>6</v>
      </c>
      <c r="AG154">
        <v>4</v>
      </c>
      <c r="AH154">
        <v>4</v>
      </c>
      <c r="AI154">
        <v>9</v>
      </c>
      <c r="AJ154">
        <v>9</v>
      </c>
      <c r="AK154">
        <v>4</v>
      </c>
    </row>
    <row r="155" spans="2:37">
      <c r="B155">
        <v>6</v>
      </c>
      <c r="C155">
        <v>4</v>
      </c>
      <c r="D155">
        <v>4</v>
      </c>
      <c r="E155">
        <v>2</v>
      </c>
      <c r="F155">
        <v>5</v>
      </c>
      <c r="G155">
        <v>6</v>
      </c>
      <c r="H155">
        <v>2</v>
      </c>
      <c r="I155">
        <v>1</v>
      </c>
      <c r="J155">
        <v>7</v>
      </c>
      <c r="K155">
        <v>9</v>
      </c>
      <c r="L155">
        <v>9</v>
      </c>
      <c r="M155">
        <v>4</v>
      </c>
      <c r="N155">
        <v>6</v>
      </c>
      <c r="O155">
        <v>7</v>
      </c>
      <c r="P155">
        <v>3</v>
      </c>
      <c r="Q155">
        <v>6</v>
      </c>
      <c r="R155">
        <v>9</v>
      </c>
      <c r="S155">
        <v>2</v>
      </c>
      <c r="T155">
        <v>4</v>
      </c>
      <c r="U155">
        <v>9</v>
      </c>
      <c r="V155">
        <v>4</v>
      </c>
      <c r="W155">
        <v>6</v>
      </c>
      <c r="X155">
        <v>4</v>
      </c>
      <c r="Y155">
        <v>2</v>
      </c>
      <c r="Z155">
        <v>6</v>
      </c>
      <c r="AA155">
        <v>9</v>
      </c>
      <c r="AB155">
        <v>4</v>
      </c>
      <c r="AC155">
        <v>8</v>
      </c>
      <c r="AD155">
        <v>9</v>
      </c>
      <c r="AE155">
        <v>2</v>
      </c>
      <c r="AF155">
        <v>11</v>
      </c>
      <c r="AG155">
        <v>4</v>
      </c>
      <c r="AH155">
        <v>4</v>
      </c>
      <c r="AI155">
        <v>6</v>
      </c>
      <c r="AJ155">
        <v>9</v>
      </c>
      <c r="AK155">
        <v>4</v>
      </c>
    </row>
    <row r="156" spans="2:37">
      <c r="B156">
        <v>11</v>
      </c>
      <c r="C156">
        <v>4</v>
      </c>
      <c r="D156">
        <v>4</v>
      </c>
      <c r="E156">
        <v>2</v>
      </c>
      <c r="F156">
        <v>2</v>
      </c>
      <c r="G156">
        <v>7</v>
      </c>
      <c r="H156">
        <v>2</v>
      </c>
      <c r="I156">
        <v>1</v>
      </c>
      <c r="J156">
        <v>7</v>
      </c>
      <c r="K156">
        <v>1</v>
      </c>
      <c r="L156">
        <v>9</v>
      </c>
      <c r="M156">
        <v>4</v>
      </c>
      <c r="N156">
        <v>6</v>
      </c>
      <c r="O156">
        <v>7</v>
      </c>
      <c r="P156">
        <v>3</v>
      </c>
      <c r="Q156">
        <v>6</v>
      </c>
      <c r="R156">
        <v>9</v>
      </c>
      <c r="S156">
        <v>2</v>
      </c>
      <c r="T156">
        <v>1</v>
      </c>
      <c r="U156">
        <v>9</v>
      </c>
      <c r="V156">
        <v>3</v>
      </c>
      <c r="W156">
        <v>8</v>
      </c>
      <c r="X156">
        <v>4</v>
      </c>
      <c r="Y156">
        <v>9</v>
      </c>
      <c r="Z156">
        <v>8</v>
      </c>
      <c r="AA156">
        <v>9</v>
      </c>
      <c r="AB156">
        <v>2</v>
      </c>
      <c r="AC156">
        <v>7</v>
      </c>
      <c r="AD156">
        <v>9</v>
      </c>
      <c r="AE156">
        <v>4</v>
      </c>
      <c r="AF156">
        <v>6</v>
      </c>
      <c r="AG156">
        <v>9</v>
      </c>
      <c r="AH156">
        <v>5</v>
      </c>
      <c r="AI156">
        <v>8</v>
      </c>
      <c r="AJ156">
        <v>9</v>
      </c>
      <c r="AK156">
        <v>4</v>
      </c>
    </row>
    <row r="157" spans="2:37">
      <c r="B157">
        <v>6</v>
      </c>
      <c r="C157">
        <v>9</v>
      </c>
      <c r="D157">
        <v>5</v>
      </c>
      <c r="E157">
        <v>2</v>
      </c>
      <c r="F157">
        <v>1</v>
      </c>
      <c r="G157">
        <v>7</v>
      </c>
      <c r="H157">
        <v>6</v>
      </c>
      <c r="I157">
        <v>1</v>
      </c>
      <c r="J157">
        <v>6</v>
      </c>
      <c r="K157">
        <v>1</v>
      </c>
      <c r="L157">
        <v>3</v>
      </c>
      <c r="M157">
        <v>1</v>
      </c>
      <c r="N157">
        <v>6</v>
      </c>
      <c r="O157">
        <v>7</v>
      </c>
      <c r="P157">
        <v>8</v>
      </c>
      <c r="Q157">
        <v>6</v>
      </c>
      <c r="R157">
        <v>9</v>
      </c>
      <c r="S157">
        <v>5</v>
      </c>
      <c r="T157">
        <v>3</v>
      </c>
      <c r="U157">
        <v>3</v>
      </c>
      <c r="V157">
        <v>9</v>
      </c>
      <c r="W157">
        <v>6</v>
      </c>
      <c r="X157">
        <v>4</v>
      </c>
      <c r="Y157">
        <v>9</v>
      </c>
      <c r="Z157">
        <v>9</v>
      </c>
      <c r="AA157">
        <v>9</v>
      </c>
      <c r="AB157">
        <v>4</v>
      </c>
      <c r="AC157">
        <v>7</v>
      </c>
      <c r="AD157">
        <v>9</v>
      </c>
      <c r="AE157">
        <v>4</v>
      </c>
      <c r="AF157">
        <v>6</v>
      </c>
      <c r="AG157">
        <v>9</v>
      </c>
      <c r="AH157">
        <v>5</v>
      </c>
      <c r="AI157">
        <v>1</v>
      </c>
      <c r="AJ157">
        <v>9</v>
      </c>
      <c r="AK157">
        <v>4</v>
      </c>
    </row>
    <row r="158" spans="2:37">
      <c r="B158">
        <v>8</v>
      </c>
      <c r="C158">
        <v>9</v>
      </c>
      <c r="D158">
        <v>2</v>
      </c>
      <c r="E158">
        <v>6</v>
      </c>
      <c r="F158">
        <v>1</v>
      </c>
      <c r="G158">
        <v>6</v>
      </c>
      <c r="H158">
        <v>2</v>
      </c>
      <c r="I158">
        <v>1</v>
      </c>
      <c r="J158">
        <v>6</v>
      </c>
      <c r="K158">
        <v>9</v>
      </c>
      <c r="L158">
        <v>7</v>
      </c>
      <c r="M158">
        <v>8</v>
      </c>
      <c r="N158">
        <v>9</v>
      </c>
      <c r="O158">
        <v>7</v>
      </c>
      <c r="P158">
        <v>8</v>
      </c>
      <c r="Q158">
        <v>6</v>
      </c>
      <c r="R158">
        <v>9</v>
      </c>
      <c r="S158">
        <v>4</v>
      </c>
      <c r="T158">
        <v>7</v>
      </c>
      <c r="U158">
        <v>3</v>
      </c>
      <c r="V158">
        <v>3</v>
      </c>
      <c r="W158">
        <v>6</v>
      </c>
      <c r="X158">
        <v>4</v>
      </c>
      <c r="Y158">
        <v>4</v>
      </c>
      <c r="Z158">
        <v>11</v>
      </c>
      <c r="AA158">
        <v>9</v>
      </c>
      <c r="AB158">
        <v>4</v>
      </c>
      <c r="AC158">
        <v>1</v>
      </c>
      <c r="AD158">
        <v>9</v>
      </c>
      <c r="AE158">
        <v>1</v>
      </c>
      <c r="AF158">
        <v>8</v>
      </c>
      <c r="AG158">
        <v>9</v>
      </c>
      <c r="AH158">
        <v>2</v>
      </c>
      <c r="AI158">
        <v>9</v>
      </c>
      <c r="AJ158">
        <v>9</v>
      </c>
      <c r="AK158">
        <v>4</v>
      </c>
    </row>
    <row r="159" spans="2:37">
      <c r="B159">
        <v>8</v>
      </c>
      <c r="C159">
        <v>9</v>
      </c>
      <c r="D159">
        <v>2</v>
      </c>
      <c r="E159">
        <v>2</v>
      </c>
      <c r="F159">
        <v>1</v>
      </c>
      <c r="G159">
        <v>6</v>
      </c>
      <c r="H159">
        <v>8</v>
      </c>
      <c r="I159">
        <v>3</v>
      </c>
      <c r="J159">
        <v>9</v>
      </c>
      <c r="K159">
        <v>8</v>
      </c>
      <c r="L159">
        <v>7</v>
      </c>
      <c r="M159">
        <v>5</v>
      </c>
      <c r="N159">
        <v>9</v>
      </c>
      <c r="O159">
        <v>7</v>
      </c>
      <c r="P159">
        <v>8</v>
      </c>
      <c r="Q159">
        <v>8</v>
      </c>
      <c r="R159">
        <v>9</v>
      </c>
      <c r="S159">
        <v>2</v>
      </c>
      <c r="T159">
        <v>6</v>
      </c>
      <c r="U159">
        <v>3</v>
      </c>
      <c r="V159">
        <v>3</v>
      </c>
      <c r="W159">
        <v>11</v>
      </c>
      <c r="X159">
        <v>4</v>
      </c>
      <c r="Y159">
        <v>4</v>
      </c>
      <c r="Z159">
        <v>8</v>
      </c>
      <c r="AA159">
        <v>9</v>
      </c>
      <c r="AB159">
        <v>4</v>
      </c>
      <c r="AC159">
        <v>1</v>
      </c>
      <c r="AD159">
        <v>3</v>
      </c>
      <c r="AE159">
        <v>1</v>
      </c>
      <c r="AF159">
        <v>8</v>
      </c>
      <c r="AG159">
        <v>9</v>
      </c>
      <c r="AH159">
        <v>2</v>
      </c>
      <c r="AI159">
        <v>1</v>
      </c>
      <c r="AJ159">
        <v>9</v>
      </c>
      <c r="AK159">
        <v>4</v>
      </c>
    </row>
    <row r="160" spans="2:37">
      <c r="B160">
        <v>6</v>
      </c>
      <c r="C160">
        <v>9</v>
      </c>
      <c r="D160">
        <v>2</v>
      </c>
      <c r="E160">
        <v>10</v>
      </c>
      <c r="F160">
        <v>1</v>
      </c>
      <c r="G160">
        <v>6</v>
      </c>
      <c r="H160">
        <v>1</v>
      </c>
      <c r="I160">
        <v>3</v>
      </c>
      <c r="J160">
        <v>1</v>
      </c>
      <c r="K160">
        <v>8</v>
      </c>
      <c r="L160">
        <v>7</v>
      </c>
      <c r="M160">
        <v>5</v>
      </c>
      <c r="N160">
        <v>6</v>
      </c>
      <c r="O160">
        <v>7</v>
      </c>
      <c r="P160">
        <v>8</v>
      </c>
      <c r="Q160">
        <v>6</v>
      </c>
      <c r="R160">
        <v>3</v>
      </c>
      <c r="S160">
        <v>3</v>
      </c>
      <c r="T160">
        <v>7</v>
      </c>
      <c r="U160">
        <v>3</v>
      </c>
      <c r="V160">
        <v>3</v>
      </c>
      <c r="W160">
        <v>6</v>
      </c>
      <c r="X160">
        <v>9</v>
      </c>
      <c r="Y160">
        <v>5</v>
      </c>
      <c r="Z160">
        <v>6</v>
      </c>
      <c r="AA160">
        <v>7</v>
      </c>
      <c r="AB160">
        <v>8</v>
      </c>
      <c r="AC160">
        <v>4</v>
      </c>
      <c r="AD160">
        <v>3</v>
      </c>
      <c r="AE160">
        <v>1</v>
      </c>
      <c r="AF160">
        <v>6</v>
      </c>
      <c r="AG160">
        <v>9</v>
      </c>
      <c r="AH160">
        <v>2</v>
      </c>
      <c r="AI160">
        <v>7</v>
      </c>
      <c r="AJ160">
        <v>9</v>
      </c>
      <c r="AK160">
        <v>4</v>
      </c>
    </row>
    <row r="161" spans="2:37">
      <c r="B161">
        <v>6</v>
      </c>
      <c r="C161">
        <v>9</v>
      </c>
      <c r="D161">
        <v>2</v>
      </c>
      <c r="E161">
        <v>2</v>
      </c>
      <c r="F161">
        <v>1</v>
      </c>
      <c r="G161">
        <v>6</v>
      </c>
      <c r="H161">
        <v>1</v>
      </c>
      <c r="I161">
        <v>3</v>
      </c>
      <c r="J161">
        <v>1</v>
      </c>
      <c r="K161">
        <v>6</v>
      </c>
      <c r="L161">
        <v>7</v>
      </c>
      <c r="M161">
        <v>3</v>
      </c>
      <c r="N161">
        <v>8</v>
      </c>
      <c r="O161">
        <v>7</v>
      </c>
      <c r="P161">
        <v>5</v>
      </c>
      <c r="Q161">
        <v>7</v>
      </c>
      <c r="R161">
        <v>3</v>
      </c>
      <c r="S161">
        <v>3</v>
      </c>
      <c r="T161">
        <v>8</v>
      </c>
      <c r="U161">
        <v>3</v>
      </c>
      <c r="V161">
        <v>9</v>
      </c>
      <c r="W161">
        <v>8</v>
      </c>
      <c r="X161">
        <v>9</v>
      </c>
      <c r="Y161">
        <v>2</v>
      </c>
      <c r="Z161">
        <v>9</v>
      </c>
      <c r="AA161">
        <v>7</v>
      </c>
      <c r="AB161">
        <v>8</v>
      </c>
      <c r="AC161">
        <v>4</v>
      </c>
      <c r="AD161">
        <v>3</v>
      </c>
      <c r="AE161">
        <v>4</v>
      </c>
      <c r="AF161">
        <v>6</v>
      </c>
      <c r="AG161">
        <v>9</v>
      </c>
      <c r="AH161">
        <v>2</v>
      </c>
      <c r="AI161">
        <v>7</v>
      </c>
      <c r="AJ161">
        <v>9</v>
      </c>
      <c r="AK161">
        <v>4</v>
      </c>
    </row>
    <row r="162" spans="2:37">
      <c r="B162">
        <v>6</v>
      </c>
      <c r="C162">
        <v>9</v>
      </c>
      <c r="D162">
        <v>2</v>
      </c>
      <c r="E162">
        <v>2</v>
      </c>
      <c r="F162">
        <v>1</v>
      </c>
      <c r="G162">
        <v>6</v>
      </c>
      <c r="H162">
        <v>10</v>
      </c>
      <c r="I162">
        <v>1</v>
      </c>
      <c r="J162">
        <v>6</v>
      </c>
      <c r="K162">
        <v>9</v>
      </c>
      <c r="L162">
        <v>7</v>
      </c>
      <c r="M162">
        <v>3</v>
      </c>
      <c r="N162">
        <v>8</v>
      </c>
      <c r="O162">
        <v>7</v>
      </c>
      <c r="P162">
        <v>5</v>
      </c>
      <c r="Q162">
        <v>2</v>
      </c>
      <c r="R162">
        <v>1</v>
      </c>
      <c r="S162">
        <v>7</v>
      </c>
      <c r="T162">
        <v>1</v>
      </c>
      <c r="U162">
        <v>3</v>
      </c>
      <c r="V162">
        <v>1</v>
      </c>
      <c r="W162">
        <v>8</v>
      </c>
      <c r="X162">
        <v>9</v>
      </c>
      <c r="Y162">
        <v>2</v>
      </c>
      <c r="Z162">
        <v>9</v>
      </c>
      <c r="AA162">
        <v>7</v>
      </c>
      <c r="AB162">
        <v>8</v>
      </c>
      <c r="AC162">
        <v>6</v>
      </c>
      <c r="AD162">
        <v>4</v>
      </c>
      <c r="AE162">
        <v>7</v>
      </c>
      <c r="AF162">
        <v>6</v>
      </c>
      <c r="AG162">
        <v>9</v>
      </c>
      <c r="AH162">
        <v>2</v>
      </c>
      <c r="AI162">
        <v>1</v>
      </c>
      <c r="AJ162">
        <v>9</v>
      </c>
      <c r="AK162">
        <v>1</v>
      </c>
    </row>
    <row r="163" spans="2:37">
      <c r="B163">
        <v>6</v>
      </c>
      <c r="C163">
        <v>9</v>
      </c>
      <c r="D163">
        <v>2</v>
      </c>
      <c r="E163">
        <v>2</v>
      </c>
      <c r="F163">
        <v>5</v>
      </c>
      <c r="G163">
        <v>6</v>
      </c>
      <c r="H163">
        <v>10</v>
      </c>
      <c r="I163">
        <v>1</v>
      </c>
      <c r="J163">
        <v>6</v>
      </c>
      <c r="K163">
        <v>9</v>
      </c>
      <c r="L163">
        <v>7</v>
      </c>
      <c r="M163">
        <v>8</v>
      </c>
      <c r="N163">
        <v>6</v>
      </c>
      <c r="O163">
        <v>7</v>
      </c>
      <c r="P163">
        <v>3</v>
      </c>
      <c r="Q163">
        <v>2</v>
      </c>
      <c r="R163">
        <v>1</v>
      </c>
      <c r="S163">
        <v>7</v>
      </c>
      <c r="T163">
        <v>1</v>
      </c>
      <c r="U163">
        <v>3</v>
      </c>
      <c r="V163">
        <v>1</v>
      </c>
      <c r="W163">
        <v>6</v>
      </c>
      <c r="X163">
        <v>9</v>
      </c>
      <c r="Y163">
        <v>2</v>
      </c>
      <c r="Z163">
        <v>6</v>
      </c>
      <c r="AA163">
        <v>7</v>
      </c>
      <c r="AB163">
        <v>8</v>
      </c>
      <c r="AC163">
        <v>7</v>
      </c>
      <c r="AD163">
        <v>9</v>
      </c>
      <c r="AE163">
        <v>2</v>
      </c>
      <c r="AF163">
        <v>6</v>
      </c>
      <c r="AG163">
        <v>9</v>
      </c>
      <c r="AH163">
        <v>2</v>
      </c>
      <c r="AI163">
        <v>1</v>
      </c>
      <c r="AJ163">
        <v>9</v>
      </c>
      <c r="AK163">
        <v>3</v>
      </c>
    </row>
    <row r="164" spans="2:37">
      <c r="B164">
        <v>9</v>
      </c>
      <c r="C164">
        <v>9</v>
      </c>
      <c r="D164">
        <v>5</v>
      </c>
      <c r="E164">
        <v>2</v>
      </c>
      <c r="F164">
        <v>5</v>
      </c>
      <c r="G164">
        <v>6</v>
      </c>
      <c r="H164">
        <v>2</v>
      </c>
      <c r="I164">
        <v>1</v>
      </c>
      <c r="J164">
        <v>6</v>
      </c>
      <c r="K164">
        <v>8</v>
      </c>
      <c r="L164">
        <v>7</v>
      </c>
      <c r="M164">
        <v>4</v>
      </c>
      <c r="N164">
        <v>9</v>
      </c>
      <c r="O164">
        <v>7</v>
      </c>
      <c r="P164">
        <v>3</v>
      </c>
      <c r="Q164">
        <v>10</v>
      </c>
      <c r="R164">
        <v>1</v>
      </c>
      <c r="S164">
        <v>6</v>
      </c>
      <c r="T164">
        <v>2</v>
      </c>
      <c r="U164">
        <v>1</v>
      </c>
      <c r="V164">
        <v>6</v>
      </c>
      <c r="W164">
        <v>6</v>
      </c>
      <c r="X164">
        <v>9</v>
      </c>
      <c r="Y164">
        <v>2</v>
      </c>
      <c r="Z164">
        <v>8</v>
      </c>
      <c r="AA164">
        <v>7</v>
      </c>
      <c r="AB164">
        <v>5</v>
      </c>
      <c r="AC164">
        <v>3</v>
      </c>
      <c r="AD164">
        <v>9</v>
      </c>
      <c r="AE164">
        <v>2</v>
      </c>
      <c r="AF164">
        <v>9</v>
      </c>
      <c r="AG164">
        <v>9</v>
      </c>
      <c r="AH164">
        <v>5</v>
      </c>
      <c r="AI164">
        <v>3</v>
      </c>
      <c r="AJ164">
        <v>3</v>
      </c>
      <c r="AK164">
        <v>9</v>
      </c>
    </row>
    <row r="165" spans="2:37">
      <c r="B165">
        <v>6</v>
      </c>
      <c r="C165">
        <v>9</v>
      </c>
      <c r="D165">
        <v>5</v>
      </c>
      <c r="E165">
        <v>2</v>
      </c>
      <c r="F165">
        <v>5</v>
      </c>
      <c r="G165">
        <v>6</v>
      </c>
      <c r="H165">
        <v>2</v>
      </c>
      <c r="I165">
        <v>1</v>
      </c>
      <c r="J165">
        <v>6</v>
      </c>
      <c r="K165">
        <v>8</v>
      </c>
      <c r="L165">
        <v>4</v>
      </c>
      <c r="M165">
        <v>4</v>
      </c>
      <c r="N165">
        <v>9</v>
      </c>
      <c r="O165">
        <v>7</v>
      </c>
      <c r="P165">
        <v>8</v>
      </c>
      <c r="Q165">
        <v>2</v>
      </c>
      <c r="R165">
        <v>1</v>
      </c>
      <c r="S165">
        <v>6</v>
      </c>
      <c r="T165">
        <v>2</v>
      </c>
      <c r="U165">
        <v>1</v>
      </c>
      <c r="V165">
        <v>6</v>
      </c>
      <c r="W165">
        <v>6</v>
      </c>
      <c r="X165">
        <v>9</v>
      </c>
      <c r="Y165">
        <v>5</v>
      </c>
      <c r="Z165">
        <v>8</v>
      </c>
      <c r="AA165">
        <v>7</v>
      </c>
      <c r="AB165">
        <v>5</v>
      </c>
      <c r="AC165">
        <v>3</v>
      </c>
      <c r="AD165">
        <v>6</v>
      </c>
      <c r="AE165">
        <v>3</v>
      </c>
      <c r="AF165">
        <v>6</v>
      </c>
      <c r="AG165">
        <v>9</v>
      </c>
      <c r="AH165">
        <v>5</v>
      </c>
      <c r="AI165">
        <v>3</v>
      </c>
      <c r="AJ165">
        <v>3</v>
      </c>
      <c r="AK165">
        <v>9</v>
      </c>
    </row>
    <row r="166" spans="2:37">
      <c r="B166">
        <v>6</v>
      </c>
      <c r="C166">
        <v>9</v>
      </c>
      <c r="D166">
        <v>5</v>
      </c>
      <c r="E166">
        <v>2</v>
      </c>
      <c r="F166">
        <v>5</v>
      </c>
      <c r="G166">
        <v>6</v>
      </c>
      <c r="H166">
        <v>2</v>
      </c>
      <c r="I166">
        <v>5</v>
      </c>
      <c r="J166">
        <v>6</v>
      </c>
      <c r="K166">
        <v>3</v>
      </c>
      <c r="L166">
        <v>4</v>
      </c>
      <c r="M166">
        <v>2</v>
      </c>
      <c r="N166">
        <v>8</v>
      </c>
      <c r="O166">
        <v>7</v>
      </c>
      <c r="P166">
        <v>8</v>
      </c>
      <c r="Q166">
        <v>2</v>
      </c>
      <c r="R166">
        <v>5</v>
      </c>
      <c r="S166">
        <v>6</v>
      </c>
      <c r="T166">
        <v>6</v>
      </c>
      <c r="U166">
        <v>5</v>
      </c>
      <c r="V166">
        <v>6</v>
      </c>
      <c r="W166">
        <v>6</v>
      </c>
      <c r="X166">
        <v>9</v>
      </c>
      <c r="Y166">
        <v>2</v>
      </c>
      <c r="Z166">
        <v>3</v>
      </c>
      <c r="AA166">
        <v>7</v>
      </c>
      <c r="AB166">
        <v>3</v>
      </c>
      <c r="AC166">
        <v>3</v>
      </c>
      <c r="AD166">
        <v>6</v>
      </c>
      <c r="AE166">
        <v>3</v>
      </c>
      <c r="AF166">
        <v>6</v>
      </c>
      <c r="AG166">
        <v>9</v>
      </c>
      <c r="AH166">
        <v>5</v>
      </c>
      <c r="AI166">
        <v>3</v>
      </c>
      <c r="AJ166">
        <v>3</v>
      </c>
      <c r="AK166">
        <v>9</v>
      </c>
    </row>
    <row r="167" spans="2:37">
      <c r="B167">
        <v>6</v>
      </c>
      <c r="C167">
        <v>9</v>
      </c>
      <c r="D167">
        <v>4</v>
      </c>
      <c r="E167">
        <v>2</v>
      </c>
      <c r="F167">
        <v>5</v>
      </c>
      <c r="G167">
        <v>6</v>
      </c>
      <c r="H167">
        <v>2</v>
      </c>
      <c r="I167">
        <v>5</v>
      </c>
      <c r="J167">
        <v>6</v>
      </c>
      <c r="K167">
        <v>9</v>
      </c>
      <c r="L167">
        <v>4</v>
      </c>
      <c r="M167">
        <v>4</v>
      </c>
      <c r="N167">
        <v>8</v>
      </c>
      <c r="O167">
        <v>7</v>
      </c>
      <c r="P167">
        <v>4</v>
      </c>
      <c r="Q167">
        <v>2</v>
      </c>
      <c r="R167">
        <v>5</v>
      </c>
      <c r="S167">
        <v>6</v>
      </c>
      <c r="T167">
        <v>6</v>
      </c>
      <c r="U167">
        <v>5</v>
      </c>
      <c r="V167">
        <v>6</v>
      </c>
      <c r="W167">
        <v>6</v>
      </c>
      <c r="X167">
        <v>9</v>
      </c>
      <c r="Y167">
        <v>2</v>
      </c>
      <c r="Z167">
        <v>6</v>
      </c>
      <c r="AA167">
        <v>7</v>
      </c>
      <c r="AB167">
        <v>3</v>
      </c>
      <c r="AC167">
        <v>3</v>
      </c>
      <c r="AD167">
        <v>6</v>
      </c>
      <c r="AE167">
        <v>3</v>
      </c>
      <c r="AF167">
        <v>6</v>
      </c>
      <c r="AG167">
        <v>9</v>
      </c>
      <c r="AH167">
        <v>5</v>
      </c>
      <c r="AI167">
        <v>7</v>
      </c>
      <c r="AJ167">
        <v>3</v>
      </c>
      <c r="AK167">
        <v>3</v>
      </c>
    </row>
    <row r="168" spans="2:37">
      <c r="B168">
        <v>8</v>
      </c>
      <c r="C168">
        <v>9</v>
      </c>
      <c r="D168">
        <v>2</v>
      </c>
      <c r="E168">
        <v>2</v>
      </c>
      <c r="F168">
        <v>5</v>
      </c>
      <c r="G168">
        <v>6</v>
      </c>
      <c r="H168">
        <v>2</v>
      </c>
      <c r="I168">
        <v>5</v>
      </c>
      <c r="J168">
        <v>6</v>
      </c>
      <c r="K168">
        <v>7</v>
      </c>
      <c r="L168">
        <v>4</v>
      </c>
      <c r="M168">
        <v>8</v>
      </c>
      <c r="N168">
        <v>8</v>
      </c>
      <c r="O168">
        <v>7</v>
      </c>
      <c r="P168">
        <v>4</v>
      </c>
      <c r="Q168">
        <v>2</v>
      </c>
      <c r="R168">
        <v>5</v>
      </c>
      <c r="S168">
        <v>6</v>
      </c>
      <c r="T168">
        <v>3</v>
      </c>
      <c r="U168">
        <v>9</v>
      </c>
      <c r="V168">
        <v>2</v>
      </c>
      <c r="W168">
        <v>6</v>
      </c>
      <c r="X168">
        <v>9</v>
      </c>
      <c r="Y168">
        <v>2</v>
      </c>
      <c r="Z168">
        <v>9</v>
      </c>
      <c r="AA168">
        <v>7</v>
      </c>
      <c r="AB168">
        <v>3</v>
      </c>
      <c r="AC168">
        <v>6</v>
      </c>
      <c r="AD168">
        <v>6</v>
      </c>
      <c r="AE168">
        <v>9</v>
      </c>
      <c r="AF168">
        <v>6</v>
      </c>
      <c r="AG168">
        <v>9</v>
      </c>
      <c r="AH168">
        <v>4</v>
      </c>
      <c r="AI168">
        <v>6</v>
      </c>
      <c r="AJ168">
        <v>3</v>
      </c>
      <c r="AK168">
        <v>3</v>
      </c>
    </row>
    <row r="169" spans="2:37">
      <c r="B169">
        <v>9</v>
      </c>
      <c r="C169">
        <v>9</v>
      </c>
      <c r="D169">
        <v>4</v>
      </c>
      <c r="E169">
        <v>2</v>
      </c>
      <c r="F169">
        <v>5</v>
      </c>
      <c r="G169">
        <v>6</v>
      </c>
      <c r="H169">
        <v>6</v>
      </c>
      <c r="I169">
        <v>5</v>
      </c>
      <c r="J169">
        <v>6</v>
      </c>
      <c r="K169">
        <v>6</v>
      </c>
      <c r="L169">
        <v>4</v>
      </c>
      <c r="M169">
        <v>2</v>
      </c>
      <c r="N169">
        <v>8</v>
      </c>
      <c r="O169">
        <v>4</v>
      </c>
      <c r="P169">
        <v>4</v>
      </c>
      <c r="Q169">
        <v>6</v>
      </c>
      <c r="R169">
        <v>5</v>
      </c>
      <c r="S169">
        <v>6</v>
      </c>
      <c r="T169">
        <v>6</v>
      </c>
      <c r="U169">
        <v>6</v>
      </c>
      <c r="V169">
        <v>9</v>
      </c>
      <c r="W169">
        <v>9</v>
      </c>
      <c r="X169">
        <v>9</v>
      </c>
      <c r="Y169">
        <v>5</v>
      </c>
      <c r="Z169">
        <v>9</v>
      </c>
      <c r="AA169">
        <v>7</v>
      </c>
      <c r="AB169">
        <v>8</v>
      </c>
      <c r="AC169">
        <v>6</v>
      </c>
      <c r="AD169">
        <v>6</v>
      </c>
      <c r="AE169">
        <v>9</v>
      </c>
      <c r="AF169">
        <v>8</v>
      </c>
      <c r="AG169">
        <v>9</v>
      </c>
      <c r="AH169">
        <v>2</v>
      </c>
      <c r="AI169">
        <v>7</v>
      </c>
      <c r="AJ169">
        <v>3</v>
      </c>
      <c r="AK169">
        <v>3</v>
      </c>
    </row>
    <row r="170" spans="2:37">
      <c r="B170">
        <v>11</v>
      </c>
      <c r="C170">
        <v>9</v>
      </c>
      <c r="D170">
        <v>4</v>
      </c>
      <c r="E170">
        <v>6</v>
      </c>
      <c r="F170">
        <v>5</v>
      </c>
      <c r="G170">
        <v>6</v>
      </c>
      <c r="H170">
        <v>6</v>
      </c>
      <c r="I170">
        <v>5</v>
      </c>
      <c r="J170">
        <v>6</v>
      </c>
      <c r="K170">
        <v>6</v>
      </c>
      <c r="L170">
        <v>4</v>
      </c>
      <c r="M170">
        <v>2</v>
      </c>
      <c r="N170">
        <v>6</v>
      </c>
      <c r="O170">
        <v>4</v>
      </c>
      <c r="P170">
        <v>4</v>
      </c>
      <c r="Q170">
        <v>2</v>
      </c>
      <c r="R170">
        <v>5</v>
      </c>
      <c r="S170">
        <v>6</v>
      </c>
      <c r="T170">
        <v>7</v>
      </c>
      <c r="U170">
        <v>6</v>
      </c>
      <c r="V170">
        <v>7</v>
      </c>
      <c r="W170">
        <v>9</v>
      </c>
      <c r="X170">
        <v>9</v>
      </c>
      <c r="Y170">
        <v>5</v>
      </c>
      <c r="Z170">
        <v>8</v>
      </c>
      <c r="AA170">
        <v>7</v>
      </c>
      <c r="AB170">
        <v>4</v>
      </c>
      <c r="AC170">
        <v>6</v>
      </c>
      <c r="AD170">
        <v>3</v>
      </c>
      <c r="AE170">
        <v>4</v>
      </c>
      <c r="AF170">
        <v>9</v>
      </c>
      <c r="AG170">
        <v>9</v>
      </c>
      <c r="AH170">
        <v>4</v>
      </c>
      <c r="AI170">
        <v>8</v>
      </c>
      <c r="AJ170">
        <v>3</v>
      </c>
      <c r="AK170">
        <v>9</v>
      </c>
    </row>
    <row r="171" spans="2:37">
      <c r="B171">
        <v>7</v>
      </c>
      <c r="C171">
        <v>3</v>
      </c>
      <c r="D171">
        <v>3</v>
      </c>
      <c r="E171">
        <v>2</v>
      </c>
      <c r="F171">
        <v>5</v>
      </c>
      <c r="G171">
        <v>6</v>
      </c>
      <c r="H171">
        <v>6</v>
      </c>
      <c r="I171">
        <v>3</v>
      </c>
      <c r="J171">
        <v>7</v>
      </c>
      <c r="K171">
        <v>6</v>
      </c>
      <c r="L171">
        <v>4</v>
      </c>
      <c r="M171">
        <v>7</v>
      </c>
      <c r="N171">
        <v>3</v>
      </c>
      <c r="O171">
        <v>4</v>
      </c>
      <c r="P171">
        <v>2</v>
      </c>
      <c r="Q171">
        <v>6</v>
      </c>
      <c r="R171">
        <v>5</v>
      </c>
      <c r="S171">
        <v>6</v>
      </c>
      <c r="T171">
        <v>11</v>
      </c>
      <c r="U171">
        <v>6</v>
      </c>
      <c r="V171">
        <v>7</v>
      </c>
      <c r="W171">
        <v>9</v>
      </c>
      <c r="X171">
        <v>9</v>
      </c>
      <c r="Y171">
        <v>5</v>
      </c>
      <c r="Z171">
        <v>9</v>
      </c>
      <c r="AA171">
        <v>4</v>
      </c>
      <c r="AB171">
        <v>4</v>
      </c>
      <c r="AC171">
        <v>6</v>
      </c>
      <c r="AD171">
        <v>3</v>
      </c>
      <c r="AE171">
        <v>7</v>
      </c>
      <c r="AF171">
        <v>11</v>
      </c>
      <c r="AG171">
        <v>9</v>
      </c>
      <c r="AH171">
        <v>4</v>
      </c>
      <c r="AI171">
        <v>1</v>
      </c>
      <c r="AJ171">
        <v>3</v>
      </c>
      <c r="AK171">
        <v>1</v>
      </c>
    </row>
    <row r="172" spans="2:37">
      <c r="B172">
        <v>6</v>
      </c>
      <c r="C172">
        <v>5</v>
      </c>
      <c r="D172">
        <v>6</v>
      </c>
      <c r="E172">
        <v>6</v>
      </c>
      <c r="F172">
        <v>5</v>
      </c>
      <c r="G172">
        <v>6</v>
      </c>
      <c r="H172">
        <v>2</v>
      </c>
      <c r="I172">
        <v>3</v>
      </c>
      <c r="J172">
        <v>7</v>
      </c>
      <c r="K172">
        <v>3</v>
      </c>
      <c r="L172">
        <v>6</v>
      </c>
      <c r="M172">
        <v>9</v>
      </c>
      <c r="N172">
        <v>9</v>
      </c>
      <c r="O172">
        <v>4</v>
      </c>
      <c r="P172">
        <v>4</v>
      </c>
      <c r="Q172">
        <v>6</v>
      </c>
      <c r="R172">
        <v>5</v>
      </c>
      <c r="S172">
        <v>6</v>
      </c>
      <c r="T172">
        <v>6</v>
      </c>
      <c r="U172">
        <v>3</v>
      </c>
      <c r="V172">
        <v>4</v>
      </c>
      <c r="W172">
        <v>8</v>
      </c>
      <c r="X172">
        <v>9</v>
      </c>
      <c r="Y172">
        <v>5</v>
      </c>
      <c r="Z172">
        <v>6</v>
      </c>
      <c r="AA172">
        <v>4</v>
      </c>
      <c r="AB172">
        <v>2</v>
      </c>
      <c r="AC172">
        <v>6</v>
      </c>
      <c r="AD172">
        <v>3</v>
      </c>
      <c r="AE172">
        <v>7</v>
      </c>
      <c r="AF172">
        <v>8</v>
      </c>
      <c r="AG172">
        <v>7</v>
      </c>
      <c r="AH172">
        <v>5</v>
      </c>
      <c r="AI172">
        <v>1</v>
      </c>
      <c r="AJ172">
        <v>3</v>
      </c>
      <c r="AK172">
        <v>1</v>
      </c>
    </row>
    <row r="173" spans="2:37">
      <c r="B173">
        <v>9</v>
      </c>
      <c r="C173">
        <v>7</v>
      </c>
      <c r="D173">
        <v>8</v>
      </c>
      <c r="E173">
        <v>6</v>
      </c>
      <c r="F173">
        <v>5</v>
      </c>
      <c r="G173">
        <v>6</v>
      </c>
      <c r="H173">
        <v>2</v>
      </c>
      <c r="I173">
        <v>3</v>
      </c>
      <c r="J173">
        <v>1</v>
      </c>
      <c r="K173">
        <v>3</v>
      </c>
      <c r="L173">
        <v>9</v>
      </c>
      <c r="M173">
        <v>2</v>
      </c>
      <c r="N173">
        <v>7</v>
      </c>
      <c r="O173">
        <v>4</v>
      </c>
      <c r="P173">
        <v>8</v>
      </c>
      <c r="Q173">
        <v>9</v>
      </c>
      <c r="R173">
        <v>7</v>
      </c>
      <c r="S173">
        <v>8</v>
      </c>
      <c r="T173">
        <v>6</v>
      </c>
      <c r="U173">
        <v>3</v>
      </c>
      <c r="V173">
        <v>7</v>
      </c>
      <c r="W173">
        <v>6</v>
      </c>
      <c r="X173">
        <v>9</v>
      </c>
      <c r="Y173">
        <v>5</v>
      </c>
      <c r="Z173">
        <v>6</v>
      </c>
      <c r="AA173">
        <v>4</v>
      </c>
      <c r="AB173">
        <v>7</v>
      </c>
      <c r="AC173">
        <v>2</v>
      </c>
      <c r="AD173">
        <v>3</v>
      </c>
      <c r="AE173">
        <v>7</v>
      </c>
      <c r="AF173">
        <v>3</v>
      </c>
      <c r="AG173">
        <v>7</v>
      </c>
      <c r="AH173">
        <v>3</v>
      </c>
      <c r="AI173">
        <v>4</v>
      </c>
      <c r="AJ173">
        <v>3</v>
      </c>
      <c r="AK173">
        <v>1</v>
      </c>
    </row>
    <row r="174" spans="2:37">
      <c r="B174">
        <v>9</v>
      </c>
      <c r="C174">
        <v>7</v>
      </c>
      <c r="D174">
        <v>3</v>
      </c>
      <c r="E174">
        <v>6</v>
      </c>
      <c r="F174">
        <v>5</v>
      </c>
      <c r="G174">
        <v>6</v>
      </c>
      <c r="H174">
        <v>6</v>
      </c>
      <c r="I174">
        <v>3</v>
      </c>
      <c r="J174">
        <v>7</v>
      </c>
      <c r="K174">
        <v>8</v>
      </c>
      <c r="L174">
        <v>6</v>
      </c>
      <c r="M174">
        <v>3</v>
      </c>
      <c r="N174">
        <v>1</v>
      </c>
      <c r="O174">
        <v>4</v>
      </c>
      <c r="P174">
        <v>4</v>
      </c>
      <c r="Q174">
        <v>6</v>
      </c>
      <c r="R174">
        <v>7</v>
      </c>
      <c r="S174">
        <v>3</v>
      </c>
      <c r="T174">
        <v>6</v>
      </c>
      <c r="U174">
        <v>3</v>
      </c>
      <c r="V174">
        <v>7</v>
      </c>
      <c r="W174">
        <v>6</v>
      </c>
      <c r="X174">
        <v>9</v>
      </c>
      <c r="Y174">
        <v>5</v>
      </c>
      <c r="Z174">
        <v>3</v>
      </c>
      <c r="AA174">
        <v>6</v>
      </c>
      <c r="AB174">
        <v>9</v>
      </c>
      <c r="AC174">
        <v>4</v>
      </c>
      <c r="AD174">
        <v>3</v>
      </c>
      <c r="AE174">
        <v>4</v>
      </c>
      <c r="AF174">
        <v>6</v>
      </c>
      <c r="AG174">
        <v>7</v>
      </c>
      <c r="AH174">
        <v>3</v>
      </c>
      <c r="AI174">
        <v>4</v>
      </c>
      <c r="AJ174">
        <v>3</v>
      </c>
      <c r="AK174">
        <v>4</v>
      </c>
    </row>
    <row r="175" spans="2:37">
      <c r="B175">
        <v>7</v>
      </c>
      <c r="C175">
        <v>9</v>
      </c>
      <c r="D175">
        <v>2</v>
      </c>
      <c r="E175">
        <v>2</v>
      </c>
      <c r="F175">
        <v>1</v>
      </c>
      <c r="G175">
        <v>6</v>
      </c>
      <c r="H175">
        <v>1</v>
      </c>
      <c r="I175">
        <v>2</v>
      </c>
      <c r="J175">
        <v>7</v>
      </c>
      <c r="K175">
        <v>6</v>
      </c>
      <c r="L175">
        <v>6</v>
      </c>
      <c r="M175">
        <v>9</v>
      </c>
      <c r="N175">
        <v>6</v>
      </c>
      <c r="O175">
        <v>4</v>
      </c>
      <c r="P175">
        <v>4</v>
      </c>
      <c r="Q175">
        <v>9</v>
      </c>
      <c r="R175">
        <v>7</v>
      </c>
      <c r="S175">
        <v>3</v>
      </c>
      <c r="T175">
        <v>2</v>
      </c>
      <c r="U175">
        <v>3</v>
      </c>
      <c r="V175">
        <v>7</v>
      </c>
      <c r="W175">
        <v>6</v>
      </c>
      <c r="X175">
        <v>9</v>
      </c>
      <c r="Y175">
        <v>5</v>
      </c>
      <c r="Z175">
        <v>3</v>
      </c>
      <c r="AA175">
        <v>9</v>
      </c>
      <c r="AB175">
        <v>2</v>
      </c>
      <c r="AC175">
        <v>4</v>
      </c>
      <c r="AD175">
        <v>2</v>
      </c>
      <c r="AE175">
        <v>4</v>
      </c>
      <c r="AF175">
        <v>9</v>
      </c>
      <c r="AG175">
        <v>7</v>
      </c>
      <c r="AH175">
        <v>3</v>
      </c>
      <c r="AI175">
        <v>7</v>
      </c>
      <c r="AJ175">
        <v>3</v>
      </c>
      <c r="AK175">
        <v>1</v>
      </c>
    </row>
    <row r="176" spans="2:37">
      <c r="B176">
        <v>6</v>
      </c>
      <c r="C176">
        <v>6</v>
      </c>
      <c r="D176">
        <v>9</v>
      </c>
      <c r="E176">
        <v>2</v>
      </c>
      <c r="F176">
        <v>1</v>
      </c>
      <c r="G176">
        <v>6</v>
      </c>
      <c r="H176">
        <v>2</v>
      </c>
      <c r="I176">
        <v>2</v>
      </c>
      <c r="J176">
        <v>6</v>
      </c>
      <c r="K176">
        <v>6</v>
      </c>
      <c r="L176">
        <v>6</v>
      </c>
      <c r="M176">
        <v>9</v>
      </c>
      <c r="N176">
        <v>6</v>
      </c>
      <c r="O176">
        <v>4</v>
      </c>
      <c r="P176">
        <v>2</v>
      </c>
      <c r="Q176">
        <v>3</v>
      </c>
      <c r="R176">
        <v>9</v>
      </c>
      <c r="S176">
        <v>2</v>
      </c>
      <c r="T176">
        <v>2</v>
      </c>
      <c r="U176">
        <v>3</v>
      </c>
      <c r="V176">
        <v>1</v>
      </c>
      <c r="W176">
        <v>6</v>
      </c>
      <c r="X176">
        <v>9</v>
      </c>
      <c r="Y176">
        <v>4</v>
      </c>
      <c r="Z176">
        <v>7</v>
      </c>
      <c r="AA176">
        <v>9</v>
      </c>
      <c r="AB176">
        <v>2</v>
      </c>
      <c r="AC176">
        <v>7</v>
      </c>
      <c r="AD176">
        <v>2</v>
      </c>
      <c r="AE176">
        <v>7</v>
      </c>
      <c r="AF176">
        <v>9</v>
      </c>
      <c r="AG176">
        <v>7</v>
      </c>
      <c r="AH176">
        <v>8</v>
      </c>
      <c r="AI176">
        <v>1</v>
      </c>
      <c r="AJ176">
        <v>3</v>
      </c>
      <c r="AK176">
        <v>7</v>
      </c>
    </row>
    <row r="177" spans="2:37">
      <c r="B177">
        <v>6</v>
      </c>
      <c r="C177">
        <v>6</v>
      </c>
      <c r="D177">
        <v>9</v>
      </c>
      <c r="E177">
        <v>2</v>
      </c>
      <c r="F177">
        <v>1</v>
      </c>
      <c r="G177">
        <v>6</v>
      </c>
      <c r="H177">
        <v>10</v>
      </c>
      <c r="I177">
        <v>2</v>
      </c>
      <c r="J177">
        <v>1</v>
      </c>
      <c r="K177">
        <v>6</v>
      </c>
      <c r="L177">
        <v>6</v>
      </c>
      <c r="M177">
        <v>9</v>
      </c>
      <c r="N177">
        <v>6</v>
      </c>
      <c r="O177">
        <v>4</v>
      </c>
      <c r="P177">
        <v>7</v>
      </c>
      <c r="Q177">
        <v>7</v>
      </c>
      <c r="R177">
        <v>9</v>
      </c>
      <c r="S177">
        <v>2</v>
      </c>
      <c r="T177">
        <v>6</v>
      </c>
      <c r="U177">
        <v>3</v>
      </c>
      <c r="V177">
        <v>7</v>
      </c>
      <c r="W177">
        <v>8</v>
      </c>
      <c r="X177">
        <v>9</v>
      </c>
      <c r="Y177">
        <v>2</v>
      </c>
      <c r="Z177">
        <v>3</v>
      </c>
      <c r="AA177">
        <v>9</v>
      </c>
      <c r="AB177">
        <v>2</v>
      </c>
      <c r="AC177">
        <v>1</v>
      </c>
      <c r="AD177">
        <v>2</v>
      </c>
      <c r="AE177">
        <v>7</v>
      </c>
      <c r="AF177">
        <v>3</v>
      </c>
      <c r="AG177">
        <v>9</v>
      </c>
      <c r="AH177">
        <v>2</v>
      </c>
      <c r="AI177">
        <v>2</v>
      </c>
      <c r="AJ177">
        <v>3</v>
      </c>
      <c r="AK177">
        <v>1</v>
      </c>
    </row>
    <row r="178" spans="2:37">
      <c r="B178">
        <v>7</v>
      </c>
      <c r="C178">
        <v>6</v>
      </c>
      <c r="D178">
        <v>7</v>
      </c>
      <c r="E178">
        <v>5</v>
      </c>
      <c r="F178">
        <v>5</v>
      </c>
      <c r="G178">
        <v>6</v>
      </c>
      <c r="H178">
        <v>5</v>
      </c>
      <c r="I178">
        <v>2</v>
      </c>
      <c r="J178">
        <v>7</v>
      </c>
      <c r="K178">
        <v>7</v>
      </c>
      <c r="L178">
        <v>6</v>
      </c>
      <c r="M178">
        <v>7</v>
      </c>
      <c r="N178">
        <v>3</v>
      </c>
      <c r="O178">
        <v>6</v>
      </c>
      <c r="P178">
        <v>9</v>
      </c>
      <c r="Q178">
        <v>6</v>
      </c>
      <c r="R178">
        <v>6</v>
      </c>
      <c r="S178">
        <v>9</v>
      </c>
      <c r="T178">
        <v>3</v>
      </c>
      <c r="U178">
        <v>3</v>
      </c>
      <c r="V178">
        <v>7</v>
      </c>
      <c r="W178">
        <v>9</v>
      </c>
      <c r="X178">
        <v>9</v>
      </c>
      <c r="Y178">
        <v>4</v>
      </c>
      <c r="Z178">
        <v>3</v>
      </c>
      <c r="AA178">
        <v>6</v>
      </c>
      <c r="AB178">
        <v>3</v>
      </c>
      <c r="AC178">
        <v>2</v>
      </c>
      <c r="AD178">
        <v>2</v>
      </c>
      <c r="AE178">
        <v>6</v>
      </c>
      <c r="AF178">
        <v>7</v>
      </c>
      <c r="AG178">
        <v>9</v>
      </c>
      <c r="AH178">
        <v>2</v>
      </c>
      <c r="AI178">
        <v>5</v>
      </c>
      <c r="AJ178">
        <v>3</v>
      </c>
      <c r="AK178">
        <v>1</v>
      </c>
    </row>
    <row r="179" spans="2:37">
      <c r="B179">
        <v>2</v>
      </c>
      <c r="C179">
        <v>5</v>
      </c>
      <c r="D179">
        <v>6</v>
      </c>
      <c r="E179">
        <v>2</v>
      </c>
      <c r="F179">
        <v>5</v>
      </c>
      <c r="G179">
        <v>6</v>
      </c>
      <c r="H179">
        <v>2</v>
      </c>
      <c r="I179">
        <v>2</v>
      </c>
      <c r="J179">
        <v>7</v>
      </c>
      <c r="K179">
        <v>11</v>
      </c>
      <c r="L179">
        <v>6</v>
      </c>
      <c r="M179">
        <v>7</v>
      </c>
      <c r="N179">
        <v>3</v>
      </c>
      <c r="O179">
        <v>9</v>
      </c>
      <c r="P179">
        <v>2</v>
      </c>
      <c r="Q179">
        <v>6</v>
      </c>
      <c r="R179">
        <v>6</v>
      </c>
      <c r="S179">
        <v>9</v>
      </c>
      <c r="T179">
        <v>4</v>
      </c>
      <c r="U179">
        <v>3</v>
      </c>
      <c r="V179">
        <v>7</v>
      </c>
      <c r="W179">
        <v>11</v>
      </c>
      <c r="X179">
        <v>9</v>
      </c>
      <c r="Y179">
        <v>4</v>
      </c>
      <c r="Z179">
        <v>3</v>
      </c>
      <c r="AA179">
        <v>6</v>
      </c>
      <c r="AB179">
        <v>3</v>
      </c>
      <c r="AC179">
        <v>9</v>
      </c>
      <c r="AD179">
        <v>4</v>
      </c>
      <c r="AE179">
        <v>3</v>
      </c>
      <c r="AF179">
        <v>6</v>
      </c>
      <c r="AG179">
        <v>6</v>
      </c>
      <c r="AH179">
        <v>3</v>
      </c>
      <c r="AI179">
        <v>5</v>
      </c>
      <c r="AJ179">
        <v>3</v>
      </c>
      <c r="AK179">
        <v>6</v>
      </c>
    </row>
    <row r="180" spans="2:37">
      <c r="B180">
        <v>5</v>
      </c>
      <c r="C180">
        <v>5</v>
      </c>
      <c r="D180">
        <v>6</v>
      </c>
      <c r="E180">
        <v>2</v>
      </c>
      <c r="F180">
        <v>5</v>
      </c>
      <c r="G180">
        <v>6</v>
      </c>
      <c r="H180">
        <v>2</v>
      </c>
      <c r="I180">
        <v>2</v>
      </c>
      <c r="J180">
        <v>7</v>
      </c>
      <c r="K180">
        <v>6</v>
      </c>
      <c r="L180">
        <v>3</v>
      </c>
      <c r="M180">
        <v>7</v>
      </c>
      <c r="N180">
        <v>6</v>
      </c>
      <c r="O180">
        <v>6</v>
      </c>
      <c r="P180">
        <v>9</v>
      </c>
      <c r="Q180">
        <v>7</v>
      </c>
      <c r="R180">
        <v>6</v>
      </c>
      <c r="S180">
        <v>7</v>
      </c>
      <c r="T180">
        <v>2</v>
      </c>
      <c r="U180">
        <v>1</v>
      </c>
      <c r="V180">
        <v>6</v>
      </c>
      <c r="W180">
        <v>9</v>
      </c>
      <c r="X180">
        <v>7</v>
      </c>
      <c r="Y180">
        <v>8</v>
      </c>
      <c r="Z180">
        <v>8</v>
      </c>
      <c r="AA180">
        <v>6</v>
      </c>
      <c r="AB180">
        <v>3</v>
      </c>
      <c r="AC180">
        <v>7</v>
      </c>
      <c r="AD180">
        <v>4</v>
      </c>
      <c r="AE180">
        <v>3</v>
      </c>
      <c r="AF180">
        <v>6</v>
      </c>
      <c r="AG180">
        <v>6</v>
      </c>
      <c r="AH180">
        <v>9</v>
      </c>
      <c r="AI180">
        <v>11</v>
      </c>
      <c r="AJ180">
        <v>6</v>
      </c>
      <c r="AK180">
        <v>4</v>
      </c>
    </row>
    <row r="181" spans="2:37">
      <c r="B181">
        <v>2</v>
      </c>
      <c r="C181">
        <v>5</v>
      </c>
      <c r="D181">
        <v>6</v>
      </c>
      <c r="E181">
        <v>2</v>
      </c>
      <c r="F181">
        <v>5</v>
      </c>
      <c r="G181">
        <v>6</v>
      </c>
      <c r="H181">
        <v>4</v>
      </c>
      <c r="I181">
        <v>2</v>
      </c>
      <c r="J181">
        <v>7</v>
      </c>
      <c r="K181">
        <v>6</v>
      </c>
      <c r="L181">
        <v>3</v>
      </c>
      <c r="M181">
        <v>7</v>
      </c>
      <c r="N181">
        <v>6</v>
      </c>
      <c r="O181">
        <v>6</v>
      </c>
      <c r="P181">
        <v>9</v>
      </c>
      <c r="Q181">
        <v>2</v>
      </c>
      <c r="R181">
        <v>5</v>
      </c>
      <c r="S181">
        <v>6</v>
      </c>
      <c r="T181">
        <v>2</v>
      </c>
      <c r="U181">
        <v>1</v>
      </c>
      <c r="V181">
        <v>6</v>
      </c>
      <c r="W181">
        <v>8</v>
      </c>
      <c r="X181">
        <v>7</v>
      </c>
      <c r="Y181">
        <v>5</v>
      </c>
      <c r="Z181">
        <v>6</v>
      </c>
      <c r="AA181">
        <v>6</v>
      </c>
      <c r="AB181">
        <v>3</v>
      </c>
      <c r="AC181">
        <v>10</v>
      </c>
      <c r="AD181">
        <v>2</v>
      </c>
      <c r="AE181">
        <v>7</v>
      </c>
      <c r="AF181">
        <v>6</v>
      </c>
      <c r="AG181">
        <v>6</v>
      </c>
      <c r="AH181">
        <v>9</v>
      </c>
      <c r="AI181">
        <v>2</v>
      </c>
      <c r="AJ181">
        <v>3</v>
      </c>
      <c r="AK181">
        <v>7</v>
      </c>
    </row>
    <row r="182" spans="2:37">
      <c r="B182">
        <v>9</v>
      </c>
      <c r="C182">
        <v>8</v>
      </c>
      <c r="D182">
        <v>8</v>
      </c>
      <c r="E182">
        <v>2</v>
      </c>
      <c r="F182">
        <v>5</v>
      </c>
      <c r="G182">
        <v>6</v>
      </c>
      <c r="H182">
        <v>2</v>
      </c>
      <c r="I182">
        <v>5</v>
      </c>
      <c r="J182">
        <v>6</v>
      </c>
      <c r="K182">
        <v>2</v>
      </c>
      <c r="L182">
        <v>3</v>
      </c>
      <c r="M182">
        <v>1</v>
      </c>
      <c r="N182">
        <v>7</v>
      </c>
      <c r="O182">
        <v>6</v>
      </c>
      <c r="P182">
        <v>7</v>
      </c>
      <c r="Q182">
        <v>5</v>
      </c>
      <c r="R182">
        <v>5</v>
      </c>
      <c r="S182">
        <v>6</v>
      </c>
      <c r="T182">
        <v>2</v>
      </c>
      <c r="U182">
        <v>5</v>
      </c>
      <c r="V182">
        <v>6</v>
      </c>
      <c r="W182">
        <v>9</v>
      </c>
      <c r="X182">
        <v>4</v>
      </c>
      <c r="Y182">
        <v>4</v>
      </c>
      <c r="Z182">
        <v>6</v>
      </c>
      <c r="AA182">
        <v>6</v>
      </c>
      <c r="AB182">
        <v>9</v>
      </c>
      <c r="AC182">
        <v>10</v>
      </c>
      <c r="AD182">
        <v>2</v>
      </c>
      <c r="AE182">
        <v>7</v>
      </c>
      <c r="AF182">
        <v>6</v>
      </c>
      <c r="AG182">
        <v>6</v>
      </c>
      <c r="AH182">
        <v>9</v>
      </c>
      <c r="AI182">
        <v>2</v>
      </c>
      <c r="AJ182">
        <v>3</v>
      </c>
      <c r="AK182">
        <v>1</v>
      </c>
    </row>
    <row r="183" spans="2:37">
      <c r="B183">
        <v>9</v>
      </c>
      <c r="C183">
        <v>8</v>
      </c>
      <c r="D183">
        <v>8</v>
      </c>
      <c r="E183">
        <v>2</v>
      </c>
      <c r="F183">
        <v>5</v>
      </c>
      <c r="G183">
        <v>6</v>
      </c>
      <c r="H183">
        <v>2</v>
      </c>
      <c r="I183">
        <v>5</v>
      </c>
      <c r="J183">
        <v>6</v>
      </c>
      <c r="K183">
        <v>1</v>
      </c>
      <c r="L183">
        <v>2</v>
      </c>
      <c r="M183">
        <v>7</v>
      </c>
      <c r="N183">
        <v>11</v>
      </c>
      <c r="O183">
        <v>6</v>
      </c>
      <c r="P183">
        <v>7</v>
      </c>
      <c r="Q183">
        <v>2</v>
      </c>
      <c r="R183">
        <v>5</v>
      </c>
      <c r="S183">
        <v>6</v>
      </c>
      <c r="T183">
        <v>2</v>
      </c>
      <c r="U183">
        <v>5</v>
      </c>
      <c r="V183">
        <v>6</v>
      </c>
      <c r="W183">
        <v>6</v>
      </c>
      <c r="X183">
        <v>6</v>
      </c>
      <c r="Y183">
        <v>9</v>
      </c>
      <c r="Z183">
        <v>6</v>
      </c>
      <c r="AA183">
        <v>6</v>
      </c>
      <c r="AB183">
        <v>9</v>
      </c>
      <c r="AC183">
        <v>10</v>
      </c>
      <c r="AD183">
        <v>2</v>
      </c>
      <c r="AE183">
        <v>1</v>
      </c>
      <c r="AF183">
        <v>7</v>
      </c>
      <c r="AG183">
        <v>6</v>
      </c>
      <c r="AH183">
        <v>7</v>
      </c>
      <c r="AI183">
        <v>6</v>
      </c>
      <c r="AJ183">
        <v>3</v>
      </c>
      <c r="AK183">
        <v>7</v>
      </c>
    </row>
    <row r="187" spans="2:37">
      <c r="B187" s="55" t="s">
        <v>256</v>
      </c>
      <c r="C187" t="s">
        <v>78</v>
      </c>
      <c r="F187" t="s">
        <v>79</v>
      </c>
      <c r="I187" t="s">
        <v>80</v>
      </c>
      <c r="L187" t="s">
        <v>81</v>
      </c>
      <c r="O187" t="s">
        <v>82</v>
      </c>
      <c r="R187" t="s">
        <v>83</v>
      </c>
      <c r="U187" t="s">
        <v>84</v>
      </c>
      <c r="X187" t="s">
        <v>85</v>
      </c>
      <c r="AA187" t="s">
        <v>86</v>
      </c>
      <c r="AD187" t="s">
        <v>87</v>
      </c>
      <c r="AG187" t="s">
        <v>88</v>
      </c>
      <c r="AJ187" t="s">
        <v>89</v>
      </c>
    </row>
    <row r="188" spans="2:37">
      <c r="B188" t="s">
        <v>94</v>
      </c>
      <c r="C188" t="s">
        <v>92</v>
      </c>
      <c r="D188" t="s">
        <v>206</v>
      </c>
      <c r="E188" t="s">
        <v>94</v>
      </c>
      <c r="F188" t="s">
        <v>92</v>
      </c>
      <c r="G188" t="s">
        <v>206</v>
      </c>
      <c r="H188" t="s">
        <v>94</v>
      </c>
      <c r="I188" t="s">
        <v>92</v>
      </c>
      <c r="J188" t="s">
        <v>206</v>
      </c>
      <c r="K188" t="s">
        <v>94</v>
      </c>
      <c r="L188" t="s">
        <v>92</v>
      </c>
      <c r="M188" t="s">
        <v>206</v>
      </c>
      <c r="N188" t="s">
        <v>94</v>
      </c>
      <c r="O188" t="s">
        <v>92</v>
      </c>
      <c r="P188" t="s">
        <v>206</v>
      </c>
      <c r="Q188" t="s">
        <v>94</v>
      </c>
      <c r="R188" t="s">
        <v>92</v>
      </c>
      <c r="S188" t="s">
        <v>206</v>
      </c>
      <c r="T188" t="s">
        <v>94</v>
      </c>
      <c r="U188" t="s">
        <v>92</v>
      </c>
      <c r="V188" t="s">
        <v>206</v>
      </c>
      <c r="W188" t="s">
        <v>94</v>
      </c>
      <c r="X188" t="s">
        <v>92</v>
      </c>
      <c r="Y188" t="s">
        <v>206</v>
      </c>
      <c r="Z188" t="s">
        <v>94</v>
      </c>
      <c r="AA188" t="s">
        <v>92</v>
      </c>
      <c r="AB188" t="s">
        <v>206</v>
      </c>
      <c r="AC188" t="s">
        <v>94</v>
      </c>
      <c r="AD188" t="s">
        <v>92</v>
      </c>
      <c r="AE188" t="s">
        <v>206</v>
      </c>
      <c r="AF188" t="s">
        <v>94</v>
      </c>
      <c r="AG188" t="s">
        <v>92</v>
      </c>
      <c r="AH188" t="s">
        <v>206</v>
      </c>
      <c r="AI188" t="s">
        <v>94</v>
      </c>
      <c r="AJ188" t="s">
        <v>92</v>
      </c>
      <c r="AK188" t="s">
        <v>206</v>
      </c>
    </row>
    <row r="189" spans="2:37">
      <c r="B189">
        <v>9</v>
      </c>
      <c r="C189">
        <v>7</v>
      </c>
      <c r="D189">
        <v>2</v>
      </c>
      <c r="E189">
        <v>6</v>
      </c>
      <c r="F189">
        <v>8</v>
      </c>
      <c r="G189">
        <v>5</v>
      </c>
      <c r="H189">
        <v>9</v>
      </c>
      <c r="I189">
        <v>7</v>
      </c>
      <c r="J189">
        <v>8</v>
      </c>
      <c r="K189">
        <v>11</v>
      </c>
      <c r="L189">
        <v>6</v>
      </c>
      <c r="M189">
        <v>9</v>
      </c>
      <c r="N189">
        <v>10</v>
      </c>
      <c r="O189">
        <v>3</v>
      </c>
      <c r="P189">
        <v>1</v>
      </c>
      <c r="Q189">
        <v>6</v>
      </c>
      <c r="R189">
        <v>6</v>
      </c>
      <c r="S189">
        <v>7</v>
      </c>
      <c r="T189">
        <v>11</v>
      </c>
      <c r="U189">
        <v>7</v>
      </c>
      <c r="V189">
        <v>4</v>
      </c>
      <c r="W189">
        <v>7</v>
      </c>
      <c r="X189">
        <v>6</v>
      </c>
      <c r="Y189">
        <v>3</v>
      </c>
      <c r="Z189">
        <v>11</v>
      </c>
      <c r="AA189">
        <v>6</v>
      </c>
      <c r="AB189">
        <v>9</v>
      </c>
      <c r="AC189">
        <v>11</v>
      </c>
      <c r="AD189">
        <v>7</v>
      </c>
      <c r="AE189">
        <v>8</v>
      </c>
      <c r="AF189">
        <v>11</v>
      </c>
      <c r="AG189">
        <v>6</v>
      </c>
      <c r="AH189">
        <v>9</v>
      </c>
      <c r="AI189">
        <v>11</v>
      </c>
      <c r="AJ189">
        <v>7</v>
      </c>
      <c r="AK189">
        <v>3</v>
      </c>
    </row>
    <row r="190" spans="2:37">
      <c r="B190">
        <v>5</v>
      </c>
      <c r="C190">
        <v>3</v>
      </c>
      <c r="D190">
        <v>1</v>
      </c>
      <c r="E190">
        <v>9</v>
      </c>
      <c r="F190">
        <v>7</v>
      </c>
      <c r="G190">
        <v>5</v>
      </c>
      <c r="H190">
        <v>9</v>
      </c>
      <c r="I190">
        <v>7</v>
      </c>
      <c r="J190">
        <v>8</v>
      </c>
      <c r="K190">
        <v>8</v>
      </c>
      <c r="L190">
        <v>7</v>
      </c>
      <c r="M190">
        <v>4</v>
      </c>
      <c r="N190">
        <v>11</v>
      </c>
      <c r="O190">
        <v>7</v>
      </c>
      <c r="P190">
        <v>3</v>
      </c>
      <c r="Q190">
        <v>7</v>
      </c>
      <c r="R190">
        <v>3</v>
      </c>
      <c r="S190">
        <v>1</v>
      </c>
      <c r="T190">
        <v>11</v>
      </c>
      <c r="U190">
        <v>7</v>
      </c>
      <c r="V190">
        <v>3</v>
      </c>
      <c r="W190">
        <v>10</v>
      </c>
      <c r="X190">
        <v>1</v>
      </c>
      <c r="Y190">
        <v>6</v>
      </c>
      <c r="Z190">
        <v>7</v>
      </c>
      <c r="AA190">
        <v>3</v>
      </c>
      <c r="AB190">
        <v>1</v>
      </c>
      <c r="AC190">
        <v>9</v>
      </c>
      <c r="AD190">
        <v>7</v>
      </c>
      <c r="AE190">
        <v>8</v>
      </c>
      <c r="AF190">
        <v>5</v>
      </c>
      <c r="AG190">
        <v>3</v>
      </c>
      <c r="AH190">
        <v>1</v>
      </c>
      <c r="AI190">
        <v>2</v>
      </c>
      <c r="AJ190">
        <v>8</v>
      </c>
      <c r="AK190">
        <v>9</v>
      </c>
    </row>
    <row r="191" spans="2:37">
      <c r="B191">
        <v>10</v>
      </c>
      <c r="C191">
        <v>2</v>
      </c>
      <c r="D191">
        <v>7</v>
      </c>
      <c r="E191">
        <v>6</v>
      </c>
      <c r="F191">
        <v>7</v>
      </c>
      <c r="G191">
        <v>5</v>
      </c>
      <c r="H191">
        <v>9</v>
      </c>
      <c r="I191">
        <v>8</v>
      </c>
      <c r="J191">
        <v>8</v>
      </c>
      <c r="K191">
        <v>11</v>
      </c>
      <c r="L191">
        <v>7</v>
      </c>
      <c r="M191">
        <v>4</v>
      </c>
      <c r="N191">
        <v>11</v>
      </c>
      <c r="O191">
        <v>7</v>
      </c>
      <c r="P191">
        <v>8</v>
      </c>
      <c r="Q191">
        <v>10</v>
      </c>
      <c r="R191">
        <v>3</v>
      </c>
      <c r="S191">
        <v>1</v>
      </c>
      <c r="T191">
        <v>11</v>
      </c>
      <c r="U191">
        <v>4</v>
      </c>
      <c r="V191">
        <v>1</v>
      </c>
      <c r="W191">
        <v>2</v>
      </c>
      <c r="X191">
        <v>1</v>
      </c>
      <c r="Y191">
        <v>6</v>
      </c>
      <c r="Z191">
        <v>10</v>
      </c>
      <c r="AA191">
        <v>3</v>
      </c>
      <c r="AB191">
        <v>1</v>
      </c>
      <c r="AC191">
        <v>9</v>
      </c>
      <c r="AD191">
        <v>7</v>
      </c>
      <c r="AE191">
        <v>8</v>
      </c>
      <c r="AF191">
        <v>7</v>
      </c>
      <c r="AG191">
        <v>3</v>
      </c>
      <c r="AH191">
        <v>1</v>
      </c>
      <c r="AI191">
        <v>9</v>
      </c>
      <c r="AJ191">
        <v>8</v>
      </c>
      <c r="AK191">
        <v>5</v>
      </c>
    </row>
    <row r="192" spans="2:37">
      <c r="B192">
        <v>2</v>
      </c>
      <c r="C192">
        <v>5</v>
      </c>
      <c r="D192">
        <v>6</v>
      </c>
      <c r="E192">
        <v>9</v>
      </c>
      <c r="F192">
        <v>7</v>
      </c>
      <c r="G192">
        <v>5</v>
      </c>
      <c r="H192">
        <v>9</v>
      </c>
      <c r="I192">
        <v>8</v>
      </c>
      <c r="J192">
        <v>8</v>
      </c>
      <c r="K192">
        <v>11</v>
      </c>
      <c r="L192">
        <v>7</v>
      </c>
      <c r="M192">
        <v>3</v>
      </c>
      <c r="N192">
        <v>11</v>
      </c>
      <c r="O192">
        <v>7</v>
      </c>
      <c r="P192">
        <v>1</v>
      </c>
      <c r="Q192">
        <v>10</v>
      </c>
      <c r="R192">
        <v>3</v>
      </c>
      <c r="S192">
        <v>1</v>
      </c>
      <c r="T192">
        <v>7</v>
      </c>
      <c r="U192">
        <v>3</v>
      </c>
      <c r="V192">
        <v>7</v>
      </c>
      <c r="W192">
        <v>2</v>
      </c>
      <c r="X192">
        <v>5</v>
      </c>
      <c r="Y192">
        <v>6</v>
      </c>
      <c r="Z192">
        <v>10</v>
      </c>
      <c r="AA192">
        <v>3</v>
      </c>
      <c r="AB192">
        <v>1</v>
      </c>
      <c r="AC192">
        <v>9</v>
      </c>
      <c r="AD192">
        <v>8</v>
      </c>
      <c r="AE192">
        <v>8</v>
      </c>
      <c r="AF192">
        <v>10</v>
      </c>
      <c r="AG192">
        <v>3</v>
      </c>
      <c r="AH192">
        <v>1</v>
      </c>
      <c r="AI192">
        <v>6</v>
      </c>
      <c r="AJ192">
        <v>8</v>
      </c>
      <c r="AK192">
        <v>5</v>
      </c>
    </row>
    <row r="193" spans="2:37">
      <c r="B193">
        <v>11</v>
      </c>
      <c r="C193">
        <v>7</v>
      </c>
      <c r="D193">
        <v>4</v>
      </c>
      <c r="E193">
        <v>6</v>
      </c>
      <c r="F193">
        <v>7</v>
      </c>
      <c r="G193">
        <v>2</v>
      </c>
      <c r="H193">
        <v>9</v>
      </c>
      <c r="I193">
        <v>8</v>
      </c>
      <c r="J193">
        <v>5</v>
      </c>
      <c r="K193">
        <v>11</v>
      </c>
      <c r="L193">
        <v>4</v>
      </c>
      <c r="M193">
        <v>8</v>
      </c>
      <c r="N193">
        <v>11</v>
      </c>
      <c r="O193">
        <v>7</v>
      </c>
      <c r="P193">
        <v>9</v>
      </c>
      <c r="Q193">
        <v>10</v>
      </c>
      <c r="R193">
        <v>2</v>
      </c>
      <c r="S193">
        <v>7</v>
      </c>
      <c r="T193">
        <v>6</v>
      </c>
      <c r="U193">
        <v>3</v>
      </c>
      <c r="V193">
        <v>7</v>
      </c>
      <c r="W193">
        <v>11</v>
      </c>
      <c r="X193">
        <v>7</v>
      </c>
      <c r="Y193">
        <v>1</v>
      </c>
      <c r="Z193">
        <v>10</v>
      </c>
      <c r="AA193">
        <v>2</v>
      </c>
      <c r="AB193">
        <v>1</v>
      </c>
      <c r="AC193">
        <v>9</v>
      </c>
      <c r="AD193">
        <v>8</v>
      </c>
      <c r="AE193">
        <v>8</v>
      </c>
      <c r="AF193">
        <v>10</v>
      </c>
      <c r="AG193">
        <v>2</v>
      </c>
      <c r="AH193">
        <v>1</v>
      </c>
      <c r="AI193">
        <v>8</v>
      </c>
      <c r="AJ193">
        <v>8</v>
      </c>
      <c r="AK193">
        <v>3</v>
      </c>
    </row>
    <row r="194" spans="2:37">
      <c r="B194">
        <v>7</v>
      </c>
      <c r="C194">
        <v>3</v>
      </c>
      <c r="D194">
        <v>7</v>
      </c>
      <c r="E194">
        <v>1</v>
      </c>
      <c r="F194">
        <v>7</v>
      </c>
      <c r="G194">
        <v>4</v>
      </c>
      <c r="H194">
        <v>9</v>
      </c>
      <c r="I194">
        <v>8</v>
      </c>
      <c r="J194">
        <v>5</v>
      </c>
      <c r="K194">
        <v>11</v>
      </c>
      <c r="L194">
        <v>4</v>
      </c>
      <c r="M194">
        <v>8</v>
      </c>
      <c r="N194">
        <v>11</v>
      </c>
      <c r="O194">
        <v>4</v>
      </c>
      <c r="P194">
        <v>3</v>
      </c>
      <c r="Q194">
        <v>2</v>
      </c>
      <c r="R194">
        <v>5</v>
      </c>
      <c r="S194">
        <v>6</v>
      </c>
      <c r="T194">
        <v>4</v>
      </c>
      <c r="U194">
        <v>3</v>
      </c>
      <c r="V194">
        <v>1</v>
      </c>
      <c r="W194">
        <v>11</v>
      </c>
      <c r="X194">
        <v>7</v>
      </c>
      <c r="Y194">
        <v>9</v>
      </c>
      <c r="Z194">
        <v>10</v>
      </c>
      <c r="AA194">
        <v>1</v>
      </c>
      <c r="AB194">
        <v>6</v>
      </c>
      <c r="AC194">
        <v>9</v>
      </c>
      <c r="AD194">
        <v>8</v>
      </c>
      <c r="AE194">
        <v>5</v>
      </c>
      <c r="AF194">
        <v>10</v>
      </c>
      <c r="AG194">
        <v>2</v>
      </c>
      <c r="AH194">
        <v>7</v>
      </c>
      <c r="AI194">
        <v>8</v>
      </c>
      <c r="AJ194">
        <v>8</v>
      </c>
      <c r="AK194">
        <v>5</v>
      </c>
    </row>
    <row r="195" spans="2:37">
      <c r="B195">
        <v>4</v>
      </c>
      <c r="C195">
        <v>2</v>
      </c>
      <c r="D195">
        <v>7</v>
      </c>
      <c r="E195">
        <v>11</v>
      </c>
      <c r="F195">
        <v>7</v>
      </c>
      <c r="G195">
        <v>4</v>
      </c>
      <c r="H195">
        <v>6</v>
      </c>
      <c r="I195">
        <v>7</v>
      </c>
      <c r="J195">
        <v>5</v>
      </c>
      <c r="K195">
        <v>11</v>
      </c>
      <c r="L195">
        <v>7</v>
      </c>
      <c r="M195">
        <v>8</v>
      </c>
      <c r="N195">
        <v>11</v>
      </c>
      <c r="O195">
        <v>4</v>
      </c>
      <c r="P195">
        <v>1</v>
      </c>
      <c r="Q195">
        <v>11</v>
      </c>
      <c r="R195">
        <v>7</v>
      </c>
      <c r="S195">
        <v>4</v>
      </c>
      <c r="T195">
        <v>1</v>
      </c>
      <c r="U195">
        <v>3</v>
      </c>
      <c r="V195">
        <v>1</v>
      </c>
      <c r="W195">
        <v>11</v>
      </c>
      <c r="X195">
        <v>4</v>
      </c>
      <c r="Y195">
        <v>3</v>
      </c>
      <c r="Z195">
        <v>10</v>
      </c>
      <c r="AA195">
        <v>1</v>
      </c>
      <c r="AB195">
        <v>6</v>
      </c>
      <c r="AC195">
        <v>6</v>
      </c>
      <c r="AD195">
        <v>7</v>
      </c>
      <c r="AE195">
        <v>5</v>
      </c>
      <c r="AF195">
        <v>2</v>
      </c>
      <c r="AG195">
        <v>5</v>
      </c>
      <c r="AH195">
        <v>6</v>
      </c>
      <c r="AI195">
        <v>8</v>
      </c>
      <c r="AJ195">
        <v>8</v>
      </c>
      <c r="AK195">
        <v>5</v>
      </c>
    </row>
    <row r="196" spans="2:37">
      <c r="B196">
        <v>7</v>
      </c>
      <c r="C196">
        <v>2</v>
      </c>
      <c r="D196">
        <v>1</v>
      </c>
      <c r="E196">
        <v>11</v>
      </c>
      <c r="F196">
        <v>7</v>
      </c>
      <c r="G196">
        <v>4</v>
      </c>
      <c r="H196">
        <v>6</v>
      </c>
      <c r="I196">
        <v>7</v>
      </c>
      <c r="J196">
        <v>5</v>
      </c>
      <c r="K196">
        <v>11</v>
      </c>
      <c r="L196">
        <v>7</v>
      </c>
      <c r="M196">
        <v>1</v>
      </c>
      <c r="N196">
        <v>7</v>
      </c>
      <c r="O196">
        <v>6</v>
      </c>
      <c r="P196">
        <v>3</v>
      </c>
      <c r="Q196">
        <v>11</v>
      </c>
      <c r="R196">
        <v>7</v>
      </c>
      <c r="S196">
        <v>1</v>
      </c>
      <c r="T196">
        <v>4</v>
      </c>
      <c r="U196">
        <v>3</v>
      </c>
      <c r="V196">
        <v>7</v>
      </c>
      <c r="W196">
        <v>11</v>
      </c>
      <c r="X196">
        <v>4</v>
      </c>
      <c r="Y196">
        <v>1</v>
      </c>
      <c r="Z196">
        <v>10</v>
      </c>
      <c r="AA196">
        <v>1</v>
      </c>
      <c r="AB196">
        <v>6</v>
      </c>
      <c r="AC196">
        <v>11</v>
      </c>
      <c r="AD196">
        <v>7</v>
      </c>
      <c r="AE196">
        <v>1</v>
      </c>
      <c r="AF196">
        <v>11</v>
      </c>
      <c r="AG196">
        <v>7</v>
      </c>
      <c r="AH196">
        <v>4</v>
      </c>
      <c r="AI196">
        <v>6</v>
      </c>
      <c r="AJ196">
        <v>8</v>
      </c>
      <c r="AK196">
        <v>3</v>
      </c>
    </row>
    <row r="197" spans="2:37">
      <c r="B197">
        <v>7</v>
      </c>
      <c r="C197">
        <v>1</v>
      </c>
      <c r="D197">
        <v>1</v>
      </c>
      <c r="E197">
        <v>1</v>
      </c>
      <c r="F197">
        <v>4</v>
      </c>
      <c r="G197">
        <v>4</v>
      </c>
      <c r="H197">
        <v>11</v>
      </c>
      <c r="I197">
        <v>7</v>
      </c>
      <c r="J197">
        <v>4</v>
      </c>
      <c r="K197">
        <v>11</v>
      </c>
      <c r="L197">
        <v>7</v>
      </c>
      <c r="M197">
        <v>1</v>
      </c>
      <c r="N197">
        <v>7</v>
      </c>
      <c r="O197">
        <v>6</v>
      </c>
      <c r="P197">
        <v>9</v>
      </c>
      <c r="Q197">
        <v>5</v>
      </c>
      <c r="R197">
        <v>1</v>
      </c>
      <c r="S197">
        <v>1</v>
      </c>
      <c r="T197">
        <v>9</v>
      </c>
      <c r="U197">
        <v>8</v>
      </c>
      <c r="V197">
        <v>5</v>
      </c>
      <c r="W197">
        <v>7</v>
      </c>
      <c r="X197">
        <v>4</v>
      </c>
      <c r="Y197">
        <v>9</v>
      </c>
      <c r="Z197">
        <v>2</v>
      </c>
      <c r="AA197">
        <v>1</v>
      </c>
      <c r="AB197">
        <v>6</v>
      </c>
      <c r="AC197">
        <v>11</v>
      </c>
      <c r="AD197">
        <v>7</v>
      </c>
      <c r="AE197">
        <v>9</v>
      </c>
      <c r="AF197">
        <v>11</v>
      </c>
      <c r="AG197">
        <v>7</v>
      </c>
      <c r="AH197">
        <v>3</v>
      </c>
      <c r="AI197">
        <v>6</v>
      </c>
      <c r="AJ197">
        <v>8</v>
      </c>
      <c r="AK197">
        <v>3</v>
      </c>
    </row>
    <row r="198" spans="2:37">
      <c r="B198">
        <v>2</v>
      </c>
      <c r="C198">
        <v>8</v>
      </c>
      <c r="D198">
        <v>4</v>
      </c>
      <c r="E198">
        <v>1</v>
      </c>
      <c r="F198">
        <v>4</v>
      </c>
      <c r="G198">
        <v>2</v>
      </c>
      <c r="H198">
        <v>11</v>
      </c>
      <c r="I198">
        <v>7</v>
      </c>
      <c r="J198">
        <v>1</v>
      </c>
      <c r="K198">
        <v>11</v>
      </c>
      <c r="L198">
        <v>7</v>
      </c>
      <c r="M198">
        <v>9</v>
      </c>
      <c r="N198">
        <v>9</v>
      </c>
      <c r="O198">
        <v>6</v>
      </c>
      <c r="P198">
        <v>9</v>
      </c>
      <c r="Q198">
        <v>2</v>
      </c>
      <c r="R198">
        <v>8</v>
      </c>
      <c r="S198">
        <v>4</v>
      </c>
      <c r="T198">
        <v>6</v>
      </c>
      <c r="U198">
        <v>8</v>
      </c>
      <c r="V198">
        <v>3</v>
      </c>
      <c r="W198">
        <v>7</v>
      </c>
      <c r="X198">
        <v>2</v>
      </c>
      <c r="Y198">
        <v>1</v>
      </c>
      <c r="Z198">
        <v>2</v>
      </c>
      <c r="AA198">
        <v>5</v>
      </c>
      <c r="AB198">
        <v>6</v>
      </c>
      <c r="AC198">
        <v>6</v>
      </c>
      <c r="AD198">
        <v>8</v>
      </c>
      <c r="AE198">
        <v>2</v>
      </c>
      <c r="AF198">
        <v>11</v>
      </c>
      <c r="AG198">
        <v>7</v>
      </c>
      <c r="AH198">
        <v>8</v>
      </c>
      <c r="AI198">
        <v>8</v>
      </c>
      <c r="AJ198">
        <v>8</v>
      </c>
      <c r="AK198">
        <v>3</v>
      </c>
    </row>
    <row r="199" spans="2:37">
      <c r="B199">
        <v>9</v>
      </c>
      <c r="C199">
        <v>7</v>
      </c>
      <c r="D199">
        <v>5</v>
      </c>
      <c r="E199">
        <v>11</v>
      </c>
      <c r="F199">
        <v>4</v>
      </c>
      <c r="G199">
        <v>5</v>
      </c>
      <c r="H199">
        <v>11</v>
      </c>
      <c r="I199">
        <v>7</v>
      </c>
      <c r="J199">
        <v>9</v>
      </c>
      <c r="K199">
        <v>11</v>
      </c>
      <c r="L199">
        <v>4</v>
      </c>
      <c r="M199">
        <v>3</v>
      </c>
      <c r="N199">
        <v>2</v>
      </c>
      <c r="O199">
        <v>6</v>
      </c>
      <c r="P199">
        <v>4</v>
      </c>
      <c r="Q199">
        <v>9</v>
      </c>
      <c r="R199">
        <v>7</v>
      </c>
      <c r="S199">
        <v>5</v>
      </c>
      <c r="T199">
        <v>8</v>
      </c>
      <c r="U199">
        <v>8</v>
      </c>
      <c r="V199">
        <v>3</v>
      </c>
      <c r="W199">
        <v>7</v>
      </c>
      <c r="X199">
        <v>2</v>
      </c>
      <c r="Y199">
        <v>1</v>
      </c>
      <c r="Z199">
        <v>2</v>
      </c>
      <c r="AA199">
        <v>5</v>
      </c>
      <c r="AB199">
        <v>6</v>
      </c>
      <c r="AC199">
        <v>8</v>
      </c>
      <c r="AD199">
        <v>8</v>
      </c>
      <c r="AE199">
        <v>2</v>
      </c>
      <c r="AF199">
        <v>11</v>
      </c>
      <c r="AG199">
        <v>7</v>
      </c>
      <c r="AH199">
        <v>1</v>
      </c>
      <c r="AI199">
        <v>8</v>
      </c>
      <c r="AJ199">
        <v>8</v>
      </c>
      <c r="AK199">
        <v>3</v>
      </c>
    </row>
    <row r="200" spans="2:37">
      <c r="B200">
        <v>9</v>
      </c>
      <c r="C200">
        <v>6</v>
      </c>
      <c r="D200">
        <v>5</v>
      </c>
      <c r="E200">
        <v>9</v>
      </c>
      <c r="F200">
        <v>4</v>
      </c>
      <c r="G200">
        <v>5</v>
      </c>
      <c r="H200">
        <v>11</v>
      </c>
      <c r="I200">
        <v>4</v>
      </c>
      <c r="J200">
        <v>3</v>
      </c>
      <c r="K200">
        <v>11</v>
      </c>
      <c r="L200">
        <v>4</v>
      </c>
      <c r="M200">
        <v>3</v>
      </c>
      <c r="N200">
        <v>1</v>
      </c>
      <c r="O200">
        <v>6</v>
      </c>
      <c r="P200">
        <v>1</v>
      </c>
      <c r="Q200">
        <v>11</v>
      </c>
      <c r="R200">
        <v>9</v>
      </c>
      <c r="S200">
        <v>1</v>
      </c>
      <c r="T200">
        <v>8</v>
      </c>
      <c r="U200">
        <v>8</v>
      </c>
      <c r="V200">
        <v>3</v>
      </c>
      <c r="W200">
        <v>7</v>
      </c>
      <c r="X200">
        <v>1</v>
      </c>
      <c r="Y200">
        <v>1</v>
      </c>
      <c r="Z200">
        <v>11</v>
      </c>
      <c r="AA200">
        <v>7</v>
      </c>
      <c r="AB200">
        <v>8</v>
      </c>
      <c r="AC200">
        <v>8</v>
      </c>
      <c r="AD200">
        <v>8</v>
      </c>
      <c r="AE200">
        <v>5</v>
      </c>
      <c r="AF200">
        <v>11</v>
      </c>
      <c r="AG200">
        <v>7</v>
      </c>
      <c r="AH200">
        <v>9</v>
      </c>
      <c r="AI200">
        <v>6</v>
      </c>
      <c r="AJ200">
        <v>8</v>
      </c>
      <c r="AK200">
        <v>3</v>
      </c>
    </row>
    <row r="201" spans="2:37">
      <c r="B201">
        <v>11</v>
      </c>
      <c r="C201">
        <v>9</v>
      </c>
      <c r="D201">
        <v>1</v>
      </c>
      <c r="E201">
        <v>9</v>
      </c>
      <c r="F201">
        <v>6</v>
      </c>
      <c r="G201">
        <v>5</v>
      </c>
      <c r="H201">
        <v>8</v>
      </c>
      <c r="I201">
        <v>8</v>
      </c>
      <c r="J201">
        <v>2</v>
      </c>
      <c r="K201">
        <v>11</v>
      </c>
      <c r="L201">
        <v>4</v>
      </c>
      <c r="M201">
        <v>1</v>
      </c>
      <c r="N201">
        <v>6</v>
      </c>
      <c r="O201">
        <v>3</v>
      </c>
      <c r="P201">
        <v>7</v>
      </c>
      <c r="Q201">
        <v>4</v>
      </c>
      <c r="R201">
        <v>6</v>
      </c>
      <c r="S201">
        <v>1</v>
      </c>
      <c r="T201">
        <v>6</v>
      </c>
      <c r="U201">
        <v>8</v>
      </c>
      <c r="V201">
        <v>3</v>
      </c>
      <c r="W201">
        <v>10</v>
      </c>
      <c r="X201">
        <v>1</v>
      </c>
      <c r="Y201">
        <v>1</v>
      </c>
      <c r="Z201">
        <v>11</v>
      </c>
      <c r="AA201">
        <v>7</v>
      </c>
      <c r="AB201">
        <v>1</v>
      </c>
      <c r="AC201">
        <v>1</v>
      </c>
      <c r="AD201">
        <v>4</v>
      </c>
      <c r="AE201">
        <v>4</v>
      </c>
      <c r="AF201">
        <v>1</v>
      </c>
      <c r="AG201">
        <v>6</v>
      </c>
      <c r="AH201">
        <v>1</v>
      </c>
      <c r="AI201">
        <v>3</v>
      </c>
      <c r="AJ201">
        <v>8</v>
      </c>
      <c r="AK201">
        <v>3</v>
      </c>
    </row>
    <row r="202" spans="2:37">
      <c r="B202">
        <v>4</v>
      </c>
      <c r="C202">
        <v>6</v>
      </c>
      <c r="D202">
        <v>1</v>
      </c>
      <c r="E202">
        <v>8</v>
      </c>
      <c r="F202">
        <v>7</v>
      </c>
      <c r="G202">
        <v>5</v>
      </c>
      <c r="H202">
        <v>8</v>
      </c>
      <c r="I202">
        <v>8</v>
      </c>
      <c r="J202">
        <v>5</v>
      </c>
      <c r="K202">
        <v>7</v>
      </c>
      <c r="L202">
        <v>6</v>
      </c>
      <c r="M202">
        <v>3</v>
      </c>
      <c r="N202">
        <v>7</v>
      </c>
      <c r="O202">
        <v>2</v>
      </c>
      <c r="P202">
        <v>1</v>
      </c>
      <c r="Q202">
        <v>10</v>
      </c>
      <c r="R202">
        <v>3</v>
      </c>
      <c r="S202">
        <v>7</v>
      </c>
      <c r="T202">
        <v>3</v>
      </c>
      <c r="U202">
        <v>8</v>
      </c>
      <c r="V202">
        <v>3</v>
      </c>
      <c r="W202">
        <v>5</v>
      </c>
      <c r="X202">
        <v>1</v>
      </c>
      <c r="Y202">
        <v>1</v>
      </c>
      <c r="Z202">
        <v>11</v>
      </c>
      <c r="AA202">
        <v>7</v>
      </c>
      <c r="AB202">
        <v>1</v>
      </c>
      <c r="AC202">
        <v>1</v>
      </c>
      <c r="AD202">
        <v>4</v>
      </c>
      <c r="AE202">
        <v>4</v>
      </c>
      <c r="AF202">
        <v>7</v>
      </c>
      <c r="AG202">
        <v>2</v>
      </c>
      <c r="AH202">
        <v>1</v>
      </c>
      <c r="AI202">
        <v>3</v>
      </c>
      <c r="AJ202">
        <v>8</v>
      </c>
      <c r="AK202">
        <v>4</v>
      </c>
    </row>
    <row r="203" spans="2:37">
      <c r="B203">
        <v>10</v>
      </c>
      <c r="C203">
        <v>3</v>
      </c>
      <c r="D203">
        <v>7</v>
      </c>
      <c r="E203">
        <v>9</v>
      </c>
      <c r="F203">
        <v>8</v>
      </c>
      <c r="G203">
        <v>5</v>
      </c>
      <c r="H203">
        <v>1</v>
      </c>
      <c r="I203">
        <v>4</v>
      </c>
      <c r="J203">
        <v>4</v>
      </c>
      <c r="K203">
        <v>1</v>
      </c>
      <c r="L203">
        <v>6</v>
      </c>
      <c r="M203">
        <v>1</v>
      </c>
      <c r="N203">
        <v>7</v>
      </c>
      <c r="O203">
        <v>2</v>
      </c>
      <c r="P203">
        <v>1</v>
      </c>
      <c r="Q203">
        <v>4</v>
      </c>
      <c r="R203">
        <v>3</v>
      </c>
      <c r="S203">
        <v>1</v>
      </c>
      <c r="T203">
        <v>3</v>
      </c>
      <c r="U203">
        <v>8</v>
      </c>
      <c r="V203">
        <v>4</v>
      </c>
      <c r="W203">
        <v>5</v>
      </c>
      <c r="X203">
        <v>1</v>
      </c>
      <c r="Y203">
        <v>1</v>
      </c>
      <c r="Z203">
        <v>11</v>
      </c>
      <c r="AA203">
        <v>7</v>
      </c>
      <c r="AB203">
        <v>9</v>
      </c>
      <c r="AC203">
        <v>1</v>
      </c>
      <c r="AD203">
        <v>4</v>
      </c>
      <c r="AE203">
        <v>2</v>
      </c>
      <c r="AF203">
        <v>10</v>
      </c>
      <c r="AG203">
        <v>1</v>
      </c>
      <c r="AH203">
        <v>1</v>
      </c>
      <c r="AI203">
        <v>9</v>
      </c>
      <c r="AJ203">
        <v>8</v>
      </c>
      <c r="AK203">
        <v>4</v>
      </c>
    </row>
    <row r="204" spans="2:37">
      <c r="B204">
        <v>4</v>
      </c>
      <c r="C204">
        <v>3</v>
      </c>
      <c r="D204">
        <v>6</v>
      </c>
      <c r="E204">
        <v>6</v>
      </c>
      <c r="F204">
        <v>8</v>
      </c>
      <c r="G204">
        <v>5</v>
      </c>
      <c r="H204">
        <v>1</v>
      </c>
      <c r="I204">
        <v>4</v>
      </c>
      <c r="J204">
        <v>4</v>
      </c>
      <c r="K204">
        <v>1</v>
      </c>
      <c r="L204">
        <v>6</v>
      </c>
      <c r="M204">
        <v>9</v>
      </c>
      <c r="N204">
        <v>5</v>
      </c>
      <c r="O204">
        <v>1</v>
      </c>
      <c r="P204">
        <v>1</v>
      </c>
      <c r="Q204">
        <v>1</v>
      </c>
      <c r="R204">
        <v>3</v>
      </c>
      <c r="S204">
        <v>1</v>
      </c>
      <c r="T204">
        <v>9</v>
      </c>
      <c r="U204">
        <v>8</v>
      </c>
      <c r="V204">
        <v>4</v>
      </c>
      <c r="W204">
        <v>5</v>
      </c>
      <c r="X204">
        <v>1</v>
      </c>
      <c r="Y204">
        <v>6</v>
      </c>
      <c r="Z204">
        <v>7</v>
      </c>
      <c r="AA204">
        <v>2</v>
      </c>
      <c r="AB204">
        <v>1</v>
      </c>
      <c r="AC204">
        <v>11</v>
      </c>
      <c r="AD204">
        <v>4</v>
      </c>
      <c r="AE204">
        <v>5</v>
      </c>
      <c r="AF204">
        <v>5</v>
      </c>
      <c r="AG204">
        <v>1</v>
      </c>
      <c r="AH204">
        <v>1</v>
      </c>
      <c r="AI204">
        <v>9</v>
      </c>
      <c r="AJ204">
        <v>8</v>
      </c>
      <c r="AK204">
        <v>4</v>
      </c>
    </row>
    <row r="205" spans="2:37">
      <c r="B205">
        <v>4</v>
      </c>
      <c r="C205">
        <v>3</v>
      </c>
      <c r="D205">
        <v>1</v>
      </c>
      <c r="E205">
        <v>8</v>
      </c>
      <c r="F205">
        <v>8</v>
      </c>
      <c r="G205">
        <v>3</v>
      </c>
      <c r="H205">
        <v>1</v>
      </c>
      <c r="I205">
        <v>4</v>
      </c>
      <c r="J205">
        <v>2</v>
      </c>
      <c r="K205">
        <v>5</v>
      </c>
      <c r="L205">
        <v>3</v>
      </c>
      <c r="M205">
        <v>9</v>
      </c>
      <c r="N205">
        <v>5</v>
      </c>
      <c r="O205">
        <v>1</v>
      </c>
      <c r="P205">
        <v>6</v>
      </c>
      <c r="Q205">
        <v>4</v>
      </c>
      <c r="R205">
        <v>3</v>
      </c>
      <c r="S205">
        <v>7</v>
      </c>
      <c r="T205">
        <v>2</v>
      </c>
      <c r="U205">
        <v>1</v>
      </c>
      <c r="V205">
        <v>7</v>
      </c>
      <c r="W205">
        <v>10</v>
      </c>
      <c r="X205">
        <v>1</v>
      </c>
      <c r="Y205">
        <v>6</v>
      </c>
      <c r="Z205">
        <v>7</v>
      </c>
      <c r="AA205">
        <v>1</v>
      </c>
      <c r="AB205">
        <v>1</v>
      </c>
      <c r="AC205">
        <v>9</v>
      </c>
      <c r="AD205">
        <v>4</v>
      </c>
      <c r="AE205">
        <v>5</v>
      </c>
      <c r="AF205">
        <v>10</v>
      </c>
      <c r="AG205">
        <v>1</v>
      </c>
      <c r="AH205">
        <v>6</v>
      </c>
      <c r="AI205">
        <v>8</v>
      </c>
      <c r="AJ205">
        <v>8</v>
      </c>
      <c r="AK205">
        <v>4</v>
      </c>
    </row>
    <row r="206" spans="2:37">
      <c r="B206">
        <v>1</v>
      </c>
      <c r="C206">
        <v>3</v>
      </c>
      <c r="D206">
        <v>1</v>
      </c>
      <c r="E206">
        <v>8</v>
      </c>
      <c r="F206">
        <v>8</v>
      </c>
      <c r="G206">
        <v>5</v>
      </c>
      <c r="H206">
        <v>11</v>
      </c>
      <c r="I206">
        <v>4</v>
      </c>
      <c r="J206">
        <v>5</v>
      </c>
      <c r="K206">
        <v>7</v>
      </c>
      <c r="L206">
        <v>3</v>
      </c>
      <c r="M206">
        <v>7</v>
      </c>
      <c r="N206">
        <v>10</v>
      </c>
      <c r="O206">
        <v>1</v>
      </c>
      <c r="P206">
        <v>6</v>
      </c>
      <c r="Q206">
        <v>1</v>
      </c>
      <c r="R206">
        <v>2</v>
      </c>
      <c r="S206">
        <v>6</v>
      </c>
      <c r="T206">
        <v>9</v>
      </c>
      <c r="U206">
        <v>8</v>
      </c>
      <c r="V206">
        <v>5</v>
      </c>
      <c r="W206">
        <v>10</v>
      </c>
      <c r="X206">
        <v>1</v>
      </c>
      <c r="Y206">
        <v>6</v>
      </c>
      <c r="Z206">
        <v>10</v>
      </c>
      <c r="AA206">
        <v>1</v>
      </c>
      <c r="AB206">
        <v>1</v>
      </c>
      <c r="AC206">
        <v>10</v>
      </c>
      <c r="AD206">
        <v>3</v>
      </c>
      <c r="AE206">
        <v>7</v>
      </c>
      <c r="AF206">
        <v>11</v>
      </c>
      <c r="AG206">
        <v>9</v>
      </c>
      <c r="AH206">
        <v>1</v>
      </c>
      <c r="AI206">
        <v>3</v>
      </c>
      <c r="AJ206">
        <v>8</v>
      </c>
      <c r="AK206">
        <v>4</v>
      </c>
    </row>
    <row r="207" spans="2:37">
      <c r="B207">
        <v>4</v>
      </c>
      <c r="C207">
        <v>3</v>
      </c>
      <c r="D207">
        <v>7</v>
      </c>
      <c r="E207">
        <v>8</v>
      </c>
      <c r="F207">
        <v>8</v>
      </c>
      <c r="G207">
        <v>5</v>
      </c>
      <c r="H207">
        <v>9</v>
      </c>
      <c r="I207">
        <v>4</v>
      </c>
      <c r="J207">
        <v>5</v>
      </c>
      <c r="K207">
        <v>1</v>
      </c>
      <c r="L207">
        <v>4</v>
      </c>
      <c r="M207">
        <v>2</v>
      </c>
      <c r="N207">
        <v>2</v>
      </c>
      <c r="O207">
        <v>1</v>
      </c>
      <c r="P207">
        <v>7</v>
      </c>
      <c r="Q207">
        <v>7</v>
      </c>
      <c r="R207">
        <v>4</v>
      </c>
      <c r="S207">
        <v>9</v>
      </c>
      <c r="T207">
        <v>9</v>
      </c>
      <c r="U207">
        <v>8</v>
      </c>
      <c r="V207">
        <v>5</v>
      </c>
      <c r="W207">
        <v>2</v>
      </c>
      <c r="X207">
        <v>1</v>
      </c>
      <c r="Y207">
        <v>7</v>
      </c>
      <c r="Z207">
        <v>5</v>
      </c>
      <c r="AA207">
        <v>1</v>
      </c>
      <c r="AB207">
        <v>6</v>
      </c>
      <c r="AC207">
        <v>4</v>
      </c>
      <c r="AD207">
        <v>3</v>
      </c>
      <c r="AE207">
        <v>1</v>
      </c>
      <c r="AF207">
        <v>4</v>
      </c>
      <c r="AG207">
        <v>6</v>
      </c>
      <c r="AH207">
        <v>1</v>
      </c>
      <c r="AI207">
        <v>3</v>
      </c>
      <c r="AJ207">
        <v>8</v>
      </c>
      <c r="AK207">
        <v>2</v>
      </c>
    </row>
    <row r="208" spans="2:37">
      <c r="B208">
        <v>1</v>
      </c>
      <c r="C208">
        <v>2</v>
      </c>
      <c r="D208">
        <v>6</v>
      </c>
      <c r="E208">
        <v>6</v>
      </c>
      <c r="F208">
        <v>8</v>
      </c>
      <c r="G208">
        <v>3</v>
      </c>
      <c r="H208">
        <v>8</v>
      </c>
      <c r="I208">
        <v>7</v>
      </c>
      <c r="J208">
        <v>2</v>
      </c>
      <c r="K208">
        <v>11</v>
      </c>
      <c r="L208">
        <v>4</v>
      </c>
      <c r="M208">
        <v>5</v>
      </c>
      <c r="N208">
        <v>2</v>
      </c>
      <c r="O208">
        <v>1</v>
      </c>
      <c r="P208">
        <v>7</v>
      </c>
      <c r="Q208">
        <v>7</v>
      </c>
      <c r="R208">
        <v>4</v>
      </c>
      <c r="S208">
        <v>9</v>
      </c>
      <c r="T208">
        <v>1</v>
      </c>
      <c r="U208">
        <v>2</v>
      </c>
      <c r="V208">
        <v>9</v>
      </c>
      <c r="W208">
        <v>2</v>
      </c>
      <c r="X208">
        <v>5</v>
      </c>
      <c r="Y208">
        <v>6</v>
      </c>
      <c r="Z208">
        <v>10</v>
      </c>
      <c r="AA208">
        <v>1</v>
      </c>
      <c r="AB208">
        <v>6</v>
      </c>
      <c r="AC208">
        <v>1</v>
      </c>
      <c r="AD208">
        <v>3</v>
      </c>
      <c r="AE208">
        <v>1</v>
      </c>
      <c r="AF208">
        <v>10</v>
      </c>
      <c r="AG208">
        <v>3</v>
      </c>
      <c r="AH208">
        <v>7</v>
      </c>
      <c r="AI208">
        <v>6</v>
      </c>
      <c r="AJ208">
        <v>8</v>
      </c>
      <c r="AK208">
        <v>2</v>
      </c>
    </row>
    <row r="209" spans="2:37">
      <c r="B209">
        <v>10</v>
      </c>
      <c r="C209">
        <v>2</v>
      </c>
      <c r="D209">
        <v>6</v>
      </c>
      <c r="E209">
        <v>6</v>
      </c>
      <c r="F209">
        <v>8</v>
      </c>
      <c r="G209">
        <v>3</v>
      </c>
      <c r="H209">
        <v>3</v>
      </c>
      <c r="I209">
        <v>7</v>
      </c>
      <c r="J209">
        <v>5</v>
      </c>
      <c r="K209">
        <v>9</v>
      </c>
      <c r="L209">
        <v>4</v>
      </c>
      <c r="M209">
        <v>5</v>
      </c>
      <c r="N209">
        <v>2</v>
      </c>
      <c r="O209">
        <v>1</v>
      </c>
      <c r="P209">
        <v>6</v>
      </c>
      <c r="Q209">
        <v>6</v>
      </c>
      <c r="R209">
        <v>6</v>
      </c>
      <c r="S209">
        <v>9</v>
      </c>
      <c r="T209">
        <v>5</v>
      </c>
      <c r="U209">
        <v>2</v>
      </c>
      <c r="V209">
        <v>9</v>
      </c>
      <c r="W209">
        <v>2</v>
      </c>
      <c r="X209">
        <v>5</v>
      </c>
      <c r="Y209">
        <v>6</v>
      </c>
      <c r="Z209">
        <v>6</v>
      </c>
      <c r="AA209">
        <v>8</v>
      </c>
      <c r="AB209">
        <v>2</v>
      </c>
      <c r="AC209">
        <v>8</v>
      </c>
      <c r="AD209">
        <v>7</v>
      </c>
      <c r="AE209">
        <v>2</v>
      </c>
      <c r="AF209">
        <v>4</v>
      </c>
      <c r="AG209">
        <v>3</v>
      </c>
      <c r="AH209">
        <v>6</v>
      </c>
      <c r="AI209">
        <v>6</v>
      </c>
      <c r="AJ209">
        <v>8</v>
      </c>
      <c r="AK209">
        <v>2</v>
      </c>
    </row>
    <row r="210" spans="2:37">
      <c r="B210">
        <v>10</v>
      </c>
      <c r="C210">
        <v>2</v>
      </c>
      <c r="D210">
        <v>7</v>
      </c>
      <c r="E210">
        <v>3</v>
      </c>
      <c r="F210">
        <v>8</v>
      </c>
      <c r="G210">
        <v>3</v>
      </c>
      <c r="H210">
        <v>6</v>
      </c>
      <c r="I210">
        <v>7</v>
      </c>
      <c r="J210">
        <v>5</v>
      </c>
      <c r="K210">
        <v>4</v>
      </c>
      <c r="L210">
        <v>3</v>
      </c>
      <c r="M210">
        <v>6</v>
      </c>
      <c r="N210">
        <v>2</v>
      </c>
      <c r="O210">
        <v>5</v>
      </c>
      <c r="P210">
        <v>6</v>
      </c>
      <c r="Q210">
        <v>9</v>
      </c>
      <c r="R210">
        <v>4</v>
      </c>
      <c r="S210">
        <v>8</v>
      </c>
      <c r="T210">
        <v>3</v>
      </c>
      <c r="U210">
        <v>1</v>
      </c>
      <c r="V210">
        <v>1</v>
      </c>
      <c r="W210">
        <v>2</v>
      </c>
      <c r="X210">
        <v>5</v>
      </c>
      <c r="Y210">
        <v>6</v>
      </c>
      <c r="Z210">
        <v>4</v>
      </c>
      <c r="AA210">
        <v>6</v>
      </c>
      <c r="AB210">
        <v>1</v>
      </c>
      <c r="AC210">
        <v>3</v>
      </c>
      <c r="AD210">
        <v>7</v>
      </c>
      <c r="AE210">
        <v>5</v>
      </c>
      <c r="AF210">
        <v>4</v>
      </c>
      <c r="AG210">
        <v>3</v>
      </c>
      <c r="AH210">
        <v>1</v>
      </c>
      <c r="AI210">
        <v>6</v>
      </c>
      <c r="AJ210">
        <v>8</v>
      </c>
      <c r="AK210">
        <v>2</v>
      </c>
    </row>
    <row r="211" spans="2:37">
      <c r="B211">
        <v>1</v>
      </c>
      <c r="C211">
        <v>4</v>
      </c>
      <c r="D211">
        <v>4</v>
      </c>
      <c r="E211">
        <v>3</v>
      </c>
      <c r="F211">
        <v>8</v>
      </c>
      <c r="G211">
        <v>4</v>
      </c>
      <c r="H211">
        <v>6</v>
      </c>
      <c r="I211">
        <v>7</v>
      </c>
      <c r="J211">
        <v>5</v>
      </c>
      <c r="K211">
        <v>4</v>
      </c>
      <c r="L211">
        <v>3</v>
      </c>
      <c r="M211">
        <v>6</v>
      </c>
      <c r="N211">
        <v>2</v>
      </c>
      <c r="O211">
        <v>5</v>
      </c>
      <c r="P211">
        <v>6</v>
      </c>
      <c r="Q211">
        <v>6</v>
      </c>
      <c r="R211">
        <v>2</v>
      </c>
      <c r="S211">
        <v>7</v>
      </c>
      <c r="T211">
        <v>5</v>
      </c>
      <c r="U211">
        <v>3</v>
      </c>
      <c r="V211">
        <v>9</v>
      </c>
      <c r="W211">
        <v>2</v>
      </c>
      <c r="X211">
        <v>5</v>
      </c>
      <c r="Y211">
        <v>6</v>
      </c>
      <c r="Z211">
        <v>5</v>
      </c>
      <c r="AA211">
        <v>3</v>
      </c>
      <c r="AB211">
        <v>7</v>
      </c>
      <c r="AC211">
        <v>8</v>
      </c>
      <c r="AD211">
        <v>7</v>
      </c>
      <c r="AE211">
        <v>5</v>
      </c>
      <c r="AF211">
        <v>1</v>
      </c>
      <c r="AG211">
        <v>3</v>
      </c>
      <c r="AH211">
        <v>1</v>
      </c>
      <c r="AI211">
        <v>2</v>
      </c>
      <c r="AJ211">
        <v>5</v>
      </c>
      <c r="AK211">
        <v>6</v>
      </c>
    </row>
    <row r="212" spans="2:37">
      <c r="B212">
        <v>7</v>
      </c>
      <c r="C212">
        <v>4</v>
      </c>
      <c r="D212">
        <v>9</v>
      </c>
      <c r="E212">
        <v>9</v>
      </c>
      <c r="F212">
        <v>8</v>
      </c>
      <c r="G212">
        <v>5</v>
      </c>
      <c r="H212">
        <v>6</v>
      </c>
      <c r="I212">
        <v>7</v>
      </c>
      <c r="J212">
        <v>5</v>
      </c>
      <c r="K212">
        <v>4</v>
      </c>
      <c r="L212">
        <v>3</v>
      </c>
      <c r="M212">
        <v>4</v>
      </c>
      <c r="N212">
        <v>2</v>
      </c>
      <c r="O212">
        <v>5</v>
      </c>
      <c r="P212">
        <v>6</v>
      </c>
      <c r="Q212">
        <v>10</v>
      </c>
      <c r="R212">
        <v>2</v>
      </c>
      <c r="S212">
        <v>7</v>
      </c>
      <c r="T212">
        <v>5</v>
      </c>
      <c r="U212">
        <v>3</v>
      </c>
      <c r="V212">
        <v>4</v>
      </c>
      <c r="W212">
        <v>6</v>
      </c>
      <c r="X212">
        <v>5</v>
      </c>
      <c r="Y212">
        <v>6</v>
      </c>
      <c r="Z212">
        <v>5</v>
      </c>
      <c r="AA212">
        <v>3</v>
      </c>
      <c r="AB212">
        <v>7</v>
      </c>
      <c r="AC212">
        <v>6</v>
      </c>
      <c r="AD212">
        <v>7</v>
      </c>
      <c r="AE212">
        <v>5</v>
      </c>
      <c r="AF212">
        <v>4</v>
      </c>
      <c r="AG212">
        <v>3</v>
      </c>
      <c r="AH212">
        <v>7</v>
      </c>
      <c r="AI212">
        <v>2</v>
      </c>
      <c r="AJ212">
        <v>5</v>
      </c>
      <c r="AK212">
        <v>6</v>
      </c>
    </row>
    <row r="213" spans="2:37">
      <c r="B213">
        <v>7</v>
      </c>
      <c r="C213">
        <v>4</v>
      </c>
      <c r="D213">
        <v>9</v>
      </c>
      <c r="E213">
        <v>9</v>
      </c>
      <c r="F213">
        <v>8</v>
      </c>
      <c r="G213">
        <v>5</v>
      </c>
      <c r="H213">
        <v>8</v>
      </c>
      <c r="I213">
        <v>7</v>
      </c>
      <c r="J213">
        <v>5</v>
      </c>
      <c r="K213">
        <v>4</v>
      </c>
      <c r="L213">
        <v>3</v>
      </c>
      <c r="M213">
        <v>1</v>
      </c>
      <c r="N213">
        <v>2</v>
      </c>
      <c r="O213">
        <v>5</v>
      </c>
      <c r="P213">
        <v>6</v>
      </c>
      <c r="Q213">
        <v>11</v>
      </c>
      <c r="R213">
        <v>4</v>
      </c>
      <c r="S213">
        <v>4</v>
      </c>
      <c r="T213">
        <v>7</v>
      </c>
      <c r="U213">
        <v>3</v>
      </c>
      <c r="V213">
        <v>2</v>
      </c>
      <c r="W213">
        <v>6</v>
      </c>
      <c r="X213">
        <v>5</v>
      </c>
      <c r="Y213">
        <v>6</v>
      </c>
      <c r="Z213">
        <v>10</v>
      </c>
      <c r="AA213">
        <v>3</v>
      </c>
      <c r="AB213">
        <v>7</v>
      </c>
      <c r="AC213">
        <v>6</v>
      </c>
      <c r="AD213">
        <v>7</v>
      </c>
      <c r="AE213">
        <v>5</v>
      </c>
      <c r="AF213">
        <v>1</v>
      </c>
      <c r="AG213">
        <v>2</v>
      </c>
      <c r="AH213">
        <v>6</v>
      </c>
      <c r="AI213">
        <v>2</v>
      </c>
      <c r="AJ213">
        <v>5</v>
      </c>
      <c r="AK213">
        <v>6</v>
      </c>
    </row>
    <row r="214" spans="2:37">
      <c r="B214">
        <v>9</v>
      </c>
      <c r="C214">
        <v>4</v>
      </c>
      <c r="D214">
        <v>8</v>
      </c>
      <c r="E214">
        <v>9</v>
      </c>
      <c r="F214">
        <v>8</v>
      </c>
      <c r="G214">
        <v>5</v>
      </c>
      <c r="H214">
        <v>8</v>
      </c>
      <c r="I214">
        <v>7</v>
      </c>
      <c r="J214">
        <v>5</v>
      </c>
      <c r="K214">
        <v>1</v>
      </c>
      <c r="L214">
        <v>3</v>
      </c>
      <c r="M214">
        <v>1</v>
      </c>
      <c r="N214">
        <v>6</v>
      </c>
      <c r="O214">
        <v>5</v>
      </c>
      <c r="P214">
        <v>6</v>
      </c>
      <c r="Q214">
        <v>11</v>
      </c>
      <c r="R214">
        <v>4</v>
      </c>
      <c r="S214">
        <v>1</v>
      </c>
      <c r="T214">
        <v>7</v>
      </c>
      <c r="U214">
        <v>3</v>
      </c>
      <c r="V214">
        <v>2</v>
      </c>
      <c r="W214">
        <v>6</v>
      </c>
      <c r="X214">
        <v>5</v>
      </c>
      <c r="Y214">
        <v>6</v>
      </c>
      <c r="Z214">
        <v>4</v>
      </c>
      <c r="AA214">
        <v>3</v>
      </c>
      <c r="AB214">
        <v>6</v>
      </c>
      <c r="AC214">
        <v>6</v>
      </c>
      <c r="AD214">
        <v>7</v>
      </c>
      <c r="AE214">
        <v>5</v>
      </c>
      <c r="AF214">
        <v>10</v>
      </c>
      <c r="AG214">
        <v>2</v>
      </c>
      <c r="AH214">
        <v>6</v>
      </c>
      <c r="AI214">
        <v>2</v>
      </c>
      <c r="AJ214">
        <v>5</v>
      </c>
      <c r="AK214">
        <v>6</v>
      </c>
    </row>
    <row r="215" spans="2:37">
      <c r="B215">
        <v>4</v>
      </c>
      <c r="C215">
        <v>2</v>
      </c>
      <c r="D215">
        <v>4</v>
      </c>
      <c r="E215">
        <v>6</v>
      </c>
      <c r="F215">
        <v>8</v>
      </c>
      <c r="G215">
        <v>3</v>
      </c>
      <c r="H215">
        <v>8</v>
      </c>
      <c r="I215">
        <v>7</v>
      </c>
      <c r="J215">
        <v>2</v>
      </c>
      <c r="K215">
        <v>4</v>
      </c>
      <c r="L215">
        <v>3</v>
      </c>
      <c r="M215">
        <v>7</v>
      </c>
      <c r="N215">
        <v>6</v>
      </c>
      <c r="O215">
        <v>5</v>
      </c>
      <c r="P215">
        <v>6</v>
      </c>
      <c r="Q215">
        <v>11</v>
      </c>
      <c r="R215">
        <v>4</v>
      </c>
      <c r="S215">
        <v>7</v>
      </c>
      <c r="T215">
        <v>10</v>
      </c>
      <c r="U215">
        <v>2</v>
      </c>
      <c r="V215">
        <v>1</v>
      </c>
      <c r="W215">
        <v>9</v>
      </c>
      <c r="X215">
        <v>6</v>
      </c>
      <c r="Y215">
        <v>5</v>
      </c>
      <c r="Z215">
        <v>4</v>
      </c>
      <c r="AA215">
        <v>3</v>
      </c>
      <c r="AB215">
        <v>4</v>
      </c>
      <c r="AC215">
        <v>8</v>
      </c>
      <c r="AD215">
        <v>7</v>
      </c>
      <c r="AE215">
        <v>5</v>
      </c>
      <c r="AF215">
        <v>2</v>
      </c>
      <c r="AG215">
        <v>1</v>
      </c>
      <c r="AH215">
        <v>6</v>
      </c>
      <c r="AI215">
        <v>2</v>
      </c>
      <c r="AJ215">
        <v>5</v>
      </c>
      <c r="AK215">
        <v>6</v>
      </c>
    </row>
    <row r="216" spans="2:37">
      <c r="B216">
        <v>7</v>
      </c>
      <c r="C216">
        <v>2</v>
      </c>
      <c r="D216">
        <v>7</v>
      </c>
      <c r="E216">
        <v>6</v>
      </c>
      <c r="F216">
        <v>7</v>
      </c>
      <c r="G216">
        <v>3</v>
      </c>
      <c r="H216">
        <v>9</v>
      </c>
      <c r="I216">
        <v>7</v>
      </c>
      <c r="J216">
        <v>5</v>
      </c>
      <c r="K216">
        <v>1</v>
      </c>
      <c r="L216">
        <v>2</v>
      </c>
      <c r="M216">
        <v>6</v>
      </c>
      <c r="N216">
        <v>6</v>
      </c>
      <c r="O216">
        <v>5</v>
      </c>
      <c r="P216">
        <v>6</v>
      </c>
      <c r="Q216">
        <v>11</v>
      </c>
      <c r="R216">
        <v>6</v>
      </c>
      <c r="S216">
        <v>7</v>
      </c>
      <c r="T216">
        <v>10</v>
      </c>
      <c r="U216">
        <v>2</v>
      </c>
      <c r="V216">
        <v>6</v>
      </c>
      <c r="W216">
        <v>11</v>
      </c>
      <c r="X216">
        <v>6</v>
      </c>
      <c r="Y216">
        <v>4</v>
      </c>
      <c r="Z216">
        <v>1</v>
      </c>
      <c r="AA216">
        <v>3</v>
      </c>
      <c r="AB216">
        <v>1</v>
      </c>
      <c r="AC216">
        <v>1</v>
      </c>
      <c r="AD216">
        <v>7</v>
      </c>
      <c r="AE216">
        <v>5</v>
      </c>
      <c r="AF216">
        <v>2</v>
      </c>
      <c r="AG216">
        <v>1</v>
      </c>
      <c r="AH216">
        <v>6</v>
      </c>
      <c r="AI216">
        <v>9</v>
      </c>
      <c r="AJ216">
        <v>8</v>
      </c>
      <c r="AK216">
        <v>5</v>
      </c>
    </row>
    <row r="217" spans="2:37">
      <c r="B217">
        <v>6</v>
      </c>
      <c r="C217">
        <v>2</v>
      </c>
      <c r="D217">
        <v>7</v>
      </c>
      <c r="E217">
        <v>1</v>
      </c>
      <c r="F217">
        <v>7</v>
      </c>
      <c r="G217">
        <v>2</v>
      </c>
      <c r="H217">
        <v>9</v>
      </c>
      <c r="I217">
        <v>7</v>
      </c>
      <c r="J217">
        <v>3</v>
      </c>
      <c r="K217">
        <v>1</v>
      </c>
      <c r="L217">
        <v>2</v>
      </c>
      <c r="M217">
        <v>6</v>
      </c>
      <c r="N217">
        <v>6</v>
      </c>
      <c r="O217">
        <v>5</v>
      </c>
      <c r="P217">
        <v>6</v>
      </c>
      <c r="Q217">
        <v>3</v>
      </c>
      <c r="R217">
        <v>6</v>
      </c>
      <c r="S217">
        <v>4</v>
      </c>
      <c r="T217">
        <v>5</v>
      </c>
      <c r="U217">
        <v>1</v>
      </c>
      <c r="V217">
        <v>6</v>
      </c>
      <c r="W217">
        <v>5</v>
      </c>
      <c r="X217">
        <v>3</v>
      </c>
      <c r="Y217">
        <v>7</v>
      </c>
      <c r="Z217">
        <v>5</v>
      </c>
      <c r="AA217">
        <v>1</v>
      </c>
      <c r="AB217">
        <v>1</v>
      </c>
      <c r="AC217">
        <v>9</v>
      </c>
      <c r="AD217">
        <v>7</v>
      </c>
      <c r="AE217">
        <v>5</v>
      </c>
      <c r="AF217">
        <v>11</v>
      </c>
      <c r="AG217">
        <v>4</v>
      </c>
      <c r="AH217">
        <v>4</v>
      </c>
      <c r="AI217">
        <v>9</v>
      </c>
      <c r="AJ217">
        <v>8</v>
      </c>
      <c r="AK217">
        <v>5</v>
      </c>
    </row>
    <row r="218" spans="2:37">
      <c r="B218">
        <v>6</v>
      </c>
      <c r="C218">
        <v>8</v>
      </c>
      <c r="D218">
        <v>2</v>
      </c>
      <c r="E218">
        <v>11</v>
      </c>
      <c r="F218">
        <v>7</v>
      </c>
      <c r="G218">
        <v>3</v>
      </c>
      <c r="H218">
        <v>6</v>
      </c>
      <c r="I218">
        <v>7</v>
      </c>
      <c r="J218">
        <v>2</v>
      </c>
      <c r="K218">
        <v>10</v>
      </c>
      <c r="L218">
        <v>2</v>
      </c>
      <c r="M218">
        <v>6</v>
      </c>
      <c r="N218">
        <v>9</v>
      </c>
      <c r="O218">
        <v>4</v>
      </c>
      <c r="P218">
        <v>5</v>
      </c>
      <c r="Q218">
        <v>11</v>
      </c>
      <c r="R218">
        <v>6</v>
      </c>
      <c r="S218">
        <v>9</v>
      </c>
      <c r="T218">
        <v>5</v>
      </c>
      <c r="U218">
        <v>1</v>
      </c>
      <c r="V218">
        <v>6</v>
      </c>
      <c r="W218">
        <v>10</v>
      </c>
      <c r="X218">
        <v>3</v>
      </c>
      <c r="Y218">
        <v>7</v>
      </c>
      <c r="Z218">
        <v>2</v>
      </c>
      <c r="AA218">
        <v>1</v>
      </c>
      <c r="AB218">
        <v>6</v>
      </c>
      <c r="AC218">
        <v>9</v>
      </c>
      <c r="AD218">
        <v>7</v>
      </c>
      <c r="AE218">
        <v>3</v>
      </c>
      <c r="AF218">
        <v>11</v>
      </c>
      <c r="AG218">
        <v>4</v>
      </c>
      <c r="AH218">
        <v>4</v>
      </c>
      <c r="AI218">
        <v>9</v>
      </c>
      <c r="AJ218">
        <v>8</v>
      </c>
      <c r="AK218">
        <v>5</v>
      </c>
    </row>
    <row r="219" spans="2:37">
      <c r="B219">
        <v>11</v>
      </c>
      <c r="C219">
        <v>4</v>
      </c>
      <c r="D219">
        <v>4</v>
      </c>
      <c r="E219">
        <v>9</v>
      </c>
      <c r="F219">
        <v>7</v>
      </c>
      <c r="G219">
        <v>8</v>
      </c>
      <c r="H219">
        <v>8</v>
      </c>
      <c r="I219">
        <v>4</v>
      </c>
      <c r="J219">
        <v>3</v>
      </c>
      <c r="K219">
        <v>10</v>
      </c>
      <c r="L219">
        <v>2</v>
      </c>
      <c r="M219">
        <v>7</v>
      </c>
      <c r="N219">
        <v>1</v>
      </c>
      <c r="O219">
        <v>6</v>
      </c>
      <c r="P219">
        <v>4</v>
      </c>
      <c r="Q219">
        <v>5</v>
      </c>
      <c r="R219">
        <v>6</v>
      </c>
      <c r="S219">
        <v>9</v>
      </c>
      <c r="T219">
        <v>5</v>
      </c>
      <c r="U219">
        <v>3</v>
      </c>
      <c r="V219">
        <v>1</v>
      </c>
      <c r="W219">
        <v>4</v>
      </c>
      <c r="X219">
        <v>3</v>
      </c>
      <c r="Y219">
        <v>6</v>
      </c>
      <c r="Z219">
        <v>2</v>
      </c>
      <c r="AA219">
        <v>1</v>
      </c>
      <c r="AB219">
        <v>6</v>
      </c>
      <c r="AC219">
        <v>6</v>
      </c>
      <c r="AD219">
        <v>7</v>
      </c>
      <c r="AE219">
        <v>2</v>
      </c>
      <c r="AF219">
        <v>11</v>
      </c>
      <c r="AG219">
        <v>4</v>
      </c>
      <c r="AH219">
        <v>1</v>
      </c>
      <c r="AI219">
        <v>9</v>
      </c>
      <c r="AJ219">
        <v>8</v>
      </c>
      <c r="AK219">
        <v>2</v>
      </c>
    </row>
    <row r="220" spans="2:37">
      <c r="B220">
        <v>11</v>
      </c>
      <c r="C220">
        <v>4</v>
      </c>
      <c r="D220">
        <v>1</v>
      </c>
      <c r="E220">
        <v>11</v>
      </c>
      <c r="F220">
        <v>7</v>
      </c>
      <c r="G220">
        <v>3</v>
      </c>
      <c r="H220">
        <v>6</v>
      </c>
      <c r="I220">
        <v>4</v>
      </c>
      <c r="J220">
        <v>3</v>
      </c>
      <c r="K220">
        <v>2</v>
      </c>
      <c r="L220">
        <v>1</v>
      </c>
      <c r="M220">
        <v>7</v>
      </c>
      <c r="N220">
        <v>11</v>
      </c>
      <c r="O220">
        <v>9</v>
      </c>
      <c r="P220">
        <v>1</v>
      </c>
      <c r="Q220">
        <v>4</v>
      </c>
      <c r="R220">
        <v>2</v>
      </c>
      <c r="S220">
        <v>1</v>
      </c>
      <c r="T220">
        <v>6</v>
      </c>
      <c r="U220">
        <v>8</v>
      </c>
      <c r="V220">
        <v>5</v>
      </c>
      <c r="W220">
        <v>4</v>
      </c>
      <c r="X220">
        <v>3</v>
      </c>
      <c r="Y220">
        <v>6</v>
      </c>
      <c r="Z220">
        <v>1</v>
      </c>
      <c r="AA220">
        <v>2</v>
      </c>
      <c r="AB220">
        <v>6</v>
      </c>
      <c r="AC220">
        <v>8</v>
      </c>
      <c r="AD220">
        <v>4</v>
      </c>
      <c r="AE220">
        <v>3</v>
      </c>
      <c r="AF220">
        <v>11</v>
      </c>
      <c r="AG220">
        <v>6</v>
      </c>
      <c r="AH220">
        <v>7</v>
      </c>
      <c r="AI220">
        <v>6</v>
      </c>
      <c r="AJ220">
        <v>8</v>
      </c>
      <c r="AK220">
        <v>3</v>
      </c>
    </row>
    <row r="221" spans="2:37">
      <c r="B221">
        <v>3</v>
      </c>
      <c r="C221">
        <v>6</v>
      </c>
      <c r="D221">
        <v>4</v>
      </c>
      <c r="E221">
        <v>11</v>
      </c>
      <c r="F221">
        <v>7</v>
      </c>
      <c r="G221">
        <v>3</v>
      </c>
      <c r="H221">
        <v>8</v>
      </c>
      <c r="I221">
        <v>8</v>
      </c>
      <c r="J221">
        <v>4</v>
      </c>
      <c r="K221">
        <v>2</v>
      </c>
      <c r="L221">
        <v>1</v>
      </c>
      <c r="M221">
        <v>7</v>
      </c>
      <c r="N221">
        <v>4</v>
      </c>
      <c r="O221">
        <v>3</v>
      </c>
      <c r="P221">
        <v>6</v>
      </c>
      <c r="Q221">
        <v>4</v>
      </c>
      <c r="R221">
        <v>2</v>
      </c>
      <c r="S221">
        <v>1</v>
      </c>
      <c r="T221">
        <v>6</v>
      </c>
      <c r="U221">
        <v>8</v>
      </c>
      <c r="V221">
        <v>5</v>
      </c>
      <c r="W221">
        <v>4</v>
      </c>
      <c r="X221">
        <v>3</v>
      </c>
      <c r="Y221">
        <v>4</v>
      </c>
      <c r="Z221">
        <v>7</v>
      </c>
      <c r="AA221">
        <v>2</v>
      </c>
      <c r="AB221">
        <v>7</v>
      </c>
      <c r="AC221">
        <v>9</v>
      </c>
      <c r="AD221">
        <v>8</v>
      </c>
      <c r="AE221">
        <v>5</v>
      </c>
      <c r="AF221">
        <v>11</v>
      </c>
      <c r="AG221">
        <v>6</v>
      </c>
      <c r="AH221">
        <v>9</v>
      </c>
      <c r="AI221">
        <v>6</v>
      </c>
      <c r="AJ221">
        <v>8</v>
      </c>
      <c r="AK221">
        <v>2</v>
      </c>
    </row>
    <row r="222" spans="2:37">
      <c r="B222">
        <v>11</v>
      </c>
      <c r="C222">
        <v>6</v>
      </c>
      <c r="D222">
        <v>9</v>
      </c>
      <c r="E222">
        <v>6</v>
      </c>
      <c r="F222">
        <v>8</v>
      </c>
      <c r="G222">
        <v>3</v>
      </c>
      <c r="H222">
        <v>9</v>
      </c>
      <c r="I222">
        <v>8</v>
      </c>
      <c r="J222">
        <v>5</v>
      </c>
      <c r="K222">
        <v>2</v>
      </c>
      <c r="L222">
        <v>1</v>
      </c>
      <c r="M222">
        <v>6</v>
      </c>
      <c r="N222">
        <v>1</v>
      </c>
      <c r="O222">
        <v>3</v>
      </c>
      <c r="P222">
        <v>1</v>
      </c>
      <c r="Q222">
        <v>7</v>
      </c>
      <c r="R222">
        <v>2</v>
      </c>
      <c r="S222">
        <v>1</v>
      </c>
      <c r="T222">
        <v>6</v>
      </c>
      <c r="U222">
        <v>8</v>
      </c>
      <c r="V222">
        <v>5</v>
      </c>
      <c r="W222">
        <v>4</v>
      </c>
      <c r="X222">
        <v>3</v>
      </c>
      <c r="Y222">
        <v>1</v>
      </c>
      <c r="Z222">
        <v>2</v>
      </c>
      <c r="AA222">
        <v>1</v>
      </c>
      <c r="AB222">
        <v>6</v>
      </c>
      <c r="AC222">
        <v>2</v>
      </c>
      <c r="AD222">
        <v>1</v>
      </c>
      <c r="AE222">
        <v>6</v>
      </c>
      <c r="AF222">
        <v>4</v>
      </c>
      <c r="AG222">
        <v>6</v>
      </c>
      <c r="AH222">
        <v>9</v>
      </c>
      <c r="AI222">
        <v>6</v>
      </c>
      <c r="AJ222">
        <v>8</v>
      </c>
      <c r="AK222">
        <v>2</v>
      </c>
    </row>
    <row r="223" spans="2:37">
      <c r="B223">
        <v>4</v>
      </c>
      <c r="C223">
        <v>2</v>
      </c>
      <c r="D223">
        <v>1</v>
      </c>
      <c r="E223">
        <v>6</v>
      </c>
      <c r="F223">
        <v>8</v>
      </c>
      <c r="G223">
        <v>5</v>
      </c>
      <c r="H223">
        <v>9</v>
      </c>
      <c r="I223">
        <v>8</v>
      </c>
      <c r="J223">
        <v>2</v>
      </c>
      <c r="K223">
        <v>2</v>
      </c>
      <c r="L223">
        <v>1</v>
      </c>
      <c r="M223">
        <v>6</v>
      </c>
      <c r="N223">
        <v>4</v>
      </c>
      <c r="O223">
        <v>3</v>
      </c>
      <c r="P223">
        <v>7</v>
      </c>
      <c r="Q223">
        <v>7</v>
      </c>
      <c r="R223">
        <v>2</v>
      </c>
      <c r="S223">
        <v>1</v>
      </c>
      <c r="T223">
        <v>6</v>
      </c>
      <c r="U223">
        <v>8</v>
      </c>
      <c r="V223">
        <v>5</v>
      </c>
      <c r="W223">
        <v>1</v>
      </c>
      <c r="X223">
        <v>3</v>
      </c>
      <c r="Y223">
        <v>1</v>
      </c>
      <c r="Z223">
        <v>2</v>
      </c>
      <c r="AA223">
        <v>5</v>
      </c>
      <c r="AB223">
        <v>6</v>
      </c>
      <c r="AC223">
        <v>9</v>
      </c>
      <c r="AD223">
        <v>8</v>
      </c>
      <c r="AE223">
        <v>5</v>
      </c>
      <c r="AF223">
        <v>4</v>
      </c>
      <c r="AG223">
        <v>2</v>
      </c>
      <c r="AH223">
        <v>1</v>
      </c>
      <c r="AI223">
        <v>6</v>
      </c>
      <c r="AJ223">
        <v>8</v>
      </c>
      <c r="AK223">
        <v>2</v>
      </c>
    </row>
    <row r="224" spans="2:37">
      <c r="B224">
        <v>7</v>
      </c>
      <c r="C224">
        <v>2</v>
      </c>
      <c r="D224">
        <v>1</v>
      </c>
      <c r="E224">
        <v>6</v>
      </c>
      <c r="F224">
        <v>8</v>
      </c>
      <c r="G224">
        <v>5</v>
      </c>
      <c r="H224">
        <v>6</v>
      </c>
      <c r="I224">
        <v>8</v>
      </c>
      <c r="J224">
        <v>2</v>
      </c>
      <c r="K224">
        <v>2</v>
      </c>
      <c r="L224">
        <v>1</v>
      </c>
      <c r="M224">
        <v>6</v>
      </c>
      <c r="N224">
        <v>1</v>
      </c>
      <c r="O224">
        <v>2</v>
      </c>
      <c r="P224">
        <v>6</v>
      </c>
      <c r="Q224">
        <v>1</v>
      </c>
      <c r="R224">
        <v>2</v>
      </c>
      <c r="S224">
        <v>7</v>
      </c>
      <c r="T224">
        <v>9</v>
      </c>
      <c r="U224">
        <v>8</v>
      </c>
      <c r="V224">
        <v>5</v>
      </c>
      <c r="W224">
        <v>4</v>
      </c>
      <c r="X224">
        <v>3</v>
      </c>
      <c r="Y224">
        <v>7</v>
      </c>
      <c r="Z224">
        <v>7</v>
      </c>
      <c r="AA224">
        <v>7</v>
      </c>
      <c r="AB224">
        <v>4</v>
      </c>
      <c r="AC224">
        <v>9</v>
      </c>
      <c r="AD224">
        <v>8</v>
      </c>
      <c r="AE224">
        <v>5</v>
      </c>
      <c r="AF224">
        <v>4</v>
      </c>
      <c r="AG224">
        <v>2</v>
      </c>
      <c r="AH224">
        <v>1</v>
      </c>
      <c r="AI224">
        <v>6</v>
      </c>
      <c r="AJ224">
        <v>8</v>
      </c>
      <c r="AK224">
        <v>3</v>
      </c>
    </row>
    <row r="225" spans="2:52">
      <c r="B225">
        <v>1</v>
      </c>
      <c r="C225">
        <v>2</v>
      </c>
      <c r="D225">
        <v>1</v>
      </c>
      <c r="E225">
        <v>6</v>
      </c>
      <c r="F225">
        <v>8</v>
      </c>
      <c r="G225">
        <v>5</v>
      </c>
      <c r="H225">
        <v>11</v>
      </c>
      <c r="I225">
        <v>7</v>
      </c>
      <c r="J225">
        <v>3</v>
      </c>
      <c r="K225">
        <v>2</v>
      </c>
      <c r="L225">
        <v>5</v>
      </c>
      <c r="M225">
        <v>6</v>
      </c>
      <c r="N225">
        <v>10</v>
      </c>
      <c r="O225">
        <v>2</v>
      </c>
      <c r="P225">
        <v>6</v>
      </c>
      <c r="Q225">
        <v>1</v>
      </c>
      <c r="R225">
        <v>2</v>
      </c>
      <c r="S225">
        <v>1</v>
      </c>
      <c r="T225">
        <v>6</v>
      </c>
      <c r="U225">
        <v>8</v>
      </c>
      <c r="V225">
        <v>2</v>
      </c>
      <c r="W225">
        <v>10</v>
      </c>
      <c r="X225">
        <v>2</v>
      </c>
      <c r="Y225">
        <v>6</v>
      </c>
      <c r="Z225">
        <v>11</v>
      </c>
      <c r="AA225">
        <v>6</v>
      </c>
      <c r="AB225">
        <v>4</v>
      </c>
      <c r="AC225">
        <v>9</v>
      </c>
      <c r="AD225">
        <v>8</v>
      </c>
      <c r="AE225">
        <v>5</v>
      </c>
      <c r="AF225">
        <v>1</v>
      </c>
      <c r="AG225">
        <v>2</v>
      </c>
      <c r="AH225">
        <v>1</v>
      </c>
      <c r="AI225">
        <v>6</v>
      </c>
      <c r="AJ225">
        <v>8</v>
      </c>
      <c r="AK225">
        <v>3</v>
      </c>
      <c r="AZ225" s="46"/>
    </row>
    <row r="226" spans="2:52">
      <c r="B226">
        <v>2</v>
      </c>
      <c r="C226">
        <v>1</v>
      </c>
      <c r="D226">
        <v>6</v>
      </c>
      <c r="E226">
        <v>6</v>
      </c>
      <c r="F226">
        <v>8</v>
      </c>
      <c r="G226">
        <v>5</v>
      </c>
      <c r="H226">
        <v>9</v>
      </c>
      <c r="I226">
        <v>7</v>
      </c>
      <c r="J226">
        <v>8</v>
      </c>
      <c r="K226">
        <v>2</v>
      </c>
      <c r="L226">
        <v>5</v>
      </c>
      <c r="M226">
        <v>6</v>
      </c>
      <c r="N226">
        <v>10</v>
      </c>
      <c r="O226">
        <v>2</v>
      </c>
      <c r="P226">
        <v>7</v>
      </c>
      <c r="Q226">
        <v>2</v>
      </c>
      <c r="R226">
        <v>1</v>
      </c>
      <c r="S226">
        <v>6</v>
      </c>
      <c r="T226">
        <v>7</v>
      </c>
      <c r="U226">
        <v>2</v>
      </c>
      <c r="V226">
        <v>7</v>
      </c>
      <c r="W226">
        <v>10</v>
      </c>
      <c r="X226">
        <v>2</v>
      </c>
      <c r="Y226">
        <v>7</v>
      </c>
      <c r="Z226">
        <v>9</v>
      </c>
      <c r="AA226">
        <v>6</v>
      </c>
      <c r="AB226">
        <v>4</v>
      </c>
      <c r="AC226">
        <v>9</v>
      </c>
      <c r="AD226">
        <v>8</v>
      </c>
      <c r="AE226">
        <v>2</v>
      </c>
      <c r="AF226">
        <v>7</v>
      </c>
      <c r="AG226">
        <v>2</v>
      </c>
      <c r="AH226">
        <v>1</v>
      </c>
      <c r="AI226">
        <v>6</v>
      </c>
      <c r="AJ226">
        <v>8</v>
      </c>
      <c r="AK226">
        <v>3</v>
      </c>
      <c r="AZ226" s="46"/>
    </row>
    <row r="227" spans="2:52">
      <c r="B227">
        <v>6</v>
      </c>
      <c r="C227">
        <v>8</v>
      </c>
      <c r="D227">
        <v>3</v>
      </c>
      <c r="E227">
        <v>9</v>
      </c>
      <c r="F227">
        <v>8</v>
      </c>
      <c r="G227">
        <v>5</v>
      </c>
      <c r="H227">
        <v>9</v>
      </c>
      <c r="I227">
        <v>4</v>
      </c>
      <c r="J227">
        <v>2</v>
      </c>
      <c r="K227">
        <v>1</v>
      </c>
      <c r="L227">
        <v>6</v>
      </c>
      <c r="M227">
        <v>9</v>
      </c>
      <c r="N227">
        <v>11</v>
      </c>
      <c r="O227">
        <v>4</v>
      </c>
      <c r="P227">
        <v>1</v>
      </c>
      <c r="Q227">
        <v>2</v>
      </c>
      <c r="R227">
        <v>1</v>
      </c>
      <c r="S227">
        <v>6</v>
      </c>
      <c r="T227">
        <v>3</v>
      </c>
      <c r="U227">
        <v>2</v>
      </c>
      <c r="V227">
        <v>9</v>
      </c>
      <c r="W227">
        <v>10</v>
      </c>
      <c r="X227">
        <v>2</v>
      </c>
      <c r="Y227">
        <v>7</v>
      </c>
      <c r="Z227">
        <v>7</v>
      </c>
      <c r="AA227">
        <v>6</v>
      </c>
      <c r="AB227">
        <v>9</v>
      </c>
      <c r="AC227">
        <v>6</v>
      </c>
      <c r="AD227">
        <v>8</v>
      </c>
      <c r="AE227">
        <v>2</v>
      </c>
      <c r="AF227">
        <v>1</v>
      </c>
      <c r="AG227">
        <v>6</v>
      </c>
      <c r="AH227">
        <v>7</v>
      </c>
      <c r="AI227">
        <v>2</v>
      </c>
      <c r="AJ227">
        <v>5</v>
      </c>
      <c r="AK227">
        <v>6</v>
      </c>
    </row>
    <row r="228" spans="2:52">
      <c r="B228">
        <v>11</v>
      </c>
      <c r="C228">
        <v>7</v>
      </c>
      <c r="D228">
        <v>3</v>
      </c>
      <c r="E228">
        <v>9</v>
      </c>
      <c r="F228">
        <v>8</v>
      </c>
      <c r="G228">
        <v>5</v>
      </c>
      <c r="H228">
        <v>1</v>
      </c>
      <c r="I228">
        <v>6</v>
      </c>
      <c r="J228">
        <v>4</v>
      </c>
      <c r="K228">
        <v>4</v>
      </c>
      <c r="L228">
        <v>6</v>
      </c>
      <c r="M228">
        <v>9</v>
      </c>
      <c r="N228">
        <v>4</v>
      </c>
      <c r="O228">
        <v>2</v>
      </c>
      <c r="P228">
        <v>1</v>
      </c>
      <c r="Q228">
        <v>6</v>
      </c>
      <c r="R228">
        <v>8</v>
      </c>
      <c r="S228">
        <v>3</v>
      </c>
      <c r="T228">
        <v>4</v>
      </c>
      <c r="U228">
        <v>2</v>
      </c>
      <c r="V228">
        <v>9</v>
      </c>
      <c r="W228">
        <v>5</v>
      </c>
      <c r="X228">
        <v>1</v>
      </c>
      <c r="Y228">
        <v>6</v>
      </c>
      <c r="Z228">
        <v>11</v>
      </c>
      <c r="AA228">
        <v>6</v>
      </c>
      <c r="AB228">
        <v>9</v>
      </c>
      <c r="AC228">
        <v>2</v>
      </c>
      <c r="AD228">
        <v>1</v>
      </c>
      <c r="AE228">
        <v>1</v>
      </c>
      <c r="AF228">
        <v>1</v>
      </c>
      <c r="AG228">
        <v>2</v>
      </c>
      <c r="AH228">
        <v>1</v>
      </c>
      <c r="AI228">
        <v>2</v>
      </c>
      <c r="AJ228">
        <v>5</v>
      </c>
      <c r="AK228">
        <v>6</v>
      </c>
    </row>
    <row r="229" spans="2:52">
      <c r="B229">
        <v>11</v>
      </c>
      <c r="C229">
        <v>7</v>
      </c>
      <c r="D229">
        <v>3</v>
      </c>
      <c r="E229">
        <v>9</v>
      </c>
      <c r="F229">
        <v>8</v>
      </c>
      <c r="G229">
        <v>2</v>
      </c>
      <c r="H229">
        <v>11</v>
      </c>
      <c r="I229">
        <v>7</v>
      </c>
      <c r="J229">
        <v>8</v>
      </c>
      <c r="K229">
        <v>4</v>
      </c>
      <c r="L229">
        <v>2</v>
      </c>
      <c r="M229">
        <v>1</v>
      </c>
      <c r="N229">
        <v>4</v>
      </c>
      <c r="O229">
        <v>2</v>
      </c>
      <c r="P229">
        <v>1</v>
      </c>
      <c r="Q229">
        <v>9</v>
      </c>
      <c r="R229">
        <v>7</v>
      </c>
      <c r="S229">
        <v>8</v>
      </c>
      <c r="T229">
        <v>5</v>
      </c>
      <c r="U229">
        <v>2</v>
      </c>
      <c r="V229">
        <v>7</v>
      </c>
      <c r="W229">
        <v>4</v>
      </c>
      <c r="X229">
        <v>6</v>
      </c>
      <c r="Y229">
        <v>7</v>
      </c>
      <c r="Z229">
        <v>11</v>
      </c>
      <c r="AA229">
        <v>6</v>
      </c>
      <c r="AB229">
        <v>1</v>
      </c>
      <c r="AC229">
        <v>2</v>
      </c>
      <c r="AD229">
        <v>5</v>
      </c>
      <c r="AE229">
        <v>6</v>
      </c>
      <c r="AF229">
        <v>4</v>
      </c>
      <c r="AG229">
        <v>2</v>
      </c>
      <c r="AH229">
        <v>6</v>
      </c>
      <c r="AI229">
        <v>6</v>
      </c>
      <c r="AJ229">
        <v>8</v>
      </c>
      <c r="AK229">
        <v>3</v>
      </c>
    </row>
    <row r="230" spans="2:52">
      <c r="B230">
        <v>3</v>
      </c>
      <c r="C230">
        <v>7</v>
      </c>
      <c r="D230">
        <v>3</v>
      </c>
      <c r="E230">
        <v>6</v>
      </c>
      <c r="F230">
        <v>8</v>
      </c>
      <c r="G230">
        <v>2</v>
      </c>
      <c r="H230">
        <v>9</v>
      </c>
      <c r="I230">
        <v>7</v>
      </c>
      <c r="J230">
        <v>5</v>
      </c>
      <c r="K230">
        <v>4</v>
      </c>
      <c r="L230">
        <v>2</v>
      </c>
      <c r="M230">
        <v>1</v>
      </c>
      <c r="N230">
        <v>1</v>
      </c>
      <c r="O230">
        <v>2</v>
      </c>
      <c r="P230">
        <v>1</v>
      </c>
      <c r="Q230">
        <v>11</v>
      </c>
      <c r="R230">
        <v>7</v>
      </c>
      <c r="S230">
        <v>3</v>
      </c>
      <c r="T230">
        <v>9</v>
      </c>
      <c r="U230">
        <v>7</v>
      </c>
      <c r="V230">
        <v>3</v>
      </c>
      <c r="W230">
        <v>4</v>
      </c>
      <c r="X230">
        <v>2</v>
      </c>
      <c r="Y230">
        <v>4</v>
      </c>
      <c r="Z230">
        <v>11</v>
      </c>
      <c r="AA230">
        <v>6</v>
      </c>
      <c r="AB230">
        <v>1</v>
      </c>
      <c r="AC230">
        <v>2</v>
      </c>
      <c r="AD230">
        <v>5</v>
      </c>
      <c r="AE230">
        <v>6</v>
      </c>
      <c r="AF230">
        <v>4</v>
      </c>
      <c r="AG230">
        <v>2</v>
      </c>
      <c r="AH230">
        <v>6</v>
      </c>
      <c r="AI230">
        <v>6</v>
      </c>
      <c r="AJ230">
        <v>7</v>
      </c>
      <c r="AK230">
        <v>3</v>
      </c>
    </row>
    <row r="231" spans="2:52">
      <c r="B231">
        <v>8</v>
      </c>
      <c r="C231">
        <v>7</v>
      </c>
      <c r="D231">
        <v>3</v>
      </c>
      <c r="E231">
        <v>11</v>
      </c>
      <c r="F231">
        <v>7</v>
      </c>
      <c r="G231">
        <v>8</v>
      </c>
      <c r="H231">
        <v>6</v>
      </c>
      <c r="I231">
        <v>4</v>
      </c>
      <c r="J231">
        <v>4</v>
      </c>
      <c r="K231">
        <v>1</v>
      </c>
      <c r="L231">
        <v>6</v>
      </c>
      <c r="M231">
        <v>1</v>
      </c>
      <c r="N231">
        <v>7</v>
      </c>
      <c r="O231">
        <v>2</v>
      </c>
      <c r="P231">
        <v>1</v>
      </c>
      <c r="Q231">
        <v>3</v>
      </c>
      <c r="R231">
        <v>7</v>
      </c>
      <c r="S231">
        <v>3</v>
      </c>
      <c r="T231">
        <v>9</v>
      </c>
      <c r="U231">
        <v>9</v>
      </c>
      <c r="V231">
        <v>9</v>
      </c>
      <c r="W231">
        <v>11</v>
      </c>
      <c r="X231">
        <v>2</v>
      </c>
      <c r="Y231">
        <v>7</v>
      </c>
      <c r="Z231">
        <v>5</v>
      </c>
      <c r="AA231">
        <v>6</v>
      </c>
      <c r="AB231">
        <v>1</v>
      </c>
      <c r="AC231">
        <v>2</v>
      </c>
      <c r="AD231">
        <v>5</v>
      </c>
      <c r="AE231">
        <v>6</v>
      </c>
      <c r="AF231">
        <v>1</v>
      </c>
      <c r="AG231">
        <v>2</v>
      </c>
      <c r="AH231">
        <v>1</v>
      </c>
      <c r="AI231">
        <v>11</v>
      </c>
      <c r="AJ231">
        <v>7</v>
      </c>
      <c r="AK231">
        <v>3</v>
      </c>
    </row>
    <row r="232" spans="2:52">
      <c r="B232">
        <v>8</v>
      </c>
      <c r="C232">
        <v>7</v>
      </c>
      <c r="D232">
        <v>8</v>
      </c>
      <c r="E232">
        <v>8</v>
      </c>
      <c r="F232">
        <v>7</v>
      </c>
      <c r="G232">
        <v>4</v>
      </c>
      <c r="H232">
        <v>11</v>
      </c>
      <c r="I232">
        <v>4</v>
      </c>
      <c r="J232">
        <v>4</v>
      </c>
      <c r="K232">
        <v>1</v>
      </c>
      <c r="L232">
        <v>6</v>
      </c>
      <c r="M232">
        <v>7</v>
      </c>
      <c r="N232">
        <v>7</v>
      </c>
      <c r="O232">
        <v>2</v>
      </c>
      <c r="P232">
        <v>1</v>
      </c>
      <c r="Q232">
        <v>8</v>
      </c>
      <c r="R232">
        <v>7</v>
      </c>
      <c r="S232">
        <v>3</v>
      </c>
      <c r="T232">
        <v>7</v>
      </c>
      <c r="U232">
        <v>3</v>
      </c>
      <c r="V232">
        <v>4</v>
      </c>
      <c r="W232">
        <v>7</v>
      </c>
      <c r="X232">
        <v>2</v>
      </c>
      <c r="Y232">
        <v>7</v>
      </c>
      <c r="Z232">
        <v>1</v>
      </c>
      <c r="AA232">
        <v>6</v>
      </c>
      <c r="AB232">
        <v>1</v>
      </c>
      <c r="AC232">
        <v>2</v>
      </c>
      <c r="AD232">
        <v>5</v>
      </c>
      <c r="AE232">
        <v>6</v>
      </c>
      <c r="AF232">
        <v>5</v>
      </c>
      <c r="AG232">
        <v>2</v>
      </c>
      <c r="AH232">
        <v>9</v>
      </c>
      <c r="AI232">
        <v>9</v>
      </c>
      <c r="AJ232">
        <v>7</v>
      </c>
      <c r="AK232">
        <v>8</v>
      </c>
    </row>
    <row r="233" spans="2:52">
      <c r="B233">
        <v>9</v>
      </c>
      <c r="C233">
        <v>4</v>
      </c>
      <c r="D233">
        <v>2</v>
      </c>
      <c r="E233">
        <v>11</v>
      </c>
      <c r="F233">
        <v>7</v>
      </c>
      <c r="G233">
        <v>4</v>
      </c>
      <c r="H233">
        <v>6</v>
      </c>
      <c r="I233">
        <v>8</v>
      </c>
      <c r="J233">
        <v>2</v>
      </c>
      <c r="K233">
        <v>1</v>
      </c>
      <c r="L233">
        <v>6</v>
      </c>
      <c r="M233">
        <v>9</v>
      </c>
      <c r="N233">
        <v>1</v>
      </c>
      <c r="O233">
        <v>2</v>
      </c>
      <c r="P233">
        <v>7</v>
      </c>
      <c r="Q233">
        <v>8</v>
      </c>
      <c r="R233">
        <v>7</v>
      </c>
      <c r="S233">
        <v>8</v>
      </c>
      <c r="T233">
        <v>7</v>
      </c>
      <c r="U233">
        <v>3</v>
      </c>
      <c r="V233">
        <v>4</v>
      </c>
      <c r="W233">
        <v>6</v>
      </c>
      <c r="X233">
        <v>2</v>
      </c>
      <c r="Y233">
        <v>7</v>
      </c>
      <c r="Z233">
        <v>1</v>
      </c>
      <c r="AA233">
        <v>6</v>
      </c>
      <c r="AB233">
        <v>7</v>
      </c>
      <c r="AC233">
        <v>1</v>
      </c>
      <c r="AD233">
        <v>7</v>
      </c>
      <c r="AE233">
        <v>2</v>
      </c>
      <c r="AF233">
        <v>3</v>
      </c>
      <c r="AG233">
        <v>1</v>
      </c>
      <c r="AH233">
        <v>1</v>
      </c>
      <c r="AI233">
        <v>11</v>
      </c>
      <c r="AJ233">
        <v>7</v>
      </c>
      <c r="AK233">
        <v>3</v>
      </c>
    </row>
    <row r="234" spans="2:52">
      <c r="B234">
        <v>7</v>
      </c>
      <c r="C234">
        <v>6</v>
      </c>
      <c r="D234">
        <v>9</v>
      </c>
      <c r="E234">
        <v>9</v>
      </c>
      <c r="F234">
        <v>4</v>
      </c>
      <c r="G234">
        <v>5</v>
      </c>
      <c r="H234">
        <v>6</v>
      </c>
      <c r="I234">
        <v>8</v>
      </c>
      <c r="J234">
        <v>2</v>
      </c>
      <c r="K234">
        <v>1</v>
      </c>
      <c r="L234">
        <v>2</v>
      </c>
      <c r="M234">
        <v>7</v>
      </c>
      <c r="N234">
        <v>1</v>
      </c>
      <c r="O234">
        <v>2</v>
      </c>
      <c r="P234">
        <v>1</v>
      </c>
      <c r="Q234">
        <v>1</v>
      </c>
      <c r="R234">
        <v>4</v>
      </c>
      <c r="S234">
        <v>4</v>
      </c>
      <c r="T234">
        <v>1</v>
      </c>
      <c r="U234">
        <v>3</v>
      </c>
      <c r="V234">
        <v>4</v>
      </c>
      <c r="W234">
        <v>2</v>
      </c>
      <c r="X234">
        <v>5</v>
      </c>
      <c r="Y234">
        <v>6</v>
      </c>
      <c r="Z234">
        <v>1</v>
      </c>
      <c r="AA234">
        <v>6</v>
      </c>
      <c r="AB234">
        <v>9</v>
      </c>
      <c r="AC234">
        <v>11</v>
      </c>
      <c r="AD234">
        <v>7</v>
      </c>
      <c r="AE234">
        <v>3</v>
      </c>
      <c r="AF234">
        <v>2</v>
      </c>
      <c r="AG234">
        <v>1</v>
      </c>
      <c r="AH234">
        <v>1</v>
      </c>
      <c r="AI234">
        <v>3</v>
      </c>
      <c r="AJ234">
        <v>7</v>
      </c>
      <c r="AK234">
        <v>3</v>
      </c>
    </row>
    <row r="235" spans="2:52">
      <c r="B235">
        <v>11</v>
      </c>
      <c r="C235">
        <v>6</v>
      </c>
      <c r="D235">
        <v>9</v>
      </c>
      <c r="E235">
        <v>8</v>
      </c>
      <c r="F235">
        <v>4</v>
      </c>
      <c r="G235">
        <v>5</v>
      </c>
      <c r="H235">
        <v>3</v>
      </c>
      <c r="I235">
        <v>7</v>
      </c>
      <c r="J235">
        <v>2</v>
      </c>
      <c r="K235">
        <v>1</v>
      </c>
      <c r="L235">
        <v>2</v>
      </c>
      <c r="M235">
        <v>1</v>
      </c>
      <c r="N235">
        <v>4</v>
      </c>
      <c r="O235">
        <v>2</v>
      </c>
      <c r="P235">
        <v>7</v>
      </c>
      <c r="Q235">
        <v>6</v>
      </c>
      <c r="R235">
        <v>4</v>
      </c>
      <c r="S235">
        <v>9</v>
      </c>
      <c r="T235">
        <v>1</v>
      </c>
      <c r="U235">
        <v>3</v>
      </c>
      <c r="V235">
        <v>4</v>
      </c>
      <c r="W235">
        <v>2</v>
      </c>
      <c r="X235">
        <v>5</v>
      </c>
      <c r="Y235">
        <v>6</v>
      </c>
      <c r="Z235">
        <v>4</v>
      </c>
      <c r="AA235">
        <v>2</v>
      </c>
      <c r="AB235">
        <v>6</v>
      </c>
      <c r="AC235">
        <v>9</v>
      </c>
      <c r="AD235">
        <v>7</v>
      </c>
      <c r="AE235">
        <v>8</v>
      </c>
      <c r="AF235">
        <v>7</v>
      </c>
      <c r="AG235">
        <v>1</v>
      </c>
      <c r="AH235">
        <v>7</v>
      </c>
      <c r="AI235">
        <v>3</v>
      </c>
      <c r="AJ235">
        <v>7</v>
      </c>
      <c r="AK235">
        <v>3</v>
      </c>
    </row>
    <row r="236" spans="2:52">
      <c r="B236">
        <v>3</v>
      </c>
      <c r="C236">
        <v>6</v>
      </c>
      <c r="D236">
        <v>1</v>
      </c>
      <c r="E236">
        <v>11</v>
      </c>
      <c r="F236">
        <v>4</v>
      </c>
      <c r="G236">
        <v>5</v>
      </c>
      <c r="H236">
        <v>3</v>
      </c>
      <c r="I236">
        <v>7</v>
      </c>
      <c r="J236">
        <v>4</v>
      </c>
      <c r="K236">
        <v>1</v>
      </c>
      <c r="L236">
        <v>2</v>
      </c>
      <c r="M236">
        <v>1</v>
      </c>
      <c r="N236">
        <v>7</v>
      </c>
      <c r="O236">
        <v>2</v>
      </c>
      <c r="P236">
        <v>7</v>
      </c>
      <c r="Q236">
        <v>7</v>
      </c>
      <c r="R236">
        <v>6</v>
      </c>
      <c r="S236">
        <v>9</v>
      </c>
      <c r="T236">
        <v>1</v>
      </c>
      <c r="U236">
        <v>3</v>
      </c>
      <c r="V236">
        <v>4</v>
      </c>
      <c r="W236">
        <v>2</v>
      </c>
      <c r="X236">
        <v>5</v>
      </c>
      <c r="Y236">
        <v>6</v>
      </c>
      <c r="Z236">
        <v>4</v>
      </c>
      <c r="AA236">
        <v>2</v>
      </c>
      <c r="AB236">
        <v>6</v>
      </c>
      <c r="AC236">
        <v>8</v>
      </c>
      <c r="AD236">
        <v>8</v>
      </c>
      <c r="AE236">
        <v>3</v>
      </c>
      <c r="AF236">
        <v>2</v>
      </c>
      <c r="AG236">
        <v>1</v>
      </c>
      <c r="AH236">
        <v>6</v>
      </c>
      <c r="AI236">
        <v>8</v>
      </c>
      <c r="AJ236">
        <v>7</v>
      </c>
      <c r="AK236">
        <v>3</v>
      </c>
    </row>
    <row r="237" spans="2:52">
      <c r="B237">
        <v>10</v>
      </c>
      <c r="C237">
        <v>6</v>
      </c>
      <c r="D237">
        <v>9</v>
      </c>
      <c r="E237">
        <v>3</v>
      </c>
      <c r="F237">
        <v>4</v>
      </c>
      <c r="G237">
        <v>3</v>
      </c>
      <c r="H237">
        <v>11</v>
      </c>
      <c r="I237">
        <v>7</v>
      </c>
      <c r="J237">
        <v>4</v>
      </c>
      <c r="K237">
        <v>1</v>
      </c>
      <c r="L237">
        <v>2</v>
      </c>
      <c r="M237">
        <v>9</v>
      </c>
      <c r="N237">
        <v>10</v>
      </c>
      <c r="O237">
        <v>2</v>
      </c>
      <c r="P237">
        <v>7</v>
      </c>
      <c r="Q237">
        <v>11</v>
      </c>
      <c r="R237">
        <v>6</v>
      </c>
      <c r="S237">
        <v>9</v>
      </c>
      <c r="T237">
        <v>3</v>
      </c>
      <c r="U237">
        <v>3</v>
      </c>
      <c r="V237">
        <v>9</v>
      </c>
      <c r="W237">
        <v>6</v>
      </c>
      <c r="X237">
        <v>8</v>
      </c>
      <c r="Y237">
        <v>2</v>
      </c>
      <c r="Z237">
        <v>4</v>
      </c>
      <c r="AA237">
        <v>2</v>
      </c>
      <c r="AB237">
        <v>6</v>
      </c>
      <c r="AC237">
        <v>11</v>
      </c>
      <c r="AD237">
        <v>7</v>
      </c>
      <c r="AE237">
        <v>8</v>
      </c>
      <c r="AF237">
        <v>2</v>
      </c>
      <c r="AG237">
        <v>5</v>
      </c>
      <c r="AH237">
        <v>6</v>
      </c>
      <c r="AI237">
        <v>6</v>
      </c>
      <c r="AJ237">
        <v>4</v>
      </c>
      <c r="AK237">
        <v>9</v>
      </c>
    </row>
    <row r="238" spans="2:52">
      <c r="B238">
        <v>4</v>
      </c>
      <c r="C238">
        <v>2</v>
      </c>
      <c r="D238">
        <v>6</v>
      </c>
      <c r="E238">
        <v>3</v>
      </c>
      <c r="F238">
        <v>4</v>
      </c>
      <c r="G238">
        <v>3</v>
      </c>
      <c r="H238">
        <v>11</v>
      </c>
      <c r="I238">
        <v>7</v>
      </c>
      <c r="J238">
        <v>8</v>
      </c>
      <c r="K238">
        <v>3</v>
      </c>
      <c r="L238">
        <v>2</v>
      </c>
      <c r="M238">
        <v>2</v>
      </c>
      <c r="N238">
        <v>4</v>
      </c>
      <c r="O238">
        <v>2</v>
      </c>
      <c r="P238">
        <v>6</v>
      </c>
      <c r="Q238">
        <v>3</v>
      </c>
      <c r="R238">
        <v>6</v>
      </c>
      <c r="S238">
        <v>1</v>
      </c>
      <c r="T238">
        <v>10</v>
      </c>
      <c r="U238">
        <v>1</v>
      </c>
      <c r="V238">
        <v>6</v>
      </c>
      <c r="W238">
        <v>11</v>
      </c>
      <c r="X238">
        <v>4</v>
      </c>
      <c r="Y238">
        <v>7</v>
      </c>
      <c r="Z238">
        <v>5</v>
      </c>
      <c r="AA238">
        <v>2</v>
      </c>
      <c r="AB238">
        <v>9</v>
      </c>
      <c r="AC238">
        <v>9</v>
      </c>
      <c r="AD238">
        <v>7</v>
      </c>
      <c r="AE238">
        <v>5</v>
      </c>
      <c r="AF238">
        <v>2</v>
      </c>
      <c r="AG238">
        <v>5</v>
      </c>
      <c r="AH238">
        <v>6</v>
      </c>
      <c r="AI238">
        <v>8</v>
      </c>
      <c r="AJ238">
        <v>8</v>
      </c>
      <c r="AK238">
        <v>3</v>
      </c>
    </row>
    <row r="239" spans="2:52">
      <c r="B239">
        <v>4</v>
      </c>
      <c r="C239">
        <v>2</v>
      </c>
      <c r="D239">
        <v>1</v>
      </c>
      <c r="E239">
        <v>11</v>
      </c>
      <c r="F239">
        <v>4</v>
      </c>
      <c r="G239">
        <v>3</v>
      </c>
      <c r="H239">
        <v>8</v>
      </c>
      <c r="I239">
        <v>7</v>
      </c>
      <c r="J239">
        <v>4</v>
      </c>
      <c r="K239">
        <v>4</v>
      </c>
      <c r="L239">
        <v>2</v>
      </c>
      <c r="M239">
        <v>7</v>
      </c>
      <c r="N239">
        <v>4</v>
      </c>
      <c r="O239">
        <v>2</v>
      </c>
      <c r="P239">
        <v>6</v>
      </c>
      <c r="Q239">
        <v>10</v>
      </c>
      <c r="R239">
        <v>6</v>
      </c>
      <c r="S239">
        <v>9</v>
      </c>
      <c r="T239">
        <v>6</v>
      </c>
      <c r="U239">
        <v>8</v>
      </c>
      <c r="V239">
        <v>8</v>
      </c>
      <c r="W239">
        <v>11</v>
      </c>
      <c r="X239">
        <v>6</v>
      </c>
      <c r="Y239">
        <v>7</v>
      </c>
      <c r="Z239">
        <v>2</v>
      </c>
      <c r="AA239">
        <v>1</v>
      </c>
      <c r="AB239">
        <v>1</v>
      </c>
      <c r="AC239">
        <v>5</v>
      </c>
      <c r="AD239">
        <v>1</v>
      </c>
      <c r="AE239">
        <v>6</v>
      </c>
      <c r="AF239">
        <v>9</v>
      </c>
      <c r="AG239">
        <v>7</v>
      </c>
      <c r="AH239">
        <v>8</v>
      </c>
      <c r="AI239">
        <v>6</v>
      </c>
      <c r="AJ239">
        <v>8</v>
      </c>
      <c r="AK239">
        <v>3</v>
      </c>
    </row>
    <row r="240" spans="2:52">
      <c r="B240">
        <v>10</v>
      </c>
      <c r="C240">
        <v>2</v>
      </c>
      <c r="D240">
        <v>7</v>
      </c>
      <c r="E240">
        <v>11</v>
      </c>
      <c r="F240">
        <v>4</v>
      </c>
      <c r="G240">
        <v>4</v>
      </c>
      <c r="H240">
        <v>9</v>
      </c>
      <c r="I240">
        <v>7</v>
      </c>
      <c r="J240">
        <v>2</v>
      </c>
      <c r="K240">
        <v>4</v>
      </c>
      <c r="L240">
        <v>2</v>
      </c>
      <c r="M240">
        <v>6</v>
      </c>
      <c r="N240">
        <v>4</v>
      </c>
      <c r="O240">
        <v>2</v>
      </c>
      <c r="P240">
        <v>6</v>
      </c>
      <c r="Q240">
        <v>4</v>
      </c>
      <c r="R240">
        <v>2</v>
      </c>
      <c r="S240">
        <v>1</v>
      </c>
      <c r="T240">
        <v>6</v>
      </c>
      <c r="U240">
        <v>8</v>
      </c>
      <c r="V240">
        <v>5</v>
      </c>
      <c r="W240">
        <v>11</v>
      </c>
      <c r="X240">
        <v>6</v>
      </c>
      <c r="Y240">
        <v>9</v>
      </c>
      <c r="Z240">
        <v>7</v>
      </c>
      <c r="AA240">
        <v>1</v>
      </c>
      <c r="AB240">
        <v>7</v>
      </c>
      <c r="AC240">
        <v>2</v>
      </c>
      <c r="AD240">
        <v>1</v>
      </c>
      <c r="AE240">
        <v>6</v>
      </c>
      <c r="AF240">
        <v>11</v>
      </c>
      <c r="AG240">
        <v>7</v>
      </c>
      <c r="AH240">
        <v>3</v>
      </c>
      <c r="AI240">
        <v>6</v>
      </c>
      <c r="AJ240">
        <v>8</v>
      </c>
      <c r="AK240">
        <v>3</v>
      </c>
    </row>
    <row r="241" spans="2:37">
      <c r="B241">
        <v>1</v>
      </c>
      <c r="C241">
        <v>2</v>
      </c>
      <c r="D241">
        <v>6</v>
      </c>
      <c r="E241">
        <v>11</v>
      </c>
      <c r="F241">
        <v>4</v>
      </c>
      <c r="G241">
        <v>4</v>
      </c>
      <c r="H241">
        <v>11</v>
      </c>
      <c r="I241">
        <v>7</v>
      </c>
      <c r="J241">
        <v>4</v>
      </c>
      <c r="K241">
        <v>4</v>
      </c>
      <c r="L241">
        <v>2</v>
      </c>
      <c r="M241">
        <v>6</v>
      </c>
      <c r="N241">
        <v>4</v>
      </c>
      <c r="O241">
        <v>2</v>
      </c>
      <c r="P241">
        <v>6</v>
      </c>
      <c r="Q241">
        <v>1</v>
      </c>
      <c r="R241">
        <v>2</v>
      </c>
      <c r="S241">
        <v>6</v>
      </c>
      <c r="T241">
        <v>6</v>
      </c>
      <c r="U241">
        <v>8</v>
      </c>
      <c r="V241">
        <v>5</v>
      </c>
      <c r="W241">
        <v>5</v>
      </c>
      <c r="X241">
        <v>6</v>
      </c>
      <c r="Y241">
        <v>1</v>
      </c>
      <c r="Z241">
        <v>2</v>
      </c>
      <c r="AA241">
        <v>1</v>
      </c>
      <c r="AB241">
        <v>6</v>
      </c>
      <c r="AC241">
        <v>2</v>
      </c>
      <c r="AD241">
        <v>1</v>
      </c>
      <c r="AE241">
        <v>6</v>
      </c>
      <c r="AF241">
        <v>3</v>
      </c>
      <c r="AG241">
        <v>7</v>
      </c>
      <c r="AH241">
        <v>3</v>
      </c>
      <c r="AI241">
        <v>6</v>
      </c>
      <c r="AJ241">
        <v>8</v>
      </c>
      <c r="AK241">
        <v>5</v>
      </c>
    </row>
    <row r="242" spans="2:37">
      <c r="B242">
        <v>2</v>
      </c>
      <c r="C242">
        <v>1</v>
      </c>
      <c r="D242">
        <v>7</v>
      </c>
      <c r="E242">
        <v>11</v>
      </c>
      <c r="F242">
        <v>4</v>
      </c>
      <c r="G242">
        <v>3</v>
      </c>
      <c r="H242">
        <v>1</v>
      </c>
      <c r="I242">
        <v>4</v>
      </c>
      <c r="J242">
        <v>8</v>
      </c>
      <c r="K242">
        <v>4</v>
      </c>
      <c r="L242">
        <v>2</v>
      </c>
      <c r="M242">
        <v>6</v>
      </c>
      <c r="N242">
        <v>1</v>
      </c>
      <c r="O242">
        <v>2</v>
      </c>
      <c r="P242">
        <v>1</v>
      </c>
      <c r="Q242">
        <v>2</v>
      </c>
      <c r="R242">
        <v>1</v>
      </c>
      <c r="S242">
        <v>7</v>
      </c>
      <c r="T242">
        <v>8</v>
      </c>
      <c r="U242">
        <v>8</v>
      </c>
      <c r="V242">
        <v>5</v>
      </c>
      <c r="W242">
        <v>4</v>
      </c>
      <c r="X242">
        <v>2</v>
      </c>
      <c r="Y242">
        <v>1</v>
      </c>
      <c r="Z242">
        <v>2</v>
      </c>
      <c r="AA242">
        <v>5</v>
      </c>
      <c r="AB242">
        <v>6</v>
      </c>
      <c r="AC242">
        <v>6</v>
      </c>
      <c r="AD242">
        <v>8</v>
      </c>
      <c r="AE242">
        <v>2</v>
      </c>
      <c r="AF242">
        <v>3</v>
      </c>
      <c r="AG242">
        <v>6</v>
      </c>
      <c r="AH242">
        <v>1</v>
      </c>
      <c r="AI242">
        <v>6</v>
      </c>
      <c r="AJ242">
        <v>8</v>
      </c>
      <c r="AK242">
        <v>5</v>
      </c>
    </row>
    <row r="243" spans="2:37">
      <c r="B243">
        <v>11</v>
      </c>
      <c r="C243">
        <v>7</v>
      </c>
      <c r="D243">
        <v>8</v>
      </c>
      <c r="E243">
        <v>11</v>
      </c>
      <c r="F243">
        <v>6</v>
      </c>
      <c r="G243">
        <v>3</v>
      </c>
      <c r="H243">
        <v>9</v>
      </c>
      <c r="I243">
        <v>4</v>
      </c>
      <c r="J243">
        <v>5</v>
      </c>
      <c r="K243">
        <v>1</v>
      </c>
      <c r="L243">
        <v>2</v>
      </c>
      <c r="M243">
        <v>1</v>
      </c>
      <c r="N243">
        <v>1</v>
      </c>
      <c r="O243">
        <v>2</v>
      </c>
      <c r="P243">
        <v>9</v>
      </c>
      <c r="Q243">
        <v>11</v>
      </c>
      <c r="R243">
        <v>7</v>
      </c>
      <c r="S243">
        <v>8</v>
      </c>
      <c r="T243">
        <v>6</v>
      </c>
      <c r="U243">
        <v>8</v>
      </c>
      <c r="V243">
        <v>5</v>
      </c>
      <c r="W243">
        <v>7</v>
      </c>
      <c r="X243">
        <v>2</v>
      </c>
      <c r="Y243">
        <v>1</v>
      </c>
      <c r="Z243">
        <v>2</v>
      </c>
      <c r="AA243">
        <v>5</v>
      </c>
      <c r="AB243">
        <v>6</v>
      </c>
      <c r="AC243">
        <v>3</v>
      </c>
      <c r="AD243">
        <v>7</v>
      </c>
      <c r="AE243">
        <v>2</v>
      </c>
      <c r="AF243">
        <v>10</v>
      </c>
      <c r="AG243">
        <v>6</v>
      </c>
      <c r="AH243">
        <v>9</v>
      </c>
      <c r="AI243">
        <v>6</v>
      </c>
      <c r="AJ243">
        <v>8</v>
      </c>
      <c r="AK243">
        <v>5</v>
      </c>
    </row>
    <row r="244" spans="2:37">
      <c r="B244">
        <v>3</v>
      </c>
      <c r="C244">
        <v>4</v>
      </c>
      <c r="D244">
        <v>3</v>
      </c>
      <c r="E244">
        <v>9</v>
      </c>
      <c r="F244">
        <v>6</v>
      </c>
      <c r="G244">
        <v>3</v>
      </c>
      <c r="H244">
        <v>8</v>
      </c>
      <c r="I244">
        <v>4</v>
      </c>
      <c r="J244">
        <v>5</v>
      </c>
      <c r="K244">
        <v>1</v>
      </c>
      <c r="L244">
        <v>2</v>
      </c>
      <c r="M244">
        <v>1</v>
      </c>
      <c r="N244">
        <v>3</v>
      </c>
      <c r="O244">
        <v>1</v>
      </c>
      <c r="P244">
        <v>1</v>
      </c>
      <c r="Q244">
        <v>11</v>
      </c>
      <c r="R244">
        <v>4</v>
      </c>
      <c r="S244">
        <v>3</v>
      </c>
      <c r="T244">
        <v>6</v>
      </c>
      <c r="U244">
        <v>8</v>
      </c>
      <c r="V244">
        <v>2</v>
      </c>
      <c r="W244">
        <v>4</v>
      </c>
      <c r="X244">
        <v>2</v>
      </c>
      <c r="Y244">
        <v>6</v>
      </c>
      <c r="Z244">
        <v>5</v>
      </c>
      <c r="AA244">
        <v>5</v>
      </c>
      <c r="AB244">
        <v>6</v>
      </c>
      <c r="AC244">
        <v>3</v>
      </c>
      <c r="AD244">
        <v>7</v>
      </c>
      <c r="AE244">
        <v>2</v>
      </c>
      <c r="AF244">
        <v>5</v>
      </c>
      <c r="AG244">
        <v>6</v>
      </c>
      <c r="AH244">
        <v>1</v>
      </c>
      <c r="AI244">
        <v>6</v>
      </c>
      <c r="AJ244">
        <v>8</v>
      </c>
      <c r="AK244">
        <v>5</v>
      </c>
    </row>
    <row r="245" spans="2:37">
      <c r="B245">
        <v>10</v>
      </c>
      <c r="C245">
        <v>3</v>
      </c>
      <c r="D245">
        <v>7</v>
      </c>
      <c r="E245">
        <v>9</v>
      </c>
      <c r="F245">
        <v>6</v>
      </c>
      <c r="G245">
        <v>3</v>
      </c>
      <c r="H245">
        <v>11</v>
      </c>
      <c r="I245">
        <v>4</v>
      </c>
      <c r="J245">
        <v>4</v>
      </c>
      <c r="K245">
        <v>1</v>
      </c>
      <c r="L245">
        <v>2</v>
      </c>
      <c r="M245">
        <v>4</v>
      </c>
      <c r="N245">
        <v>2</v>
      </c>
      <c r="O245">
        <v>1</v>
      </c>
      <c r="P245">
        <v>1</v>
      </c>
      <c r="Q245">
        <v>3</v>
      </c>
      <c r="R245">
        <v>4</v>
      </c>
      <c r="S245">
        <v>3</v>
      </c>
      <c r="T245">
        <v>8</v>
      </c>
      <c r="U245">
        <v>4</v>
      </c>
      <c r="V245">
        <v>5</v>
      </c>
      <c r="W245">
        <v>4</v>
      </c>
      <c r="X245">
        <v>2</v>
      </c>
      <c r="Y245">
        <v>6</v>
      </c>
      <c r="Z245">
        <v>2</v>
      </c>
      <c r="AA245">
        <v>5</v>
      </c>
      <c r="AB245">
        <v>6</v>
      </c>
      <c r="AC245">
        <v>3</v>
      </c>
      <c r="AD245">
        <v>7</v>
      </c>
      <c r="AE245">
        <v>4</v>
      </c>
      <c r="AF245">
        <v>4</v>
      </c>
      <c r="AG245">
        <v>2</v>
      </c>
      <c r="AH245">
        <v>6</v>
      </c>
      <c r="AI245">
        <v>9</v>
      </c>
      <c r="AJ245">
        <v>8</v>
      </c>
      <c r="AK245">
        <v>5</v>
      </c>
    </row>
    <row r="246" spans="2:37">
      <c r="B246">
        <v>5</v>
      </c>
      <c r="C246">
        <v>1</v>
      </c>
      <c r="D246">
        <v>6</v>
      </c>
      <c r="E246">
        <v>9</v>
      </c>
      <c r="F246">
        <v>6</v>
      </c>
      <c r="G246">
        <v>9</v>
      </c>
      <c r="H246">
        <v>11</v>
      </c>
      <c r="I246">
        <v>4</v>
      </c>
      <c r="J246">
        <v>3</v>
      </c>
      <c r="K246">
        <v>1</v>
      </c>
      <c r="L246">
        <v>2</v>
      </c>
      <c r="M246">
        <v>9</v>
      </c>
      <c r="N246">
        <v>7</v>
      </c>
      <c r="O246">
        <v>1</v>
      </c>
      <c r="P246">
        <v>7</v>
      </c>
      <c r="Q246">
        <v>10</v>
      </c>
      <c r="R246">
        <v>3</v>
      </c>
      <c r="S246">
        <v>7</v>
      </c>
      <c r="T246">
        <v>9</v>
      </c>
      <c r="U246">
        <v>8</v>
      </c>
      <c r="V246">
        <v>5</v>
      </c>
      <c r="W246">
        <v>4</v>
      </c>
      <c r="X246">
        <v>2</v>
      </c>
      <c r="Y246">
        <v>6</v>
      </c>
      <c r="Z246">
        <v>2</v>
      </c>
      <c r="AA246">
        <v>5</v>
      </c>
      <c r="AB246">
        <v>6</v>
      </c>
      <c r="AC246">
        <v>11</v>
      </c>
      <c r="AD246">
        <v>7</v>
      </c>
      <c r="AE246">
        <v>4</v>
      </c>
      <c r="AF246">
        <v>4</v>
      </c>
      <c r="AG246">
        <v>2</v>
      </c>
      <c r="AH246">
        <v>1</v>
      </c>
      <c r="AI246">
        <v>9</v>
      </c>
      <c r="AJ246">
        <v>8</v>
      </c>
      <c r="AK246">
        <v>5</v>
      </c>
    </row>
    <row r="247" spans="2:37">
      <c r="B247">
        <v>6</v>
      </c>
      <c r="C247">
        <v>4</v>
      </c>
      <c r="D247">
        <v>1</v>
      </c>
      <c r="E247">
        <v>9</v>
      </c>
      <c r="F247">
        <v>7</v>
      </c>
      <c r="G247">
        <v>3</v>
      </c>
      <c r="H247">
        <v>11</v>
      </c>
      <c r="I247">
        <v>6</v>
      </c>
      <c r="J247">
        <v>3</v>
      </c>
      <c r="K247">
        <v>5</v>
      </c>
      <c r="L247">
        <v>2</v>
      </c>
      <c r="M247">
        <v>9</v>
      </c>
      <c r="N247">
        <v>2</v>
      </c>
      <c r="O247">
        <v>1</v>
      </c>
      <c r="P247">
        <v>6</v>
      </c>
      <c r="Q247">
        <v>5</v>
      </c>
      <c r="R247">
        <v>1</v>
      </c>
      <c r="S247">
        <v>6</v>
      </c>
      <c r="T247">
        <v>9</v>
      </c>
      <c r="U247">
        <v>8</v>
      </c>
      <c r="V247">
        <v>8</v>
      </c>
      <c r="W247">
        <v>4</v>
      </c>
      <c r="X247">
        <v>2</v>
      </c>
      <c r="Y247">
        <v>6</v>
      </c>
      <c r="Z247">
        <v>2</v>
      </c>
      <c r="AA247">
        <v>5</v>
      </c>
      <c r="AB247">
        <v>6</v>
      </c>
      <c r="AC247">
        <v>11</v>
      </c>
      <c r="AD247">
        <v>7</v>
      </c>
      <c r="AE247">
        <v>8</v>
      </c>
      <c r="AF247">
        <v>10</v>
      </c>
      <c r="AG247">
        <v>2</v>
      </c>
      <c r="AH247">
        <v>7</v>
      </c>
      <c r="AI247">
        <v>6</v>
      </c>
      <c r="AJ247">
        <v>8</v>
      </c>
      <c r="AK247">
        <v>2</v>
      </c>
    </row>
    <row r="248" spans="2:37">
      <c r="B248">
        <v>5</v>
      </c>
      <c r="C248">
        <v>3</v>
      </c>
      <c r="D248">
        <v>1</v>
      </c>
      <c r="E248">
        <v>9</v>
      </c>
      <c r="F248">
        <v>7</v>
      </c>
      <c r="G248">
        <v>3</v>
      </c>
      <c r="H248">
        <v>9</v>
      </c>
      <c r="I248">
        <v>6</v>
      </c>
      <c r="J248">
        <v>3</v>
      </c>
      <c r="K248">
        <v>3</v>
      </c>
      <c r="L248">
        <v>1</v>
      </c>
      <c r="M248">
        <v>1</v>
      </c>
      <c r="N248">
        <v>2</v>
      </c>
      <c r="O248">
        <v>5</v>
      </c>
      <c r="P248">
        <v>6</v>
      </c>
      <c r="Q248">
        <v>6</v>
      </c>
      <c r="R248">
        <v>4</v>
      </c>
      <c r="S248">
        <v>1</v>
      </c>
      <c r="T248">
        <v>6</v>
      </c>
      <c r="U248">
        <v>8</v>
      </c>
      <c r="V248">
        <v>5</v>
      </c>
      <c r="W248">
        <v>2</v>
      </c>
      <c r="X248">
        <v>1</v>
      </c>
      <c r="Y248">
        <v>1</v>
      </c>
      <c r="Z248">
        <v>2</v>
      </c>
      <c r="AA248">
        <v>5</v>
      </c>
      <c r="AB248">
        <v>6</v>
      </c>
      <c r="AC248">
        <v>8</v>
      </c>
      <c r="AD248">
        <v>7</v>
      </c>
      <c r="AE248">
        <v>4</v>
      </c>
      <c r="AF248">
        <v>1</v>
      </c>
      <c r="AG248">
        <v>2</v>
      </c>
      <c r="AH248">
        <v>6</v>
      </c>
      <c r="AI248">
        <v>6</v>
      </c>
      <c r="AJ248">
        <v>8</v>
      </c>
      <c r="AK248">
        <v>2</v>
      </c>
    </row>
    <row r="249" spans="2:37">
      <c r="B249">
        <v>5</v>
      </c>
      <c r="C249">
        <v>3</v>
      </c>
      <c r="D249">
        <v>1</v>
      </c>
      <c r="E249">
        <v>9</v>
      </c>
      <c r="F249">
        <v>8</v>
      </c>
      <c r="G249">
        <v>5</v>
      </c>
      <c r="H249">
        <v>9</v>
      </c>
      <c r="I249">
        <v>7</v>
      </c>
      <c r="J249">
        <v>5</v>
      </c>
      <c r="K249">
        <v>2</v>
      </c>
      <c r="L249">
        <v>1</v>
      </c>
      <c r="M249">
        <v>7</v>
      </c>
      <c r="N249">
        <v>2</v>
      </c>
      <c r="O249">
        <v>5</v>
      </c>
      <c r="P249">
        <v>6</v>
      </c>
      <c r="Q249">
        <v>5</v>
      </c>
      <c r="R249">
        <v>3</v>
      </c>
      <c r="S249">
        <v>1</v>
      </c>
      <c r="T249">
        <v>6</v>
      </c>
      <c r="U249">
        <v>8</v>
      </c>
      <c r="V249">
        <v>5</v>
      </c>
      <c r="W249">
        <v>7</v>
      </c>
      <c r="X249">
        <v>1</v>
      </c>
      <c r="Y249">
        <v>7</v>
      </c>
      <c r="Z249">
        <v>2</v>
      </c>
      <c r="AA249">
        <v>5</v>
      </c>
      <c r="AB249">
        <v>6</v>
      </c>
      <c r="AC249">
        <v>9</v>
      </c>
      <c r="AD249">
        <v>7</v>
      </c>
      <c r="AE249">
        <v>2</v>
      </c>
      <c r="AF249">
        <v>1</v>
      </c>
      <c r="AG249">
        <v>1</v>
      </c>
      <c r="AH249">
        <v>7</v>
      </c>
      <c r="AI249">
        <v>6</v>
      </c>
      <c r="AJ249">
        <v>8</v>
      </c>
      <c r="AK249">
        <v>2</v>
      </c>
    </row>
    <row r="250" spans="2:37">
      <c r="B250">
        <v>5</v>
      </c>
      <c r="C250">
        <v>3</v>
      </c>
      <c r="D250">
        <v>6</v>
      </c>
      <c r="E250">
        <v>6</v>
      </c>
      <c r="F250">
        <v>8</v>
      </c>
      <c r="G250">
        <v>8</v>
      </c>
      <c r="H250">
        <v>9</v>
      </c>
      <c r="I250">
        <v>7</v>
      </c>
      <c r="J250">
        <v>5</v>
      </c>
      <c r="K250">
        <v>2</v>
      </c>
      <c r="L250">
        <v>1</v>
      </c>
      <c r="M250">
        <v>1</v>
      </c>
      <c r="N250">
        <v>5</v>
      </c>
      <c r="O250">
        <v>5</v>
      </c>
      <c r="P250">
        <v>6</v>
      </c>
      <c r="Q250">
        <v>5</v>
      </c>
      <c r="R250">
        <v>3</v>
      </c>
      <c r="S250">
        <v>6</v>
      </c>
      <c r="T250">
        <v>6</v>
      </c>
      <c r="U250">
        <v>8</v>
      </c>
      <c r="V250">
        <v>5</v>
      </c>
      <c r="W250">
        <v>7</v>
      </c>
      <c r="X250">
        <v>1</v>
      </c>
      <c r="Y250">
        <v>7</v>
      </c>
      <c r="Z250">
        <v>2</v>
      </c>
      <c r="AA250">
        <v>5</v>
      </c>
      <c r="AB250">
        <v>6</v>
      </c>
      <c r="AC250">
        <v>11</v>
      </c>
      <c r="AD250">
        <v>7</v>
      </c>
      <c r="AE250">
        <v>4</v>
      </c>
      <c r="AF250">
        <v>2</v>
      </c>
      <c r="AG250">
        <v>1</v>
      </c>
      <c r="AH250">
        <v>7</v>
      </c>
      <c r="AI250">
        <v>7</v>
      </c>
      <c r="AJ250">
        <v>8</v>
      </c>
      <c r="AK250">
        <v>4</v>
      </c>
    </row>
    <row r="251" spans="2:37">
      <c r="B251">
        <v>2</v>
      </c>
      <c r="C251">
        <v>3</v>
      </c>
      <c r="D251">
        <v>1</v>
      </c>
      <c r="E251">
        <v>9</v>
      </c>
      <c r="F251">
        <v>8</v>
      </c>
      <c r="G251">
        <v>8</v>
      </c>
      <c r="H251">
        <v>9</v>
      </c>
      <c r="I251">
        <v>7</v>
      </c>
      <c r="J251">
        <v>8</v>
      </c>
      <c r="K251">
        <v>2</v>
      </c>
      <c r="L251">
        <v>1</v>
      </c>
      <c r="M251">
        <v>1</v>
      </c>
      <c r="N251">
        <v>2</v>
      </c>
      <c r="O251">
        <v>5</v>
      </c>
      <c r="P251">
        <v>6</v>
      </c>
      <c r="Q251">
        <v>5</v>
      </c>
      <c r="R251">
        <v>3</v>
      </c>
      <c r="S251">
        <v>1</v>
      </c>
      <c r="T251">
        <v>1</v>
      </c>
      <c r="U251">
        <v>2</v>
      </c>
      <c r="V251">
        <v>2</v>
      </c>
      <c r="W251">
        <v>2</v>
      </c>
      <c r="X251">
        <v>1</v>
      </c>
      <c r="Y251">
        <v>6</v>
      </c>
      <c r="Z251">
        <v>4</v>
      </c>
      <c r="AA251">
        <v>2</v>
      </c>
      <c r="AB251">
        <v>6</v>
      </c>
      <c r="AC251">
        <v>9</v>
      </c>
      <c r="AD251">
        <v>4</v>
      </c>
      <c r="AE251">
        <v>5</v>
      </c>
      <c r="AF251">
        <v>2</v>
      </c>
      <c r="AG251">
        <v>5</v>
      </c>
      <c r="AH251">
        <v>6</v>
      </c>
      <c r="AI251">
        <v>3</v>
      </c>
      <c r="AJ251">
        <v>7</v>
      </c>
      <c r="AK251">
        <v>2</v>
      </c>
    </row>
    <row r="252" spans="2:37">
      <c r="B252">
        <v>11</v>
      </c>
      <c r="C252">
        <v>7</v>
      </c>
      <c r="D252">
        <v>4</v>
      </c>
      <c r="E252">
        <v>8</v>
      </c>
      <c r="F252">
        <v>8</v>
      </c>
      <c r="G252">
        <v>5</v>
      </c>
      <c r="H252">
        <v>11</v>
      </c>
      <c r="I252">
        <v>7</v>
      </c>
      <c r="J252">
        <v>8</v>
      </c>
      <c r="K252">
        <v>7</v>
      </c>
      <c r="L252">
        <v>1</v>
      </c>
      <c r="M252">
        <v>7</v>
      </c>
      <c r="N252">
        <v>2</v>
      </c>
      <c r="O252">
        <v>5</v>
      </c>
      <c r="P252">
        <v>6</v>
      </c>
      <c r="Q252">
        <v>8</v>
      </c>
      <c r="R252">
        <v>7</v>
      </c>
      <c r="S252">
        <v>8</v>
      </c>
      <c r="T252">
        <v>3</v>
      </c>
      <c r="U252">
        <v>2</v>
      </c>
      <c r="V252">
        <v>9</v>
      </c>
      <c r="W252">
        <v>2</v>
      </c>
      <c r="X252">
        <v>1</v>
      </c>
      <c r="Y252">
        <v>6</v>
      </c>
      <c r="Z252">
        <v>5</v>
      </c>
      <c r="AA252">
        <v>2</v>
      </c>
      <c r="AB252">
        <v>1</v>
      </c>
      <c r="AC252">
        <v>2</v>
      </c>
      <c r="AD252">
        <v>5</v>
      </c>
      <c r="AE252">
        <v>6</v>
      </c>
      <c r="AF252">
        <v>11</v>
      </c>
      <c r="AG252">
        <v>4</v>
      </c>
      <c r="AH252">
        <v>4</v>
      </c>
      <c r="AI252">
        <v>3</v>
      </c>
      <c r="AJ252">
        <v>7</v>
      </c>
      <c r="AK252">
        <v>2</v>
      </c>
    </row>
    <row r="253" spans="2:37">
      <c r="B253">
        <v>11</v>
      </c>
      <c r="C253">
        <v>7</v>
      </c>
      <c r="D253">
        <v>8</v>
      </c>
      <c r="E253">
        <v>6</v>
      </c>
      <c r="F253">
        <v>8</v>
      </c>
      <c r="G253">
        <v>5</v>
      </c>
      <c r="H253">
        <v>11</v>
      </c>
      <c r="I253">
        <v>4</v>
      </c>
      <c r="J253">
        <v>2</v>
      </c>
      <c r="K253">
        <v>2</v>
      </c>
      <c r="L253">
        <v>1</v>
      </c>
      <c r="M253">
        <v>6</v>
      </c>
      <c r="N253">
        <v>2</v>
      </c>
      <c r="O253">
        <v>5</v>
      </c>
      <c r="P253">
        <v>6</v>
      </c>
      <c r="Q253">
        <v>1</v>
      </c>
      <c r="R253">
        <v>4</v>
      </c>
      <c r="S253">
        <v>8</v>
      </c>
      <c r="T253">
        <v>6</v>
      </c>
      <c r="U253">
        <v>8</v>
      </c>
      <c r="V253">
        <v>5</v>
      </c>
      <c r="W253">
        <v>2</v>
      </c>
      <c r="X253">
        <v>5</v>
      </c>
      <c r="Y253">
        <v>6</v>
      </c>
      <c r="Z253">
        <v>3</v>
      </c>
      <c r="AA253">
        <v>4</v>
      </c>
      <c r="AB253">
        <v>3</v>
      </c>
      <c r="AC253">
        <v>2</v>
      </c>
      <c r="AD253">
        <v>5</v>
      </c>
      <c r="AE253">
        <v>6</v>
      </c>
      <c r="AF253">
        <v>3</v>
      </c>
      <c r="AG253">
        <v>4</v>
      </c>
      <c r="AH253">
        <v>3</v>
      </c>
      <c r="AI253">
        <v>3</v>
      </c>
      <c r="AJ253">
        <v>7</v>
      </c>
      <c r="AK253">
        <v>4</v>
      </c>
    </row>
    <row r="254" spans="2:37">
      <c r="B254">
        <v>8</v>
      </c>
      <c r="C254">
        <v>7</v>
      </c>
      <c r="D254">
        <v>8</v>
      </c>
      <c r="E254">
        <v>6</v>
      </c>
      <c r="F254">
        <v>8</v>
      </c>
      <c r="G254">
        <v>5</v>
      </c>
      <c r="H254">
        <v>8</v>
      </c>
      <c r="I254">
        <v>4</v>
      </c>
      <c r="J254">
        <v>2</v>
      </c>
      <c r="K254">
        <v>2</v>
      </c>
      <c r="L254">
        <v>5</v>
      </c>
      <c r="M254">
        <v>6</v>
      </c>
      <c r="N254">
        <v>2</v>
      </c>
      <c r="O254">
        <v>5</v>
      </c>
      <c r="P254">
        <v>6</v>
      </c>
      <c r="Q254">
        <v>7</v>
      </c>
      <c r="R254">
        <v>1</v>
      </c>
      <c r="S254">
        <v>6</v>
      </c>
      <c r="T254">
        <v>8</v>
      </c>
      <c r="U254">
        <v>8</v>
      </c>
      <c r="V254">
        <v>5</v>
      </c>
      <c r="W254">
        <v>2</v>
      </c>
      <c r="X254">
        <v>5</v>
      </c>
      <c r="Y254">
        <v>6</v>
      </c>
      <c r="Z254">
        <v>10</v>
      </c>
      <c r="AA254">
        <v>2</v>
      </c>
      <c r="AB254">
        <v>1</v>
      </c>
      <c r="AC254">
        <v>9</v>
      </c>
      <c r="AD254">
        <v>7</v>
      </c>
      <c r="AE254">
        <v>5</v>
      </c>
      <c r="AF254">
        <v>10</v>
      </c>
      <c r="AG254">
        <v>2</v>
      </c>
      <c r="AH254">
        <v>6</v>
      </c>
      <c r="AI254">
        <v>6</v>
      </c>
      <c r="AJ254">
        <v>8</v>
      </c>
      <c r="AK254">
        <v>3</v>
      </c>
    </row>
    <row r="255" spans="2:37">
      <c r="B255">
        <v>1</v>
      </c>
      <c r="C255">
        <v>4</v>
      </c>
      <c r="D255">
        <v>8</v>
      </c>
      <c r="E255">
        <v>8</v>
      </c>
      <c r="F255">
        <v>8</v>
      </c>
      <c r="G255">
        <v>5</v>
      </c>
      <c r="H255">
        <v>11</v>
      </c>
      <c r="I255">
        <v>9</v>
      </c>
      <c r="J255">
        <v>1</v>
      </c>
      <c r="K255">
        <v>2</v>
      </c>
      <c r="L255">
        <v>5</v>
      </c>
      <c r="M255">
        <v>6</v>
      </c>
      <c r="N255">
        <v>2</v>
      </c>
      <c r="O255">
        <v>5</v>
      </c>
      <c r="P255">
        <v>6</v>
      </c>
      <c r="Q255">
        <v>7</v>
      </c>
      <c r="R255">
        <v>5</v>
      </c>
      <c r="S255">
        <v>7</v>
      </c>
      <c r="T255">
        <v>9</v>
      </c>
      <c r="U255">
        <v>8</v>
      </c>
      <c r="V255">
        <v>8</v>
      </c>
      <c r="W255">
        <v>2</v>
      </c>
      <c r="X255">
        <v>5</v>
      </c>
      <c r="Y255">
        <v>6</v>
      </c>
      <c r="Z255">
        <v>10</v>
      </c>
      <c r="AA255">
        <v>2</v>
      </c>
      <c r="AB255">
        <v>6</v>
      </c>
      <c r="AC255">
        <v>9</v>
      </c>
      <c r="AD255">
        <v>7</v>
      </c>
      <c r="AE255">
        <v>5</v>
      </c>
      <c r="AF255">
        <v>5</v>
      </c>
      <c r="AG255">
        <v>1</v>
      </c>
      <c r="AH255">
        <v>6</v>
      </c>
      <c r="AI255">
        <v>8</v>
      </c>
      <c r="AJ255">
        <v>8</v>
      </c>
      <c r="AK255">
        <v>3</v>
      </c>
    </row>
    <row r="256" spans="2:37">
      <c r="B256">
        <v>9</v>
      </c>
      <c r="C256">
        <v>6</v>
      </c>
      <c r="D256">
        <v>9</v>
      </c>
      <c r="E256">
        <v>6</v>
      </c>
      <c r="F256">
        <v>8</v>
      </c>
      <c r="G256">
        <v>5</v>
      </c>
      <c r="H256">
        <v>1</v>
      </c>
      <c r="I256">
        <v>9</v>
      </c>
      <c r="J256">
        <v>1</v>
      </c>
      <c r="K256">
        <v>1</v>
      </c>
      <c r="L256">
        <v>7</v>
      </c>
      <c r="M256">
        <v>2</v>
      </c>
      <c r="N256">
        <v>2</v>
      </c>
      <c r="O256">
        <v>5</v>
      </c>
      <c r="P256">
        <v>6</v>
      </c>
      <c r="Q256">
        <v>2</v>
      </c>
      <c r="R256">
        <v>5</v>
      </c>
      <c r="S256">
        <v>7</v>
      </c>
      <c r="T256">
        <v>9</v>
      </c>
      <c r="U256">
        <v>8</v>
      </c>
      <c r="V256">
        <v>8</v>
      </c>
      <c r="W256">
        <v>2</v>
      </c>
      <c r="X256">
        <v>5</v>
      </c>
      <c r="Y256">
        <v>6</v>
      </c>
      <c r="Z256">
        <v>5</v>
      </c>
      <c r="AA256">
        <v>1</v>
      </c>
      <c r="AB256">
        <v>6</v>
      </c>
      <c r="AC256">
        <v>9</v>
      </c>
      <c r="AD256">
        <v>7</v>
      </c>
      <c r="AE256">
        <v>8</v>
      </c>
      <c r="AF256">
        <v>2</v>
      </c>
      <c r="AG256">
        <v>1</v>
      </c>
      <c r="AH256">
        <v>6</v>
      </c>
      <c r="AI256">
        <v>3</v>
      </c>
      <c r="AJ256">
        <v>8</v>
      </c>
      <c r="AK256">
        <v>2</v>
      </c>
    </row>
    <row r="257" spans="2:37">
      <c r="B257">
        <v>4</v>
      </c>
      <c r="C257">
        <v>2</v>
      </c>
      <c r="D257">
        <v>9</v>
      </c>
      <c r="E257">
        <v>6</v>
      </c>
      <c r="F257">
        <v>8</v>
      </c>
      <c r="G257">
        <v>2</v>
      </c>
      <c r="H257">
        <v>8</v>
      </c>
      <c r="I257">
        <v>8</v>
      </c>
      <c r="J257">
        <v>3</v>
      </c>
      <c r="K257">
        <v>11</v>
      </c>
      <c r="L257">
        <v>7</v>
      </c>
      <c r="M257">
        <v>3</v>
      </c>
      <c r="N257">
        <v>3</v>
      </c>
      <c r="O257">
        <v>7</v>
      </c>
      <c r="P257">
        <v>3</v>
      </c>
      <c r="Q257">
        <v>7</v>
      </c>
      <c r="R257">
        <v>7</v>
      </c>
      <c r="S257">
        <v>8</v>
      </c>
      <c r="T257">
        <v>9</v>
      </c>
      <c r="U257">
        <v>8</v>
      </c>
      <c r="V257">
        <v>8</v>
      </c>
      <c r="W257">
        <v>2</v>
      </c>
      <c r="X257">
        <v>5</v>
      </c>
      <c r="Y257">
        <v>6</v>
      </c>
      <c r="Z257">
        <v>2</v>
      </c>
      <c r="AA257">
        <v>1</v>
      </c>
      <c r="AB257">
        <v>6</v>
      </c>
      <c r="AC257">
        <v>7</v>
      </c>
      <c r="AD257">
        <v>7</v>
      </c>
      <c r="AE257">
        <v>8</v>
      </c>
      <c r="AF257">
        <v>1</v>
      </c>
      <c r="AG257">
        <v>9</v>
      </c>
      <c r="AH257">
        <v>9</v>
      </c>
      <c r="AI257">
        <v>3</v>
      </c>
      <c r="AJ257">
        <v>8</v>
      </c>
      <c r="AK257">
        <v>2</v>
      </c>
    </row>
    <row r="258" spans="2:37">
      <c r="B258">
        <v>5</v>
      </c>
      <c r="C258">
        <v>2</v>
      </c>
      <c r="D258">
        <v>7</v>
      </c>
      <c r="E258">
        <v>6</v>
      </c>
      <c r="F258">
        <v>8</v>
      </c>
      <c r="G258">
        <v>2</v>
      </c>
      <c r="H258">
        <v>3</v>
      </c>
      <c r="I258">
        <v>8</v>
      </c>
      <c r="J258">
        <v>2</v>
      </c>
      <c r="K258">
        <v>9</v>
      </c>
      <c r="L258">
        <v>7</v>
      </c>
      <c r="M258">
        <v>8</v>
      </c>
      <c r="N258">
        <v>5</v>
      </c>
      <c r="O258">
        <v>6</v>
      </c>
      <c r="P258">
        <v>1</v>
      </c>
      <c r="Q258">
        <v>1</v>
      </c>
      <c r="R258">
        <v>4</v>
      </c>
      <c r="S258">
        <v>3</v>
      </c>
      <c r="T258">
        <v>9</v>
      </c>
      <c r="U258">
        <v>8</v>
      </c>
      <c r="V258">
        <v>8</v>
      </c>
      <c r="W258">
        <v>2</v>
      </c>
      <c r="X258">
        <v>5</v>
      </c>
      <c r="Y258">
        <v>6</v>
      </c>
      <c r="Z258">
        <v>2</v>
      </c>
      <c r="AA258">
        <v>1</v>
      </c>
      <c r="AB258">
        <v>6</v>
      </c>
      <c r="AC258">
        <v>9</v>
      </c>
      <c r="AD258">
        <v>7</v>
      </c>
      <c r="AE258">
        <v>3</v>
      </c>
      <c r="AF258">
        <v>2</v>
      </c>
      <c r="AG258">
        <v>1</v>
      </c>
      <c r="AH258">
        <v>7</v>
      </c>
      <c r="AI258">
        <v>8</v>
      </c>
      <c r="AJ258">
        <v>8</v>
      </c>
      <c r="AK258">
        <v>4</v>
      </c>
    </row>
    <row r="259" spans="2:37">
      <c r="B259">
        <v>7</v>
      </c>
      <c r="C259">
        <v>1</v>
      </c>
      <c r="D259">
        <v>6</v>
      </c>
      <c r="E259">
        <v>6</v>
      </c>
      <c r="F259">
        <v>8</v>
      </c>
      <c r="G259">
        <v>2</v>
      </c>
      <c r="H259">
        <v>3</v>
      </c>
      <c r="I259">
        <v>8</v>
      </c>
      <c r="J259">
        <v>2</v>
      </c>
      <c r="K259">
        <v>1</v>
      </c>
      <c r="L259">
        <v>6</v>
      </c>
      <c r="M259">
        <v>4</v>
      </c>
      <c r="N259">
        <v>5</v>
      </c>
      <c r="O259">
        <v>6</v>
      </c>
      <c r="P259">
        <v>1</v>
      </c>
      <c r="Q259">
        <v>11</v>
      </c>
      <c r="R259">
        <v>9</v>
      </c>
      <c r="S259">
        <v>4</v>
      </c>
      <c r="T259">
        <v>9</v>
      </c>
      <c r="U259">
        <v>8</v>
      </c>
      <c r="V259">
        <v>5</v>
      </c>
      <c r="W259">
        <v>2</v>
      </c>
      <c r="X259">
        <v>5</v>
      </c>
      <c r="Y259">
        <v>6</v>
      </c>
      <c r="Z259">
        <v>7</v>
      </c>
      <c r="AA259">
        <v>2</v>
      </c>
      <c r="AB259">
        <v>7</v>
      </c>
      <c r="AC259">
        <v>9</v>
      </c>
      <c r="AD259">
        <v>7</v>
      </c>
      <c r="AE259">
        <v>3</v>
      </c>
      <c r="AF259">
        <v>11</v>
      </c>
      <c r="AG259">
        <v>7</v>
      </c>
      <c r="AH259">
        <v>8</v>
      </c>
      <c r="AI259">
        <v>9</v>
      </c>
      <c r="AJ259">
        <v>8</v>
      </c>
      <c r="AK259">
        <v>8</v>
      </c>
    </row>
    <row r="260" spans="2:37">
      <c r="B260">
        <v>7</v>
      </c>
      <c r="C260">
        <v>1</v>
      </c>
      <c r="D260">
        <v>6</v>
      </c>
      <c r="E260">
        <v>9</v>
      </c>
      <c r="F260">
        <v>8</v>
      </c>
      <c r="G260">
        <v>5</v>
      </c>
      <c r="H260">
        <v>6</v>
      </c>
      <c r="I260">
        <v>8</v>
      </c>
      <c r="J260">
        <v>2</v>
      </c>
      <c r="K260">
        <v>3</v>
      </c>
      <c r="L260">
        <v>6</v>
      </c>
      <c r="M260">
        <v>2</v>
      </c>
      <c r="N260">
        <v>4</v>
      </c>
      <c r="O260">
        <v>2</v>
      </c>
      <c r="P260">
        <v>6</v>
      </c>
      <c r="Q260">
        <v>9</v>
      </c>
      <c r="R260">
        <v>9</v>
      </c>
      <c r="S260">
        <v>3</v>
      </c>
      <c r="T260">
        <v>6</v>
      </c>
      <c r="U260">
        <v>8</v>
      </c>
      <c r="V260">
        <v>5</v>
      </c>
      <c r="W260">
        <v>11</v>
      </c>
      <c r="X260">
        <v>6</v>
      </c>
      <c r="Y260">
        <v>1</v>
      </c>
      <c r="Z260">
        <v>11</v>
      </c>
      <c r="AA260">
        <v>4</v>
      </c>
      <c r="AB260">
        <v>8</v>
      </c>
      <c r="AC260">
        <v>9</v>
      </c>
      <c r="AD260">
        <v>4</v>
      </c>
      <c r="AE260">
        <v>3</v>
      </c>
      <c r="AF260">
        <v>11</v>
      </c>
      <c r="AG260">
        <v>4</v>
      </c>
      <c r="AH260">
        <v>8</v>
      </c>
      <c r="AI260">
        <v>8</v>
      </c>
      <c r="AJ260">
        <v>8</v>
      </c>
      <c r="AK260">
        <v>5</v>
      </c>
    </row>
    <row r="261" spans="2:37">
      <c r="B261">
        <v>2</v>
      </c>
      <c r="C261">
        <v>1</v>
      </c>
      <c r="D261">
        <v>6</v>
      </c>
      <c r="E261">
        <v>9</v>
      </c>
      <c r="F261">
        <v>8</v>
      </c>
      <c r="G261">
        <v>8</v>
      </c>
      <c r="H261">
        <v>6</v>
      </c>
      <c r="I261">
        <v>7</v>
      </c>
      <c r="J261">
        <v>2</v>
      </c>
      <c r="K261">
        <v>5</v>
      </c>
      <c r="L261">
        <v>6</v>
      </c>
      <c r="M261">
        <v>7</v>
      </c>
      <c r="N261">
        <v>4</v>
      </c>
      <c r="O261">
        <v>2</v>
      </c>
      <c r="P261">
        <v>1</v>
      </c>
      <c r="Q261">
        <v>7</v>
      </c>
      <c r="R261">
        <v>3</v>
      </c>
      <c r="S261">
        <v>7</v>
      </c>
      <c r="T261">
        <v>10</v>
      </c>
      <c r="U261">
        <v>3</v>
      </c>
      <c r="V261">
        <v>1</v>
      </c>
      <c r="W261">
        <v>3</v>
      </c>
      <c r="X261">
        <v>6</v>
      </c>
      <c r="Y261">
        <v>1</v>
      </c>
      <c r="Z261">
        <v>1</v>
      </c>
      <c r="AA261">
        <v>4</v>
      </c>
      <c r="AB261">
        <v>8</v>
      </c>
      <c r="AC261">
        <v>9</v>
      </c>
      <c r="AD261">
        <v>4</v>
      </c>
      <c r="AE261">
        <v>3</v>
      </c>
      <c r="AF261">
        <v>1</v>
      </c>
      <c r="AG261">
        <v>4</v>
      </c>
      <c r="AH261">
        <v>8</v>
      </c>
      <c r="AI261">
        <v>9</v>
      </c>
      <c r="AJ261">
        <v>8</v>
      </c>
      <c r="AK261">
        <v>5</v>
      </c>
    </row>
    <row r="262" spans="2:37">
      <c r="B262">
        <v>7</v>
      </c>
      <c r="C262">
        <v>5</v>
      </c>
      <c r="D262">
        <v>7</v>
      </c>
      <c r="E262">
        <v>6</v>
      </c>
      <c r="F262">
        <v>8</v>
      </c>
      <c r="G262">
        <v>5</v>
      </c>
      <c r="H262">
        <v>9</v>
      </c>
      <c r="I262">
        <v>8</v>
      </c>
      <c r="J262">
        <v>5</v>
      </c>
      <c r="K262">
        <v>4</v>
      </c>
      <c r="L262">
        <v>2</v>
      </c>
      <c r="M262">
        <v>6</v>
      </c>
      <c r="N262">
        <v>4</v>
      </c>
      <c r="O262">
        <v>2</v>
      </c>
      <c r="P262">
        <v>6</v>
      </c>
      <c r="Q262">
        <v>2</v>
      </c>
      <c r="R262">
        <v>3</v>
      </c>
      <c r="S262">
        <v>7</v>
      </c>
      <c r="T262">
        <v>10</v>
      </c>
      <c r="U262">
        <v>6</v>
      </c>
      <c r="V262">
        <v>1</v>
      </c>
      <c r="W262">
        <v>5</v>
      </c>
      <c r="X262">
        <v>2</v>
      </c>
      <c r="Y262">
        <v>1</v>
      </c>
      <c r="Z262">
        <v>9</v>
      </c>
      <c r="AA262">
        <v>4</v>
      </c>
      <c r="AB262">
        <v>5</v>
      </c>
      <c r="AC262">
        <v>8</v>
      </c>
      <c r="AD262">
        <v>4</v>
      </c>
      <c r="AE262">
        <v>3</v>
      </c>
      <c r="AF262">
        <v>9</v>
      </c>
      <c r="AG262">
        <v>6</v>
      </c>
      <c r="AH262">
        <v>3</v>
      </c>
      <c r="AI262">
        <v>6</v>
      </c>
      <c r="AJ262">
        <v>8</v>
      </c>
      <c r="AK262">
        <v>5</v>
      </c>
    </row>
    <row r="263" spans="2:37">
      <c r="B263">
        <v>2</v>
      </c>
      <c r="C263">
        <v>5</v>
      </c>
      <c r="D263">
        <v>7</v>
      </c>
      <c r="E263">
        <v>6</v>
      </c>
      <c r="F263">
        <v>8</v>
      </c>
      <c r="G263">
        <v>5</v>
      </c>
      <c r="H263">
        <v>6</v>
      </c>
      <c r="I263">
        <v>8</v>
      </c>
      <c r="J263">
        <v>8</v>
      </c>
      <c r="K263">
        <v>7</v>
      </c>
      <c r="L263">
        <v>3</v>
      </c>
      <c r="M263">
        <v>7</v>
      </c>
      <c r="N263">
        <v>7</v>
      </c>
      <c r="O263">
        <v>2</v>
      </c>
      <c r="P263">
        <v>1</v>
      </c>
      <c r="Q263">
        <v>10</v>
      </c>
      <c r="R263">
        <v>1</v>
      </c>
      <c r="S263">
        <v>7</v>
      </c>
      <c r="T263">
        <v>5</v>
      </c>
      <c r="U263">
        <v>1</v>
      </c>
      <c r="V263">
        <v>7</v>
      </c>
      <c r="W263">
        <v>7</v>
      </c>
      <c r="X263">
        <v>2</v>
      </c>
      <c r="Y263">
        <v>1</v>
      </c>
      <c r="Z263">
        <v>7</v>
      </c>
      <c r="AA263">
        <v>2</v>
      </c>
      <c r="AB263">
        <v>1</v>
      </c>
      <c r="AC263">
        <v>9</v>
      </c>
      <c r="AD263">
        <v>4</v>
      </c>
      <c r="AE263">
        <v>3</v>
      </c>
      <c r="AF263">
        <v>9</v>
      </c>
      <c r="AG263">
        <v>6</v>
      </c>
      <c r="AH263">
        <v>3</v>
      </c>
      <c r="AI263">
        <v>6</v>
      </c>
      <c r="AJ263">
        <v>8</v>
      </c>
      <c r="AK263">
        <v>5</v>
      </c>
    </row>
    <row r="264" spans="2:37">
      <c r="B264">
        <v>7</v>
      </c>
      <c r="C264">
        <v>7</v>
      </c>
      <c r="D264">
        <v>8</v>
      </c>
      <c r="E264">
        <v>6</v>
      </c>
      <c r="F264">
        <v>8</v>
      </c>
      <c r="G264">
        <v>5</v>
      </c>
      <c r="H264">
        <v>9</v>
      </c>
      <c r="I264">
        <v>8</v>
      </c>
      <c r="J264">
        <v>8</v>
      </c>
      <c r="K264">
        <v>4</v>
      </c>
      <c r="L264">
        <v>2</v>
      </c>
      <c r="M264">
        <v>4</v>
      </c>
      <c r="N264">
        <v>4</v>
      </c>
      <c r="O264">
        <v>2</v>
      </c>
      <c r="P264">
        <v>6</v>
      </c>
      <c r="Q264">
        <v>5</v>
      </c>
      <c r="R264">
        <v>1</v>
      </c>
      <c r="S264">
        <v>7</v>
      </c>
      <c r="T264">
        <v>5</v>
      </c>
      <c r="U264">
        <v>1</v>
      </c>
      <c r="V264">
        <v>7</v>
      </c>
      <c r="W264">
        <v>2</v>
      </c>
      <c r="X264">
        <v>2</v>
      </c>
      <c r="Y264">
        <v>7</v>
      </c>
      <c r="Z264">
        <v>5</v>
      </c>
      <c r="AA264">
        <v>2</v>
      </c>
      <c r="AB264">
        <v>7</v>
      </c>
      <c r="AC264">
        <v>11</v>
      </c>
      <c r="AD264">
        <v>4</v>
      </c>
      <c r="AE264">
        <v>3</v>
      </c>
      <c r="AF264">
        <v>4</v>
      </c>
      <c r="AG264">
        <v>2</v>
      </c>
      <c r="AH264">
        <v>1</v>
      </c>
      <c r="AI264">
        <v>8</v>
      </c>
      <c r="AJ264">
        <v>8</v>
      </c>
      <c r="AK264">
        <v>5</v>
      </c>
    </row>
    <row r="265" spans="2:37">
      <c r="B265">
        <v>2</v>
      </c>
      <c r="C265">
        <v>1</v>
      </c>
      <c r="D265">
        <v>6</v>
      </c>
      <c r="E265">
        <v>6</v>
      </c>
      <c r="F265">
        <v>8</v>
      </c>
      <c r="G265">
        <v>5</v>
      </c>
      <c r="H265">
        <v>8</v>
      </c>
      <c r="I265">
        <v>8</v>
      </c>
      <c r="J265">
        <v>5</v>
      </c>
      <c r="K265">
        <v>4</v>
      </c>
      <c r="L265">
        <v>2</v>
      </c>
      <c r="M265">
        <v>6</v>
      </c>
      <c r="N265">
        <v>10</v>
      </c>
      <c r="O265">
        <v>1</v>
      </c>
      <c r="P265">
        <v>7</v>
      </c>
      <c r="Q265">
        <v>11</v>
      </c>
      <c r="R265">
        <v>4</v>
      </c>
      <c r="S265">
        <v>4</v>
      </c>
      <c r="T265">
        <v>2</v>
      </c>
      <c r="U265">
        <v>1</v>
      </c>
      <c r="V265">
        <v>7</v>
      </c>
      <c r="W265">
        <v>4</v>
      </c>
      <c r="X265">
        <v>2</v>
      </c>
      <c r="Y265">
        <v>6</v>
      </c>
      <c r="Z265">
        <v>4</v>
      </c>
      <c r="AA265">
        <v>2</v>
      </c>
      <c r="AB265">
        <v>1</v>
      </c>
      <c r="AC265">
        <v>11</v>
      </c>
      <c r="AD265">
        <v>4</v>
      </c>
      <c r="AE265">
        <v>2</v>
      </c>
      <c r="AF265">
        <v>7</v>
      </c>
      <c r="AG265">
        <v>2</v>
      </c>
      <c r="AH265">
        <v>7</v>
      </c>
      <c r="AI265">
        <v>6</v>
      </c>
      <c r="AJ265">
        <v>8</v>
      </c>
      <c r="AK265">
        <v>5</v>
      </c>
    </row>
    <row r="266" spans="2:37">
      <c r="B266">
        <v>7</v>
      </c>
      <c r="C266">
        <v>9</v>
      </c>
      <c r="D266">
        <v>4</v>
      </c>
      <c r="E266">
        <v>1</v>
      </c>
      <c r="F266">
        <v>6</v>
      </c>
      <c r="G266">
        <v>4</v>
      </c>
      <c r="H266">
        <v>9</v>
      </c>
      <c r="I266">
        <v>8</v>
      </c>
      <c r="J266">
        <v>5</v>
      </c>
      <c r="K266">
        <v>10</v>
      </c>
      <c r="L266">
        <v>2</v>
      </c>
      <c r="M266">
        <v>1</v>
      </c>
      <c r="N266">
        <v>7</v>
      </c>
      <c r="O266">
        <v>1</v>
      </c>
      <c r="P266">
        <v>7</v>
      </c>
      <c r="Q266">
        <v>11</v>
      </c>
      <c r="R266">
        <v>6</v>
      </c>
      <c r="S266">
        <v>8</v>
      </c>
      <c r="T266">
        <v>10</v>
      </c>
      <c r="U266">
        <v>1</v>
      </c>
      <c r="V266">
        <v>7</v>
      </c>
      <c r="W266">
        <v>1</v>
      </c>
      <c r="X266">
        <v>1</v>
      </c>
      <c r="Y266">
        <v>7</v>
      </c>
      <c r="Z266">
        <v>7</v>
      </c>
      <c r="AA266">
        <v>2</v>
      </c>
      <c r="AB266">
        <v>7</v>
      </c>
      <c r="AC266">
        <v>8</v>
      </c>
      <c r="AD266">
        <v>4</v>
      </c>
      <c r="AE266">
        <v>2</v>
      </c>
      <c r="AF266">
        <v>7</v>
      </c>
      <c r="AG266">
        <v>1</v>
      </c>
      <c r="AH266">
        <v>6</v>
      </c>
      <c r="AI266">
        <v>6</v>
      </c>
      <c r="AJ266">
        <v>8</v>
      </c>
      <c r="AK266">
        <v>2</v>
      </c>
    </row>
    <row r="267" spans="2:37">
      <c r="B267">
        <v>11</v>
      </c>
      <c r="C267">
        <v>9</v>
      </c>
      <c r="D267">
        <v>4</v>
      </c>
      <c r="E267">
        <v>3</v>
      </c>
      <c r="F267">
        <v>6</v>
      </c>
      <c r="G267">
        <v>4</v>
      </c>
      <c r="H267">
        <v>6</v>
      </c>
      <c r="I267">
        <v>8</v>
      </c>
      <c r="J267">
        <v>5</v>
      </c>
      <c r="K267">
        <v>10</v>
      </c>
      <c r="L267">
        <v>2</v>
      </c>
      <c r="M267">
        <v>6</v>
      </c>
      <c r="N267">
        <v>7</v>
      </c>
      <c r="O267">
        <v>1</v>
      </c>
      <c r="P267">
        <v>7</v>
      </c>
      <c r="Q267">
        <v>11</v>
      </c>
      <c r="R267">
        <v>4</v>
      </c>
      <c r="S267">
        <v>3</v>
      </c>
      <c r="T267">
        <v>10</v>
      </c>
      <c r="U267">
        <v>3</v>
      </c>
      <c r="V267">
        <v>9</v>
      </c>
      <c r="W267">
        <v>10</v>
      </c>
      <c r="X267">
        <v>1</v>
      </c>
      <c r="Y267">
        <v>7</v>
      </c>
      <c r="Z267">
        <v>7</v>
      </c>
      <c r="AA267">
        <v>1</v>
      </c>
      <c r="AB267">
        <v>6</v>
      </c>
      <c r="AC267">
        <v>6</v>
      </c>
      <c r="AD267">
        <v>4</v>
      </c>
      <c r="AE267">
        <v>4</v>
      </c>
      <c r="AF267">
        <v>7</v>
      </c>
      <c r="AG267">
        <v>1</v>
      </c>
      <c r="AH267">
        <v>6</v>
      </c>
      <c r="AI267">
        <v>6</v>
      </c>
      <c r="AJ267">
        <v>8</v>
      </c>
      <c r="AK267">
        <v>2</v>
      </c>
    </row>
    <row r="268" spans="2:37">
      <c r="B268">
        <v>9</v>
      </c>
      <c r="C268">
        <v>9</v>
      </c>
      <c r="D268">
        <v>3</v>
      </c>
      <c r="E268">
        <v>3</v>
      </c>
      <c r="F268">
        <v>6</v>
      </c>
      <c r="G268">
        <v>9</v>
      </c>
      <c r="H268">
        <v>6</v>
      </c>
      <c r="I268">
        <v>8</v>
      </c>
      <c r="J268">
        <v>5</v>
      </c>
      <c r="K268">
        <v>10</v>
      </c>
      <c r="L268">
        <v>2</v>
      </c>
      <c r="M268">
        <v>6</v>
      </c>
      <c r="N268">
        <v>2</v>
      </c>
      <c r="O268">
        <v>1</v>
      </c>
      <c r="P268">
        <v>7</v>
      </c>
      <c r="Q268">
        <v>2</v>
      </c>
      <c r="R268">
        <v>1</v>
      </c>
      <c r="S268">
        <v>7</v>
      </c>
      <c r="T268">
        <v>5</v>
      </c>
      <c r="U268">
        <v>1</v>
      </c>
      <c r="V268">
        <v>6</v>
      </c>
      <c r="W268">
        <v>7</v>
      </c>
      <c r="X268">
        <v>1</v>
      </c>
      <c r="Y268">
        <v>7</v>
      </c>
      <c r="Z268">
        <v>7</v>
      </c>
      <c r="AA268">
        <v>1</v>
      </c>
      <c r="AB268">
        <v>6</v>
      </c>
      <c r="AC268">
        <v>1</v>
      </c>
      <c r="AD268">
        <v>4</v>
      </c>
      <c r="AE268">
        <v>4</v>
      </c>
      <c r="AF268">
        <v>2</v>
      </c>
      <c r="AG268">
        <v>1</v>
      </c>
      <c r="AH268">
        <v>6</v>
      </c>
      <c r="AI268">
        <v>6</v>
      </c>
      <c r="AJ268">
        <v>8</v>
      </c>
      <c r="AK268">
        <v>2</v>
      </c>
    </row>
    <row r="269" spans="2:37">
      <c r="B269">
        <v>2</v>
      </c>
      <c r="C269">
        <v>3</v>
      </c>
      <c r="D269">
        <v>7</v>
      </c>
      <c r="E269">
        <v>6</v>
      </c>
      <c r="F269">
        <v>8</v>
      </c>
      <c r="G269">
        <v>5</v>
      </c>
      <c r="H269">
        <v>6</v>
      </c>
      <c r="I269">
        <v>7</v>
      </c>
      <c r="J269">
        <v>2</v>
      </c>
      <c r="K269">
        <v>10</v>
      </c>
      <c r="L269">
        <v>1</v>
      </c>
      <c r="M269">
        <v>6</v>
      </c>
      <c r="N269">
        <v>2</v>
      </c>
      <c r="O269">
        <v>5</v>
      </c>
      <c r="P269">
        <v>6</v>
      </c>
      <c r="Q269">
        <v>2</v>
      </c>
      <c r="R269">
        <v>2</v>
      </c>
      <c r="S269">
        <v>6</v>
      </c>
      <c r="T269">
        <v>2</v>
      </c>
      <c r="U269">
        <v>1</v>
      </c>
      <c r="V269">
        <v>6</v>
      </c>
      <c r="W269">
        <v>7</v>
      </c>
      <c r="X269">
        <v>1</v>
      </c>
      <c r="Y269">
        <v>7</v>
      </c>
      <c r="Z269">
        <v>7</v>
      </c>
      <c r="AA269">
        <v>1</v>
      </c>
      <c r="AB269">
        <v>7</v>
      </c>
      <c r="AC269">
        <v>7</v>
      </c>
      <c r="AD269">
        <v>9</v>
      </c>
      <c r="AE269">
        <v>2</v>
      </c>
      <c r="AF269">
        <v>7</v>
      </c>
      <c r="AG269">
        <v>5</v>
      </c>
      <c r="AH269">
        <v>7</v>
      </c>
      <c r="AI269">
        <v>6</v>
      </c>
      <c r="AJ269">
        <v>8</v>
      </c>
      <c r="AK269">
        <v>2</v>
      </c>
    </row>
    <row r="270" spans="2:37">
      <c r="B270">
        <v>7</v>
      </c>
      <c r="C270">
        <v>2</v>
      </c>
      <c r="D270">
        <v>7</v>
      </c>
      <c r="E270">
        <v>9</v>
      </c>
      <c r="F270">
        <v>8</v>
      </c>
      <c r="G270">
        <v>8</v>
      </c>
      <c r="H270">
        <v>3</v>
      </c>
      <c r="I270">
        <v>7</v>
      </c>
      <c r="J270">
        <v>2</v>
      </c>
      <c r="K270">
        <v>10</v>
      </c>
      <c r="L270">
        <v>1</v>
      </c>
      <c r="M270">
        <v>6</v>
      </c>
      <c r="N270">
        <v>2</v>
      </c>
      <c r="O270">
        <v>5</v>
      </c>
      <c r="P270">
        <v>6</v>
      </c>
      <c r="Q270">
        <v>7</v>
      </c>
      <c r="R270">
        <v>4</v>
      </c>
      <c r="S270">
        <v>9</v>
      </c>
      <c r="T270">
        <v>2</v>
      </c>
      <c r="U270">
        <v>5</v>
      </c>
      <c r="V270">
        <v>6</v>
      </c>
      <c r="W270">
        <v>2</v>
      </c>
      <c r="X270">
        <v>1</v>
      </c>
      <c r="Y270">
        <v>7</v>
      </c>
      <c r="Z270">
        <v>7</v>
      </c>
      <c r="AA270">
        <v>5</v>
      </c>
      <c r="AB270">
        <v>7</v>
      </c>
      <c r="AC270">
        <v>6</v>
      </c>
      <c r="AD270">
        <v>8</v>
      </c>
      <c r="AE270">
        <v>3</v>
      </c>
      <c r="AF270">
        <v>2</v>
      </c>
      <c r="AG270">
        <v>5</v>
      </c>
      <c r="AH270">
        <v>7</v>
      </c>
      <c r="AI270">
        <v>6</v>
      </c>
      <c r="AJ270">
        <v>8</v>
      </c>
      <c r="AK270">
        <v>2</v>
      </c>
    </row>
    <row r="271" spans="2:37">
      <c r="B271">
        <v>10</v>
      </c>
      <c r="C271">
        <v>1</v>
      </c>
      <c r="D271">
        <v>7</v>
      </c>
      <c r="E271">
        <v>9</v>
      </c>
      <c r="F271">
        <v>8</v>
      </c>
      <c r="G271">
        <v>8</v>
      </c>
      <c r="H271">
        <v>6</v>
      </c>
      <c r="I271">
        <v>7</v>
      </c>
      <c r="J271">
        <v>2</v>
      </c>
      <c r="K271">
        <v>5</v>
      </c>
      <c r="L271">
        <v>1</v>
      </c>
      <c r="M271">
        <v>6</v>
      </c>
      <c r="N271">
        <v>10</v>
      </c>
      <c r="O271">
        <v>5</v>
      </c>
      <c r="P271">
        <v>6</v>
      </c>
      <c r="Q271">
        <v>8</v>
      </c>
      <c r="R271">
        <v>6</v>
      </c>
      <c r="S271">
        <v>9</v>
      </c>
      <c r="T271">
        <v>2</v>
      </c>
      <c r="U271">
        <v>5</v>
      </c>
      <c r="V271">
        <v>6</v>
      </c>
      <c r="W271">
        <v>2</v>
      </c>
      <c r="X271">
        <v>5</v>
      </c>
      <c r="Y271">
        <v>6</v>
      </c>
      <c r="Z271">
        <v>2</v>
      </c>
      <c r="AA271">
        <v>5</v>
      </c>
      <c r="AB271">
        <v>7</v>
      </c>
      <c r="AC271">
        <v>8</v>
      </c>
      <c r="AD271">
        <v>8</v>
      </c>
      <c r="AE271">
        <v>3</v>
      </c>
      <c r="AF271">
        <v>2</v>
      </c>
      <c r="AG271">
        <v>5</v>
      </c>
      <c r="AH271">
        <v>6</v>
      </c>
      <c r="AI271">
        <v>6</v>
      </c>
      <c r="AJ271">
        <v>8</v>
      </c>
      <c r="AK271">
        <v>2</v>
      </c>
    </row>
    <row r="272" spans="2:37">
      <c r="B272">
        <v>5</v>
      </c>
      <c r="C272">
        <v>1</v>
      </c>
      <c r="D272">
        <v>7</v>
      </c>
      <c r="E272">
        <v>9</v>
      </c>
      <c r="F272">
        <v>8</v>
      </c>
      <c r="G272">
        <v>5</v>
      </c>
      <c r="H272">
        <v>9</v>
      </c>
      <c r="I272">
        <v>4</v>
      </c>
      <c r="J272">
        <v>2</v>
      </c>
      <c r="K272">
        <v>5</v>
      </c>
      <c r="L272">
        <v>1</v>
      </c>
      <c r="M272">
        <v>6</v>
      </c>
      <c r="N272">
        <v>10</v>
      </c>
      <c r="O272">
        <v>5</v>
      </c>
      <c r="P272">
        <v>7</v>
      </c>
      <c r="Q272">
        <v>10</v>
      </c>
      <c r="R272">
        <v>3</v>
      </c>
      <c r="S272">
        <v>1</v>
      </c>
      <c r="T272">
        <v>6</v>
      </c>
      <c r="U272">
        <v>8</v>
      </c>
      <c r="V272">
        <v>2</v>
      </c>
      <c r="W272">
        <v>2</v>
      </c>
      <c r="X272">
        <v>5</v>
      </c>
      <c r="Y272">
        <v>6</v>
      </c>
      <c r="Z272">
        <v>2</v>
      </c>
      <c r="AA272">
        <v>5</v>
      </c>
      <c r="AB272">
        <v>6</v>
      </c>
      <c r="AC272">
        <v>8</v>
      </c>
      <c r="AD272">
        <v>8</v>
      </c>
      <c r="AE272">
        <v>2</v>
      </c>
      <c r="AF272">
        <v>3</v>
      </c>
      <c r="AG272">
        <v>9</v>
      </c>
      <c r="AH272">
        <v>9</v>
      </c>
      <c r="AI272">
        <v>3</v>
      </c>
      <c r="AJ272">
        <v>8</v>
      </c>
      <c r="AK272">
        <v>2</v>
      </c>
    </row>
    <row r="273" spans="2:37">
      <c r="B273">
        <v>2</v>
      </c>
      <c r="C273">
        <v>5</v>
      </c>
      <c r="D273">
        <v>6</v>
      </c>
      <c r="E273">
        <v>9</v>
      </c>
      <c r="F273">
        <v>7</v>
      </c>
      <c r="G273">
        <v>8</v>
      </c>
      <c r="H273">
        <v>6</v>
      </c>
      <c r="I273">
        <v>4</v>
      </c>
      <c r="J273">
        <v>4</v>
      </c>
      <c r="K273">
        <v>2</v>
      </c>
      <c r="L273">
        <v>1</v>
      </c>
      <c r="M273">
        <v>6</v>
      </c>
      <c r="N273">
        <v>10</v>
      </c>
      <c r="O273">
        <v>5</v>
      </c>
      <c r="P273">
        <v>6</v>
      </c>
      <c r="Q273">
        <v>10</v>
      </c>
      <c r="R273">
        <v>6</v>
      </c>
      <c r="S273">
        <v>1</v>
      </c>
      <c r="T273">
        <v>6</v>
      </c>
      <c r="U273">
        <v>8</v>
      </c>
      <c r="V273">
        <v>2</v>
      </c>
      <c r="W273">
        <v>10</v>
      </c>
      <c r="X273">
        <v>5</v>
      </c>
      <c r="Y273">
        <v>6</v>
      </c>
      <c r="Z273">
        <v>2</v>
      </c>
      <c r="AA273">
        <v>5</v>
      </c>
      <c r="AB273">
        <v>6</v>
      </c>
      <c r="AC273">
        <v>6</v>
      </c>
      <c r="AD273">
        <v>8</v>
      </c>
      <c r="AE273">
        <v>2</v>
      </c>
      <c r="AF273">
        <v>2</v>
      </c>
      <c r="AG273">
        <v>5</v>
      </c>
      <c r="AH273">
        <v>6</v>
      </c>
      <c r="AI273">
        <v>3</v>
      </c>
      <c r="AJ273">
        <v>8</v>
      </c>
      <c r="AK273">
        <v>2</v>
      </c>
    </row>
    <row r="274" spans="2:37">
      <c r="B274">
        <v>11</v>
      </c>
      <c r="C274">
        <v>4</v>
      </c>
      <c r="D274">
        <v>4</v>
      </c>
      <c r="E274">
        <v>6</v>
      </c>
      <c r="F274">
        <v>8</v>
      </c>
      <c r="G274">
        <v>2</v>
      </c>
      <c r="H274">
        <v>9</v>
      </c>
      <c r="I274">
        <v>7</v>
      </c>
      <c r="J274">
        <v>2</v>
      </c>
      <c r="K274">
        <v>2</v>
      </c>
      <c r="L274">
        <v>1</v>
      </c>
      <c r="M274">
        <v>6</v>
      </c>
      <c r="N274">
        <v>2</v>
      </c>
      <c r="O274">
        <v>1</v>
      </c>
      <c r="P274">
        <v>6</v>
      </c>
      <c r="Q274">
        <v>5</v>
      </c>
      <c r="R274">
        <v>2</v>
      </c>
      <c r="S274">
        <v>7</v>
      </c>
      <c r="T274">
        <v>6</v>
      </c>
      <c r="U274">
        <v>8</v>
      </c>
      <c r="V274">
        <v>5</v>
      </c>
      <c r="W274">
        <v>10</v>
      </c>
      <c r="X274">
        <v>5</v>
      </c>
      <c r="Y274">
        <v>7</v>
      </c>
      <c r="Z274">
        <v>2</v>
      </c>
      <c r="AA274">
        <v>5</v>
      </c>
      <c r="AB274">
        <v>6</v>
      </c>
      <c r="AC274">
        <v>6</v>
      </c>
      <c r="AD274">
        <v>7</v>
      </c>
      <c r="AE274">
        <v>2</v>
      </c>
      <c r="AF274">
        <v>2</v>
      </c>
      <c r="AG274">
        <v>5</v>
      </c>
      <c r="AH274">
        <v>6</v>
      </c>
      <c r="AI274">
        <v>8</v>
      </c>
      <c r="AJ274">
        <v>8</v>
      </c>
      <c r="AK274">
        <v>2</v>
      </c>
    </row>
    <row r="275" spans="2:37">
      <c r="B275">
        <v>11</v>
      </c>
      <c r="C275">
        <v>6</v>
      </c>
      <c r="D275">
        <v>8</v>
      </c>
      <c r="E275">
        <v>6</v>
      </c>
      <c r="F275">
        <v>8</v>
      </c>
      <c r="G275">
        <v>2</v>
      </c>
      <c r="H275">
        <v>8</v>
      </c>
      <c r="I275">
        <v>8</v>
      </c>
      <c r="J275">
        <v>5</v>
      </c>
      <c r="K275">
        <v>8</v>
      </c>
      <c r="L275">
        <v>7</v>
      </c>
      <c r="M275">
        <v>4</v>
      </c>
      <c r="N275">
        <v>11</v>
      </c>
      <c r="O275">
        <v>4</v>
      </c>
      <c r="P275">
        <v>4</v>
      </c>
      <c r="Q275">
        <v>5</v>
      </c>
      <c r="R275">
        <v>2</v>
      </c>
      <c r="S275">
        <v>7</v>
      </c>
      <c r="T275">
        <v>6</v>
      </c>
      <c r="U275">
        <v>8</v>
      </c>
      <c r="V275">
        <v>2</v>
      </c>
      <c r="W275">
        <v>2</v>
      </c>
      <c r="X275">
        <v>1</v>
      </c>
      <c r="Y275">
        <v>6</v>
      </c>
      <c r="Z275">
        <v>11</v>
      </c>
      <c r="AA275">
        <v>9</v>
      </c>
      <c r="AB275">
        <v>4</v>
      </c>
      <c r="AC275">
        <v>9</v>
      </c>
      <c r="AD275">
        <v>8</v>
      </c>
      <c r="AE275">
        <v>5</v>
      </c>
      <c r="AF275">
        <v>1</v>
      </c>
      <c r="AG275">
        <v>4</v>
      </c>
      <c r="AH275">
        <v>3</v>
      </c>
      <c r="AI275">
        <v>9</v>
      </c>
      <c r="AJ275">
        <v>8</v>
      </c>
      <c r="AK275">
        <v>3</v>
      </c>
    </row>
    <row r="276" spans="2:37">
      <c r="B276">
        <v>11</v>
      </c>
      <c r="C276">
        <v>4</v>
      </c>
      <c r="D276">
        <v>3</v>
      </c>
      <c r="E276">
        <v>6</v>
      </c>
      <c r="F276">
        <v>8</v>
      </c>
      <c r="G276">
        <v>5</v>
      </c>
      <c r="H276">
        <v>8</v>
      </c>
      <c r="I276">
        <v>7</v>
      </c>
      <c r="J276">
        <v>3</v>
      </c>
      <c r="K276">
        <v>1</v>
      </c>
      <c r="L276">
        <v>4</v>
      </c>
      <c r="M276">
        <v>8</v>
      </c>
      <c r="N276">
        <v>3</v>
      </c>
      <c r="O276">
        <v>4</v>
      </c>
      <c r="P276">
        <v>3</v>
      </c>
      <c r="Q276">
        <v>2</v>
      </c>
      <c r="R276">
        <v>1</v>
      </c>
      <c r="S276">
        <v>6</v>
      </c>
      <c r="T276">
        <v>6</v>
      </c>
      <c r="U276">
        <v>8</v>
      </c>
      <c r="V276">
        <v>2</v>
      </c>
      <c r="W276">
        <v>2</v>
      </c>
      <c r="X276">
        <v>1</v>
      </c>
      <c r="Y276">
        <v>6</v>
      </c>
      <c r="Z276">
        <v>9</v>
      </c>
      <c r="AA276">
        <v>9</v>
      </c>
      <c r="AB276">
        <v>4</v>
      </c>
      <c r="AC276">
        <v>6</v>
      </c>
      <c r="AD276">
        <v>8</v>
      </c>
      <c r="AE276">
        <v>8</v>
      </c>
      <c r="AF276">
        <v>11</v>
      </c>
      <c r="AG276">
        <v>9</v>
      </c>
      <c r="AH276">
        <v>4</v>
      </c>
      <c r="AI276">
        <v>3</v>
      </c>
      <c r="AJ276">
        <v>8</v>
      </c>
      <c r="AK276">
        <v>3</v>
      </c>
    </row>
    <row r="277" spans="2:37">
      <c r="B277">
        <v>6</v>
      </c>
      <c r="C277">
        <v>8</v>
      </c>
      <c r="D277">
        <v>5</v>
      </c>
      <c r="E277">
        <v>3</v>
      </c>
      <c r="F277">
        <v>4</v>
      </c>
      <c r="G277">
        <v>3</v>
      </c>
      <c r="H277">
        <v>8</v>
      </c>
      <c r="I277">
        <v>7</v>
      </c>
      <c r="J277">
        <v>3</v>
      </c>
      <c r="K277">
        <v>1</v>
      </c>
      <c r="L277">
        <v>4</v>
      </c>
      <c r="M277">
        <v>8</v>
      </c>
      <c r="N277">
        <v>7</v>
      </c>
      <c r="O277">
        <v>3</v>
      </c>
      <c r="P277">
        <v>2</v>
      </c>
      <c r="Q277">
        <v>2</v>
      </c>
      <c r="R277">
        <v>1</v>
      </c>
      <c r="S277">
        <v>7</v>
      </c>
      <c r="T277">
        <v>11</v>
      </c>
      <c r="U277">
        <v>6</v>
      </c>
      <c r="V277">
        <v>4</v>
      </c>
      <c r="W277">
        <v>6</v>
      </c>
      <c r="X277">
        <v>4</v>
      </c>
      <c r="Y277">
        <v>1</v>
      </c>
      <c r="Z277">
        <v>7</v>
      </c>
      <c r="AA277">
        <v>9</v>
      </c>
      <c r="AB277">
        <v>7</v>
      </c>
      <c r="AC277">
        <v>9</v>
      </c>
      <c r="AD277">
        <v>8</v>
      </c>
      <c r="AE277">
        <v>8</v>
      </c>
      <c r="AF277">
        <v>9</v>
      </c>
      <c r="AG277">
        <v>9</v>
      </c>
      <c r="AH277">
        <v>4</v>
      </c>
      <c r="AI277">
        <v>3</v>
      </c>
      <c r="AJ277">
        <v>7</v>
      </c>
      <c r="AK277">
        <v>3</v>
      </c>
    </row>
    <row r="278" spans="2:37">
      <c r="B278">
        <v>3</v>
      </c>
      <c r="C278">
        <v>8</v>
      </c>
      <c r="D278">
        <v>3</v>
      </c>
      <c r="E278">
        <v>9</v>
      </c>
      <c r="F278">
        <v>4</v>
      </c>
      <c r="G278">
        <v>3</v>
      </c>
      <c r="H278">
        <v>8</v>
      </c>
      <c r="I278">
        <v>7</v>
      </c>
      <c r="J278">
        <v>8</v>
      </c>
      <c r="K278">
        <v>9</v>
      </c>
      <c r="L278">
        <v>4</v>
      </c>
      <c r="M278">
        <v>5</v>
      </c>
      <c r="N278">
        <v>5</v>
      </c>
      <c r="O278">
        <v>1</v>
      </c>
      <c r="P278">
        <v>6</v>
      </c>
      <c r="Q278">
        <v>2</v>
      </c>
      <c r="R278">
        <v>1</v>
      </c>
      <c r="S278">
        <v>6</v>
      </c>
      <c r="T278">
        <v>11</v>
      </c>
      <c r="U278">
        <v>6</v>
      </c>
      <c r="V278">
        <v>4</v>
      </c>
      <c r="W278">
        <v>8</v>
      </c>
      <c r="X278">
        <v>7</v>
      </c>
      <c r="Y278">
        <v>4</v>
      </c>
      <c r="Z278">
        <v>4</v>
      </c>
      <c r="AA278">
        <v>2</v>
      </c>
      <c r="AB278">
        <v>7</v>
      </c>
      <c r="AC278">
        <v>8</v>
      </c>
      <c r="AD278">
        <v>8</v>
      </c>
      <c r="AE278">
        <v>5</v>
      </c>
      <c r="AF278">
        <v>2</v>
      </c>
      <c r="AG278">
        <v>3</v>
      </c>
      <c r="AH278">
        <v>7</v>
      </c>
      <c r="AI278">
        <v>9</v>
      </c>
      <c r="AJ278">
        <v>7</v>
      </c>
      <c r="AK278">
        <v>3</v>
      </c>
    </row>
    <row r="279" spans="2:37">
      <c r="B279">
        <v>3</v>
      </c>
      <c r="C279">
        <v>7</v>
      </c>
      <c r="D279">
        <v>3</v>
      </c>
      <c r="E279">
        <v>6</v>
      </c>
      <c r="F279">
        <v>8</v>
      </c>
      <c r="G279">
        <v>5</v>
      </c>
      <c r="H279">
        <v>9</v>
      </c>
      <c r="I279">
        <v>7</v>
      </c>
      <c r="J279">
        <v>8</v>
      </c>
      <c r="K279">
        <v>8</v>
      </c>
      <c r="L279">
        <v>4</v>
      </c>
      <c r="M279">
        <v>5</v>
      </c>
      <c r="N279">
        <v>9</v>
      </c>
      <c r="O279">
        <v>4</v>
      </c>
      <c r="P279">
        <v>9</v>
      </c>
      <c r="Q279">
        <v>9</v>
      </c>
      <c r="R279">
        <v>7</v>
      </c>
      <c r="S279">
        <v>8</v>
      </c>
      <c r="T279">
        <v>1</v>
      </c>
      <c r="U279">
        <v>6</v>
      </c>
      <c r="V279">
        <v>9</v>
      </c>
      <c r="W279">
        <v>11</v>
      </c>
      <c r="X279">
        <v>4</v>
      </c>
      <c r="Y279">
        <v>4</v>
      </c>
      <c r="Z279">
        <v>4</v>
      </c>
      <c r="AA279">
        <v>1</v>
      </c>
      <c r="AB279">
        <v>7</v>
      </c>
      <c r="AC279">
        <v>9</v>
      </c>
      <c r="AD279">
        <v>8</v>
      </c>
      <c r="AE279">
        <v>5</v>
      </c>
      <c r="AF279">
        <v>4</v>
      </c>
      <c r="AG279">
        <v>2</v>
      </c>
      <c r="AH279">
        <v>7</v>
      </c>
      <c r="AI279">
        <v>6</v>
      </c>
      <c r="AJ279">
        <v>8</v>
      </c>
      <c r="AK279">
        <v>5</v>
      </c>
    </row>
    <row r="280" spans="2:37">
      <c r="B280">
        <v>2</v>
      </c>
      <c r="C280">
        <v>2</v>
      </c>
      <c r="D280">
        <v>6</v>
      </c>
      <c r="E280">
        <v>3</v>
      </c>
      <c r="F280">
        <v>8</v>
      </c>
      <c r="G280">
        <v>5</v>
      </c>
      <c r="H280">
        <v>9</v>
      </c>
      <c r="I280">
        <v>7</v>
      </c>
      <c r="J280">
        <v>5</v>
      </c>
      <c r="K280">
        <v>11</v>
      </c>
      <c r="L280">
        <v>4</v>
      </c>
      <c r="M280">
        <v>5</v>
      </c>
      <c r="N280">
        <v>1</v>
      </c>
      <c r="O280">
        <v>9</v>
      </c>
      <c r="P280">
        <v>9</v>
      </c>
      <c r="Q280">
        <v>7</v>
      </c>
      <c r="R280">
        <v>6</v>
      </c>
      <c r="S280">
        <v>9</v>
      </c>
      <c r="T280">
        <v>11</v>
      </c>
      <c r="U280">
        <v>6</v>
      </c>
      <c r="V280">
        <v>9</v>
      </c>
      <c r="W280">
        <v>11</v>
      </c>
      <c r="X280">
        <v>4</v>
      </c>
      <c r="Y280">
        <v>4</v>
      </c>
      <c r="Z280">
        <v>4</v>
      </c>
      <c r="AA280">
        <v>1</v>
      </c>
      <c r="AB280">
        <v>7</v>
      </c>
      <c r="AC280">
        <v>6</v>
      </c>
      <c r="AD280">
        <v>8</v>
      </c>
      <c r="AE280">
        <v>5</v>
      </c>
      <c r="AF280">
        <v>5</v>
      </c>
      <c r="AG280">
        <v>1</v>
      </c>
      <c r="AH280">
        <v>7</v>
      </c>
      <c r="AI280">
        <v>8</v>
      </c>
      <c r="AJ280">
        <v>8</v>
      </c>
      <c r="AK280">
        <v>5</v>
      </c>
    </row>
    <row r="281" spans="2:37">
      <c r="B281">
        <v>8</v>
      </c>
      <c r="C281">
        <v>6</v>
      </c>
      <c r="D281">
        <v>9</v>
      </c>
      <c r="E281">
        <v>3</v>
      </c>
      <c r="F281">
        <v>8</v>
      </c>
      <c r="G281">
        <v>3</v>
      </c>
      <c r="H281">
        <v>1</v>
      </c>
      <c r="I281">
        <v>4</v>
      </c>
      <c r="J281">
        <v>4</v>
      </c>
      <c r="K281">
        <v>3</v>
      </c>
      <c r="L281">
        <v>4</v>
      </c>
      <c r="M281">
        <v>3</v>
      </c>
      <c r="N281">
        <v>5</v>
      </c>
      <c r="O281">
        <v>3</v>
      </c>
      <c r="P281">
        <v>1</v>
      </c>
      <c r="Q281">
        <v>7</v>
      </c>
      <c r="R281">
        <v>6</v>
      </c>
      <c r="S281">
        <v>4</v>
      </c>
      <c r="T281">
        <v>5</v>
      </c>
      <c r="U281">
        <v>3</v>
      </c>
      <c r="V281">
        <v>9</v>
      </c>
      <c r="W281">
        <v>11</v>
      </c>
      <c r="X281">
        <v>4</v>
      </c>
      <c r="Y281">
        <v>3</v>
      </c>
      <c r="Z281">
        <v>10</v>
      </c>
      <c r="AA281">
        <v>1</v>
      </c>
      <c r="AB281">
        <v>7</v>
      </c>
      <c r="AC281">
        <v>6</v>
      </c>
      <c r="AD281">
        <v>8</v>
      </c>
      <c r="AE281">
        <v>5</v>
      </c>
      <c r="AF281">
        <v>7</v>
      </c>
      <c r="AG281">
        <v>1</v>
      </c>
      <c r="AH281">
        <v>7</v>
      </c>
      <c r="AI281">
        <v>9</v>
      </c>
      <c r="AJ281">
        <v>8</v>
      </c>
      <c r="AK281">
        <v>8</v>
      </c>
    </row>
    <row r="282" spans="2:37">
      <c r="B282">
        <v>10</v>
      </c>
      <c r="C282">
        <v>6</v>
      </c>
      <c r="D282">
        <v>1</v>
      </c>
      <c r="E282">
        <v>9</v>
      </c>
      <c r="F282">
        <v>8</v>
      </c>
      <c r="G282">
        <v>8</v>
      </c>
      <c r="H282">
        <v>11</v>
      </c>
      <c r="I282">
        <v>4</v>
      </c>
      <c r="J282">
        <v>2</v>
      </c>
      <c r="K282">
        <v>3</v>
      </c>
      <c r="L282">
        <v>4</v>
      </c>
      <c r="M282">
        <v>3</v>
      </c>
      <c r="N282">
        <v>11</v>
      </c>
      <c r="O282">
        <v>4</v>
      </c>
      <c r="P282">
        <v>3</v>
      </c>
      <c r="Q282">
        <v>10</v>
      </c>
      <c r="R282">
        <v>3</v>
      </c>
      <c r="S282">
        <v>9</v>
      </c>
      <c r="T282">
        <v>5</v>
      </c>
      <c r="U282">
        <v>3</v>
      </c>
      <c r="V282">
        <v>3</v>
      </c>
      <c r="W282">
        <v>11</v>
      </c>
      <c r="X282">
        <v>6</v>
      </c>
      <c r="Y282">
        <v>3</v>
      </c>
      <c r="Z282">
        <v>10</v>
      </c>
      <c r="AA282">
        <v>1</v>
      </c>
      <c r="AB282">
        <v>7</v>
      </c>
      <c r="AC282">
        <v>3</v>
      </c>
      <c r="AD282">
        <v>7</v>
      </c>
      <c r="AE282">
        <v>3</v>
      </c>
      <c r="AF282">
        <v>2</v>
      </c>
      <c r="AG282">
        <v>5</v>
      </c>
      <c r="AH282">
        <v>6</v>
      </c>
      <c r="AI282">
        <v>9</v>
      </c>
      <c r="AJ282">
        <v>8</v>
      </c>
      <c r="AK282">
        <v>8</v>
      </c>
    </row>
    <row r="283" spans="2:37">
      <c r="B283">
        <v>5</v>
      </c>
      <c r="C283">
        <v>2</v>
      </c>
      <c r="D283">
        <v>7</v>
      </c>
      <c r="E283">
        <v>9</v>
      </c>
      <c r="F283">
        <v>8</v>
      </c>
      <c r="G283">
        <v>4</v>
      </c>
      <c r="H283">
        <v>9</v>
      </c>
      <c r="I283">
        <v>4</v>
      </c>
      <c r="J283">
        <v>2</v>
      </c>
      <c r="K283">
        <v>11</v>
      </c>
      <c r="L283">
        <v>4</v>
      </c>
      <c r="M283">
        <v>4</v>
      </c>
      <c r="N283">
        <v>11</v>
      </c>
      <c r="O283">
        <v>6</v>
      </c>
      <c r="P283">
        <v>3</v>
      </c>
      <c r="Q283">
        <v>2</v>
      </c>
      <c r="R283">
        <v>3</v>
      </c>
      <c r="S283">
        <v>7</v>
      </c>
      <c r="T283">
        <v>5</v>
      </c>
      <c r="U283">
        <v>3</v>
      </c>
      <c r="V283">
        <v>3</v>
      </c>
      <c r="W283">
        <v>9</v>
      </c>
      <c r="X283">
        <v>6</v>
      </c>
      <c r="Y283">
        <v>3</v>
      </c>
      <c r="Z283">
        <v>10</v>
      </c>
      <c r="AA283">
        <v>1</v>
      </c>
      <c r="AB283">
        <v>6</v>
      </c>
      <c r="AC283">
        <v>9</v>
      </c>
      <c r="AD283">
        <v>7</v>
      </c>
      <c r="AE283">
        <v>3</v>
      </c>
      <c r="AF283">
        <v>2</v>
      </c>
      <c r="AG283">
        <v>5</v>
      </c>
      <c r="AH283">
        <v>6</v>
      </c>
      <c r="AI283">
        <v>9</v>
      </c>
      <c r="AJ283">
        <v>8</v>
      </c>
      <c r="AK283">
        <v>8</v>
      </c>
    </row>
    <row r="284" spans="2:37">
      <c r="B284">
        <v>2</v>
      </c>
      <c r="C284">
        <v>1</v>
      </c>
      <c r="D284">
        <v>6</v>
      </c>
      <c r="E284">
        <v>9</v>
      </c>
      <c r="F284">
        <v>8</v>
      </c>
      <c r="G284">
        <v>4</v>
      </c>
      <c r="H284">
        <v>9</v>
      </c>
      <c r="I284">
        <v>7</v>
      </c>
      <c r="J284">
        <v>8</v>
      </c>
      <c r="K284">
        <v>11</v>
      </c>
      <c r="L284">
        <v>4</v>
      </c>
      <c r="M284">
        <v>3</v>
      </c>
      <c r="N284">
        <v>9</v>
      </c>
      <c r="O284">
        <v>6</v>
      </c>
      <c r="P284">
        <v>3</v>
      </c>
      <c r="Q284">
        <v>4</v>
      </c>
      <c r="R284">
        <v>1</v>
      </c>
      <c r="S284">
        <v>7</v>
      </c>
      <c r="T284">
        <v>5</v>
      </c>
      <c r="U284">
        <v>3</v>
      </c>
      <c r="V284">
        <v>1</v>
      </c>
      <c r="W284">
        <v>9</v>
      </c>
      <c r="X284">
        <v>6</v>
      </c>
      <c r="Y284">
        <v>3</v>
      </c>
      <c r="Z284">
        <v>10</v>
      </c>
      <c r="AA284">
        <v>1</v>
      </c>
      <c r="AB284">
        <v>6</v>
      </c>
      <c r="AC284">
        <v>2</v>
      </c>
      <c r="AD284">
        <v>2</v>
      </c>
      <c r="AE284">
        <v>6</v>
      </c>
      <c r="AF284">
        <v>11</v>
      </c>
      <c r="AG284">
        <v>4</v>
      </c>
      <c r="AH284">
        <v>3</v>
      </c>
      <c r="AI284">
        <v>9</v>
      </c>
      <c r="AJ284">
        <v>8</v>
      </c>
      <c r="AK284">
        <v>8</v>
      </c>
    </row>
    <row r="285" spans="2:37">
      <c r="B285">
        <v>2</v>
      </c>
      <c r="C285">
        <v>1</v>
      </c>
      <c r="D285">
        <v>7</v>
      </c>
      <c r="E285">
        <v>3</v>
      </c>
      <c r="F285">
        <v>8</v>
      </c>
      <c r="G285">
        <v>2</v>
      </c>
      <c r="H285">
        <v>11</v>
      </c>
      <c r="I285">
        <v>7</v>
      </c>
      <c r="J285">
        <v>8</v>
      </c>
      <c r="K285">
        <v>11</v>
      </c>
      <c r="L285">
        <v>6</v>
      </c>
      <c r="M285">
        <v>3</v>
      </c>
      <c r="N285">
        <v>9</v>
      </c>
      <c r="O285">
        <v>6</v>
      </c>
      <c r="P285">
        <v>3</v>
      </c>
      <c r="Q285">
        <v>11</v>
      </c>
      <c r="R285">
        <v>9</v>
      </c>
      <c r="S285">
        <v>8</v>
      </c>
      <c r="T285">
        <v>5</v>
      </c>
      <c r="U285">
        <v>3</v>
      </c>
      <c r="V285">
        <v>7</v>
      </c>
      <c r="W285">
        <v>9</v>
      </c>
      <c r="X285">
        <v>6</v>
      </c>
      <c r="Y285">
        <v>9</v>
      </c>
      <c r="Z285">
        <v>5</v>
      </c>
      <c r="AA285">
        <v>1</v>
      </c>
      <c r="AB285">
        <v>7</v>
      </c>
      <c r="AC285">
        <v>6</v>
      </c>
      <c r="AD285">
        <v>7</v>
      </c>
      <c r="AE285">
        <v>2</v>
      </c>
      <c r="AF285">
        <v>2</v>
      </c>
      <c r="AG285">
        <v>2</v>
      </c>
      <c r="AH285">
        <v>6</v>
      </c>
      <c r="AI285">
        <v>9</v>
      </c>
      <c r="AJ285">
        <v>8</v>
      </c>
      <c r="AK285">
        <v>5</v>
      </c>
    </row>
    <row r="286" spans="2:37">
      <c r="B286">
        <v>9</v>
      </c>
      <c r="C286">
        <v>7</v>
      </c>
      <c r="D286">
        <v>8</v>
      </c>
      <c r="E286">
        <v>11</v>
      </c>
      <c r="F286">
        <v>8</v>
      </c>
      <c r="G286">
        <v>3</v>
      </c>
      <c r="H286">
        <v>9</v>
      </c>
      <c r="I286">
        <v>7</v>
      </c>
      <c r="J286">
        <v>8</v>
      </c>
      <c r="K286">
        <v>9</v>
      </c>
      <c r="L286">
        <v>6</v>
      </c>
      <c r="M286">
        <v>3</v>
      </c>
      <c r="N286">
        <v>7</v>
      </c>
      <c r="O286">
        <v>2</v>
      </c>
      <c r="P286">
        <v>7</v>
      </c>
      <c r="Q286">
        <v>1</v>
      </c>
      <c r="R286">
        <v>3</v>
      </c>
      <c r="S286">
        <v>7</v>
      </c>
      <c r="T286">
        <v>5</v>
      </c>
      <c r="U286">
        <v>3</v>
      </c>
      <c r="V286">
        <v>7</v>
      </c>
      <c r="W286">
        <v>5</v>
      </c>
      <c r="X286">
        <v>2</v>
      </c>
      <c r="Y286">
        <v>7</v>
      </c>
      <c r="Z286">
        <v>7</v>
      </c>
      <c r="AA286">
        <v>1</v>
      </c>
      <c r="AB286">
        <v>7</v>
      </c>
      <c r="AC286">
        <v>8</v>
      </c>
      <c r="AD286">
        <v>7</v>
      </c>
      <c r="AE286">
        <v>3</v>
      </c>
      <c r="AF286">
        <v>3</v>
      </c>
      <c r="AG286">
        <v>2</v>
      </c>
      <c r="AH286">
        <v>9</v>
      </c>
      <c r="AI286">
        <v>6</v>
      </c>
      <c r="AJ286">
        <v>8</v>
      </c>
      <c r="AK286">
        <v>5</v>
      </c>
    </row>
    <row r="287" spans="2:37">
      <c r="B287">
        <v>6</v>
      </c>
      <c r="C287">
        <v>9</v>
      </c>
      <c r="D287">
        <v>9</v>
      </c>
      <c r="E287">
        <v>11</v>
      </c>
      <c r="F287">
        <v>8</v>
      </c>
      <c r="G287">
        <v>8</v>
      </c>
      <c r="H287">
        <v>9</v>
      </c>
      <c r="I287">
        <v>7</v>
      </c>
      <c r="J287">
        <v>8</v>
      </c>
      <c r="K287">
        <v>9</v>
      </c>
      <c r="L287">
        <v>6</v>
      </c>
      <c r="M287">
        <v>3</v>
      </c>
      <c r="N287">
        <v>7</v>
      </c>
      <c r="O287">
        <v>2</v>
      </c>
      <c r="P287">
        <v>7</v>
      </c>
      <c r="Q287">
        <v>2</v>
      </c>
      <c r="R287">
        <v>1</v>
      </c>
      <c r="S287">
        <v>7</v>
      </c>
      <c r="T287">
        <v>10</v>
      </c>
      <c r="U287">
        <v>2</v>
      </c>
      <c r="V287">
        <v>1</v>
      </c>
      <c r="W287">
        <v>7</v>
      </c>
      <c r="X287">
        <v>2</v>
      </c>
      <c r="Y287">
        <v>7</v>
      </c>
      <c r="Z287">
        <v>2</v>
      </c>
      <c r="AA287">
        <v>5</v>
      </c>
      <c r="AB287">
        <v>6</v>
      </c>
      <c r="AC287">
        <v>8</v>
      </c>
      <c r="AD287">
        <v>7</v>
      </c>
      <c r="AE287">
        <v>3</v>
      </c>
      <c r="AF287">
        <v>10</v>
      </c>
      <c r="AG287">
        <v>2</v>
      </c>
      <c r="AH287">
        <v>6</v>
      </c>
      <c r="AI287">
        <v>8</v>
      </c>
      <c r="AJ287">
        <v>8</v>
      </c>
      <c r="AK287">
        <v>5</v>
      </c>
    </row>
    <row r="288" spans="2:37">
      <c r="B288">
        <v>7</v>
      </c>
      <c r="C288">
        <v>6</v>
      </c>
      <c r="D288">
        <v>9</v>
      </c>
      <c r="E288">
        <v>11</v>
      </c>
      <c r="F288">
        <v>8</v>
      </c>
      <c r="G288">
        <v>5</v>
      </c>
      <c r="H288">
        <v>9</v>
      </c>
      <c r="I288">
        <v>7</v>
      </c>
      <c r="J288">
        <v>5</v>
      </c>
      <c r="K288">
        <v>9</v>
      </c>
      <c r="L288">
        <v>6</v>
      </c>
      <c r="M288">
        <v>9</v>
      </c>
      <c r="N288">
        <v>7</v>
      </c>
      <c r="O288">
        <v>1</v>
      </c>
      <c r="P288">
        <v>6</v>
      </c>
      <c r="Q288">
        <v>3</v>
      </c>
      <c r="R288">
        <v>4</v>
      </c>
      <c r="S288">
        <v>4</v>
      </c>
      <c r="T288">
        <v>7</v>
      </c>
      <c r="U288">
        <v>2</v>
      </c>
      <c r="V288">
        <v>7</v>
      </c>
      <c r="W288">
        <v>7</v>
      </c>
      <c r="X288">
        <v>1</v>
      </c>
      <c r="Y288">
        <v>6</v>
      </c>
      <c r="Z288">
        <v>2</v>
      </c>
      <c r="AA288">
        <v>5</v>
      </c>
      <c r="AB288">
        <v>6</v>
      </c>
      <c r="AC288">
        <v>8</v>
      </c>
      <c r="AD288">
        <v>7</v>
      </c>
      <c r="AE288">
        <v>8</v>
      </c>
      <c r="AF288">
        <v>5</v>
      </c>
      <c r="AG288">
        <v>2</v>
      </c>
      <c r="AH288">
        <v>7</v>
      </c>
      <c r="AI288">
        <v>6</v>
      </c>
      <c r="AJ288">
        <v>8</v>
      </c>
      <c r="AK288">
        <v>4</v>
      </c>
    </row>
    <row r="289" spans="2:37">
      <c r="B289">
        <v>7</v>
      </c>
      <c r="C289">
        <v>6</v>
      </c>
      <c r="D289">
        <v>4</v>
      </c>
      <c r="E289">
        <v>9</v>
      </c>
      <c r="F289">
        <v>7</v>
      </c>
      <c r="G289">
        <v>5</v>
      </c>
      <c r="H289">
        <v>9</v>
      </c>
      <c r="I289">
        <v>7</v>
      </c>
      <c r="J289">
        <v>8</v>
      </c>
      <c r="K289">
        <v>5</v>
      </c>
      <c r="L289">
        <v>6</v>
      </c>
      <c r="M289">
        <v>1</v>
      </c>
      <c r="N289">
        <v>7</v>
      </c>
      <c r="O289">
        <v>1</v>
      </c>
      <c r="P289">
        <v>6</v>
      </c>
      <c r="Q289">
        <v>11</v>
      </c>
      <c r="R289">
        <v>6</v>
      </c>
      <c r="S289">
        <v>9</v>
      </c>
      <c r="T289">
        <v>5</v>
      </c>
      <c r="U289">
        <v>2</v>
      </c>
      <c r="V289">
        <v>7</v>
      </c>
      <c r="W289">
        <v>7</v>
      </c>
      <c r="X289">
        <v>1</v>
      </c>
      <c r="Y289">
        <v>6</v>
      </c>
      <c r="Z289">
        <v>2</v>
      </c>
      <c r="AA289">
        <v>5</v>
      </c>
      <c r="AB289">
        <v>6</v>
      </c>
      <c r="AC289">
        <v>9</v>
      </c>
      <c r="AD289">
        <v>7</v>
      </c>
      <c r="AE289">
        <v>8</v>
      </c>
      <c r="AF289">
        <v>2</v>
      </c>
      <c r="AG289">
        <v>1</v>
      </c>
      <c r="AH289">
        <v>6</v>
      </c>
      <c r="AI289">
        <v>6</v>
      </c>
      <c r="AJ289">
        <v>8</v>
      </c>
      <c r="AK289">
        <v>2</v>
      </c>
    </row>
    <row r="290" spans="2:37">
      <c r="B290">
        <v>10</v>
      </c>
      <c r="C290">
        <v>3</v>
      </c>
      <c r="D290">
        <v>9</v>
      </c>
      <c r="E290">
        <v>8</v>
      </c>
      <c r="F290">
        <v>7</v>
      </c>
      <c r="G290">
        <v>3</v>
      </c>
      <c r="H290">
        <v>9</v>
      </c>
      <c r="I290">
        <v>7</v>
      </c>
      <c r="J290">
        <v>8</v>
      </c>
      <c r="K290">
        <v>1</v>
      </c>
      <c r="L290">
        <v>6</v>
      </c>
      <c r="M290">
        <v>7</v>
      </c>
      <c r="N290">
        <v>2</v>
      </c>
      <c r="O290">
        <v>1</v>
      </c>
      <c r="P290">
        <v>6</v>
      </c>
      <c r="Q290">
        <v>8</v>
      </c>
      <c r="R290">
        <v>3</v>
      </c>
      <c r="S290">
        <v>9</v>
      </c>
      <c r="T290">
        <v>10</v>
      </c>
      <c r="U290">
        <v>2</v>
      </c>
      <c r="V290">
        <v>7</v>
      </c>
      <c r="W290">
        <v>2</v>
      </c>
      <c r="X290">
        <v>1</v>
      </c>
      <c r="Y290">
        <v>6</v>
      </c>
      <c r="Z290">
        <v>5</v>
      </c>
      <c r="AA290">
        <v>6</v>
      </c>
      <c r="AB290">
        <v>1</v>
      </c>
      <c r="AC290">
        <v>9</v>
      </c>
      <c r="AD290">
        <v>7</v>
      </c>
      <c r="AE290">
        <v>5</v>
      </c>
      <c r="AF290">
        <v>10</v>
      </c>
      <c r="AG290">
        <v>1</v>
      </c>
      <c r="AH290">
        <v>7</v>
      </c>
      <c r="AI290">
        <v>6</v>
      </c>
      <c r="AJ290">
        <v>8</v>
      </c>
      <c r="AK290">
        <v>2</v>
      </c>
    </row>
    <row r="291" spans="2:37">
      <c r="B291">
        <v>2</v>
      </c>
      <c r="C291">
        <v>3</v>
      </c>
      <c r="D291">
        <v>7</v>
      </c>
      <c r="E291">
        <v>1</v>
      </c>
      <c r="F291">
        <v>6</v>
      </c>
      <c r="G291">
        <v>4</v>
      </c>
      <c r="H291">
        <v>9</v>
      </c>
      <c r="I291">
        <v>7</v>
      </c>
      <c r="J291">
        <v>8</v>
      </c>
      <c r="K291">
        <v>1</v>
      </c>
      <c r="L291">
        <v>6</v>
      </c>
      <c r="M291">
        <v>7</v>
      </c>
      <c r="N291">
        <v>2</v>
      </c>
      <c r="O291">
        <v>1</v>
      </c>
      <c r="P291">
        <v>7</v>
      </c>
      <c r="Q291">
        <v>5</v>
      </c>
      <c r="R291">
        <v>3</v>
      </c>
      <c r="S291">
        <v>1</v>
      </c>
      <c r="T291">
        <v>4</v>
      </c>
      <c r="U291">
        <v>2</v>
      </c>
      <c r="V291">
        <v>4</v>
      </c>
      <c r="W291">
        <v>2</v>
      </c>
      <c r="X291">
        <v>1</v>
      </c>
      <c r="Y291">
        <v>7</v>
      </c>
      <c r="Z291">
        <v>1</v>
      </c>
      <c r="AA291">
        <v>6</v>
      </c>
      <c r="AB291">
        <v>1</v>
      </c>
      <c r="AC291">
        <v>11</v>
      </c>
      <c r="AD291">
        <v>4</v>
      </c>
      <c r="AE291">
        <v>4</v>
      </c>
      <c r="AF291">
        <v>2</v>
      </c>
      <c r="AG291">
        <v>1</v>
      </c>
      <c r="AH291">
        <v>6</v>
      </c>
      <c r="AI291">
        <v>6</v>
      </c>
      <c r="AJ291">
        <v>8</v>
      </c>
      <c r="AK291">
        <v>5</v>
      </c>
    </row>
    <row r="292" spans="2:37">
      <c r="B292">
        <v>4</v>
      </c>
      <c r="C292">
        <v>1</v>
      </c>
      <c r="D292">
        <v>7</v>
      </c>
      <c r="E292">
        <v>7</v>
      </c>
      <c r="F292">
        <v>6</v>
      </c>
      <c r="G292">
        <v>2</v>
      </c>
      <c r="H292">
        <v>8</v>
      </c>
      <c r="I292">
        <v>7</v>
      </c>
      <c r="J292">
        <v>5</v>
      </c>
      <c r="K292">
        <v>7</v>
      </c>
      <c r="L292">
        <v>1</v>
      </c>
      <c r="M292">
        <v>6</v>
      </c>
      <c r="N292">
        <v>7</v>
      </c>
      <c r="O292">
        <v>1</v>
      </c>
      <c r="P292">
        <v>7</v>
      </c>
      <c r="Q292">
        <v>5</v>
      </c>
      <c r="R292">
        <v>3</v>
      </c>
      <c r="S292">
        <v>7</v>
      </c>
      <c r="T292">
        <v>9</v>
      </c>
      <c r="U292">
        <v>8</v>
      </c>
      <c r="V292">
        <v>8</v>
      </c>
      <c r="W292">
        <v>7</v>
      </c>
      <c r="X292">
        <v>1</v>
      </c>
      <c r="Y292">
        <v>7</v>
      </c>
      <c r="Z292">
        <v>5</v>
      </c>
      <c r="AA292">
        <v>2</v>
      </c>
      <c r="AB292">
        <v>4</v>
      </c>
      <c r="AC292">
        <v>1</v>
      </c>
      <c r="AD292">
        <v>4</v>
      </c>
      <c r="AE292">
        <v>4</v>
      </c>
      <c r="AF292">
        <v>5</v>
      </c>
      <c r="AG292">
        <v>1</v>
      </c>
      <c r="AH292">
        <v>6</v>
      </c>
      <c r="AI292">
        <v>6</v>
      </c>
      <c r="AJ292">
        <v>8</v>
      </c>
      <c r="AK292">
        <v>2</v>
      </c>
    </row>
    <row r="293" spans="2:37">
      <c r="B293">
        <v>1</v>
      </c>
      <c r="C293">
        <v>3</v>
      </c>
      <c r="D293">
        <v>7</v>
      </c>
      <c r="E293">
        <v>6</v>
      </c>
      <c r="F293">
        <v>7</v>
      </c>
      <c r="G293">
        <v>2</v>
      </c>
      <c r="H293">
        <v>11</v>
      </c>
      <c r="I293">
        <v>9</v>
      </c>
      <c r="J293">
        <v>8</v>
      </c>
      <c r="K293">
        <v>2</v>
      </c>
      <c r="L293">
        <v>1</v>
      </c>
      <c r="M293">
        <v>6</v>
      </c>
      <c r="N293">
        <v>2</v>
      </c>
      <c r="O293">
        <v>5</v>
      </c>
      <c r="P293">
        <v>7</v>
      </c>
      <c r="Q293">
        <v>4</v>
      </c>
      <c r="R293">
        <v>2</v>
      </c>
      <c r="S293">
        <v>9</v>
      </c>
      <c r="T293">
        <v>6</v>
      </c>
      <c r="U293">
        <v>8</v>
      </c>
      <c r="V293">
        <v>8</v>
      </c>
      <c r="W293">
        <v>7</v>
      </c>
      <c r="X293">
        <v>5</v>
      </c>
      <c r="Y293">
        <v>7</v>
      </c>
      <c r="Z293">
        <v>10</v>
      </c>
      <c r="AA293">
        <v>2</v>
      </c>
      <c r="AB293">
        <v>6</v>
      </c>
      <c r="AC293">
        <v>11</v>
      </c>
      <c r="AD293">
        <v>4</v>
      </c>
      <c r="AE293">
        <v>2</v>
      </c>
      <c r="AF293">
        <v>2</v>
      </c>
      <c r="AG293">
        <v>1</v>
      </c>
      <c r="AH293">
        <v>7</v>
      </c>
      <c r="AI293">
        <v>6</v>
      </c>
      <c r="AJ293">
        <v>8</v>
      </c>
      <c r="AK293">
        <v>2</v>
      </c>
    </row>
    <row r="294" spans="2:37">
      <c r="B294">
        <v>3</v>
      </c>
      <c r="C294">
        <v>4</v>
      </c>
      <c r="D294">
        <v>4</v>
      </c>
      <c r="E294">
        <v>6</v>
      </c>
      <c r="F294">
        <v>8</v>
      </c>
      <c r="G294">
        <v>5</v>
      </c>
      <c r="H294">
        <v>11</v>
      </c>
      <c r="I294">
        <v>9</v>
      </c>
      <c r="J294">
        <v>9</v>
      </c>
      <c r="K294">
        <v>9</v>
      </c>
      <c r="L294">
        <v>7</v>
      </c>
      <c r="M294">
        <v>5</v>
      </c>
      <c r="N294">
        <v>2</v>
      </c>
      <c r="O294">
        <v>5</v>
      </c>
      <c r="P294">
        <v>6</v>
      </c>
      <c r="Q294">
        <v>10</v>
      </c>
      <c r="R294">
        <v>2</v>
      </c>
      <c r="S294">
        <v>1</v>
      </c>
      <c r="T294">
        <v>9</v>
      </c>
      <c r="U294">
        <v>8</v>
      </c>
      <c r="V294">
        <v>3</v>
      </c>
      <c r="W294">
        <v>2</v>
      </c>
      <c r="X294">
        <v>5</v>
      </c>
      <c r="Y294">
        <v>7</v>
      </c>
      <c r="Z294">
        <v>2</v>
      </c>
      <c r="AA294">
        <v>1</v>
      </c>
      <c r="AB294">
        <v>7</v>
      </c>
      <c r="AC294">
        <v>11</v>
      </c>
      <c r="AD294">
        <v>7</v>
      </c>
      <c r="AE294">
        <v>8</v>
      </c>
      <c r="AF294">
        <v>1</v>
      </c>
      <c r="AG294">
        <v>6</v>
      </c>
      <c r="AH294">
        <v>9</v>
      </c>
      <c r="AI294">
        <v>6</v>
      </c>
      <c r="AJ294">
        <v>8</v>
      </c>
      <c r="AK294">
        <v>2</v>
      </c>
    </row>
    <row r="295" spans="2:37">
      <c r="B295">
        <v>11</v>
      </c>
      <c r="C295">
        <v>6</v>
      </c>
      <c r="D295">
        <v>9</v>
      </c>
      <c r="E295">
        <v>6</v>
      </c>
      <c r="F295">
        <v>8</v>
      </c>
      <c r="G295">
        <v>3</v>
      </c>
      <c r="H295">
        <v>7</v>
      </c>
      <c r="I295">
        <v>9</v>
      </c>
      <c r="J295">
        <v>3</v>
      </c>
      <c r="K295">
        <v>9</v>
      </c>
      <c r="L295">
        <v>7</v>
      </c>
      <c r="M295">
        <v>8</v>
      </c>
      <c r="N295">
        <v>2</v>
      </c>
      <c r="O295">
        <v>5</v>
      </c>
      <c r="P295">
        <v>6</v>
      </c>
      <c r="Q295">
        <v>2</v>
      </c>
      <c r="R295">
        <v>1</v>
      </c>
      <c r="S295">
        <v>6</v>
      </c>
      <c r="T295">
        <v>6</v>
      </c>
      <c r="U295">
        <v>8</v>
      </c>
      <c r="V295">
        <v>3</v>
      </c>
      <c r="W295">
        <v>2</v>
      </c>
      <c r="X295">
        <v>5</v>
      </c>
      <c r="Y295">
        <v>6</v>
      </c>
      <c r="Z295">
        <v>2</v>
      </c>
      <c r="AA295">
        <v>1</v>
      </c>
      <c r="AB295">
        <v>6</v>
      </c>
      <c r="AC295">
        <v>11</v>
      </c>
      <c r="AD295">
        <v>7</v>
      </c>
      <c r="AE295">
        <v>8</v>
      </c>
      <c r="AF295">
        <v>11</v>
      </c>
      <c r="AG295">
        <v>6</v>
      </c>
      <c r="AH295">
        <v>9</v>
      </c>
      <c r="AI295">
        <v>8</v>
      </c>
      <c r="AJ295">
        <v>8</v>
      </c>
      <c r="AK295">
        <v>2</v>
      </c>
    </row>
    <row r="296" spans="2:37">
      <c r="B296">
        <v>7</v>
      </c>
      <c r="C296">
        <v>3</v>
      </c>
      <c r="D296">
        <v>9</v>
      </c>
      <c r="E296">
        <v>6</v>
      </c>
      <c r="F296">
        <v>8</v>
      </c>
      <c r="G296">
        <v>5</v>
      </c>
      <c r="H296">
        <v>9</v>
      </c>
      <c r="I296">
        <v>9</v>
      </c>
      <c r="J296">
        <v>3</v>
      </c>
      <c r="K296">
        <v>9</v>
      </c>
      <c r="L296">
        <v>7</v>
      </c>
      <c r="M296">
        <v>3</v>
      </c>
      <c r="N296">
        <v>6</v>
      </c>
      <c r="O296">
        <v>5</v>
      </c>
      <c r="P296">
        <v>6</v>
      </c>
      <c r="Q296">
        <v>2</v>
      </c>
      <c r="R296">
        <v>1</v>
      </c>
      <c r="S296">
        <v>6</v>
      </c>
      <c r="T296">
        <v>9</v>
      </c>
      <c r="U296">
        <v>8</v>
      </c>
      <c r="V296">
        <v>3</v>
      </c>
      <c r="W296">
        <v>2</v>
      </c>
      <c r="X296">
        <v>5</v>
      </c>
      <c r="Y296">
        <v>6</v>
      </c>
      <c r="Z296">
        <v>2</v>
      </c>
      <c r="AA296">
        <v>1</v>
      </c>
      <c r="AB296">
        <v>6</v>
      </c>
      <c r="AC296">
        <v>9</v>
      </c>
      <c r="AD296">
        <v>7</v>
      </c>
      <c r="AE296">
        <v>8</v>
      </c>
      <c r="AF296">
        <v>10</v>
      </c>
      <c r="AG296">
        <v>6</v>
      </c>
      <c r="AH296">
        <v>1</v>
      </c>
      <c r="AI296">
        <v>6</v>
      </c>
      <c r="AJ296">
        <v>8</v>
      </c>
      <c r="AK296">
        <v>5</v>
      </c>
    </row>
    <row r="297" spans="2:37">
      <c r="B297">
        <v>5</v>
      </c>
      <c r="C297">
        <v>3</v>
      </c>
      <c r="D297">
        <v>1</v>
      </c>
      <c r="E297">
        <v>9</v>
      </c>
      <c r="F297">
        <v>8</v>
      </c>
      <c r="G297">
        <v>8</v>
      </c>
      <c r="H297">
        <v>6</v>
      </c>
      <c r="I297">
        <v>8</v>
      </c>
      <c r="J297">
        <v>2</v>
      </c>
      <c r="K297">
        <v>3</v>
      </c>
      <c r="L297">
        <v>3</v>
      </c>
      <c r="M297">
        <v>9</v>
      </c>
      <c r="N297">
        <v>6</v>
      </c>
      <c r="O297">
        <v>5</v>
      </c>
      <c r="P297">
        <v>6</v>
      </c>
      <c r="Q297">
        <v>6</v>
      </c>
      <c r="R297">
        <v>1</v>
      </c>
      <c r="S297">
        <v>6</v>
      </c>
      <c r="T297">
        <v>9</v>
      </c>
      <c r="U297">
        <v>8</v>
      </c>
      <c r="V297">
        <v>3</v>
      </c>
      <c r="W297">
        <v>2</v>
      </c>
      <c r="X297">
        <v>5</v>
      </c>
      <c r="Y297">
        <v>6</v>
      </c>
      <c r="Z297">
        <v>5</v>
      </c>
      <c r="AA297">
        <v>2</v>
      </c>
      <c r="AB297">
        <v>7</v>
      </c>
      <c r="AC297">
        <v>9</v>
      </c>
      <c r="AD297">
        <v>7</v>
      </c>
      <c r="AE297">
        <v>8</v>
      </c>
      <c r="AF297">
        <v>5</v>
      </c>
      <c r="AG297">
        <v>3</v>
      </c>
      <c r="AH297">
        <v>7</v>
      </c>
      <c r="AI297">
        <v>6</v>
      </c>
      <c r="AJ297">
        <v>8</v>
      </c>
      <c r="AK297">
        <v>2</v>
      </c>
    </row>
    <row r="298" spans="2:37">
      <c r="B298">
        <v>5</v>
      </c>
      <c r="C298">
        <v>3</v>
      </c>
      <c r="D298">
        <v>7</v>
      </c>
      <c r="E298">
        <v>9</v>
      </c>
      <c r="F298">
        <v>8</v>
      </c>
      <c r="G298">
        <v>8</v>
      </c>
      <c r="H298">
        <v>6</v>
      </c>
      <c r="I298">
        <v>8</v>
      </c>
      <c r="J298">
        <v>2</v>
      </c>
      <c r="K298">
        <v>11</v>
      </c>
      <c r="L298">
        <v>6</v>
      </c>
      <c r="M298">
        <v>8</v>
      </c>
      <c r="N298">
        <v>7</v>
      </c>
      <c r="O298">
        <v>7</v>
      </c>
      <c r="P298">
        <v>8</v>
      </c>
      <c r="Q298">
        <v>9</v>
      </c>
      <c r="R298">
        <v>7</v>
      </c>
      <c r="S298">
        <v>3</v>
      </c>
      <c r="T298">
        <v>6</v>
      </c>
      <c r="U298">
        <v>8</v>
      </c>
      <c r="V298">
        <v>3</v>
      </c>
      <c r="W298">
        <v>2</v>
      </c>
      <c r="X298">
        <v>5</v>
      </c>
      <c r="Y298">
        <v>6</v>
      </c>
      <c r="Z298">
        <v>7</v>
      </c>
      <c r="AA298">
        <v>2</v>
      </c>
      <c r="AB298">
        <v>6</v>
      </c>
      <c r="AC298">
        <v>1</v>
      </c>
      <c r="AD298">
        <v>4</v>
      </c>
      <c r="AE298">
        <v>9</v>
      </c>
      <c r="AF298">
        <v>10</v>
      </c>
      <c r="AG298">
        <v>2</v>
      </c>
      <c r="AH298">
        <v>1</v>
      </c>
      <c r="AI298">
        <v>9</v>
      </c>
      <c r="AJ298">
        <v>8</v>
      </c>
      <c r="AK298">
        <v>8</v>
      </c>
    </row>
    <row r="299" spans="2:37">
      <c r="B299">
        <v>4</v>
      </c>
      <c r="C299">
        <v>2</v>
      </c>
      <c r="D299">
        <v>9</v>
      </c>
      <c r="E299">
        <v>9</v>
      </c>
      <c r="F299">
        <v>8</v>
      </c>
      <c r="G299">
        <v>8</v>
      </c>
      <c r="H299">
        <v>8</v>
      </c>
      <c r="I299">
        <v>8</v>
      </c>
      <c r="J299">
        <v>2</v>
      </c>
      <c r="K299">
        <v>1</v>
      </c>
      <c r="L299">
        <v>6</v>
      </c>
      <c r="M299">
        <v>4</v>
      </c>
      <c r="N299">
        <v>9</v>
      </c>
      <c r="O299">
        <v>7</v>
      </c>
      <c r="P299">
        <v>3</v>
      </c>
      <c r="Q299">
        <v>8</v>
      </c>
      <c r="R299">
        <v>7</v>
      </c>
      <c r="S299">
        <v>9</v>
      </c>
      <c r="T299">
        <v>8</v>
      </c>
      <c r="U299">
        <v>8</v>
      </c>
      <c r="V299">
        <v>3</v>
      </c>
      <c r="W299">
        <v>2</v>
      </c>
      <c r="X299">
        <v>5</v>
      </c>
      <c r="Y299">
        <v>6</v>
      </c>
      <c r="Z299">
        <v>2</v>
      </c>
      <c r="AA299">
        <v>1</v>
      </c>
      <c r="AB299">
        <v>6</v>
      </c>
      <c r="AC299">
        <v>11</v>
      </c>
      <c r="AD299">
        <v>4</v>
      </c>
      <c r="AE299">
        <v>8</v>
      </c>
      <c r="AF299">
        <v>2</v>
      </c>
      <c r="AG299">
        <v>1</v>
      </c>
      <c r="AH299">
        <v>1</v>
      </c>
      <c r="AI299">
        <v>6</v>
      </c>
      <c r="AJ299">
        <v>8</v>
      </c>
      <c r="AK299">
        <v>8</v>
      </c>
    </row>
    <row r="300" spans="2:37">
      <c r="B300">
        <v>10</v>
      </c>
      <c r="C300">
        <v>2</v>
      </c>
      <c r="D300">
        <v>1</v>
      </c>
      <c r="E300">
        <v>11</v>
      </c>
      <c r="F300">
        <v>8</v>
      </c>
      <c r="G300">
        <v>8</v>
      </c>
      <c r="H300">
        <v>8</v>
      </c>
      <c r="I300">
        <v>8</v>
      </c>
      <c r="J300">
        <v>2</v>
      </c>
      <c r="K300">
        <v>3</v>
      </c>
      <c r="L300">
        <v>6</v>
      </c>
      <c r="M300">
        <v>4</v>
      </c>
      <c r="N300">
        <v>11</v>
      </c>
      <c r="O300">
        <v>9</v>
      </c>
      <c r="P300">
        <v>3</v>
      </c>
      <c r="Q300">
        <v>7</v>
      </c>
      <c r="R300">
        <v>4</v>
      </c>
      <c r="S300">
        <v>8</v>
      </c>
      <c r="T300">
        <v>8</v>
      </c>
      <c r="U300">
        <v>8</v>
      </c>
      <c r="V300">
        <v>3</v>
      </c>
      <c r="W300">
        <v>2</v>
      </c>
      <c r="X300">
        <v>5</v>
      </c>
      <c r="Y300">
        <v>6</v>
      </c>
      <c r="Z300">
        <v>10</v>
      </c>
      <c r="AA300">
        <v>1</v>
      </c>
      <c r="AB300">
        <v>7</v>
      </c>
      <c r="AC300">
        <v>11</v>
      </c>
      <c r="AD300">
        <v>9</v>
      </c>
      <c r="AE300">
        <v>8</v>
      </c>
      <c r="AF300">
        <v>7</v>
      </c>
      <c r="AG300">
        <v>1</v>
      </c>
      <c r="AH300">
        <v>7</v>
      </c>
      <c r="AI300">
        <v>9</v>
      </c>
      <c r="AJ300">
        <v>8</v>
      </c>
      <c r="AK300">
        <v>8</v>
      </c>
    </row>
    <row r="301" spans="2:37">
      <c r="B301">
        <v>2</v>
      </c>
      <c r="C301">
        <v>1</v>
      </c>
      <c r="D301">
        <v>6</v>
      </c>
      <c r="E301">
        <v>3</v>
      </c>
      <c r="F301">
        <v>8</v>
      </c>
      <c r="G301">
        <v>8</v>
      </c>
      <c r="H301">
        <v>6</v>
      </c>
      <c r="I301">
        <v>8</v>
      </c>
      <c r="J301">
        <v>5</v>
      </c>
      <c r="K301">
        <v>3</v>
      </c>
      <c r="L301">
        <v>6</v>
      </c>
      <c r="M301">
        <v>9</v>
      </c>
      <c r="N301">
        <v>11</v>
      </c>
      <c r="O301">
        <v>9</v>
      </c>
      <c r="P301">
        <v>1</v>
      </c>
      <c r="Q301">
        <v>8</v>
      </c>
      <c r="R301">
        <v>6</v>
      </c>
      <c r="S301">
        <v>9</v>
      </c>
      <c r="T301">
        <v>8</v>
      </c>
      <c r="U301">
        <v>8</v>
      </c>
      <c r="V301">
        <v>3</v>
      </c>
      <c r="W301">
        <v>2</v>
      </c>
      <c r="X301">
        <v>5</v>
      </c>
      <c r="Y301">
        <v>6</v>
      </c>
      <c r="Z301">
        <v>2</v>
      </c>
      <c r="AA301">
        <v>1</v>
      </c>
      <c r="AB301">
        <v>6</v>
      </c>
      <c r="AC301">
        <v>11</v>
      </c>
      <c r="AD301">
        <v>9</v>
      </c>
      <c r="AE301">
        <v>9</v>
      </c>
      <c r="AF301">
        <v>2</v>
      </c>
      <c r="AG301">
        <v>1</v>
      </c>
      <c r="AH301">
        <v>6</v>
      </c>
      <c r="AI301">
        <v>9</v>
      </c>
      <c r="AJ301">
        <v>8</v>
      </c>
      <c r="AK301">
        <v>5</v>
      </c>
    </row>
    <row r="302" spans="2:37">
      <c r="B302">
        <v>6</v>
      </c>
      <c r="C302">
        <v>1</v>
      </c>
      <c r="D302">
        <v>6</v>
      </c>
      <c r="E302">
        <v>9</v>
      </c>
      <c r="F302">
        <v>8</v>
      </c>
      <c r="G302">
        <v>8</v>
      </c>
      <c r="H302">
        <v>8</v>
      </c>
      <c r="I302">
        <v>7</v>
      </c>
      <c r="J302">
        <v>2</v>
      </c>
      <c r="K302">
        <v>5</v>
      </c>
      <c r="L302">
        <v>2</v>
      </c>
      <c r="M302">
        <v>4</v>
      </c>
      <c r="N302">
        <v>9</v>
      </c>
      <c r="O302">
        <v>9</v>
      </c>
      <c r="P302">
        <v>9</v>
      </c>
      <c r="Q302">
        <v>6</v>
      </c>
      <c r="R302">
        <v>6</v>
      </c>
      <c r="S302">
        <v>7</v>
      </c>
      <c r="T302">
        <v>1</v>
      </c>
      <c r="U302">
        <v>2</v>
      </c>
      <c r="V302">
        <v>7</v>
      </c>
      <c r="W302">
        <v>2</v>
      </c>
      <c r="X302">
        <v>5</v>
      </c>
      <c r="Y302">
        <v>6</v>
      </c>
      <c r="Z302">
        <v>2</v>
      </c>
      <c r="AA302">
        <v>1</v>
      </c>
      <c r="AB302">
        <v>6</v>
      </c>
      <c r="AC302">
        <v>7</v>
      </c>
      <c r="AD302">
        <v>9</v>
      </c>
      <c r="AE302">
        <v>3</v>
      </c>
      <c r="AF302">
        <v>2</v>
      </c>
      <c r="AG302">
        <v>1</v>
      </c>
      <c r="AH302">
        <v>6</v>
      </c>
      <c r="AI302">
        <v>9</v>
      </c>
      <c r="AJ302">
        <v>8</v>
      </c>
      <c r="AK302">
        <v>8</v>
      </c>
    </row>
    <row r="303" spans="2:37">
      <c r="B303">
        <v>9</v>
      </c>
      <c r="C303">
        <v>7</v>
      </c>
      <c r="D303">
        <v>3</v>
      </c>
      <c r="E303">
        <v>9</v>
      </c>
      <c r="F303">
        <v>8</v>
      </c>
      <c r="G303">
        <v>8</v>
      </c>
      <c r="H303">
        <v>6</v>
      </c>
      <c r="I303">
        <v>7</v>
      </c>
      <c r="J303">
        <v>2</v>
      </c>
      <c r="K303">
        <v>1</v>
      </c>
      <c r="L303">
        <v>2</v>
      </c>
      <c r="M303">
        <v>2</v>
      </c>
      <c r="N303">
        <v>3</v>
      </c>
      <c r="O303">
        <v>3</v>
      </c>
      <c r="P303">
        <v>9</v>
      </c>
      <c r="Q303">
        <v>7</v>
      </c>
      <c r="R303">
        <v>2</v>
      </c>
      <c r="S303">
        <v>7</v>
      </c>
      <c r="T303">
        <v>1</v>
      </c>
      <c r="U303">
        <v>2</v>
      </c>
      <c r="V303">
        <v>7</v>
      </c>
      <c r="W303">
        <v>6</v>
      </c>
      <c r="X303">
        <v>5</v>
      </c>
      <c r="Y303">
        <v>6</v>
      </c>
      <c r="Z303">
        <v>2</v>
      </c>
      <c r="AA303">
        <v>1</v>
      </c>
      <c r="AB303">
        <v>6</v>
      </c>
      <c r="AC303">
        <v>9</v>
      </c>
      <c r="AD303">
        <v>9</v>
      </c>
      <c r="AE303">
        <v>3</v>
      </c>
      <c r="AF303">
        <v>8</v>
      </c>
      <c r="AG303">
        <v>7</v>
      </c>
      <c r="AH303">
        <v>9</v>
      </c>
      <c r="AI303">
        <v>9</v>
      </c>
      <c r="AJ303">
        <v>8</v>
      </c>
      <c r="AK303">
        <v>3</v>
      </c>
    </row>
    <row r="304" spans="2:37">
      <c r="B304">
        <v>8</v>
      </c>
      <c r="C304">
        <v>7</v>
      </c>
      <c r="D304">
        <v>9</v>
      </c>
      <c r="E304">
        <v>9</v>
      </c>
      <c r="F304">
        <v>8</v>
      </c>
      <c r="G304">
        <v>8</v>
      </c>
      <c r="H304">
        <v>6</v>
      </c>
      <c r="I304">
        <v>7</v>
      </c>
      <c r="J304">
        <v>2</v>
      </c>
      <c r="K304">
        <v>3</v>
      </c>
      <c r="L304">
        <v>2</v>
      </c>
      <c r="M304">
        <v>9</v>
      </c>
      <c r="N304">
        <v>2</v>
      </c>
      <c r="O304">
        <v>5</v>
      </c>
      <c r="P304">
        <v>6</v>
      </c>
      <c r="Q304">
        <v>2</v>
      </c>
      <c r="R304">
        <v>2</v>
      </c>
      <c r="S304">
        <v>7</v>
      </c>
      <c r="T304">
        <v>1</v>
      </c>
      <c r="U304">
        <v>2</v>
      </c>
      <c r="V304">
        <v>7</v>
      </c>
      <c r="W304">
        <v>6</v>
      </c>
      <c r="X304">
        <v>5</v>
      </c>
      <c r="Y304">
        <v>6</v>
      </c>
      <c r="Z304">
        <v>2</v>
      </c>
      <c r="AA304">
        <v>2</v>
      </c>
      <c r="AB304">
        <v>1</v>
      </c>
      <c r="AC304">
        <v>2</v>
      </c>
      <c r="AD304">
        <v>5</v>
      </c>
      <c r="AE304">
        <v>6</v>
      </c>
      <c r="AF304">
        <v>8</v>
      </c>
      <c r="AG304">
        <v>6</v>
      </c>
      <c r="AH304">
        <v>9</v>
      </c>
      <c r="AI304">
        <v>6</v>
      </c>
      <c r="AJ304">
        <v>8</v>
      </c>
      <c r="AK304">
        <v>3</v>
      </c>
    </row>
    <row r="305" spans="2:37">
      <c r="B305">
        <v>7</v>
      </c>
      <c r="C305">
        <v>4</v>
      </c>
      <c r="D305">
        <v>8</v>
      </c>
      <c r="E305">
        <v>9</v>
      </c>
      <c r="F305">
        <v>8</v>
      </c>
      <c r="G305">
        <v>8</v>
      </c>
      <c r="H305">
        <v>3</v>
      </c>
      <c r="I305">
        <v>4</v>
      </c>
      <c r="J305">
        <v>4</v>
      </c>
      <c r="K305">
        <v>3</v>
      </c>
      <c r="L305">
        <v>2</v>
      </c>
      <c r="M305">
        <v>9</v>
      </c>
      <c r="N305">
        <v>2</v>
      </c>
      <c r="O305">
        <v>5</v>
      </c>
      <c r="P305">
        <v>6</v>
      </c>
      <c r="Q305">
        <v>9</v>
      </c>
      <c r="R305">
        <v>8</v>
      </c>
      <c r="S305">
        <v>8</v>
      </c>
      <c r="T305">
        <v>5</v>
      </c>
      <c r="U305">
        <v>2</v>
      </c>
      <c r="V305">
        <v>7</v>
      </c>
      <c r="W305">
        <v>11</v>
      </c>
      <c r="X305">
        <v>7</v>
      </c>
      <c r="Y305">
        <v>8</v>
      </c>
      <c r="Z305">
        <v>11</v>
      </c>
      <c r="AA305">
        <v>4</v>
      </c>
      <c r="AB305">
        <v>5</v>
      </c>
      <c r="AC305">
        <v>6</v>
      </c>
      <c r="AD305">
        <v>8</v>
      </c>
      <c r="AE305">
        <v>2</v>
      </c>
      <c r="AF305">
        <v>7</v>
      </c>
      <c r="AG305">
        <v>6</v>
      </c>
      <c r="AH305">
        <v>9</v>
      </c>
      <c r="AI305">
        <v>9</v>
      </c>
      <c r="AJ305">
        <v>8</v>
      </c>
      <c r="AK305">
        <v>3</v>
      </c>
    </row>
    <row r="306" spans="2:37">
      <c r="B306">
        <v>11</v>
      </c>
      <c r="C306">
        <v>6</v>
      </c>
      <c r="D306">
        <v>4</v>
      </c>
      <c r="E306">
        <v>9</v>
      </c>
      <c r="F306">
        <v>8</v>
      </c>
      <c r="G306">
        <v>8</v>
      </c>
      <c r="H306">
        <v>3</v>
      </c>
      <c r="I306">
        <v>4</v>
      </c>
      <c r="J306">
        <v>3</v>
      </c>
      <c r="K306">
        <v>5</v>
      </c>
      <c r="L306">
        <v>2</v>
      </c>
      <c r="M306">
        <v>6</v>
      </c>
      <c r="N306">
        <v>2</v>
      </c>
      <c r="O306">
        <v>5</v>
      </c>
      <c r="P306">
        <v>6</v>
      </c>
      <c r="Q306">
        <v>3</v>
      </c>
      <c r="R306">
        <v>7</v>
      </c>
      <c r="S306">
        <v>2</v>
      </c>
      <c r="T306">
        <v>10</v>
      </c>
      <c r="U306">
        <v>2</v>
      </c>
      <c r="V306">
        <v>7</v>
      </c>
      <c r="W306">
        <v>7</v>
      </c>
      <c r="X306">
        <v>7</v>
      </c>
      <c r="Y306">
        <v>8</v>
      </c>
      <c r="Z306">
        <v>11</v>
      </c>
      <c r="AA306">
        <v>4</v>
      </c>
      <c r="AB306">
        <v>8</v>
      </c>
      <c r="AC306">
        <v>6</v>
      </c>
      <c r="AD306">
        <v>9</v>
      </c>
      <c r="AE306">
        <v>5</v>
      </c>
      <c r="AF306">
        <v>10</v>
      </c>
      <c r="AG306">
        <v>2</v>
      </c>
      <c r="AH306">
        <v>7</v>
      </c>
      <c r="AI306">
        <v>6</v>
      </c>
      <c r="AJ306">
        <v>8</v>
      </c>
      <c r="AK306">
        <v>3</v>
      </c>
    </row>
    <row r="307" spans="2:37">
      <c r="B307">
        <v>11</v>
      </c>
      <c r="C307">
        <v>6</v>
      </c>
      <c r="D307">
        <v>4</v>
      </c>
      <c r="E307">
        <v>5</v>
      </c>
      <c r="F307">
        <v>6</v>
      </c>
      <c r="G307">
        <v>4</v>
      </c>
      <c r="H307">
        <v>3</v>
      </c>
      <c r="I307">
        <v>4</v>
      </c>
      <c r="J307">
        <v>3</v>
      </c>
      <c r="K307">
        <v>10</v>
      </c>
      <c r="L307">
        <v>2</v>
      </c>
      <c r="M307">
        <v>6</v>
      </c>
      <c r="N307">
        <v>2</v>
      </c>
      <c r="O307">
        <v>5</v>
      </c>
      <c r="P307">
        <v>6</v>
      </c>
      <c r="Q307">
        <v>9</v>
      </c>
      <c r="R307">
        <v>7</v>
      </c>
      <c r="S307">
        <v>2</v>
      </c>
      <c r="T307">
        <v>10</v>
      </c>
      <c r="U307">
        <v>2</v>
      </c>
      <c r="V307">
        <v>7</v>
      </c>
      <c r="W307">
        <v>1</v>
      </c>
      <c r="X307">
        <v>9</v>
      </c>
      <c r="Y307">
        <v>1</v>
      </c>
      <c r="Z307">
        <v>11</v>
      </c>
      <c r="AA307">
        <v>9</v>
      </c>
      <c r="AB307">
        <v>8</v>
      </c>
      <c r="AC307">
        <v>6</v>
      </c>
      <c r="AD307">
        <v>9</v>
      </c>
      <c r="AE307">
        <v>5</v>
      </c>
      <c r="AF307">
        <v>5</v>
      </c>
      <c r="AG307">
        <v>2</v>
      </c>
      <c r="AH307">
        <v>7</v>
      </c>
      <c r="AI307">
        <v>8</v>
      </c>
      <c r="AJ307">
        <v>8</v>
      </c>
      <c r="AK307">
        <v>3</v>
      </c>
    </row>
    <row r="308" spans="2:37">
      <c r="B308">
        <v>8</v>
      </c>
      <c r="C308">
        <v>6</v>
      </c>
      <c r="D308">
        <v>9</v>
      </c>
      <c r="E308">
        <v>8</v>
      </c>
      <c r="F308">
        <v>4</v>
      </c>
      <c r="G308">
        <v>5</v>
      </c>
      <c r="H308">
        <v>6</v>
      </c>
      <c r="I308">
        <v>9</v>
      </c>
      <c r="J308">
        <v>5</v>
      </c>
      <c r="K308">
        <v>5</v>
      </c>
      <c r="L308">
        <v>1</v>
      </c>
      <c r="M308">
        <v>7</v>
      </c>
      <c r="N308">
        <v>6</v>
      </c>
      <c r="O308">
        <v>3</v>
      </c>
      <c r="P308">
        <v>9</v>
      </c>
      <c r="Q308">
        <v>6</v>
      </c>
      <c r="R308">
        <v>4</v>
      </c>
      <c r="S308">
        <v>3</v>
      </c>
      <c r="T308">
        <v>5</v>
      </c>
      <c r="U308">
        <v>2</v>
      </c>
      <c r="V308">
        <v>7</v>
      </c>
      <c r="W308">
        <v>6</v>
      </c>
      <c r="X308">
        <v>5</v>
      </c>
      <c r="Y308">
        <v>6</v>
      </c>
      <c r="Z308">
        <v>11</v>
      </c>
      <c r="AA308">
        <v>9</v>
      </c>
      <c r="AB308">
        <v>9</v>
      </c>
      <c r="AC308">
        <v>9</v>
      </c>
      <c r="AD308">
        <v>9</v>
      </c>
      <c r="AE308">
        <v>8</v>
      </c>
      <c r="AF308">
        <v>7</v>
      </c>
      <c r="AG308">
        <v>2</v>
      </c>
      <c r="AH308">
        <v>7</v>
      </c>
      <c r="AI308">
        <v>8</v>
      </c>
      <c r="AJ308">
        <v>8</v>
      </c>
      <c r="AK308">
        <v>3</v>
      </c>
    </row>
    <row r="309" spans="2:37">
      <c r="B309">
        <v>6</v>
      </c>
      <c r="C309">
        <v>6</v>
      </c>
      <c r="D309">
        <v>9</v>
      </c>
      <c r="E309">
        <v>8</v>
      </c>
      <c r="F309">
        <v>8</v>
      </c>
      <c r="G309">
        <v>3</v>
      </c>
      <c r="H309">
        <v>9</v>
      </c>
      <c r="I309">
        <v>9</v>
      </c>
      <c r="J309">
        <v>8</v>
      </c>
      <c r="K309">
        <v>2</v>
      </c>
      <c r="L309">
        <v>1</v>
      </c>
      <c r="M309">
        <v>7</v>
      </c>
      <c r="N309">
        <v>11</v>
      </c>
      <c r="O309">
        <v>4</v>
      </c>
      <c r="P309">
        <v>3</v>
      </c>
      <c r="Q309">
        <v>5</v>
      </c>
      <c r="R309">
        <v>3</v>
      </c>
      <c r="S309">
        <v>7</v>
      </c>
      <c r="T309">
        <v>5</v>
      </c>
      <c r="U309">
        <v>2</v>
      </c>
      <c r="V309">
        <v>7</v>
      </c>
      <c r="W309">
        <v>2</v>
      </c>
      <c r="X309">
        <v>5</v>
      </c>
      <c r="Y309">
        <v>6</v>
      </c>
      <c r="Z309">
        <v>5</v>
      </c>
      <c r="AA309">
        <v>1</v>
      </c>
      <c r="AB309">
        <v>6</v>
      </c>
      <c r="AC309">
        <v>9</v>
      </c>
      <c r="AD309">
        <v>9</v>
      </c>
      <c r="AE309">
        <v>8</v>
      </c>
      <c r="AF309">
        <v>2</v>
      </c>
      <c r="AG309">
        <v>2</v>
      </c>
      <c r="AH309">
        <v>7</v>
      </c>
      <c r="AI309">
        <v>8</v>
      </c>
      <c r="AJ309">
        <v>8</v>
      </c>
      <c r="AK309">
        <v>3</v>
      </c>
    </row>
    <row r="310" spans="2:37">
      <c r="B310">
        <v>6</v>
      </c>
      <c r="C310">
        <v>6</v>
      </c>
      <c r="D310">
        <v>9</v>
      </c>
      <c r="E310">
        <v>8</v>
      </c>
      <c r="F310">
        <v>8</v>
      </c>
      <c r="G310">
        <v>3</v>
      </c>
      <c r="H310">
        <v>9</v>
      </c>
      <c r="I310">
        <v>9</v>
      </c>
      <c r="J310">
        <v>8</v>
      </c>
      <c r="K310">
        <v>10</v>
      </c>
      <c r="L310">
        <v>6</v>
      </c>
      <c r="M310">
        <v>1</v>
      </c>
      <c r="N310">
        <v>8</v>
      </c>
      <c r="O310">
        <v>4</v>
      </c>
      <c r="P310">
        <v>5</v>
      </c>
      <c r="Q310">
        <v>2</v>
      </c>
      <c r="R310">
        <v>5</v>
      </c>
      <c r="S310">
        <v>6</v>
      </c>
      <c r="T310">
        <v>5</v>
      </c>
      <c r="U310">
        <v>1</v>
      </c>
      <c r="V310">
        <v>7</v>
      </c>
      <c r="W310">
        <v>2</v>
      </c>
      <c r="X310">
        <v>5</v>
      </c>
      <c r="Y310">
        <v>6</v>
      </c>
      <c r="Z310">
        <v>2</v>
      </c>
      <c r="AA310">
        <v>1</v>
      </c>
      <c r="AB310">
        <v>6</v>
      </c>
      <c r="AC310">
        <v>9</v>
      </c>
      <c r="AD310">
        <v>9</v>
      </c>
      <c r="AE310">
        <v>8</v>
      </c>
      <c r="AF310">
        <v>2</v>
      </c>
      <c r="AG310">
        <v>1</v>
      </c>
      <c r="AH310">
        <v>7</v>
      </c>
      <c r="AI310">
        <v>6</v>
      </c>
      <c r="AJ310">
        <v>8</v>
      </c>
      <c r="AK310">
        <v>3</v>
      </c>
    </row>
    <row r="311" spans="2:37">
      <c r="B311">
        <v>7</v>
      </c>
      <c r="C311">
        <v>2</v>
      </c>
      <c r="D311">
        <v>7</v>
      </c>
      <c r="E311">
        <v>6</v>
      </c>
      <c r="F311">
        <v>8</v>
      </c>
      <c r="G311">
        <v>3</v>
      </c>
      <c r="H311">
        <v>9</v>
      </c>
      <c r="I311">
        <v>9</v>
      </c>
      <c r="J311">
        <v>2</v>
      </c>
      <c r="K311">
        <v>11</v>
      </c>
      <c r="L311">
        <v>9</v>
      </c>
      <c r="M311">
        <v>9</v>
      </c>
      <c r="N311">
        <v>3</v>
      </c>
      <c r="O311">
        <v>6</v>
      </c>
      <c r="P311">
        <v>9</v>
      </c>
      <c r="Q311">
        <v>3</v>
      </c>
      <c r="R311">
        <v>8</v>
      </c>
      <c r="S311">
        <v>2</v>
      </c>
      <c r="T311">
        <v>2</v>
      </c>
      <c r="U311">
        <v>1</v>
      </c>
      <c r="V311">
        <v>7</v>
      </c>
      <c r="W311">
        <v>2</v>
      </c>
      <c r="X311">
        <v>5</v>
      </c>
      <c r="Y311">
        <v>6</v>
      </c>
      <c r="Z311">
        <v>5</v>
      </c>
      <c r="AA311">
        <v>1</v>
      </c>
      <c r="AB311">
        <v>6</v>
      </c>
      <c r="AC311">
        <v>9</v>
      </c>
      <c r="AD311">
        <v>9</v>
      </c>
      <c r="AE311">
        <v>2</v>
      </c>
      <c r="AF311">
        <v>2</v>
      </c>
      <c r="AG311">
        <v>5</v>
      </c>
      <c r="AH311">
        <v>6</v>
      </c>
      <c r="AI311">
        <v>6</v>
      </c>
      <c r="AJ311">
        <v>8</v>
      </c>
      <c r="AK311">
        <v>2</v>
      </c>
    </row>
    <row r="312" spans="2:37">
      <c r="B312">
        <v>2</v>
      </c>
      <c r="C312">
        <v>2</v>
      </c>
      <c r="D312">
        <v>7</v>
      </c>
      <c r="E312">
        <v>6</v>
      </c>
      <c r="F312">
        <v>8</v>
      </c>
      <c r="G312">
        <v>3</v>
      </c>
      <c r="H312">
        <v>6</v>
      </c>
      <c r="I312">
        <v>9</v>
      </c>
      <c r="J312">
        <v>2</v>
      </c>
      <c r="K312">
        <v>7</v>
      </c>
      <c r="L312">
        <v>9</v>
      </c>
      <c r="M312">
        <v>3</v>
      </c>
      <c r="N312">
        <v>1</v>
      </c>
      <c r="O312">
        <v>2</v>
      </c>
      <c r="P312">
        <v>2</v>
      </c>
      <c r="Q312">
        <v>9</v>
      </c>
      <c r="R312">
        <v>8</v>
      </c>
      <c r="S312">
        <v>4</v>
      </c>
      <c r="T312">
        <v>7</v>
      </c>
      <c r="U312">
        <v>1</v>
      </c>
      <c r="V312">
        <v>7</v>
      </c>
      <c r="W312">
        <v>2</v>
      </c>
      <c r="X312">
        <v>5</v>
      </c>
      <c r="Y312">
        <v>6</v>
      </c>
      <c r="Z312">
        <v>5</v>
      </c>
      <c r="AA312">
        <v>1</v>
      </c>
      <c r="AB312">
        <v>6</v>
      </c>
      <c r="AC312">
        <v>6</v>
      </c>
      <c r="AD312">
        <v>9</v>
      </c>
      <c r="AE312">
        <v>2</v>
      </c>
      <c r="AF312">
        <v>2</v>
      </c>
      <c r="AG312">
        <v>5</v>
      </c>
      <c r="AH312">
        <v>6</v>
      </c>
      <c r="AI312">
        <v>3</v>
      </c>
      <c r="AJ312">
        <v>7</v>
      </c>
      <c r="AK312">
        <v>2</v>
      </c>
    </row>
    <row r="313" spans="2:37">
      <c r="B313">
        <v>9</v>
      </c>
      <c r="C313">
        <v>8</v>
      </c>
      <c r="D313">
        <v>8</v>
      </c>
      <c r="E313">
        <v>6</v>
      </c>
      <c r="F313">
        <v>8</v>
      </c>
      <c r="G313">
        <v>3</v>
      </c>
      <c r="H313">
        <v>8</v>
      </c>
      <c r="I313">
        <v>7</v>
      </c>
      <c r="J313">
        <v>2</v>
      </c>
      <c r="K313">
        <v>1</v>
      </c>
      <c r="L313">
        <v>2</v>
      </c>
      <c r="M313">
        <v>7</v>
      </c>
      <c r="N313">
        <v>3</v>
      </c>
      <c r="O313">
        <v>2</v>
      </c>
      <c r="P313">
        <v>9</v>
      </c>
      <c r="Q313">
        <v>3</v>
      </c>
      <c r="R313">
        <v>6</v>
      </c>
      <c r="S313">
        <v>2</v>
      </c>
      <c r="T313">
        <v>3</v>
      </c>
      <c r="U313">
        <v>8</v>
      </c>
      <c r="V313">
        <v>5</v>
      </c>
      <c r="W313">
        <v>11</v>
      </c>
      <c r="X313">
        <v>4</v>
      </c>
      <c r="Y313">
        <v>4</v>
      </c>
      <c r="Z313">
        <v>2</v>
      </c>
      <c r="AA313">
        <v>1</v>
      </c>
      <c r="AB313">
        <v>7</v>
      </c>
      <c r="AC313">
        <v>8</v>
      </c>
      <c r="AD313">
        <v>9</v>
      </c>
      <c r="AE313">
        <v>4</v>
      </c>
      <c r="AF313">
        <v>2</v>
      </c>
      <c r="AG313">
        <v>5</v>
      </c>
      <c r="AH313">
        <v>6</v>
      </c>
      <c r="AI313">
        <v>3</v>
      </c>
      <c r="AJ313">
        <v>7</v>
      </c>
      <c r="AK313">
        <v>3</v>
      </c>
    </row>
    <row r="314" spans="2:37">
      <c r="B314">
        <v>3</v>
      </c>
      <c r="C314">
        <v>7</v>
      </c>
      <c r="D314">
        <v>2</v>
      </c>
      <c r="E314">
        <v>8</v>
      </c>
      <c r="F314">
        <v>8</v>
      </c>
      <c r="G314">
        <v>3</v>
      </c>
      <c r="H314">
        <v>8</v>
      </c>
      <c r="I314">
        <v>7</v>
      </c>
      <c r="J314">
        <v>2</v>
      </c>
      <c r="K314">
        <v>2</v>
      </c>
      <c r="L314">
        <v>1</v>
      </c>
      <c r="M314">
        <v>6</v>
      </c>
      <c r="N314">
        <v>3</v>
      </c>
      <c r="O314">
        <v>2</v>
      </c>
      <c r="P314">
        <v>9</v>
      </c>
      <c r="Q314">
        <v>7</v>
      </c>
      <c r="R314">
        <v>6</v>
      </c>
      <c r="S314">
        <v>1</v>
      </c>
      <c r="T314">
        <v>7</v>
      </c>
      <c r="U314">
        <v>3</v>
      </c>
      <c r="V314">
        <v>9</v>
      </c>
      <c r="W314">
        <v>1</v>
      </c>
      <c r="X314">
        <v>4</v>
      </c>
      <c r="Y314">
        <v>3</v>
      </c>
      <c r="Z314">
        <v>2</v>
      </c>
      <c r="AA314">
        <v>5</v>
      </c>
      <c r="AB314">
        <v>6</v>
      </c>
      <c r="AC314">
        <v>8</v>
      </c>
      <c r="AD314">
        <v>7</v>
      </c>
      <c r="AE314">
        <v>4</v>
      </c>
      <c r="AF314">
        <v>9</v>
      </c>
      <c r="AG314">
        <v>7</v>
      </c>
      <c r="AH314">
        <v>5</v>
      </c>
      <c r="AI314">
        <v>3</v>
      </c>
      <c r="AJ314">
        <v>7</v>
      </c>
      <c r="AK314">
        <v>2</v>
      </c>
    </row>
    <row r="315" spans="2:37">
      <c r="B315">
        <v>9</v>
      </c>
      <c r="C315">
        <v>7</v>
      </c>
      <c r="D315">
        <v>2</v>
      </c>
      <c r="E315">
        <v>8</v>
      </c>
      <c r="F315">
        <v>8</v>
      </c>
      <c r="G315">
        <v>5</v>
      </c>
      <c r="H315">
        <v>8</v>
      </c>
      <c r="I315">
        <v>7</v>
      </c>
      <c r="J315">
        <v>2</v>
      </c>
      <c r="K315">
        <v>1</v>
      </c>
      <c r="L315">
        <v>1</v>
      </c>
      <c r="M315">
        <v>6</v>
      </c>
      <c r="N315">
        <v>10</v>
      </c>
      <c r="O315">
        <v>3</v>
      </c>
      <c r="P315">
        <v>9</v>
      </c>
      <c r="Q315">
        <v>10</v>
      </c>
      <c r="R315">
        <v>6</v>
      </c>
      <c r="S315">
        <v>1</v>
      </c>
      <c r="T315">
        <v>3</v>
      </c>
      <c r="U315">
        <v>8</v>
      </c>
      <c r="V315">
        <v>2</v>
      </c>
      <c r="W315">
        <v>2</v>
      </c>
      <c r="X315">
        <v>5</v>
      </c>
      <c r="Y315">
        <v>6</v>
      </c>
      <c r="Z315">
        <v>2</v>
      </c>
      <c r="AA315">
        <v>5</v>
      </c>
      <c r="AB315">
        <v>6</v>
      </c>
      <c r="AC315">
        <v>8</v>
      </c>
      <c r="AD315">
        <v>7</v>
      </c>
      <c r="AE315">
        <v>2</v>
      </c>
      <c r="AF315">
        <v>4</v>
      </c>
      <c r="AG315">
        <v>6</v>
      </c>
      <c r="AH315">
        <v>6</v>
      </c>
      <c r="AI315">
        <v>6</v>
      </c>
      <c r="AJ315">
        <v>7</v>
      </c>
      <c r="AK315">
        <v>2</v>
      </c>
    </row>
    <row r="316" spans="2:37">
      <c r="B316">
        <v>6</v>
      </c>
      <c r="C316">
        <v>4</v>
      </c>
      <c r="D316">
        <v>3</v>
      </c>
      <c r="E316">
        <v>3</v>
      </c>
      <c r="F316">
        <v>8</v>
      </c>
      <c r="G316">
        <v>5</v>
      </c>
      <c r="H316">
        <v>9</v>
      </c>
      <c r="I316">
        <v>4</v>
      </c>
      <c r="J316">
        <v>3</v>
      </c>
      <c r="K316">
        <v>1</v>
      </c>
      <c r="L316">
        <v>1</v>
      </c>
      <c r="M316">
        <v>6</v>
      </c>
      <c r="N316">
        <v>10</v>
      </c>
      <c r="O316">
        <v>3</v>
      </c>
      <c r="P316">
        <v>9</v>
      </c>
      <c r="Q316">
        <v>5</v>
      </c>
      <c r="R316">
        <v>6</v>
      </c>
      <c r="S316">
        <v>7</v>
      </c>
      <c r="T316">
        <v>7</v>
      </c>
      <c r="U316">
        <v>6</v>
      </c>
      <c r="V316">
        <v>2</v>
      </c>
      <c r="W316">
        <v>11</v>
      </c>
      <c r="X316">
        <v>4</v>
      </c>
      <c r="Y316">
        <v>3</v>
      </c>
      <c r="Z316">
        <v>11</v>
      </c>
      <c r="AA316">
        <v>6</v>
      </c>
      <c r="AB316">
        <v>4</v>
      </c>
      <c r="AC316">
        <v>8</v>
      </c>
      <c r="AD316">
        <v>7</v>
      </c>
      <c r="AE316">
        <v>2</v>
      </c>
      <c r="AF316">
        <v>5</v>
      </c>
      <c r="AG316">
        <v>2</v>
      </c>
      <c r="AH316">
        <v>1</v>
      </c>
      <c r="AI316">
        <v>3</v>
      </c>
      <c r="AJ316">
        <v>7</v>
      </c>
      <c r="AK316">
        <v>4</v>
      </c>
    </row>
    <row r="317" spans="2:37">
      <c r="B317">
        <v>9</v>
      </c>
      <c r="C317">
        <v>4</v>
      </c>
      <c r="D317">
        <v>3</v>
      </c>
      <c r="E317">
        <v>6</v>
      </c>
      <c r="F317">
        <v>8</v>
      </c>
      <c r="G317">
        <v>2</v>
      </c>
      <c r="H317">
        <v>11</v>
      </c>
      <c r="I317">
        <v>4</v>
      </c>
      <c r="J317">
        <v>8</v>
      </c>
      <c r="K317">
        <v>1</v>
      </c>
      <c r="L317">
        <v>1</v>
      </c>
      <c r="M317">
        <v>6</v>
      </c>
      <c r="N317">
        <v>2</v>
      </c>
      <c r="O317">
        <v>3</v>
      </c>
      <c r="P317">
        <v>7</v>
      </c>
      <c r="Q317">
        <v>4</v>
      </c>
      <c r="R317">
        <v>6</v>
      </c>
      <c r="S317">
        <v>6</v>
      </c>
      <c r="T317">
        <v>7</v>
      </c>
      <c r="U317">
        <v>6</v>
      </c>
      <c r="V317">
        <v>1</v>
      </c>
      <c r="W317">
        <v>2</v>
      </c>
      <c r="X317">
        <v>2</v>
      </c>
      <c r="Y317">
        <v>7</v>
      </c>
      <c r="Z317">
        <v>1</v>
      </c>
      <c r="AA317">
        <v>6</v>
      </c>
      <c r="AB317">
        <v>9</v>
      </c>
      <c r="AC317">
        <v>6</v>
      </c>
      <c r="AD317">
        <v>7</v>
      </c>
      <c r="AE317">
        <v>4</v>
      </c>
      <c r="AF317">
        <v>10</v>
      </c>
      <c r="AG317">
        <v>2</v>
      </c>
      <c r="AH317">
        <v>1</v>
      </c>
      <c r="AI317">
        <v>9</v>
      </c>
      <c r="AJ317">
        <v>7</v>
      </c>
      <c r="AK317">
        <v>4</v>
      </c>
    </row>
    <row r="318" spans="2:37">
      <c r="B318">
        <v>6</v>
      </c>
      <c r="C318">
        <v>7</v>
      </c>
      <c r="D318">
        <v>3</v>
      </c>
      <c r="E318">
        <v>8</v>
      </c>
      <c r="F318">
        <v>8</v>
      </c>
      <c r="G318">
        <v>3</v>
      </c>
      <c r="H318">
        <v>7</v>
      </c>
      <c r="I318">
        <v>4</v>
      </c>
      <c r="J318">
        <v>8</v>
      </c>
      <c r="K318">
        <v>1</v>
      </c>
      <c r="L318">
        <v>1</v>
      </c>
      <c r="M318">
        <v>7</v>
      </c>
      <c r="N318">
        <v>2</v>
      </c>
      <c r="O318">
        <v>1</v>
      </c>
      <c r="P318">
        <v>6</v>
      </c>
      <c r="Q318">
        <v>5</v>
      </c>
      <c r="R318">
        <v>2</v>
      </c>
      <c r="S318">
        <v>1</v>
      </c>
      <c r="T318">
        <v>5</v>
      </c>
      <c r="U318">
        <v>2</v>
      </c>
      <c r="V318">
        <v>1</v>
      </c>
      <c r="W318">
        <v>5</v>
      </c>
      <c r="X318">
        <v>2</v>
      </c>
      <c r="Y318">
        <v>7</v>
      </c>
      <c r="Z318">
        <v>11</v>
      </c>
      <c r="AA318">
        <v>6</v>
      </c>
      <c r="AB318">
        <v>9</v>
      </c>
      <c r="AC318">
        <v>7</v>
      </c>
      <c r="AD318">
        <v>4</v>
      </c>
      <c r="AE318">
        <v>8</v>
      </c>
      <c r="AF318">
        <v>5</v>
      </c>
      <c r="AG318">
        <v>1</v>
      </c>
      <c r="AH318">
        <v>6</v>
      </c>
      <c r="AI318">
        <v>9</v>
      </c>
      <c r="AJ318">
        <v>7</v>
      </c>
      <c r="AK318">
        <v>2</v>
      </c>
    </row>
    <row r="319" spans="2:37">
      <c r="B319">
        <v>11</v>
      </c>
      <c r="C319">
        <v>9</v>
      </c>
      <c r="D319">
        <v>3</v>
      </c>
      <c r="E319">
        <v>6</v>
      </c>
      <c r="F319">
        <v>8</v>
      </c>
      <c r="G319">
        <v>3</v>
      </c>
      <c r="H319">
        <v>7</v>
      </c>
      <c r="I319">
        <v>4</v>
      </c>
      <c r="J319">
        <v>8</v>
      </c>
      <c r="K319">
        <v>5</v>
      </c>
      <c r="L319">
        <v>1</v>
      </c>
      <c r="M319">
        <v>6</v>
      </c>
      <c r="N319">
        <v>7</v>
      </c>
      <c r="O319">
        <v>6</v>
      </c>
      <c r="P319">
        <v>3</v>
      </c>
      <c r="Q319">
        <v>10</v>
      </c>
      <c r="R319">
        <v>2</v>
      </c>
      <c r="S319">
        <v>1</v>
      </c>
      <c r="T319">
        <v>5</v>
      </c>
      <c r="U319">
        <v>2</v>
      </c>
      <c r="V319">
        <v>1</v>
      </c>
      <c r="W319">
        <v>9</v>
      </c>
      <c r="X319">
        <v>7</v>
      </c>
      <c r="Y319">
        <v>8</v>
      </c>
      <c r="Z319">
        <v>5</v>
      </c>
      <c r="AA319">
        <v>3</v>
      </c>
      <c r="AB319">
        <v>1</v>
      </c>
      <c r="AC319">
        <v>7</v>
      </c>
      <c r="AD319">
        <v>4</v>
      </c>
      <c r="AE319">
        <v>8</v>
      </c>
      <c r="AF319">
        <v>9</v>
      </c>
      <c r="AG319">
        <v>9</v>
      </c>
      <c r="AH319">
        <v>4</v>
      </c>
      <c r="AI319">
        <v>3</v>
      </c>
      <c r="AJ319">
        <v>8</v>
      </c>
      <c r="AK319">
        <v>3</v>
      </c>
    </row>
    <row r="320" spans="2:37">
      <c r="B320">
        <v>5</v>
      </c>
      <c r="C320">
        <v>3</v>
      </c>
      <c r="D320">
        <v>7</v>
      </c>
      <c r="E320">
        <v>6</v>
      </c>
      <c r="F320">
        <v>8</v>
      </c>
      <c r="G320">
        <v>3</v>
      </c>
      <c r="H320">
        <v>8</v>
      </c>
      <c r="I320">
        <v>7</v>
      </c>
      <c r="J320">
        <v>5</v>
      </c>
      <c r="K320">
        <v>5</v>
      </c>
      <c r="L320">
        <v>1</v>
      </c>
      <c r="M320">
        <v>6</v>
      </c>
      <c r="N320">
        <v>1</v>
      </c>
      <c r="O320">
        <v>6</v>
      </c>
      <c r="P320">
        <v>9</v>
      </c>
      <c r="Q320">
        <v>5</v>
      </c>
      <c r="R320">
        <v>1</v>
      </c>
      <c r="S320">
        <v>6</v>
      </c>
      <c r="T320">
        <v>6</v>
      </c>
      <c r="U320">
        <v>8</v>
      </c>
      <c r="V320">
        <v>5</v>
      </c>
      <c r="W320">
        <v>4</v>
      </c>
      <c r="X320">
        <v>1</v>
      </c>
      <c r="Y320">
        <v>7</v>
      </c>
      <c r="Z320">
        <v>5</v>
      </c>
      <c r="AA320">
        <v>3</v>
      </c>
      <c r="AB320">
        <v>7</v>
      </c>
      <c r="AC320">
        <v>8</v>
      </c>
      <c r="AD320">
        <v>7</v>
      </c>
      <c r="AE320">
        <v>5</v>
      </c>
      <c r="AF320">
        <v>1</v>
      </c>
      <c r="AG320">
        <v>3</v>
      </c>
      <c r="AH320">
        <v>9</v>
      </c>
      <c r="AI320">
        <v>8</v>
      </c>
      <c r="AJ320">
        <v>8</v>
      </c>
      <c r="AK320">
        <v>5</v>
      </c>
    </row>
    <row r="321" spans="2:37">
      <c r="B321">
        <v>2</v>
      </c>
      <c r="C321">
        <v>5</v>
      </c>
      <c r="D321">
        <v>6</v>
      </c>
      <c r="E321">
        <v>9</v>
      </c>
      <c r="F321">
        <v>8</v>
      </c>
      <c r="G321">
        <v>3</v>
      </c>
      <c r="H321">
        <v>9</v>
      </c>
      <c r="I321">
        <v>8</v>
      </c>
      <c r="J321">
        <v>8</v>
      </c>
      <c r="K321">
        <v>2</v>
      </c>
      <c r="L321">
        <v>1</v>
      </c>
      <c r="M321">
        <v>6</v>
      </c>
      <c r="N321">
        <v>11</v>
      </c>
      <c r="O321">
        <v>6</v>
      </c>
      <c r="P321">
        <v>9</v>
      </c>
      <c r="Q321">
        <v>1</v>
      </c>
      <c r="R321">
        <v>3</v>
      </c>
      <c r="S321">
        <v>1</v>
      </c>
      <c r="T321">
        <v>6</v>
      </c>
      <c r="U321">
        <v>8</v>
      </c>
      <c r="V321">
        <v>3</v>
      </c>
      <c r="W321">
        <v>10</v>
      </c>
      <c r="X321">
        <v>1</v>
      </c>
      <c r="Y321">
        <v>7</v>
      </c>
      <c r="Z321">
        <v>4</v>
      </c>
      <c r="AA321">
        <v>2</v>
      </c>
      <c r="AB321">
        <v>9</v>
      </c>
      <c r="AC321">
        <v>9</v>
      </c>
      <c r="AD321">
        <v>8</v>
      </c>
      <c r="AE321">
        <v>8</v>
      </c>
      <c r="AF321">
        <v>1</v>
      </c>
      <c r="AG321">
        <v>3</v>
      </c>
      <c r="AH321">
        <v>9</v>
      </c>
      <c r="AI321">
        <v>9</v>
      </c>
      <c r="AJ321">
        <v>8</v>
      </c>
      <c r="AK321">
        <v>8</v>
      </c>
    </row>
    <row r="322" spans="2:37">
      <c r="B322">
        <v>9</v>
      </c>
      <c r="C322">
        <v>8</v>
      </c>
      <c r="D322">
        <v>4</v>
      </c>
      <c r="E322">
        <v>8</v>
      </c>
      <c r="F322">
        <v>8</v>
      </c>
      <c r="G322">
        <v>9</v>
      </c>
      <c r="H322">
        <v>6</v>
      </c>
      <c r="I322">
        <v>8</v>
      </c>
      <c r="J322">
        <v>8</v>
      </c>
      <c r="K322">
        <v>2</v>
      </c>
      <c r="L322">
        <v>1</v>
      </c>
      <c r="M322">
        <v>6</v>
      </c>
      <c r="N322">
        <v>5</v>
      </c>
      <c r="O322">
        <v>3</v>
      </c>
      <c r="P322">
        <v>3</v>
      </c>
      <c r="Q322">
        <v>5</v>
      </c>
      <c r="R322">
        <v>3</v>
      </c>
      <c r="S322">
        <v>1</v>
      </c>
      <c r="T322">
        <v>6</v>
      </c>
      <c r="U322">
        <v>8</v>
      </c>
      <c r="V322">
        <v>5</v>
      </c>
      <c r="W322">
        <v>2</v>
      </c>
      <c r="X322">
        <v>1</v>
      </c>
      <c r="Y322">
        <v>6</v>
      </c>
      <c r="Z322">
        <v>10</v>
      </c>
      <c r="AA322">
        <v>2</v>
      </c>
      <c r="AB322">
        <v>1</v>
      </c>
      <c r="AC322">
        <v>6</v>
      </c>
      <c r="AD322">
        <v>8</v>
      </c>
      <c r="AE322">
        <v>8</v>
      </c>
      <c r="AF322">
        <v>10</v>
      </c>
      <c r="AG322">
        <v>2</v>
      </c>
      <c r="AH322">
        <v>1</v>
      </c>
      <c r="AI322">
        <v>9</v>
      </c>
      <c r="AJ322">
        <v>8</v>
      </c>
      <c r="AK322">
        <v>8</v>
      </c>
    </row>
    <row r="323" spans="2:37">
      <c r="B323">
        <v>3</v>
      </c>
      <c r="C323">
        <v>6</v>
      </c>
      <c r="D323">
        <v>2</v>
      </c>
      <c r="E323">
        <v>6</v>
      </c>
      <c r="F323">
        <v>8</v>
      </c>
      <c r="G323">
        <v>9</v>
      </c>
      <c r="H323">
        <v>9</v>
      </c>
      <c r="I323">
        <v>8</v>
      </c>
      <c r="J323">
        <v>8</v>
      </c>
      <c r="K323">
        <v>2</v>
      </c>
      <c r="L323">
        <v>1</v>
      </c>
      <c r="M323">
        <v>6</v>
      </c>
      <c r="N323">
        <v>5</v>
      </c>
      <c r="O323">
        <v>3</v>
      </c>
      <c r="P323">
        <v>1</v>
      </c>
      <c r="Q323">
        <v>7</v>
      </c>
      <c r="R323">
        <v>3</v>
      </c>
      <c r="S323">
        <v>9</v>
      </c>
      <c r="T323">
        <v>9</v>
      </c>
      <c r="U323">
        <v>8</v>
      </c>
      <c r="V323">
        <v>8</v>
      </c>
      <c r="W323">
        <v>2</v>
      </c>
      <c r="X323">
        <v>1</v>
      </c>
      <c r="Y323">
        <v>6</v>
      </c>
      <c r="Z323">
        <v>10</v>
      </c>
      <c r="AA323">
        <v>2</v>
      </c>
      <c r="AB323">
        <v>1</v>
      </c>
      <c r="AC323">
        <v>9</v>
      </c>
      <c r="AD323">
        <v>8</v>
      </c>
      <c r="AE323">
        <v>8</v>
      </c>
      <c r="AF323">
        <v>2</v>
      </c>
      <c r="AG323">
        <v>2</v>
      </c>
      <c r="AH323">
        <v>1</v>
      </c>
      <c r="AI323">
        <v>3</v>
      </c>
      <c r="AJ323">
        <v>8</v>
      </c>
      <c r="AK323">
        <v>2</v>
      </c>
    </row>
    <row r="324" spans="2:37">
      <c r="B324">
        <v>10</v>
      </c>
      <c r="C324">
        <v>6</v>
      </c>
      <c r="D324">
        <v>1</v>
      </c>
      <c r="E324">
        <v>8</v>
      </c>
      <c r="F324">
        <v>8</v>
      </c>
      <c r="G324">
        <v>3</v>
      </c>
      <c r="H324">
        <v>9</v>
      </c>
      <c r="I324">
        <v>8</v>
      </c>
      <c r="J324">
        <v>5</v>
      </c>
      <c r="K324">
        <v>2</v>
      </c>
      <c r="L324">
        <v>1</v>
      </c>
      <c r="M324">
        <v>7</v>
      </c>
      <c r="N324">
        <v>5</v>
      </c>
      <c r="O324">
        <v>3</v>
      </c>
      <c r="P324">
        <v>7</v>
      </c>
      <c r="Q324">
        <v>1</v>
      </c>
      <c r="R324">
        <v>3</v>
      </c>
      <c r="S324">
        <v>6</v>
      </c>
      <c r="T324">
        <v>11</v>
      </c>
      <c r="U324">
        <v>8</v>
      </c>
      <c r="V324">
        <v>8</v>
      </c>
      <c r="W324">
        <v>2</v>
      </c>
      <c r="X324">
        <v>1</v>
      </c>
      <c r="Y324">
        <v>6</v>
      </c>
      <c r="Z324">
        <v>2</v>
      </c>
      <c r="AA324">
        <v>2</v>
      </c>
      <c r="AB324">
        <v>6</v>
      </c>
      <c r="AC324">
        <v>9</v>
      </c>
      <c r="AD324">
        <v>8</v>
      </c>
      <c r="AE324">
        <v>5</v>
      </c>
      <c r="AF324">
        <v>5</v>
      </c>
      <c r="AG324">
        <v>1</v>
      </c>
      <c r="AH324">
        <v>6</v>
      </c>
      <c r="AI324">
        <v>9</v>
      </c>
      <c r="AJ324">
        <v>8</v>
      </c>
      <c r="AK324">
        <v>4</v>
      </c>
    </row>
    <row r="325" spans="2:37">
      <c r="B325">
        <v>5</v>
      </c>
      <c r="C325">
        <v>6</v>
      </c>
      <c r="D325">
        <v>7</v>
      </c>
      <c r="E325">
        <v>9</v>
      </c>
      <c r="F325">
        <v>8</v>
      </c>
      <c r="G325">
        <v>3</v>
      </c>
      <c r="H325">
        <v>6</v>
      </c>
      <c r="I325">
        <v>8</v>
      </c>
      <c r="J325">
        <v>3</v>
      </c>
      <c r="K325">
        <v>2</v>
      </c>
      <c r="L325">
        <v>5</v>
      </c>
      <c r="M325">
        <v>6</v>
      </c>
      <c r="N325">
        <v>5</v>
      </c>
      <c r="O325">
        <v>3</v>
      </c>
      <c r="P325">
        <v>7</v>
      </c>
      <c r="Q325">
        <v>5</v>
      </c>
      <c r="R325">
        <v>3</v>
      </c>
      <c r="S325">
        <v>6</v>
      </c>
      <c r="T325">
        <v>3</v>
      </c>
      <c r="U325">
        <v>8</v>
      </c>
      <c r="V325">
        <v>8</v>
      </c>
      <c r="W325">
        <v>7</v>
      </c>
      <c r="X325">
        <v>9</v>
      </c>
      <c r="Y325">
        <v>3</v>
      </c>
      <c r="Z325">
        <v>2</v>
      </c>
      <c r="AA325">
        <v>1</v>
      </c>
      <c r="AB325">
        <v>1</v>
      </c>
      <c r="AC325">
        <v>6</v>
      </c>
      <c r="AD325">
        <v>8</v>
      </c>
      <c r="AE325">
        <v>5</v>
      </c>
      <c r="AF325">
        <v>10</v>
      </c>
      <c r="AG325">
        <v>1</v>
      </c>
      <c r="AH325">
        <v>6</v>
      </c>
      <c r="AI325">
        <v>11</v>
      </c>
      <c r="AJ325">
        <v>8</v>
      </c>
      <c r="AK325">
        <v>3</v>
      </c>
    </row>
    <row r="326" spans="2:37">
      <c r="B326">
        <v>4</v>
      </c>
      <c r="C326">
        <v>6</v>
      </c>
      <c r="D326">
        <v>6</v>
      </c>
      <c r="E326">
        <v>8</v>
      </c>
      <c r="F326">
        <v>7</v>
      </c>
      <c r="G326">
        <v>3</v>
      </c>
      <c r="H326">
        <v>9</v>
      </c>
      <c r="I326">
        <v>8</v>
      </c>
      <c r="J326">
        <v>3</v>
      </c>
      <c r="K326">
        <v>2</v>
      </c>
      <c r="L326">
        <v>5</v>
      </c>
      <c r="M326">
        <v>6</v>
      </c>
      <c r="N326">
        <v>4</v>
      </c>
      <c r="O326">
        <v>2</v>
      </c>
      <c r="P326">
        <v>9</v>
      </c>
      <c r="Q326">
        <v>5</v>
      </c>
      <c r="R326">
        <v>1</v>
      </c>
      <c r="S326">
        <v>7</v>
      </c>
      <c r="T326">
        <v>9</v>
      </c>
      <c r="U326">
        <v>8</v>
      </c>
      <c r="V326">
        <v>8</v>
      </c>
      <c r="W326">
        <v>9</v>
      </c>
      <c r="X326">
        <v>4</v>
      </c>
      <c r="Y326">
        <v>9</v>
      </c>
      <c r="Z326">
        <v>2</v>
      </c>
      <c r="AA326">
        <v>1</v>
      </c>
      <c r="AB326">
        <v>1</v>
      </c>
      <c r="AC326">
        <v>9</v>
      </c>
      <c r="AD326">
        <v>8</v>
      </c>
      <c r="AE326">
        <v>3</v>
      </c>
      <c r="AF326">
        <v>5</v>
      </c>
      <c r="AG326">
        <v>2</v>
      </c>
      <c r="AH326">
        <v>1</v>
      </c>
      <c r="AI326">
        <v>11</v>
      </c>
      <c r="AJ326">
        <v>8</v>
      </c>
      <c r="AK326">
        <v>8</v>
      </c>
    </row>
    <row r="327" spans="2:37">
      <c r="B327">
        <v>5</v>
      </c>
      <c r="C327">
        <v>2</v>
      </c>
      <c r="D327">
        <v>1</v>
      </c>
      <c r="E327">
        <v>8</v>
      </c>
      <c r="F327">
        <v>7</v>
      </c>
      <c r="G327">
        <v>5</v>
      </c>
      <c r="H327">
        <v>9</v>
      </c>
      <c r="I327">
        <v>8</v>
      </c>
      <c r="J327">
        <v>3</v>
      </c>
      <c r="K327">
        <v>2</v>
      </c>
      <c r="L327">
        <v>5</v>
      </c>
      <c r="M327">
        <v>6</v>
      </c>
      <c r="N327">
        <v>10</v>
      </c>
      <c r="O327">
        <v>2</v>
      </c>
      <c r="P327">
        <v>1</v>
      </c>
      <c r="Q327">
        <v>2</v>
      </c>
      <c r="R327">
        <v>1</v>
      </c>
      <c r="S327">
        <v>6</v>
      </c>
      <c r="T327">
        <v>9</v>
      </c>
      <c r="U327">
        <v>8</v>
      </c>
      <c r="V327">
        <v>8</v>
      </c>
      <c r="W327">
        <v>9</v>
      </c>
      <c r="X327">
        <v>4</v>
      </c>
      <c r="Y327">
        <v>9</v>
      </c>
      <c r="Z327">
        <v>7</v>
      </c>
      <c r="AA327">
        <v>1</v>
      </c>
      <c r="AB327">
        <v>7</v>
      </c>
      <c r="AC327">
        <v>6</v>
      </c>
      <c r="AD327">
        <v>8</v>
      </c>
      <c r="AE327">
        <v>3</v>
      </c>
      <c r="AF327">
        <v>2</v>
      </c>
      <c r="AG327">
        <v>2</v>
      </c>
      <c r="AH327">
        <v>1</v>
      </c>
      <c r="AI327">
        <v>11</v>
      </c>
      <c r="AJ327">
        <v>8</v>
      </c>
      <c r="AK327">
        <v>5</v>
      </c>
    </row>
    <row r="328" spans="2:37">
      <c r="B328">
        <v>5</v>
      </c>
      <c r="C328">
        <v>1</v>
      </c>
      <c r="D328">
        <v>6</v>
      </c>
      <c r="E328">
        <v>9</v>
      </c>
      <c r="F328">
        <v>7</v>
      </c>
      <c r="G328">
        <v>5</v>
      </c>
      <c r="H328">
        <v>6</v>
      </c>
      <c r="I328">
        <v>7</v>
      </c>
      <c r="J328">
        <v>3</v>
      </c>
      <c r="K328">
        <v>2</v>
      </c>
      <c r="L328">
        <v>5</v>
      </c>
      <c r="M328">
        <v>6</v>
      </c>
      <c r="N328">
        <v>7</v>
      </c>
      <c r="O328">
        <v>2</v>
      </c>
      <c r="P328">
        <v>7</v>
      </c>
      <c r="Q328">
        <v>11</v>
      </c>
      <c r="R328">
        <v>6</v>
      </c>
      <c r="S328">
        <v>4</v>
      </c>
      <c r="T328">
        <v>4</v>
      </c>
      <c r="U328">
        <v>3</v>
      </c>
      <c r="V328">
        <v>1</v>
      </c>
      <c r="W328">
        <v>11</v>
      </c>
      <c r="X328">
        <v>6</v>
      </c>
      <c r="Y328">
        <v>9</v>
      </c>
      <c r="Z328">
        <v>2</v>
      </c>
      <c r="AA328">
        <v>1</v>
      </c>
      <c r="AB328">
        <v>6</v>
      </c>
      <c r="AC328">
        <v>9</v>
      </c>
      <c r="AD328">
        <v>8</v>
      </c>
      <c r="AE328">
        <v>3</v>
      </c>
      <c r="AF328">
        <v>2</v>
      </c>
      <c r="AG328">
        <v>5</v>
      </c>
      <c r="AH328">
        <v>6</v>
      </c>
      <c r="AI328">
        <v>6</v>
      </c>
      <c r="AJ328">
        <v>8</v>
      </c>
      <c r="AK328">
        <v>5</v>
      </c>
    </row>
    <row r="329" spans="2:37">
      <c r="B329">
        <v>5</v>
      </c>
      <c r="C329">
        <v>3</v>
      </c>
      <c r="D329">
        <v>1</v>
      </c>
      <c r="E329">
        <v>9</v>
      </c>
      <c r="F329">
        <v>7</v>
      </c>
      <c r="G329">
        <v>5</v>
      </c>
      <c r="H329">
        <v>6</v>
      </c>
      <c r="I329">
        <v>7</v>
      </c>
      <c r="J329">
        <v>5</v>
      </c>
      <c r="K329">
        <v>11</v>
      </c>
      <c r="L329">
        <v>6</v>
      </c>
      <c r="M329">
        <v>4</v>
      </c>
      <c r="N329">
        <v>7</v>
      </c>
      <c r="O329">
        <v>2</v>
      </c>
      <c r="P329">
        <v>1</v>
      </c>
      <c r="Q329">
        <v>4</v>
      </c>
      <c r="R329">
        <v>3</v>
      </c>
      <c r="S329">
        <v>7</v>
      </c>
      <c r="T329">
        <v>7</v>
      </c>
      <c r="U329">
        <v>3</v>
      </c>
      <c r="V329">
        <v>4</v>
      </c>
      <c r="W329">
        <v>10</v>
      </c>
      <c r="X329">
        <v>6</v>
      </c>
      <c r="Y329">
        <v>1</v>
      </c>
      <c r="Z329">
        <v>2</v>
      </c>
      <c r="AA329">
        <v>1</v>
      </c>
      <c r="AB329">
        <v>6</v>
      </c>
      <c r="AC329">
        <v>9</v>
      </c>
      <c r="AD329">
        <v>8</v>
      </c>
      <c r="AE329">
        <v>3</v>
      </c>
      <c r="AF329">
        <v>11</v>
      </c>
      <c r="AG329">
        <v>3</v>
      </c>
      <c r="AH329">
        <v>6</v>
      </c>
      <c r="AI329">
        <v>8</v>
      </c>
      <c r="AJ329">
        <v>8</v>
      </c>
      <c r="AK329">
        <v>3</v>
      </c>
    </row>
    <row r="330" spans="2:37">
      <c r="B330">
        <v>7</v>
      </c>
      <c r="C330">
        <v>2</v>
      </c>
      <c r="D330">
        <v>1</v>
      </c>
      <c r="E330">
        <v>6</v>
      </c>
      <c r="F330">
        <v>7</v>
      </c>
      <c r="G330">
        <v>5</v>
      </c>
      <c r="H330">
        <v>1</v>
      </c>
      <c r="I330">
        <v>7</v>
      </c>
      <c r="J330">
        <v>3</v>
      </c>
      <c r="K330">
        <v>11</v>
      </c>
      <c r="L330">
        <v>6</v>
      </c>
      <c r="M330">
        <v>4</v>
      </c>
      <c r="N330">
        <v>2</v>
      </c>
      <c r="O330">
        <v>2</v>
      </c>
      <c r="P330">
        <v>7</v>
      </c>
      <c r="Q330">
        <v>1</v>
      </c>
      <c r="R330">
        <v>3</v>
      </c>
      <c r="S330">
        <v>7</v>
      </c>
      <c r="T330">
        <v>8</v>
      </c>
      <c r="U330">
        <v>8</v>
      </c>
      <c r="V330">
        <v>3</v>
      </c>
      <c r="W330">
        <v>2</v>
      </c>
      <c r="X330">
        <v>2</v>
      </c>
      <c r="Y330">
        <v>7</v>
      </c>
      <c r="Z330">
        <v>5</v>
      </c>
      <c r="AA330">
        <v>3</v>
      </c>
      <c r="AB330">
        <v>6</v>
      </c>
      <c r="AC330">
        <v>9</v>
      </c>
      <c r="AD330">
        <v>7</v>
      </c>
      <c r="AE330">
        <v>2</v>
      </c>
      <c r="AF330">
        <v>5</v>
      </c>
      <c r="AG330">
        <v>3</v>
      </c>
      <c r="AH330">
        <v>6</v>
      </c>
      <c r="AI330">
        <v>8</v>
      </c>
      <c r="AJ330">
        <v>8</v>
      </c>
      <c r="AK330">
        <v>3</v>
      </c>
    </row>
    <row r="331" spans="2:37">
      <c r="B331">
        <v>1</v>
      </c>
      <c r="C331">
        <v>6</v>
      </c>
      <c r="D331">
        <v>2</v>
      </c>
      <c r="E331">
        <v>6</v>
      </c>
      <c r="F331">
        <v>4</v>
      </c>
      <c r="G331">
        <v>5</v>
      </c>
      <c r="H331">
        <v>6</v>
      </c>
      <c r="I331">
        <v>7</v>
      </c>
      <c r="J331">
        <v>2</v>
      </c>
      <c r="K331">
        <v>1</v>
      </c>
      <c r="L331">
        <v>6</v>
      </c>
      <c r="M331">
        <v>9</v>
      </c>
      <c r="N331">
        <v>10</v>
      </c>
      <c r="O331">
        <v>3</v>
      </c>
      <c r="P331">
        <v>1</v>
      </c>
      <c r="Q331">
        <v>3</v>
      </c>
      <c r="R331">
        <v>8</v>
      </c>
      <c r="S331">
        <v>5</v>
      </c>
      <c r="T331">
        <v>8</v>
      </c>
      <c r="U331">
        <v>8</v>
      </c>
      <c r="V331">
        <v>3</v>
      </c>
      <c r="W331">
        <v>2</v>
      </c>
      <c r="X331">
        <v>2</v>
      </c>
      <c r="Y331">
        <v>7</v>
      </c>
      <c r="Z331">
        <v>10</v>
      </c>
      <c r="AA331">
        <v>2</v>
      </c>
      <c r="AB331">
        <v>7</v>
      </c>
      <c r="AC331">
        <v>11</v>
      </c>
      <c r="AD331">
        <v>8</v>
      </c>
      <c r="AE331">
        <v>3</v>
      </c>
      <c r="AF331">
        <v>4</v>
      </c>
      <c r="AG331">
        <v>1</v>
      </c>
      <c r="AH331">
        <v>7</v>
      </c>
      <c r="AI331">
        <v>6</v>
      </c>
      <c r="AJ331">
        <v>8</v>
      </c>
      <c r="AK331">
        <v>3</v>
      </c>
    </row>
    <row r="332" spans="2:37">
      <c r="B332">
        <v>1</v>
      </c>
      <c r="C332">
        <v>3</v>
      </c>
      <c r="D332">
        <v>6</v>
      </c>
      <c r="E332">
        <v>6</v>
      </c>
      <c r="F332">
        <v>8</v>
      </c>
      <c r="G332">
        <v>5</v>
      </c>
      <c r="H332">
        <v>1</v>
      </c>
      <c r="I332">
        <v>6</v>
      </c>
      <c r="J332">
        <v>4</v>
      </c>
      <c r="K332">
        <v>11</v>
      </c>
      <c r="L332">
        <v>6</v>
      </c>
      <c r="M332">
        <v>9</v>
      </c>
      <c r="N332">
        <v>5</v>
      </c>
      <c r="O332">
        <v>2</v>
      </c>
      <c r="P332">
        <v>7</v>
      </c>
      <c r="Q332">
        <v>6</v>
      </c>
      <c r="R332">
        <v>8</v>
      </c>
      <c r="S332">
        <v>3</v>
      </c>
      <c r="T332">
        <v>6</v>
      </c>
      <c r="U332">
        <v>8</v>
      </c>
      <c r="V332">
        <v>3</v>
      </c>
      <c r="W332">
        <v>2</v>
      </c>
      <c r="X332">
        <v>2</v>
      </c>
      <c r="Y332">
        <v>1</v>
      </c>
      <c r="Z332">
        <v>7</v>
      </c>
      <c r="AA332">
        <v>2</v>
      </c>
      <c r="AB332">
        <v>7</v>
      </c>
      <c r="AC332">
        <v>11</v>
      </c>
      <c r="AD332">
        <v>8</v>
      </c>
      <c r="AE332">
        <v>8</v>
      </c>
      <c r="AF332">
        <v>10</v>
      </c>
      <c r="AG332">
        <v>1</v>
      </c>
      <c r="AH332">
        <v>7</v>
      </c>
      <c r="AI332">
        <v>6</v>
      </c>
      <c r="AJ332">
        <v>8</v>
      </c>
      <c r="AK332">
        <v>3</v>
      </c>
    </row>
    <row r="333" spans="2:37">
      <c r="B333">
        <v>5</v>
      </c>
      <c r="C333">
        <v>1</v>
      </c>
      <c r="D333">
        <v>7</v>
      </c>
      <c r="E333">
        <v>9</v>
      </c>
      <c r="F333">
        <v>8</v>
      </c>
      <c r="G333">
        <v>5</v>
      </c>
      <c r="H333">
        <v>5</v>
      </c>
      <c r="I333">
        <v>6</v>
      </c>
      <c r="J333">
        <v>4</v>
      </c>
      <c r="K333">
        <v>1</v>
      </c>
      <c r="L333">
        <v>3</v>
      </c>
      <c r="M333">
        <v>1</v>
      </c>
      <c r="N333">
        <v>7</v>
      </c>
      <c r="O333">
        <v>2</v>
      </c>
      <c r="P333">
        <v>7</v>
      </c>
      <c r="Q333">
        <v>9</v>
      </c>
      <c r="R333">
        <v>4</v>
      </c>
      <c r="S333">
        <v>9</v>
      </c>
      <c r="T333">
        <v>6</v>
      </c>
      <c r="U333">
        <v>8</v>
      </c>
      <c r="V333">
        <v>3</v>
      </c>
      <c r="W333">
        <v>2</v>
      </c>
      <c r="X333">
        <v>1</v>
      </c>
      <c r="Y333">
        <v>1</v>
      </c>
      <c r="Z333">
        <v>2</v>
      </c>
      <c r="AA333">
        <v>2</v>
      </c>
      <c r="AB333">
        <v>7</v>
      </c>
      <c r="AC333">
        <v>11</v>
      </c>
      <c r="AD333">
        <v>8</v>
      </c>
      <c r="AE333">
        <v>5</v>
      </c>
      <c r="AF333">
        <v>2</v>
      </c>
      <c r="AG333">
        <v>1</v>
      </c>
      <c r="AH333">
        <v>6</v>
      </c>
      <c r="AI333">
        <v>6</v>
      </c>
      <c r="AJ333">
        <v>8</v>
      </c>
      <c r="AK333">
        <v>3</v>
      </c>
    </row>
    <row r="334" spans="2:37">
      <c r="B334">
        <v>2</v>
      </c>
      <c r="C334">
        <v>1</v>
      </c>
      <c r="D334">
        <v>6</v>
      </c>
      <c r="E334">
        <v>9</v>
      </c>
      <c r="F334">
        <v>8</v>
      </c>
      <c r="G334">
        <v>8</v>
      </c>
      <c r="H334">
        <v>6</v>
      </c>
      <c r="I334">
        <v>7</v>
      </c>
      <c r="J334">
        <v>5</v>
      </c>
      <c r="K334">
        <v>5</v>
      </c>
      <c r="L334">
        <v>3</v>
      </c>
      <c r="M334">
        <v>9</v>
      </c>
      <c r="N334">
        <v>7</v>
      </c>
      <c r="O334">
        <v>2</v>
      </c>
      <c r="P334">
        <v>1</v>
      </c>
      <c r="Q334">
        <v>11</v>
      </c>
      <c r="R334">
        <v>7</v>
      </c>
      <c r="S334">
        <v>3</v>
      </c>
      <c r="T334">
        <v>6</v>
      </c>
      <c r="U334">
        <v>8</v>
      </c>
      <c r="V334">
        <v>3</v>
      </c>
      <c r="W334">
        <v>2</v>
      </c>
      <c r="X334">
        <v>1</v>
      </c>
      <c r="Y334">
        <v>1</v>
      </c>
      <c r="Z334">
        <v>2</v>
      </c>
      <c r="AA334">
        <v>1</v>
      </c>
      <c r="AB334">
        <v>7</v>
      </c>
      <c r="AC334">
        <v>6</v>
      </c>
      <c r="AD334">
        <v>7</v>
      </c>
      <c r="AE334">
        <v>2</v>
      </c>
      <c r="AF334">
        <v>4</v>
      </c>
      <c r="AG334">
        <v>3</v>
      </c>
      <c r="AH334">
        <v>7</v>
      </c>
      <c r="AI334">
        <v>8</v>
      </c>
      <c r="AJ334">
        <v>8</v>
      </c>
      <c r="AK334">
        <v>3</v>
      </c>
    </row>
    <row r="335" spans="2:37">
      <c r="B335">
        <v>11</v>
      </c>
      <c r="C335">
        <v>6</v>
      </c>
      <c r="D335">
        <v>4</v>
      </c>
      <c r="E335">
        <v>9</v>
      </c>
      <c r="F335">
        <v>8</v>
      </c>
      <c r="G335">
        <v>5</v>
      </c>
      <c r="H335">
        <v>9</v>
      </c>
      <c r="I335">
        <v>4</v>
      </c>
      <c r="J335">
        <v>4</v>
      </c>
      <c r="K335">
        <v>5</v>
      </c>
      <c r="L335">
        <v>3</v>
      </c>
      <c r="M335">
        <v>7</v>
      </c>
      <c r="N335">
        <v>5</v>
      </c>
      <c r="O335">
        <v>2</v>
      </c>
      <c r="P335">
        <v>1</v>
      </c>
      <c r="Q335">
        <v>9</v>
      </c>
      <c r="R335">
        <v>4</v>
      </c>
      <c r="S335">
        <v>4</v>
      </c>
      <c r="T335">
        <v>8</v>
      </c>
      <c r="U335">
        <v>8</v>
      </c>
      <c r="V335">
        <v>3</v>
      </c>
      <c r="W335">
        <v>7</v>
      </c>
      <c r="X335">
        <v>1</v>
      </c>
      <c r="Y335">
        <v>7</v>
      </c>
      <c r="Z335">
        <v>2</v>
      </c>
      <c r="AA335">
        <v>1</v>
      </c>
      <c r="AB335">
        <v>7</v>
      </c>
      <c r="AC335">
        <v>6</v>
      </c>
      <c r="AD335">
        <v>4</v>
      </c>
      <c r="AE335">
        <v>2</v>
      </c>
      <c r="AF335">
        <v>5</v>
      </c>
      <c r="AG335">
        <v>2</v>
      </c>
      <c r="AH335">
        <v>7</v>
      </c>
      <c r="AI335">
        <v>8</v>
      </c>
      <c r="AJ335">
        <v>8</v>
      </c>
      <c r="AK335">
        <v>5</v>
      </c>
    </row>
    <row r="336" spans="2:37">
      <c r="B336">
        <v>1</v>
      </c>
      <c r="C336">
        <v>3</v>
      </c>
      <c r="D336">
        <v>7</v>
      </c>
      <c r="E336">
        <v>6</v>
      </c>
      <c r="F336">
        <v>8</v>
      </c>
      <c r="G336">
        <v>5</v>
      </c>
      <c r="H336">
        <v>9</v>
      </c>
      <c r="I336">
        <v>4</v>
      </c>
      <c r="J336">
        <v>4</v>
      </c>
      <c r="K336">
        <v>8</v>
      </c>
      <c r="L336">
        <v>7</v>
      </c>
      <c r="M336">
        <v>5</v>
      </c>
      <c r="N336">
        <v>5</v>
      </c>
      <c r="O336">
        <v>1</v>
      </c>
      <c r="P336">
        <v>6</v>
      </c>
      <c r="Q336">
        <v>11</v>
      </c>
      <c r="R336">
        <v>4</v>
      </c>
      <c r="S336">
        <v>2</v>
      </c>
      <c r="T336">
        <v>6</v>
      </c>
      <c r="U336">
        <v>8</v>
      </c>
      <c r="V336">
        <v>3</v>
      </c>
      <c r="W336">
        <v>2</v>
      </c>
      <c r="X336">
        <v>1</v>
      </c>
      <c r="Y336">
        <v>6</v>
      </c>
      <c r="Z336">
        <v>2</v>
      </c>
      <c r="AA336">
        <v>1</v>
      </c>
      <c r="AB336">
        <v>7</v>
      </c>
      <c r="AC336">
        <v>8</v>
      </c>
      <c r="AD336">
        <v>4</v>
      </c>
      <c r="AE336">
        <v>3</v>
      </c>
      <c r="AF336">
        <v>2</v>
      </c>
      <c r="AG336">
        <v>1</v>
      </c>
      <c r="AH336">
        <v>6</v>
      </c>
      <c r="AI336">
        <v>3</v>
      </c>
      <c r="AJ336">
        <v>8</v>
      </c>
      <c r="AK336">
        <v>5</v>
      </c>
    </row>
    <row r="337" spans="2:37">
      <c r="B337">
        <v>7</v>
      </c>
      <c r="C337">
        <v>2</v>
      </c>
      <c r="D337">
        <v>1</v>
      </c>
      <c r="E337">
        <v>6</v>
      </c>
      <c r="F337">
        <v>8</v>
      </c>
      <c r="G337">
        <v>2</v>
      </c>
      <c r="H337">
        <v>11</v>
      </c>
      <c r="I337">
        <v>4</v>
      </c>
      <c r="J337">
        <v>4</v>
      </c>
      <c r="K337">
        <v>1</v>
      </c>
      <c r="L337">
        <v>2</v>
      </c>
      <c r="M337">
        <v>7</v>
      </c>
      <c r="N337">
        <v>10</v>
      </c>
      <c r="O337">
        <v>2</v>
      </c>
      <c r="P337">
        <v>1</v>
      </c>
      <c r="Q337">
        <v>7</v>
      </c>
      <c r="R337">
        <v>4</v>
      </c>
      <c r="S337">
        <v>3</v>
      </c>
      <c r="T337">
        <v>6</v>
      </c>
      <c r="U337">
        <v>8</v>
      </c>
      <c r="V337">
        <v>3</v>
      </c>
      <c r="W337">
        <v>2</v>
      </c>
      <c r="X337">
        <v>1</v>
      </c>
      <c r="Y337">
        <v>6</v>
      </c>
      <c r="Z337">
        <v>2</v>
      </c>
      <c r="AA337">
        <v>5</v>
      </c>
      <c r="AB337">
        <v>6</v>
      </c>
      <c r="AC337">
        <v>4</v>
      </c>
      <c r="AD337">
        <v>1</v>
      </c>
      <c r="AE337">
        <v>1</v>
      </c>
      <c r="AF337">
        <v>4</v>
      </c>
      <c r="AG337">
        <v>3</v>
      </c>
      <c r="AH337">
        <v>1</v>
      </c>
      <c r="AI337">
        <v>6</v>
      </c>
      <c r="AJ337">
        <v>8</v>
      </c>
      <c r="AK337">
        <v>2</v>
      </c>
    </row>
    <row r="338" spans="2:37">
      <c r="B338">
        <v>8</v>
      </c>
      <c r="C338">
        <v>8</v>
      </c>
      <c r="D338">
        <v>5</v>
      </c>
      <c r="E338">
        <v>6</v>
      </c>
      <c r="F338">
        <v>8</v>
      </c>
      <c r="G338">
        <v>2</v>
      </c>
      <c r="H338">
        <v>1</v>
      </c>
      <c r="I338">
        <v>4</v>
      </c>
      <c r="J338">
        <v>2</v>
      </c>
      <c r="K338">
        <v>1</v>
      </c>
      <c r="L338">
        <v>2</v>
      </c>
      <c r="M338">
        <v>7</v>
      </c>
      <c r="N338">
        <v>5</v>
      </c>
      <c r="O338">
        <v>2</v>
      </c>
      <c r="P338">
        <v>1</v>
      </c>
      <c r="Q338">
        <v>7</v>
      </c>
      <c r="R338">
        <v>6</v>
      </c>
      <c r="S338">
        <v>9</v>
      </c>
      <c r="T338">
        <v>9</v>
      </c>
      <c r="U338">
        <v>8</v>
      </c>
      <c r="V338">
        <v>3</v>
      </c>
      <c r="W338">
        <v>6</v>
      </c>
      <c r="X338">
        <v>1</v>
      </c>
      <c r="Y338">
        <v>6</v>
      </c>
      <c r="Z338">
        <v>2</v>
      </c>
      <c r="AA338">
        <v>5</v>
      </c>
      <c r="AB338">
        <v>6</v>
      </c>
      <c r="AC338">
        <v>7</v>
      </c>
      <c r="AD338">
        <v>1</v>
      </c>
      <c r="AE338">
        <v>6</v>
      </c>
      <c r="AF338">
        <v>9</v>
      </c>
      <c r="AG338">
        <v>4</v>
      </c>
      <c r="AH338">
        <v>9</v>
      </c>
      <c r="AI338">
        <v>8</v>
      </c>
      <c r="AJ338">
        <v>8</v>
      </c>
      <c r="AK338">
        <v>3</v>
      </c>
    </row>
    <row r="339" spans="2:37">
      <c r="B339">
        <v>3</v>
      </c>
      <c r="C339">
        <v>8</v>
      </c>
      <c r="D339">
        <v>5</v>
      </c>
      <c r="E339">
        <v>6</v>
      </c>
      <c r="F339">
        <v>8</v>
      </c>
      <c r="G339">
        <v>3</v>
      </c>
      <c r="H339">
        <v>6</v>
      </c>
      <c r="I339">
        <v>4</v>
      </c>
      <c r="J339">
        <v>2</v>
      </c>
      <c r="K339">
        <v>5</v>
      </c>
      <c r="L339">
        <v>2</v>
      </c>
      <c r="M339">
        <v>7</v>
      </c>
      <c r="N339">
        <v>2</v>
      </c>
      <c r="O339">
        <v>1</v>
      </c>
      <c r="P339">
        <v>7</v>
      </c>
      <c r="Q339">
        <v>3</v>
      </c>
      <c r="R339">
        <v>6</v>
      </c>
      <c r="S339">
        <v>9</v>
      </c>
      <c r="T339">
        <v>8</v>
      </c>
      <c r="U339">
        <v>8</v>
      </c>
      <c r="V339">
        <v>9</v>
      </c>
      <c r="W339">
        <v>6</v>
      </c>
      <c r="X339">
        <v>1</v>
      </c>
      <c r="Y339">
        <v>6</v>
      </c>
      <c r="Z339">
        <v>5</v>
      </c>
      <c r="AA339">
        <v>9</v>
      </c>
      <c r="AB339">
        <v>3</v>
      </c>
      <c r="AC339">
        <v>6</v>
      </c>
      <c r="AD339">
        <v>8</v>
      </c>
      <c r="AE339">
        <v>4</v>
      </c>
      <c r="AF339">
        <v>11</v>
      </c>
      <c r="AG339">
        <v>7</v>
      </c>
      <c r="AH339">
        <v>3</v>
      </c>
      <c r="AI339">
        <v>6</v>
      </c>
      <c r="AJ339">
        <v>8</v>
      </c>
      <c r="AK339">
        <v>3</v>
      </c>
    </row>
    <row r="340" spans="2:37">
      <c r="B340">
        <v>9</v>
      </c>
      <c r="C340">
        <v>7</v>
      </c>
      <c r="D340">
        <v>3</v>
      </c>
      <c r="E340">
        <v>9</v>
      </c>
      <c r="F340">
        <v>7</v>
      </c>
      <c r="G340">
        <v>3</v>
      </c>
      <c r="H340">
        <v>6</v>
      </c>
      <c r="I340">
        <v>8</v>
      </c>
      <c r="J340">
        <v>3</v>
      </c>
      <c r="K340">
        <v>5</v>
      </c>
      <c r="L340">
        <v>2</v>
      </c>
      <c r="M340">
        <v>7</v>
      </c>
      <c r="N340">
        <v>1</v>
      </c>
      <c r="O340">
        <v>3</v>
      </c>
      <c r="P340">
        <v>6</v>
      </c>
      <c r="Q340">
        <v>7</v>
      </c>
      <c r="R340">
        <v>6</v>
      </c>
      <c r="S340">
        <v>7</v>
      </c>
      <c r="T340">
        <v>6</v>
      </c>
      <c r="U340">
        <v>8</v>
      </c>
      <c r="V340">
        <v>9</v>
      </c>
      <c r="W340">
        <v>6</v>
      </c>
      <c r="X340">
        <v>1</v>
      </c>
      <c r="Y340">
        <v>7</v>
      </c>
      <c r="Z340">
        <v>2</v>
      </c>
      <c r="AA340">
        <v>5</v>
      </c>
      <c r="AB340">
        <v>6</v>
      </c>
      <c r="AC340">
        <v>6</v>
      </c>
      <c r="AD340">
        <v>7</v>
      </c>
      <c r="AE340">
        <v>2</v>
      </c>
      <c r="AF340">
        <v>9</v>
      </c>
      <c r="AG340">
        <v>4</v>
      </c>
      <c r="AH340">
        <v>4</v>
      </c>
      <c r="AI340">
        <v>6</v>
      </c>
      <c r="AJ340">
        <v>8</v>
      </c>
      <c r="AK340">
        <v>3</v>
      </c>
    </row>
    <row r="341" spans="2:37">
      <c r="B341">
        <v>9</v>
      </c>
      <c r="C341">
        <v>4</v>
      </c>
      <c r="D341">
        <v>9</v>
      </c>
      <c r="E341">
        <v>9</v>
      </c>
      <c r="F341">
        <v>8</v>
      </c>
      <c r="G341">
        <v>8</v>
      </c>
      <c r="H341">
        <v>8</v>
      </c>
      <c r="I341">
        <v>8</v>
      </c>
      <c r="J341">
        <v>3</v>
      </c>
      <c r="K341">
        <v>5</v>
      </c>
      <c r="L341">
        <v>2</v>
      </c>
      <c r="M341">
        <v>7</v>
      </c>
      <c r="N341">
        <v>10</v>
      </c>
      <c r="O341">
        <v>1</v>
      </c>
      <c r="P341">
        <v>7</v>
      </c>
      <c r="Q341">
        <v>6</v>
      </c>
      <c r="R341">
        <v>6</v>
      </c>
      <c r="S341">
        <v>9</v>
      </c>
      <c r="T341">
        <v>6</v>
      </c>
      <c r="U341">
        <v>8</v>
      </c>
      <c r="V341">
        <v>5</v>
      </c>
      <c r="W341">
        <v>6</v>
      </c>
      <c r="X341">
        <v>1</v>
      </c>
      <c r="Y341">
        <v>7</v>
      </c>
      <c r="Z341">
        <v>5</v>
      </c>
      <c r="AA341">
        <v>2</v>
      </c>
      <c r="AB341">
        <v>1</v>
      </c>
      <c r="AC341">
        <v>6</v>
      </c>
      <c r="AD341">
        <v>7</v>
      </c>
      <c r="AE341">
        <v>5</v>
      </c>
      <c r="AF341">
        <v>11</v>
      </c>
      <c r="AG341">
        <v>4</v>
      </c>
      <c r="AH341">
        <v>2</v>
      </c>
      <c r="AI341">
        <v>9</v>
      </c>
      <c r="AJ341">
        <v>8</v>
      </c>
      <c r="AK341">
        <v>3</v>
      </c>
    </row>
    <row r="342" spans="2:37">
      <c r="B342">
        <v>11</v>
      </c>
      <c r="C342">
        <v>4</v>
      </c>
      <c r="D342">
        <v>2</v>
      </c>
      <c r="E342">
        <v>6</v>
      </c>
      <c r="F342">
        <v>8</v>
      </c>
      <c r="G342">
        <v>5</v>
      </c>
      <c r="H342">
        <v>8</v>
      </c>
      <c r="I342">
        <v>8</v>
      </c>
      <c r="J342">
        <v>3</v>
      </c>
      <c r="K342">
        <v>5</v>
      </c>
      <c r="L342">
        <v>1</v>
      </c>
      <c r="M342">
        <v>7</v>
      </c>
      <c r="N342">
        <v>5</v>
      </c>
      <c r="O342">
        <v>1</v>
      </c>
      <c r="P342">
        <v>7</v>
      </c>
      <c r="Q342">
        <v>2</v>
      </c>
      <c r="R342">
        <v>1</v>
      </c>
      <c r="S342">
        <v>6</v>
      </c>
      <c r="T342">
        <v>6</v>
      </c>
      <c r="U342">
        <v>8</v>
      </c>
      <c r="V342">
        <v>5</v>
      </c>
      <c r="W342">
        <v>6</v>
      </c>
      <c r="X342">
        <v>2</v>
      </c>
      <c r="Y342">
        <v>6</v>
      </c>
      <c r="Z342">
        <v>5</v>
      </c>
      <c r="AA342">
        <v>2</v>
      </c>
      <c r="AB342">
        <v>1</v>
      </c>
      <c r="AC342">
        <v>6</v>
      </c>
      <c r="AD342">
        <v>7</v>
      </c>
      <c r="AE342">
        <v>5</v>
      </c>
      <c r="AF342">
        <v>7</v>
      </c>
      <c r="AG342">
        <v>4</v>
      </c>
      <c r="AH342">
        <v>3</v>
      </c>
      <c r="AI342">
        <v>8</v>
      </c>
      <c r="AJ342">
        <v>8</v>
      </c>
      <c r="AK342">
        <v>9</v>
      </c>
    </row>
    <row r="343" spans="2:37">
      <c r="B343">
        <v>7</v>
      </c>
      <c r="C343">
        <v>4</v>
      </c>
      <c r="D343">
        <v>3</v>
      </c>
      <c r="E343">
        <v>6</v>
      </c>
      <c r="F343">
        <v>8</v>
      </c>
      <c r="G343">
        <v>8</v>
      </c>
      <c r="H343">
        <v>6</v>
      </c>
      <c r="I343">
        <v>7</v>
      </c>
      <c r="J343">
        <v>2</v>
      </c>
      <c r="K343">
        <v>2</v>
      </c>
      <c r="L343">
        <v>1</v>
      </c>
      <c r="M343">
        <v>7</v>
      </c>
      <c r="N343">
        <v>2</v>
      </c>
      <c r="O343">
        <v>1</v>
      </c>
      <c r="P343">
        <v>6</v>
      </c>
      <c r="Q343">
        <v>9</v>
      </c>
      <c r="R343">
        <v>4</v>
      </c>
      <c r="S343">
        <v>4</v>
      </c>
      <c r="T343">
        <v>5</v>
      </c>
      <c r="U343">
        <v>1</v>
      </c>
      <c r="V343">
        <v>6</v>
      </c>
      <c r="W343">
        <v>6</v>
      </c>
      <c r="X343">
        <v>1</v>
      </c>
      <c r="Y343">
        <v>7</v>
      </c>
      <c r="Z343">
        <v>2</v>
      </c>
      <c r="AA343">
        <v>5</v>
      </c>
      <c r="AB343">
        <v>6</v>
      </c>
      <c r="AC343">
        <v>6</v>
      </c>
      <c r="AD343">
        <v>7</v>
      </c>
      <c r="AE343">
        <v>5</v>
      </c>
      <c r="AF343">
        <v>7</v>
      </c>
      <c r="AG343">
        <v>6</v>
      </c>
      <c r="AH343">
        <v>9</v>
      </c>
      <c r="AI343">
        <v>6</v>
      </c>
      <c r="AJ343">
        <v>8</v>
      </c>
      <c r="AK343">
        <v>9</v>
      </c>
    </row>
    <row r="344" spans="2:37">
      <c r="B344">
        <v>7</v>
      </c>
      <c r="C344">
        <v>6</v>
      </c>
      <c r="D344">
        <v>9</v>
      </c>
      <c r="E344">
        <v>6</v>
      </c>
      <c r="F344">
        <v>8</v>
      </c>
      <c r="G344">
        <v>8</v>
      </c>
      <c r="H344">
        <v>6</v>
      </c>
      <c r="I344">
        <v>7</v>
      </c>
      <c r="J344">
        <v>2</v>
      </c>
      <c r="K344">
        <v>7</v>
      </c>
      <c r="L344">
        <v>1</v>
      </c>
      <c r="M344">
        <v>7</v>
      </c>
      <c r="N344">
        <v>11</v>
      </c>
      <c r="O344">
        <v>6</v>
      </c>
      <c r="P344">
        <v>4</v>
      </c>
      <c r="Q344">
        <v>7</v>
      </c>
      <c r="R344">
        <v>9</v>
      </c>
      <c r="S344">
        <v>6</v>
      </c>
      <c r="T344">
        <v>5</v>
      </c>
      <c r="U344">
        <v>1</v>
      </c>
      <c r="V344">
        <v>6</v>
      </c>
      <c r="W344">
        <v>10</v>
      </c>
      <c r="X344">
        <v>1</v>
      </c>
      <c r="Y344">
        <v>6</v>
      </c>
      <c r="Z344">
        <v>7</v>
      </c>
      <c r="AA344">
        <v>2</v>
      </c>
      <c r="AB344">
        <v>6</v>
      </c>
      <c r="AC344">
        <v>9</v>
      </c>
      <c r="AD344">
        <v>4</v>
      </c>
      <c r="AE344">
        <v>4</v>
      </c>
      <c r="AF344">
        <v>7</v>
      </c>
      <c r="AG344">
        <v>6</v>
      </c>
      <c r="AH344">
        <v>7</v>
      </c>
      <c r="AI344">
        <v>8</v>
      </c>
      <c r="AJ344">
        <v>8</v>
      </c>
      <c r="AK344">
        <v>3</v>
      </c>
    </row>
    <row r="345" spans="2:37">
      <c r="B345">
        <v>7</v>
      </c>
      <c r="C345">
        <v>6</v>
      </c>
      <c r="D345">
        <v>7</v>
      </c>
      <c r="E345">
        <v>6</v>
      </c>
      <c r="F345">
        <v>8</v>
      </c>
      <c r="G345">
        <v>8</v>
      </c>
      <c r="H345">
        <v>9</v>
      </c>
      <c r="I345">
        <v>7</v>
      </c>
      <c r="J345">
        <v>5</v>
      </c>
      <c r="K345">
        <v>7</v>
      </c>
      <c r="L345">
        <v>6</v>
      </c>
      <c r="M345">
        <v>2</v>
      </c>
      <c r="N345">
        <v>11</v>
      </c>
      <c r="O345">
        <v>6</v>
      </c>
      <c r="P345">
        <v>4</v>
      </c>
      <c r="Q345">
        <v>5</v>
      </c>
      <c r="R345">
        <v>2</v>
      </c>
      <c r="S345">
        <v>1</v>
      </c>
      <c r="T345">
        <v>6</v>
      </c>
      <c r="U345">
        <v>8</v>
      </c>
      <c r="V345">
        <v>5</v>
      </c>
      <c r="W345">
        <v>8</v>
      </c>
      <c r="X345">
        <v>7</v>
      </c>
      <c r="Y345">
        <v>9</v>
      </c>
      <c r="Z345">
        <v>4</v>
      </c>
      <c r="AA345">
        <v>1</v>
      </c>
      <c r="AB345">
        <v>1</v>
      </c>
      <c r="AC345">
        <v>9</v>
      </c>
      <c r="AD345">
        <v>4</v>
      </c>
      <c r="AE345">
        <v>4</v>
      </c>
      <c r="AF345">
        <v>7</v>
      </c>
      <c r="AG345">
        <v>6</v>
      </c>
      <c r="AH345">
        <v>7</v>
      </c>
      <c r="AI345">
        <v>9</v>
      </c>
      <c r="AJ345">
        <v>8</v>
      </c>
      <c r="AK345">
        <v>3</v>
      </c>
    </row>
    <row r="346" spans="2:37">
      <c r="B346">
        <v>9</v>
      </c>
      <c r="C346">
        <v>4</v>
      </c>
      <c r="D346">
        <v>4</v>
      </c>
      <c r="E346">
        <v>6</v>
      </c>
      <c r="F346">
        <v>8</v>
      </c>
      <c r="G346">
        <v>8</v>
      </c>
      <c r="H346">
        <v>11</v>
      </c>
      <c r="I346">
        <v>4</v>
      </c>
      <c r="J346">
        <v>4</v>
      </c>
      <c r="K346">
        <v>1</v>
      </c>
      <c r="L346">
        <v>3</v>
      </c>
      <c r="M346">
        <v>9</v>
      </c>
      <c r="N346">
        <v>11</v>
      </c>
      <c r="O346">
        <v>6</v>
      </c>
      <c r="P346">
        <v>4</v>
      </c>
      <c r="Q346">
        <v>10</v>
      </c>
      <c r="R346">
        <v>2</v>
      </c>
      <c r="S346">
        <v>6</v>
      </c>
      <c r="T346">
        <v>6</v>
      </c>
      <c r="U346">
        <v>8</v>
      </c>
      <c r="V346">
        <v>5</v>
      </c>
      <c r="W346">
        <v>7</v>
      </c>
      <c r="X346">
        <v>4</v>
      </c>
      <c r="Y346">
        <v>8</v>
      </c>
      <c r="Z346">
        <v>10</v>
      </c>
      <c r="AA346">
        <v>1</v>
      </c>
      <c r="AB346">
        <v>7</v>
      </c>
      <c r="AC346">
        <v>11</v>
      </c>
      <c r="AD346">
        <v>4</v>
      </c>
      <c r="AE346">
        <v>4</v>
      </c>
      <c r="AF346">
        <v>6</v>
      </c>
      <c r="AG346">
        <v>6</v>
      </c>
      <c r="AH346">
        <v>9</v>
      </c>
      <c r="AI346">
        <v>8</v>
      </c>
      <c r="AJ346">
        <v>8</v>
      </c>
      <c r="AK346">
        <v>9</v>
      </c>
    </row>
    <row r="347" spans="2:37">
      <c r="B347">
        <v>11</v>
      </c>
      <c r="C347">
        <v>9</v>
      </c>
      <c r="D347">
        <v>9</v>
      </c>
      <c r="E347">
        <v>6</v>
      </c>
      <c r="F347">
        <v>7</v>
      </c>
      <c r="G347">
        <v>8</v>
      </c>
      <c r="H347">
        <v>11</v>
      </c>
      <c r="I347">
        <v>7</v>
      </c>
      <c r="J347">
        <v>4</v>
      </c>
      <c r="K347">
        <v>10</v>
      </c>
      <c r="L347">
        <v>2</v>
      </c>
      <c r="M347">
        <v>1</v>
      </c>
      <c r="N347">
        <v>3</v>
      </c>
      <c r="O347">
        <v>9</v>
      </c>
      <c r="P347">
        <v>2</v>
      </c>
      <c r="Q347">
        <v>11</v>
      </c>
      <c r="R347">
        <v>9</v>
      </c>
      <c r="S347">
        <v>9</v>
      </c>
      <c r="T347">
        <v>6</v>
      </c>
      <c r="U347">
        <v>8</v>
      </c>
      <c r="V347">
        <v>8</v>
      </c>
      <c r="W347">
        <v>8</v>
      </c>
      <c r="X347">
        <v>6</v>
      </c>
      <c r="Y347">
        <v>9</v>
      </c>
      <c r="Z347">
        <v>7</v>
      </c>
      <c r="AA347">
        <v>1</v>
      </c>
      <c r="AB347">
        <v>6</v>
      </c>
      <c r="AC347">
        <v>1</v>
      </c>
      <c r="AD347">
        <v>4</v>
      </c>
      <c r="AE347">
        <v>2</v>
      </c>
      <c r="AF347">
        <v>5</v>
      </c>
      <c r="AG347">
        <v>2</v>
      </c>
      <c r="AH347">
        <v>1</v>
      </c>
      <c r="AI347">
        <v>6</v>
      </c>
      <c r="AJ347">
        <v>8</v>
      </c>
      <c r="AK347">
        <v>5</v>
      </c>
    </row>
    <row r="348" spans="2:37">
      <c r="B348">
        <v>7</v>
      </c>
      <c r="C348">
        <v>9</v>
      </c>
      <c r="D348">
        <v>6</v>
      </c>
      <c r="E348">
        <v>6</v>
      </c>
      <c r="F348">
        <v>7</v>
      </c>
      <c r="G348">
        <v>2</v>
      </c>
      <c r="H348">
        <v>1</v>
      </c>
      <c r="I348">
        <v>4</v>
      </c>
      <c r="J348">
        <v>9</v>
      </c>
      <c r="K348">
        <v>1</v>
      </c>
      <c r="L348">
        <v>6</v>
      </c>
      <c r="M348">
        <v>9</v>
      </c>
      <c r="N348">
        <v>11</v>
      </c>
      <c r="O348">
        <v>9</v>
      </c>
      <c r="P348">
        <v>9</v>
      </c>
      <c r="Q348">
        <v>9</v>
      </c>
      <c r="R348">
        <v>7</v>
      </c>
      <c r="S348">
        <v>3</v>
      </c>
      <c r="T348">
        <v>9</v>
      </c>
      <c r="U348">
        <v>8</v>
      </c>
      <c r="V348">
        <v>3</v>
      </c>
      <c r="W348">
        <v>9</v>
      </c>
      <c r="X348">
        <v>6</v>
      </c>
      <c r="Y348">
        <v>3</v>
      </c>
      <c r="Z348">
        <v>7</v>
      </c>
      <c r="AA348">
        <v>2</v>
      </c>
      <c r="AB348">
        <v>1</v>
      </c>
      <c r="AC348">
        <v>6</v>
      </c>
      <c r="AD348">
        <v>7</v>
      </c>
      <c r="AE348">
        <v>2</v>
      </c>
      <c r="AF348">
        <v>10</v>
      </c>
      <c r="AG348">
        <v>2</v>
      </c>
      <c r="AH348">
        <v>6</v>
      </c>
      <c r="AI348">
        <v>6</v>
      </c>
      <c r="AJ348">
        <v>8</v>
      </c>
      <c r="AK348">
        <v>5</v>
      </c>
    </row>
    <row r="349" spans="2:37">
      <c r="B349">
        <v>3</v>
      </c>
      <c r="C349">
        <v>6</v>
      </c>
      <c r="D349">
        <v>1</v>
      </c>
      <c r="E349">
        <v>6</v>
      </c>
      <c r="F349">
        <v>7</v>
      </c>
      <c r="G349">
        <v>2</v>
      </c>
      <c r="H349">
        <v>8</v>
      </c>
      <c r="I349">
        <v>4</v>
      </c>
      <c r="J349">
        <v>9</v>
      </c>
      <c r="K349">
        <v>4</v>
      </c>
      <c r="L349">
        <v>3</v>
      </c>
      <c r="M349">
        <v>1</v>
      </c>
      <c r="N349">
        <v>10</v>
      </c>
      <c r="O349">
        <v>6</v>
      </c>
      <c r="P349">
        <v>9</v>
      </c>
      <c r="Q349">
        <v>9</v>
      </c>
      <c r="R349">
        <v>7</v>
      </c>
      <c r="S349">
        <v>3</v>
      </c>
      <c r="T349">
        <v>9</v>
      </c>
      <c r="U349">
        <v>8</v>
      </c>
      <c r="V349">
        <v>8</v>
      </c>
      <c r="W349">
        <v>9</v>
      </c>
      <c r="X349">
        <v>6</v>
      </c>
      <c r="Y349">
        <v>3</v>
      </c>
      <c r="Z349">
        <v>2</v>
      </c>
      <c r="AA349">
        <v>2</v>
      </c>
      <c r="AB349">
        <v>1</v>
      </c>
      <c r="AC349">
        <v>6</v>
      </c>
      <c r="AD349">
        <v>7</v>
      </c>
      <c r="AE349">
        <v>2</v>
      </c>
      <c r="AF349">
        <v>9</v>
      </c>
      <c r="AG349">
        <v>7</v>
      </c>
      <c r="AH349">
        <v>4</v>
      </c>
      <c r="AI349">
        <v>8</v>
      </c>
      <c r="AJ349">
        <v>8</v>
      </c>
      <c r="AK349">
        <v>5</v>
      </c>
    </row>
    <row r="350" spans="2:37">
      <c r="B350">
        <v>5</v>
      </c>
      <c r="C350">
        <v>2</v>
      </c>
      <c r="D350">
        <v>1</v>
      </c>
      <c r="E350">
        <v>6</v>
      </c>
      <c r="F350">
        <v>8</v>
      </c>
      <c r="G350">
        <v>3</v>
      </c>
      <c r="H350">
        <v>8</v>
      </c>
      <c r="I350">
        <v>8</v>
      </c>
      <c r="J350">
        <v>5</v>
      </c>
      <c r="K350">
        <v>11</v>
      </c>
      <c r="L350">
        <v>3</v>
      </c>
      <c r="M350">
        <v>6</v>
      </c>
      <c r="N350">
        <v>5</v>
      </c>
      <c r="O350">
        <v>1</v>
      </c>
      <c r="P350">
        <v>1</v>
      </c>
      <c r="Q350">
        <v>8</v>
      </c>
      <c r="R350">
        <v>4</v>
      </c>
      <c r="S350">
        <v>3</v>
      </c>
      <c r="T350">
        <v>6</v>
      </c>
      <c r="U350">
        <v>8</v>
      </c>
      <c r="V350">
        <v>8</v>
      </c>
      <c r="W350">
        <v>2</v>
      </c>
      <c r="X350">
        <v>2</v>
      </c>
      <c r="Y350">
        <v>7</v>
      </c>
      <c r="Z350">
        <v>5</v>
      </c>
      <c r="AA350">
        <v>2</v>
      </c>
      <c r="AB350">
        <v>7</v>
      </c>
      <c r="AC350">
        <v>9</v>
      </c>
      <c r="AD350">
        <v>7</v>
      </c>
      <c r="AE350">
        <v>5</v>
      </c>
      <c r="AF350">
        <v>9</v>
      </c>
      <c r="AG350">
        <v>7</v>
      </c>
      <c r="AH350">
        <v>3</v>
      </c>
      <c r="AI350">
        <v>6</v>
      </c>
      <c r="AJ350">
        <v>8</v>
      </c>
      <c r="AK350">
        <v>5</v>
      </c>
    </row>
    <row r="351" spans="2:37">
      <c r="B351">
        <v>10</v>
      </c>
      <c r="C351">
        <v>2</v>
      </c>
      <c r="D351">
        <v>6</v>
      </c>
      <c r="E351">
        <v>6</v>
      </c>
      <c r="F351">
        <v>8</v>
      </c>
      <c r="G351">
        <v>2</v>
      </c>
      <c r="H351">
        <v>6</v>
      </c>
      <c r="I351">
        <v>8</v>
      </c>
      <c r="J351">
        <v>2</v>
      </c>
      <c r="K351">
        <v>10</v>
      </c>
      <c r="L351">
        <v>1</v>
      </c>
      <c r="M351">
        <v>7</v>
      </c>
      <c r="N351">
        <v>9</v>
      </c>
      <c r="O351">
        <v>6</v>
      </c>
      <c r="P351">
        <v>8</v>
      </c>
      <c r="Q351">
        <v>6</v>
      </c>
      <c r="R351">
        <v>6</v>
      </c>
      <c r="S351">
        <v>4</v>
      </c>
      <c r="T351">
        <v>6</v>
      </c>
      <c r="U351">
        <v>8</v>
      </c>
      <c r="V351">
        <v>8</v>
      </c>
      <c r="W351">
        <v>7</v>
      </c>
      <c r="X351">
        <v>2</v>
      </c>
      <c r="Y351">
        <v>7</v>
      </c>
      <c r="Z351">
        <v>2</v>
      </c>
      <c r="AA351">
        <v>2</v>
      </c>
      <c r="AB351">
        <v>6</v>
      </c>
      <c r="AC351">
        <v>6</v>
      </c>
      <c r="AD351">
        <v>7</v>
      </c>
      <c r="AE351">
        <v>5</v>
      </c>
      <c r="AF351">
        <v>5</v>
      </c>
      <c r="AG351">
        <v>1</v>
      </c>
      <c r="AH351">
        <v>6</v>
      </c>
      <c r="AI351">
        <v>9</v>
      </c>
      <c r="AJ351">
        <v>8</v>
      </c>
      <c r="AK351">
        <v>5</v>
      </c>
    </row>
    <row r="352" spans="2:37">
      <c r="B352">
        <v>10</v>
      </c>
      <c r="C352">
        <v>2</v>
      </c>
      <c r="D352">
        <v>6</v>
      </c>
      <c r="E352">
        <v>3</v>
      </c>
      <c r="F352">
        <v>8</v>
      </c>
      <c r="G352">
        <v>3</v>
      </c>
      <c r="H352">
        <v>9</v>
      </c>
      <c r="I352">
        <v>7</v>
      </c>
      <c r="J352">
        <v>3</v>
      </c>
      <c r="K352">
        <v>7</v>
      </c>
      <c r="L352">
        <v>6</v>
      </c>
      <c r="M352">
        <v>9</v>
      </c>
      <c r="N352">
        <v>3</v>
      </c>
      <c r="O352">
        <v>7</v>
      </c>
      <c r="P352">
        <v>8</v>
      </c>
      <c r="Q352">
        <v>5</v>
      </c>
      <c r="R352">
        <v>1</v>
      </c>
      <c r="S352">
        <v>6</v>
      </c>
      <c r="T352">
        <v>6</v>
      </c>
      <c r="U352">
        <v>8</v>
      </c>
      <c r="V352">
        <v>8</v>
      </c>
      <c r="W352">
        <v>9</v>
      </c>
      <c r="X352">
        <v>7</v>
      </c>
      <c r="Y352">
        <v>8</v>
      </c>
      <c r="Z352">
        <v>6</v>
      </c>
      <c r="AA352">
        <v>2</v>
      </c>
      <c r="AB352">
        <v>7</v>
      </c>
      <c r="AC352">
        <v>11</v>
      </c>
      <c r="AD352">
        <v>7</v>
      </c>
      <c r="AE352">
        <v>4</v>
      </c>
      <c r="AF352">
        <v>4</v>
      </c>
      <c r="AG352">
        <v>3</v>
      </c>
      <c r="AH352">
        <v>1</v>
      </c>
      <c r="AI352">
        <v>9</v>
      </c>
      <c r="AJ352">
        <v>8</v>
      </c>
      <c r="AK352">
        <v>8</v>
      </c>
    </row>
    <row r="353" spans="2:37">
      <c r="B353">
        <v>11</v>
      </c>
      <c r="C353">
        <v>9</v>
      </c>
      <c r="D353">
        <v>9</v>
      </c>
      <c r="E353">
        <v>3</v>
      </c>
      <c r="F353">
        <v>8</v>
      </c>
      <c r="G353">
        <v>3</v>
      </c>
      <c r="H353">
        <v>9</v>
      </c>
      <c r="I353">
        <v>4</v>
      </c>
      <c r="J353">
        <v>3</v>
      </c>
      <c r="K353">
        <v>8</v>
      </c>
      <c r="L353">
        <v>6</v>
      </c>
      <c r="M353">
        <v>9</v>
      </c>
      <c r="N353">
        <v>9</v>
      </c>
      <c r="O353">
        <v>7</v>
      </c>
      <c r="P353">
        <v>8</v>
      </c>
      <c r="Q353">
        <v>9</v>
      </c>
      <c r="R353">
        <v>8</v>
      </c>
      <c r="S353">
        <v>8</v>
      </c>
      <c r="T353">
        <v>6</v>
      </c>
      <c r="U353">
        <v>8</v>
      </c>
      <c r="V353">
        <v>3</v>
      </c>
      <c r="W353">
        <v>2</v>
      </c>
      <c r="X353">
        <v>5</v>
      </c>
      <c r="Y353">
        <v>6</v>
      </c>
      <c r="Z353">
        <v>2</v>
      </c>
      <c r="AA353">
        <v>2</v>
      </c>
      <c r="AB353">
        <v>6</v>
      </c>
      <c r="AC353">
        <v>9</v>
      </c>
      <c r="AD353">
        <v>7</v>
      </c>
      <c r="AE353">
        <v>4</v>
      </c>
      <c r="AF353">
        <v>1</v>
      </c>
      <c r="AG353">
        <v>3</v>
      </c>
      <c r="AH353">
        <v>1</v>
      </c>
      <c r="AI353">
        <v>6</v>
      </c>
      <c r="AJ353">
        <v>8</v>
      </c>
      <c r="AK353">
        <v>3</v>
      </c>
    </row>
    <row r="354" spans="2:37">
      <c r="B354">
        <v>5</v>
      </c>
      <c r="C354">
        <v>1</v>
      </c>
      <c r="D354">
        <v>6</v>
      </c>
      <c r="E354">
        <v>8</v>
      </c>
      <c r="F354">
        <v>8</v>
      </c>
      <c r="G354">
        <v>3</v>
      </c>
      <c r="H354">
        <v>9</v>
      </c>
      <c r="I354">
        <v>4</v>
      </c>
      <c r="J354">
        <v>3</v>
      </c>
      <c r="K354">
        <v>11</v>
      </c>
      <c r="L354">
        <v>7</v>
      </c>
      <c r="M354">
        <v>4</v>
      </c>
      <c r="N354">
        <v>6</v>
      </c>
      <c r="O354">
        <v>7</v>
      </c>
      <c r="P354">
        <v>8</v>
      </c>
      <c r="Q354">
        <v>9</v>
      </c>
      <c r="R354">
        <v>4</v>
      </c>
      <c r="S354">
        <v>8</v>
      </c>
      <c r="T354">
        <v>11</v>
      </c>
      <c r="U354">
        <v>9</v>
      </c>
      <c r="V354">
        <v>9</v>
      </c>
      <c r="W354">
        <v>2</v>
      </c>
      <c r="X354">
        <v>5</v>
      </c>
      <c r="Y354">
        <v>6</v>
      </c>
      <c r="Z354">
        <v>2</v>
      </c>
      <c r="AA354">
        <v>1</v>
      </c>
      <c r="AB354">
        <v>6</v>
      </c>
      <c r="AC354">
        <v>1</v>
      </c>
      <c r="AD354">
        <v>4</v>
      </c>
      <c r="AE354">
        <v>9</v>
      </c>
      <c r="AF354">
        <v>11</v>
      </c>
      <c r="AG354">
        <v>9</v>
      </c>
      <c r="AH354">
        <v>1</v>
      </c>
      <c r="AI354">
        <v>6</v>
      </c>
      <c r="AJ354">
        <v>8</v>
      </c>
      <c r="AK354">
        <v>2</v>
      </c>
    </row>
    <row r="355" spans="2:37">
      <c r="B355">
        <v>9</v>
      </c>
      <c r="C355">
        <v>8</v>
      </c>
      <c r="D355">
        <v>8</v>
      </c>
      <c r="E355">
        <v>8</v>
      </c>
      <c r="F355">
        <v>7</v>
      </c>
      <c r="G355">
        <v>9</v>
      </c>
      <c r="H355">
        <v>8</v>
      </c>
      <c r="I355">
        <v>4</v>
      </c>
      <c r="J355">
        <v>3</v>
      </c>
      <c r="K355">
        <v>9</v>
      </c>
      <c r="L355">
        <v>7</v>
      </c>
      <c r="M355">
        <v>3</v>
      </c>
      <c r="N355">
        <v>3</v>
      </c>
      <c r="O355">
        <v>6</v>
      </c>
      <c r="P355">
        <v>9</v>
      </c>
      <c r="Q355">
        <v>9</v>
      </c>
      <c r="R355">
        <v>4</v>
      </c>
      <c r="S355">
        <v>4</v>
      </c>
      <c r="T355">
        <v>10</v>
      </c>
      <c r="U355">
        <v>6</v>
      </c>
      <c r="V355">
        <v>9</v>
      </c>
      <c r="W355">
        <v>2</v>
      </c>
      <c r="X355">
        <v>5</v>
      </c>
      <c r="Y355">
        <v>6</v>
      </c>
      <c r="Z355">
        <v>2</v>
      </c>
      <c r="AA355">
        <v>1</v>
      </c>
      <c r="AB355">
        <v>6</v>
      </c>
      <c r="AC355">
        <v>8</v>
      </c>
      <c r="AD355">
        <v>4</v>
      </c>
      <c r="AE355">
        <v>9</v>
      </c>
      <c r="AF355">
        <v>11</v>
      </c>
      <c r="AG355">
        <v>6</v>
      </c>
      <c r="AH355">
        <v>1</v>
      </c>
      <c r="AI355">
        <v>6</v>
      </c>
      <c r="AJ355">
        <v>8</v>
      </c>
      <c r="AK355">
        <v>5</v>
      </c>
    </row>
    <row r="356" spans="2:37">
      <c r="B356">
        <v>9</v>
      </c>
      <c r="C356">
        <v>4</v>
      </c>
      <c r="D356">
        <v>4</v>
      </c>
      <c r="E356">
        <v>8</v>
      </c>
      <c r="F356">
        <v>7</v>
      </c>
      <c r="G356">
        <v>3</v>
      </c>
      <c r="H356">
        <v>6</v>
      </c>
      <c r="I356">
        <v>8</v>
      </c>
      <c r="J356">
        <v>8</v>
      </c>
      <c r="K356">
        <v>5</v>
      </c>
      <c r="L356">
        <v>1</v>
      </c>
      <c r="M356">
        <v>6</v>
      </c>
      <c r="N356">
        <v>11</v>
      </c>
      <c r="O356">
        <v>6</v>
      </c>
      <c r="P356">
        <v>9</v>
      </c>
      <c r="Q356">
        <v>11</v>
      </c>
      <c r="R356">
        <v>9</v>
      </c>
      <c r="S356">
        <v>1</v>
      </c>
      <c r="T356">
        <v>8</v>
      </c>
      <c r="U356">
        <v>8</v>
      </c>
      <c r="V356">
        <v>5</v>
      </c>
      <c r="W356">
        <v>5</v>
      </c>
      <c r="X356">
        <v>2</v>
      </c>
      <c r="Y356">
        <v>1</v>
      </c>
      <c r="Z356">
        <v>7</v>
      </c>
      <c r="AA356">
        <v>6</v>
      </c>
      <c r="AB356">
        <v>7</v>
      </c>
      <c r="AC356">
        <v>11</v>
      </c>
      <c r="AD356">
        <v>9</v>
      </c>
      <c r="AE356">
        <v>9</v>
      </c>
      <c r="AF356">
        <v>5</v>
      </c>
      <c r="AG356">
        <v>2</v>
      </c>
      <c r="AH356">
        <v>1</v>
      </c>
      <c r="AI356">
        <v>6</v>
      </c>
      <c r="AJ356">
        <v>8</v>
      </c>
      <c r="AK356">
        <v>5</v>
      </c>
    </row>
    <row r="357" spans="2:37">
      <c r="B357">
        <v>8</v>
      </c>
      <c r="C357">
        <v>4</v>
      </c>
      <c r="D357">
        <v>4</v>
      </c>
      <c r="E357">
        <v>6</v>
      </c>
      <c r="F357">
        <v>8</v>
      </c>
      <c r="G357">
        <v>3</v>
      </c>
      <c r="H357">
        <v>6</v>
      </c>
      <c r="I357">
        <v>8</v>
      </c>
      <c r="J357">
        <v>8</v>
      </c>
      <c r="K357">
        <v>5</v>
      </c>
      <c r="L357">
        <v>1</v>
      </c>
      <c r="M357">
        <v>6</v>
      </c>
      <c r="N357">
        <v>4</v>
      </c>
      <c r="O357">
        <v>6</v>
      </c>
      <c r="P357">
        <v>1</v>
      </c>
      <c r="Q357">
        <v>4</v>
      </c>
      <c r="R357">
        <v>3</v>
      </c>
      <c r="S357">
        <v>1</v>
      </c>
      <c r="T357">
        <v>9</v>
      </c>
      <c r="U357">
        <v>8</v>
      </c>
      <c r="V357">
        <v>5</v>
      </c>
      <c r="W357">
        <v>7</v>
      </c>
      <c r="X357">
        <v>2</v>
      </c>
      <c r="Y357">
        <v>1</v>
      </c>
      <c r="Z357">
        <v>6</v>
      </c>
      <c r="AA357">
        <v>6</v>
      </c>
      <c r="AB357">
        <v>9</v>
      </c>
      <c r="AC357">
        <v>9</v>
      </c>
      <c r="AD357">
        <v>7</v>
      </c>
      <c r="AE357">
        <v>3</v>
      </c>
      <c r="AF357">
        <v>5</v>
      </c>
      <c r="AG357">
        <v>1</v>
      </c>
      <c r="AH357">
        <v>1</v>
      </c>
      <c r="AI357">
        <v>6</v>
      </c>
      <c r="AJ357">
        <v>8</v>
      </c>
      <c r="AK357">
        <v>8</v>
      </c>
    </row>
    <row r="358" spans="2:37">
      <c r="B358">
        <v>11</v>
      </c>
      <c r="C358">
        <v>9</v>
      </c>
      <c r="D358">
        <v>1</v>
      </c>
      <c r="E358">
        <v>6</v>
      </c>
      <c r="F358">
        <v>7</v>
      </c>
      <c r="G358">
        <v>2</v>
      </c>
      <c r="H358">
        <v>9</v>
      </c>
      <c r="I358">
        <v>8</v>
      </c>
      <c r="J358">
        <v>8</v>
      </c>
      <c r="K358">
        <v>2</v>
      </c>
      <c r="L358">
        <v>1</v>
      </c>
      <c r="M358">
        <v>6</v>
      </c>
      <c r="N358">
        <v>4</v>
      </c>
      <c r="O358">
        <v>6</v>
      </c>
      <c r="P358">
        <v>1</v>
      </c>
      <c r="Q358">
        <v>2</v>
      </c>
      <c r="R358">
        <v>2</v>
      </c>
      <c r="S358">
        <v>7</v>
      </c>
      <c r="T358">
        <v>7</v>
      </c>
      <c r="U358">
        <v>9</v>
      </c>
      <c r="V358">
        <v>9</v>
      </c>
      <c r="W358">
        <v>5</v>
      </c>
      <c r="X358">
        <v>1</v>
      </c>
      <c r="Y358">
        <v>6</v>
      </c>
      <c r="Z358">
        <v>2</v>
      </c>
      <c r="AA358">
        <v>1</v>
      </c>
      <c r="AB358">
        <v>6</v>
      </c>
      <c r="AC358">
        <v>2</v>
      </c>
      <c r="AD358">
        <v>1</v>
      </c>
      <c r="AE358">
        <v>6</v>
      </c>
      <c r="AF358">
        <v>11</v>
      </c>
      <c r="AG358">
        <v>9</v>
      </c>
      <c r="AH358">
        <v>9</v>
      </c>
      <c r="AI358">
        <v>9</v>
      </c>
      <c r="AJ358">
        <v>8</v>
      </c>
      <c r="AK358">
        <v>3</v>
      </c>
    </row>
    <row r="359" spans="2:37">
      <c r="B359">
        <v>5</v>
      </c>
      <c r="C359">
        <v>2</v>
      </c>
      <c r="D359">
        <v>1</v>
      </c>
      <c r="E359">
        <v>6</v>
      </c>
      <c r="F359">
        <v>7</v>
      </c>
      <c r="G359">
        <v>3</v>
      </c>
      <c r="H359">
        <v>9</v>
      </c>
      <c r="I359">
        <v>8</v>
      </c>
      <c r="J359">
        <v>8</v>
      </c>
      <c r="K359">
        <v>2</v>
      </c>
      <c r="L359">
        <v>1</v>
      </c>
      <c r="M359">
        <v>6</v>
      </c>
      <c r="N359">
        <v>4</v>
      </c>
      <c r="O359">
        <v>6</v>
      </c>
      <c r="P359">
        <v>9</v>
      </c>
      <c r="Q359">
        <v>4</v>
      </c>
      <c r="R359">
        <v>2</v>
      </c>
      <c r="S359">
        <v>6</v>
      </c>
      <c r="T359">
        <v>7</v>
      </c>
      <c r="U359">
        <v>3</v>
      </c>
      <c r="V359">
        <v>9</v>
      </c>
      <c r="W359">
        <v>9</v>
      </c>
      <c r="X359">
        <v>9</v>
      </c>
      <c r="Y359">
        <v>4</v>
      </c>
      <c r="Z359">
        <v>2</v>
      </c>
      <c r="AA359">
        <v>1</v>
      </c>
      <c r="AB359">
        <v>6</v>
      </c>
      <c r="AC359">
        <v>6</v>
      </c>
      <c r="AD359">
        <v>8</v>
      </c>
      <c r="AE359">
        <v>8</v>
      </c>
      <c r="AF359">
        <v>4</v>
      </c>
      <c r="AG359">
        <v>2</v>
      </c>
      <c r="AH359">
        <v>6</v>
      </c>
      <c r="AI359">
        <v>9</v>
      </c>
      <c r="AJ359">
        <v>8</v>
      </c>
      <c r="AK359">
        <v>8</v>
      </c>
    </row>
    <row r="360" spans="2:37">
      <c r="B360">
        <v>11</v>
      </c>
      <c r="C360">
        <v>9</v>
      </c>
      <c r="D360">
        <v>9</v>
      </c>
      <c r="E360">
        <v>3</v>
      </c>
      <c r="F360">
        <v>7</v>
      </c>
      <c r="G360">
        <v>2</v>
      </c>
      <c r="H360">
        <v>9</v>
      </c>
      <c r="I360">
        <v>8</v>
      </c>
      <c r="J360">
        <v>5</v>
      </c>
      <c r="K360">
        <v>8</v>
      </c>
      <c r="L360">
        <v>4</v>
      </c>
      <c r="M360">
        <v>8</v>
      </c>
      <c r="N360">
        <v>11</v>
      </c>
      <c r="O360">
        <v>3</v>
      </c>
      <c r="P360">
        <v>9</v>
      </c>
      <c r="Q360">
        <v>10</v>
      </c>
      <c r="R360">
        <v>2</v>
      </c>
      <c r="S360">
        <v>1</v>
      </c>
      <c r="T360">
        <v>7</v>
      </c>
      <c r="U360">
        <v>3</v>
      </c>
      <c r="V360">
        <v>9</v>
      </c>
      <c r="W360">
        <v>2</v>
      </c>
      <c r="X360">
        <v>5</v>
      </c>
      <c r="Y360">
        <v>6</v>
      </c>
      <c r="Z360">
        <v>2</v>
      </c>
      <c r="AA360">
        <v>1</v>
      </c>
      <c r="AB360">
        <v>6</v>
      </c>
      <c r="AC360">
        <v>6</v>
      </c>
      <c r="AD360">
        <v>8</v>
      </c>
      <c r="AE360">
        <v>8</v>
      </c>
      <c r="AF360">
        <v>3</v>
      </c>
      <c r="AG360">
        <v>7</v>
      </c>
      <c r="AH360">
        <v>8</v>
      </c>
      <c r="AI360">
        <v>6</v>
      </c>
      <c r="AJ360">
        <v>8</v>
      </c>
      <c r="AK360">
        <v>8</v>
      </c>
    </row>
    <row r="361" spans="2:37">
      <c r="B361">
        <v>8</v>
      </c>
      <c r="C361">
        <v>4</v>
      </c>
      <c r="D361">
        <v>8</v>
      </c>
      <c r="E361">
        <v>3</v>
      </c>
      <c r="F361">
        <v>8</v>
      </c>
      <c r="G361">
        <v>2</v>
      </c>
      <c r="H361">
        <v>6</v>
      </c>
      <c r="I361">
        <v>7</v>
      </c>
      <c r="J361">
        <v>2</v>
      </c>
      <c r="K361">
        <v>6</v>
      </c>
      <c r="L361">
        <v>4</v>
      </c>
      <c r="M361">
        <v>3</v>
      </c>
      <c r="N361">
        <v>7</v>
      </c>
      <c r="O361">
        <v>3</v>
      </c>
      <c r="P361">
        <v>9</v>
      </c>
      <c r="Q361">
        <v>11</v>
      </c>
      <c r="R361">
        <v>9</v>
      </c>
      <c r="S361">
        <v>9</v>
      </c>
      <c r="T361">
        <v>7</v>
      </c>
      <c r="U361">
        <v>3</v>
      </c>
      <c r="V361">
        <v>9</v>
      </c>
      <c r="W361">
        <v>7</v>
      </c>
      <c r="X361">
        <v>6</v>
      </c>
      <c r="Y361">
        <v>9</v>
      </c>
      <c r="Z361">
        <v>2</v>
      </c>
      <c r="AA361">
        <v>1</v>
      </c>
      <c r="AB361">
        <v>6</v>
      </c>
      <c r="AC361">
        <v>9</v>
      </c>
      <c r="AD361">
        <v>8</v>
      </c>
      <c r="AE361">
        <v>8</v>
      </c>
      <c r="AF361">
        <v>8</v>
      </c>
      <c r="AG361">
        <v>7</v>
      </c>
      <c r="AH361">
        <v>8</v>
      </c>
      <c r="AI361">
        <v>6</v>
      </c>
      <c r="AJ361">
        <v>8</v>
      </c>
      <c r="AK361">
        <v>3</v>
      </c>
    </row>
    <row r="362" spans="2:37">
      <c r="B362">
        <v>9</v>
      </c>
      <c r="C362">
        <v>6</v>
      </c>
      <c r="D362">
        <v>9</v>
      </c>
      <c r="E362">
        <v>8</v>
      </c>
      <c r="F362">
        <v>7</v>
      </c>
      <c r="G362">
        <v>3</v>
      </c>
      <c r="H362">
        <v>6</v>
      </c>
      <c r="I362">
        <v>7</v>
      </c>
      <c r="J362">
        <v>2</v>
      </c>
      <c r="K362">
        <v>7</v>
      </c>
      <c r="L362">
        <v>2</v>
      </c>
      <c r="M362">
        <v>7</v>
      </c>
      <c r="N362">
        <v>7</v>
      </c>
      <c r="O362">
        <v>3</v>
      </c>
      <c r="P362">
        <v>1</v>
      </c>
      <c r="Q362">
        <v>8</v>
      </c>
      <c r="R362">
        <v>4</v>
      </c>
      <c r="S362">
        <v>8</v>
      </c>
      <c r="T362">
        <v>2</v>
      </c>
      <c r="U362">
        <v>2</v>
      </c>
      <c r="V362">
        <v>6</v>
      </c>
      <c r="W362">
        <v>2</v>
      </c>
      <c r="X362">
        <v>2</v>
      </c>
      <c r="Y362">
        <v>1</v>
      </c>
      <c r="Z362">
        <v>5</v>
      </c>
      <c r="AA362">
        <v>2</v>
      </c>
      <c r="AB362">
        <v>1</v>
      </c>
      <c r="AC362">
        <v>9</v>
      </c>
      <c r="AD362">
        <v>8</v>
      </c>
      <c r="AE362">
        <v>8</v>
      </c>
      <c r="AF362">
        <v>9</v>
      </c>
      <c r="AG362">
        <v>7</v>
      </c>
      <c r="AH362">
        <v>5</v>
      </c>
      <c r="AI362">
        <v>3</v>
      </c>
      <c r="AJ362">
        <v>8</v>
      </c>
      <c r="AK362">
        <v>3</v>
      </c>
    </row>
    <row r="363" spans="2:37">
      <c r="B363">
        <v>8</v>
      </c>
      <c r="C363">
        <v>4</v>
      </c>
      <c r="D363">
        <v>2</v>
      </c>
      <c r="E363">
        <v>6</v>
      </c>
      <c r="F363">
        <v>7</v>
      </c>
      <c r="G363">
        <v>3</v>
      </c>
      <c r="H363">
        <v>11</v>
      </c>
      <c r="I363">
        <v>4</v>
      </c>
      <c r="J363">
        <v>3</v>
      </c>
      <c r="K363">
        <v>1</v>
      </c>
      <c r="L363">
        <v>3</v>
      </c>
      <c r="M363">
        <v>1</v>
      </c>
      <c r="N363">
        <v>10</v>
      </c>
      <c r="O363">
        <v>2</v>
      </c>
      <c r="P363">
        <v>7</v>
      </c>
      <c r="Q363">
        <v>8</v>
      </c>
      <c r="R363">
        <v>4</v>
      </c>
      <c r="S363">
        <v>2</v>
      </c>
      <c r="T363">
        <v>4</v>
      </c>
      <c r="U363">
        <v>3</v>
      </c>
      <c r="V363">
        <v>1</v>
      </c>
      <c r="W363">
        <v>2</v>
      </c>
      <c r="X363">
        <v>1</v>
      </c>
      <c r="Y363">
        <v>6</v>
      </c>
      <c r="Z363">
        <v>5</v>
      </c>
      <c r="AA363">
        <v>2</v>
      </c>
      <c r="AB363">
        <v>6</v>
      </c>
      <c r="AC363">
        <v>9</v>
      </c>
      <c r="AD363">
        <v>8</v>
      </c>
      <c r="AE363">
        <v>5</v>
      </c>
      <c r="AF363">
        <v>3</v>
      </c>
      <c r="AG363">
        <v>6</v>
      </c>
      <c r="AH363">
        <v>9</v>
      </c>
      <c r="AI363">
        <v>6</v>
      </c>
      <c r="AJ363">
        <v>8</v>
      </c>
      <c r="AK363">
        <v>3</v>
      </c>
    </row>
    <row r="364" spans="2:37">
      <c r="B364">
        <v>6</v>
      </c>
      <c r="C364">
        <v>8</v>
      </c>
      <c r="D364">
        <v>3</v>
      </c>
      <c r="E364">
        <v>3</v>
      </c>
      <c r="F364">
        <v>7</v>
      </c>
      <c r="G364">
        <v>2</v>
      </c>
      <c r="H364">
        <v>8</v>
      </c>
      <c r="I364">
        <v>4</v>
      </c>
      <c r="J364">
        <v>8</v>
      </c>
      <c r="K364">
        <v>4</v>
      </c>
      <c r="L364">
        <v>3</v>
      </c>
      <c r="M364">
        <v>1</v>
      </c>
      <c r="N364">
        <v>10</v>
      </c>
      <c r="O364">
        <v>2</v>
      </c>
      <c r="P364">
        <v>7</v>
      </c>
      <c r="Q364">
        <v>11</v>
      </c>
      <c r="R364">
        <v>6</v>
      </c>
      <c r="S364">
        <v>9</v>
      </c>
      <c r="T364">
        <v>4</v>
      </c>
      <c r="U364">
        <v>3</v>
      </c>
      <c r="V364">
        <v>7</v>
      </c>
      <c r="W364">
        <v>6</v>
      </c>
      <c r="X364">
        <v>8</v>
      </c>
      <c r="Y364">
        <v>8</v>
      </c>
      <c r="Z364">
        <v>10</v>
      </c>
      <c r="AA364">
        <v>2</v>
      </c>
      <c r="AB364">
        <v>6</v>
      </c>
      <c r="AC364">
        <v>9</v>
      </c>
      <c r="AD364">
        <v>8</v>
      </c>
      <c r="AE364">
        <v>5</v>
      </c>
      <c r="AF364">
        <v>4</v>
      </c>
      <c r="AG364">
        <v>6</v>
      </c>
      <c r="AH364">
        <v>1</v>
      </c>
      <c r="AI364">
        <v>6</v>
      </c>
      <c r="AJ364">
        <v>7</v>
      </c>
      <c r="AK364">
        <v>2</v>
      </c>
    </row>
    <row r="365" spans="2:37">
      <c r="B365">
        <v>3</v>
      </c>
      <c r="C365">
        <v>6</v>
      </c>
      <c r="D365">
        <v>3</v>
      </c>
      <c r="E365">
        <v>3</v>
      </c>
      <c r="F365">
        <v>7</v>
      </c>
      <c r="G365">
        <v>8</v>
      </c>
      <c r="H365">
        <v>6</v>
      </c>
      <c r="I365">
        <v>4</v>
      </c>
      <c r="J365">
        <v>3</v>
      </c>
      <c r="K365">
        <v>10</v>
      </c>
      <c r="L365">
        <v>2</v>
      </c>
      <c r="M365">
        <v>6</v>
      </c>
      <c r="N365">
        <v>2</v>
      </c>
      <c r="O365">
        <v>2</v>
      </c>
      <c r="P365">
        <v>7</v>
      </c>
      <c r="Q365">
        <v>4</v>
      </c>
      <c r="R365">
        <v>3</v>
      </c>
      <c r="S365">
        <v>1</v>
      </c>
      <c r="T365">
        <v>4</v>
      </c>
      <c r="U365">
        <v>3</v>
      </c>
      <c r="V365">
        <v>4</v>
      </c>
      <c r="W365">
        <v>10</v>
      </c>
      <c r="X365">
        <v>1</v>
      </c>
      <c r="Y365">
        <v>6</v>
      </c>
      <c r="Z365">
        <v>10</v>
      </c>
      <c r="AA365">
        <v>1</v>
      </c>
      <c r="AB365">
        <v>1</v>
      </c>
      <c r="AC365">
        <v>8</v>
      </c>
      <c r="AD365">
        <v>4</v>
      </c>
      <c r="AE365">
        <v>8</v>
      </c>
      <c r="AF365">
        <v>4</v>
      </c>
      <c r="AG365">
        <v>6</v>
      </c>
      <c r="AH365">
        <v>1</v>
      </c>
      <c r="AI365">
        <v>6</v>
      </c>
      <c r="AJ365">
        <v>8</v>
      </c>
      <c r="AK365">
        <v>8</v>
      </c>
    </row>
    <row r="366" spans="2:37">
      <c r="B366">
        <v>11</v>
      </c>
      <c r="C366">
        <v>6</v>
      </c>
      <c r="D366">
        <v>4</v>
      </c>
      <c r="E366">
        <v>9</v>
      </c>
      <c r="F366">
        <v>7</v>
      </c>
      <c r="G366">
        <v>8</v>
      </c>
      <c r="H366">
        <v>6</v>
      </c>
      <c r="I366">
        <v>4</v>
      </c>
      <c r="J366">
        <v>5</v>
      </c>
      <c r="K366">
        <v>3</v>
      </c>
      <c r="L366">
        <v>6</v>
      </c>
      <c r="M366">
        <v>9</v>
      </c>
      <c r="N366">
        <v>5</v>
      </c>
      <c r="O366">
        <v>1</v>
      </c>
      <c r="P366">
        <v>6</v>
      </c>
      <c r="Q366">
        <v>8</v>
      </c>
      <c r="R366">
        <v>7</v>
      </c>
      <c r="S366">
        <v>8</v>
      </c>
      <c r="T366">
        <v>4</v>
      </c>
      <c r="U366">
        <v>6</v>
      </c>
      <c r="V366">
        <v>9</v>
      </c>
      <c r="W366">
        <v>4</v>
      </c>
      <c r="X366">
        <v>6</v>
      </c>
      <c r="Y366">
        <v>1</v>
      </c>
      <c r="Z366">
        <v>5</v>
      </c>
      <c r="AA366">
        <v>1</v>
      </c>
      <c r="AB366">
        <v>6</v>
      </c>
      <c r="AC366">
        <v>6</v>
      </c>
      <c r="AD366">
        <v>4</v>
      </c>
      <c r="AE366">
        <v>3</v>
      </c>
      <c r="AF366">
        <v>5</v>
      </c>
      <c r="AG366">
        <v>1</v>
      </c>
      <c r="AH366">
        <v>6</v>
      </c>
      <c r="AI366">
        <v>6</v>
      </c>
      <c r="AJ366">
        <v>8</v>
      </c>
      <c r="AK366">
        <v>5</v>
      </c>
    </row>
    <row r="367" spans="2:37">
      <c r="B367">
        <v>1</v>
      </c>
      <c r="C367">
        <v>6</v>
      </c>
      <c r="D367">
        <v>9</v>
      </c>
      <c r="E367">
        <v>6</v>
      </c>
      <c r="F367">
        <v>8</v>
      </c>
      <c r="G367">
        <v>5</v>
      </c>
      <c r="H367">
        <v>1</v>
      </c>
      <c r="I367">
        <v>9</v>
      </c>
      <c r="J367">
        <v>3</v>
      </c>
      <c r="K367">
        <v>5</v>
      </c>
      <c r="L367">
        <v>1</v>
      </c>
      <c r="M367">
        <v>6</v>
      </c>
      <c r="N367">
        <v>2</v>
      </c>
      <c r="O367">
        <v>5</v>
      </c>
      <c r="P367">
        <v>6</v>
      </c>
      <c r="Q367">
        <v>4</v>
      </c>
      <c r="R367">
        <v>6</v>
      </c>
      <c r="S367">
        <v>1</v>
      </c>
      <c r="T367">
        <v>10</v>
      </c>
      <c r="U367">
        <v>2</v>
      </c>
      <c r="V367">
        <v>7</v>
      </c>
      <c r="W367">
        <v>4</v>
      </c>
      <c r="X367">
        <v>6</v>
      </c>
      <c r="Y367">
        <v>9</v>
      </c>
      <c r="Z367">
        <v>2</v>
      </c>
      <c r="AA367">
        <v>5</v>
      </c>
      <c r="AB367">
        <v>6</v>
      </c>
      <c r="AC367">
        <v>10</v>
      </c>
      <c r="AD367">
        <v>5</v>
      </c>
      <c r="AE367">
        <v>6</v>
      </c>
      <c r="AF367">
        <v>2</v>
      </c>
      <c r="AG367">
        <v>5</v>
      </c>
      <c r="AH367">
        <v>6</v>
      </c>
      <c r="AI367">
        <v>6</v>
      </c>
      <c r="AJ367">
        <v>8</v>
      </c>
      <c r="AK367">
        <v>5</v>
      </c>
    </row>
    <row r="368" spans="2:37">
      <c r="B368">
        <v>7</v>
      </c>
      <c r="C368">
        <v>6</v>
      </c>
      <c r="D368">
        <v>9</v>
      </c>
      <c r="E368">
        <v>3</v>
      </c>
      <c r="F368">
        <v>7</v>
      </c>
      <c r="G368">
        <v>8</v>
      </c>
      <c r="H368">
        <v>3</v>
      </c>
      <c r="I368">
        <v>7</v>
      </c>
      <c r="J368">
        <v>8</v>
      </c>
      <c r="K368">
        <v>2</v>
      </c>
      <c r="L368">
        <v>5</v>
      </c>
      <c r="M368">
        <v>6</v>
      </c>
      <c r="N368">
        <v>2</v>
      </c>
      <c r="O368">
        <v>5</v>
      </c>
      <c r="P368">
        <v>6</v>
      </c>
      <c r="Q368">
        <v>5</v>
      </c>
      <c r="R368">
        <v>3</v>
      </c>
      <c r="S368">
        <v>6</v>
      </c>
      <c r="T368">
        <v>5</v>
      </c>
      <c r="U368">
        <v>1</v>
      </c>
      <c r="V368">
        <v>6</v>
      </c>
      <c r="W368">
        <v>2</v>
      </c>
      <c r="X368">
        <v>5</v>
      </c>
      <c r="Y368">
        <v>6</v>
      </c>
      <c r="Z368">
        <v>2</v>
      </c>
      <c r="AA368">
        <v>5</v>
      </c>
      <c r="AB368">
        <v>6</v>
      </c>
      <c r="AC368">
        <v>2</v>
      </c>
      <c r="AD368">
        <v>5</v>
      </c>
      <c r="AE368">
        <v>6</v>
      </c>
      <c r="AF368">
        <v>2</v>
      </c>
      <c r="AG368">
        <v>5</v>
      </c>
      <c r="AH368">
        <v>6</v>
      </c>
      <c r="AI368">
        <v>6</v>
      </c>
      <c r="AJ368">
        <v>8</v>
      </c>
      <c r="AK368">
        <v>5</v>
      </c>
    </row>
  </sheetData>
  <conditionalFormatting sqref="AN5:AY15">
    <cfRule type="top10" dxfId="331" priority="557" percent="1" rank="10"/>
  </conditionalFormatting>
  <conditionalFormatting sqref="AN5:AN15">
    <cfRule type="top10" dxfId="330" priority="549" percent="1" bottom="1" rank="10"/>
    <cfRule type="top10" dxfId="329" priority="556" percent="1" rank="10"/>
  </conditionalFormatting>
  <conditionalFormatting sqref="AO5:AO15">
    <cfRule type="top10" dxfId="328" priority="555" percent="1" rank="10"/>
  </conditionalFormatting>
  <conditionalFormatting sqref="AP5:AP15">
    <cfRule type="top10" dxfId="327" priority="554" percent="1" rank="10"/>
  </conditionalFormatting>
  <conditionalFormatting sqref="AQ5:AQ15">
    <cfRule type="top10" dxfId="326" priority="553" percent="1" rank="10"/>
  </conditionalFormatting>
  <conditionalFormatting sqref="AR5:AR15">
    <cfRule type="top10" dxfId="325" priority="552" percent="1" rank="10"/>
  </conditionalFormatting>
  <conditionalFormatting sqref="AS5:AS15">
    <cfRule type="top10" dxfId="324" priority="551" percent="1" rank="10"/>
  </conditionalFormatting>
  <conditionalFormatting sqref="AT5:AT15">
    <cfRule type="top10" dxfId="323" priority="550" percent="1" rank="10"/>
  </conditionalFormatting>
  <conditionalFormatting sqref="AO5:AO15">
    <cfRule type="top10" dxfId="322" priority="547" percent="1" bottom="1" rank="10"/>
    <cfRule type="top10" dxfId="321" priority="548" percent="1" rank="10"/>
  </conditionalFormatting>
  <conditionalFormatting sqref="AP5:AP15">
    <cfRule type="top10" dxfId="320" priority="545" percent="1" bottom="1" rank="10"/>
    <cfRule type="top10" dxfId="319" priority="546" percent="1" rank="10"/>
  </conditionalFormatting>
  <conditionalFormatting sqref="AQ5:AQ15">
    <cfRule type="top10" dxfId="318" priority="543" percent="1" bottom="1" rank="10"/>
    <cfRule type="top10" dxfId="317" priority="544" percent="1" rank="10"/>
  </conditionalFormatting>
  <conditionalFormatting sqref="AR5:AR15">
    <cfRule type="top10" dxfId="316" priority="541" percent="1" bottom="1" rank="10"/>
    <cfRule type="top10" dxfId="315" priority="542" percent="1" rank="10"/>
  </conditionalFormatting>
  <conditionalFormatting sqref="AS5:AS15">
    <cfRule type="top10" dxfId="314" priority="539" percent="1" bottom="1" rank="10"/>
    <cfRule type="top10" dxfId="313" priority="540" percent="1" rank="10"/>
  </conditionalFormatting>
  <conditionalFormatting sqref="AT5:AT15">
    <cfRule type="top10" dxfId="312" priority="537" percent="1" bottom="1" rank="10"/>
    <cfRule type="top10" dxfId="311" priority="538" percent="1" rank="10"/>
  </conditionalFormatting>
  <conditionalFormatting sqref="AU5:AU15">
    <cfRule type="top10" dxfId="310" priority="535" percent="1" bottom="1" rank="10"/>
    <cfRule type="top10" dxfId="309" priority="536" percent="1" rank="10"/>
  </conditionalFormatting>
  <conditionalFormatting sqref="AV5:AV15">
    <cfRule type="top10" dxfId="308" priority="533" percent="1" bottom="1" rank="10"/>
    <cfRule type="top10" dxfId="307" priority="534" percent="1" rank="10"/>
  </conditionalFormatting>
  <conditionalFormatting sqref="AW5:AW15">
    <cfRule type="top10" dxfId="306" priority="531" percent="1" bottom="1" rank="10"/>
    <cfRule type="top10" dxfId="305" priority="532" percent="1" rank="10"/>
  </conditionalFormatting>
  <conditionalFormatting sqref="AX5:AX15">
    <cfRule type="top10" dxfId="304" priority="529" percent="1" bottom="1" rank="10"/>
    <cfRule type="top10" dxfId="303" priority="530" percent="1" rank="10"/>
  </conditionalFormatting>
  <conditionalFormatting sqref="AY5:AY15">
    <cfRule type="top10" dxfId="302" priority="527" percent="1" bottom="1" rank="10"/>
    <cfRule type="top10" dxfId="301" priority="528" percent="1" rank="10"/>
  </conditionalFormatting>
  <conditionalFormatting sqref="AN19:AY29">
    <cfRule type="top10" dxfId="300" priority="526" percent="1" rank="10"/>
  </conditionalFormatting>
  <conditionalFormatting sqref="AN19:AN29">
    <cfRule type="top10" dxfId="299" priority="518" percent="1" bottom="1" rank="10"/>
    <cfRule type="top10" dxfId="298" priority="525" percent="1" rank="10"/>
  </conditionalFormatting>
  <conditionalFormatting sqref="AO19:AO29">
    <cfRule type="top10" dxfId="297" priority="524" percent="1" rank="10"/>
  </conditionalFormatting>
  <conditionalFormatting sqref="AP19:AP29">
    <cfRule type="top10" dxfId="296" priority="523" percent="1" rank="10"/>
  </conditionalFormatting>
  <conditionalFormatting sqref="AQ19:AQ29">
    <cfRule type="top10" dxfId="295" priority="522" percent="1" rank="10"/>
  </conditionalFormatting>
  <conditionalFormatting sqref="AR19:AR29">
    <cfRule type="top10" dxfId="294" priority="521" percent="1" rank="10"/>
  </conditionalFormatting>
  <conditionalFormatting sqref="AS19:AS29">
    <cfRule type="top10" dxfId="293" priority="520" percent="1" rank="10"/>
  </conditionalFormatting>
  <conditionalFormatting sqref="AT19:AT29">
    <cfRule type="top10" dxfId="292" priority="519" percent="1" rank="10"/>
  </conditionalFormatting>
  <conditionalFormatting sqref="AO19:AO29">
    <cfRule type="top10" dxfId="291" priority="516" percent="1" bottom="1" rank="10"/>
    <cfRule type="top10" dxfId="290" priority="517" percent="1" rank="10"/>
  </conditionalFormatting>
  <conditionalFormatting sqref="AP19:AP29">
    <cfRule type="top10" dxfId="289" priority="514" percent="1" bottom="1" rank="10"/>
    <cfRule type="top10" dxfId="288" priority="515" percent="1" rank="10"/>
  </conditionalFormatting>
  <conditionalFormatting sqref="AQ19:AQ29">
    <cfRule type="top10" dxfId="287" priority="512" percent="1" bottom="1" rank="10"/>
    <cfRule type="top10" dxfId="286" priority="513" percent="1" rank="10"/>
  </conditionalFormatting>
  <conditionalFormatting sqref="AR19:AR29">
    <cfRule type="top10" dxfId="285" priority="510" percent="1" bottom="1" rank="10"/>
    <cfRule type="top10" dxfId="284" priority="511" percent="1" rank="10"/>
  </conditionalFormatting>
  <conditionalFormatting sqref="AS19:AS29">
    <cfRule type="top10" dxfId="283" priority="508" percent="1" bottom="1" rank="10"/>
    <cfRule type="top10" dxfId="282" priority="509" percent="1" rank="10"/>
  </conditionalFormatting>
  <conditionalFormatting sqref="AT19:AT29">
    <cfRule type="top10" dxfId="281" priority="506" percent="1" bottom="1" rank="10"/>
    <cfRule type="top10" dxfId="280" priority="507" percent="1" rank="10"/>
  </conditionalFormatting>
  <conditionalFormatting sqref="AU19:AU29">
    <cfRule type="top10" dxfId="279" priority="504" percent="1" bottom="1" rank="10"/>
    <cfRule type="top10" dxfId="278" priority="505" percent="1" rank="10"/>
  </conditionalFormatting>
  <conditionalFormatting sqref="AV19:AV29">
    <cfRule type="top10" dxfId="277" priority="502" percent="1" bottom="1" rank="10"/>
    <cfRule type="top10" dxfId="276" priority="503" percent="1" rank="10"/>
  </conditionalFormatting>
  <conditionalFormatting sqref="AW19:AW29">
    <cfRule type="top10" dxfId="275" priority="500" percent="1" bottom="1" rank="10"/>
    <cfRule type="top10" dxfId="274" priority="501" percent="1" rank="10"/>
  </conditionalFormatting>
  <conditionalFormatting sqref="AX19:AX29">
    <cfRule type="top10" dxfId="273" priority="498" percent="1" bottom="1" rank="10"/>
    <cfRule type="top10" dxfId="272" priority="499" percent="1" rank="10"/>
  </conditionalFormatting>
  <conditionalFormatting sqref="AY19:AY29">
    <cfRule type="top10" dxfId="271" priority="496" percent="1" bottom="1" rank="10"/>
    <cfRule type="top10" dxfId="270" priority="497" percent="1" rank="10"/>
  </conditionalFormatting>
  <conditionalFormatting sqref="AN31:AY39">
    <cfRule type="top10" dxfId="269" priority="495" percent="1" rank="10"/>
  </conditionalFormatting>
  <conditionalFormatting sqref="AN31:AN39">
    <cfRule type="top10" dxfId="268" priority="487" percent="1" bottom="1" rank="10"/>
    <cfRule type="top10" dxfId="267" priority="494" percent="1" rank="10"/>
  </conditionalFormatting>
  <conditionalFormatting sqref="AO31:AO39">
    <cfRule type="top10" dxfId="266" priority="493" percent="1" rank="10"/>
  </conditionalFormatting>
  <conditionalFormatting sqref="AP31:AP39">
    <cfRule type="top10" dxfId="265" priority="492" percent="1" rank="10"/>
  </conditionalFormatting>
  <conditionalFormatting sqref="AQ31:AQ39">
    <cfRule type="top10" dxfId="264" priority="491" percent="1" rank="10"/>
  </conditionalFormatting>
  <conditionalFormatting sqref="AR31:AR39">
    <cfRule type="top10" dxfId="263" priority="490" percent="1" rank="10"/>
  </conditionalFormatting>
  <conditionalFormatting sqref="AS31:AS39">
    <cfRule type="top10" dxfId="262" priority="489" percent="1" rank="10"/>
  </conditionalFormatting>
  <conditionalFormatting sqref="AT31:AT39">
    <cfRule type="top10" dxfId="261" priority="488" percent="1" rank="10"/>
  </conditionalFormatting>
  <conditionalFormatting sqref="AO31:AO39">
    <cfRule type="top10" dxfId="260" priority="485" percent="1" bottom="1" rank="10"/>
    <cfRule type="top10" dxfId="259" priority="486" percent="1" rank="10"/>
  </conditionalFormatting>
  <conditionalFormatting sqref="AP31:AP39">
    <cfRule type="top10" dxfId="258" priority="483" percent="1" bottom="1" rank="10"/>
    <cfRule type="top10" dxfId="257" priority="484" percent="1" rank="10"/>
  </conditionalFormatting>
  <conditionalFormatting sqref="AQ31:AQ39">
    <cfRule type="top10" dxfId="256" priority="481" percent="1" bottom="1" rank="10"/>
    <cfRule type="top10" dxfId="255" priority="482" percent="1" rank="10"/>
  </conditionalFormatting>
  <conditionalFormatting sqref="AR31:AR39">
    <cfRule type="top10" dxfId="254" priority="479" percent="1" bottom="1" rank="10"/>
    <cfRule type="top10" dxfId="253" priority="480" percent="1" rank="10"/>
  </conditionalFormatting>
  <conditionalFormatting sqref="AS31:AS39">
    <cfRule type="top10" dxfId="252" priority="477" percent="1" bottom="1" rank="10"/>
    <cfRule type="top10" dxfId="251" priority="478" percent="1" rank="10"/>
  </conditionalFormatting>
  <conditionalFormatting sqref="AT31:AT39">
    <cfRule type="top10" dxfId="250" priority="475" percent="1" bottom="1" rank="10"/>
    <cfRule type="top10" dxfId="249" priority="476" percent="1" rank="10"/>
  </conditionalFormatting>
  <conditionalFormatting sqref="AU31:AU39">
    <cfRule type="top10" dxfId="248" priority="473" percent="1" bottom="1" rank="10"/>
    <cfRule type="top10" dxfId="247" priority="474" percent="1" rank="10"/>
  </conditionalFormatting>
  <conditionalFormatting sqref="AV31:AV39">
    <cfRule type="top10" dxfId="246" priority="471" percent="1" bottom="1" rank="10"/>
    <cfRule type="top10" dxfId="245" priority="472" percent="1" rank="10"/>
  </conditionalFormatting>
  <conditionalFormatting sqref="AW31:AW39">
    <cfRule type="top10" dxfId="244" priority="469" percent="1" bottom="1" rank="10"/>
    <cfRule type="top10" dxfId="243" priority="470" percent="1" rank="10"/>
  </conditionalFormatting>
  <conditionalFormatting sqref="AX31:AX39">
    <cfRule type="top10" dxfId="242" priority="467" percent="1" bottom="1" rank="10"/>
    <cfRule type="top10" dxfId="241" priority="468" percent="1" rank="10"/>
  </conditionalFormatting>
  <conditionalFormatting sqref="AY31:AY39">
    <cfRule type="top10" dxfId="240" priority="465" percent="1" bottom="1" rank="10"/>
    <cfRule type="top10" dxfId="239" priority="466" percent="1" rank="10"/>
  </conditionalFormatting>
  <conditionalFormatting sqref="AN48:AY58">
    <cfRule type="top10" dxfId="238" priority="464" percent="1" rank="10"/>
  </conditionalFormatting>
  <conditionalFormatting sqref="AN48:AN58">
    <cfRule type="top10" dxfId="237" priority="456" percent="1" bottom="1" rank="10"/>
    <cfRule type="top10" dxfId="236" priority="463" percent="1" rank="10"/>
  </conditionalFormatting>
  <conditionalFormatting sqref="AO48:AO58">
    <cfRule type="top10" dxfId="235" priority="462" percent="1" rank="10"/>
  </conditionalFormatting>
  <conditionalFormatting sqref="AP48:AP58">
    <cfRule type="top10" dxfId="234" priority="461" percent="1" rank="10"/>
  </conditionalFormatting>
  <conditionalFormatting sqref="AQ48:AQ58">
    <cfRule type="top10" dxfId="233" priority="460" percent="1" rank="10"/>
  </conditionalFormatting>
  <conditionalFormatting sqref="AR48:AR58">
    <cfRule type="top10" dxfId="232" priority="459" percent="1" rank="10"/>
  </conditionalFormatting>
  <conditionalFormatting sqref="AS48:AS58">
    <cfRule type="top10" dxfId="231" priority="458" percent="1" rank="10"/>
  </conditionalFormatting>
  <conditionalFormatting sqref="AT48:AT58">
    <cfRule type="top10" dxfId="230" priority="457" percent="1" rank="10"/>
  </conditionalFormatting>
  <conditionalFormatting sqref="AO48:AO58">
    <cfRule type="top10" dxfId="229" priority="454" percent="1" bottom="1" rank="10"/>
    <cfRule type="top10" dxfId="228" priority="455" percent="1" rank="10"/>
  </conditionalFormatting>
  <conditionalFormatting sqref="AP48:AP58">
    <cfRule type="top10" dxfId="227" priority="452" percent="1" bottom="1" rank="10"/>
    <cfRule type="top10" dxfId="226" priority="453" percent="1" rank="10"/>
  </conditionalFormatting>
  <conditionalFormatting sqref="AQ48:AQ58">
    <cfRule type="top10" dxfId="225" priority="450" percent="1" bottom="1" rank="10"/>
    <cfRule type="top10" dxfId="224" priority="451" percent="1" rank="10"/>
  </conditionalFormatting>
  <conditionalFormatting sqref="AR48:AR58">
    <cfRule type="top10" dxfId="223" priority="448" percent="1" bottom="1" rank="10"/>
    <cfRule type="top10" dxfId="222" priority="449" percent="1" rank="10"/>
  </conditionalFormatting>
  <conditionalFormatting sqref="AS48:AS58">
    <cfRule type="top10" dxfId="221" priority="446" percent="1" bottom="1" rank="10"/>
    <cfRule type="top10" dxfId="220" priority="447" percent="1" rank="10"/>
  </conditionalFormatting>
  <conditionalFormatting sqref="AT48:AT58">
    <cfRule type="top10" dxfId="219" priority="444" percent="1" bottom="1" rank="10"/>
    <cfRule type="top10" dxfId="218" priority="445" percent="1" rank="10"/>
  </conditionalFormatting>
  <conditionalFormatting sqref="AU48:AU58">
    <cfRule type="top10" dxfId="217" priority="442" percent="1" bottom="1" rank="10"/>
    <cfRule type="top10" dxfId="216" priority="443" percent="1" rank="10"/>
  </conditionalFormatting>
  <conditionalFormatting sqref="AV48:AV58">
    <cfRule type="top10" dxfId="215" priority="440" percent="1" bottom="1" rank="10"/>
    <cfRule type="top10" dxfId="214" priority="441" percent="1" rank="10"/>
  </conditionalFormatting>
  <conditionalFormatting sqref="AW48:AW58">
    <cfRule type="top10" dxfId="213" priority="438" percent="1" bottom="1" rank="10"/>
    <cfRule type="top10" dxfId="212" priority="439" percent="1" rank="10"/>
  </conditionalFormatting>
  <conditionalFormatting sqref="AX48:AX58">
    <cfRule type="top10" dxfId="211" priority="436" percent="1" bottom="1" rank="10"/>
    <cfRule type="top10" dxfId="210" priority="437" percent="1" rank="10"/>
  </conditionalFormatting>
  <conditionalFormatting sqref="AY48:AY58">
    <cfRule type="top10" dxfId="209" priority="434" percent="1" bottom="1" rank="10"/>
    <cfRule type="top10" dxfId="208" priority="435" percent="1" rank="10"/>
  </conditionalFormatting>
  <conditionalFormatting sqref="AN62:AY72">
    <cfRule type="top10" dxfId="207" priority="433" percent="1" rank="10"/>
  </conditionalFormatting>
  <conditionalFormatting sqref="AN62:AN72">
    <cfRule type="top10" dxfId="206" priority="425" percent="1" bottom="1" rank="10"/>
    <cfRule type="top10" dxfId="205" priority="432" percent="1" rank="10"/>
  </conditionalFormatting>
  <conditionalFormatting sqref="AO62:AO72">
    <cfRule type="top10" dxfId="204" priority="431" percent="1" rank="10"/>
  </conditionalFormatting>
  <conditionalFormatting sqref="AP62:AP72">
    <cfRule type="top10" dxfId="203" priority="430" percent="1" rank="10"/>
  </conditionalFormatting>
  <conditionalFormatting sqref="AQ62:AQ72">
    <cfRule type="top10" dxfId="202" priority="429" percent="1" rank="10"/>
  </conditionalFormatting>
  <conditionalFormatting sqref="AR62:AR72">
    <cfRule type="top10" dxfId="201" priority="428" percent="1" rank="10"/>
  </conditionalFormatting>
  <conditionalFormatting sqref="AS62:AS72">
    <cfRule type="top10" dxfId="200" priority="427" percent="1" rank="10"/>
  </conditionalFormatting>
  <conditionalFormatting sqref="AT62:AT72">
    <cfRule type="top10" dxfId="199" priority="426" percent="1" rank="10"/>
  </conditionalFormatting>
  <conditionalFormatting sqref="AO62:AO72">
    <cfRule type="top10" dxfId="198" priority="423" percent="1" bottom="1" rank="10"/>
    <cfRule type="top10" dxfId="197" priority="424" percent="1" rank="10"/>
  </conditionalFormatting>
  <conditionalFormatting sqref="AP62:AP72">
    <cfRule type="top10" dxfId="196" priority="421" percent="1" bottom="1" rank="10"/>
    <cfRule type="top10" dxfId="195" priority="422" percent="1" rank="10"/>
  </conditionalFormatting>
  <conditionalFormatting sqref="AQ62:AQ72">
    <cfRule type="top10" dxfId="194" priority="419" percent="1" bottom="1" rank="10"/>
    <cfRule type="top10" dxfId="193" priority="420" percent="1" rank="10"/>
  </conditionalFormatting>
  <conditionalFormatting sqref="AR62:AR72">
    <cfRule type="top10" dxfId="192" priority="417" percent="1" bottom="1" rank="10"/>
    <cfRule type="top10" dxfId="191" priority="418" percent="1" rank="10"/>
  </conditionalFormatting>
  <conditionalFormatting sqref="AS62:AS72">
    <cfRule type="top10" dxfId="190" priority="415" percent="1" bottom="1" rank="10"/>
    <cfRule type="top10" dxfId="189" priority="416" percent="1" rank="10"/>
  </conditionalFormatting>
  <conditionalFormatting sqref="AT62:AT72">
    <cfRule type="top10" dxfId="188" priority="413" percent="1" bottom="1" rank="10"/>
    <cfRule type="top10" dxfId="187" priority="414" percent="1" rank="10"/>
  </conditionalFormatting>
  <conditionalFormatting sqref="AU62:AU72">
    <cfRule type="top10" dxfId="186" priority="411" percent="1" bottom="1" rank="10"/>
    <cfRule type="top10" dxfId="185" priority="412" percent="1" rank="10"/>
  </conditionalFormatting>
  <conditionalFormatting sqref="AV62:AV72">
    <cfRule type="top10" dxfId="184" priority="409" percent="1" bottom="1" rank="10"/>
    <cfRule type="top10" dxfId="183" priority="410" percent="1" rank="10"/>
  </conditionalFormatting>
  <conditionalFormatting sqref="AW62:AW72">
    <cfRule type="top10" dxfId="182" priority="407" percent="1" bottom="1" rank="10"/>
    <cfRule type="top10" dxfId="181" priority="408" percent="1" rank="10"/>
  </conditionalFormatting>
  <conditionalFormatting sqref="AX62:AX72">
    <cfRule type="top10" dxfId="180" priority="405" percent="1" bottom="1" rank="10"/>
    <cfRule type="top10" dxfId="179" priority="406" percent="1" rank="10"/>
  </conditionalFormatting>
  <conditionalFormatting sqref="AY62:AY72">
    <cfRule type="top10" dxfId="178" priority="403" percent="1" bottom="1" rank="10"/>
    <cfRule type="top10" dxfId="177" priority="404" percent="1" rank="10"/>
  </conditionalFormatting>
  <conditionalFormatting sqref="AN74:AY82">
    <cfRule type="top10" dxfId="176" priority="402" percent="1" rank="10"/>
  </conditionalFormatting>
  <conditionalFormatting sqref="AN74:AN82">
    <cfRule type="top10" dxfId="175" priority="394" percent="1" bottom="1" rank="10"/>
    <cfRule type="top10" dxfId="174" priority="401" percent="1" rank="10"/>
  </conditionalFormatting>
  <conditionalFormatting sqref="AO74:AO82">
    <cfRule type="top10" dxfId="173" priority="400" percent="1" rank="10"/>
  </conditionalFormatting>
  <conditionalFormatting sqref="AP74:AP82">
    <cfRule type="top10" dxfId="172" priority="399" percent="1" rank="10"/>
  </conditionalFormatting>
  <conditionalFormatting sqref="AQ74:AQ82">
    <cfRule type="top10" dxfId="171" priority="398" percent="1" rank="10"/>
  </conditionalFormatting>
  <conditionalFormatting sqref="AR74:AR82">
    <cfRule type="top10" dxfId="170" priority="397" percent="1" rank="10"/>
  </conditionalFormatting>
  <conditionalFormatting sqref="AS74:AS82">
    <cfRule type="top10" dxfId="169" priority="396" percent="1" rank="10"/>
  </conditionalFormatting>
  <conditionalFormatting sqref="AT74:AT82">
    <cfRule type="top10" dxfId="168" priority="395" percent="1" rank="10"/>
  </conditionalFormatting>
  <conditionalFormatting sqref="AO74:AO82">
    <cfRule type="top10" dxfId="167" priority="392" percent="1" bottom="1" rank="10"/>
    <cfRule type="top10" dxfId="166" priority="393" percent="1" rank="10"/>
  </conditionalFormatting>
  <conditionalFormatting sqref="AP74:AP82">
    <cfRule type="top10" dxfId="165" priority="390" percent="1" bottom="1" rank="10"/>
    <cfRule type="top10" dxfId="164" priority="391" percent="1" rank="10"/>
  </conditionalFormatting>
  <conditionalFormatting sqref="AQ74:AQ82">
    <cfRule type="top10" dxfId="163" priority="388" percent="1" bottom="1" rank="10"/>
    <cfRule type="top10" dxfId="162" priority="389" percent="1" rank="10"/>
  </conditionalFormatting>
  <conditionalFormatting sqref="AR74:AR82">
    <cfRule type="top10" dxfId="161" priority="386" percent="1" bottom="1" rank="10"/>
    <cfRule type="top10" dxfId="160" priority="387" percent="1" rank="10"/>
  </conditionalFormatting>
  <conditionalFormatting sqref="AS74:AS82">
    <cfRule type="top10" dxfId="159" priority="384" percent="1" bottom="1" rank="10"/>
    <cfRule type="top10" dxfId="158" priority="385" percent="1" rank="10"/>
  </conditionalFormatting>
  <conditionalFormatting sqref="AT74:AT82">
    <cfRule type="top10" dxfId="157" priority="382" percent="1" bottom="1" rank="10"/>
    <cfRule type="top10" dxfId="156" priority="383" percent="1" rank="10"/>
  </conditionalFormatting>
  <conditionalFormatting sqref="AU74:AU82">
    <cfRule type="top10" dxfId="155" priority="380" percent="1" bottom="1" rank="10"/>
    <cfRule type="top10" dxfId="154" priority="381" percent="1" rank="10"/>
  </conditionalFormatting>
  <conditionalFormatting sqref="AV74:AV82">
    <cfRule type="top10" dxfId="153" priority="378" percent="1" bottom="1" rank="10"/>
    <cfRule type="top10" dxfId="152" priority="379" percent="1" rank="10"/>
  </conditionalFormatting>
  <conditionalFormatting sqref="AW74:AW82">
    <cfRule type="top10" dxfId="151" priority="376" percent="1" bottom="1" rank="10"/>
    <cfRule type="top10" dxfId="150" priority="377" percent="1" rank="10"/>
  </conditionalFormatting>
  <conditionalFormatting sqref="AX74:AX82">
    <cfRule type="top10" dxfId="149" priority="374" percent="1" bottom="1" rank="10"/>
    <cfRule type="top10" dxfId="148" priority="375" percent="1" rank="10"/>
  </conditionalFormatting>
  <conditionalFormatting sqref="AY74:AY82">
    <cfRule type="top10" dxfId="147" priority="372" percent="1" bottom="1" rank="10"/>
    <cfRule type="top10" dxfId="146" priority="373" percent="1" rank="10"/>
  </conditionalFormatting>
  <conditionalFormatting sqref="CF6:CF14">
    <cfRule type="top10" dxfId="145" priority="370" percent="1" bottom="1" rank="10"/>
    <cfRule type="top10" dxfId="144" priority="371" percent="1" rank="10"/>
  </conditionalFormatting>
  <conditionalFormatting sqref="CE6:CE16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:BS42">
    <cfRule type="cellIs" dxfId="143" priority="249" operator="greaterThan">
      <formula>1.01</formula>
    </cfRule>
    <cfRule type="cellIs" dxfId="142" priority="250" operator="lessThan">
      <formula>0.99</formula>
    </cfRule>
  </conditionalFormatting>
  <conditionalFormatting sqref="BT34:BT42">
    <cfRule type="cellIs" dxfId="141" priority="247" operator="greaterThan">
      <formula>1.01</formula>
    </cfRule>
    <cfRule type="cellIs" dxfId="140" priority="248" operator="lessThan">
      <formula>0.99</formula>
    </cfRule>
  </conditionalFormatting>
  <conditionalFormatting sqref="BU34:BU42">
    <cfRule type="cellIs" dxfId="139" priority="245" operator="greaterThan">
      <formula>1.01</formula>
    </cfRule>
    <cfRule type="cellIs" dxfId="138" priority="246" operator="lessThan">
      <formula>0.99</formula>
    </cfRule>
  </conditionalFormatting>
  <conditionalFormatting sqref="BV34:BV42">
    <cfRule type="cellIs" dxfId="137" priority="243" operator="greaterThan">
      <formula>1.01</formula>
    </cfRule>
    <cfRule type="cellIs" dxfId="136" priority="244" operator="lessThan">
      <formula>0.99</formula>
    </cfRule>
  </conditionalFormatting>
  <conditionalFormatting sqref="BW34:BW42">
    <cfRule type="cellIs" dxfId="135" priority="241" operator="greaterThan">
      <formula>1.01</formula>
    </cfRule>
    <cfRule type="cellIs" dxfId="134" priority="242" operator="lessThan">
      <formula>0.99</formula>
    </cfRule>
  </conditionalFormatting>
  <conditionalFormatting sqref="BX34:BX42">
    <cfRule type="cellIs" dxfId="133" priority="239" operator="greaterThan">
      <formula>1.01</formula>
    </cfRule>
    <cfRule type="cellIs" dxfId="132" priority="240" operator="lessThan">
      <formula>0.99</formula>
    </cfRule>
  </conditionalFormatting>
  <conditionalFormatting sqref="BY34:BY42">
    <cfRule type="cellIs" dxfId="131" priority="237" operator="greaterThan">
      <formula>1.01</formula>
    </cfRule>
    <cfRule type="cellIs" dxfId="130" priority="238" operator="lessThan">
      <formula>0.99</formula>
    </cfRule>
  </conditionalFormatting>
  <conditionalFormatting sqref="BZ34:BZ42">
    <cfRule type="cellIs" dxfId="129" priority="235" operator="greaterThan">
      <formula>1.01</formula>
    </cfRule>
    <cfRule type="cellIs" dxfId="128" priority="236" operator="lessThan">
      <formula>0.99</formula>
    </cfRule>
  </conditionalFormatting>
  <conditionalFormatting sqref="CA34:CA42">
    <cfRule type="cellIs" dxfId="127" priority="233" operator="greaterThan">
      <formula>1.01</formula>
    </cfRule>
    <cfRule type="cellIs" dxfId="126" priority="234" operator="lessThan">
      <formula>0.99</formula>
    </cfRule>
  </conditionalFormatting>
  <conditionalFormatting sqref="CB34:CB42">
    <cfRule type="cellIs" dxfId="125" priority="231" operator="greaterThan">
      <formula>1.01</formula>
    </cfRule>
    <cfRule type="cellIs" dxfId="124" priority="232" operator="lessThan">
      <formula>0.99</formula>
    </cfRule>
  </conditionalFormatting>
  <conditionalFormatting sqref="CC34:CC42">
    <cfRule type="cellIs" dxfId="123" priority="229" operator="greaterThan">
      <formula>1.01</formula>
    </cfRule>
    <cfRule type="cellIs" dxfId="122" priority="230" operator="lessThan">
      <formula>0.99</formula>
    </cfRule>
  </conditionalFormatting>
  <conditionalFormatting sqref="CD34:CD42">
    <cfRule type="cellIs" dxfId="121" priority="227" operator="greaterThan">
      <formula>1.01</formula>
    </cfRule>
    <cfRule type="cellIs" dxfId="120" priority="228" operator="lessThan">
      <formula>0.99</formula>
    </cfRule>
  </conditionalFormatting>
  <conditionalFormatting sqref="CE21:CE2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:BS29">
    <cfRule type="cellIs" dxfId="119" priority="200" operator="greaterThan">
      <formula>1.01</formula>
    </cfRule>
    <cfRule type="cellIs" dxfId="118" priority="201" operator="lessThan">
      <formula>0.99</formula>
    </cfRule>
  </conditionalFormatting>
  <conditionalFormatting sqref="BT21:BT29">
    <cfRule type="cellIs" dxfId="117" priority="198" operator="greaterThan">
      <formula>1.01</formula>
    </cfRule>
    <cfRule type="cellIs" dxfId="116" priority="199" operator="lessThan">
      <formula>0.99</formula>
    </cfRule>
  </conditionalFormatting>
  <conditionalFormatting sqref="BU21:BU29">
    <cfRule type="cellIs" dxfId="115" priority="196" operator="greaterThan">
      <formula>1.01</formula>
    </cfRule>
    <cfRule type="cellIs" dxfId="114" priority="197" operator="lessThan">
      <formula>0.99</formula>
    </cfRule>
  </conditionalFormatting>
  <conditionalFormatting sqref="BV21:BV29">
    <cfRule type="cellIs" dxfId="113" priority="194" operator="greaterThan">
      <formula>1.01</formula>
    </cfRule>
    <cfRule type="cellIs" dxfId="112" priority="195" operator="lessThan">
      <formula>0.99</formula>
    </cfRule>
  </conditionalFormatting>
  <conditionalFormatting sqref="BW21:BW29">
    <cfRule type="cellIs" dxfId="111" priority="192" operator="greaterThan">
      <formula>1.01</formula>
    </cfRule>
    <cfRule type="cellIs" dxfId="110" priority="193" operator="lessThan">
      <formula>0.99</formula>
    </cfRule>
  </conditionalFormatting>
  <conditionalFormatting sqref="BX21:BX29">
    <cfRule type="cellIs" dxfId="109" priority="190" operator="greaterThan">
      <formula>1.01</formula>
    </cfRule>
    <cfRule type="cellIs" dxfId="108" priority="191" operator="lessThan">
      <formula>0.99</formula>
    </cfRule>
  </conditionalFormatting>
  <conditionalFormatting sqref="BY21:BY29">
    <cfRule type="cellIs" dxfId="107" priority="188" operator="greaterThan">
      <formula>1.01</formula>
    </cfRule>
    <cfRule type="cellIs" dxfId="106" priority="189" operator="lessThan">
      <formula>0.99</formula>
    </cfRule>
  </conditionalFormatting>
  <conditionalFormatting sqref="BZ21:BZ29">
    <cfRule type="cellIs" dxfId="105" priority="186" operator="greaterThan">
      <formula>1.01</formula>
    </cfRule>
    <cfRule type="cellIs" dxfId="104" priority="187" operator="lessThan">
      <formula>0.99</formula>
    </cfRule>
  </conditionalFormatting>
  <conditionalFormatting sqref="CA21:CA29">
    <cfRule type="cellIs" dxfId="103" priority="184" operator="greaterThan">
      <formula>1.01</formula>
    </cfRule>
    <cfRule type="cellIs" dxfId="102" priority="185" operator="lessThan">
      <formula>0.99</formula>
    </cfRule>
  </conditionalFormatting>
  <conditionalFormatting sqref="CB21:CB29">
    <cfRule type="cellIs" dxfId="101" priority="182" operator="greaterThan">
      <formula>1.01</formula>
    </cfRule>
    <cfRule type="cellIs" dxfId="100" priority="183" operator="lessThan">
      <formula>0.99</formula>
    </cfRule>
  </conditionalFormatting>
  <conditionalFormatting sqref="CC21:CC29">
    <cfRule type="cellIs" dxfId="99" priority="180" operator="greaterThan">
      <formula>1.01</formula>
    </cfRule>
    <cfRule type="cellIs" dxfId="98" priority="181" operator="lessThan">
      <formula>0.99</formula>
    </cfRule>
  </conditionalFormatting>
  <conditionalFormatting sqref="CD21:CD29">
    <cfRule type="cellIs" dxfId="97" priority="178" operator="greaterThan">
      <formula>1.01</formula>
    </cfRule>
    <cfRule type="cellIs" dxfId="96" priority="179" operator="lessThan">
      <formula>0.99</formula>
    </cfRule>
  </conditionalFormatting>
  <conditionalFormatting sqref="BS6:BS16">
    <cfRule type="cellIs" dxfId="95" priority="176" operator="lessThan">
      <formula>0.99</formula>
    </cfRule>
    <cfRule type="cellIs" dxfId="94" priority="177" operator="greaterThan">
      <formula>1.01</formula>
    </cfRule>
  </conditionalFormatting>
  <conditionalFormatting sqref="BT6:BT16">
    <cfRule type="cellIs" dxfId="93" priority="174" operator="lessThan">
      <formula>0.99</formula>
    </cfRule>
    <cfRule type="cellIs" dxfId="92" priority="175" operator="greaterThan">
      <formula>1.01</formula>
    </cfRule>
  </conditionalFormatting>
  <conditionalFormatting sqref="BU6:BU16">
    <cfRule type="cellIs" dxfId="91" priority="172" operator="lessThan">
      <formula>0.99</formula>
    </cfRule>
    <cfRule type="cellIs" dxfId="90" priority="173" operator="greaterThan">
      <formula>1.01</formula>
    </cfRule>
  </conditionalFormatting>
  <conditionalFormatting sqref="BV6:BV16">
    <cfRule type="cellIs" dxfId="89" priority="170" operator="lessThan">
      <formula>0.99</formula>
    </cfRule>
    <cfRule type="cellIs" dxfId="88" priority="171" operator="greaterThan">
      <formula>1.01</formula>
    </cfRule>
  </conditionalFormatting>
  <conditionalFormatting sqref="BW6:BW16">
    <cfRule type="cellIs" dxfId="87" priority="168" operator="lessThan">
      <formula>0.99</formula>
    </cfRule>
    <cfRule type="cellIs" dxfId="86" priority="169" operator="greaterThan">
      <formula>1.01</formula>
    </cfRule>
  </conditionalFormatting>
  <conditionalFormatting sqref="BX6:BX16">
    <cfRule type="cellIs" dxfId="85" priority="166" operator="lessThan">
      <formula>0.99</formula>
    </cfRule>
    <cfRule type="cellIs" dxfId="84" priority="167" operator="greaterThan">
      <formula>1.01</formula>
    </cfRule>
  </conditionalFormatting>
  <conditionalFormatting sqref="BY6:BY16">
    <cfRule type="cellIs" dxfId="83" priority="164" operator="lessThan">
      <formula>0.99</formula>
    </cfRule>
    <cfRule type="cellIs" dxfId="82" priority="165" operator="greaterThan">
      <formula>1.01</formula>
    </cfRule>
  </conditionalFormatting>
  <conditionalFormatting sqref="BZ6:BZ16">
    <cfRule type="cellIs" dxfId="81" priority="162" operator="lessThan">
      <formula>0.99</formula>
    </cfRule>
    <cfRule type="cellIs" dxfId="80" priority="163" operator="greaterThan">
      <formula>1.01</formula>
    </cfRule>
  </conditionalFormatting>
  <conditionalFormatting sqref="CA6:CA16">
    <cfRule type="cellIs" dxfId="79" priority="160" operator="lessThan">
      <formula>0.99</formula>
    </cfRule>
    <cfRule type="cellIs" dxfId="78" priority="161" operator="greaterThan">
      <formula>1.01</formula>
    </cfRule>
  </conditionalFormatting>
  <conditionalFormatting sqref="CB6:CB16">
    <cfRule type="cellIs" dxfId="77" priority="158" operator="lessThan">
      <formula>0.99</formula>
    </cfRule>
    <cfRule type="cellIs" dxfId="76" priority="159" operator="greaterThan">
      <formula>1.01</formula>
    </cfRule>
  </conditionalFormatting>
  <conditionalFormatting sqref="CC6:CC16">
    <cfRule type="cellIs" dxfId="75" priority="156" operator="lessThan">
      <formula>0.99</formula>
    </cfRule>
    <cfRule type="cellIs" dxfId="74" priority="157" operator="greaterThan">
      <formula>1.01</formula>
    </cfRule>
  </conditionalFormatting>
  <conditionalFormatting sqref="CD6:CD16">
    <cfRule type="cellIs" dxfId="73" priority="154" operator="lessThan">
      <formula>0.99</formula>
    </cfRule>
    <cfRule type="cellIs" dxfId="72" priority="155" operator="greaterThan">
      <formula>1.01</formula>
    </cfRule>
  </conditionalFormatting>
  <conditionalFormatting sqref="CE34:CE42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6:BP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1:BP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:BD16">
    <cfRule type="top10" dxfId="71" priority="74" percent="1" bottom="1" rank="10"/>
    <cfRule type="top10" dxfId="70" priority="75" percent="1" rank="10"/>
  </conditionalFormatting>
  <conditionalFormatting sqref="BE6:BE16">
    <cfRule type="top10" dxfId="69" priority="72" percent="1" bottom="1" rank="10"/>
    <cfRule type="top10" dxfId="68" priority="73" percent="1" rank="10"/>
  </conditionalFormatting>
  <conditionalFormatting sqref="BF6:BF16">
    <cfRule type="top10" dxfId="67" priority="70" percent="1" bottom="1" rank="10"/>
    <cfRule type="top10" dxfId="66" priority="71" percent="1" rank="10"/>
  </conditionalFormatting>
  <conditionalFormatting sqref="BG6:BG16">
    <cfRule type="top10" dxfId="65" priority="68" percent="1" bottom="1" rank="10"/>
    <cfRule type="top10" dxfId="64" priority="69" percent="1" rank="10"/>
  </conditionalFormatting>
  <conditionalFormatting sqref="BH6:BH16">
    <cfRule type="top10" dxfId="63" priority="66" percent="1" bottom="1" rank="10"/>
    <cfRule type="top10" dxfId="62" priority="67" percent="1" rank="10"/>
  </conditionalFormatting>
  <conditionalFormatting sqref="BI6:BI16">
    <cfRule type="top10" dxfId="61" priority="64" percent="1" bottom="1" rank="10"/>
    <cfRule type="top10" dxfId="60" priority="65" percent="1" rank="10"/>
  </conditionalFormatting>
  <conditionalFormatting sqref="BJ6:BJ16">
    <cfRule type="top10" dxfId="59" priority="62" percent="1" bottom="1" rank="10"/>
    <cfRule type="top10" dxfId="58" priority="63" percent="1" rank="10"/>
  </conditionalFormatting>
  <conditionalFormatting sqref="BK6:BK16">
    <cfRule type="top10" dxfId="57" priority="60" percent="1" bottom="1" rank="10"/>
    <cfRule type="top10" dxfId="56" priority="61" percent="1" rank="10"/>
  </conditionalFormatting>
  <conditionalFormatting sqref="BL6:BL16">
    <cfRule type="top10" dxfId="55" priority="58" percent="1" bottom="1" rank="10"/>
    <cfRule type="top10" dxfId="54" priority="59" percent="1" rank="10"/>
  </conditionalFormatting>
  <conditionalFormatting sqref="BM6:BM16">
    <cfRule type="top10" dxfId="53" priority="56" percent="1" bottom="1" rank="10"/>
    <cfRule type="top10" dxfId="52" priority="57" percent="1" rank="10"/>
  </conditionalFormatting>
  <conditionalFormatting sqref="BN6:BN16">
    <cfRule type="top10" dxfId="51" priority="54" percent="1" bottom="1" rank="10"/>
    <cfRule type="top10" dxfId="50" priority="55" percent="1" rank="10"/>
  </conditionalFormatting>
  <conditionalFormatting sqref="BO6:BO16">
    <cfRule type="top10" dxfId="49" priority="52" percent="1" bottom="1" rank="10"/>
    <cfRule type="top10" dxfId="48" priority="53" percent="1" rank="10"/>
  </conditionalFormatting>
  <conditionalFormatting sqref="BD21:BD29">
    <cfRule type="top10" dxfId="47" priority="50" percent="1" bottom="1" rank="10"/>
    <cfRule type="top10" dxfId="46" priority="51" percent="1" rank="10"/>
  </conditionalFormatting>
  <conditionalFormatting sqref="BE21:BE29">
    <cfRule type="top10" dxfId="45" priority="48" percent="1" bottom="1" rank="10"/>
    <cfRule type="top10" dxfId="44" priority="49" percent="1" rank="10"/>
  </conditionalFormatting>
  <conditionalFormatting sqref="BF21:BF29">
    <cfRule type="top10" dxfId="43" priority="46" percent="1" bottom="1" rank="10"/>
    <cfRule type="top10" dxfId="42" priority="47" percent="1" rank="10"/>
  </conditionalFormatting>
  <conditionalFormatting sqref="BG21:BG29">
    <cfRule type="top10" dxfId="41" priority="44" percent="1" bottom="1" rank="10"/>
    <cfRule type="top10" dxfId="40" priority="45" percent="1" rank="10"/>
  </conditionalFormatting>
  <conditionalFormatting sqref="BH21:BH29">
    <cfRule type="top10" dxfId="39" priority="42" percent="1" bottom="1" rank="10"/>
    <cfRule type="top10" dxfId="38" priority="43" percent="1" rank="10"/>
  </conditionalFormatting>
  <conditionalFormatting sqref="BJ21:BJ29">
    <cfRule type="top10" dxfId="37" priority="40" percent="1" bottom="1" rank="10"/>
    <cfRule type="top10" dxfId="36" priority="41" percent="1" rank="10"/>
  </conditionalFormatting>
  <conditionalFormatting sqref="BI21:BI29">
    <cfRule type="top10" dxfId="35" priority="38" percent="1" bottom="1" rank="10"/>
    <cfRule type="top10" dxfId="34" priority="39" percent="1" rank="10"/>
  </conditionalFormatting>
  <conditionalFormatting sqref="BK21:BK29">
    <cfRule type="top10" dxfId="33" priority="36" percent="1" bottom="1" rank="10"/>
    <cfRule type="top10" dxfId="32" priority="37" percent="1" rank="10"/>
  </conditionalFormatting>
  <conditionalFormatting sqref="BL21:BL29">
    <cfRule type="top10" dxfId="31" priority="34" percent="1" bottom="1" rank="10"/>
    <cfRule type="top10" dxfId="30" priority="35" percent="1" rank="10"/>
  </conditionalFormatting>
  <conditionalFormatting sqref="BM21:BM29">
    <cfRule type="top10" dxfId="29" priority="32" percent="1" bottom="1" rank="10"/>
    <cfRule type="top10" dxfId="28" priority="33" percent="1" rank="10"/>
  </conditionalFormatting>
  <conditionalFormatting sqref="BN21:BN29">
    <cfRule type="top10" dxfId="27" priority="30" percent="1" bottom="1" rank="10"/>
    <cfRule type="top10" dxfId="26" priority="31" percent="1" rank="10"/>
  </conditionalFormatting>
  <conditionalFormatting sqref="BO21:BO29">
    <cfRule type="top10" dxfId="25" priority="28" percent="1" bottom="1" rank="10"/>
    <cfRule type="top10" dxfId="24" priority="29" percent="1" rank="10"/>
  </conditionalFormatting>
  <conditionalFormatting sqref="BD34:BD42">
    <cfRule type="top10" dxfId="23" priority="26" percent="1" bottom="1" rank="10"/>
    <cfRule type="top10" dxfId="22" priority="27" percent="1" rank="10"/>
  </conditionalFormatting>
  <conditionalFormatting sqref="BE34:BE42">
    <cfRule type="top10" dxfId="21" priority="24" percent="1" bottom="1" rank="10"/>
    <cfRule type="top10" dxfId="20" priority="25" percent="1" rank="10"/>
  </conditionalFormatting>
  <conditionalFormatting sqref="BF34:BF42">
    <cfRule type="top10" dxfId="19" priority="22" percent="1" bottom="1" rank="10"/>
    <cfRule type="top10" dxfId="18" priority="23" percent="1" rank="10"/>
  </conditionalFormatting>
  <conditionalFormatting sqref="BG34:BG42">
    <cfRule type="top10" dxfId="17" priority="20" percent="1" bottom="1" rank="10"/>
    <cfRule type="top10" dxfId="16" priority="21" percent="1" rank="10"/>
  </conditionalFormatting>
  <conditionalFormatting sqref="BH34:BH42">
    <cfRule type="top10" dxfId="15" priority="18" percent="1" bottom="1" rank="10"/>
    <cfRule type="top10" dxfId="14" priority="19" percent="1" rank="10"/>
  </conditionalFormatting>
  <conditionalFormatting sqref="BI34:BI42">
    <cfRule type="top10" dxfId="13" priority="16" percent="1" bottom="1" rank="10"/>
    <cfRule type="top10" dxfId="12" priority="17" percent="1" rank="10"/>
  </conditionalFormatting>
  <conditionalFormatting sqref="BJ34:BJ42">
    <cfRule type="top10" dxfId="11" priority="14" percent="1" bottom="1" rank="10"/>
    <cfRule type="top10" dxfId="10" priority="15" percent="1" rank="10"/>
  </conditionalFormatting>
  <conditionalFormatting sqref="BK34:BK42">
    <cfRule type="top10" dxfId="9" priority="12" percent="1" bottom="1" rank="10"/>
    <cfRule type="top10" dxfId="8" priority="13" percent="1" rank="10"/>
  </conditionalFormatting>
  <conditionalFormatting sqref="BL34:BL42">
    <cfRule type="top10" dxfId="7" priority="10" percent="1" bottom="1" rank="10"/>
    <cfRule type="top10" dxfId="6" priority="11" percent="1" rank="10"/>
  </conditionalFormatting>
  <conditionalFormatting sqref="BM34:BM42">
    <cfRule type="top10" dxfId="5" priority="8" percent="1" bottom="1" rank="10"/>
    <cfRule type="top10" dxfId="4" priority="9" percent="1" rank="10"/>
  </conditionalFormatting>
  <conditionalFormatting sqref="BN34:BN42">
    <cfRule type="top10" dxfId="3" priority="6" percent="1" bottom="1" rank="10"/>
    <cfRule type="top10" dxfId="2" priority="7" percent="1" rank="10"/>
  </conditionalFormatting>
  <conditionalFormatting sqref="BO34:BO42">
    <cfRule type="top10" dxfId="1" priority="4" percent="1" bottom="1" rank="10"/>
    <cfRule type="top10" dxfId="0" priority="5" percent="1" rank="10"/>
  </conditionalFormatting>
  <conditionalFormatting sqref="BP34:BP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4AE69-68DB-A044-A867-F7FA7C0032DD}">
  <dimension ref="A1:AA3590"/>
  <sheetViews>
    <sheetView workbookViewId="0">
      <selection activeCell="K16" sqref="K16"/>
    </sheetView>
  </sheetViews>
  <sheetFormatPr baseColWidth="10" defaultRowHeight="16"/>
  <cols>
    <col min="1" max="1" width="5.1640625" bestFit="1" customWidth="1"/>
    <col min="2" max="2" width="2.1640625" bestFit="1" customWidth="1"/>
    <col min="3" max="3" width="3.1640625" bestFit="1" customWidth="1"/>
    <col min="4" max="4" width="9" bestFit="1" customWidth="1"/>
    <col min="5" max="7" width="9" customWidth="1"/>
    <col min="16" max="16" width="6.5" bestFit="1" customWidth="1"/>
    <col min="17" max="17" width="4.1640625" bestFit="1" customWidth="1"/>
  </cols>
  <sheetData>
    <row r="1" spans="1:27" ht="21">
      <c r="A1" s="40" t="s">
        <v>208</v>
      </c>
      <c r="I1" s="32" t="s">
        <v>192</v>
      </c>
      <c r="K1" s="14" t="s">
        <v>94</v>
      </c>
      <c r="L1" s="14" t="s">
        <v>68</v>
      </c>
      <c r="M1" s="14" t="s">
        <v>1</v>
      </c>
      <c r="O1" s="40" t="s">
        <v>194</v>
      </c>
    </row>
    <row r="2" spans="1:27">
      <c r="A2" t="s">
        <v>5</v>
      </c>
      <c r="B2" t="s">
        <v>4</v>
      </c>
      <c r="C2" t="s">
        <v>3</v>
      </c>
      <c r="D2" s="14" t="s">
        <v>90</v>
      </c>
      <c r="E2" s="14" t="s">
        <v>116</v>
      </c>
      <c r="F2" s="14" t="s">
        <v>117</v>
      </c>
      <c r="G2" s="14" t="s">
        <v>92</v>
      </c>
      <c r="I2" s="28"/>
      <c r="J2">
        <v>1</v>
      </c>
      <c r="K2">
        <f t="shared" ref="K2:K10" si="0">COUNTIFS($G$3:$G$3590,5,D$3:D$3590,$J2)</f>
        <v>0</v>
      </c>
      <c r="L2">
        <f t="shared" ref="L2:L10" si="1">COUNTIFS($G$3:$G$3590,5,E$3:E$3590,$J2)</f>
        <v>0</v>
      </c>
      <c r="M2">
        <f t="shared" ref="M2:M10" si="2">COUNTIFS($G$3:$G$3590,5,F$3:F$3590,$J2)</f>
        <v>32</v>
      </c>
      <c r="O2" t="s">
        <v>5</v>
      </c>
      <c r="P2" t="s">
        <v>4</v>
      </c>
      <c r="Q2" t="s">
        <v>3</v>
      </c>
      <c r="R2" s="14" t="s">
        <v>90</v>
      </c>
      <c r="S2" s="14" t="s">
        <v>116</v>
      </c>
      <c r="T2" s="14" t="s">
        <v>117</v>
      </c>
      <c r="U2" s="14" t="s">
        <v>92</v>
      </c>
      <c r="W2" s="32" t="s">
        <v>192</v>
      </c>
      <c r="Y2" s="14" t="s">
        <v>94</v>
      </c>
      <c r="Z2" s="14" t="s">
        <v>68</v>
      </c>
      <c r="AA2" s="14" t="s">
        <v>1</v>
      </c>
    </row>
    <row r="3" spans="1:27">
      <c r="A3">
        <v>1980</v>
      </c>
      <c r="B3">
        <v>3</v>
      </c>
      <c r="C3">
        <v>1</v>
      </c>
      <c r="D3">
        <v>9</v>
      </c>
      <c r="E3">
        <v>7</v>
      </c>
      <c r="F3">
        <v>6</v>
      </c>
      <c r="G3">
        <v>7</v>
      </c>
      <c r="I3" s="28"/>
      <c r="J3">
        <v>2</v>
      </c>
      <c r="K3">
        <f t="shared" si="0"/>
        <v>157</v>
      </c>
      <c r="L3">
        <f t="shared" si="1"/>
        <v>0</v>
      </c>
      <c r="M3">
        <f t="shared" si="2"/>
        <v>0</v>
      </c>
      <c r="O3">
        <v>1980</v>
      </c>
      <c r="P3">
        <v>3</v>
      </c>
      <c r="Q3">
        <v>1</v>
      </c>
      <c r="S3">
        <v>7</v>
      </c>
      <c r="T3">
        <v>6</v>
      </c>
      <c r="U3">
        <v>7</v>
      </c>
      <c r="W3" s="28"/>
      <c r="X3">
        <v>1</v>
      </c>
      <c r="Y3">
        <f>COUNTIFS($U$3:$U$3590,5,R$3:R$3590,$X3)</f>
        <v>3</v>
      </c>
      <c r="Z3">
        <f t="shared" ref="Z3:AA3" si="3">COUNTIFS($U$3:$U$3590,5,S$3:S$3590,$X3)</f>
        <v>0</v>
      </c>
      <c r="AA3">
        <f t="shared" si="3"/>
        <v>32</v>
      </c>
    </row>
    <row r="4" spans="1:27">
      <c r="A4">
        <v>1980</v>
      </c>
      <c r="B4">
        <v>3</v>
      </c>
      <c r="C4">
        <v>2</v>
      </c>
      <c r="D4">
        <v>11</v>
      </c>
      <c r="E4">
        <v>7</v>
      </c>
      <c r="F4">
        <v>6</v>
      </c>
      <c r="G4">
        <v>7</v>
      </c>
      <c r="I4" s="28"/>
      <c r="J4">
        <v>3</v>
      </c>
      <c r="K4">
        <f t="shared" si="0"/>
        <v>0</v>
      </c>
      <c r="L4">
        <f t="shared" si="1"/>
        <v>0</v>
      </c>
      <c r="M4">
        <f t="shared" si="2"/>
        <v>0</v>
      </c>
      <c r="O4">
        <v>1980</v>
      </c>
      <c r="P4">
        <v>3</v>
      </c>
      <c r="Q4">
        <v>2</v>
      </c>
      <c r="S4">
        <v>7</v>
      </c>
      <c r="T4">
        <v>6</v>
      </c>
      <c r="U4">
        <v>7</v>
      </c>
      <c r="W4" s="28"/>
      <c r="X4">
        <v>2</v>
      </c>
      <c r="Y4">
        <f t="shared" ref="Y4:Y13" si="4">COUNTIFS($U$3:$U$3590,5,R$3:R$3590,$X4)</f>
        <v>132</v>
      </c>
      <c r="Z4">
        <f t="shared" ref="Z4:Z11" si="5">COUNTIFS($U$3:$U$3590,5,S$3:S$3590,$X4)</f>
        <v>0</v>
      </c>
      <c r="AA4">
        <f t="shared" ref="AA4:AA11" si="6">COUNTIFS($U$3:$U$3590,5,T$3:T$3590,$X4)</f>
        <v>0</v>
      </c>
    </row>
    <row r="5" spans="1:27">
      <c r="A5">
        <v>1980</v>
      </c>
      <c r="B5">
        <v>3</v>
      </c>
      <c r="C5">
        <v>3</v>
      </c>
      <c r="D5">
        <v>9</v>
      </c>
      <c r="E5">
        <v>7</v>
      </c>
      <c r="F5">
        <v>6</v>
      </c>
      <c r="G5">
        <v>7</v>
      </c>
      <c r="I5" s="28"/>
      <c r="J5">
        <v>4</v>
      </c>
      <c r="K5">
        <f t="shared" si="0"/>
        <v>0</v>
      </c>
      <c r="L5">
        <f t="shared" si="1"/>
        <v>0</v>
      </c>
      <c r="M5">
        <f t="shared" si="2"/>
        <v>30</v>
      </c>
      <c r="O5">
        <v>1980</v>
      </c>
      <c r="P5">
        <v>3</v>
      </c>
      <c r="Q5">
        <v>3</v>
      </c>
      <c r="S5">
        <v>7</v>
      </c>
      <c r="T5">
        <v>6</v>
      </c>
      <c r="U5">
        <v>7</v>
      </c>
      <c r="W5" s="28"/>
      <c r="X5">
        <v>3</v>
      </c>
      <c r="Y5">
        <f t="shared" si="4"/>
        <v>0</v>
      </c>
      <c r="Z5">
        <f t="shared" si="5"/>
        <v>0</v>
      </c>
      <c r="AA5">
        <f t="shared" si="6"/>
        <v>0</v>
      </c>
    </row>
    <row r="6" spans="1:27">
      <c r="A6">
        <v>1980</v>
      </c>
      <c r="B6">
        <v>3</v>
      </c>
      <c r="C6">
        <v>4</v>
      </c>
      <c r="D6">
        <v>9</v>
      </c>
      <c r="E6">
        <v>7</v>
      </c>
      <c r="F6">
        <v>6</v>
      </c>
      <c r="G6">
        <v>7</v>
      </c>
      <c r="I6" s="28"/>
      <c r="J6">
        <v>5</v>
      </c>
      <c r="K6">
        <f t="shared" si="0"/>
        <v>4</v>
      </c>
      <c r="L6">
        <f t="shared" si="1"/>
        <v>17</v>
      </c>
      <c r="M6">
        <f t="shared" si="2"/>
        <v>0</v>
      </c>
      <c r="O6">
        <v>1980</v>
      </c>
      <c r="P6">
        <v>3</v>
      </c>
      <c r="Q6">
        <v>4</v>
      </c>
      <c r="S6">
        <v>7</v>
      </c>
      <c r="T6">
        <v>6</v>
      </c>
      <c r="U6">
        <v>7</v>
      </c>
      <c r="W6" s="28"/>
      <c r="X6">
        <v>4</v>
      </c>
      <c r="Y6">
        <f t="shared" si="4"/>
        <v>3</v>
      </c>
      <c r="Z6">
        <f t="shared" si="5"/>
        <v>0</v>
      </c>
      <c r="AA6">
        <f t="shared" si="6"/>
        <v>30</v>
      </c>
    </row>
    <row r="7" spans="1:27">
      <c r="A7">
        <v>1980</v>
      </c>
      <c r="B7">
        <v>3</v>
      </c>
      <c r="C7">
        <v>5</v>
      </c>
      <c r="D7">
        <v>9</v>
      </c>
      <c r="E7">
        <v>4</v>
      </c>
      <c r="F7">
        <v>6</v>
      </c>
      <c r="G7">
        <v>8</v>
      </c>
      <c r="I7" s="28"/>
      <c r="J7">
        <v>6</v>
      </c>
      <c r="K7">
        <f t="shared" si="0"/>
        <v>61</v>
      </c>
      <c r="L7">
        <f t="shared" si="1"/>
        <v>0</v>
      </c>
      <c r="M7">
        <f t="shared" si="2"/>
        <v>0</v>
      </c>
      <c r="O7">
        <v>1980</v>
      </c>
      <c r="P7">
        <v>3</v>
      </c>
      <c r="Q7">
        <v>5</v>
      </c>
      <c r="S7">
        <v>4</v>
      </c>
      <c r="T7">
        <v>6</v>
      </c>
      <c r="U7">
        <v>8</v>
      </c>
      <c r="W7" s="28"/>
      <c r="X7">
        <v>5</v>
      </c>
      <c r="Y7">
        <f t="shared" si="4"/>
        <v>19</v>
      </c>
      <c r="Z7">
        <f t="shared" si="5"/>
        <v>17</v>
      </c>
      <c r="AA7">
        <f t="shared" si="6"/>
        <v>0</v>
      </c>
    </row>
    <row r="8" spans="1:27">
      <c r="A8">
        <v>1980</v>
      </c>
      <c r="B8">
        <v>3</v>
      </c>
      <c r="C8">
        <v>6</v>
      </c>
      <c r="D8">
        <v>9</v>
      </c>
      <c r="E8">
        <v>4</v>
      </c>
      <c r="F8">
        <v>6</v>
      </c>
      <c r="G8">
        <v>8</v>
      </c>
      <c r="I8" s="28"/>
      <c r="J8">
        <v>7</v>
      </c>
      <c r="K8">
        <f t="shared" si="0"/>
        <v>1</v>
      </c>
      <c r="L8">
        <f t="shared" si="1"/>
        <v>0</v>
      </c>
      <c r="M8">
        <f t="shared" si="2"/>
        <v>0</v>
      </c>
      <c r="O8">
        <v>1980</v>
      </c>
      <c r="P8">
        <v>3</v>
      </c>
      <c r="Q8">
        <v>6</v>
      </c>
      <c r="S8">
        <v>4</v>
      </c>
      <c r="T8">
        <v>6</v>
      </c>
      <c r="U8">
        <v>8</v>
      </c>
      <c r="W8" s="28"/>
      <c r="X8">
        <v>6</v>
      </c>
      <c r="Y8">
        <f t="shared" si="4"/>
        <v>37</v>
      </c>
      <c r="Z8">
        <f t="shared" si="5"/>
        <v>0</v>
      </c>
      <c r="AA8">
        <f t="shared" si="6"/>
        <v>0</v>
      </c>
    </row>
    <row r="9" spans="1:27">
      <c r="A9">
        <v>1980</v>
      </c>
      <c r="B9">
        <v>3</v>
      </c>
      <c r="C9">
        <v>7</v>
      </c>
      <c r="D9">
        <v>9</v>
      </c>
      <c r="E9">
        <v>4</v>
      </c>
      <c r="F9">
        <v>6</v>
      </c>
      <c r="G9">
        <v>8</v>
      </c>
      <c r="I9" s="28"/>
      <c r="J9">
        <v>8</v>
      </c>
      <c r="K9">
        <f t="shared" si="0"/>
        <v>0</v>
      </c>
      <c r="L9">
        <f t="shared" si="1"/>
        <v>0</v>
      </c>
      <c r="M9">
        <f t="shared" si="2"/>
        <v>169</v>
      </c>
      <c r="O9">
        <v>1980</v>
      </c>
      <c r="P9">
        <v>3</v>
      </c>
      <c r="Q9">
        <v>7</v>
      </c>
      <c r="S9">
        <v>4</v>
      </c>
      <c r="T9">
        <v>6</v>
      </c>
      <c r="U9">
        <v>8</v>
      </c>
      <c r="W9" s="28"/>
      <c r="X9">
        <v>7</v>
      </c>
      <c r="Y9">
        <f t="shared" si="4"/>
        <v>13</v>
      </c>
      <c r="Z9">
        <f t="shared" si="5"/>
        <v>0</v>
      </c>
      <c r="AA9">
        <f t="shared" si="6"/>
        <v>0</v>
      </c>
    </row>
    <row r="10" spans="1:27">
      <c r="A10">
        <v>1980</v>
      </c>
      <c r="B10">
        <v>3</v>
      </c>
      <c r="C10">
        <v>8</v>
      </c>
      <c r="D10">
        <v>9</v>
      </c>
      <c r="E10">
        <v>4</v>
      </c>
      <c r="F10">
        <v>6</v>
      </c>
      <c r="G10">
        <v>8</v>
      </c>
      <c r="I10" s="28"/>
      <c r="J10">
        <v>9</v>
      </c>
      <c r="K10">
        <f t="shared" si="0"/>
        <v>0</v>
      </c>
      <c r="L10">
        <f t="shared" si="1"/>
        <v>214</v>
      </c>
      <c r="M10">
        <f t="shared" si="2"/>
        <v>0</v>
      </c>
      <c r="O10">
        <v>1980</v>
      </c>
      <c r="P10">
        <v>3</v>
      </c>
      <c r="Q10">
        <v>8</v>
      </c>
      <c r="R10">
        <v>9</v>
      </c>
      <c r="S10">
        <v>4</v>
      </c>
      <c r="T10">
        <v>6</v>
      </c>
      <c r="U10">
        <v>8</v>
      </c>
      <c r="W10" s="28"/>
      <c r="X10">
        <v>8</v>
      </c>
      <c r="Y10">
        <f t="shared" si="4"/>
        <v>0</v>
      </c>
      <c r="Z10">
        <f t="shared" si="5"/>
        <v>0</v>
      </c>
      <c r="AA10">
        <f t="shared" si="6"/>
        <v>169</v>
      </c>
    </row>
    <row r="11" spans="1:27">
      <c r="A11">
        <v>1980</v>
      </c>
      <c r="B11">
        <v>3</v>
      </c>
      <c r="C11">
        <v>9</v>
      </c>
      <c r="D11">
        <v>6</v>
      </c>
      <c r="E11">
        <v>4</v>
      </c>
      <c r="F11">
        <v>6</v>
      </c>
      <c r="G11">
        <v>8</v>
      </c>
      <c r="I11" s="28"/>
      <c r="J11">
        <v>10</v>
      </c>
      <c r="K11">
        <f>COUNTIFS($G$3:$G$3590,5,D$3:D$3590,$J11)</f>
        <v>8</v>
      </c>
      <c r="O11">
        <v>1980</v>
      </c>
      <c r="P11">
        <v>3</v>
      </c>
      <c r="Q11">
        <v>9</v>
      </c>
      <c r="R11">
        <v>11</v>
      </c>
      <c r="S11">
        <v>4</v>
      </c>
      <c r="T11">
        <v>6</v>
      </c>
      <c r="U11">
        <v>8</v>
      </c>
      <c r="W11" s="28"/>
      <c r="X11">
        <v>9</v>
      </c>
      <c r="Y11">
        <f t="shared" si="4"/>
        <v>0</v>
      </c>
      <c r="Z11">
        <f t="shared" si="5"/>
        <v>214</v>
      </c>
      <c r="AA11">
        <f t="shared" si="6"/>
        <v>0</v>
      </c>
    </row>
    <row r="12" spans="1:27">
      <c r="A12">
        <v>1980</v>
      </c>
      <c r="B12">
        <v>3</v>
      </c>
      <c r="C12">
        <v>10</v>
      </c>
      <c r="D12">
        <v>9</v>
      </c>
      <c r="E12">
        <v>2</v>
      </c>
      <c r="F12">
        <v>6</v>
      </c>
      <c r="G12">
        <v>8</v>
      </c>
      <c r="I12" s="28"/>
      <c r="J12">
        <v>11</v>
      </c>
      <c r="K12">
        <f>COUNTIFS($G$3:$G$3590,5,D$3:D$3590,$J12)</f>
        <v>0</v>
      </c>
      <c r="O12">
        <v>1980</v>
      </c>
      <c r="P12">
        <v>3</v>
      </c>
      <c r="Q12">
        <v>10</v>
      </c>
      <c r="R12">
        <v>9</v>
      </c>
      <c r="S12">
        <v>2</v>
      </c>
      <c r="T12">
        <v>6</v>
      </c>
      <c r="U12">
        <v>8</v>
      </c>
      <c r="W12" s="28"/>
      <c r="X12">
        <v>10</v>
      </c>
      <c r="Y12">
        <f t="shared" si="4"/>
        <v>24</v>
      </c>
    </row>
    <row r="13" spans="1:27">
      <c r="A13">
        <v>1980</v>
      </c>
      <c r="B13">
        <v>3</v>
      </c>
      <c r="C13">
        <v>11</v>
      </c>
      <c r="D13">
        <v>6</v>
      </c>
      <c r="E13">
        <v>2</v>
      </c>
      <c r="F13">
        <v>6</v>
      </c>
      <c r="G13">
        <v>8</v>
      </c>
      <c r="I13" s="28"/>
      <c r="O13">
        <v>1980</v>
      </c>
      <c r="P13">
        <v>3</v>
      </c>
      <c r="Q13">
        <v>11</v>
      </c>
      <c r="R13">
        <v>9</v>
      </c>
      <c r="S13">
        <v>2</v>
      </c>
      <c r="T13">
        <v>6</v>
      </c>
      <c r="U13">
        <v>8</v>
      </c>
      <c r="W13" s="28"/>
      <c r="X13">
        <v>11</v>
      </c>
      <c r="Y13">
        <f t="shared" si="4"/>
        <v>0</v>
      </c>
    </row>
    <row r="14" spans="1:27">
      <c r="A14">
        <v>1980</v>
      </c>
      <c r="B14">
        <v>3</v>
      </c>
      <c r="C14">
        <v>12</v>
      </c>
      <c r="D14">
        <v>9</v>
      </c>
      <c r="E14">
        <v>4</v>
      </c>
      <c r="F14">
        <v>6</v>
      </c>
      <c r="G14">
        <v>8</v>
      </c>
      <c r="I14" s="28"/>
      <c r="O14">
        <v>1980</v>
      </c>
      <c r="P14">
        <v>3</v>
      </c>
      <c r="Q14">
        <v>12</v>
      </c>
      <c r="R14">
        <v>9</v>
      </c>
      <c r="S14">
        <v>4</v>
      </c>
      <c r="T14">
        <v>6</v>
      </c>
      <c r="U14">
        <v>8</v>
      </c>
      <c r="W14" s="28"/>
    </row>
    <row r="15" spans="1:27">
      <c r="A15">
        <v>1980</v>
      </c>
      <c r="B15">
        <v>3</v>
      </c>
      <c r="C15">
        <v>13</v>
      </c>
      <c r="D15">
        <v>9</v>
      </c>
      <c r="E15">
        <v>4</v>
      </c>
      <c r="F15">
        <v>6</v>
      </c>
      <c r="G15">
        <v>7</v>
      </c>
      <c r="I15" s="28" t="s">
        <v>193</v>
      </c>
      <c r="O15">
        <v>1980</v>
      </c>
      <c r="P15">
        <v>3</v>
      </c>
      <c r="Q15">
        <v>13</v>
      </c>
      <c r="R15">
        <v>9</v>
      </c>
      <c r="S15">
        <v>4</v>
      </c>
      <c r="T15">
        <v>6</v>
      </c>
      <c r="U15">
        <v>7</v>
      </c>
      <c r="W15" s="28"/>
    </row>
    <row r="16" spans="1:27">
      <c r="A16">
        <v>1980</v>
      </c>
      <c r="B16">
        <v>3</v>
      </c>
      <c r="C16">
        <v>14</v>
      </c>
      <c r="D16">
        <v>9</v>
      </c>
      <c r="E16">
        <v>4</v>
      </c>
      <c r="F16">
        <v>6</v>
      </c>
      <c r="G16">
        <v>7</v>
      </c>
      <c r="I16" s="28"/>
      <c r="K16" s="14" t="s">
        <v>92</v>
      </c>
      <c r="L16" s="14" t="s">
        <v>68</v>
      </c>
      <c r="M16" s="14" t="s">
        <v>1</v>
      </c>
      <c r="O16">
        <v>1980</v>
      </c>
      <c r="P16">
        <v>3</v>
      </c>
      <c r="Q16">
        <v>14</v>
      </c>
      <c r="R16">
        <v>9</v>
      </c>
      <c r="S16">
        <v>4</v>
      </c>
      <c r="T16">
        <v>6</v>
      </c>
      <c r="U16">
        <v>7</v>
      </c>
      <c r="W16" s="28" t="s">
        <v>193</v>
      </c>
    </row>
    <row r="17" spans="1:27">
      <c r="A17">
        <v>1980</v>
      </c>
      <c r="B17">
        <v>3</v>
      </c>
      <c r="C17">
        <v>15</v>
      </c>
      <c r="D17">
        <v>6</v>
      </c>
      <c r="E17">
        <v>7</v>
      </c>
      <c r="F17">
        <v>6</v>
      </c>
      <c r="G17">
        <v>7</v>
      </c>
      <c r="I17" s="28"/>
      <c r="J17">
        <v>1</v>
      </c>
      <c r="K17">
        <f t="shared" ref="K17:K25" si="7">COUNTIFS($D$3:$D$3590,6,G$3:G$3590,$J17)</f>
        <v>40</v>
      </c>
      <c r="L17">
        <f t="shared" ref="L17:L25" si="8">COUNTIFS($D$3:$D$3590,6,E$3:E$3590,$J17)</f>
        <v>72</v>
      </c>
      <c r="M17">
        <f t="shared" ref="M17:M25" si="9">COUNTIFS($D$3:$D$3590,6,F$3:F$3590,$J17)</f>
        <v>30</v>
      </c>
      <c r="O17">
        <v>1980</v>
      </c>
      <c r="P17">
        <v>3</v>
      </c>
      <c r="Q17">
        <v>15</v>
      </c>
      <c r="R17">
        <v>9</v>
      </c>
      <c r="S17">
        <v>7</v>
      </c>
      <c r="T17">
        <v>6</v>
      </c>
      <c r="U17">
        <v>7</v>
      </c>
      <c r="W17" s="28"/>
      <c r="Y17" s="14" t="s">
        <v>92</v>
      </c>
      <c r="Z17" s="14" t="s">
        <v>68</v>
      </c>
      <c r="AA17" s="14" t="s">
        <v>1</v>
      </c>
    </row>
    <row r="18" spans="1:27">
      <c r="A18">
        <v>1980</v>
      </c>
      <c r="B18">
        <v>3</v>
      </c>
      <c r="C18">
        <v>16</v>
      </c>
      <c r="D18">
        <v>6</v>
      </c>
      <c r="E18">
        <v>7</v>
      </c>
      <c r="F18">
        <v>6</v>
      </c>
      <c r="G18">
        <v>7</v>
      </c>
      <c r="I18" s="28"/>
      <c r="J18">
        <v>2</v>
      </c>
      <c r="K18">
        <f t="shared" si="7"/>
        <v>23</v>
      </c>
      <c r="L18">
        <f t="shared" si="8"/>
        <v>100</v>
      </c>
      <c r="M18">
        <f t="shared" si="9"/>
        <v>38</v>
      </c>
      <c r="O18">
        <v>1980</v>
      </c>
      <c r="P18">
        <v>3</v>
      </c>
      <c r="Q18">
        <v>16</v>
      </c>
      <c r="R18">
        <v>6</v>
      </c>
      <c r="S18">
        <v>7</v>
      </c>
      <c r="T18">
        <v>6</v>
      </c>
      <c r="U18">
        <v>7</v>
      </c>
      <c r="W18" s="28"/>
      <c r="X18">
        <v>1</v>
      </c>
      <c r="Y18">
        <f>COUNTIFS($R$3:$R$3590,6,U$3:U$3590,$X18)</f>
        <v>25</v>
      </c>
      <c r="Z18">
        <f>COUNTIFS($R$3:$R$3590,6,S$3:S$3590,$X18)</f>
        <v>84</v>
      </c>
      <c r="AA18">
        <f>COUNTIFS($R$3:$R$3590,6,T$3:T$3590,$X18)</f>
        <v>17</v>
      </c>
    </row>
    <row r="19" spans="1:27">
      <c r="A19">
        <v>1980</v>
      </c>
      <c r="B19">
        <v>3</v>
      </c>
      <c r="C19">
        <v>17</v>
      </c>
      <c r="D19">
        <v>6</v>
      </c>
      <c r="E19">
        <v>7</v>
      </c>
      <c r="F19">
        <v>6</v>
      </c>
      <c r="G19">
        <v>7</v>
      </c>
      <c r="I19" s="28"/>
      <c r="J19">
        <v>3</v>
      </c>
      <c r="K19">
        <f t="shared" si="7"/>
        <v>42</v>
      </c>
      <c r="L19">
        <f t="shared" si="8"/>
        <v>117</v>
      </c>
      <c r="M19">
        <f t="shared" si="9"/>
        <v>19</v>
      </c>
      <c r="O19">
        <v>1980</v>
      </c>
      <c r="P19">
        <v>3</v>
      </c>
      <c r="Q19">
        <v>17</v>
      </c>
      <c r="R19">
        <v>9</v>
      </c>
      <c r="S19">
        <v>7</v>
      </c>
      <c r="T19">
        <v>6</v>
      </c>
      <c r="U19">
        <v>7</v>
      </c>
      <c r="W19" s="28"/>
      <c r="X19">
        <v>2</v>
      </c>
      <c r="Y19">
        <f t="shared" ref="Y19:Y26" si="10">COUNTIFS($R$3:$R$3590,6,U$3:U$3590,$X19)</f>
        <v>36</v>
      </c>
      <c r="Z19">
        <f t="shared" ref="Z19:Z26" si="11">COUNTIFS($R$3:$R$3590,6,S$3:S$3590,$X19)</f>
        <v>84</v>
      </c>
      <c r="AA19">
        <f t="shared" ref="AA19:AA26" si="12">COUNTIFS($R$3:$R$3590,6,T$3:T$3590,$X19)</f>
        <v>38</v>
      </c>
    </row>
    <row r="20" spans="1:27">
      <c r="A20">
        <v>1980</v>
      </c>
      <c r="B20">
        <v>3</v>
      </c>
      <c r="C20">
        <v>18</v>
      </c>
      <c r="D20">
        <v>6</v>
      </c>
      <c r="E20">
        <v>3</v>
      </c>
      <c r="F20">
        <v>6</v>
      </c>
      <c r="G20">
        <v>7</v>
      </c>
      <c r="J20">
        <v>4</v>
      </c>
      <c r="K20">
        <f t="shared" si="7"/>
        <v>153</v>
      </c>
      <c r="L20">
        <f t="shared" si="8"/>
        <v>64</v>
      </c>
      <c r="M20">
        <f t="shared" si="9"/>
        <v>33</v>
      </c>
      <c r="O20">
        <v>1980</v>
      </c>
      <c r="P20">
        <v>3</v>
      </c>
      <c r="Q20">
        <v>18</v>
      </c>
      <c r="R20">
        <v>6</v>
      </c>
      <c r="S20">
        <v>3</v>
      </c>
      <c r="T20">
        <v>6</v>
      </c>
      <c r="U20">
        <v>7</v>
      </c>
      <c r="W20" s="28"/>
      <c r="X20">
        <v>3</v>
      </c>
      <c r="Y20">
        <f t="shared" si="10"/>
        <v>54</v>
      </c>
      <c r="Z20">
        <f t="shared" si="11"/>
        <v>147</v>
      </c>
      <c r="AA20">
        <f t="shared" si="12"/>
        <v>19</v>
      </c>
    </row>
    <row r="21" spans="1:27">
      <c r="A21">
        <v>1980</v>
      </c>
      <c r="B21">
        <v>3</v>
      </c>
      <c r="C21">
        <v>19</v>
      </c>
      <c r="D21">
        <v>6</v>
      </c>
      <c r="E21">
        <v>1</v>
      </c>
      <c r="F21">
        <v>3</v>
      </c>
      <c r="G21">
        <v>7</v>
      </c>
      <c r="J21">
        <v>5</v>
      </c>
      <c r="K21">
        <f t="shared" si="7"/>
        <v>61</v>
      </c>
      <c r="L21">
        <f t="shared" si="8"/>
        <v>54</v>
      </c>
      <c r="M21">
        <f t="shared" si="9"/>
        <v>123</v>
      </c>
      <c r="O21">
        <v>1980</v>
      </c>
      <c r="P21">
        <v>3</v>
      </c>
      <c r="Q21">
        <v>19</v>
      </c>
      <c r="R21">
        <v>9</v>
      </c>
      <c r="S21">
        <v>1</v>
      </c>
      <c r="T21">
        <v>3</v>
      </c>
      <c r="U21">
        <v>7</v>
      </c>
      <c r="X21">
        <v>4</v>
      </c>
      <c r="Y21">
        <f t="shared" si="10"/>
        <v>166</v>
      </c>
      <c r="Z21">
        <f t="shared" si="11"/>
        <v>20</v>
      </c>
      <c r="AA21">
        <f t="shared" si="12"/>
        <v>61</v>
      </c>
    </row>
    <row r="22" spans="1:27">
      <c r="A22">
        <v>1980</v>
      </c>
      <c r="B22">
        <v>3</v>
      </c>
      <c r="C22">
        <v>20</v>
      </c>
      <c r="D22">
        <v>6</v>
      </c>
      <c r="E22">
        <v>1</v>
      </c>
      <c r="F22">
        <v>6</v>
      </c>
      <c r="G22">
        <v>7</v>
      </c>
      <c r="J22">
        <v>6</v>
      </c>
      <c r="K22">
        <f t="shared" si="7"/>
        <v>53</v>
      </c>
      <c r="L22">
        <f t="shared" si="8"/>
        <v>52</v>
      </c>
      <c r="M22">
        <f t="shared" si="9"/>
        <v>168</v>
      </c>
      <c r="O22">
        <v>1980</v>
      </c>
      <c r="P22">
        <v>3</v>
      </c>
      <c r="Q22">
        <v>20</v>
      </c>
      <c r="R22">
        <v>9</v>
      </c>
      <c r="S22">
        <v>1</v>
      </c>
      <c r="T22">
        <v>6</v>
      </c>
      <c r="U22">
        <v>7</v>
      </c>
      <c r="X22">
        <v>5</v>
      </c>
      <c r="Y22">
        <f t="shared" si="10"/>
        <v>37</v>
      </c>
      <c r="Z22">
        <f t="shared" si="11"/>
        <v>61</v>
      </c>
      <c r="AA22">
        <f t="shared" si="12"/>
        <v>123</v>
      </c>
    </row>
    <row r="23" spans="1:27">
      <c r="A23">
        <v>1980</v>
      </c>
      <c r="B23">
        <v>3</v>
      </c>
      <c r="C23">
        <v>21</v>
      </c>
      <c r="D23">
        <v>8</v>
      </c>
      <c r="E23">
        <v>3</v>
      </c>
      <c r="F23">
        <v>6</v>
      </c>
      <c r="G23">
        <v>7</v>
      </c>
      <c r="J23">
        <v>7</v>
      </c>
      <c r="K23">
        <f t="shared" si="7"/>
        <v>152</v>
      </c>
      <c r="L23">
        <f t="shared" si="8"/>
        <v>115</v>
      </c>
      <c r="M23">
        <f t="shared" si="9"/>
        <v>177</v>
      </c>
      <c r="O23">
        <v>1980</v>
      </c>
      <c r="P23">
        <v>3</v>
      </c>
      <c r="Q23">
        <v>21</v>
      </c>
      <c r="R23">
        <v>9</v>
      </c>
      <c r="S23">
        <v>3</v>
      </c>
      <c r="T23">
        <v>6</v>
      </c>
      <c r="U23">
        <v>7</v>
      </c>
      <c r="X23">
        <v>6</v>
      </c>
      <c r="Y23">
        <f t="shared" si="10"/>
        <v>72</v>
      </c>
      <c r="Z23">
        <f t="shared" si="11"/>
        <v>62</v>
      </c>
      <c r="AA23">
        <f t="shared" si="12"/>
        <v>99</v>
      </c>
    </row>
    <row r="24" spans="1:27">
      <c r="A24">
        <v>1980</v>
      </c>
      <c r="B24">
        <v>3</v>
      </c>
      <c r="C24">
        <v>22</v>
      </c>
      <c r="D24">
        <v>6</v>
      </c>
      <c r="E24">
        <v>3</v>
      </c>
      <c r="F24">
        <v>6</v>
      </c>
      <c r="G24">
        <v>7</v>
      </c>
      <c r="J24">
        <v>8</v>
      </c>
      <c r="K24">
        <f t="shared" si="7"/>
        <v>125</v>
      </c>
      <c r="L24">
        <f t="shared" si="8"/>
        <v>80</v>
      </c>
      <c r="M24">
        <f t="shared" si="9"/>
        <v>59</v>
      </c>
      <c r="O24">
        <v>1980</v>
      </c>
      <c r="P24">
        <v>3</v>
      </c>
      <c r="Q24">
        <v>22</v>
      </c>
      <c r="R24">
        <v>6</v>
      </c>
      <c r="S24">
        <v>3</v>
      </c>
      <c r="T24">
        <v>6</v>
      </c>
      <c r="U24">
        <v>7</v>
      </c>
      <c r="X24">
        <v>7</v>
      </c>
      <c r="Y24">
        <f t="shared" si="10"/>
        <v>143</v>
      </c>
      <c r="Z24">
        <f t="shared" si="11"/>
        <v>94</v>
      </c>
      <c r="AA24">
        <f t="shared" si="12"/>
        <v>175</v>
      </c>
    </row>
    <row r="25" spans="1:27">
      <c r="A25">
        <v>1980</v>
      </c>
      <c r="B25">
        <v>3</v>
      </c>
      <c r="C25">
        <v>23</v>
      </c>
      <c r="D25">
        <v>8</v>
      </c>
      <c r="E25">
        <v>3</v>
      </c>
      <c r="F25">
        <v>6</v>
      </c>
      <c r="G25">
        <v>7</v>
      </c>
      <c r="J25">
        <v>9</v>
      </c>
      <c r="K25">
        <f t="shared" si="7"/>
        <v>81</v>
      </c>
      <c r="L25">
        <f t="shared" si="8"/>
        <v>76</v>
      </c>
      <c r="M25">
        <f t="shared" si="9"/>
        <v>83</v>
      </c>
      <c r="O25">
        <v>1980</v>
      </c>
      <c r="P25">
        <v>3</v>
      </c>
      <c r="Q25">
        <v>23</v>
      </c>
      <c r="R25">
        <v>6</v>
      </c>
      <c r="S25">
        <v>3</v>
      </c>
      <c r="T25">
        <v>6</v>
      </c>
      <c r="U25">
        <v>7</v>
      </c>
      <c r="X25">
        <v>8</v>
      </c>
      <c r="Y25">
        <f t="shared" si="10"/>
        <v>56</v>
      </c>
      <c r="Z25">
        <f t="shared" si="11"/>
        <v>81</v>
      </c>
      <c r="AA25">
        <f t="shared" si="12"/>
        <v>40</v>
      </c>
    </row>
    <row r="26" spans="1:27">
      <c r="A26">
        <v>1980</v>
      </c>
      <c r="B26">
        <v>3</v>
      </c>
      <c r="C26">
        <v>24</v>
      </c>
      <c r="D26">
        <v>8</v>
      </c>
      <c r="E26">
        <v>3</v>
      </c>
      <c r="F26">
        <v>7</v>
      </c>
      <c r="G26">
        <v>7</v>
      </c>
      <c r="O26">
        <v>1980</v>
      </c>
      <c r="P26">
        <v>3</v>
      </c>
      <c r="Q26">
        <v>24</v>
      </c>
      <c r="R26">
        <v>6</v>
      </c>
      <c r="S26">
        <v>3</v>
      </c>
      <c r="T26">
        <v>7</v>
      </c>
      <c r="U26">
        <v>7</v>
      </c>
      <c r="X26">
        <v>9</v>
      </c>
      <c r="Y26">
        <f t="shared" si="10"/>
        <v>94</v>
      </c>
      <c r="Z26">
        <f t="shared" si="11"/>
        <v>50</v>
      </c>
      <c r="AA26">
        <f t="shared" si="12"/>
        <v>111</v>
      </c>
    </row>
    <row r="27" spans="1:27">
      <c r="A27">
        <v>1980</v>
      </c>
      <c r="B27">
        <v>3</v>
      </c>
      <c r="C27">
        <v>25</v>
      </c>
      <c r="D27">
        <v>2</v>
      </c>
      <c r="E27">
        <v>3</v>
      </c>
      <c r="F27">
        <v>7</v>
      </c>
      <c r="G27">
        <v>7</v>
      </c>
      <c r="I27" s="28" t="s">
        <v>195</v>
      </c>
      <c r="O27">
        <v>1980</v>
      </c>
      <c r="P27">
        <v>3</v>
      </c>
      <c r="Q27">
        <v>25</v>
      </c>
      <c r="R27">
        <v>6</v>
      </c>
      <c r="S27">
        <v>3</v>
      </c>
      <c r="T27">
        <v>7</v>
      </c>
      <c r="U27">
        <v>7</v>
      </c>
    </row>
    <row r="28" spans="1:27">
      <c r="A28">
        <v>1980</v>
      </c>
      <c r="B28">
        <v>3</v>
      </c>
      <c r="C28">
        <v>26</v>
      </c>
      <c r="D28">
        <v>2</v>
      </c>
      <c r="E28">
        <v>3</v>
      </c>
      <c r="F28">
        <v>5</v>
      </c>
      <c r="G28">
        <v>7</v>
      </c>
      <c r="I28" s="28"/>
      <c r="K28" s="14" t="s">
        <v>92</v>
      </c>
      <c r="L28" s="14" t="s">
        <v>68</v>
      </c>
      <c r="M28" s="14" t="s">
        <v>1</v>
      </c>
      <c r="O28">
        <v>1980</v>
      </c>
      <c r="P28">
        <v>3</v>
      </c>
      <c r="Q28">
        <v>26</v>
      </c>
      <c r="R28">
        <v>6</v>
      </c>
      <c r="S28">
        <v>3</v>
      </c>
      <c r="T28">
        <v>5</v>
      </c>
      <c r="U28">
        <v>7</v>
      </c>
      <c r="W28" s="28" t="s">
        <v>195</v>
      </c>
    </row>
    <row r="29" spans="1:27">
      <c r="A29">
        <v>1980</v>
      </c>
      <c r="B29">
        <v>3</v>
      </c>
      <c r="C29">
        <v>27</v>
      </c>
      <c r="D29">
        <v>8</v>
      </c>
      <c r="E29">
        <v>3</v>
      </c>
      <c r="F29">
        <v>5</v>
      </c>
      <c r="G29">
        <v>7</v>
      </c>
      <c r="I29" s="28"/>
      <c r="J29">
        <v>1</v>
      </c>
      <c r="K29">
        <f t="shared" ref="K29:K37" si="13">COUNTIFS($D$3:$D$3590,11,G$3:G$3590,$J29)</f>
        <v>0</v>
      </c>
      <c r="L29">
        <f t="shared" ref="L29:L37" si="14">COUNTIFS($D$3:$D$3590,11,E$3:E$3590,$J29)</f>
        <v>56</v>
      </c>
      <c r="M29">
        <f t="shared" ref="M29:M37" si="15">COUNTIFS($D$3:$D$3590,11,F$3:F$3590,$J29)</f>
        <v>3</v>
      </c>
      <c r="O29">
        <v>1980</v>
      </c>
      <c r="P29">
        <v>3</v>
      </c>
      <c r="Q29">
        <v>27</v>
      </c>
      <c r="R29">
        <v>6</v>
      </c>
      <c r="S29">
        <v>3</v>
      </c>
      <c r="T29">
        <v>5</v>
      </c>
      <c r="U29">
        <v>7</v>
      </c>
      <c r="W29" s="28"/>
      <c r="Y29" s="14" t="s">
        <v>92</v>
      </c>
      <c r="Z29" s="14" t="s">
        <v>68</v>
      </c>
      <c r="AA29" s="14" t="s">
        <v>1</v>
      </c>
    </row>
    <row r="30" spans="1:27">
      <c r="A30">
        <v>1980</v>
      </c>
      <c r="B30">
        <v>3</v>
      </c>
      <c r="C30">
        <v>28</v>
      </c>
      <c r="D30">
        <v>8</v>
      </c>
      <c r="E30">
        <v>3</v>
      </c>
      <c r="F30">
        <v>5</v>
      </c>
      <c r="G30">
        <v>7</v>
      </c>
      <c r="I30" s="28"/>
      <c r="J30">
        <v>2</v>
      </c>
      <c r="K30">
        <f t="shared" si="13"/>
        <v>2</v>
      </c>
      <c r="L30">
        <f t="shared" si="14"/>
        <v>21</v>
      </c>
      <c r="M30">
        <f t="shared" si="15"/>
        <v>28</v>
      </c>
      <c r="O30">
        <v>1980</v>
      </c>
      <c r="P30">
        <v>3</v>
      </c>
      <c r="Q30">
        <v>28</v>
      </c>
      <c r="R30">
        <v>8</v>
      </c>
      <c r="S30">
        <v>3</v>
      </c>
      <c r="T30">
        <v>5</v>
      </c>
      <c r="U30">
        <v>7</v>
      </c>
      <c r="W30" s="28"/>
      <c r="X30">
        <v>1</v>
      </c>
      <c r="Y30">
        <f>COUNTIFS($R$3:$R$3590,11,U$3:U$3590,$X30)</f>
        <v>0</v>
      </c>
      <c r="Z30">
        <f>COUNTIFS($R$3:$R$3590,11,S$3:S$3590,$X30)</f>
        <v>45</v>
      </c>
      <c r="AA30">
        <f t="shared" ref="AA30:AA38" si="16">COUNTIFS($D$3:$D$3590,11,T$2:T$3589,$J30)</f>
        <v>26</v>
      </c>
    </row>
    <row r="31" spans="1:27">
      <c r="A31">
        <v>1980</v>
      </c>
      <c r="B31">
        <v>3</v>
      </c>
      <c r="C31">
        <v>29</v>
      </c>
      <c r="D31">
        <v>8</v>
      </c>
      <c r="E31">
        <v>3</v>
      </c>
      <c r="F31">
        <v>7</v>
      </c>
      <c r="G31">
        <v>7</v>
      </c>
      <c r="I31" s="28"/>
      <c r="J31">
        <v>3</v>
      </c>
      <c r="K31">
        <f t="shared" si="13"/>
        <v>10</v>
      </c>
      <c r="L31">
        <f t="shared" si="14"/>
        <v>68</v>
      </c>
      <c r="M31">
        <f t="shared" si="15"/>
        <v>28</v>
      </c>
      <c r="O31">
        <v>1980</v>
      </c>
      <c r="P31">
        <v>3</v>
      </c>
      <c r="Q31">
        <v>29</v>
      </c>
      <c r="R31">
        <v>6</v>
      </c>
      <c r="S31">
        <v>3</v>
      </c>
      <c r="T31">
        <v>7</v>
      </c>
      <c r="U31">
        <v>7</v>
      </c>
      <c r="W31" s="28"/>
      <c r="X31">
        <v>2</v>
      </c>
      <c r="Y31">
        <f t="shared" ref="Y31:Y38" si="17">COUNTIFS($R$3:$R$3590,11,U$3:U$3590,$X31)</f>
        <v>11</v>
      </c>
      <c r="Z31">
        <f t="shared" ref="Z31:Z38" si="18">COUNTIFS($R$3:$R$3590,11,S$3:S$3590,$X31)</f>
        <v>11</v>
      </c>
      <c r="AA31">
        <f t="shared" si="16"/>
        <v>24</v>
      </c>
    </row>
    <row r="32" spans="1:27">
      <c r="A32">
        <v>1980</v>
      </c>
      <c r="B32">
        <v>3</v>
      </c>
      <c r="C32">
        <v>30</v>
      </c>
      <c r="D32">
        <v>9</v>
      </c>
      <c r="E32">
        <v>3</v>
      </c>
      <c r="F32">
        <v>7</v>
      </c>
      <c r="G32">
        <v>7</v>
      </c>
      <c r="J32">
        <v>4</v>
      </c>
      <c r="K32">
        <f t="shared" si="13"/>
        <v>69</v>
      </c>
      <c r="L32">
        <f t="shared" si="14"/>
        <v>5</v>
      </c>
      <c r="M32">
        <f t="shared" si="15"/>
        <v>2</v>
      </c>
      <c r="O32">
        <v>1980</v>
      </c>
      <c r="P32">
        <v>3</v>
      </c>
      <c r="Q32">
        <v>30</v>
      </c>
      <c r="R32">
        <v>8</v>
      </c>
      <c r="S32">
        <v>3</v>
      </c>
      <c r="T32">
        <v>7</v>
      </c>
      <c r="U32">
        <v>7</v>
      </c>
      <c r="W32" s="28"/>
      <c r="X32">
        <v>3</v>
      </c>
      <c r="Y32">
        <f t="shared" si="17"/>
        <v>24</v>
      </c>
      <c r="Z32">
        <f t="shared" si="18"/>
        <v>41</v>
      </c>
      <c r="AA32">
        <f t="shared" si="16"/>
        <v>3</v>
      </c>
    </row>
    <row r="33" spans="1:27">
      <c r="A33">
        <v>1980</v>
      </c>
      <c r="B33">
        <v>3</v>
      </c>
      <c r="C33">
        <v>31</v>
      </c>
      <c r="D33">
        <v>9</v>
      </c>
      <c r="E33">
        <v>3</v>
      </c>
      <c r="F33">
        <v>7</v>
      </c>
      <c r="G33">
        <v>7</v>
      </c>
      <c r="J33">
        <v>5</v>
      </c>
      <c r="K33">
        <f t="shared" si="13"/>
        <v>0</v>
      </c>
      <c r="L33">
        <f t="shared" si="14"/>
        <v>1</v>
      </c>
      <c r="M33">
        <f t="shared" si="15"/>
        <v>71</v>
      </c>
      <c r="O33">
        <v>1980</v>
      </c>
      <c r="P33">
        <v>3</v>
      </c>
      <c r="Q33">
        <v>31</v>
      </c>
      <c r="R33">
        <v>8</v>
      </c>
      <c r="S33">
        <v>3</v>
      </c>
      <c r="T33">
        <v>7</v>
      </c>
      <c r="U33">
        <v>7</v>
      </c>
      <c r="X33">
        <v>4</v>
      </c>
      <c r="Y33">
        <f t="shared" si="17"/>
        <v>43</v>
      </c>
      <c r="Z33">
        <f>COUNTIFS($R$3:$R$3590,11,S$3:S$3590,$X33)</f>
        <v>19</v>
      </c>
      <c r="AA33">
        <f t="shared" si="16"/>
        <v>70</v>
      </c>
    </row>
    <row r="34" spans="1:27">
      <c r="A34">
        <v>1980</v>
      </c>
      <c r="B34">
        <v>4</v>
      </c>
      <c r="C34">
        <v>1</v>
      </c>
      <c r="D34">
        <v>6</v>
      </c>
      <c r="E34">
        <v>3</v>
      </c>
      <c r="F34">
        <v>7</v>
      </c>
      <c r="G34">
        <v>7</v>
      </c>
      <c r="J34">
        <v>6</v>
      </c>
      <c r="K34">
        <f t="shared" si="13"/>
        <v>55</v>
      </c>
      <c r="L34">
        <f t="shared" si="14"/>
        <v>15</v>
      </c>
      <c r="M34">
        <f t="shared" si="15"/>
        <v>38</v>
      </c>
      <c r="O34">
        <v>1980</v>
      </c>
      <c r="P34">
        <v>4</v>
      </c>
      <c r="Q34">
        <v>1</v>
      </c>
      <c r="R34">
        <v>2</v>
      </c>
      <c r="S34">
        <v>3</v>
      </c>
      <c r="T34">
        <v>7</v>
      </c>
      <c r="U34">
        <v>7</v>
      </c>
      <c r="X34">
        <v>5</v>
      </c>
      <c r="Y34">
        <f t="shared" si="17"/>
        <v>0</v>
      </c>
      <c r="Z34">
        <f t="shared" si="18"/>
        <v>10</v>
      </c>
      <c r="AA34">
        <f t="shared" si="16"/>
        <v>32</v>
      </c>
    </row>
    <row r="35" spans="1:27">
      <c r="A35">
        <v>1980</v>
      </c>
      <c r="B35">
        <v>4</v>
      </c>
      <c r="C35">
        <v>2</v>
      </c>
      <c r="D35">
        <v>6</v>
      </c>
      <c r="E35">
        <v>3</v>
      </c>
      <c r="F35">
        <v>5</v>
      </c>
      <c r="G35">
        <v>7</v>
      </c>
      <c r="J35">
        <v>7</v>
      </c>
      <c r="K35">
        <f t="shared" si="13"/>
        <v>41</v>
      </c>
      <c r="L35">
        <f t="shared" si="14"/>
        <v>36</v>
      </c>
      <c r="M35">
        <f t="shared" si="15"/>
        <v>32</v>
      </c>
      <c r="O35">
        <v>1980</v>
      </c>
      <c r="P35">
        <v>4</v>
      </c>
      <c r="Q35">
        <v>2</v>
      </c>
      <c r="R35">
        <v>2</v>
      </c>
      <c r="S35">
        <v>3</v>
      </c>
      <c r="T35">
        <v>5</v>
      </c>
      <c r="U35">
        <v>7</v>
      </c>
      <c r="X35">
        <v>6</v>
      </c>
      <c r="Y35">
        <f t="shared" si="17"/>
        <v>71</v>
      </c>
      <c r="Z35">
        <f t="shared" si="18"/>
        <v>42</v>
      </c>
      <c r="AA35">
        <f t="shared" si="16"/>
        <v>34</v>
      </c>
    </row>
    <row r="36" spans="1:27">
      <c r="A36">
        <v>1980</v>
      </c>
      <c r="B36">
        <v>4</v>
      </c>
      <c r="C36">
        <v>3</v>
      </c>
      <c r="D36">
        <v>8</v>
      </c>
      <c r="E36">
        <v>3</v>
      </c>
      <c r="F36">
        <v>5</v>
      </c>
      <c r="G36">
        <v>7</v>
      </c>
      <c r="J36">
        <v>8</v>
      </c>
      <c r="K36">
        <f t="shared" si="13"/>
        <v>7</v>
      </c>
      <c r="L36">
        <f t="shared" si="14"/>
        <v>39</v>
      </c>
      <c r="M36">
        <f t="shared" si="15"/>
        <v>0</v>
      </c>
      <c r="O36">
        <v>1980</v>
      </c>
      <c r="P36">
        <v>4</v>
      </c>
      <c r="Q36">
        <v>3</v>
      </c>
      <c r="R36">
        <v>8</v>
      </c>
      <c r="S36">
        <v>3</v>
      </c>
      <c r="T36">
        <v>5</v>
      </c>
      <c r="U36">
        <v>7</v>
      </c>
      <c r="X36">
        <v>7</v>
      </c>
      <c r="Y36">
        <f t="shared" si="17"/>
        <v>28</v>
      </c>
      <c r="Z36">
        <f t="shared" si="18"/>
        <v>12</v>
      </c>
      <c r="AA36">
        <f t="shared" si="16"/>
        <v>2</v>
      </c>
    </row>
    <row r="37" spans="1:27">
      <c r="A37">
        <v>1980</v>
      </c>
      <c r="B37">
        <v>4</v>
      </c>
      <c r="C37">
        <v>4</v>
      </c>
      <c r="D37">
        <v>8</v>
      </c>
      <c r="E37">
        <v>1</v>
      </c>
      <c r="F37">
        <v>7</v>
      </c>
      <c r="G37">
        <v>4</v>
      </c>
      <c r="J37">
        <v>9</v>
      </c>
      <c r="K37">
        <f t="shared" si="13"/>
        <v>57</v>
      </c>
      <c r="L37">
        <f t="shared" si="14"/>
        <v>0</v>
      </c>
      <c r="M37">
        <f t="shared" si="15"/>
        <v>39</v>
      </c>
      <c r="O37">
        <v>1980</v>
      </c>
      <c r="P37">
        <v>4</v>
      </c>
      <c r="Q37">
        <v>4</v>
      </c>
      <c r="R37">
        <v>8</v>
      </c>
      <c r="S37">
        <v>1</v>
      </c>
      <c r="T37">
        <v>7</v>
      </c>
      <c r="U37">
        <v>4</v>
      </c>
      <c r="X37">
        <v>8</v>
      </c>
      <c r="Y37">
        <f t="shared" si="17"/>
        <v>4</v>
      </c>
      <c r="Z37">
        <f t="shared" si="18"/>
        <v>60</v>
      </c>
      <c r="AA37">
        <f t="shared" si="16"/>
        <v>47</v>
      </c>
    </row>
    <row r="38" spans="1:27">
      <c r="A38">
        <v>1980</v>
      </c>
      <c r="B38">
        <v>4</v>
      </c>
      <c r="C38">
        <v>5</v>
      </c>
      <c r="D38">
        <v>8</v>
      </c>
      <c r="E38">
        <v>1</v>
      </c>
      <c r="F38">
        <v>7</v>
      </c>
      <c r="G38">
        <v>4</v>
      </c>
      <c r="O38">
        <v>1980</v>
      </c>
      <c r="P38">
        <v>4</v>
      </c>
      <c r="Q38">
        <v>5</v>
      </c>
      <c r="R38">
        <v>8</v>
      </c>
      <c r="S38">
        <v>1</v>
      </c>
      <c r="T38">
        <v>7</v>
      </c>
      <c r="U38">
        <v>4</v>
      </c>
      <c r="X38">
        <v>9</v>
      </c>
      <c r="Y38">
        <f t="shared" si="17"/>
        <v>60</v>
      </c>
      <c r="Z38">
        <f t="shared" si="18"/>
        <v>1</v>
      </c>
      <c r="AA38">
        <f t="shared" si="16"/>
        <v>0</v>
      </c>
    </row>
    <row r="39" spans="1:27">
      <c r="A39">
        <v>1980</v>
      </c>
      <c r="B39">
        <v>4</v>
      </c>
      <c r="C39">
        <v>6</v>
      </c>
      <c r="D39">
        <v>7</v>
      </c>
      <c r="E39">
        <v>3</v>
      </c>
      <c r="F39">
        <v>7</v>
      </c>
      <c r="G39">
        <v>4</v>
      </c>
      <c r="O39">
        <v>1980</v>
      </c>
      <c r="P39">
        <v>4</v>
      </c>
      <c r="Q39">
        <v>6</v>
      </c>
      <c r="R39">
        <v>9</v>
      </c>
      <c r="S39">
        <v>3</v>
      </c>
      <c r="T39">
        <v>7</v>
      </c>
      <c r="U39">
        <v>4</v>
      </c>
    </row>
    <row r="40" spans="1:27">
      <c r="A40">
        <v>1980</v>
      </c>
      <c r="B40">
        <v>4</v>
      </c>
      <c r="C40">
        <v>7</v>
      </c>
      <c r="D40">
        <v>11</v>
      </c>
      <c r="E40">
        <v>3</v>
      </c>
      <c r="F40">
        <v>5</v>
      </c>
      <c r="G40">
        <v>4</v>
      </c>
      <c r="I40" s="32" t="s">
        <v>201</v>
      </c>
      <c r="K40" s="14" t="s">
        <v>94</v>
      </c>
      <c r="L40" s="14" t="s">
        <v>68</v>
      </c>
      <c r="M40" s="14" t="s">
        <v>1</v>
      </c>
      <c r="O40">
        <v>1980</v>
      </c>
      <c r="P40">
        <v>4</v>
      </c>
      <c r="Q40">
        <v>7</v>
      </c>
      <c r="R40">
        <v>9</v>
      </c>
      <c r="S40">
        <v>3</v>
      </c>
      <c r="T40">
        <v>5</v>
      </c>
      <c r="U40">
        <v>4</v>
      </c>
      <c r="W40" s="32" t="s">
        <v>201</v>
      </c>
      <c r="Y40" s="14" t="s">
        <v>94</v>
      </c>
      <c r="Z40" s="14" t="s">
        <v>68</v>
      </c>
      <c r="AA40" s="14" t="s">
        <v>1</v>
      </c>
    </row>
    <row r="41" spans="1:27">
      <c r="A41">
        <v>1980</v>
      </c>
      <c r="B41">
        <v>4</v>
      </c>
      <c r="C41">
        <v>8</v>
      </c>
      <c r="D41">
        <v>11</v>
      </c>
      <c r="E41">
        <v>3</v>
      </c>
      <c r="F41">
        <v>7</v>
      </c>
      <c r="G41">
        <v>6</v>
      </c>
      <c r="I41" s="28"/>
      <c r="J41">
        <v>1</v>
      </c>
      <c r="K41">
        <f t="shared" ref="K41:K49" si="19">COUNTIFS($G$3:$G$3590,1,D$3:D$3590,$J41)</f>
        <v>30</v>
      </c>
      <c r="L41">
        <f t="shared" ref="L41:L49" si="20">COUNTIFS($G$3:$G$3590,1,E$3:E$3590,$J41)</f>
        <v>0</v>
      </c>
      <c r="M41">
        <f t="shared" ref="M41:M49" si="21">COUNTIFS($G$3:$G$3590,1,F$3:F$3590,$J41)</f>
        <v>82</v>
      </c>
      <c r="O41">
        <v>1980</v>
      </c>
      <c r="P41">
        <v>4</v>
      </c>
      <c r="Q41">
        <v>8</v>
      </c>
      <c r="R41">
        <v>6</v>
      </c>
      <c r="S41">
        <v>3</v>
      </c>
      <c r="T41">
        <v>7</v>
      </c>
      <c r="U41">
        <v>6</v>
      </c>
      <c r="W41" s="28"/>
      <c r="X41">
        <v>1</v>
      </c>
      <c r="Y41">
        <f>COUNTIFS($U$3:$U$3590,1,R$3:R$3590,$X41)</f>
        <v>44</v>
      </c>
      <c r="Z41">
        <f t="shared" ref="Z41:AA49" si="22">COUNTIFS($U$3:$U$3590,1,S$3:S$3590,$X41)</f>
        <v>0</v>
      </c>
      <c r="AA41">
        <f t="shared" si="22"/>
        <v>82</v>
      </c>
    </row>
    <row r="42" spans="1:27">
      <c r="A42">
        <v>1980</v>
      </c>
      <c r="B42">
        <v>4</v>
      </c>
      <c r="C42">
        <v>9</v>
      </c>
      <c r="D42">
        <v>11</v>
      </c>
      <c r="E42">
        <v>3</v>
      </c>
      <c r="F42">
        <v>7</v>
      </c>
      <c r="G42">
        <v>6</v>
      </c>
      <c r="I42" s="28"/>
      <c r="J42">
        <v>2</v>
      </c>
      <c r="K42">
        <f t="shared" si="19"/>
        <v>234</v>
      </c>
      <c r="L42">
        <f t="shared" si="20"/>
        <v>0</v>
      </c>
      <c r="M42">
        <f t="shared" si="21"/>
        <v>7</v>
      </c>
      <c r="O42">
        <v>1980</v>
      </c>
      <c r="P42">
        <v>4</v>
      </c>
      <c r="Q42">
        <v>9</v>
      </c>
      <c r="R42">
        <v>6</v>
      </c>
      <c r="S42">
        <v>3</v>
      </c>
      <c r="T42">
        <v>7</v>
      </c>
      <c r="U42">
        <v>6</v>
      </c>
      <c r="W42" s="28"/>
      <c r="X42">
        <v>2</v>
      </c>
      <c r="Y42">
        <f t="shared" ref="Y42:Y51" si="23">COUNTIFS($U$3:$U$3590,1,R$3:R$3590,$X42)</f>
        <v>152</v>
      </c>
      <c r="Z42">
        <f t="shared" si="22"/>
        <v>0</v>
      </c>
      <c r="AA42">
        <f t="shared" si="22"/>
        <v>7</v>
      </c>
    </row>
    <row r="43" spans="1:27">
      <c r="A43">
        <v>1980</v>
      </c>
      <c r="B43">
        <v>4</v>
      </c>
      <c r="C43">
        <v>10</v>
      </c>
      <c r="D43">
        <v>3</v>
      </c>
      <c r="E43">
        <v>3</v>
      </c>
      <c r="F43">
        <v>5</v>
      </c>
      <c r="G43">
        <v>9</v>
      </c>
      <c r="I43" s="28"/>
      <c r="J43">
        <v>3</v>
      </c>
      <c r="K43">
        <f t="shared" si="19"/>
        <v>1</v>
      </c>
      <c r="L43">
        <f t="shared" si="20"/>
        <v>0</v>
      </c>
      <c r="M43">
        <f t="shared" si="21"/>
        <v>0</v>
      </c>
      <c r="O43">
        <v>1980</v>
      </c>
      <c r="P43">
        <v>4</v>
      </c>
      <c r="Q43">
        <v>10</v>
      </c>
      <c r="R43">
        <v>8</v>
      </c>
      <c r="S43">
        <v>3</v>
      </c>
      <c r="T43">
        <v>5</v>
      </c>
      <c r="U43">
        <v>9</v>
      </c>
      <c r="W43" s="28"/>
      <c r="X43">
        <v>3</v>
      </c>
      <c r="Y43">
        <f t="shared" si="23"/>
        <v>7</v>
      </c>
      <c r="Z43">
        <f t="shared" si="22"/>
        <v>0</v>
      </c>
      <c r="AA43">
        <f t="shared" si="22"/>
        <v>0</v>
      </c>
    </row>
    <row r="44" spans="1:27">
      <c r="A44">
        <v>1980</v>
      </c>
      <c r="B44">
        <v>4</v>
      </c>
      <c r="C44">
        <v>11</v>
      </c>
      <c r="D44">
        <v>9</v>
      </c>
      <c r="E44">
        <v>8</v>
      </c>
      <c r="F44">
        <v>5</v>
      </c>
      <c r="G44">
        <v>9</v>
      </c>
      <c r="I44" s="28"/>
      <c r="J44">
        <v>4</v>
      </c>
      <c r="K44">
        <f t="shared" si="19"/>
        <v>15</v>
      </c>
      <c r="L44">
        <f t="shared" si="20"/>
        <v>0</v>
      </c>
      <c r="M44">
        <f t="shared" si="21"/>
        <v>206</v>
      </c>
      <c r="O44">
        <v>1980</v>
      </c>
      <c r="P44">
        <v>4</v>
      </c>
      <c r="Q44">
        <v>11</v>
      </c>
      <c r="R44">
        <v>8</v>
      </c>
      <c r="S44">
        <v>8</v>
      </c>
      <c r="T44">
        <v>5</v>
      </c>
      <c r="U44">
        <v>9</v>
      </c>
      <c r="W44" s="28"/>
      <c r="X44">
        <v>4</v>
      </c>
      <c r="Y44">
        <f t="shared" si="23"/>
        <v>32</v>
      </c>
      <c r="Z44">
        <f t="shared" si="22"/>
        <v>0</v>
      </c>
      <c r="AA44">
        <f t="shared" si="22"/>
        <v>206</v>
      </c>
    </row>
    <row r="45" spans="1:27">
      <c r="A45">
        <v>1980</v>
      </c>
      <c r="B45">
        <v>4</v>
      </c>
      <c r="C45">
        <v>12</v>
      </c>
      <c r="D45">
        <v>3</v>
      </c>
      <c r="E45">
        <v>8</v>
      </c>
      <c r="F45">
        <v>9</v>
      </c>
      <c r="G45">
        <v>9</v>
      </c>
      <c r="I45" s="28"/>
      <c r="J45">
        <v>5</v>
      </c>
      <c r="K45">
        <f t="shared" si="19"/>
        <v>49</v>
      </c>
      <c r="L45">
        <f t="shared" si="20"/>
        <v>213</v>
      </c>
      <c r="M45">
        <f t="shared" si="21"/>
        <v>0</v>
      </c>
      <c r="O45">
        <v>1980</v>
      </c>
      <c r="P45">
        <v>4</v>
      </c>
      <c r="Q45">
        <v>12</v>
      </c>
      <c r="R45">
        <v>8</v>
      </c>
      <c r="S45">
        <v>8</v>
      </c>
      <c r="T45">
        <v>9</v>
      </c>
      <c r="U45">
        <v>9</v>
      </c>
      <c r="W45" s="28"/>
      <c r="X45">
        <v>5</v>
      </c>
      <c r="Y45">
        <f t="shared" si="23"/>
        <v>75</v>
      </c>
      <c r="Z45">
        <f t="shared" si="22"/>
        <v>213</v>
      </c>
      <c r="AA45">
        <f t="shared" si="22"/>
        <v>0</v>
      </c>
    </row>
    <row r="46" spans="1:27">
      <c r="A46">
        <v>1980</v>
      </c>
      <c r="B46">
        <v>4</v>
      </c>
      <c r="C46">
        <v>13</v>
      </c>
      <c r="D46">
        <v>11</v>
      </c>
      <c r="E46">
        <v>3</v>
      </c>
      <c r="F46">
        <v>9</v>
      </c>
      <c r="G46">
        <v>9</v>
      </c>
      <c r="I46" s="28"/>
      <c r="J46">
        <v>6</v>
      </c>
      <c r="K46">
        <f t="shared" si="19"/>
        <v>40</v>
      </c>
      <c r="L46">
        <f t="shared" si="20"/>
        <v>33</v>
      </c>
      <c r="M46">
        <f t="shared" si="21"/>
        <v>0</v>
      </c>
      <c r="O46">
        <v>1980</v>
      </c>
      <c r="P46">
        <v>4</v>
      </c>
      <c r="Q46">
        <v>13</v>
      </c>
      <c r="R46">
        <v>7</v>
      </c>
      <c r="S46">
        <v>3</v>
      </c>
      <c r="T46">
        <v>9</v>
      </c>
      <c r="U46">
        <v>9</v>
      </c>
      <c r="W46" s="28"/>
      <c r="X46">
        <v>6</v>
      </c>
      <c r="Y46">
        <f t="shared" si="23"/>
        <v>25</v>
      </c>
      <c r="Z46">
        <f t="shared" si="22"/>
        <v>33</v>
      </c>
      <c r="AA46">
        <f t="shared" si="22"/>
        <v>0</v>
      </c>
    </row>
    <row r="47" spans="1:27">
      <c r="A47">
        <v>1980</v>
      </c>
      <c r="B47">
        <v>4</v>
      </c>
      <c r="C47">
        <v>14</v>
      </c>
      <c r="D47">
        <v>11</v>
      </c>
      <c r="E47">
        <v>1</v>
      </c>
      <c r="F47">
        <v>5</v>
      </c>
      <c r="G47">
        <v>9</v>
      </c>
      <c r="I47" s="28"/>
      <c r="J47">
        <v>7</v>
      </c>
      <c r="K47">
        <f t="shared" si="19"/>
        <v>21</v>
      </c>
      <c r="L47">
        <f t="shared" si="20"/>
        <v>0</v>
      </c>
      <c r="M47">
        <f t="shared" si="21"/>
        <v>0</v>
      </c>
      <c r="O47">
        <v>1980</v>
      </c>
      <c r="P47">
        <v>4</v>
      </c>
      <c r="Q47">
        <v>14</v>
      </c>
      <c r="R47">
        <v>11</v>
      </c>
      <c r="S47">
        <v>1</v>
      </c>
      <c r="T47">
        <v>5</v>
      </c>
      <c r="U47">
        <v>9</v>
      </c>
      <c r="W47" s="28"/>
      <c r="X47">
        <v>7</v>
      </c>
      <c r="Y47">
        <f t="shared" si="23"/>
        <v>45</v>
      </c>
      <c r="Z47">
        <f t="shared" si="22"/>
        <v>0</v>
      </c>
      <c r="AA47">
        <f t="shared" si="22"/>
        <v>0</v>
      </c>
    </row>
    <row r="48" spans="1:27">
      <c r="A48">
        <v>1980</v>
      </c>
      <c r="B48">
        <v>4</v>
      </c>
      <c r="C48">
        <v>15</v>
      </c>
      <c r="D48">
        <v>11</v>
      </c>
      <c r="E48">
        <v>1</v>
      </c>
      <c r="F48">
        <v>5</v>
      </c>
      <c r="G48">
        <v>9</v>
      </c>
      <c r="I48" s="28"/>
      <c r="J48">
        <v>8</v>
      </c>
      <c r="K48">
        <f t="shared" si="19"/>
        <v>0</v>
      </c>
      <c r="L48">
        <f t="shared" si="20"/>
        <v>3</v>
      </c>
      <c r="M48">
        <f t="shared" si="21"/>
        <v>143</v>
      </c>
      <c r="O48">
        <v>1980</v>
      </c>
      <c r="P48">
        <v>4</v>
      </c>
      <c r="Q48">
        <v>15</v>
      </c>
      <c r="R48">
        <v>11</v>
      </c>
      <c r="S48">
        <v>1</v>
      </c>
      <c r="T48">
        <v>5</v>
      </c>
      <c r="U48">
        <v>9</v>
      </c>
      <c r="W48" s="28"/>
      <c r="X48">
        <v>8</v>
      </c>
      <c r="Y48">
        <f t="shared" si="23"/>
        <v>0</v>
      </c>
      <c r="Z48">
        <f t="shared" si="22"/>
        <v>3</v>
      </c>
      <c r="AA48">
        <f t="shared" si="22"/>
        <v>143</v>
      </c>
    </row>
    <row r="49" spans="1:27">
      <c r="A49">
        <v>1980</v>
      </c>
      <c r="B49">
        <v>4</v>
      </c>
      <c r="C49">
        <v>16</v>
      </c>
      <c r="D49">
        <v>11</v>
      </c>
      <c r="E49">
        <v>1</v>
      </c>
      <c r="F49">
        <v>5</v>
      </c>
      <c r="G49">
        <v>6</v>
      </c>
      <c r="I49" s="28"/>
      <c r="J49">
        <v>9</v>
      </c>
      <c r="K49">
        <f t="shared" si="19"/>
        <v>0</v>
      </c>
      <c r="L49">
        <f t="shared" si="20"/>
        <v>190</v>
      </c>
      <c r="M49">
        <f t="shared" si="21"/>
        <v>1</v>
      </c>
      <c r="O49">
        <v>1980</v>
      </c>
      <c r="P49">
        <v>4</v>
      </c>
      <c r="Q49">
        <v>16</v>
      </c>
      <c r="R49">
        <v>11</v>
      </c>
      <c r="S49">
        <v>1</v>
      </c>
      <c r="T49">
        <v>5</v>
      </c>
      <c r="U49">
        <v>6</v>
      </c>
      <c r="W49" s="28"/>
      <c r="X49">
        <v>9</v>
      </c>
      <c r="Y49">
        <f t="shared" si="23"/>
        <v>0</v>
      </c>
      <c r="Z49">
        <f t="shared" si="22"/>
        <v>190</v>
      </c>
      <c r="AA49">
        <f t="shared" si="22"/>
        <v>1</v>
      </c>
    </row>
    <row r="50" spans="1:27">
      <c r="A50">
        <v>1980</v>
      </c>
      <c r="B50">
        <v>4</v>
      </c>
      <c r="C50">
        <v>17</v>
      </c>
      <c r="D50">
        <v>5</v>
      </c>
      <c r="E50">
        <v>1</v>
      </c>
      <c r="F50">
        <v>2</v>
      </c>
      <c r="G50">
        <v>6</v>
      </c>
      <c r="I50" s="28"/>
      <c r="J50">
        <v>10</v>
      </c>
      <c r="K50">
        <f>COUNTIFS($G$3:$G$3590,1,D$3:D$3590,$J50)</f>
        <v>49</v>
      </c>
      <c r="O50">
        <v>1980</v>
      </c>
      <c r="P50">
        <v>4</v>
      </c>
      <c r="Q50">
        <v>17</v>
      </c>
      <c r="R50">
        <v>3</v>
      </c>
      <c r="S50">
        <v>1</v>
      </c>
      <c r="T50">
        <v>2</v>
      </c>
      <c r="U50">
        <v>6</v>
      </c>
      <c r="W50" s="28"/>
      <c r="X50">
        <v>10</v>
      </c>
      <c r="Y50">
        <f t="shared" si="23"/>
        <v>59</v>
      </c>
    </row>
    <row r="51" spans="1:27">
      <c r="A51">
        <v>1980</v>
      </c>
      <c r="B51">
        <v>4</v>
      </c>
      <c r="C51">
        <v>18</v>
      </c>
      <c r="D51">
        <v>11</v>
      </c>
      <c r="E51">
        <v>7</v>
      </c>
      <c r="F51">
        <v>5</v>
      </c>
      <c r="G51">
        <v>6</v>
      </c>
      <c r="I51" s="28"/>
      <c r="J51">
        <v>11</v>
      </c>
      <c r="K51">
        <f>COUNTIFS($G$3:$G$3590,1,D$3:D$3590,$J51)</f>
        <v>0</v>
      </c>
      <c r="O51">
        <v>1980</v>
      </c>
      <c r="P51">
        <v>4</v>
      </c>
      <c r="Q51">
        <v>18</v>
      </c>
      <c r="R51">
        <v>9</v>
      </c>
      <c r="S51">
        <v>7</v>
      </c>
      <c r="T51">
        <v>5</v>
      </c>
      <c r="U51">
        <v>6</v>
      </c>
      <c r="W51" s="28"/>
      <c r="X51">
        <v>11</v>
      </c>
      <c r="Y51">
        <f t="shared" si="23"/>
        <v>0</v>
      </c>
    </row>
    <row r="52" spans="1:27">
      <c r="A52">
        <v>1980</v>
      </c>
      <c r="B52">
        <v>4</v>
      </c>
      <c r="C52">
        <v>19</v>
      </c>
      <c r="D52">
        <v>11</v>
      </c>
      <c r="E52">
        <v>3</v>
      </c>
      <c r="F52">
        <v>5</v>
      </c>
      <c r="G52">
        <v>6</v>
      </c>
      <c r="O52">
        <v>1980</v>
      </c>
      <c r="P52">
        <v>4</v>
      </c>
      <c r="Q52">
        <v>19</v>
      </c>
      <c r="R52">
        <v>3</v>
      </c>
      <c r="S52">
        <v>3</v>
      </c>
      <c r="T52">
        <v>5</v>
      </c>
      <c r="U52">
        <v>6</v>
      </c>
    </row>
    <row r="53" spans="1:27">
      <c r="A53">
        <v>1980</v>
      </c>
      <c r="B53">
        <v>4</v>
      </c>
      <c r="C53">
        <v>20</v>
      </c>
      <c r="D53">
        <v>11</v>
      </c>
      <c r="E53">
        <v>3</v>
      </c>
      <c r="F53">
        <v>3</v>
      </c>
      <c r="G53">
        <v>6</v>
      </c>
      <c r="O53">
        <v>1980</v>
      </c>
      <c r="P53">
        <v>4</v>
      </c>
      <c r="Q53">
        <v>20</v>
      </c>
      <c r="R53">
        <v>11</v>
      </c>
      <c r="S53">
        <v>3</v>
      </c>
      <c r="T53">
        <v>3</v>
      </c>
      <c r="U53">
        <v>6</v>
      </c>
    </row>
    <row r="54" spans="1:27">
      <c r="A54">
        <v>1980</v>
      </c>
      <c r="B54">
        <v>4</v>
      </c>
      <c r="C54">
        <v>21</v>
      </c>
      <c r="D54">
        <v>7</v>
      </c>
      <c r="E54">
        <v>8</v>
      </c>
      <c r="F54">
        <v>3</v>
      </c>
      <c r="G54">
        <v>6</v>
      </c>
      <c r="O54">
        <v>1980</v>
      </c>
      <c r="P54">
        <v>4</v>
      </c>
      <c r="Q54">
        <v>21</v>
      </c>
      <c r="R54">
        <v>11</v>
      </c>
      <c r="S54">
        <v>8</v>
      </c>
      <c r="T54">
        <v>3</v>
      </c>
      <c r="U54">
        <v>6</v>
      </c>
    </row>
    <row r="55" spans="1:27">
      <c r="A55">
        <v>1980</v>
      </c>
      <c r="B55">
        <v>4</v>
      </c>
      <c r="C55">
        <v>22</v>
      </c>
      <c r="D55">
        <v>3</v>
      </c>
      <c r="E55">
        <v>8</v>
      </c>
      <c r="F55">
        <v>3</v>
      </c>
      <c r="G55">
        <v>6</v>
      </c>
      <c r="O55">
        <v>1980</v>
      </c>
      <c r="P55">
        <v>4</v>
      </c>
      <c r="Q55">
        <v>22</v>
      </c>
      <c r="R55">
        <v>11</v>
      </c>
      <c r="S55">
        <v>8</v>
      </c>
      <c r="T55">
        <v>3</v>
      </c>
      <c r="U55">
        <v>6</v>
      </c>
    </row>
    <row r="56" spans="1:27">
      <c r="A56">
        <v>1980</v>
      </c>
      <c r="B56">
        <v>4</v>
      </c>
      <c r="C56">
        <v>23</v>
      </c>
      <c r="D56">
        <v>3</v>
      </c>
      <c r="E56">
        <v>6</v>
      </c>
      <c r="F56">
        <v>2</v>
      </c>
      <c r="G56">
        <v>6</v>
      </c>
      <c r="O56">
        <v>1980</v>
      </c>
      <c r="P56">
        <v>4</v>
      </c>
      <c r="Q56">
        <v>23</v>
      </c>
      <c r="R56">
        <v>11</v>
      </c>
      <c r="S56">
        <v>6</v>
      </c>
      <c r="T56">
        <v>2</v>
      </c>
      <c r="U56">
        <v>6</v>
      </c>
    </row>
    <row r="57" spans="1:27">
      <c r="A57">
        <v>1980</v>
      </c>
      <c r="B57">
        <v>4</v>
      </c>
      <c r="C57">
        <v>24</v>
      </c>
      <c r="D57">
        <v>3</v>
      </c>
      <c r="E57">
        <v>6</v>
      </c>
      <c r="F57">
        <v>9</v>
      </c>
      <c r="G57">
        <v>6</v>
      </c>
      <c r="O57">
        <v>1980</v>
      </c>
      <c r="P57">
        <v>4</v>
      </c>
      <c r="Q57">
        <v>24</v>
      </c>
      <c r="R57">
        <v>5</v>
      </c>
      <c r="S57">
        <v>6</v>
      </c>
      <c r="T57">
        <v>9</v>
      </c>
      <c r="U57">
        <v>6</v>
      </c>
    </row>
    <row r="58" spans="1:27">
      <c r="A58">
        <v>1980</v>
      </c>
      <c r="B58">
        <v>4</v>
      </c>
      <c r="C58">
        <v>25</v>
      </c>
      <c r="D58">
        <v>7</v>
      </c>
      <c r="E58">
        <v>6</v>
      </c>
      <c r="F58">
        <v>9</v>
      </c>
      <c r="G58">
        <v>6</v>
      </c>
      <c r="O58">
        <v>1980</v>
      </c>
      <c r="P58">
        <v>4</v>
      </c>
      <c r="Q58">
        <v>25</v>
      </c>
      <c r="R58">
        <v>11</v>
      </c>
      <c r="S58">
        <v>6</v>
      </c>
      <c r="T58">
        <v>9</v>
      </c>
      <c r="U58">
        <v>6</v>
      </c>
    </row>
    <row r="59" spans="1:27">
      <c r="A59">
        <v>1980</v>
      </c>
      <c r="B59">
        <v>4</v>
      </c>
      <c r="C59">
        <v>26</v>
      </c>
      <c r="D59">
        <v>7</v>
      </c>
      <c r="E59">
        <v>6</v>
      </c>
      <c r="F59">
        <v>9</v>
      </c>
      <c r="G59">
        <v>6</v>
      </c>
      <c r="O59">
        <v>1980</v>
      </c>
      <c r="P59">
        <v>4</v>
      </c>
      <c r="Q59">
        <v>26</v>
      </c>
      <c r="R59">
        <v>11</v>
      </c>
      <c r="S59">
        <v>6</v>
      </c>
      <c r="T59">
        <v>9</v>
      </c>
      <c r="U59">
        <v>6</v>
      </c>
    </row>
    <row r="60" spans="1:27">
      <c r="A60">
        <v>1980</v>
      </c>
      <c r="B60">
        <v>4</v>
      </c>
      <c r="C60">
        <v>27</v>
      </c>
      <c r="D60">
        <v>6</v>
      </c>
      <c r="E60">
        <v>6</v>
      </c>
      <c r="F60">
        <v>9</v>
      </c>
      <c r="G60">
        <v>6</v>
      </c>
      <c r="O60">
        <v>1980</v>
      </c>
      <c r="P60">
        <v>4</v>
      </c>
      <c r="Q60">
        <v>27</v>
      </c>
      <c r="R60">
        <v>11</v>
      </c>
      <c r="S60">
        <v>6</v>
      </c>
      <c r="T60">
        <v>9</v>
      </c>
      <c r="U60">
        <v>6</v>
      </c>
    </row>
    <row r="61" spans="1:27">
      <c r="A61">
        <v>1980</v>
      </c>
      <c r="B61">
        <v>4</v>
      </c>
      <c r="C61">
        <v>28</v>
      </c>
      <c r="D61">
        <v>3</v>
      </c>
      <c r="E61">
        <v>6</v>
      </c>
      <c r="F61">
        <v>9</v>
      </c>
      <c r="G61">
        <v>3</v>
      </c>
      <c r="O61">
        <v>1980</v>
      </c>
      <c r="P61">
        <v>4</v>
      </c>
      <c r="Q61">
        <v>28</v>
      </c>
      <c r="R61">
        <v>7</v>
      </c>
      <c r="S61">
        <v>6</v>
      </c>
      <c r="T61">
        <v>9</v>
      </c>
      <c r="U61">
        <v>3</v>
      </c>
    </row>
    <row r="62" spans="1:27">
      <c r="A62">
        <v>1980</v>
      </c>
      <c r="B62">
        <v>4</v>
      </c>
      <c r="C62">
        <v>29</v>
      </c>
      <c r="D62">
        <v>4</v>
      </c>
      <c r="E62">
        <v>6</v>
      </c>
      <c r="F62">
        <v>2</v>
      </c>
      <c r="G62">
        <v>3</v>
      </c>
      <c r="O62">
        <v>1980</v>
      </c>
      <c r="P62">
        <v>4</v>
      </c>
      <c r="Q62">
        <v>29</v>
      </c>
      <c r="R62">
        <v>3</v>
      </c>
      <c r="S62">
        <v>6</v>
      </c>
      <c r="T62">
        <v>2</v>
      </c>
      <c r="U62">
        <v>3</v>
      </c>
    </row>
    <row r="63" spans="1:27">
      <c r="A63">
        <v>1980</v>
      </c>
      <c r="B63">
        <v>4</v>
      </c>
      <c r="C63">
        <v>30</v>
      </c>
      <c r="D63">
        <v>3</v>
      </c>
      <c r="E63">
        <v>6</v>
      </c>
      <c r="F63">
        <v>2</v>
      </c>
      <c r="G63">
        <v>3</v>
      </c>
      <c r="O63">
        <v>1980</v>
      </c>
      <c r="P63">
        <v>4</v>
      </c>
      <c r="Q63">
        <v>30</v>
      </c>
      <c r="R63">
        <v>3</v>
      </c>
      <c r="S63">
        <v>6</v>
      </c>
      <c r="T63">
        <v>2</v>
      </c>
      <c r="U63">
        <v>3</v>
      </c>
    </row>
    <row r="64" spans="1:27">
      <c r="A64">
        <v>1980</v>
      </c>
      <c r="B64">
        <v>5</v>
      </c>
      <c r="C64">
        <v>1</v>
      </c>
      <c r="D64">
        <v>4</v>
      </c>
      <c r="E64">
        <v>6</v>
      </c>
      <c r="F64">
        <v>2</v>
      </c>
      <c r="G64">
        <v>3</v>
      </c>
      <c r="O64">
        <v>1980</v>
      </c>
      <c r="P64">
        <v>5</v>
      </c>
      <c r="Q64">
        <v>1</v>
      </c>
      <c r="R64">
        <v>3</v>
      </c>
      <c r="S64">
        <v>6</v>
      </c>
      <c r="T64">
        <v>2</v>
      </c>
      <c r="U64">
        <v>3</v>
      </c>
    </row>
    <row r="65" spans="1:21">
      <c r="A65">
        <v>1980</v>
      </c>
      <c r="B65">
        <v>5</v>
      </c>
      <c r="C65">
        <v>2</v>
      </c>
      <c r="D65">
        <v>4</v>
      </c>
      <c r="E65">
        <v>6</v>
      </c>
      <c r="F65">
        <v>2</v>
      </c>
      <c r="G65">
        <v>3</v>
      </c>
      <c r="O65">
        <v>1980</v>
      </c>
      <c r="P65">
        <v>5</v>
      </c>
      <c r="Q65">
        <v>2</v>
      </c>
      <c r="R65">
        <v>7</v>
      </c>
      <c r="S65">
        <v>6</v>
      </c>
      <c r="T65">
        <v>2</v>
      </c>
      <c r="U65">
        <v>3</v>
      </c>
    </row>
    <row r="66" spans="1:21">
      <c r="A66">
        <v>1980</v>
      </c>
      <c r="B66">
        <v>5</v>
      </c>
      <c r="C66">
        <v>3</v>
      </c>
      <c r="D66">
        <v>4</v>
      </c>
      <c r="E66">
        <v>6</v>
      </c>
      <c r="F66">
        <v>2</v>
      </c>
      <c r="G66">
        <v>3</v>
      </c>
      <c r="O66">
        <v>1980</v>
      </c>
      <c r="P66">
        <v>5</v>
      </c>
      <c r="Q66">
        <v>3</v>
      </c>
      <c r="R66">
        <v>7</v>
      </c>
      <c r="S66">
        <v>6</v>
      </c>
      <c r="T66">
        <v>2</v>
      </c>
      <c r="U66">
        <v>3</v>
      </c>
    </row>
    <row r="67" spans="1:21">
      <c r="A67">
        <v>1980</v>
      </c>
      <c r="B67">
        <v>5</v>
      </c>
      <c r="C67">
        <v>4</v>
      </c>
      <c r="D67">
        <v>5</v>
      </c>
      <c r="E67">
        <v>6</v>
      </c>
      <c r="F67">
        <v>2</v>
      </c>
      <c r="G67">
        <v>3</v>
      </c>
      <c r="O67">
        <v>1980</v>
      </c>
      <c r="P67">
        <v>5</v>
      </c>
      <c r="Q67">
        <v>4</v>
      </c>
      <c r="R67">
        <v>6</v>
      </c>
      <c r="S67">
        <v>6</v>
      </c>
      <c r="T67">
        <v>2</v>
      </c>
      <c r="U67">
        <v>3</v>
      </c>
    </row>
    <row r="68" spans="1:21">
      <c r="A68">
        <v>1980</v>
      </c>
      <c r="B68">
        <v>5</v>
      </c>
      <c r="C68">
        <v>5</v>
      </c>
      <c r="D68">
        <v>5</v>
      </c>
      <c r="E68">
        <v>6</v>
      </c>
      <c r="F68">
        <v>2</v>
      </c>
      <c r="G68">
        <v>3</v>
      </c>
      <c r="O68">
        <v>1980</v>
      </c>
      <c r="P68">
        <v>5</v>
      </c>
      <c r="Q68">
        <v>5</v>
      </c>
      <c r="R68">
        <v>3</v>
      </c>
      <c r="S68">
        <v>6</v>
      </c>
      <c r="T68">
        <v>2</v>
      </c>
      <c r="U68">
        <v>3</v>
      </c>
    </row>
    <row r="69" spans="1:21">
      <c r="A69">
        <v>1980</v>
      </c>
      <c r="B69">
        <v>5</v>
      </c>
      <c r="C69">
        <v>6</v>
      </c>
      <c r="D69">
        <v>7</v>
      </c>
      <c r="E69">
        <v>6</v>
      </c>
      <c r="F69">
        <v>1</v>
      </c>
      <c r="G69">
        <v>3</v>
      </c>
      <c r="O69">
        <v>1980</v>
      </c>
      <c r="P69">
        <v>5</v>
      </c>
      <c r="Q69">
        <v>6</v>
      </c>
      <c r="R69">
        <v>4</v>
      </c>
      <c r="S69">
        <v>6</v>
      </c>
      <c r="T69">
        <v>1</v>
      </c>
      <c r="U69">
        <v>3</v>
      </c>
    </row>
    <row r="70" spans="1:21">
      <c r="A70">
        <v>1980</v>
      </c>
      <c r="B70">
        <v>5</v>
      </c>
      <c r="C70">
        <v>7</v>
      </c>
      <c r="D70">
        <v>7</v>
      </c>
      <c r="E70">
        <v>6</v>
      </c>
      <c r="F70">
        <v>2</v>
      </c>
      <c r="G70">
        <v>3</v>
      </c>
      <c r="O70">
        <v>1980</v>
      </c>
      <c r="P70">
        <v>5</v>
      </c>
      <c r="Q70">
        <v>7</v>
      </c>
      <c r="R70">
        <v>3</v>
      </c>
      <c r="S70">
        <v>6</v>
      </c>
      <c r="T70">
        <v>2</v>
      </c>
      <c r="U70">
        <v>3</v>
      </c>
    </row>
    <row r="71" spans="1:21">
      <c r="A71">
        <v>1980</v>
      </c>
      <c r="B71">
        <v>5</v>
      </c>
      <c r="C71">
        <v>8</v>
      </c>
      <c r="D71">
        <v>7</v>
      </c>
      <c r="E71">
        <v>6</v>
      </c>
      <c r="F71">
        <v>2</v>
      </c>
      <c r="G71">
        <v>3</v>
      </c>
      <c r="O71">
        <v>1980</v>
      </c>
      <c r="P71">
        <v>5</v>
      </c>
      <c r="Q71">
        <v>8</v>
      </c>
      <c r="R71">
        <v>4</v>
      </c>
      <c r="S71">
        <v>6</v>
      </c>
      <c r="T71">
        <v>2</v>
      </c>
      <c r="U71">
        <v>3</v>
      </c>
    </row>
    <row r="72" spans="1:21">
      <c r="A72">
        <v>1980</v>
      </c>
      <c r="B72">
        <v>5</v>
      </c>
      <c r="C72">
        <v>9</v>
      </c>
      <c r="D72">
        <v>5</v>
      </c>
      <c r="E72">
        <v>6</v>
      </c>
      <c r="F72">
        <v>2</v>
      </c>
      <c r="G72">
        <v>3</v>
      </c>
      <c r="O72">
        <v>1980</v>
      </c>
      <c r="P72">
        <v>5</v>
      </c>
      <c r="Q72">
        <v>9</v>
      </c>
      <c r="R72">
        <v>4</v>
      </c>
      <c r="S72">
        <v>6</v>
      </c>
      <c r="T72">
        <v>2</v>
      </c>
      <c r="U72">
        <v>3</v>
      </c>
    </row>
    <row r="73" spans="1:21">
      <c r="A73">
        <v>1980</v>
      </c>
      <c r="B73">
        <v>5</v>
      </c>
      <c r="C73">
        <v>10</v>
      </c>
      <c r="D73">
        <v>10</v>
      </c>
      <c r="E73">
        <v>6</v>
      </c>
      <c r="F73">
        <v>2</v>
      </c>
      <c r="G73">
        <v>3</v>
      </c>
      <c r="O73">
        <v>1980</v>
      </c>
      <c r="P73">
        <v>5</v>
      </c>
      <c r="Q73">
        <v>10</v>
      </c>
      <c r="R73">
        <v>4</v>
      </c>
      <c r="S73">
        <v>6</v>
      </c>
      <c r="T73">
        <v>2</v>
      </c>
      <c r="U73">
        <v>3</v>
      </c>
    </row>
    <row r="74" spans="1:21">
      <c r="A74">
        <v>1980</v>
      </c>
      <c r="B74">
        <v>5</v>
      </c>
      <c r="C74">
        <v>11</v>
      </c>
      <c r="D74">
        <v>10</v>
      </c>
      <c r="E74">
        <v>6</v>
      </c>
      <c r="F74">
        <v>4</v>
      </c>
      <c r="G74">
        <v>3</v>
      </c>
      <c r="O74">
        <v>1980</v>
      </c>
      <c r="P74">
        <v>5</v>
      </c>
      <c r="Q74">
        <v>11</v>
      </c>
      <c r="R74">
        <v>5</v>
      </c>
      <c r="S74">
        <v>6</v>
      </c>
      <c r="T74">
        <v>4</v>
      </c>
      <c r="U74">
        <v>3</v>
      </c>
    </row>
    <row r="75" spans="1:21">
      <c r="A75">
        <v>1980</v>
      </c>
      <c r="B75">
        <v>5</v>
      </c>
      <c r="C75">
        <v>12</v>
      </c>
      <c r="D75">
        <v>10</v>
      </c>
      <c r="E75">
        <v>6</v>
      </c>
      <c r="F75">
        <v>4</v>
      </c>
      <c r="G75">
        <v>3</v>
      </c>
      <c r="O75">
        <v>1980</v>
      </c>
      <c r="P75">
        <v>5</v>
      </c>
      <c r="Q75">
        <v>12</v>
      </c>
      <c r="R75">
        <v>5</v>
      </c>
      <c r="S75">
        <v>6</v>
      </c>
      <c r="T75">
        <v>4</v>
      </c>
      <c r="U75">
        <v>3</v>
      </c>
    </row>
    <row r="76" spans="1:21">
      <c r="A76">
        <v>1980</v>
      </c>
      <c r="B76">
        <v>5</v>
      </c>
      <c r="C76">
        <v>13</v>
      </c>
      <c r="D76">
        <v>5</v>
      </c>
      <c r="E76">
        <v>6</v>
      </c>
      <c r="F76">
        <v>4</v>
      </c>
      <c r="G76">
        <v>2</v>
      </c>
      <c r="O76">
        <v>1980</v>
      </c>
      <c r="P76">
        <v>5</v>
      </c>
      <c r="Q76">
        <v>13</v>
      </c>
      <c r="R76">
        <v>7</v>
      </c>
      <c r="S76">
        <v>6</v>
      </c>
      <c r="T76">
        <v>4</v>
      </c>
      <c r="U76">
        <v>2</v>
      </c>
    </row>
    <row r="77" spans="1:21">
      <c r="A77">
        <v>1980</v>
      </c>
      <c r="B77">
        <v>5</v>
      </c>
      <c r="C77">
        <v>14</v>
      </c>
      <c r="D77">
        <v>10</v>
      </c>
      <c r="E77">
        <v>6</v>
      </c>
      <c r="F77">
        <v>4</v>
      </c>
      <c r="G77">
        <v>2</v>
      </c>
      <c r="O77">
        <v>1980</v>
      </c>
      <c r="P77">
        <v>5</v>
      </c>
      <c r="Q77">
        <v>14</v>
      </c>
      <c r="R77">
        <v>7</v>
      </c>
      <c r="S77">
        <v>6</v>
      </c>
      <c r="T77">
        <v>4</v>
      </c>
      <c r="U77">
        <v>2</v>
      </c>
    </row>
    <row r="78" spans="1:21">
      <c r="A78">
        <v>1980</v>
      </c>
      <c r="B78">
        <v>5</v>
      </c>
      <c r="C78">
        <v>15</v>
      </c>
      <c r="D78">
        <v>10</v>
      </c>
      <c r="E78">
        <v>6</v>
      </c>
      <c r="F78">
        <v>4</v>
      </c>
      <c r="G78">
        <v>2</v>
      </c>
      <c r="O78">
        <v>1980</v>
      </c>
      <c r="P78">
        <v>5</v>
      </c>
      <c r="Q78">
        <v>15</v>
      </c>
      <c r="R78">
        <v>7</v>
      </c>
      <c r="S78">
        <v>6</v>
      </c>
      <c r="T78">
        <v>4</v>
      </c>
      <c r="U78">
        <v>2</v>
      </c>
    </row>
    <row r="79" spans="1:21">
      <c r="A79">
        <v>1980</v>
      </c>
      <c r="B79">
        <v>5</v>
      </c>
      <c r="C79">
        <v>16</v>
      </c>
      <c r="D79">
        <v>10</v>
      </c>
      <c r="E79">
        <v>6</v>
      </c>
      <c r="F79">
        <v>4</v>
      </c>
      <c r="G79">
        <v>2</v>
      </c>
      <c r="O79">
        <v>1980</v>
      </c>
      <c r="P79">
        <v>5</v>
      </c>
      <c r="Q79">
        <v>16</v>
      </c>
      <c r="R79">
        <v>5</v>
      </c>
      <c r="S79">
        <v>6</v>
      </c>
      <c r="T79">
        <v>4</v>
      </c>
      <c r="U79">
        <v>2</v>
      </c>
    </row>
    <row r="80" spans="1:21">
      <c r="A80">
        <v>1980</v>
      </c>
      <c r="B80">
        <v>5</v>
      </c>
      <c r="C80">
        <v>17</v>
      </c>
      <c r="D80">
        <v>10</v>
      </c>
      <c r="E80">
        <v>5</v>
      </c>
      <c r="F80">
        <v>8</v>
      </c>
      <c r="G80">
        <v>2</v>
      </c>
      <c r="O80">
        <v>1980</v>
      </c>
      <c r="P80">
        <v>5</v>
      </c>
      <c r="Q80">
        <v>17</v>
      </c>
      <c r="R80">
        <v>10</v>
      </c>
      <c r="S80">
        <v>5</v>
      </c>
      <c r="T80">
        <v>8</v>
      </c>
      <c r="U80">
        <v>2</v>
      </c>
    </row>
    <row r="81" spans="1:21">
      <c r="A81">
        <v>1980</v>
      </c>
      <c r="B81">
        <v>5</v>
      </c>
      <c r="C81">
        <v>18</v>
      </c>
      <c r="D81">
        <v>10</v>
      </c>
      <c r="E81">
        <v>5</v>
      </c>
      <c r="F81">
        <v>4</v>
      </c>
      <c r="G81">
        <v>2</v>
      </c>
      <c r="O81">
        <v>1980</v>
      </c>
      <c r="P81">
        <v>5</v>
      </c>
      <c r="Q81">
        <v>18</v>
      </c>
      <c r="R81">
        <v>10</v>
      </c>
      <c r="S81">
        <v>5</v>
      </c>
      <c r="T81">
        <v>4</v>
      </c>
      <c r="U81">
        <v>2</v>
      </c>
    </row>
    <row r="82" spans="1:21">
      <c r="A82">
        <v>1980</v>
      </c>
      <c r="B82">
        <v>5</v>
      </c>
      <c r="C82">
        <v>19</v>
      </c>
      <c r="D82">
        <v>10</v>
      </c>
      <c r="E82">
        <v>5</v>
      </c>
      <c r="F82">
        <v>4</v>
      </c>
      <c r="G82">
        <v>2</v>
      </c>
      <c r="O82">
        <v>1980</v>
      </c>
      <c r="P82">
        <v>5</v>
      </c>
      <c r="Q82">
        <v>19</v>
      </c>
      <c r="R82">
        <v>10</v>
      </c>
      <c r="S82">
        <v>5</v>
      </c>
      <c r="T82">
        <v>4</v>
      </c>
      <c r="U82">
        <v>2</v>
      </c>
    </row>
    <row r="83" spans="1:21">
      <c r="A83">
        <v>1980</v>
      </c>
      <c r="B83">
        <v>5</v>
      </c>
      <c r="C83">
        <v>20</v>
      </c>
      <c r="D83">
        <v>10</v>
      </c>
      <c r="E83">
        <v>5</v>
      </c>
      <c r="F83">
        <v>8</v>
      </c>
      <c r="G83">
        <v>1</v>
      </c>
      <c r="O83">
        <v>1980</v>
      </c>
      <c r="P83">
        <v>5</v>
      </c>
      <c r="Q83">
        <v>20</v>
      </c>
      <c r="R83">
        <v>5</v>
      </c>
      <c r="S83">
        <v>5</v>
      </c>
      <c r="T83">
        <v>8</v>
      </c>
      <c r="U83">
        <v>1</v>
      </c>
    </row>
    <row r="84" spans="1:21">
      <c r="A84">
        <v>1980</v>
      </c>
      <c r="B84">
        <v>5</v>
      </c>
      <c r="C84">
        <v>21</v>
      </c>
      <c r="D84">
        <v>10</v>
      </c>
      <c r="E84">
        <v>5</v>
      </c>
      <c r="F84">
        <v>1</v>
      </c>
      <c r="G84">
        <v>1</v>
      </c>
      <c r="O84">
        <v>1980</v>
      </c>
      <c r="P84">
        <v>5</v>
      </c>
      <c r="Q84">
        <v>21</v>
      </c>
      <c r="R84">
        <v>10</v>
      </c>
      <c r="S84">
        <v>5</v>
      </c>
      <c r="T84">
        <v>1</v>
      </c>
      <c r="U84">
        <v>1</v>
      </c>
    </row>
    <row r="85" spans="1:21">
      <c r="A85">
        <v>1980</v>
      </c>
      <c r="B85">
        <v>5</v>
      </c>
      <c r="C85">
        <v>22</v>
      </c>
      <c r="D85">
        <v>10</v>
      </c>
      <c r="E85">
        <v>9</v>
      </c>
      <c r="F85">
        <v>8</v>
      </c>
      <c r="G85">
        <v>1</v>
      </c>
      <c r="O85">
        <v>1980</v>
      </c>
      <c r="P85">
        <v>5</v>
      </c>
      <c r="Q85">
        <v>22</v>
      </c>
      <c r="R85">
        <v>10</v>
      </c>
      <c r="S85">
        <v>9</v>
      </c>
      <c r="T85">
        <v>8</v>
      </c>
      <c r="U85">
        <v>1</v>
      </c>
    </row>
    <row r="86" spans="1:21">
      <c r="A86">
        <v>1980</v>
      </c>
      <c r="B86">
        <v>5</v>
      </c>
      <c r="C86">
        <v>23</v>
      </c>
      <c r="D86">
        <v>10</v>
      </c>
      <c r="E86">
        <v>9</v>
      </c>
      <c r="F86">
        <v>8</v>
      </c>
      <c r="G86">
        <v>1</v>
      </c>
      <c r="O86">
        <v>1980</v>
      </c>
      <c r="P86">
        <v>5</v>
      </c>
      <c r="Q86">
        <v>23</v>
      </c>
      <c r="R86">
        <v>10</v>
      </c>
      <c r="S86">
        <v>9</v>
      </c>
      <c r="T86">
        <v>8</v>
      </c>
      <c r="U86">
        <v>1</v>
      </c>
    </row>
    <row r="87" spans="1:21">
      <c r="A87">
        <v>1980</v>
      </c>
      <c r="B87">
        <v>5</v>
      </c>
      <c r="C87">
        <v>24</v>
      </c>
      <c r="D87">
        <v>2</v>
      </c>
      <c r="E87">
        <v>9</v>
      </c>
      <c r="F87">
        <v>8</v>
      </c>
      <c r="G87">
        <v>1</v>
      </c>
      <c r="O87">
        <v>1980</v>
      </c>
      <c r="P87">
        <v>5</v>
      </c>
      <c r="Q87">
        <v>24</v>
      </c>
      <c r="R87">
        <v>10</v>
      </c>
      <c r="S87">
        <v>9</v>
      </c>
      <c r="T87">
        <v>8</v>
      </c>
      <c r="U87">
        <v>1</v>
      </c>
    </row>
    <row r="88" spans="1:21">
      <c r="A88">
        <v>1980</v>
      </c>
      <c r="B88">
        <v>5</v>
      </c>
      <c r="C88">
        <v>25</v>
      </c>
      <c r="D88">
        <v>2</v>
      </c>
      <c r="E88">
        <v>9</v>
      </c>
      <c r="F88">
        <v>8</v>
      </c>
      <c r="G88">
        <v>1</v>
      </c>
      <c r="O88">
        <v>1980</v>
      </c>
      <c r="P88">
        <v>5</v>
      </c>
      <c r="Q88">
        <v>25</v>
      </c>
      <c r="R88">
        <v>10</v>
      </c>
      <c r="S88">
        <v>9</v>
      </c>
      <c r="T88">
        <v>8</v>
      </c>
      <c r="U88">
        <v>1</v>
      </c>
    </row>
    <row r="89" spans="1:21">
      <c r="A89">
        <v>1980</v>
      </c>
      <c r="B89">
        <v>5</v>
      </c>
      <c r="C89">
        <v>26</v>
      </c>
      <c r="D89">
        <v>2</v>
      </c>
      <c r="E89">
        <v>9</v>
      </c>
      <c r="F89">
        <v>8</v>
      </c>
      <c r="G89">
        <v>1</v>
      </c>
      <c r="O89">
        <v>1980</v>
      </c>
      <c r="P89">
        <v>5</v>
      </c>
      <c r="Q89">
        <v>26</v>
      </c>
      <c r="R89">
        <v>10</v>
      </c>
      <c r="S89">
        <v>9</v>
      </c>
      <c r="T89">
        <v>8</v>
      </c>
      <c r="U89">
        <v>1</v>
      </c>
    </row>
    <row r="90" spans="1:21">
      <c r="A90">
        <v>1980</v>
      </c>
      <c r="B90">
        <v>5</v>
      </c>
      <c r="C90">
        <v>27</v>
      </c>
      <c r="D90">
        <v>2</v>
      </c>
      <c r="E90">
        <v>9</v>
      </c>
      <c r="F90">
        <v>8</v>
      </c>
      <c r="G90">
        <v>5</v>
      </c>
      <c r="O90">
        <v>1980</v>
      </c>
      <c r="P90">
        <v>5</v>
      </c>
      <c r="Q90">
        <v>27</v>
      </c>
      <c r="R90">
        <v>10</v>
      </c>
      <c r="S90">
        <v>9</v>
      </c>
      <c r="T90">
        <v>8</v>
      </c>
      <c r="U90">
        <v>5</v>
      </c>
    </row>
    <row r="91" spans="1:21">
      <c r="A91">
        <v>1980</v>
      </c>
      <c r="B91">
        <v>5</v>
      </c>
      <c r="C91">
        <v>28</v>
      </c>
      <c r="D91">
        <v>2</v>
      </c>
      <c r="E91">
        <v>9</v>
      </c>
      <c r="F91">
        <v>1</v>
      </c>
      <c r="G91">
        <v>5</v>
      </c>
      <c r="O91">
        <v>1980</v>
      </c>
      <c r="P91">
        <v>5</v>
      </c>
      <c r="Q91">
        <v>28</v>
      </c>
      <c r="R91">
        <v>10</v>
      </c>
      <c r="S91">
        <v>9</v>
      </c>
      <c r="T91">
        <v>1</v>
      </c>
      <c r="U91">
        <v>5</v>
      </c>
    </row>
    <row r="92" spans="1:21">
      <c r="A92">
        <v>1980</v>
      </c>
      <c r="B92">
        <v>5</v>
      </c>
      <c r="C92">
        <v>29</v>
      </c>
      <c r="D92">
        <v>2</v>
      </c>
      <c r="E92">
        <v>9</v>
      </c>
      <c r="F92">
        <v>1</v>
      </c>
      <c r="G92">
        <v>5</v>
      </c>
      <c r="O92">
        <v>1980</v>
      </c>
      <c r="P92">
        <v>5</v>
      </c>
      <c r="Q92">
        <v>29</v>
      </c>
      <c r="R92">
        <v>10</v>
      </c>
      <c r="S92">
        <v>9</v>
      </c>
      <c r="T92">
        <v>1</v>
      </c>
      <c r="U92">
        <v>5</v>
      </c>
    </row>
    <row r="93" spans="1:21">
      <c r="A93">
        <v>1980</v>
      </c>
      <c r="B93">
        <v>5</v>
      </c>
      <c r="C93">
        <v>30</v>
      </c>
      <c r="D93">
        <v>2</v>
      </c>
      <c r="E93">
        <v>9</v>
      </c>
      <c r="F93">
        <v>1</v>
      </c>
      <c r="G93">
        <v>5</v>
      </c>
      <c r="O93">
        <v>1980</v>
      </c>
      <c r="P93">
        <v>5</v>
      </c>
      <c r="Q93">
        <v>30</v>
      </c>
      <c r="R93">
        <v>10</v>
      </c>
      <c r="S93">
        <v>9</v>
      </c>
      <c r="T93">
        <v>1</v>
      </c>
      <c r="U93">
        <v>5</v>
      </c>
    </row>
    <row r="94" spans="1:21">
      <c r="A94">
        <v>1980</v>
      </c>
      <c r="B94">
        <v>5</v>
      </c>
      <c r="C94">
        <v>31</v>
      </c>
      <c r="D94">
        <v>2</v>
      </c>
      <c r="E94">
        <v>9</v>
      </c>
      <c r="F94">
        <v>1</v>
      </c>
      <c r="G94">
        <v>5</v>
      </c>
      <c r="O94">
        <v>1980</v>
      </c>
      <c r="P94">
        <v>5</v>
      </c>
      <c r="Q94">
        <v>31</v>
      </c>
      <c r="R94">
        <v>2</v>
      </c>
      <c r="S94">
        <v>9</v>
      </c>
      <c r="T94">
        <v>1</v>
      </c>
      <c r="U94">
        <v>5</v>
      </c>
    </row>
    <row r="95" spans="1:21">
      <c r="A95">
        <v>1981</v>
      </c>
      <c r="B95">
        <v>3</v>
      </c>
      <c r="C95">
        <v>1</v>
      </c>
      <c r="D95">
        <v>6</v>
      </c>
      <c r="E95">
        <v>7</v>
      </c>
      <c r="F95">
        <v>7</v>
      </c>
      <c r="G95">
        <v>7</v>
      </c>
      <c r="O95">
        <v>1981</v>
      </c>
      <c r="P95">
        <v>3</v>
      </c>
      <c r="Q95">
        <v>1</v>
      </c>
      <c r="S95">
        <v>7</v>
      </c>
      <c r="T95">
        <v>7</v>
      </c>
      <c r="U95">
        <v>7</v>
      </c>
    </row>
    <row r="96" spans="1:21">
      <c r="A96">
        <v>1981</v>
      </c>
      <c r="B96">
        <v>3</v>
      </c>
      <c r="C96">
        <v>2</v>
      </c>
      <c r="D96">
        <v>6</v>
      </c>
      <c r="E96">
        <v>7</v>
      </c>
      <c r="F96">
        <v>7</v>
      </c>
      <c r="G96">
        <v>7</v>
      </c>
      <c r="O96">
        <v>1981</v>
      </c>
      <c r="P96">
        <v>3</v>
      </c>
      <c r="Q96">
        <v>2</v>
      </c>
      <c r="S96">
        <v>7</v>
      </c>
      <c r="T96">
        <v>7</v>
      </c>
      <c r="U96">
        <v>7</v>
      </c>
    </row>
    <row r="97" spans="1:21">
      <c r="A97">
        <v>1981</v>
      </c>
      <c r="B97">
        <v>3</v>
      </c>
      <c r="C97">
        <v>3</v>
      </c>
      <c r="D97">
        <v>6</v>
      </c>
      <c r="E97">
        <v>7</v>
      </c>
      <c r="F97">
        <v>7</v>
      </c>
      <c r="G97">
        <v>7</v>
      </c>
      <c r="O97">
        <v>1981</v>
      </c>
      <c r="P97">
        <v>3</v>
      </c>
      <c r="Q97">
        <v>3</v>
      </c>
      <c r="S97">
        <v>7</v>
      </c>
      <c r="T97">
        <v>7</v>
      </c>
      <c r="U97">
        <v>7</v>
      </c>
    </row>
    <row r="98" spans="1:21">
      <c r="A98">
        <v>1981</v>
      </c>
      <c r="B98">
        <v>3</v>
      </c>
      <c r="C98">
        <v>4</v>
      </c>
      <c r="D98">
        <v>6</v>
      </c>
      <c r="E98">
        <v>4</v>
      </c>
      <c r="F98">
        <v>6</v>
      </c>
      <c r="G98">
        <v>7</v>
      </c>
      <c r="O98">
        <v>1981</v>
      </c>
      <c r="P98">
        <v>3</v>
      </c>
      <c r="Q98">
        <v>4</v>
      </c>
      <c r="S98">
        <v>4</v>
      </c>
      <c r="T98">
        <v>6</v>
      </c>
      <c r="U98">
        <v>7</v>
      </c>
    </row>
    <row r="99" spans="1:21">
      <c r="A99">
        <v>1981</v>
      </c>
      <c r="B99">
        <v>3</v>
      </c>
      <c r="C99">
        <v>5</v>
      </c>
      <c r="D99">
        <v>6</v>
      </c>
      <c r="E99">
        <v>4</v>
      </c>
      <c r="F99">
        <v>6</v>
      </c>
      <c r="G99">
        <v>7</v>
      </c>
      <c r="O99">
        <v>1981</v>
      </c>
      <c r="P99">
        <v>3</v>
      </c>
      <c r="Q99">
        <v>5</v>
      </c>
      <c r="S99">
        <v>4</v>
      </c>
      <c r="T99">
        <v>6</v>
      </c>
      <c r="U99">
        <v>7</v>
      </c>
    </row>
    <row r="100" spans="1:21">
      <c r="A100">
        <v>1981</v>
      </c>
      <c r="B100">
        <v>3</v>
      </c>
      <c r="C100">
        <v>6</v>
      </c>
      <c r="D100">
        <v>6</v>
      </c>
      <c r="E100">
        <v>4</v>
      </c>
      <c r="F100">
        <v>6</v>
      </c>
      <c r="G100">
        <v>7</v>
      </c>
      <c r="O100">
        <v>1981</v>
      </c>
      <c r="P100">
        <v>3</v>
      </c>
      <c r="Q100">
        <v>6</v>
      </c>
      <c r="S100">
        <v>4</v>
      </c>
      <c r="T100">
        <v>6</v>
      </c>
      <c r="U100">
        <v>7</v>
      </c>
    </row>
    <row r="101" spans="1:21">
      <c r="A101">
        <v>1981</v>
      </c>
      <c r="B101">
        <v>3</v>
      </c>
      <c r="C101">
        <v>7</v>
      </c>
      <c r="D101">
        <v>9</v>
      </c>
      <c r="E101">
        <v>4</v>
      </c>
      <c r="F101">
        <v>6</v>
      </c>
      <c r="G101">
        <v>7</v>
      </c>
      <c r="O101">
        <v>1981</v>
      </c>
      <c r="P101">
        <v>3</v>
      </c>
      <c r="Q101">
        <v>7</v>
      </c>
      <c r="S101">
        <v>4</v>
      </c>
      <c r="T101">
        <v>6</v>
      </c>
      <c r="U101">
        <v>7</v>
      </c>
    </row>
    <row r="102" spans="1:21">
      <c r="A102">
        <v>1981</v>
      </c>
      <c r="B102">
        <v>3</v>
      </c>
      <c r="C102">
        <v>8</v>
      </c>
      <c r="D102">
        <v>9</v>
      </c>
      <c r="E102">
        <v>4</v>
      </c>
      <c r="F102">
        <v>6</v>
      </c>
      <c r="G102">
        <v>7</v>
      </c>
      <c r="O102">
        <v>1981</v>
      </c>
      <c r="P102">
        <v>3</v>
      </c>
      <c r="Q102">
        <v>8</v>
      </c>
      <c r="R102">
        <v>6</v>
      </c>
      <c r="S102">
        <v>4</v>
      </c>
      <c r="T102">
        <v>6</v>
      </c>
      <c r="U102">
        <v>7</v>
      </c>
    </row>
    <row r="103" spans="1:21">
      <c r="A103">
        <v>1981</v>
      </c>
      <c r="B103">
        <v>3</v>
      </c>
      <c r="C103">
        <v>9</v>
      </c>
      <c r="D103">
        <v>6</v>
      </c>
      <c r="E103">
        <v>2</v>
      </c>
      <c r="F103">
        <v>6</v>
      </c>
      <c r="G103">
        <v>7</v>
      </c>
      <c r="O103">
        <v>1981</v>
      </c>
      <c r="P103">
        <v>3</v>
      </c>
      <c r="Q103">
        <v>9</v>
      </c>
      <c r="R103">
        <v>6</v>
      </c>
      <c r="S103">
        <v>2</v>
      </c>
      <c r="T103">
        <v>6</v>
      </c>
      <c r="U103">
        <v>7</v>
      </c>
    </row>
    <row r="104" spans="1:21">
      <c r="A104">
        <v>1981</v>
      </c>
      <c r="B104">
        <v>3</v>
      </c>
      <c r="C104">
        <v>10</v>
      </c>
      <c r="D104">
        <v>6</v>
      </c>
      <c r="E104">
        <v>3</v>
      </c>
      <c r="F104">
        <v>7</v>
      </c>
      <c r="G104">
        <v>7</v>
      </c>
      <c r="O104">
        <v>1981</v>
      </c>
      <c r="P104">
        <v>3</v>
      </c>
      <c r="Q104">
        <v>10</v>
      </c>
      <c r="R104">
        <v>6</v>
      </c>
      <c r="S104">
        <v>3</v>
      </c>
      <c r="T104">
        <v>7</v>
      </c>
      <c r="U104">
        <v>7</v>
      </c>
    </row>
    <row r="105" spans="1:21">
      <c r="A105">
        <v>1981</v>
      </c>
      <c r="B105">
        <v>3</v>
      </c>
      <c r="C105">
        <v>11</v>
      </c>
      <c r="D105">
        <v>6</v>
      </c>
      <c r="E105">
        <v>8</v>
      </c>
      <c r="F105">
        <v>7</v>
      </c>
      <c r="G105">
        <v>7</v>
      </c>
      <c r="O105">
        <v>1981</v>
      </c>
      <c r="P105">
        <v>3</v>
      </c>
      <c r="Q105">
        <v>11</v>
      </c>
      <c r="R105">
        <v>6</v>
      </c>
      <c r="S105">
        <v>8</v>
      </c>
      <c r="T105">
        <v>7</v>
      </c>
      <c r="U105">
        <v>7</v>
      </c>
    </row>
    <row r="106" spans="1:21">
      <c r="A106">
        <v>1981</v>
      </c>
      <c r="B106">
        <v>3</v>
      </c>
      <c r="C106">
        <v>12</v>
      </c>
      <c r="D106">
        <v>2</v>
      </c>
      <c r="E106">
        <v>8</v>
      </c>
      <c r="F106">
        <v>9</v>
      </c>
      <c r="G106">
        <v>7</v>
      </c>
      <c r="O106">
        <v>1981</v>
      </c>
      <c r="P106">
        <v>3</v>
      </c>
      <c r="Q106">
        <v>12</v>
      </c>
      <c r="R106">
        <v>6</v>
      </c>
      <c r="S106">
        <v>8</v>
      </c>
      <c r="T106">
        <v>9</v>
      </c>
      <c r="U106">
        <v>7</v>
      </c>
    </row>
    <row r="107" spans="1:21">
      <c r="A107">
        <v>1981</v>
      </c>
      <c r="B107">
        <v>3</v>
      </c>
      <c r="C107">
        <v>13</v>
      </c>
      <c r="D107">
        <v>1</v>
      </c>
      <c r="E107">
        <v>1</v>
      </c>
      <c r="F107">
        <v>9</v>
      </c>
      <c r="G107">
        <v>7</v>
      </c>
      <c r="O107">
        <v>1981</v>
      </c>
      <c r="P107">
        <v>3</v>
      </c>
      <c r="Q107">
        <v>13</v>
      </c>
      <c r="R107">
        <v>6</v>
      </c>
      <c r="S107">
        <v>1</v>
      </c>
      <c r="T107">
        <v>9</v>
      </c>
      <c r="U107">
        <v>7</v>
      </c>
    </row>
    <row r="108" spans="1:21">
      <c r="A108">
        <v>1981</v>
      </c>
      <c r="B108">
        <v>3</v>
      </c>
      <c r="C108">
        <v>14</v>
      </c>
      <c r="D108">
        <v>1</v>
      </c>
      <c r="E108">
        <v>1</v>
      </c>
      <c r="F108">
        <v>9</v>
      </c>
      <c r="G108">
        <v>7</v>
      </c>
      <c r="O108">
        <v>1981</v>
      </c>
      <c r="P108">
        <v>3</v>
      </c>
      <c r="Q108">
        <v>14</v>
      </c>
      <c r="R108">
        <v>9</v>
      </c>
      <c r="S108">
        <v>1</v>
      </c>
      <c r="T108">
        <v>9</v>
      </c>
      <c r="U108">
        <v>7</v>
      </c>
    </row>
    <row r="109" spans="1:21">
      <c r="A109">
        <v>1981</v>
      </c>
      <c r="B109">
        <v>3</v>
      </c>
      <c r="C109">
        <v>15</v>
      </c>
      <c r="D109">
        <v>1</v>
      </c>
      <c r="E109">
        <v>3</v>
      </c>
      <c r="F109">
        <v>9</v>
      </c>
      <c r="G109">
        <v>7</v>
      </c>
      <c r="O109">
        <v>1981</v>
      </c>
      <c r="P109">
        <v>3</v>
      </c>
      <c r="Q109">
        <v>15</v>
      </c>
      <c r="R109">
        <v>9</v>
      </c>
      <c r="S109">
        <v>3</v>
      </c>
      <c r="T109">
        <v>9</v>
      </c>
      <c r="U109">
        <v>7</v>
      </c>
    </row>
    <row r="110" spans="1:21">
      <c r="A110">
        <v>1981</v>
      </c>
      <c r="B110">
        <v>3</v>
      </c>
      <c r="C110">
        <v>16</v>
      </c>
      <c r="D110">
        <v>1</v>
      </c>
      <c r="E110">
        <v>3</v>
      </c>
      <c r="F110">
        <v>7</v>
      </c>
      <c r="G110">
        <v>7</v>
      </c>
      <c r="O110">
        <v>1981</v>
      </c>
      <c r="P110">
        <v>3</v>
      </c>
      <c r="Q110">
        <v>16</v>
      </c>
      <c r="R110">
        <v>6</v>
      </c>
      <c r="S110">
        <v>3</v>
      </c>
      <c r="T110">
        <v>7</v>
      </c>
      <c r="U110">
        <v>7</v>
      </c>
    </row>
    <row r="111" spans="1:21">
      <c r="A111">
        <v>1981</v>
      </c>
      <c r="B111">
        <v>3</v>
      </c>
      <c r="C111">
        <v>17</v>
      </c>
      <c r="D111">
        <v>8</v>
      </c>
      <c r="E111">
        <v>3</v>
      </c>
      <c r="F111">
        <v>5</v>
      </c>
      <c r="G111">
        <v>7</v>
      </c>
      <c r="O111">
        <v>1981</v>
      </c>
      <c r="P111">
        <v>3</v>
      </c>
      <c r="Q111">
        <v>17</v>
      </c>
      <c r="R111">
        <v>6</v>
      </c>
      <c r="S111">
        <v>3</v>
      </c>
      <c r="T111">
        <v>5</v>
      </c>
      <c r="U111">
        <v>7</v>
      </c>
    </row>
    <row r="112" spans="1:21">
      <c r="A112">
        <v>1981</v>
      </c>
      <c r="B112">
        <v>3</v>
      </c>
      <c r="C112">
        <v>18</v>
      </c>
      <c r="D112">
        <v>1</v>
      </c>
      <c r="E112">
        <v>8</v>
      </c>
      <c r="F112">
        <v>5</v>
      </c>
      <c r="G112">
        <v>7</v>
      </c>
      <c r="O112">
        <v>1981</v>
      </c>
      <c r="P112">
        <v>3</v>
      </c>
      <c r="Q112">
        <v>18</v>
      </c>
      <c r="R112">
        <v>6</v>
      </c>
      <c r="S112">
        <v>8</v>
      </c>
      <c r="T112">
        <v>5</v>
      </c>
      <c r="U112">
        <v>7</v>
      </c>
    </row>
    <row r="113" spans="1:21">
      <c r="A113">
        <v>1981</v>
      </c>
      <c r="B113">
        <v>3</v>
      </c>
      <c r="C113">
        <v>19</v>
      </c>
      <c r="D113">
        <v>11</v>
      </c>
      <c r="E113">
        <v>3</v>
      </c>
      <c r="F113">
        <v>9</v>
      </c>
      <c r="G113">
        <v>7</v>
      </c>
      <c r="O113">
        <v>1981</v>
      </c>
      <c r="P113">
        <v>3</v>
      </c>
      <c r="Q113">
        <v>19</v>
      </c>
      <c r="R113">
        <v>2</v>
      </c>
      <c r="S113">
        <v>3</v>
      </c>
      <c r="T113">
        <v>9</v>
      </c>
      <c r="U113">
        <v>7</v>
      </c>
    </row>
    <row r="114" spans="1:21">
      <c r="A114">
        <v>1981</v>
      </c>
      <c r="B114">
        <v>3</v>
      </c>
      <c r="C114">
        <v>20</v>
      </c>
      <c r="D114">
        <v>11</v>
      </c>
      <c r="E114">
        <v>2</v>
      </c>
      <c r="F114">
        <v>5</v>
      </c>
      <c r="G114">
        <v>7</v>
      </c>
      <c r="O114">
        <v>1981</v>
      </c>
      <c r="P114">
        <v>3</v>
      </c>
      <c r="Q114">
        <v>20</v>
      </c>
      <c r="R114">
        <v>1</v>
      </c>
      <c r="S114">
        <v>2</v>
      </c>
      <c r="T114">
        <v>5</v>
      </c>
      <c r="U114">
        <v>7</v>
      </c>
    </row>
    <row r="115" spans="1:21">
      <c r="A115">
        <v>1981</v>
      </c>
      <c r="B115">
        <v>3</v>
      </c>
      <c r="C115">
        <v>21</v>
      </c>
      <c r="D115">
        <v>11</v>
      </c>
      <c r="E115">
        <v>3</v>
      </c>
      <c r="F115">
        <v>3</v>
      </c>
      <c r="G115">
        <v>7</v>
      </c>
      <c r="O115">
        <v>1981</v>
      </c>
      <c r="P115">
        <v>3</v>
      </c>
      <c r="Q115">
        <v>21</v>
      </c>
      <c r="R115">
        <v>1</v>
      </c>
      <c r="S115">
        <v>3</v>
      </c>
      <c r="T115">
        <v>3</v>
      </c>
      <c r="U115">
        <v>7</v>
      </c>
    </row>
    <row r="116" spans="1:21">
      <c r="A116">
        <v>1981</v>
      </c>
      <c r="B116">
        <v>3</v>
      </c>
      <c r="C116">
        <v>22</v>
      </c>
      <c r="D116">
        <v>11</v>
      </c>
      <c r="E116">
        <v>3</v>
      </c>
      <c r="F116">
        <v>5</v>
      </c>
      <c r="G116">
        <v>7</v>
      </c>
      <c r="O116">
        <v>1981</v>
      </c>
      <c r="P116">
        <v>3</v>
      </c>
      <c r="Q116">
        <v>22</v>
      </c>
      <c r="R116">
        <v>1</v>
      </c>
      <c r="S116">
        <v>3</v>
      </c>
      <c r="T116">
        <v>5</v>
      </c>
      <c r="U116">
        <v>7</v>
      </c>
    </row>
    <row r="117" spans="1:21">
      <c r="A117">
        <v>1981</v>
      </c>
      <c r="B117">
        <v>3</v>
      </c>
      <c r="C117">
        <v>23</v>
      </c>
      <c r="D117">
        <v>11</v>
      </c>
      <c r="E117">
        <v>3</v>
      </c>
      <c r="F117">
        <v>5</v>
      </c>
      <c r="G117">
        <v>4</v>
      </c>
      <c r="O117">
        <v>1981</v>
      </c>
      <c r="P117">
        <v>3</v>
      </c>
      <c r="Q117">
        <v>23</v>
      </c>
      <c r="R117">
        <v>1</v>
      </c>
      <c r="S117">
        <v>3</v>
      </c>
      <c r="T117">
        <v>5</v>
      </c>
      <c r="U117">
        <v>4</v>
      </c>
    </row>
    <row r="118" spans="1:21">
      <c r="A118">
        <v>1981</v>
      </c>
      <c r="B118">
        <v>3</v>
      </c>
      <c r="C118">
        <v>24</v>
      </c>
      <c r="D118">
        <v>11</v>
      </c>
      <c r="E118">
        <v>3</v>
      </c>
      <c r="F118">
        <v>5</v>
      </c>
      <c r="G118">
        <v>4</v>
      </c>
      <c r="O118">
        <v>1981</v>
      </c>
      <c r="P118">
        <v>3</v>
      </c>
      <c r="Q118">
        <v>24</v>
      </c>
      <c r="R118">
        <v>8</v>
      </c>
      <c r="S118">
        <v>3</v>
      </c>
      <c r="T118">
        <v>5</v>
      </c>
      <c r="U118">
        <v>4</v>
      </c>
    </row>
    <row r="119" spans="1:21">
      <c r="A119">
        <v>1981</v>
      </c>
      <c r="B119">
        <v>3</v>
      </c>
      <c r="C119">
        <v>25</v>
      </c>
      <c r="D119">
        <v>11</v>
      </c>
      <c r="E119">
        <v>3</v>
      </c>
      <c r="F119">
        <v>3</v>
      </c>
      <c r="G119">
        <v>4</v>
      </c>
      <c r="O119">
        <v>1981</v>
      </c>
      <c r="P119">
        <v>3</v>
      </c>
      <c r="Q119">
        <v>25</v>
      </c>
      <c r="R119">
        <v>1</v>
      </c>
      <c r="S119">
        <v>3</v>
      </c>
      <c r="T119">
        <v>3</v>
      </c>
      <c r="U119">
        <v>4</v>
      </c>
    </row>
    <row r="120" spans="1:21">
      <c r="A120">
        <v>1981</v>
      </c>
      <c r="B120">
        <v>3</v>
      </c>
      <c r="C120">
        <v>26</v>
      </c>
      <c r="D120">
        <v>11</v>
      </c>
      <c r="E120">
        <v>7</v>
      </c>
      <c r="F120">
        <v>3</v>
      </c>
      <c r="G120">
        <v>7</v>
      </c>
      <c r="O120">
        <v>1981</v>
      </c>
      <c r="P120">
        <v>3</v>
      </c>
      <c r="Q120">
        <v>26</v>
      </c>
      <c r="R120">
        <v>11</v>
      </c>
      <c r="S120">
        <v>7</v>
      </c>
      <c r="T120">
        <v>3</v>
      </c>
      <c r="U120">
        <v>7</v>
      </c>
    </row>
    <row r="121" spans="1:21">
      <c r="A121">
        <v>1981</v>
      </c>
      <c r="B121">
        <v>3</v>
      </c>
      <c r="C121">
        <v>27</v>
      </c>
      <c r="D121">
        <v>11</v>
      </c>
      <c r="E121">
        <v>7</v>
      </c>
      <c r="F121">
        <v>3</v>
      </c>
      <c r="G121">
        <v>7</v>
      </c>
      <c r="O121">
        <v>1981</v>
      </c>
      <c r="P121">
        <v>3</v>
      </c>
      <c r="Q121">
        <v>27</v>
      </c>
      <c r="R121">
        <v>11</v>
      </c>
      <c r="S121">
        <v>7</v>
      </c>
      <c r="T121">
        <v>3</v>
      </c>
      <c r="U121">
        <v>7</v>
      </c>
    </row>
    <row r="122" spans="1:21">
      <c r="A122">
        <v>1981</v>
      </c>
      <c r="B122">
        <v>3</v>
      </c>
      <c r="C122">
        <v>28</v>
      </c>
      <c r="D122">
        <v>11</v>
      </c>
      <c r="E122">
        <v>7</v>
      </c>
      <c r="F122">
        <v>3</v>
      </c>
      <c r="G122">
        <v>7</v>
      </c>
      <c r="O122">
        <v>1981</v>
      </c>
      <c r="P122">
        <v>3</v>
      </c>
      <c r="Q122">
        <v>28</v>
      </c>
      <c r="R122">
        <v>11</v>
      </c>
      <c r="S122">
        <v>7</v>
      </c>
      <c r="T122">
        <v>3</v>
      </c>
      <c r="U122">
        <v>7</v>
      </c>
    </row>
    <row r="123" spans="1:21">
      <c r="A123">
        <v>1981</v>
      </c>
      <c r="B123">
        <v>3</v>
      </c>
      <c r="C123">
        <v>29</v>
      </c>
      <c r="D123">
        <v>11</v>
      </c>
      <c r="E123">
        <v>1</v>
      </c>
      <c r="F123">
        <v>3</v>
      </c>
      <c r="G123">
        <v>7</v>
      </c>
      <c r="O123">
        <v>1981</v>
      </c>
      <c r="P123">
        <v>3</v>
      </c>
      <c r="Q123">
        <v>29</v>
      </c>
      <c r="R123">
        <v>11</v>
      </c>
      <c r="S123">
        <v>1</v>
      </c>
      <c r="T123">
        <v>3</v>
      </c>
      <c r="U123">
        <v>7</v>
      </c>
    </row>
    <row r="124" spans="1:21">
      <c r="A124">
        <v>1981</v>
      </c>
      <c r="B124">
        <v>3</v>
      </c>
      <c r="C124">
        <v>30</v>
      </c>
      <c r="D124">
        <v>11</v>
      </c>
      <c r="E124">
        <v>2</v>
      </c>
      <c r="F124">
        <v>3</v>
      </c>
      <c r="G124">
        <v>4</v>
      </c>
      <c r="O124">
        <v>1981</v>
      </c>
      <c r="P124">
        <v>3</v>
      </c>
      <c r="Q124">
        <v>30</v>
      </c>
      <c r="R124">
        <v>11</v>
      </c>
      <c r="S124">
        <v>2</v>
      </c>
      <c r="T124">
        <v>3</v>
      </c>
      <c r="U124">
        <v>4</v>
      </c>
    </row>
    <row r="125" spans="1:21">
      <c r="A125">
        <v>1981</v>
      </c>
      <c r="B125">
        <v>3</v>
      </c>
      <c r="C125">
        <v>31</v>
      </c>
      <c r="D125">
        <v>11</v>
      </c>
      <c r="E125">
        <v>3</v>
      </c>
      <c r="F125">
        <v>3</v>
      </c>
      <c r="G125">
        <v>4</v>
      </c>
      <c r="O125">
        <v>1981</v>
      </c>
      <c r="P125">
        <v>3</v>
      </c>
      <c r="Q125">
        <v>31</v>
      </c>
      <c r="R125">
        <v>11</v>
      </c>
      <c r="S125">
        <v>3</v>
      </c>
      <c r="T125">
        <v>3</v>
      </c>
      <c r="U125">
        <v>4</v>
      </c>
    </row>
    <row r="126" spans="1:21">
      <c r="A126">
        <v>1981</v>
      </c>
      <c r="B126">
        <v>4</v>
      </c>
      <c r="C126">
        <v>1</v>
      </c>
      <c r="D126">
        <v>11</v>
      </c>
      <c r="E126">
        <v>1</v>
      </c>
      <c r="F126">
        <v>3</v>
      </c>
      <c r="G126">
        <v>4</v>
      </c>
      <c r="O126">
        <v>1981</v>
      </c>
      <c r="P126">
        <v>4</v>
      </c>
      <c r="Q126">
        <v>1</v>
      </c>
      <c r="R126">
        <v>11</v>
      </c>
      <c r="S126">
        <v>1</v>
      </c>
      <c r="T126">
        <v>3</v>
      </c>
      <c r="U126">
        <v>4</v>
      </c>
    </row>
    <row r="127" spans="1:21">
      <c r="A127">
        <v>1981</v>
      </c>
      <c r="B127">
        <v>4</v>
      </c>
      <c r="C127">
        <v>2</v>
      </c>
      <c r="D127">
        <v>7</v>
      </c>
      <c r="E127">
        <v>1</v>
      </c>
      <c r="F127">
        <v>3</v>
      </c>
      <c r="G127">
        <v>4</v>
      </c>
      <c r="O127">
        <v>1981</v>
      </c>
      <c r="P127">
        <v>4</v>
      </c>
      <c r="Q127">
        <v>2</v>
      </c>
      <c r="R127">
        <v>11</v>
      </c>
      <c r="S127">
        <v>1</v>
      </c>
      <c r="T127">
        <v>3</v>
      </c>
      <c r="U127">
        <v>4</v>
      </c>
    </row>
    <row r="128" spans="1:21">
      <c r="A128">
        <v>1981</v>
      </c>
      <c r="B128">
        <v>4</v>
      </c>
      <c r="C128">
        <v>3</v>
      </c>
      <c r="D128">
        <v>7</v>
      </c>
      <c r="E128">
        <v>3</v>
      </c>
      <c r="F128">
        <v>3</v>
      </c>
      <c r="G128">
        <v>6</v>
      </c>
      <c r="O128">
        <v>1981</v>
      </c>
      <c r="P128">
        <v>4</v>
      </c>
      <c r="Q128">
        <v>3</v>
      </c>
      <c r="R128">
        <v>11</v>
      </c>
      <c r="S128">
        <v>3</v>
      </c>
      <c r="T128">
        <v>3</v>
      </c>
      <c r="U128">
        <v>6</v>
      </c>
    </row>
    <row r="129" spans="1:21">
      <c r="A129">
        <v>1981</v>
      </c>
      <c r="B129">
        <v>4</v>
      </c>
      <c r="C129">
        <v>4</v>
      </c>
      <c r="D129">
        <v>9</v>
      </c>
      <c r="E129">
        <v>3</v>
      </c>
      <c r="F129">
        <v>3</v>
      </c>
      <c r="G129">
        <v>6</v>
      </c>
      <c r="O129">
        <v>1981</v>
      </c>
      <c r="P129">
        <v>4</v>
      </c>
      <c r="Q129">
        <v>4</v>
      </c>
      <c r="R129">
        <v>11</v>
      </c>
      <c r="S129">
        <v>3</v>
      </c>
      <c r="T129">
        <v>3</v>
      </c>
      <c r="U129">
        <v>6</v>
      </c>
    </row>
    <row r="130" spans="1:21">
      <c r="A130">
        <v>1981</v>
      </c>
      <c r="B130">
        <v>4</v>
      </c>
      <c r="C130">
        <v>5</v>
      </c>
      <c r="D130">
        <v>7</v>
      </c>
      <c r="E130">
        <v>1</v>
      </c>
      <c r="F130">
        <v>3</v>
      </c>
      <c r="G130">
        <v>6</v>
      </c>
      <c r="O130">
        <v>1981</v>
      </c>
      <c r="P130">
        <v>4</v>
      </c>
      <c r="Q130">
        <v>5</v>
      </c>
      <c r="R130">
        <v>11</v>
      </c>
      <c r="S130">
        <v>1</v>
      </c>
      <c r="T130">
        <v>3</v>
      </c>
      <c r="U130">
        <v>6</v>
      </c>
    </row>
    <row r="131" spans="1:21">
      <c r="A131">
        <v>1981</v>
      </c>
      <c r="B131">
        <v>4</v>
      </c>
      <c r="C131">
        <v>6</v>
      </c>
      <c r="D131">
        <v>7</v>
      </c>
      <c r="E131">
        <v>1</v>
      </c>
      <c r="F131">
        <v>3</v>
      </c>
      <c r="G131">
        <v>6</v>
      </c>
      <c r="O131">
        <v>1981</v>
      </c>
      <c r="P131">
        <v>4</v>
      </c>
      <c r="Q131">
        <v>6</v>
      </c>
      <c r="R131">
        <v>11</v>
      </c>
      <c r="S131">
        <v>1</v>
      </c>
      <c r="T131">
        <v>3</v>
      </c>
      <c r="U131">
        <v>6</v>
      </c>
    </row>
    <row r="132" spans="1:21">
      <c r="A132">
        <v>1981</v>
      </c>
      <c r="B132">
        <v>4</v>
      </c>
      <c r="C132">
        <v>7</v>
      </c>
      <c r="D132">
        <v>9</v>
      </c>
      <c r="E132">
        <v>1</v>
      </c>
      <c r="F132">
        <v>3</v>
      </c>
      <c r="G132">
        <v>6</v>
      </c>
      <c r="O132">
        <v>1981</v>
      </c>
      <c r="P132">
        <v>4</v>
      </c>
      <c r="Q132">
        <v>7</v>
      </c>
      <c r="R132">
        <v>11</v>
      </c>
      <c r="S132">
        <v>1</v>
      </c>
      <c r="T132">
        <v>3</v>
      </c>
      <c r="U132">
        <v>6</v>
      </c>
    </row>
    <row r="133" spans="1:21">
      <c r="A133">
        <v>1981</v>
      </c>
      <c r="B133">
        <v>4</v>
      </c>
      <c r="C133">
        <v>8</v>
      </c>
      <c r="D133">
        <v>9</v>
      </c>
      <c r="E133">
        <v>1</v>
      </c>
      <c r="F133">
        <v>3</v>
      </c>
      <c r="G133">
        <v>6</v>
      </c>
      <c r="O133">
        <v>1981</v>
      </c>
      <c r="P133">
        <v>4</v>
      </c>
      <c r="Q133">
        <v>8</v>
      </c>
      <c r="R133">
        <v>11</v>
      </c>
      <c r="S133">
        <v>1</v>
      </c>
      <c r="T133">
        <v>3</v>
      </c>
      <c r="U133">
        <v>6</v>
      </c>
    </row>
    <row r="134" spans="1:21">
      <c r="A134">
        <v>1981</v>
      </c>
      <c r="B134">
        <v>4</v>
      </c>
      <c r="C134">
        <v>9</v>
      </c>
      <c r="D134">
        <v>6</v>
      </c>
      <c r="E134">
        <v>1</v>
      </c>
      <c r="F134">
        <v>3</v>
      </c>
      <c r="G134">
        <v>6</v>
      </c>
      <c r="O134">
        <v>1981</v>
      </c>
      <c r="P134">
        <v>4</v>
      </c>
      <c r="Q134">
        <v>9</v>
      </c>
      <c r="R134">
        <v>7</v>
      </c>
      <c r="S134">
        <v>1</v>
      </c>
      <c r="T134">
        <v>3</v>
      </c>
      <c r="U134">
        <v>6</v>
      </c>
    </row>
    <row r="135" spans="1:21">
      <c r="A135">
        <v>1981</v>
      </c>
      <c r="B135">
        <v>4</v>
      </c>
      <c r="C135">
        <v>10</v>
      </c>
      <c r="D135">
        <v>7</v>
      </c>
      <c r="E135">
        <v>1</v>
      </c>
      <c r="F135">
        <v>3</v>
      </c>
      <c r="G135">
        <v>6</v>
      </c>
      <c r="O135">
        <v>1981</v>
      </c>
      <c r="P135">
        <v>4</v>
      </c>
      <c r="Q135">
        <v>10</v>
      </c>
      <c r="R135">
        <v>7</v>
      </c>
      <c r="S135">
        <v>1</v>
      </c>
      <c r="T135">
        <v>3</v>
      </c>
      <c r="U135">
        <v>6</v>
      </c>
    </row>
    <row r="136" spans="1:21">
      <c r="A136">
        <v>1981</v>
      </c>
      <c r="B136">
        <v>4</v>
      </c>
      <c r="C136">
        <v>11</v>
      </c>
      <c r="D136">
        <v>5</v>
      </c>
      <c r="E136">
        <v>1</v>
      </c>
      <c r="F136">
        <v>2</v>
      </c>
      <c r="G136">
        <v>6</v>
      </c>
      <c r="O136">
        <v>1981</v>
      </c>
      <c r="P136">
        <v>4</v>
      </c>
      <c r="Q136">
        <v>11</v>
      </c>
      <c r="R136">
        <v>9</v>
      </c>
      <c r="S136">
        <v>1</v>
      </c>
      <c r="T136">
        <v>2</v>
      </c>
      <c r="U136">
        <v>6</v>
      </c>
    </row>
    <row r="137" spans="1:21">
      <c r="A137">
        <v>1981</v>
      </c>
      <c r="B137">
        <v>4</v>
      </c>
      <c r="C137">
        <v>12</v>
      </c>
      <c r="D137">
        <v>11</v>
      </c>
      <c r="E137">
        <v>1</v>
      </c>
      <c r="F137">
        <v>2</v>
      </c>
      <c r="G137">
        <v>6</v>
      </c>
      <c r="O137">
        <v>1981</v>
      </c>
      <c r="P137">
        <v>4</v>
      </c>
      <c r="Q137">
        <v>12</v>
      </c>
      <c r="R137">
        <v>7</v>
      </c>
      <c r="S137">
        <v>1</v>
      </c>
      <c r="T137">
        <v>2</v>
      </c>
      <c r="U137">
        <v>6</v>
      </c>
    </row>
    <row r="138" spans="1:21">
      <c r="A138">
        <v>1981</v>
      </c>
      <c r="B138">
        <v>4</v>
      </c>
      <c r="C138">
        <v>13</v>
      </c>
      <c r="D138">
        <v>7</v>
      </c>
      <c r="E138">
        <v>1</v>
      </c>
      <c r="F138">
        <v>2</v>
      </c>
      <c r="G138">
        <v>6</v>
      </c>
      <c r="O138">
        <v>1981</v>
      </c>
      <c r="P138">
        <v>4</v>
      </c>
      <c r="Q138">
        <v>13</v>
      </c>
      <c r="R138">
        <v>7</v>
      </c>
      <c r="S138">
        <v>1</v>
      </c>
      <c r="T138">
        <v>2</v>
      </c>
      <c r="U138">
        <v>6</v>
      </c>
    </row>
    <row r="139" spans="1:21">
      <c r="A139">
        <v>1981</v>
      </c>
      <c r="B139">
        <v>4</v>
      </c>
      <c r="C139">
        <v>14</v>
      </c>
      <c r="D139">
        <v>5</v>
      </c>
      <c r="E139">
        <v>6</v>
      </c>
      <c r="F139">
        <v>2</v>
      </c>
      <c r="G139">
        <v>6</v>
      </c>
      <c r="O139">
        <v>1981</v>
      </c>
      <c r="P139">
        <v>4</v>
      </c>
      <c r="Q139">
        <v>14</v>
      </c>
      <c r="R139">
        <v>9</v>
      </c>
      <c r="S139">
        <v>6</v>
      </c>
      <c r="T139">
        <v>2</v>
      </c>
      <c r="U139">
        <v>6</v>
      </c>
    </row>
    <row r="140" spans="1:21">
      <c r="A140">
        <v>1981</v>
      </c>
      <c r="B140">
        <v>4</v>
      </c>
      <c r="C140">
        <v>15</v>
      </c>
      <c r="D140">
        <v>1</v>
      </c>
      <c r="E140">
        <v>6</v>
      </c>
      <c r="F140">
        <v>2</v>
      </c>
      <c r="G140">
        <v>6</v>
      </c>
      <c r="O140">
        <v>1981</v>
      </c>
      <c r="P140">
        <v>4</v>
      </c>
      <c r="Q140">
        <v>15</v>
      </c>
      <c r="R140">
        <v>9</v>
      </c>
      <c r="S140">
        <v>6</v>
      </c>
      <c r="T140">
        <v>2</v>
      </c>
      <c r="U140">
        <v>6</v>
      </c>
    </row>
    <row r="141" spans="1:21">
      <c r="A141">
        <v>1981</v>
      </c>
      <c r="B141">
        <v>4</v>
      </c>
      <c r="C141">
        <v>16</v>
      </c>
      <c r="D141">
        <v>7</v>
      </c>
      <c r="E141">
        <v>8</v>
      </c>
      <c r="F141">
        <v>2</v>
      </c>
      <c r="G141">
        <v>6</v>
      </c>
      <c r="O141">
        <v>1981</v>
      </c>
      <c r="P141">
        <v>4</v>
      </c>
      <c r="Q141">
        <v>16</v>
      </c>
      <c r="R141">
        <v>6</v>
      </c>
      <c r="S141">
        <v>8</v>
      </c>
      <c r="T141">
        <v>2</v>
      </c>
      <c r="U141">
        <v>6</v>
      </c>
    </row>
    <row r="142" spans="1:21">
      <c r="A142">
        <v>1981</v>
      </c>
      <c r="B142">
        <v>4</v>
      </c>
      <c r="C142">
        <v>17</v>
      </c>
      <c r="D142">
        <v>7</v>
      </c>
      <c r="E142">
        <v>6</v>
      </c>
      <c r="F142">
        <v>5</v>
      </c>
      <c r="G142">
        <v>6</v>
      </c>
      <c r="O142">
        <v>1981</v>
      </c>
      <c r="P142">
        <v>4</v>
      </c>
      <c r="Q142">
        <v>17</v>
      </c>
      <c r="R142">
        <v>7</v>
      </c>
      <c r="S142">
        <v>6</v>
      </c>
      <c r="T142">
        <v>5</v>
      </c>
      <c r="U142">
        <v>6</v>
      </c>
    </row>
    <row r="143" spans="1:21">
      <c r="A143">
        <v>1981</v>
      </c>
      <c r="B143">
        <v>4</v>
      </c>
      <c r="C143">
        <v>18</v>
      </c>
      <c r="D143">
        <v>1</v>
      </c>
      <c r="E143">
        <v>1</v>
      </c>
      <c r="F143">
        <v>2</v>
      </c>
      <c r="G143">
        <v>6</v>
      </c>
      <c r="O143">
        <v>1981</v>
      </c>
      <c r="P143">
        <v>4</v>
      </c>
      <c r="Q143">
        <v>18</v>
      </c>
      <c r="R143">
        <v>5</v>
      </c>
      <c r="S143">
        <v>1</v>
      </c>
      <c r="T143">
        <v>2</v>
      </c>
      <c r="U143">
        <v>6</v>
      </c>
    </row>
    <row r="144" spans="1:21">
      <c r="A144">
        <v>1981</v>
      </c>
      <c r="B144">
        <v>4</v>
      </c>
      <c r="C144">
        <v>19</v>
      </c>
      <c r="D144">
        <v>2</v>
      </c>
      <c r="E144">
        <v>8</v>
      </c>
      <c r="F144">
        <v>9</v>
      </c>
      <c r="G144">
        <v>6</v>
      </c>
      <c r="O144">
        <v>1981</v>
      </c>
      <c r="P144">
        <v>4</v>
      </c>
      <c r="Q144">
        <v>19</v>
      </c>
      <c r="R144">
        <v>11</v>
      </c>
      <c r="S144">
        <v>8</v>
      </c>
      <c r="T144">
        <v>9</v>
      </c>
      <c r="U144">
        <v>6</v>
      </c>
    </row>
    <row r="145" spans="1:21">
      <c r="A145">
        <v>1981</v>
      </c>
      <c r="B145">
        <v>4</v>
      </c>
      <c r="C145">
        <v>20</v>
      </c>
      <c r="D145">
        <v>1</v>
      </c>
      <c r="E145">
        <v>8</v>
      </c>
      <c r="F145">
        <v>9</v>
      </c>
      <c r="G145">
        <v>6</v>
      </c>
      <c r="O145">
        <v>1981</v>
      </c>
      <c r="P145">
        <v>4</v>
      </c>
      <c r="Q145">
        <v>20</v>
      </c>
      <c r="R145">
        <v>7</v>
      </c>
      <c r="S145">
        <v>8</v>
      </c>
      <c r="T145">
        <v>9</v>
      </c>
      <c r="U145">
        <v>6</v>
      </c>
    </row>
    <row r="146" spans="1:21">
      <c r="A146">
        <v>1981</v>
      </c>
      <c r="B146">
        <v>4</v>
      </c>
      <c r="C146">
        <v>21</v>
      </c>
      <c r="D146">
        <v>1</v>
      </c>
      <c r="E146">
        <v>6</v>
      </c>
      <c r="F146">
        <v>9</v>
      </c>
      <c r="G146">
        <v>6</v>
      </c>
      <c r="O146">
        <v>1981</v>
      </c>
      <c r="P146">
        <v>4</v>
      </c>
      <c r="Q146">
        <v>21</v>
      </c>
      <c r="R146">
        <v>5</v>
      </c>
      <c r="S146">
        <v>6</v>
      </c>
      <c r="T146">
        <v>9</v>
      </c>
      <c r="U146">
        <v>6</v>
      </c>
    </row>
    <row r="147" spans="1:21">
      <c r="A147">
        <v>1981</v>
      </c>
      <c r="B147">
        <v>4</v>
      </c>
      <c r="C147">
        <v>22</v>
      </c>
      <c r="D147">
        <v>1</v>
      </c>
      <c r="E147">
        <v>6</v>
      </c>
      <c r="F147">
        <v>2</v>
      </c>
      <c r="G147">
        <v>6</v>
      </c>
      <c r="O147">
        <v>1981</v>
      </c>
      <c r="P147">
        <v>4</v>
      </c>
      <c r="Q147">
        <v>22</v>
      </c>
      <c r="R147">
        <v>1</v>
      </c>
      <c r="S147">
        <v>6</v>
      </c>
      <c r="T147">
        <v>2</v>
      </c>
      <c r="U147">
        <v>6</v>
      </c>
    </row>
    <row r="148" spans="1:21">
      <c r="A148">
        <v>1981</v>
      </c>
      <c r="B148">
        <v>4</v>
      </c>
      <c r="C148">
        <v>23</v>
      </c>
      <c r="D148">
        <v>1</v>
      </c>
      <c r="E148">
        <v>6</v>
      </c>
      <c r="F148">
        <v>2</v>
      </c>
      <c r="G148">
        <v>6</v>
      </c>
      <c r="O148">
        <v>1981</v>
      </c>
      <c r="P148">
        <v>4</v>
      </c>
      <c r="Q148">
        <v>23</v>
      </c>
      <c r="R148">
        <v>7</v>
      </c>
      <c r="S148">
        <v>6</v>
      </c>
      <c r="T148">
        <v>2</v>
      </c>
      <c r="U148">
        <v>6</v>
      </c>
    </row>
    <row r="149" spans="1:21">
      <c r="A149">
        <v>1981</v>
      </c>
      <c r="B149">
        <v>4</v>
      </c>
      <c r="C149">
        <v>24</v>
      </c>
      <c r="D149">
        <v>1</v>
      </c>
      <c r="E149">
        <v>8</v>
      </c>
      <c r="F149">
        <v>2</v>
      </c>
      <c r="G149">
        <v>6</v>
      </c>
      <c r="O149">
        <v>1981</v>
      </c>
      <c r="P149">
        <v>4</v>
      </c>
      <c r="Q149">
        <v>24</v>
      </c>
      <c r="R149">
        <v>7</v>
      </c>
      <c r="S149">
        <v>8</v>
      </c>
      <c r="T149">
        <v>2</v>
      </c>
      <c r="U149">
        <v>6</v>
      </c>
    </row>
    <row r="150" spans="1:21">
      <c r="A150">
        <v>1981</v>
      </c>
      <c r="B150">
        <v>4</v>
      </c>
      <c r="C150">
        <v>25</v>
      </c>
      <c r="D150">
        <v>5</v>
      </c>
      <c r="E150">
        <v>8</v>
      </c>
      <c r="F150">
        <v>9</v>
      </c>
      <c r="G150">
        <v>3</v>
      </c>
      <c r="O150">
        <v>1981</v>
      </c>
      <c r="P150">
        <v>4</v>
      </c>
      <c r="Q150">
        <v>25</v>
      </c>
      <c r="R150">
        <v>1</v>
      </c>
      <c r="S150">
        <v>8</v>
      </c>
      <c r="T150">
        <v>9</v>
      </c>
      <c r="U150">
        <v>3</v>
      </c>
    </row>
    <row r="151" spans="1:21">
      <c r="A151">
        <v>1981</v>
      </c>
      <c r="B151">
        <v>4</v>
      </c>
      <c r="C151">
        <v>26</v>
      </c>
      <c r="D151">
        <v>7</v>
      </c>
      <c r="E151">
        <v>8</v>
      </c>
      <c r="F151">
        <v>2</v>
      </c>
      <c r="G151">
        <v>3</v>
      </c>
      <c r="O151">
        <v>1981</v>
      </c>
      <c r="P151">
        <v>4</v>
      </c>
      <c r="Q151">
        <v>26</v>
      </c>
      <c r="R151">
        <v>2</v>
      </c>
      <c r="S151">
        <v>8</v>
      </c>
      <c r="T151">
        <v>2</v>
      </c>
      <c r="U151">
        <v>3</v>
      </c>
    </row>
    <row r="152" spans="1:21">
      <c r="A152">
        <v>1981</v>
      </c>
      <c r="B152">
        <v>4</v>
      </c>
      <c r="C152">
        <v>27</v>
      </c>
      <c r="D152">
        <v>7</v>
      </c>
      <c r="E152">
        <v>8</v>
      </c>
      <c r="F152">
        <v>9</v>
      </c>
      <c r="G152">
        <v>3</v>
      </c>
      <c r="O152">
        <v>1981</v>
      </c>
      <c r="P152">
        <v>4</v>
      </c>
      <c r="Q152">
        <v>27</v>
      </c>
      <c r="R152">
        <v>1</v>
      </c>
      <c r="S152">
        <v>8</v>
      </c>
      <c r="T152">
        <v>9</v>
      </c>
      <c r="U152">
        <v>3</v>
      </c>
    </row>
    <row r="153" spans="1:21">
      <c r="A153">
        <v>1981</v>
      </c>
      <c r="B153">
        <v>4</v>
      </c>
      <c r="C153">
        <v>28</v>
      </c>
      <c r="D153">
        <v>6</v>
      </c>
      <c r="E153">
        <v>8</v>
      </c>
      <c r="F153">
        <v>9</v>
      </c>
      <c r="G153">
        <v>3</v>
      </c>
      <c r="O153">
        <v>1981</v>
      </c>
      <c r="P153">
        <v>4</v>
      </c>
      <c r="Q153">
        <v>28</v>
      </c>
      <c r="R153">
        <v>1</v>
      </c>
      <c r="S153">
        <v>8</v>
      </c>
      <c r="T153">
        <v>9</v>
      </c>
      <c r="U153">
        <v>3</v>
      </c>
    </row>
    <row r="154" spans="1:21">
      <c r="A154">
        <v>1981</v>
      </c>
      <c r="B154">
        <v>4</v>
      </c>
      <c r="C154">
        <v>29</v>
      </c>
      <c r="D154">
        <v>7</v>
      </c>
      <c r="E154">
        <v>8</v>
      </c>
      <c r="F154">
        <v>2</v>
      </c>
      <c r="G154">
        <v>3</v>
      </c>
      <c r="O154">
        <v>1981</v>
      </c>
      <c r="P154">
        <v>4</v>
      </c>
      <c r="Q154">
        <v>29</v>
      </c>
      <c r="R154">
        <v>1</v>
      </c>
      <c r="S154">
        <v>8</v>
      </c>
      <c r="T154">
        <v>2</v>
      </c>
      <c r="U154">
        <v>3</v>
      </c>
    </row>
    <row r="155" spans="1:21">
      <c r="A155">
        <v>1981</v>
      </c>
      <c r="B155">
        <v>4</v>
      </c>
      <c r="C155">
        <v>30</v>
      </c>
      <c r="D155">
        <v>7</v>
      </c>
      <c r="E155">
        <v>6</v>
      </c>
      <c r="F155">
        <v>2</v>
      </c>
      <c r="G155">
        <v>3</v>
      </c>
      <c r="O155">
        <v>1981</v>
      </c>
      <c r="P155">
        <v>4</v>
      </c>
      <c r="Q155">
        <v>30</v>
      </c>
      <c r="R155">
        <v>1</v>
      </c>
      <c r="S155">
        <v>6</v>
      </c>
      <c r="T155">
        <v>2</v>
      </c>
      <c r="U155">
        <v>3</v>
      </c>
    </row>
    <row r="156" spans="1:21">
      <c r="A156">
        <v>1981</v>
      </c>
      <c r="B156">
        <v>5</v>
      </c>
      <c r="C156">
        <v>1</v>
      </c>
      <c r="D156">
        <v>7</v>
      </c>
      <c r="E156">
        <v>8</v>
      </c>
      <c r="F156">
        <v>9</v>
      </c>
      <c r="G156">
        <v>3</v>
      </c>
      <c r="O156">
        <v>1981</v>
      </c>
      <c r="P156">
        <v>5</v>
      </c>
      <c r="Q156">
        <v>1</v>
      </c>
      <c r="R156">
        <v>1</v>
      </c>
      <c r="S156">
        <v>8</v>
      </c>
      <c r="T156">
        <v>9</v>
      </c>
      <c r="U156">
        <v>3</v>
      </c>
    </row>
    <row r="157" spans="1:21">
      <c r="A157">
        <v>1981</v>
      </c>
      <c r="B157">
        <v>5</v>
      </c>
      <c r="C157">
        <v>2</v>
      </c>
      <c r="D157">
        <v>7</v>
      </c>
      <c r="E157">
        <v>8</v>
      </c>
      <c r="F157">
        <v>9</v>
      </c>
      <c r="G157">
        <v>3</v>
      </c>
      <c r="O157">
        <v>1981</v>
      </c>
      <c r="P157">
        <v>5</v>
      </c>
      <c r="Q157">
        <v>2</v>
      </c>
      <c r="R157">
        <v>5</v>
      </c>
      <c r="S157">
        <v>8</v>
      </c>
      <c r="T157">
        <v>9</v>
      </c>
      <c r="U157">
        <v>3</v>
      </c>
    </row>
    <row r="158" spans="1:21">
      <c r="A158">
        <v>1981</v>
      </c>
      <c r="B158">
        <v>5</v>
      </c>
      <c r="C158">
        <v>3</v>
      </c>
      <c r="D158">
        <v>4</v>
      </c>
      <c r="E158">
        <v>8</v>
      </c>
      <c r="F158">
        <v>2</v>
      </c>
      <c r="G158">
        <v>2</v>
      </c>
      <c r="O158">
        <v>1981</v>
      </c>
      <c r="P158">
        <v>5</v>
      </c>
      <c r="Q158">
        <v>3</v>
      </c>
      <c r="R158">
        <v>7</v>
      </c>
      <c r="S158">
        <v>8</v>
      </c>
      <c r="T158">
        <v>2</v>
      </c>
      <c r="U158">
        <v>2</v>
      </c>
    </row>
    <row r="159" spans="1:21">
      <c r="A159">
        <v>1981</v>
      </c>
      <c r="B159">
        <v>5</v>
      </c>
      <c r="C159">
        <v>4</v>
      </c>
      <c r="D159">
        <v>4</v>
      </c>
      <c r="E159">
        <v>8</v>
      </c>
      <c r="F159">
        <v>2</v>
      </c>
      <c r="G159">
        <v>2</v>
      </c>
      <c r="O159">
        <v>1981</v>
      </c>
      <c r="P159">
        <v>5</v>
      </c>
      <c r="Q159">
        <v>4</v>
      </c>
      <c r="R159">
        <v>7</v>
      </c>
      <c r="S159">
        <v>8</v>
      </c>
      <c r="T159">
        <v>2</v>
      </c>
      <c r="U159">
        <v>2</v>
      </c>
    </row>
    <row r="160" spans="1:21">
      <c r="A160">
        <v>1981</v>
      </c>
      <c r="B160">
        <v>5</v>
      </c>
      <c r="C160">
        <v>5</v>
      </c>
      <c r="D160">
        <v>4</v>
      </c>
      <c r="E160">
        <v>6</v>
      </c>
      <c r="F160">
        <v>2</v>
      </c>
      <c r="G160">
        <v>2</v>
      </c>
      <c r="O160">
        <v>1981</v>
      </c>
      <c r="P160">
        <v>5</v>
      </c>
      <c r="Q160">
        <v>5</v>
      </c>
      <c r="R160">
        <v>6</v>
      </c>
      <c r="S160">
        <v>6</v>
      </c>
      <c r="T160">
        <v>2</v>
      </c>
      <c r="U160">
        <v>2</v>
      </c>
    </row>
    <row r="161" spans="1:21">
      <c r="A161">
        <v>1981</v>
      </c>
      <c r="B161">
        <v>5</v>
      </c>
      <c r="C161">
        <v>6</v>
      </c>
      <c r="D161">
        <v>4</v>
      </c>
      <c r="E161">
        <v>6</v>
      </c>
      <c r="F161">
        <v>2</v>
      </c>
      <c r="G161">
        <v>2</v>
      </c>
      <c r="O161">
        <v>1981</v>
      </c>
      <c r="P161">
        <v>5</v>
      </c>
      <c r="Q161">
        <v>6</v>
      </c>
      <c r="R161">
        <v>7</v>
      </c>
      <c r="S161">
        <v>6</v>
      </c>
      <c r="T161">
        <v>2</v>
      </c>
      <c r="U161">
        <v>2</v>
      </c>
    </row>
    <row r="162" spans="1:21">
      <c r="A162">
        <v>1981</v>
      </c>
      <c r="B162">
        <v>5</v>
      </c>
      <c r="C162">
        <v>7</v>
      </c>
      <c r="D162">
        <v>5</v>
      </c>
      <c r="E162">
        <v>6</v>
      </c>
      <c r="F162">
        <v>1</v>
      </c>
      <c r="G162">
        <v>2</v>
      </c>
      <c r="O162">
        <v>1981</v>
      </c>
      <c r="P162">
        <v>5</v>
      </c>
      <c r="Q162">
        <v>7</v>
      </c>
      <c r="R162">
        <v>7</v>
      </c>
      <c r="S162">
        <v>6</v>
      </c>
      <c r="T162">
        <v>1</v>
      </c>
      <c r="U162">
        <v>2</v>
      </c>
    </row>
    <row r="163" spans="1:21">
      <c r="A163">
        <v>1981</v>
      </c>
      <c r="B163">
        <v>5</v>
      </c>
      <c r="C163">
        <v>8</v>
      </c>
      <c r="D163">
        <v>7</v>
      </c>
      <c r="E163">
        <v>6</v>
      </c>
      <c r="F163">
        <v>1</v>
      </c>
      <c r="G163">
        <v>2</v>
      </c>
      <c r="O163">
        <v>1981</v>
      </c>
      <c r="P163">
        <v>5</v>
      </c>
      <c r="Q163">
        <v>8</v>
      </c>
      <c r="R163">
        <v>7</v>
      </c>
      <c r="S163">
        <v>6</v>
      </c>
      <c r="T163">
        <v>1</v>
      </c>
      <c r="U163">
        <v>2</v>
      </c>
    </row>
    <row r="164" spans="1:21">
      <c r="A164">
        <v>1981</v>
      </c>
      <c r="B164">
        <v>5</v>
      </c>
      <c r="C164">
        <v>9</v>
      </c>
      <c r="D164">
        <v>7</v>
      </c>
      <c r="E164">
        <v>6</v>
      </c>
      <c r="F164">
        <v>1</v>
      </c>
      <c r="G164">
        <v>2</v>
      </c>
      <c r="O164">
        <v>1981</v>
      </c>
      <c r="P164">
        <v>5</v>
      </c>
      <c r="Q164">
        <v>9</v>
      </c>
      <c r="R164">
        <v>7</v>
      </c>
      <c r="S164">
        <v>6</v>
      </c>
      <c r="T164">
        <v>1</v>
      </c>
      <c r="U164">
        <v>2</v>
      </c>
    </row>
    <row r="165" spans="1:21">
      <c r="A165">
        <v>1981</v>
      </c>
      <c r="B165">
        <v>5</v>
      </c>
      <c r="C165">
        <v>10</v>
      </c>
      <c r="D165">
        <v>2</v>
      </c>
      <c r="E165">
        <v>6</v>
      </c>
      <c r="F165">
        <v>1</v>
      </c>
      <c r="G165">
        <v>2</v>
      </c>
      <c r="O165">
        <v>1981</v>
      </c>
      <c r="P165">
        <v>5</v>
      </c>
      <c r="Q165">
        <v>10</v>
      </c>
      <c r="R165">
        <v>4</v>
      </c>
      <c r="S165">
        <v>6</v>
      </c>
      <c r="T165">
        <v>1</v>
      </c>
      <c r="U165">
        <v>2</v>
      </c>
    </row>
    <row r="166" spans="1:21">
      <c r="A166">
        <v>1981</v>
      </c>
      <c r="B166">
        <v>5</v>
      </c>
      <c r="C166">
        <v>11</v>
      </c>
      <c r="D166">
        <v>7</v>
      </c>
      <c r="E166">
        <v>5</v>
      </c>
      <c r="F166">
        <v>1</v>
      </c>
      <c r="G166">
        <v>1</v>
      </c>
      <c r="O166">
        <v>1981</v>
      </c>
      <c r="P166">
        <v>5</v>
      </c>
      <c r="Q166">
        <v>11</v>
      </c>
      <c r="R166">
        <v>4</v>
      </c>
      <c r="S166">
        <v>5</v>
      </c>
      <c r="T166">
        <v>1</v>
      </c>
      <c r="U166">
        <v>1</v>
      </c>
    </row>
    <row r="167" spans="1:21">
      <c r="A167">
        <v>1981</v>
      </c>
      <c r="B167">
        <v>5</v>
      </c>
      <c r="C167">
        <v>12</v>
      </c>
      <c r="D167">
        <v>7</v>
      </c>
      <c r="E167">
        <v>5</v>
      </c>
      <c r="F167">
        <v>1</v>
      </c>
      <c r="G167">
        <v>1</v>
      </c>
      <c r="O167">
        <v>1981</v>
      </c>
      <c r="P167">
        <v>5</v>
      </c>
      <c r="Q167">
        <v>12</v>
      </c>
      <c r="R167">
        <v>4</v>
      </c>
      <c r="S167">
        <v>5</v>
      </c>
      <c r="T167">
        <v>1</v>
      </c>
      <c r="U167">
        <v>1</v>
      </c>
    </row>
    <row r="168" spans="1:21">
      <c r="A168">
        <v>1981</v>
      </c>
      <c r="B168">
        <v>5</v>
      </c>
      <c r="C168">
        <v>13</v>
      </c>
      <c r="D168">
        <v>10</v>
      </c>
      <c r="E168">
        <v>5</v>
      </c>
      <c r="F168">
        <v>1</v>
      </c>
      <c r="G168">
        <v>1</v>
      </c>
      <c r="O168">
        <v>1981</v>
      </c>
      <c r="P168">
        <v>5</v>
      </c>
      <c r="Q168">
        <v>13</v>
      </c>
      <c r="R168">
        <v>4</v>
      </c>
      <c r="S168">
        <v>5</v>
      </c>
      <c r="T168">
        <v>1</v>
      </c>
      <c r="U168">
        <v>1</v>
      </c>
    </row>
    <row r="169" spans="1:21">
      <c r="A169">
        <v>1981</v>
      </c>
      <c r="B169">
        <v>5</v>
      </c>
      <c r="C169">
        <v>14</v>
      </c>
      <c r="D169">
        <v>5</v>
      </c>
      <c r="E169">
        <v>5</v>
      </c>
      <c r="F169">
        <v>1</v>
      </c>
      <c r="G169">
        <v>1</v>
      </c>
      <c r="O169">
        <v>1981</v>
      </c>
      <c r="P169">
        <v>5</v>
      </c>
      <c r="Q169">
        <v>14</v>
      </c>
      <c r="R169">
        <v>5</v>
      </c>
      <c r="S169">
        <v>5</v>
      </c>
      <c r="T169">
        <v>1</v>
      </c>
      <c r="U169">
        <v>1</v>
      </c>
    </row>
    <row r="170" spans="1:21">
      <c r="A170">
        <v>1981</v>
      </c>
      <c r="B170">
        <v>5</v>
      </c>
      <c r="C170">
        <v>15</v>
      </c>
      <c r="D170">
        <v>5</v>
      </c>
      <c r="E170">
        <v>5</v>
      </c>
      <c r="F170">
        <v>1</v>
      </c>
      <c r="G170">
        <v>1</v>
      </c>
      <c r="O170">
        <v>1981</v>
      </c>
      <c r="P170">
        <v>5</v>
      </c>
      <c r="Q170">
        <v>15</v>
      </c>
      <c r="R170">
        <v>7</v>
      </c>
      <c r="S170">
        <v>5</v>
      </c>
      <c r="T170">
        <v>1</v>
      </c>
      <c r="U170">
        <v>1</v>
      </c>
    </row>
    <row r="171" spans="1:21">
      <c r="A171">
        <v>1981</v>
      </c>
      <c r="B171">
        <v>5</v>
      </c>
      <c r="C171">
        <v>16</v>
      </c>
      <c r="D171">
        <v>5</v>
      </c>
      <c r="E171">
        <v>5</v>
      </c>
      <c r="F171">
        <v>1</v>
      </c>
      <c r="G171">
        <v>1</v>
      </c>
      <c r="O171">
        <v>1981</v>
      </c>
      <c r="P171">
        <v>5</v>
      </c>
      <c r="Q171">
        <v>16</v>
      </c>
      <c r="R171">
        <v>7</v>
      </c>
      <c r="S171">
        <v>5</v>
      </c>
      <c r="T171">
        <v>1</v>
      </c>
      <c r="U171">
        <v>1</v>
      </c>
    </row>
    <row r="172" spans="1:21">
      <c r="A172">
        <v>1981</v>
      </c>
      <c r="B172">
        <v>5</v>
      </c>
      <c r="C172">
        <v>17</v>
      </c>
      <c r="D172">
        <v>10</v>
      </c>
      <c r="E172">
        <v>9</v>
      </c>
      <c r="F172">
        <v>8</v>
      </c>
      <c r="G172">
        <v>1</v>
      </c>
      <c r="O172">
        <v>1981</v>
      </c>
      <c r="P172">
        <v>5</v>
      </c>
      <c r="Q172">
        <v>17</v>
      </c>
      <c r="R172">
        <v>2</v>
      </c>
      <c r="S172">
        <v>9</v>
      </c>
      <c r="T172">
        <v>8</v>
      </c>
      <c r="U172">
        <v>1</v>
      </c>
    </row>
    <row r="173" spans="1:21">
      <c r="A173">
        <v>1981</v>
      </c>
      <c r="B173">
        <v>5</v>
      </c>
      <c r="C173">
        <v>18</v>
      </c>
      <c r="D173">
        <v>10</v>
      </c>
      <c r="E173">
        <v>9</v>
      </c>
      <c r="F173">
        <v>8</v>
      </c>
      <c r="G173">
        <v>1</v>
      </c>
      <c r="O173">
        <v>1981</v>
      </c>
      <c r="P173">
        <v>5</v>
      </c>
      <c r="Q173">
        <v>18</v>
      </c>
      <c r="R173">
        <v>7</v>
      </c>
      <c r="S173">
        <v>9</v>
      </c>
      <c r="T173">
        <v>8</v>
      </c>
      <c r="U173">
        <v>1</v>
      </c>
    </row>
    <row r="174" spans="1:21">
      <c r="A174">
        <v>1981</v>
      </c>
      <c r="B174">
        <v>5</v>
      </c>
      <c r="C174">
        <v>19</v>
      </c>
      <c r="D174">
        <v>2</v>
      </c>
      <c r="E174">
        <v>9</v>
      </c>
      <c r="F174">
        <v>8</v>
      </c>
      <c r="G174">
        <v>1</v>
      </c>
      <c r="O174">
        <v>1981</v>
      </c>
      <c r="P174">
        <v>5</v>
      </c>
      <c r="Q174">
        <v>19</v>
      </c>
      <c r="R174">
        <v>7</v>
      </c>
      <c r="S174">
        <v>9</v>
      </c>
      <c r="T174">
        <v>8</v>
      </c>
      <c r="U174">
        <v>1</v>
      </c>
    </row>
    <row r="175" spans="1:21">
      <c r="A175">
        <v>1981</v>
      </c>
      <c r="B175">
        <v>5</v>
      </c>
      <c r="C175">
        <v>20</v>
      </c>
      <c r="D175">
        <v>2</v>
      </c>
      <c r="E175">
        <v>9</v>
      </c>
      <c r="F175">
        <v>8</v>
      </c>
      <c r="G175">
        <v>1</v>
      </c>
      <c r="O175">
        <v>1981</v>
      </c>
      <c r="P175">
        <v>5</v>
      </c>
      <c r="Q175">
        <v>20</v>
      </c>
      <c r="R175">
        <v>10</v>
      </c>
      <c r="S175">
        <v>9</v>
      </c>
      <c r="T175">
        <v>8</v>
      </c>
      <c r="U175">
        <v>1</v>
      </c>
    </row>
    <row r="176" spans="1:21">
      <c r="A176">
        <v>1981</v>
      </c>
      <c r="B176">
        <v>5</v>
      </c>
      <c r="C176">
        <v>21</v>
      </c>
      <c r="D176">
        <v>2</v>
      </c>
      <c r="E176">
        <v>9</v>
      </c>
      <c r="F176">
        <v>8</v>
      </c>
      <c r="G176">
        <v>1</v>
      </c>
      <c r="O176">
        <v>1981</v>
      </c>
      <c r="P176">
        <v>5</v>
      </c>
      <c r="Q176">
        <v>21</v>
      </c>
      <c r="R176">
        <v>5</v>
      </c>
      <c r="S176">
        <v>9</v>
      </c>
      <c r="T176">
        <v>8</v>
      </c>
      <c r="U176">
        <v>1</v>
      </c>
    </row>
    <row r="177" spans="1:21">
      <c r="A177">
        <v>1981</v>
      </c>
      <c r="B177">
        <v>5</v>
      </c>
      <c r="C177">
        <v>22</v>
      </c>
      <c r="D177">
        <v>2</v>
      </c>
      <c r="E177">
        <v>9</v>
      </c>
      <c r="F177">
        <v>8</v>
      </c>
      <c r="G177">
        <v>5</v>
      </c>
      <c r="O177">
        <v>1981</v>
      </c>
      <c r="P177">
        <v>5</v>
      </c>
      <c r="Q177">
        <v>22</v>
      </c>
      <c r="R177">
        <v>5</v>
      </c>
      <c r="S177">
        <v>9</v>
      </c>
      <c r="T177">
        <v>8</v>
      </c>
      <c r="U177">
        <v>5</v>
      </c>
    </row>
    <row r="178" spans="1:21">
      <c r="A178">
        <v>1981</v>
      </c>
      <c r="B178">
        <v>5</v>
      </c>
      <c r="C178">
        <v>23</v>
      </c>
      <c r="D178">
        <v>2</v>
      </c>
      <c r="E178">
        <v>9</v>
      </c>
      <c r="F178">
        <v>8</v>
      </c>
      <c r="G178">
        <v>5</v>
      </c>
      <c r="O178">
        <v>1981</v>
      </c>
      <c r="P178">
        <v>5</v>
      </c>
      <c r="Q178">
        <v>23</v>
      </c>
      <c r="R178">
        <v>5</v>
      </c>
      <c r="S178">
        <v>9</v>
      </c>
      <c r="T178">
        <v>8</v>
      </c>
      <c r="U178">
        <v>5</v>
      </c>
    </row>
    <row r="179" spans="1:21">
      <c r="A179">
        <v>1981</v>
      </c>
      <c r="B179">
        <v>5</v>
      </c>
      <c r="C179">
        <v>24</v>
      </c>
      <c r="D179">
        <v>2</v>
      </c>
      <c r="E179">
        <v>9</v>
      </c>
      <c r="F179">
        <v>8</v>
      </c>
      <c r="G179">
        <v>5</v>
      </c>
      <c r="O179">
        <v>1981</v>
      </c>
      <c r="P179">
        <v>5</v>
      </c>
      <c r="Q179">
        <v>24</v>
      </c>
      <c r="R179">
        <v>10</v>
      </c>
      <c r="S179">
        <v>9</v>
      </c>
      <c r="T179">
        <v>8</v>
      </c>
      <c r="U179">
        <v>5</v>
      </c>
    </row>
    <row r="180" spans="1:21">
      <c r="A180">
        <v>1981</v>
      </c>
      <c r="B180">
        <v>5</v>
      </c>
      <c r="C180">
        <v>25</v>
      </c>
      <c r="D180">
        <v>2</v>
      </c>
      <c r="E180">
        <v>9</v>
      </c>
      <c r="F180">
        <v>8</v>
      </c>
      <c r="G180">
        <v>5</v>
      </c>
      <c r="O180">
        <v>1981</v>
      </c>
      <c r="P180">
        <v>5</v>
      </c>
      <c r="Q180">
        <v>25</v>
      </c>
      <c r="R180">
        <v>10</v>
      </c>
      <c r="S180">
        <v>9</v>
      </c>
      <c r="T180">
        <v>8</v>
      </c>
      <c r="U180">
        <v>5</v>
      </c>
    </row>
    <row r="181" spans="1:21">
      <c r="A181">
        <v>1981</v>
      </c>
      <c r="B181">
        <v>5</v>
      </c>
      <c r="C181">
        <v>26</v>
      </c>
      <c r="D181">
        <v>6</v>
      </c>
      <c r="E181">
        <v>9</v>
      </c>
      <c r="F181">
        <v>8</v>
      </c>
      <c r="G181">
        <v>5</v>
      </c>
      <c r="O181">
        <v>1981</v>
      </c>
      <c r="P181">
        <v>5</v>
      </c>
      <c r="Q181">
        <v>26</v>
      </c>
      <c r="R181">
        <v>2</v>
      </c>
      <c r="S181">
        <v>9</v>
      </c>
      <c r="T181">
        <v>8</v>
      </c>
      <c r="U181">
        <v>5</v>
      </c>
    </row>
    <row r="182" spans="1:21">
      <c r="A182">
        <v>1981</v>
      </c>
      <c r="B182">
        <v>5</v>
      </c>
      <c r="C182">
        <v>27</v>
      </c>
      <c r="D182">
        <v>6</v>
      </c>
      <c r="E182">
        <v>9</v>
      </c>
      <c r="F182">
        <v>8</v>
      </c>
      <c r="G182">
        <v>5</v>
      </c>
      <c r="O182">
        <v>1981</v>
      </c>
      <c r="P182">
        <v>5</v>
      </c>
      <c r="Q182">
        <v>27</v>
      </c>
      <c r="R182">
        <v>2</v>
      </c>
      <c r="S182">
        <v>9</v>
      </c>
      <c r="T182">
        <v>8</v>
      </c>
      <c r="U182">
        <v>5</v>
      </c>
    </row>
    <row r="183" spans="1:21">
      <c r="A183">
        <v>1981</v>
      </c>
      <c r="B183">
        <v>5</v>
      </c>
      <c r="C183">
        <v>28</v>
      </c>
      <c r="D183">
        <v>6</v>
      </c>
      <c r="E183">
        <v>9</v>
      </c>
      <c r="F183">
        <v>8</v>
      </c>
      <c r="G183">
        <v>5</v>
      </c>
      <c r="O183">
        <v>1981</v>
      </c>
      <c r="P183">
        <v>5</v>
      </c>
      <c r="Q183">
        <v>28</v>
      </c>
      <c r="R183">
        <v>2</v>
      </c>
      <c r="S183">
        <v>9</v>
      </c>
      <c r="T183">
        <v>8</v>
      </c>
      <c r="U183">
        <v>5</v>
      </c>
    </row>
    <row r="184" spans="1:21">
      <c r="A184">
        <v>1981</v>
      </c>
      <c r="B184">
        <v>5</v>
      </c>
      <c r="C184">
        <v>29</v>
      </c>
      <c r="D184">
        <v>6</v>
      </c>
      <c r="E184">
        <v>9</v>
      </c>
      <c r="F184">
        <v>1</v>
      </c>
      <c r="G184">
        <v>5</v>
      </c>
      <c r="O184">
        <v>1981</v>
      </c>
      <c r="P184">
        <v>5</v>
      </c>
      <c r="Q184">
        <v>29</v>
      </c>
      <c r="R184">
        <v>2</v>
      </c>
      <c r="S184">
        <v>9</v>
      </c>
      <c r="T184">
        <v>1</v>
      </c>
      <c r="U184">
        <v>5</v>
      </c>
    </row>
    <row r="185" spans="1:21">
      <c r="A185">
        <v>1981</v>
      </c>
      <c r="B185">
        <v>5</v>
      </c>
      <c r="C185">
        <v>30</v>
      </c>
      <c r="D185">
        <v>2</v>
      </c>
      <c r="E185">
        <v>9</v>
      </c>
      <c r="F185">
        <v>8</v>
      </c>
      <c r="G185">
        <v>5</v>
      </c>
      <c r="O185">
        <v>1981</v>
      </c>
      <c r="P185">
        <v>5</v>
      </c>
      <c r="Q185">
        <v>30</v>
      </c>
      <c r="R185">
        <v>2</v>
      </c>
      <c r="S185">
        <v>9</v>
      </c>
      <c r="T185">
        <v>8</v>
      </c>
      <c r="U185">
        <v>5</v>
      </c>
    </row>
    <row r="186" spans="1:21">
      <c r="A186">
        <v>1981</v>
      </c>
      <c r="B186">
        <v>5</v>
      </c>
      <c r="C186">
        <v>31</v>
      </c>
      <c r="D186">
        <v>2</v>
      </c>
      <c r="E186">
        <v>9</v>
      </c>
      <c r="F186">
        <v>8</v>
      </c>
      <c r="G186">
        <v>5</v>
      </c>
      <c r="O186">
        <v>1981</v>
      </c>
      <c r="P186">
        <v>5</v>
      </c>
      <c r="Q186">
        <v>31</v>
      </c>
      <c r="R186">
        <v>2</v>
      </c>
      <c r="S186">
        <v>9</v>
      </c>
      <c r="T186">
        <v>8</v>
      </c>
      <c r="U186">
        <v>5</v>
      </c>
    </row>
    <row r="187" spans="1:21">
      <c r="A187">
        <v>1982</v>
      </c>
      <c r="B187">
        <v>3</v>
      </c>
      <c r="C187">
        <v>1</v>
      </c>
      <c r="D187">
        <v>2</v>
      </c>
      <c r="E187">
        <v>3</v>
      </c>
      <c r="F187">
        <v>5</v>
      </c>
      <c r="G187">
        <v>8</v>
      </c>
      <c r="O187">
        <v>1982</v>
      </c>
      <c r="P187">
        <v>3</v>
      </c>
      <c r="Q187">
        <v>1</v>
      </c>
      <c r="S187">
        <v>3</v>
      </c>
      <c r="T187">
        <v>5</v>
      </c>
      <c r="U187">
        <v>8</v>
      </c>
    </row>
    <row r="188" spans="1:21">
      <c r="A188">
        <v>1982</v>
      </c>
      <c r="B188">
        <v>3</v>
      </c>
      <c r="C188">
        <v>2</v>
      </c>
      <c r="D188">
        <v>2</v>
      </c>
      <c r="E188">
        <v>3</v>
      </c>
      <c r="F188">
        <v>5</v>
      </c>
      <c r="G188">
        <v>8</v>
      </c>
      <c r="O188">
        <v>1982</v>
      </c>
      <c r="P188">
        <v>3</v>
      </c>
      <c r="Q188">
        <v>2</v>
      </c>
      <c r="S188">
        <v>3</v>
      </c>
      <c r="T188">
        <v>5</v>
      </c>
      <c r="U188">
        <v>8</v>
      </c>
    </row>
    <row r="189" spans="1:21">
      <c r="A189">
        <v>1982</v>
      </c>
      <c r="B189">
        <v>3</v>
      </c>
      <c r="C189">
        <v>3</v>
      </c>
      <c r="D189">
        <v>6</v>
      </c>
      <c r="E189">
        <v>7</v>
      </c>
      <c r="F189">
        <v>6</v>
      </c>
      <c r="G189">
        <v>8</v>
      </c>
      <c r="O189">
        <v>1982</v>
      </c>
      <c r="P189">
        <v>3</v>
      </c>
      <c r="Q189">
        <v>3</v>
      </c>
      <c r="S189">
        <v>7</v>
      </c>
      <c r="T189">
        <v>6</v>
      </c>
      <c r="U189">
        <v>8</v>
      </c>
    </row>
    <row r="190" spans="1:21">
      <c r="A190">
        <v>1982</v>
      </c>
      <c r="B190">
        <v>3</v>
      </c>
      <c r="C190">
        <v>4</v>
      </c>
      <c r="D190">
        <v>8</v>
      </c>
      <c r="E190">
        <v>4</v>
      </c>
      <c r="F190">
        <v>6</v>
      </c>
      <c r="G190">
        <v>8</v>
      </c>
      <c r="O190">
        <v>1982</v>
      </c>
      <c r="P190">
        <v>3</v>
      </c>
      <c r="Q190">
        <v>4</v>
      </c>
      <c r="S190">
        <v>4</v>
      </c>
      <c r="T190">
        <v>6</v>
      </c>
      <c r="U190">
        <v>8</v>
      </c>
    </row>
    <row r="191" spans="1:21">
      <c r="A191">
        <v>1982</v>
      </c>
      <c r="B191">
        <v>3</v>
      </c>
      <c r="C191">
        <v>5</v>
      </c>
      <c r="D191">
        <v>8</v>
      </c>
      <c r="E191">
        <v>4</v>
      </c>
      <c r="F191">
        <v>6</v>
      </c>
      <c r="G191">
        <v>8</v>
      </c>
      <c r="O191">
        <v>1982</v>
      </c>
      <c r="P191">
        <v>3</v>
      </c>
      <c r="Q191">
        <v>5</v>
      </c>
      <c r="S191">
        <v>4</v>
      </c>
      <c r="T191">
        <v>6</v>
      </c>
      <c r="U191">
        <v>8</v>
      </c>
    </row>
    <row r="192" spans="1:21">
      <c r="A192">
        <v>1982</v>
      </c>
      <c r="B192">
        <v>3</v>
      </c>
      <c r="C192">
        <v>6</v>
      </c>
      <c r="D192">
        <v>9</v>
      </c>
      <c r="E192">
        <v>4</v>
      </c>
      <c r="F192">
        <v>6</v>
      </c>
      <c r="G192">
        <v>8</v>
      </c>
      <c r="O192">
        <v>1982</v>
      </c>
      <c r="P192">
        <v>3</v>
      </c>
      <c r="Q192">
        <v>6</v>
      </c>
      <c r="S192">
        <v>4</v>
      </c>
      <c r="T192">
        <v>6</v>
      </c>
      <c r="U192">
        <v>8</v>
      </c>
    </row>
    <row r="193" spans="1:21">
      <c r="A193">
        <v>1982</v>
      </c>
      <c r="B193">
        <v>3</v>
      </c>
      <c r="C193">
        <v>7</v>
      </c>
      <c r="D193">
        <v>9</v>
      </c>
      <c r="E193">
        <v>4</v>
      </c>
      <c r="F193">
        <v>6</v>
      </c>
      <c r="G193">
        <v>7</v>
      </c>
      <c r="O193">
        <v>1982</v>
      </c>
      <c r="P193">
        <v>3</v>
      </c>
      <c r="Q193">
        <v>7</v>
      </c>
      <c r="S193">
        <v>4</v>
      </c>
      <c r="T193">
        <v>6</v>
      </c>
      <c r="U193">
        <v>7</v>
      </c>
    </row>
    <row r="194" spans="1:21">
      <c r="A194">
        <v>1982</v>
      </c>
      <c r="B194">
        <v>3</v>
      </c>
      <c r="C194">
        <v>8</v>
      </c>
      <c r="D194">
        <v>9</v>
      </c>
      <c r="E194">
        <v>7</v>
      </c>
      <c r="F194">
        <v>6</v>
      </c>
      <c r="G194">
        <v>7</v>
      </c>
      <c r="O194">
        <v>1982</v>
      </c>
      <c r="P194">
        <v>3</v>
      </c>
      <c r="Q194">
        <v>8</v>
      </c>
      <c r="R194">
        <v>2</v>
      </c>
      <c r="S194">
        <v>7</v>
      </c>
      <c r="T194">
        <v>6</v>
      </c>
      <c r="U194">
        <v>7</v>
      </c>
    </row>
    <row r="195" spans="1:21">
      <c r="A195">
        <v>1982</v>
      </c>
      <c r="B195">
        <v>3</v>
      </c>
      <c r="C195">
        <v>9</v>
      </c>
      <c r="D195">
        <v>9</v>
      </c>
      <c r="E195">
        <v>3</v>
      </c>
      <c r="F195">
        <v>6</v>
      </c>
      <c r="G195">
        <v>7</v>
      </c>
      <c r="O195">
        <v>1982</v>
      </c>
      <c r="P195">
        <v>3</v>
      </c>
      <c r="Q195">
        <v>9</v>
      </c>
      <c r="R195">
        <v>2</v>
      </c>
      <c r="S195">
        <v>3</v>
      </c>
      <c r="T195">
        <v>6</v>
      </c>
      <c r="U195">
        <v>7</v>
      </c>
    </row>
    <row r="196" spans="1:21">
      <c r="A196">
        <v>1982</v>
      </c>
      <c r="B196">
        <v>3</v>
      </c>
      <c r="C196">
        <v>10</v>
      </c>
      <c r="D196">
        <v>6</v>
      </c>
      <c r="E196">
        <v>3</v>
      </c>
      <c r="F196">
        <v>7</v>
      </c>
      <c r="G196">
        <v>7</v>
      </c>
      <c r="O196">
        <v>1982</v>
      </c>
      <c r="P196">
        <v>3</v>
      </c>
      <c r="Q196">
        <v>10</v>
      </c>
      <c r="R196">
        <v>6</v>
      </c>
      <c r="S196">
        <v>3</v>
      </c>
      <c r="T196">
        <v>7</v>
      </c>
      <c r="U196">
        <v>7</v>
      </c>
    </row>
    <row r="197" spans="1:21">
      <c r="A197">
        <v>1982</v>
      </c>
      <c r="B197">
        <v>3</v>
      </c>
      <c r="C197">
        <v>11</v>
      </c>
      <c r="D197">
        <v>6</v>
      </c>
      <c r="E197">
        <v>2</v>
      </c>
      <c r="F197">
        <v>7</v>
      </c>
      <c r="G197">
        <v>7</v>
      </c>
      <c r="O197">
        <v>1982</v>
      </c>
      <c r="P197">
        <v>3</v>
      </c>
      <c r="Q197">
        <v>11</v>
      </c>
      <c r="R197">
        <v>8</v>
      </c>
      <c r="S197">
        <v>2</v>
      </c>
      <c r="T197">
        <v>7</v>
      </c>
      <c r="U197">
        <v>7</v>
      </c>
    </row>
    <row r="198" spans="1:21">
      <c r="A198">
        <v>1982</v>
      </c>
      <c r="B198">
        <v>3</v>
      </c>
      <c r="C198">
        <v>12</v>
      </c>
      <c r="D198">
        <v>8</v>
      </c>
      <c r="E198">
        <v>3</v>
      </c>
      <c r="F198">
        <v>5</v>
      </c>
      <c r="G198">
        <v>7</v>
      </c>
      <c r="O198">
        <v>1982</v>
      </c>
      <c r="P198">
        <v>3</v>
      </c>
      <c r="Q198">
        <v>12</v>
      </c>
      <c r="R198">
        <v>8</v>
      </c>
      <c r="S198">
        <v>3</v>
      </c>
      <c r="T198">
        <v>5</v>
      </c>
      <c r="U198">
        <v>7</v>
      </c>
    </row>
    <row r="199" spans="1:21">
      <c r="A199">
        <v>1982</v>
      </c>
      <c r="B199">
        <v>3</v>
      </c>
      <c r="C199">
        <v>13</v>
      </c>
      <c r="D199">
        <v>6</v>
      </c>
      <c r="E199">
        <v>2</v>
      </c>
      <c r="F199">
        <v>5</v>
      </c>
      <c r="G199">
        <v>7</v>
      </c>
      <c r="O199">
        <v>1982</v>
      </c>
      <c r="P199">
        <v>3</v>
      </c>
      <c r="Q199">
        <v>13</v>
      </c>
      <c r="R199">
        <v>9</v>
      </c>
      <c r="S199">
        <v>2</v>
      </c>
      <c r="T199">
        <v>5</v>
      </c>
      <c r="U199">
        <v>7</v>
      </c>
    </row>
    <row r="200" spans="1:21">
      <c r="A200">
        <v>1982</v>
      </c>
      <c r="B200">
        <v>3</v>
      </c>
      <c r="C200">
        <v>14</v>
      </c>
      <c r="D200">
        <v>8</v>
      </c>
      <c r="E200">
        <v>2</v>
      </c>
      <c r="F200">
        <v>6</v>
      </c>
      <c r="G200">
        <v>7</v>
      </c>
      <c r="O200">
        <v>1982</v>
      </c>
      <c r="P200">
        <v>3</v>
      </c>
      <c r="Q200">
        <v>14</v>
      </c>
      <c r="R200">
        <v>9</v>
      </c>
      <c r="S200">
        <v>2</v>
      </c>
      <c r="T200">
        <v>6</v>
      </c>
      <c r="U200">
        <v>7</v>
      </c>
    </row>
    <row r="201" spans="1:21">
      <c r="A201">
        <v>1982</v>
      </c>
      <c r="B201">
        <v>3</v>
      </c>
      <c r="C201">
        <v>15</v>
      </c>
      <c r="D201">
        <v>8</v>
      </c>
      <c r="E201">
        <v>2</v>
      </c>
      <c r="F201">
        <v>6</v>
      </c>
      <c r="G201">
        <v>7</v>
      </c>
      <c r="O201">
        <v>1982</v>
      </c>
      <c r="P201">
        <v>3</v>
      </c>
      <c r="Q201">
        <v>15</v>
      </c>
      <c r="R201">
        <v>9</v>
      </c>
      <c r="S201">
        <v>2</v>
      </c>
      <c r="T201">
        <v>6</v>
      </c>
      <c r="U201">
        <v>7</v>
      </c>
    </row>
    <row r="202" spans="1:21">
      <c r="A202">
        <v>1982</v>
      </c>
      <c r="B202">
        <v>3</v>
      </c>
      <c r="C202">
        <v>16</v>
      </c>
      <c r="D202">
        <v>8</v>
      </c>
      <c r="E202">
        <v>2</v>
      </c>
      <c r="F202">
        <v>6</v>
      </c>
      <c r="G202">
        <v>7</v>
      </c>
      <c r="O202">
        <v>1982</v>
      </c>
      <c r="P202">
        <v>3</v>
      </c>
      <c r="Q202">
        <v>16</v>
      </c>
      <c r="R202">
        <v>9</v>
      </c>
      <c r="S202">
        <v>2</v>
      </c>
      <c r="T202">
        <v>6</v>
      </c>
      <c r="U202">
        <v>7</v>
      </c>
    </row>
    <row r="203" spans="1:21">
      <c r="A203">
        <v>1982</v>
      </c>
      <c r="B203">
        <v>3</v>
      </c>
      <c r="C203">
        <v>17</v>
      </c>
      <c r="D203">
        <v>6</v>
      </c>
      <c r="E203">
        <v>2</v>
      </c>
      <c r="F203">
        <v>6</v>
      </c>
      <c r="G203">
        <v>7</v>
      </c>
      <c r="O203">
        <v>1982</v>
      </c>
      <c r="P203">
        <v>3</v>
      </c>
      <c r="Q203">
        <v>17</v>
      </c>
      <c r="R203">
        <v>6</v>
      </c>
      <c r="S203">
        <v>2</v>
      </c>
      <c r="T203">
        <v>6</v>
      </c>
      <c r="U203">
        <v>7</v>
      </c>
    </row>
    <row r="204" spans="1:21">
      <c r="A204">
        <v>1982</v>
      </c>
      <c r="B204">
        <v>3</v>
      </c>
      <c r="C204">
        <v>18</v>
      </c>
      <c r="D204">
        <v>8</v>
      </c>
      <c r="E204">
        <v>7</v>
      </c>
      <c r="F204">
        <v>6</v>
      </c>
      <c r="G204">
        <v>7</v>
      </c>
      <c r="O204">
        <v>1982</v>
      </c>
      <c r="P204">
        <v>3</v>
      </c>
      <c r="Q204">
        <v>18</v>
      </c>
      <c r="R204">
        <v>6</v>
      </c>
      <c r="S204">
        <v>7</v>
      </c>
      <c r="T204">
        <v>6</v>
      </c>
      <c r="U204">
        <v>7</v>
      </c>
    </row>
    <row r="205" spans="1:21">
      <c r="A205">
        <v>1982</v>
      </c>
      <c r="B205">
        <v>3</v>
      </c>
      <c r="C205">
        <v>19</v>
      </c>
      <c r="D205">
        <v>8</v>
      </c>
      <c r="E205">
        <v>7</v>
      </c>
      <c r="F205">
        <v>6</v>
      </c>
      <c r="G205">
        <v>4</v>
      </c>
      <c r="O205">
        <v>1982</v>
      </c>
      <c r="P205">
        <v>3</v>
      </c>
      <c r="Q205">
        <v>19</v>
      </c>
      <c r="R205">
        <v>8</v>
      </c>
      <c r="S205">
        <v>7</v>
      </c>
      <c r="T205">
        <v>6</v>
      </c>
      <c r="U205">
        <v>4</v>
      </c>
    </row>
    <row r="206" spans="1:21">
      <c r="A206">
        <v>1982</v>
      </c>
      <c r="B206">
        <v>3</v>
      </c>
      <c r="C206">
        <v>20</v>
      </c>
      <c r="D206">
        <v>9</v>
      </c>
      <c r="E206">
        <v>7</v>
      </c>
      <c r="F206">
        <v>6</v>
      </c>
      <c r="G206">
        <v>4</v>
      </c>
      <c r="O206">
        <v>1982</v>
      </c>
      <c r="P206">
        <v>3</v>
      </c>
      <c r="Q206">
        <v>20</v>
      </c>
      <c r="R206">
        <v>6</v>
      </c>
      <c r="S206">
        <v>7</v>
      </c>
      <c r="T206">
        <v>6</v>
      </c>
      <c r="U206">
        <v>4</v>
      </c>
    </row>
    <row r="207" spans="1:21">
      <c r="A207">
        <v>1982</v>
      </c>
      <c r="B207">
        <v>3</v>
      </c>
      <c r="C207">
        <v>21</v>
      </c>
      <c r="D207">
        <v>9</v>
      </c>
      <c r="E207">
        <v>7</v>
      </c>
      <c r="F207">
        <v>7</v>
      </c>
      <c r="G207">
        <v>7</v>
      </c>
      <c r="O207">
        <v>1982</v>
      </c>
      <c r="P207">
        <v>3</v>
      </c>
      <c r="Q207">
        <v>21</v>
      </c>
      <c r="R207">
        <v>8</v>
      </c>
      <c r="S207">
        <v>7</v>
      </c>
      <c r="T207">
        <v>7</v>
      </c>
      <c r="U207">
        <v>7</v>
      </c>
    </row>
    <row r="208" spans="1:21">
      <c r="A208">
        <v>1982</v>
      </c>
      <c r="B208">
        <v>3</v>
      </c>
      <c r="C208">
        <v>22</v>
      </c>
      <c r="D208">
        <v>6</v>
      </c>
      <c r="E208">
        <v>7</v>
      </c>
      <c r="F208">
        <v>7</v>
      </c>
      <c r="G208">
        <v>7</v>
      </c>
      <c r="O208">
        <v>1982</v>
      </c>
      <c r="P208">
        <v>3</v>
      </c>
      <c r="Q208">
        <v>22</v>
      </c>
      <c r="R208">
        <v>8</v>
      </c>
      <c r="S208">
        <v>7</v>
      </c>
      <c r="T208">
        <v>7</v>
      </c>
      <c r="U208">
        <v>7</v>
      </c>
    </row>
    <row r="209" spans="1:21">
      <c r="A209">
        <v>1982</v>
      </c>
      <c r="B209">
        <v>3</v>
      </c>
      <c r="C209">
        <v>23</v>
      </c>
      <c r="D209">
        <v>6</v>
      </c>
      <c r="E209">
        <v>2</v>
      </c>
      <c r="F209">
        <v>7</v>
      </c>
      <c r="G209">
        <v>7</v>
      </c>
      <c r="O209">
        <v>1982</v>
      </c>
      <c r="P209">
        <v>3</v>
      </c>
      <c r="Q209">
        <v>23</v>
      </c>
      <c r="R209">
        <v>8</v>
      </c>
      <c r="S209">
        <v>2</v>
      </c>
      <c r="T209">
        <v>7</v>
      </c>
      <c r="U209">
        <v>7</v>
      </c>
    </row>
    <row r="210" spans="1:21">
      <c r="A210">
        <v>1982</v>
      </c>
      <c r="B210">
        <v>3</v>
      </c>
      <c r="C210">
        <v>24</v>
      </c>
      <c r="D210">
        <v>6</v>
      </c>
      <c r="E210">
        <v>2</v>
      </c>
      <c r="F210">
        <v>7</v>
      </c>
      <c r="G210">
        <v>7</v>
      </c>
      <c r="O210">
        <v>1982</v>
      </c>
      <c r="P210">
        <v>3</v>
      </c>
      <c r="Q210">
        <v>24</v>
      </c>
      <c r="R210">
        <v>6</v>
      </c>
      <c r="S210">
        <v>2</v>
      </c>
      <c r="T210">
        <v>7</v>
      </c>
      <c r="U210">
        <v>7</v>
      </c>
    </row>
    <row r="211" spans="1:21">
      <c r="A211">
        <v>1982</v>
      </c>
      <c r="B211">
        <v>3</v>
      </c>
      <c r="C211">
        <v>25</v>
      </c>
      <c r="D211">
        <v>8</v>
      </c>
      <c r="E211">
        <v>7</v>
      </c>
      <c r="F211">
        <v>7</v>
      </c>
      <c r="G211">
        <v>4</v>
      </c>
      <c r="O211">
        <v>1982</v>
      </c>
      <c r="P211">
        <v>3</v>
      </c>
      <c r="Q211">
        <v>25</v>
      </c>
      <c r="R211">
        <v>8</v>
      </c>
      <c r="S211">
        <v>7</v>
      </c>
      <c r="T211">
        <v>7</v>
      </c>
      <c r="U211">
        <v>4</v>
      </c>
    </row>
    <row r="212" spans="1:21">
      <c r="A212">
        <v>1982</v>
      </c>
      <c r="B212">
        <v>3</v>
      </c>
      <c r="C212">
        <v>26</v>
      </c>
      <c r="D212">
        <v>6</v>
      </c>
      <c r="E212">
        <v>7</v>
      </c>
      <c r="F212">
        <v>7</v>
      </c>
      <c r="G212">
        <v>4</v>
      </c>
      <c r="O212">
        <v>1982</v>
      </c>
      <c r="P212">
        <v>3</v>
      </c>
      <c r="Q212">
        <v>26</v>
      </c>
      <c r="R212">
        <v>8</v>
      </c>
      <c r="S212">
        <v>7</v>
      </c>
      <c r="T212">
        <v>7</v>
      </c>
      <c r="U212">
        <v>4</v>
      </c>
    </row>
    <row r="213" spans="1:21">
      <c r="A213">
        <v>1982</v>
      </c>
      <c r="B213">
        <v>3</v>
      </c>
      <c r="C213">
        <v>27</v>
      </c>
      <c r="D213">
        <v>6</v>
      </c>
      <c r="E213">
        <v>1</v>
      </c>
      <c r="F213">
        <v>7</v>
      </c>
      <c r="G213">
        <v>4</v>
      </c>
      <c r="O213">
        <v>1982</v>
      </c>
      <c r="P213">
        <v>3</v>
      </c>
      <c r="Q213">
        <v>27</v>
      </c>
      <c r="R213">
        <v>9</v>
      </c>
      <c r="S213">
        <v>1</v>
      </c>
      <c r="T213">
        <v>7</v>
      </c>
      <c r="U213">
        <v>4</v>
      </c>
    </row>
    <row r="214" spans="1:21">
      <c r="A214">
        <v>1982</v>
      </c>
      <c r="B214">
        <v>3</v>
      </c>
      <c r="C214">
        <v>28</v>
      </c>
      <c r="D214">
        <v>1</v>
      </c>
      <c r="E214">
        <v>1</v>
      </c>
      <c r="F214">
        <v>9</v>
      </c>
      <c r="G214">
        <v>4</v>
      </c>
      <c r="O214">
        <v>1982</v>
      </c>
      <c r="P214">
        <v>3</v>
      </c>
      <c r="Q214">
        <v>28</v>
      </c>
      <c r="R214">
        <v>9</v>
      </c>
      <c r="S214">
        <v>1</v>
      </c>
      <c r="T214">
        <v>9</v>
      </c>
      <c r="U214">
        <v>4</v>
      </c>
    </row>
    <row r="215" spans="1:21">
      <c r="A215">
        <v>1982</v>
      </c>
      <c r="B215">
        <v>3</v>
      </c>
      <c r="C215">
        <v>29</v>
      </c>
      <c r="D215">
        <v>1</v>
      </c>
      <c r="E215">
        <v>1</v>
      </c>
      <c r="F215">
        <v>9</v>
      </c>
      <c r="G215">
        <v>4</v>
      </c>
      <c r="O215">
        <v>1982</v>
      </c>
      <c r="P215">
        <v>3</v>
      </c>
      <c r="Q215">
        <v>29</v>
      </c>
      <c r="R215">
        <v>6</v>
      </c>
      <c r="S215">
        <v>1</v>
      </c>
      <c r="T215">
        <v>9</v>
      </c>
      <c r="U215">
        <v>4</v>
      </c>
    </row>
    <row r="216" spans="1:21">
      <c r="A216">
        <v>1982</v>
      </c>
      <c r="B216">
        <v>3</v>
      </c>
      <c r="C216">
        <v>30</v>
      </c>
      <c r="D216">
        <v>1</v>
      </c>
      <c r="E216">
        <v>1</v>
      </c>
      <c r="F216">
        <v>7</v>
      </c>
      <c r="G216">
        <v>4</v>
      </c>
      <c r="O216">
        <v>1982</v>
      </c>
      <c r="P216">
        <v>3</v>
      </c>
      <c r="Q216">
        <v>30</v>
      </c>
      <c r="R216">
        <v>6</v>
      </c>
      <c r="S216">
        <v>1</v>
      </c>
      <c r="T216">
        <v>7</v>
      </c>
      <c r="U216">
        <v>4</v>
      </c>
    </row>
    <row r="217" spans="1:21">
      <c r="A217">
        <v>1982</v>
      </c>
      <c r="B217">
        <v>3</v>
      </c>
      <c r="C217">
        <v>31</v>
      </c>
      <c r="D217">
        <v>1</v>
      </c>
      <c r="E217">
        <v>2</v>
      </c>
      <c r="F217">
        <v>7</v>
      </c>
      <c r="G217">
        <v>4</v>
      </c>
      <c r="O217">
        <v>1982</v>
      </c>
      <c r="P217">
        <v>3</v>
      </c>
      <c r="Q217">
        <v>31</v>
      </c>
      <c r="R217">
        <v>6</v>
      </c>
      <c r="S217">
        <v>2</v>
      </c>
      <c r="T217">
        <v>7</v>
      </c>
      <c r="U217">
        <v>4</v>
      </c>
    </row>
    <row r="218" spans="1:21">
      <c r="A218">
        <v>1982</v>
      </c>
      <c r="B218">
        <v>4</v>
      </c>
      <c r="C218">
        <v>1</v>
      </c>
      <c r="D218">
        <v>11</v>
      </c>
      <c r="E218">
        <v>2</v>
      </c>
      <c r="F218">
        <v>6</v>
      </c>
      <c r="G218">
        <v>4</v>
      </c>
      <c r="O218">
        <v>1982</v>
      </c>
      <c r="P218">
        <v>4</v>
      </c>
      <c r="Q218">
        <v>1</v>
      </c>
      <c r="R218">
        <v>8</v>
      </c>
      <c r="S218">
        <v>2</v>
      </c>
      <c r="T218">
        <v>6</v>
      </c>
      <c r="U218">
        <v>4</v>
      </c>
    </row>
    <row r="219" spans="1:21">
      <c r="A219">
        <v>1982</v>
      </c>
      <c r="B219">
        <v>4</v>
      </c>
      <c r="C219">
        <v>2</v>
      </c>
      <c r="D219">
        <v>9</v>
      </c>
      <c r="E219">
        <v>2</v>
      </c>
      <c r="F219">
        <v>6</v>
      </c>
      <c r="G219">
        <v>4</v>
      </c>
      <c r="O219">
        <v>1982</v>
      </c>
      <c r="P219">
        <v>4</v>
      </c>
      <c r="Q219">
        <v>2</v>
      </c>
      <c r="R219">
        <v>6</v>
      </c>
      <c r="S219">
        <v>2</v>
      </c>
      <c r="T219">
        <v>6</v>
      </c>
      <c r="U219">
        <v>4</v>
      </c>
    </row>
    <row r="220" spans="1:21">
      <c r="A220">
        <v>1982</v>
      </c>
      <c r="B220">
        <v>4</v>
      </c>
      <c r="C220">
        <v>3</v>
      </c>
      <c r="D220">
        <v>9</v>
      </c>
      <c r="E220">
        <v>3</v>
      </c>
      <c r="F220">
        <v>7</v>
      </c>
      <c r="G220">
        <v>6</v>
      </c>
      <c r="O220">
        <v>1982</v>
      </c>
      <c r="P220">
        <v>4</v>
      </c>
      <c r="Q220">
        <v>3</v>
      </c>
      <c r="R220">
        <v>6</v>
      </c>
      <c r="S220">
        <v>3</v>
      </c>
      <c r="T220">
        <v>7</v>
      </c>
      <c r="U220">
        <v>6</v>
      </c>
    </row>
    <row r="221" spans="1:21">
      <c r="A221">
        <v>1982</v>
      </c>
      <c r="B221">
        <v>4</v>
      </c>
      <c r="C221">
        <v>4</v>
      </c>
      <c r="D221">
        <v>11</v>
      </c>
      <c r="E221">
        <v>8</v>
      </c>
      <c r="F221">
        <v>7</v>
      </c>
      <c r="G221">
        <v>6</v>
      </c>
      <c r="O221">
        <v>1982</v>
      </c>
      <c r="P221">
        <v>4</v>
      </c>
      <c r="Q221">
        <v>4</v>
      </c>
      <c r="R221">
        <v>1</v>
      </c>
      <c r="S221">
        <v>8</v>
      </c>
      <c r="T221">
        <v>7</v>
      </c>
      <c r="U221">
        <v>6</v>
      </c>
    </row>
    <row r="222" spans="1:21">
      <c r="A222">
        <v>1982</v>
      </c>
      <c r="B222">
        <v>4</v>
      </c>
      <c r="C222">
        <v>5</v>
      </c>
      <c r="D222">
        <v>1</v>
      </c>
      <c r="E222">
        <v>8</v>
      </c>
      <c r="F222">
        <v>9</v>
      </c>
      <c r="G222">
        <v>6</v>
      </c>
      <c r="O222">
        <v>1982</v>
      </c>
      <c r="P222">
        <v>4</v>
      </c>
      <c r="Q222">
        <v>5</v>
      </c>
      <c r="R222">
        <v>1</v>
      </c>
      <c r="S222">
        <v>8</v>
      </c>
      <c r="T222">
        <v>9</v>
      </c>
      <c r="U222">
        <v>6</v>
      </c>
    </row>
    <row r="223" spans="1:21">
      <c r="A223">
        <v>1982</v>
      </c>
      <c r="B223">
        <v>4</v>
      </c>
      <c r="C223">
        <v>6</v>
      </c>
      <c r="D223">
        <v>1</v>
      </c>
      <c r="E223">
        <v>3</v>
      </c>
      <c r="F223">
        <v>5</v>
      </c>
      <c r="G223">
        <v>6</v>
      </c>
      <c r="O223">
        <v>1982</v>
      </c>
      <c r="P223">
        <v>4</v>
      </c>
      <c r="Q223">
        <v>6</v>
      </c>
      <c r="R223">
        <v>1</v>
      </c>
      <c r="S223">
        <v>3</v>
      </c>
      <c r="T223">
        <v>5</v>
      </c>
      <c r="U223">
        <v>6</v>
      </c>
    </row>
    <row r="224" spans="1:21">
      <c r="A224">
        <v>1982</v>
      </c>
      <c r="B224">
        <v>4</v>
      </c>
      <c r="C224">
        <v>7</v>
      </c>
      <c r="D224">
        <v>7</v>
      </c>
      <c r="E224">
        <v>1</v>
      </c>
      <c r="F224">
        <v>7</v>
      </c>
      <c r="G224">
        <v>6</v>
      </c>
      <c r="O224">
        <v>1982</v>
      </c>
      <c r="P224">
        <v>4</v>
      </c>
      <c r="Q224">
        <v>7</v>
      </c>
      <c r="R224">
        <v>1</v>
      </c>
      <c r="S224">
        <v>1</v>
      </c>
      <c r="T224">
        <v>7</v>
      </c>
      <c r="U224">
        <v>6</v>
      </c>
    </row>
    <row r="225" spans="1:21">
      <c r="A225">
        <v>1982</v>
      </c>
      <c r="B225">
        <v>4</v>
      </c>
      <c r="C225">
        <v>8</v>
      </c>
      <c r="D225">
        <v>7</v>
      </c>
      <c r="E225">
        <v>3</v>
      </c>
      <c r="F225">
        <v>7</v>
      </c>
      <c r="G225">
        <v>6</v>
      </c>
      <c r="O225">
        <v>1982</v>
      </c>
      <c r="P225">
        <v>4</v>
      </c>
      <c r="Q225">
        <v>8</v>
      </c>
      <c r="R225">
        <v>11</v>
      </c>
      <c r="S225">
        <v>3</v>
      </c>
      <c r="T225">
        <v>7</v>
      </c>
      <c r="U225">
        <v>6</v>
      </c>
    </row>
    <row r="226" spans="1:21">
      <c r="A226">
        <v>1982</v>
      </c>
      <c r="B226">
        <v>4</v>
      </c>
      <c r="C226">
        <v>9</v>
      </c>
      <c r="D226">
        <v>6</v>
      </c>
      <c r="E226">
        <v>3</v>
      </c>
      <c r="F226">
        <v>7</v>
      </c>
      <c r="G226">
        <v>9</v>
      </c>
      <c r="O226">
        <v>1982</v>
      </c>
      <c r="P226">
        <v>4</v>
      </c>
      <c r="Q226">
        <v>9</v>
      </c>
      <c r="R226">
        <v>9</v>
      </c>
      <c r="S226">
        <v>3</v>
      </c>
      <c r="T226">
        <v>7</v>
      </c>
      <c r="U226">
        <v>9</v>
      </c>
    </row>
    <row r="227" spans="1:21">
      <c r="A227">
        <v>1982</v>
      </c>
      <c r="B227">
        <v>4</v>
      </c>
      <c r="C227">
        <v>10</v>
      </c>
      <c r="D227">
        <v>6</v>
      </c>
      <c r="E227">
        <v>8</v>
      </c>
      <c r="F227">
        <v>5</v>
      </c>
      <c r="G227">
        <v>9</v>
      </c>
      <c r="O227">
        <v>1982</v>
      </c>
      <c r="P227">
        <v>4</v>
      </c>
      <c r="Q227">
        <v>10</v>
      </c>
      <c r="R227">
        <v>9</v>
      </c>
      <c r="S227">
        <v>8</v>
      </c>
      <c r="T227">
        <v>5</v>
      </c>
      <c r="U227">
        <v>9</v>
      </c>
    </row>
    <row r="228" spans="1:21">
      <c r="A228">
        <v>1982</v>
      </c>
      <c r="B228">
        <v>4</v>
      </c>
      <c r="C228">
        <v>11</v>
      </c>
      <c r="D228">
        <v>6</v>
      </c>
      <c r="E228">
        <v>8</v>
      </c>
      <c r="F228">
        <v>9</v>
      </c>
      <c r="G228">
        <v>9</v>
      </c>
      <c r="O228">
        <v>1982</v>
      </c>
      <c r="P228">
        <v>4</v>
      </c>
      <c r="Q228">
        <v>11</v>
      </c>
      <c r="R228">
        <v>11</v>
      </c>
      <c r="S228">
        <v>8</v>
      </c>
      <c r="T228">
        <v>9</v>
      </c>
      <c r="U228">
        <v>9</v>
      </c>
    </row>
    <row r="229" spans="1:21">
      <c r="A229">
        <v>1982</v>
      </c>
      <c r="B229">
        <v>4</v>
      </c>
      <c r="C229">
        <v>12</v>
      </c>
      <c r="D229">
        <v>1</v>
      </c>
      <c r="E229">
        <v>8</v>
      </c>
      <c r="F229">
        <v>9</v>
      </c>
      <c r="G229">
        <v>9</v>
      </c>
      <c r="O229">
        <v>1982</v>
      </c>
      <c r="P229">
        <v>4</v>
      </c>
      <c r="Q229">
        <v>12</v>
      </c>
      <c r="R229">
        <v>1</v>
      </c>
      <c r="S229">
        <v>8</v>
      </c>
      <c r="T229">
        <v>9</v>
      </c>
      <c r="U229">
        <v>9</v>
      </c>
    </row>
    <row r="230" spans="1:21">
      <c r="A230">
        <v>1982</v>
      </c>
      <c r="B230">
        <v>4</v>
      </c>
      <c r="C230">
        <v>13</v>
      </c>
      <c r="D230">
        <v>1</v>
      </c>
      <c r="E230">
        <v>3</v>
      </c>
      <c r="F230">
        <v>5</v>
      </c>
      <c r="G230">
        <v>9</v>
      </c>
      <c r="O230">
        <v>1982</v>
      </c>
      <c r="P230">
        <v>4</v>
      </c>
      <c r="Q230">
        <v>13</v>
      </c>
      <c r="R230">
        <v>1</v>
      </c>
      <c r="S230">
        <v>3</v>
      </c>
      <c r="T230">
        <v>5</v>
      </c>
      <c r="U230">
        <v>9</v>
      </c>
    </row>
    <row r="231" spans="1:21">
      <c r="A231">
        <v>1982</v>
      </c>
      <c r="B231">
        <v>4</v>
      </c>
      <c r="C231">
        <v>14</v>
      </c>
      <c r="D231">
        <v>1</v>
      </c>
      <c r="E231">
        <v>8</v>
      </c>
      <c r="F231">
        <v>5</v>
      </c>
      <c r="G231">
        <v>9</v>
      </c>
      <c r="O231">
        <v>1982</v>
      </c>
      <c r="P231">
        <v>4</v>
      </c>
      <c r="Q231">
        <v>14</v>
      </c>
      <c r="R231">
        <v>7</v>
      </c>
      <c r="S231">
        <v>8</v>
      </c>
      <c r="T231">
        <v>5</v>
      </c>
      <c r="U231">
        <v>9</v>
      </c>
    </row>
    <row r="232" spans="1:21">
      <c r="A232">
        <v>1982</v>
      </c>
      <c r="B232">
        <v>4</v>
      </c>
      <c r="C232">
        <v>15</v>
      </c>
      <c r="D232">
        <v>8</v>
      </c>
      <c r="E232">
        <v>3</v>
      </c>
      <c r="F232">
        <v>9</v>
      </c>
      <c r="G232">
        <v>9</v>
      </c>
      <c r="O232">
        <v>1982</v>
      </c>
      <c r="P232">
        <v>4</v>
      </c>
      <c r="Q232">
        <v>15</v>
      </c>
      <c r="R232">
        <v>7</v>
      </c>
      <c r="S232">
        <v>3</v>
      </c>
      <c r="T232">
        <v>9</v>
      </c>
      <c r="U232">
        <v>9</v>
      </c>
    </row>
    <row r="233" spans="1:21">
      <c r="A233">
        <v>1982</v>
      </c>
      <c r="B233">
        <v>4</v>
      </c>
      <c r="C233">
        <v>16</v>
      </c>
      <c r="D233">
        <v>7</v>
      </c>
      <c r="E233">
        <v>1</v>
      </c>
      <c r="F233">
        <v>9</v>
      </c>
      <c r="G233">
        <v>9</v>
      </c>
      <c r="O233">
        <v>1982</v>
      </c>
      <c r="P233">
        <v>4</v>
      </c>
      <c r="Q233">
        <v>16</v>
      </c>
      <c r="R233">
        <v>6</v>
      </c>
      <c r="S233">
        <v>1</v>
      </c>
      <c r="T233">
        <v>9</v>
      </c>
      <c r="U233">
        <v>9</v>
      </c>
    </row>
    <row r="234" spans="1:21">
      <c r="A234">
        <v>1982</v>
      </c>
      <c r="B234">
        <v>4</v>
      </c>
      <c r="C234">
        <v>17</v>
      </c>
      <c r="D234">
        <v>3</v>
      </c>
      <c r="E234">
        <v>1</v>
      </c>
      <c r="F234">
        <v>2</v>
      </c>
      <c r="G234">
        <v>9</v>
      </c>
      <c r="O234">
        <v>1982</v>
      </c>
      <c r="P234">
        <v>4</v>
      </c>
      <c r="Q234">
        <v>17</v>
      </c>
      <c r="R234">
        <v>6</v>
      </c>
      <c r="S234">
        <v>1</v>
      </c>
      <c r="T234">
        <v>2</v>
      </c>
      <c r="U234">
        <v>9</v>
      </c>
    </row>
    <row r="235" spans="1:21">
      <c r="A235">
        <v>1982</v>
      </c>
      <c r="B235">
        <v>4</v>
      </c>
      <c r="C235">
        <v>18</v>
      </c>
      <c r="D235">
        <v>11</v>
      </c>
      <c r="E235">
        <v>1</v>
      </c>
      <c r="F235">
        <v>4</v>
      </c>
      <c r="G235">
        <v>9</v>
      </c>
      <c r="O235">
        <v>1982</v>
      </c>
      <c r="P235">
        <v>4</v>
      </c>
      <c r="Q235">
        <v>18</v>
      </c>
      <c r="R235">
        <v>6</v>
      </c>
      <c r="S235">
        <v>1</v>
      </c>
      <c r="T235">
        <v>4</v>
      </c>
      <c r="U235">
        <v>9</v>
      </c>
    </row>
    <row r="236" spans="1:21">
      <c r="A236">
        <v>1982</v>
      </c>
      <c r="B236">
        <v>4</v>
      </c>
      <c r="C236">
        <v>19</v>
      </c>
      <c r="D236">
        <v>11</v>
      </c>
      <c r="E236">
        <v>6</v>
      </c>
      <c r="F236">
        <v>4</v>
      </c>
      <c r="G236">
        <v>9</v>
      </c>
      <c r="O236">
        <v>1982</v>
      </c>
      <c r="P236">
        <v>4</v>
      </c>
      <c r="Q236">
        <v>19</v>
      </c>
      <c r="R236">
        <v>1</v>
      </c>
      <c r="S236">
        <v>6</v>
      </c>
      <c r="T236">
        <v>4</v>
      </c>
      <c r="U236">
        <v>9</v>
      </c>
    </row>
    <row r="237" spans="1:21">
      <c r="A237">
        <v>1982</v>
      </c>
      <c r="B237">
        <v>4</v>
      </c>
      <c r="C237">
        <v>20</v>
      </c>
      <c r="D237">
        <v>11</v>
      </c>
      <c r="E237">
        <v>8</v>
      </c>
      <c r="F237">
        <v>2</v>
      </c>
      <c r="G237">
        <v>9</v>
      </c>
      <c r="O237">
        <v>1982</v>
      </c>
      <c r="P237">
        <v>4</v>
      </c>
      <c r="Q237">
        <v>20</v>
      </c>
      <c r="R237">
        <v>1</v>
      </c>
      <c r="S237">
        <v>8</v>
      </c>
      <c r="T237">
        <v>2</v>
      </c>
      <c r="U237">
        <v>9</v>
      </c>
    </row>
    <row r="238" spans="1:21">
      <c r="A238">
        <v>1982</v>
      </c>
      <c r="B238">
        <v>4</v>
      </c>
      <c r="C238">
        <v>21</v>
      </c>
      <c r="D238">
        <v>7</v>
      </c>
      <c r="E238">
        <v>6</v>
      </c>
      <c r="F238">
        <v>2</v>
      </c>
      <c r="G238">
        <v>9</v>
      </c>
      <c r="O238">
        <v>1982</v>
      </c>
      <c r="P238">
        <v>4</v>
      </c>
      <c r="Q238">
        <v>21</v>
      </c>
      <c r="R238">
        <v>1</v>
      </c>
      <c r="S238">
        <v>6</v>
      </c>
      <c r="T238">
        <v>2</v>
      </c>
      <c r="U238">
        <v>9</v>
      </c>
    </row>
    <row r="239" spans="1:21">
      <c r="A239">
        <v>1982</v>
      </c>
      <c r="B239">
        <v>4</v>
      </c>
      <c r="C239">
        <v>22</v>
      </c>
      <c r="D239">
        <v>7</v>
      </c>
      <c r="E239">
        <v>6</v>
      </c>
      <c r="F239">
        <v>2</v>
      </c>
      <c r="G239">
        <v>9</v>
      </c>
      <c r="O239">
        <v>1982</v>
      </c>
      <c r="P239">
        <v>4</v>
      </c>
      <c r="Q239">
        <v>22</v>
      </c>
      <c r="R239">
        <v>8</v>
      </c>
      <c r="S239">
        <v>6</v>
      </c>
      <c r="T239">
        <v>2</v>
      </c>
      <c r="U239">
        <v>9</v>
      </c>
    </row>
    <row r="240" spans="1:21">
      <c r="A240">
        <v>1982</v>
      </c>
      <c r="B240">
        <v>4</v>
      </c>
      <c r="C240">
        <v>23</v>
      </c>
      <c r="D240">
        <v>7</v>
      </c>
      <c r="E240">
        <v>6</v>
      </c>
      <c r="F240">
        <v>2</v>
      </c>
      <c r="G240">
        <v>9</v>
      </c>
      <c r="O240">
        <v>1982</v>
      </c>
      <c r="P240">
        <v>4</v>
      </c>
      <c r="Q240">
        <v>23</v>
      </c>
      <c r="R240">
        <v>7</v>
      </c>
      <c r="S240">
        <v>6</v>
      </c>
      <c r="T240">
        <v>2</v>
      </c>
      <c r="U240">
        <v>9</v>
      </c>
    </row>
    <row r="241" spans="1:21">
      <c r="A241">
        <v>1982</v>
      </c>
      <c r="B241">
        <v>4</v>
      </c>
      <c r="C241">
        <v>24</v>
      </c>
      <c r="D241">
        <v>4</v>
      </c>
      <c r="E241">
        <v>6</v>
      </c>
      <c r="F241">
        <v>2</v>
      </c>
      <c r="G241">
        <v>6</v>
      </c>
      <c r="O241">
        <v>1982</v>
      </c>
      <c r="P241">
        <v>4</v>
      </c>
      <c r="Q241">
        <v>24</v>
      </c>
      <c r="R241">
        <v>3</v>
      </c>
      <c r="S241">
        <v>6</v>
      </c>
      <c r="T241">
        <v>2</v>
      </c>
      <c r="U241">
        <v>6</v>
      </c>
    </row>
    <row r="242" spans="1:21">
      <c r="A242">
        <v>1982</v>
      </c>
      <c r="B242">
        <v>4</v>
      </c>
      <c r="C242">
        <v>25</v>
      </c>
      <c r="D242">
        <v>4</v>
      </c>
      <c r="E242">
        <v>6</v>
      </c>
      <c r="F242">
        <v>2</v>
      </c>
      <c r="G242">
        <v>6</v>
      </c>
      <c r="O242">
        <v>1982</v>
      </c>
      <c r="P242">
        <v>4</v>
      </c>
      <c r="Q242">
        <v>25</v>
      </c>
      <c r="R242">
        <v>11</v>
      </c>
      <c r="S242">
        <v>6</v>
      </c>
      <c r="T242">
        <v>2</v>
      </c>
      <c r="U242">
        <v>6</v>
      </c>
    </row>
    <row r="243" spans="1:21">
      <c r="A243">
        <v>1982</v>
      </c>
      <c r="B243">
        <v>4</v>
      </c>
      <c r="C243">
        <v>26</v>
      </c>
      <c r="D243">
        <v>4</v>
      </c>
      <c r="E243">
        <v>6</v>
      </c>
      <c r="F243">
        <v>8</v>
      </c>
      <c r="G243">
        <v>6</v>
      </c>
      <c r="O243">
        <v>1982</v>
      </c>
      <c r="P243">
        <v>4</v>
      </c>
      <c r="Q243">
        <v>26</v>
      </c>
      <c r="R243">
        <v>11</v>
      </c>
      <c r="S243">
        <v>6</v>
      </c>
      <c r="T243">
        <v>8</v>
      </c>
      <c r="U243">
        <v>6</v>
      </c>
    </row>
    <row r="244" spans="1:21">
      <c r="A244">
        <v>1982</v>
      </c>
      <c r="B244">
        <v>4</v>
      </c>
      <c r="C244">
        <v>27</v>
      </c>
      <c r="D244">
        <v>5</v>
      </c>
      <c r="E244">
        <v>5</v>
      </c>
      <c r="F244">
        <v>1</v>
      </c>
      <c r="G244">
        <v>6</v>
      </c>
      <c r="O244">
        <v>1982</v>
      </c>
      <c r="P244">
        <v>4</v>
      </c>
      <c r="Q244">
        <v>27</v>
      </c>
      <c r="R244">
        <v>11</v>
      </c>
      <c r="S244">
        <v>5</v>
      </c>
      <c r="T244">
        <v>1</v>
      </c>
      <c r="U244">
        <v>6</v>
      </c>
    </row>
    <row r="245" spans="1:21">
      <c r="A245">
        <v>1982</v>
      </c>
      <c r="B245">
        <v>4</v>
      </c>
      <c r="C245">
        <v>28</v>
      </c>
      <c r="D245">
        <v>2</v>
      </c>
      <c r="E245">
        <v>5</v>
      </c>
      <c r="F245">
        <v>4</v>
      </c>
      <c r="G245">
        <v>6</v>
      </c>
      <c r="O245">
        <v>1982</v>
      </c>
      <c r="P245">
        <v>4</v>
      </c>
      <c r="Q245">
        <v>28</v>
      </c>
      <c r="R245">
        <v>7</v>
      </c>
      <c r="S245">
        <v>5</v>
      </c>
      <c r="T245">
        <v>4</v>
      </c>
      <c r="U245">
        <v>6</v>
      </c>
    </row>
    <row r="246" spans="1:21">
      <c r="A246">
        <v>1982</v>
      </c>
      <c r="B246">
        <v>4</v>
      </c>
      <c r="C246">
        <v>29</v>
      </c>
      <c r="D246">
        <v>7</v>
      </c>
      <c r="E246">
        <v>6</v>
      </c>
      <c r="F246">
        <v>4</v>
      </c>
      <c r="G246">
        <v>6</v>
      </c>
      <c r="O246">
        <v>1982</v>
      </c>
      <c r="P246">
        <v>4</v>
      </c>
      <c r="Q246">
        <v>29</v>
      </c>
      <c r="R246">
        <v>7</v>
      </c>
      <c r="S246">
        <v>6</v>
      </c>
      <c r="T246">
        <v>4</v>
      </c>
      <c r="U246">
        <v>6</v>
      </c>
    </row>
    <row r="247" spans="1:21">
      <c r="A247">
        <v>1982</v>
      </c>
      <c r="B247">
        <v>4</v>
      </c>
      <c r="C247">
        <v>30</v>
      </c>
      <c r="D247">
        <v>10</v>
      </c>
      <c r="E247">
        <v>8</v>
      </c>
      <c r="F247">
        <v>9</v>
      </c>
      <c r="G247">
        <v>3</v>
      </c>
      <c r="O247">
        <v>1982</v>
      </c>
      <c r="P247">
        <v>4</v>
      </c>
      <c r="Q247">
        <v>30</v>
      </c>
      <c r="R247">
        <v>7</v>
      </c>
      <c r="S247">
        <v>8</v>
      </c>
      <c r="T247">
        <v>9</v>
      </c>
      <c r="U247">
        <v>3</v>
      </c>
    </row>
    <row r="248" spans="1:21">
      <c r="A248">
        <v>1982</v>
      </c>
      <c r="B248">
        <v>5</v>
      </c>
      <c r="C248">
        <v>1</v>
      </c>
      <c r="D248">
        <v>6</v>
      </c>
      <c r="E248">
        <v>8</v>
      </c>
      <c r="F248">
        <v>9</v>
      </c>
      <c r="G248">
        <v>3</v>
      </c>
      <c r="O248">
        <v>1982</v>
      </c>
      <c r="P248">
        <v>5</v>
      </c>
      <c r="Q248">
        <v>1</v>
      </c>
      <c r="R248">
        <v>4</v>
      </c>
      <c r="S248">
        <v>8</v>
      </c>
      <c r="T248">
        <v>9</v>
      </c>
      <c r="U248">
        <v>3</v>
      </c>
    </row>
    <row r="249" spans="1:21">
      <c r="A249">
        <v>1982</v>
      </c>
      <c r="B249">
        <v>5</v>
      </c>
      <c r="C249">
        <v>2</v>
      </c>
      <c r="D249">
        <v>6</v>
      </c>
      <c r="E249">
        <v>6</v>
      </c>
      <c r="F249">
        <v>9</v>
      </c>
      <c r="G249">
        <v>3</v>
      </c>
      <c r="O249">
        <v>1982</v>
      </c>
      <c r="P249">
        <v>5</v>
      </c>
      <c r="Q249">
        <v>2</v>
      </c>
      <c r="R249">
        <v>4</v>
      </c>
      <c r="S249">
        <v>6</v>
      </c>
      <c r="T249">
        <v>9</v>
      </c>
      <c r="U249">
        <v>3</v>
      </c>
    </row>
    <row r="250" spans="1:21">
      <c r="A250">
        <v>1982</v>
      </c>
      <c r="B250">
        <v>5</v>
      </c>
      <c r="C250">
        <v>3</v>
      </c>
      <c r="D250">
        <v>7</v>
      </c>
      <c r="E250">
        <v>6</v>
      </c>
      <c r="F250">
        <v>4</v>
      </c>
      <c r="G250">
        <v>3</v>
      </c>
      <c r="O250">
        <v>1982</v>
      </c>
      <c r="P250">
        <v>5</v>
      </c>
      <c r="Q250">
        <v>3</v>
      </c>
      <c r="R250">
        <v>4</v>
      </c>
      <c r="S250">
        <v>6</v>
      </c>
      <c r="T250">
        <v>4</v>
      </c>
      <c r="U250">
        <v>3</v>
      </c>
    </row>
    <row r="251" spans="1:21">
      <c r="A251">
        <v>1982</v>
      </c>
      <c r="B251">
        <v>5</v>
      </c>
      <c r="C251">
        <v>4</v>
      </c>
      <c r="D251">
        <v>10</v>
      </c>
      <c r="E251">
        <v>6</v>
      </c>
      <c r="F251">
        <v>4</v>
      </c>
      <c r="G251">
        <v>3</v>
      </c>
      <c r="O251">
        <v>1982</v>
      </c>
      <c r="P251">
        <v>5</v>
      </c>
      <c r="Q251">
        <v>4</v>
      </c>
      <c r="R251">
        <v>5</v>
      </c>
      <c r="S251">
        <v>6</v>
      </c>
      <c r="T251">
        <v>4</v>
      </c>
      <c r="U251">
        <v>3</v>
      </c>
    </row>
    <row r="252" spans="1:21">
      <c r="A252">
        <v>1982</v>
      </c>
      <c r="B252">
        <v>5</v>
      </c>
      <c r="C252">
        <v>5</v>
      </c>
      <c r="D252">
        <v>5</v>
      </c>
      <c r="E252">
        <v>6</v>
      </c>
      <c r="F252">
        <v>4</v>
      </c>
      <c r="G252">
        <v>3</v>
      </c>
      <c r="O252">
        <v>1982</v>
      </c>
      <c r="P252">
        <v>5</v>
      </c>
      <c r="Q252">
        <v>5</v>
      </c>
      <c r="R252">
        <v>2</v>
      </c>
      <c r="S252">
        <v>6</v>
      </c>
      <c r="T252">
        <v>4</v>
      </c>
      <c r="U252">
        <v>3</v>
      </c>
    </row>
    <row r="253" spans="1:21">
      <c r="A253">
        <v>1982</v>
      </c>
      <c r="B253">
        <v>5</v>
      </c>
      <c r="C253">
        <v>6</v>
      </c>
      <c r="D253">
        <v>5</v>
      </c>
      <c r="E253">
        <v>6</v>
      </c>
      <c r="F253">
        <v>4</v>
      </c>
      <c r="G253">
        <v>3</v>
      </c>
      <c r="O253">
        <v>1982</v>
      </c>
      <c r="P253">
        <v>5</v>
      </c>
      <c r="Q253">
        <v>6</v>
      </c>
      <c r="R253">
        <v>7</v>
      </c>
      <c r="S253">
        <v>6</v>
      </c>
      <c r="T253">
        <v>4</v>
      </c>
      <c r="U253">
        <v>3</v>
      </c>
    </row>
    <row r="254" spans="1:21">
      <c r="A254">
        <v>1982</v>
      </c>
      <c r="B254">
        <v>5</v>
      </c>
      <c r="C254">
        <v>7</v>
      </c>
      <c r="D254">
        <v>10</v>
      </c>
      <c r="E254">
        <v>6</v>
      </c>
      <c r="F254">
        <v>4</v>
      </c>
      <c r="G254">
        <v>3</v>
      </c>
      <c r="O254">
        <v>1982</v>
      </c>
      <c r="P254">
        <v>5</v>
      </c>
      <c r="Q254">
        <v>7</v>
      </c>
      <c r="R254">
        <v>10</v>
      </c>
      <c r="S254">
        <v>6</v>
      </c>
      <c r="T254">
        <v>4</v>
      </c>
      <c r="U254">
        <v>3</v>
      </c>
    </row>
    <row r="255" spans="1:21">
      <c r="A255">
        <v>1982</v>
      </c>
      <c r="B255">
        <v>5</v>
      </c>
      <c r="C255">
        <v>8</v>
      </c>
      <c r="D255">
        <v>4</v>
      </c>
      <c r="E255">
        <v>6</v>
      </c>
      <c r="F255">
        <v>4</v>
      </c>
      <c r="G255">
        <v>3</v>
      </c>
      <c r="O255">
        <v>1982</v>
      </c>
      <c r="P255">
        <v>5</v>
      </c>
      <c r="Q255">
        <v>8</v>
      </c>
      <c r="R255">
        <v>6</v>
      </c>
      <c r="S255">
        <v>6</v>
      </c>
      <c r="T255">
        <v>4</v>
      </c>
      <c r="U255">
        <v>3</v>
      </c>
    </row>
    <row r="256" spans="1:21">
      <c r="A256">
        <v>1982</v>
      </c>
      <c r="B256">
        <v>5</v>
      </c>
      <c r="C256">
        <v>9</v>
      </c>
      <c r="D256">
        <v>4</v>
      </c>
      <c r="E256">
        <v>6</v>
      </c>
      <c r="F256">
        <v>4</v>
      </c>
      <c r="G256">
        <v>3</v>
      </c>
      <c r="O256">
        <v>1982</v>
      </c>
      <c r="P256">
        <v>5</v>
      </c>
      <c r="Q256">
        <v>9</v>
      </c>
      <c r="R256">
        <v>6</v>
      </c>
      <c r="S256">
        <v>6</v>
      </c>
      <c r="T256">
        <v>4</v>
      </c>
      <c r="U256">
        <v>3</v>
      </c>
    </row>
    <row r="257" spans="1:21">
      <c r="A257">
        <v>1982</v>
      </c>
      <c r="B257">
        <v>5</v>
      </c>
      <c r="C257">
        <v>10</v>
      </c>
      <c r="D257">
        <v>4</v>
      </c>
      <c r="E257">
        <v>8</v>
      </c>
      <c r="F257">
        <v>2</v>
      </c>
      <c r="G257">
        <v>3</v>
      </c>
      <c r="O257">
        <v>1982</v>
      </c>
      <c r="P257">
        <v>5</v>
      </c>
      <c r="Q257">
        <v>10</v>
      </c>
      <c r="R257">
        <v>7</v>
      </c>
      <c r="S257">
        <v>8</v>
      </c>
      <c r="T257">
        <v>2</v>
      </c>
      <c r="U257">
        <v>3</v>
      </c>
    </row>
    <row r="258" spans="1:21">
      <c r="A258">
        <v>1982</v>
      </c>
      <c r="B258">
        <v>5</v>
      </c>
      <c r="C258">
        <v>11</v>
      </c>
      <c r="D258">
        <v>4</v>
      </c>
      <c r="E258">
        <v>6</v>
      </c>
      <c r="F258">
        <v>2</v>
      </c>
      <c r="G258">
        <v>3</v>
      </c>
      <c r="O258">
        <v>1982</v>
      </c>
      <c r="P258">
        <v>5</v>
      </c>
      <c r="Q258">
        <v>11</v>
      </c>
      <c r="R258">
        <v>10</v>
      </c>
      <c r="S258">
        <v>6</v>
      </c>
      <c r="T258">
        <v>2</v>
      </c>
      <c r="U258">
        <v>3</v>
      </c>
    </row>
    <row r="259" spans="1:21">
      <c r="A259">
        <v>1982</v>
      </c>
      <c r="B259">
        <v>5</v>
      </c>
      <c r="C259">
        <v>12</v>
      </c>
      <c r="D259">
        <v>1</v>
      </c>
      <c r="E259">
        <v>6</v>
      </c>
      <c r="F259">
        <v>2</v>
      </c>
      <c r="G259">
        <v>3</v>
      </c>
      <c r="O259">
        <v>1982</v>
      </c>
      <c r="P259">
        <v>5</v>
      </c>
      <c r="Q259">
        <v>12</v>
      </c>
      <c r="R259">
        <v>5</v>
      </c>
      <c r="S259">
        <v>6</v>
      </c>
      <c r="T259">
        <v>2</v>
      </c>
      <c r="U259">
        <v>3</v>
      </c>
    </row>
    <row r="260" spans="1:21">
      <c r="A260">
        <v>1982</v>
      </c>
      <c r="B260">
        <v>5</v>
      </c>
      <c r="C260">
        <v>13</v>
      </c>
      <c r="D260">
        <v>4</v>
      </c>
      <c r="E260">
        <v>6</v>
      </c>
      <c r="F260">
        <v>2</v>
      </c>
      <c r="G260">
        <v>3</v>
      </c>
      <c r="O260">
        <v>1982</v>
      </c>
      <c r="P260">
        <v>5</v>
      </c>
      <c r="Q260">
        <v>13</v>
      </c>
      <c r="R260">
        <v>5</v>
      </c>
      <c r="S260">
        <v>6</v>
      </c>
      <c r="T260">
        <v>2</v>
      </c>
      <c r="U260">
        <v>3</v>
      </c>
    </row>
    <row r="261" spans="1:21">
      <c r="A261">
        <v>1982</v>
      </c>
      <c r="B261">
        <v>5</v>
      </c>
      <c r="C261">
        <v>14</v>
      </c>
      <c r="D261">
        <v>1</v>
      </c>
      <c r="E261">
        <v>6</v>
      </c>
      <c r="F261">
        <v>8</v>
      </c>
      <c r="G261">
        <v>2</v>
      </c>
      <c r="O261">
        <v>1982</v>
      </c>
      <c r="P261">
        <v>5</v>
      </c>
      <c r="Q261">
        <v>14</v>
      </c>
      <c r="R261">
        <v>10</v>
      </c>
      <c r="S261">
        <v>6</v>
      </c>
      <c r="T261">
        <v>8</v>
      </c>
      <c r="U261">
        <v>2</v>
      </c>
    </row>
    <row r="262" spans="1:21">
      <c r="A262">
        <v>1982</v>
      </c>
      <c r="B262">
        <v>5</v>
      </c>
      <c r="C262">
        <v>15</v>
      </c>
      <c r="D262">
        <v>1</v>
      </c>
      <c r="E262">
        <v>5</v>
      </c>
      <c r="F262">
        <v>1</v>
      </c>
      <c r="G262">
        <v>2</v>
      </c>
      <c r="O262">
        <v>1982</v>
      </c>
      <c r="P262">
        <v>5</v>
      </c>
      <c r="Q262">
        <v>15</v>
      </c>
      <c r="R262">
        <v>4</v>
      </c>
      <c r="S262">
        <v>5</v>
      </c>
      <c r="T262">
        <v>1</v>
      </c>
      <c r="U262">
        <v>2</v>
      </c>
    </row>
    <row r="263" spans="1:21">
      <c r="A263">
        <v>1982</v>
      </c>
      <c r="B263">
        <v>5</v>
      </c>
      <c r="C263">
        <v>16</v>
      </c>
      <c r="D263">
        <v>10</v>
      </c>
      <c r="E263">
        <v>5</v>
      </c>
      <c r="F263">
        <v>1</v>
      </c>
      <c r="G263">
        <v>2</v>
      </c>
      <c r="O263">
        <v>1982</v>
      </c>
      <c r="P263">
        <v>5</v>
      </c>
      <c r="Q263">
        <v>16</v>
      </c>
      <c r="R263">
        <v>4</v>
      </c>
      <c r="S263">
        <v>5</v>
      </c>
      <c r="T263">
        <v>1</v>
      </c>
      <c r="U263">
        <v>2</v>
      </c>
    </row>
    <row r="264" spans="1:21">
      <c r="A264">
        <v>1982</v>
      </c>
      <c r="B264">
        <v>5</v>
      </c>
      <c r="C264">
        <v>17</v>
      </c>
      <c r="D264">
        <v>10</v>
      </c>
      <c r="E264">
        <v>6</v>
      </c>
      <c r="F264">
        <v>2</v>
      </c>
      <c r="G264">
        <v>2</v>
      </c>
      <c r="O264">
        <v>1982</v>
      </c>
      <c r="P264">
        <v>5</v>
      </c>
      <c r="Q264">
        <v>17</v>
      </c>
      <c r="R264">
        <v>4</v>
      </c>
      <c r="S264">
        <v>6</v>
      </c>
      <c r="T264">
        <v>2</v>
      </c>
      <c r="U264">
        <v>2</v>
      </c>
    </row>
    <row r="265" spans="1:21">
      <c r="A265">
        <v>1982</v>
      </c>
      <c r="B265">
        <v>5</v>
      </c>
      <c r="C265">
        <v>18</v>
      </c>
      <c r="D265">
        <v>10</v>
      </c>
      <c r="E265">
        <v>6</v>
      </c>
      <c r="F265">
        <v>4</v>
      </c>
      <c r="G265">
        <v>2</v>
      </c>
      <c r="O265">
        <v>1982</v>
      </c>
      <c r="P265">
        <v>5</v>
      </c>
      <c r="Q265">
        <v>18</v>
      </c>
      <c r="R265">
        <v>4</v>
      </c>
      <c r="S265">
        <v>6</v>
      </c>
      <c r="T265">
        <v>4</v>
      </c>
      <c r="U265">
        <v>2</v>
      </c>
    </row>
    <row r="266" spans="1:21">
      <c r="A266">
        <v>1982</v>
      </c>
      <c r="B266">
        <v>5</v>
      </c>
      <c r="C266">
        <v>19</v>
      </c>
      <c r="D266">
        <v>10</v>
      </c>
      <c r="E266">
        <v>6</v>
      </c>
      <c r="F266">
        <v>4</v>
      </c>
      <c r="G266">
        <v>2</v>
      </c>
      <c r="O266">
        <v>1982</v>
      </c>
      <c r="P266">
        <v>5</v>
      </c>
      <c r="Q266">
        <v>19</v>
      </c>
      <c r="R266">
        <v>1</v>
      </c>
      <c r="S266">
        <v>6</v>
      </c>
      <c r="T266">
        <v>4</v>
      </c>
      <c r="U266">
        <v>2</v>
      </c>
    </row>
    <row r="267" spans="1:21">
      <c r="A267">
        <v>1982</v>
      </c>
      <c r="B267">
        <v>5</v>
      </c>
      <c r="C267">
        <v>20</v>
      </c>
      <c r="D267">
        <v>10</v>
      </c>
      <c r="E267">
        <v>5</v>
      </c>
      <c r="F267">
        <v>4</v>
      </c>
      <c r="G267">
        <v>2</v>
      </c>
      <c r="O267">
        <v>1982</v>
      </c>
      <c r="P267">
        <v>5</v>
      </c>
      <c r="Q267">
        <v>20</v>
      </c>
      <c r="R267">
        <v>4</v>
      </c>
      <c r="S267">
        <v>5</v>
      </c>
      <c r="T267">
        <v>4</v>
      </c>
      <c r="U267">
        <v>2</v>
      </c>
    </row>
    <row r="268" spans="1:21">
      <c r="A268">
        <v>1982</v>
      </c>
      <c r="B268">
        <v>5</v>
      </c>
      <c r="C268">
        <v>21</v>
      </c>
      <c r="D268">
        <v>10</v>
      </c>
      <c r="E268">
        <v>5</v>
      </c>
      <c r="F268">
        <v>4</v>
      </c>
      <c r="G268">
        <v>2</v>
      </c>
      <c r="O268">
        <v>1982</v>
      </c>
      <c r="P268">
        <v>5</v>
      </c>
      <c r="Q268">
        <v>21</v>
      </c>
      <c r="R268">
        <v>1</v>
      </c>
      <c r="S268">
        <v>5</v>
      </c>
      <c r="T268">
        <v>4</v>
      </c>
      <c r="U268">
        <v>2</v>
      </c>
    </row>
    <row r="269" spans="1:21">
      <c r="A269">
        <v>1982</v>
      </c>
      <c r="B269">
        <v>5</v>
      </c>
      <c r="C269">
        <v>22</v>
      </c>
      <c r="D269">
        <v>10</v>
      </c>
      <c r="E269">
        <v>6</v>
      </c>
      <c r="F269">
        <v>4</v>
      </c>
      <c r="G269">
        <v>2</v>
      </c>
      <c r="O269">
        <v>1982</v>
      </c>
      <c r="P269">
        <v>5</v>
      </c>
      <c r="Q269">
        <v>22</v>
      </c>
      <c r="R269">
        <v>1</v>
      </c>
      <c r="S269">
        <v>6</v>
      </c>
      <c r="T269">
        <v>4</v>
      </c>
      <c r="U269">
        <v>2</v>
      </c>
    </row>
    <row r="270" spans="1:21">
      <c r="A270">
        <v>1982</v>
      </c>
      <c r="B270">
        <v>5</v>
      </c>
      <c r="C270">
        <v>23</v>
      </c>
      <c r="D270">
        <v>4</v>
      </c>
      <c r="E270">
        <v>5</v>
      </c>
      <c r="F270">
        <v>8</v>
      </c>
      <c r="G270">
        <v>2</v>
      </c>
      <c r="O270">
        <v>1982</v>
      </c>
      <c r="P270">
        <v>5</v>
      </c>
      <c r="Q270">
        <v>23</v>
      </c>
      <c r="R270">
        <v>10</v>
      </c>
      <c r="S270">
        <v>5</v>
      </c>
      <c r="T270">
        <v>8</v>
      </c>
      <c r="U270">
        <v>2</v>
      </c>
    </row>
    <row r="271" spans="1:21">
      <c r="A271">
        <v>1982</v>
      </c>
      <c r="B271">
        <v>5</v>
      </c>
      <c r="C271">
        <v>24</v>
      </c>
      <c r="D271">
        <v>2</v>
      </c>
      <c r="E271">
        <v>5</v>
      </c>
      <c r="F271">
        <v>4</v>
      </c>
      <c r="G271">
        <v>2</v>
      </c>
      <c r="O271">
        <v>1982</v>
      </c>
      <c r="P271">
        <v>5</v>
      </c>
      <c r="Q271">
        <v>24</v>
      </c>
      <c r="R271">
        <v>10</v>
      </c>
      <c r="S271">
        <v>5</v>
      </c>
      <c r="T271">
        <v>4</v>
      </c>
      <c r="U271">
        <v>2</v>
      </c>
    </row>
    <row r="272" spans="1:21">
      <c r="A272">
        <v>1982</v>
      </c>
      <c r="B272">
        <v>5</v>
      </c>
      <c r="C272">
        <v>25</v>
      </c>
      <c r="D272">
        <v>2</v>
      </c>
      <c r="E272">
        <v>5</v>
      </c>
      <c r="F272">
        <v>4</v>
      </c>
      <c r="G272">
        <v>1</v>
      </c>
      <c r="O272">
        <v>1982</v>
      </c>
      <c r="P272">
        <v>5</v>
      </c>
      <c r="Q272">
        <v>25</v>
      </c>
      <c r="R272">
        <v>10</v>
      </c>
      <c r="S272">
        <v>5</v>
      </c>
      <c r="T272">
        <v>4</v>
      </c>
      <c r="U272">
        <v>1</v>
      </c>
    </row>
    <row r="273" spans="1:21">
      <c r="A273">
        <v>1982</v>
      </c>
      <c r="B273">
        <v>5</v>
      </c>
      <c r="C273">
        <v>26</v>
      </c>
      <c r="D273">
        <v>5</v>
      </c>
      <c r="E273">
        <v>5</v>
      </c>
      <c r="F273">
        <v>4</v>
      </c>
      <c r="G273">
        <v>1</v>
      </c>
      <c r="O273">
        <v>1982</v>
      </c>
      <c r="P273">
        <v>5</v>
      </c>
      <c r="Q273">
        <v>26</v>
      </c>
      <c r="R273">
        <v>10</v>
      </c>
      <c r="S273">
        <v>5</v>
      </c>
      <c r="T273">
        <v>4</v>
      </c>
      <c r="U273">
        <v>1</v>
      </c>
    </row>
    <row r="274" spans="1:21">
      <c r="A274">
        <v>1982</v>
      </c>
      <c r="B274">
        <v>5</v>
      </c>
      <c r="C274">
        <v>27</v>
      </c>
      <c r="D274">
        <v>5</v>
      </c>
      <c r="E274">
        <v>5</v>
      </c>
      <c r="F274">
        <v>8</v>
      </c>
      <c r="G274">
        <v>1</v>
      </c>
      <c r="O274">
        <v>1982</v>
      </c>
      <c r="P274">
        <v>5</v>
      </c>
      <c r="Q274">
        <v>27</v>
      </c>
      <c r="R274">
        <v>10</v>
      </c>
      <c r="S274">
        <v>5</v>
      </c>
      <c r="T274">
        <v>8</v>
      </c>
      <c r="U274">
        <v>1</v>
      </c>
    </row>
    <row r="275" spans="1:21">
      <c r="A275">
        <v>1982</v>
      </c>
      <c r="B275">
        <v>5</v>
      </c>
      <c r="C275">
        <v>28</v>
      </c>
      <c r="D275">
        <v>5</v>
      </c>
      <c r="E275">
        <v>5</v>
      </c>
      <c r="F275">
        <v>1</v>
      </c>
      <c r="G275">
        <v>1</v>
      </c>
      <c r="O275">
        <v>1982</v>
      </c>
      <c r="P275">
        <v>5</v>
      </c>
      <c r="Q275">
        <v>28</v>
      </c>
      <c r="R275">
        <v>10</v>
      </c>
      <c r="S275">
        <v>5</v>
      </c>
      <c r="T275">
        <v>1</v>
      </c>
      <c r="U275">
        <v>1</v>
      </c>
    </row>
    <row r="276" spans="1:21">
      <c r="A276">
        <v>1982</v>
      </c>
      <c r="B276">
        <v>5</v>
      </c>
      <c r="C276">
        <v>29</v>
      </c>
      <c r="D276">
        <v>2</v>
      </c>
      <c r="E276">
        <v>9</v>
      </c>
      <c r="F276">
        <v>1</v>
      </c>
      <c r="G276">
        <v>1</v>
      </c>
      <c r="O276">
        <v>1982</v>
      </c>
      <c r="P276">
        <v>5</v>
      </c>
      <c r="Q276">
        <v>29</v>
      </c>
      <c r="R276">
        <v>10</v>
      </c>
      <c r="S276">
        <v>9</v>
      </c>
      <c r="T276">
        <v>1</v>
      </c>
      <c r="U276">
        <v>1</v>
      </c>
    </row>
    <row r="277" spans="1:21">
      <c r="A277">
        <v>1982</v>
      </c>
      <c r="B277">
        <v>5</v>
      </c>
      <c r="C277">
        <v>30</v>
      </c>
      <c r="D277">
        <v>2</v>
      </c>
      <c r="E277">
        <v>9</v>
      </c>
      <c r="F277">
        <v>8</v>
      </c>
      <c r="G277">
        <v>1</v>
      </c>
      <c r="O277">
        <v>1982</v>
      </c>
      <c r="P277">
        <v>5</v>
      </c>
      <c r="Q277">
        <v>30</v>
      </c>
      <c r="R277">
        <v>4</v>
      </c>
      <c r="S277">
        <v>9</v>
      </c>
      <c r="T277">
        <v>8</v>
      </c>
      <c r="U277">
        <v>1</v>
      </c>
    </row>
    <row r="278" spans="1:21">
      <c r="A278">
        <v>1982</v>
      </c>
      <c r="B278">
        <v>5</v>
      </c>
      <c r="C278">
        <v>31</v>
      </c>
      <c r="D278">
        <v>5</v>
      </c>
      <c r="E278">
        <v>9</v>
      </c>
      <c r="F278">
        <v>1</v>
      </c>
      <c r="G278">
        <v>1</v>
      </c>
      <c r="O278">
        <v>1982</v>
      </c>
      <c r="P278">
        <v>5</v>
      </c>
      <c r="Q278">
        <v>31</v>
      </c>
      <c r="R278">
        <v>2</v>
      </c>
      <c r="S278">
        <v>9</v>
      </c>
      <c r="T278">
        <v>1</v>
      </c>
      <c r="U278">
        <v>1</v>
      </c>
    </row>
    <row r="279" spans="1:21">
      <c r="A279">
        <v>1983</v>
      </c>
      <c r="B279">
        <v>3</v>
      </c>
      <c r="C279">
        <v>1</v>
      </c>
      <c r="D279">
        <v>8</v>
      </c>
      <c r="E279">
        <v>2</v>
      </c>
      <c r="F279">
        <v>6</v>
      </c>
      <c r="G279">
        <v>7</v>
      </c>
      <c r="O279">
        <v>1983</v>
      </c>
      <c r="P279">
        <v>3</v>
      </c>
      <c r="Q279">
        <v>1</v>
      </c>
      <c r="S279">
        <v>2</v>
      </c>
      <c r="T279">
        <v>6</v>
      </c>
      <c r="U279">
        <v>7</v>
      </c>
    </row>
    <row r="280" spans="1:21">
      <c r="A280">
        <v>1983</v>
      </c>
      <c r="B280">
        <v>3</v>
      </c>
      <c r="C280">
        <v>2</v>
      </c>
      <c r="D280">
        <v>3</v>
      </c>
      <c r="E280">
        <v>4</v>
      </c>
      <c r="F280">
        <v>6</v>
      </c>
      <c r="G280">
        <v>7</v>
      </c>
      <c r="O280">
        <v>1983</v>
      </c>
      <c r="P280">
        <v>3</v>
      </c>
      <c r="Q280">
        <v>2</v>
      </c>
      <c r="S280">
        <v>4</v>
      </c>
      <c r="T280">
        <v>6</v>
      </c>
      <c r="U280">
        <v>7</v>
      </c>
    </row>
    <row r="281" spans="1:21">
      <c r="A281">
        <v>1983</v>
      </c>
      <c r="B281">
        <v>3</v>
      </c>
      <c r="C281">
        <v>3</v>
      </c>
      <c r="D281">
        <v>8</v>
      </c>
      <c r="E281">
        <v>4</v>
      </c>
      <c r="F281">
        <v>6</v>
      </c>
      <c r="G281">
        <v>7</v>
      </c>
      <c r="O281">
        <v>1983</v>
      </c>
      <c r="P281">
        <v>3</v>
      </c>
      <c r="Q281">
        <v>3</v>
      </c>
      <c r="S281">
        <v>4</v>
      </c>
      <c r="T281">
        <v>6</v>
      </c>
      <c r="U281">
        <v>7</v>
      </c>
    </row>
    <row r="282" spans="1:21">
      <c r="A282">
        <v>1983</v>
      </c>
      <c r="B282">
        <v>3</v>
      </c>
      <c r="C282">
        <v>4</v>
      </c>
      <c r="D282">
        <v>8</v>
      </c>
      <c r="E282">
        <v>2</v>
      </c>
      <c r="F282">
        <v>6</v>
      </c>
      <c r="G282">
        <v>7</v>
      </c>
      <c r="O282">
        <v>1983</v>
      </c>
      <c r="P282">
        <v>3</v>
      </c>
      <c r="Q282">
        <v>4</v>
      </c>
      <c r="S282">
        <v>2</v>
      </c>
      <c r="T282">
        <v>6</v>
      </c>
      <c r="U282">
        <v>7</v>
      </c>
    </row>
    <row r="283" spans="1:21">
      <c r="A283">
        <v>1983</v>
      </c>
      <c r="B283">
        <v>3</v>
      </c>
      <c r="C283">
        <v>5</v>
      </c>
      <c r="D283">
        <v>8</v>
      </c>
      <c r="E283">
        <v>7</v>
      </c>
      <c r="F283">
        <v>6</v>
      </c>
      <c r="G283">
        <v>7</v>
      </c>
      <c r="O283">
        <v>1983</v>
      </c>
      <c r="P283">
        <v>3</v>
      </c>
      <c r="Q283">
        <v>5</v>
      </c>
      <c r="S283">
        <v>7</v>
      </c>
      <c r="T283">
        <v>6</v>
      </c>
      <c r="U283">
        <v>7</v>
      </c>
    </row>
    <row r="284" spans="1:21">
      <c r="A284">
        <v>1983</v>
      </c>
      <c r="B284">
        <v>3</v>
      </c>
      <c r="C284">
        <v>6</v>
      </c>
      <c r="D284">
        <v>6</v>
      </c>
      <c r="E284">
        <v>7</v>
      </c>
      <c r="F284">
        <v>6</v>
      </c>
      <c r="G284">
        <v>7</v>
      </c>
      <c r="O284">
        <v>1983</v>
      </c>
      <c r="P284">
        <v>3</v>
      </c>
      <c r="Q284">
        <v>6</v>
      </c>
      <c r="S284">
        <v>7</v>
      </c>
      <c r="T284">
        <v>6</v>
      </c>
      <c r="U284">
        <v>7</v>
      </c>
    </row>
    <row r="285" spans="1:21">
      <c r="A285">
        <v>1983</v>
      </c>
      <c r="B285">
        <v>3</v>
      </c>
      <c r="C285">
        <v>7</v>
      </c>
      <c r="D285">
        <v>6</v>
      </c>
      <c r="E285">
        <v>7</v>
      </c>
      <c r="F285">
        <v>6</v>
      </c>
      <c r="G285">
        <v>7</v>
      </c>
      <c r="O285">
        <v>1983</v>
      </c>
      <c r="P285">
        <v>3</v>
      </c>
      <c r="Q285">
        <v>7</v>
      </c>
      <c r="S285">
        <v>7</v>
      </c>
      <c r="T285">
        <v>6</v>
      </c>
      <c r="U285">
        <v>7</v>
      </c>
    </row>
    <row r="286" spans="1:21">
      <c r="A286">
        <v>1983</v>
      </c>
      <c r="B286">
        <v>3</v>
      </c>
      <c r="C286">
        <v>8</v>
      </c>
      <c r="D286">
        <v>6</v>
      </c>
      <c r="E286">
        <v>7</v>
      </c>
      <c r="F286">
        <v>6</v>
      </c>
      <c r="G286">
        <v>7</v>
      </c>
      <c r="O286">
        <v>1983</v>
      </c>
      <c r="P286">
        <v>3</v>
      </c>
      <c r="Q286">
        <v>8</v>
      </c>
      <c r="R286">
        <v>8</v>
      </c>
      <c r="S286">
        <v>7</v>
      </c>
      <c r="T286">
        <v>6</v>
      </c>
      <c r="U286">
        <v>7</v>
      </c>
    </row>
    <row r="287" spans="1:21">
      <c r="A287">
        <v>1983</v>
      </c>
      <c r="B287">
        <v>3</v>
      </c>
      <c r="C287">
        <v>9</v>
      </c>
      <c r="D287">
        <v>6</v>
      </c>
      <c r="E287">
        <v>2</v>
      </c>
      <c r="F287">
        <v>6</v>
      </c>
      <c r="G287">
        <v>7</v>
      </c>
      <c r="O287">
        <v>1983</v>
      </c>
      <c r="P287">
        <v>3</v>
      </c>
      <c r="Q287">
        <v>9</v>
      </c>
      <c r="R287">
        <v>3</v>
      </c>
      <c r="S287">
        <v>2</v>
      </c>
      <c r="T287">
        <v>6</v>
      </c>
      <c r="U287">
        <v>7</v>
      </c>
    </row>
    <row r="288" spans="1:21">
      <c r="A288">
        <v>1983</v>
      </c>
      <c r="B288">
        <v>3</v>
      </c>
      <c r="C288">
        <v>10</v>
      </c>
      <c r="D288">
        <v>8</v>
      </c>
      <c r="E288">
        <v>2</v>
      </c>
      <c r="F288">
        <v>6</v>
      </c>
      <c r="G288">
        <v>7</v>
      </c>
      <c r="O288">
        <v>1983</v>
      </c>
      <c r="P288">
        <v>3</v>
      </c>
      <c r="Q288">
        <v>10</v>
      </c>
      <c r="R288">
        <v>8</v>
      </c>
      <c r="S288">
        <v>2</v>
      </c>
      <c r="T288">
        <v>6</v>
      </c>
      <c r="U288">
        <v>7</v>
      </c>
    </row>
    <row r="289" spans="1:21">
      <c r="A289">
        <v>1983</v>
      </c>
      <c r="B289">
        <v>3</v>
      </c>
      <c r="C289">
        <v>11</v>
      </c>
      <c r="D289">
        <v>8</v>
      </c>
      <c r="E289">
        <v>2</v>
      </c>
      <c r="F289">
        <v>6</v>
      </c>
      <c r="G289">
        <v>7</v>
      </c>
      <c r="O289">
        <v>1983</v>
      </c>
      <c r="P289">
        <v>3</v>
      </c>
      <c r="Q289">
        <v>11</v>
      </c>
      <c r="R289">
        <v>8</v>
      </c>
      <c r="S289">
        <v>2</v>
      </c>
      <c r="T289">
        <v>6</v>
      </c>
      <c r="U289">
        <v>7</v>
      </c>
    </row>
    <row r="290" spans="1:21">
      <c r="A290">
        <v>1983</v>
      </c>
      <c r="B290">
        <v>3</v>
      </c>
      <c r="C290">
        <v>12</v>
      </c>
      <c r="D290">
        <v>6</v>
      </c>
      <c r="E290">
        <v>2</v>
      </c>
      <c r="F290">
        <v>6</v>
      </c>
      <c r="G290">
        <v>7</v>
      </c>
      <c r="O290">
        <v>1983</v>
      </c>
      <c r="P290">
        <v>3</v>
      </c>
      <c r="Q290">
        <v>12</v>
      </c>
      <c r="R290">
        <v>8</v>
      </c>
      <c r="S290">
        <v>2</v>
      </c>
      <c r="T290">
        <v>6</v>
      </c>
      <c r="U290">
        <v>7</v>
      </c>
    </row>
    <row r="291" spans="1:21">
      <c r="A291">
        <v>1983</v>
      </c>
      <c r="B291">
        <v>3</v>
      </c>
      <c r="C291">
        <v>13</v>
      </c>
      <c r="D291">
        <v>1</v>
      </c>
      <c r="E291">
        <v>2</v>
      </c>
      <c r="F291">
        <v>6</v>
      </c>
      <c r="G291">
        <v>7</v>
      </c>
      <c r="O291">
        <v>1983</v>
      </c>
      <c r="P291">
        <v>3</v>
      </c>
      <c r="Q291">
        <v>13</v>
      </c>
      <c r="R291">
        <v>6</v>
      </c>
      <c r="S291">
        <v>2</v>
      </c>
      <c r="T291">
        <v>6</v>
      </c>
      <c r="U291">
        <v>7</v>
      </c>
    </row>
    <row r="292" spans="1:21">
      <c r="A292">
        <v>1983</v>
      </c>
      <c r="B292">
        <v>3</v>
      </c>
      <c r="C292">
        <v>14</v>
      </c>
      <c r="D292">
        <v>8</v>
      </c>
      <c r="E292">
        <v>2</v>
      </c>
      <c r="F292">
        <v>6</v>
      </c>
      <c r="G292">
        <v>7</v>
      </c>
      <c r="O292">
        <v>1983</v>
      </c>
      <c r="P292">
        <v>3</v>
      </c>
      <c r="Q292">
        <v>14</v>
      </c>
      <c r="R292">
        <v>6</v>
      </c>
      <c r="S292">
        <v>2</v>
      </c>
      <c r="T292">
        <v>6</v>
      </c>
      <c r="U292">
        <v>7</v>
      </c>
    </row>
    <row r="293" spans="1:21">
      <c r="A293">
        <v>1983</v>
      </c>
      <c r="B293">
        <v>3</v>
      </c>
      <c r="C293">
        <v>15</v>
      </c>
      <c r="D293">
        <v>9</v>
      </c>
      <c r="E293">
        <v>2</v>
      </c>
      <c r="F293">
        <v>6</v>
      </c>
      <c r="G293">
        <v>7</v>
      </c>
      <c r="O293">
        <v>1983</v>
      </c>
      <c r="P293">
        <v>3</v>
      </c>
      <c r="Q293">
        <v>15</v>
      </c>
      <c r="R293">
        <v>6</v>
      </c>
      <c r="S293">
        <v>2</v>
      </c>
      <c r="T293">
        <v>6</v>
      </c>
      <c r="U293">
        <v>7</v>
      </c>
    </row>
    <row r="294" spans="1:21">
      <c r="A294">
        <v>1983</v>
      </c>
      <c r="B294">
        <v>3</v>
      </c>
      <c r="C294">
        <v>16</v>
      </c>
      <c r="D294">
        <v>9</v>
      </c>
      <c r="E294">
        <v>4</v>
      </c>
      <c r="F294">
        <v>6</v>
      </c>
      <c r="G294">
        <v>7</v>
      </c>
      <c r="O294">
        <v>1983</v>
      </c>
      <c r="P294">
        <v>3</v>
      </c>
      <c r="Q294">
        <v>16</v>
      </c>
      <c r="R294">
        <v>6</v>
      </c>
      <c r="S294">
        <v>4</v>
      </c>
      <c r="T294">
        <v>6</v>
      </c>
      <c r="U294">
        <v>7</v>
      </c>
    </row>
    <row r="295" spans="1:21">
      <c r="A295">
        <v>1983</v>
      </c>
      <c r="B295">
        <v>3</v>
      </c>
      <c r="C295">
        <v>17</v>
      </c>
      <c r="D295">
        <v>9</v>
      </c>
      <c r="E295">
        <v>7</v>
      </c>
      <c r="F295">
        <v>6</v>
      </c>
      <c r="G295">
        <v>7</v>
      </c>
      <c r="O295">
        <v>1983</v>
      </c>
      <c r="P295">
        <v>3</v>
      </c>
      <c r="Q295">
        <v>17</v>
      </c>
      <c r="R295">
        <v>8</v>
      </c>
      <c r="S295">
        <v>7</v>
      </c>
      <c r="T295">
        <v>6</v>
      </c>
      <c r="U295">
        <v>7</v>
      </c>
    </row>
    <row r="296" spans="1:21">
      <c r="A296">
        <v>1983</v>
      </c>
      <c r="B296">
        <v>3</v>
      </c>
      <c r="C296">
        <v>18</v>
      </c>
      <c r="D296">
        <v>9</v>
      </c>
      <c r="E296">
        <v>7</v>
      </c>
      <c r="F296">
        <v>6</v>
      </c>
      <c r="G296">
        <v>7</v>
      </c>
      <c r="O296">
        <v>1983</v>
      </c>
      <c r="P296">
        <v>3</v>
      </c>
      <c r="Q296">
        <v>18</v>
      </c>
      <c r="R296">
        <v>8</v>
      </c>
      <c r="S296">
        <v>7</v>
      </c>
      <c r="T296">
        <v>6</v>
      </c>
      <c r="U296">
        <v>7</v>
      </c>
    </row>
    <row r="297" spans="1:21">
      <c r="A297">
        <v>1983</v>
      </c>
      <c r="B297">
        <v>3</v>
      </c>
      <c r="C297">
        <v>19</v>
      </c>
      <c r="D297">
        <v>6</v>
      </c>
      <c r="E297">
        <v>2</v>
      </c>
      <c r="F297">
        <v>7</v>
      </c>
      <c r="G297">
        <v>7</v>
      </c>
      <c r="O297">
        <v>1983</v>
      </c>
      <c r="P297">
        <v>3</v>
      </c>
      <c r="Q297">
        <v>19</v>
      </c>
      <c r="R297">
        <v>6</v>
      </c>
      <c r="S297">
        <v>2</v>
      </c>
      <c r="T297">
        <v>7</v>
      </c>
      <c r="U297">
        <v>7</v>
      </c>
    </row>
    <row r="298" spans="1:21">
      <c r="A298">
        <v>1983</v>
      </c>
      <c r="B298">
        <v>3</v>
      </c>
      <c r="C298">
        <v>20</v>
      </c>
      <c r="D298">
        <v>6</v>
      </c>
      <c r="E298">
        <v>2</v>
      </c>
      <c r="F298">
        <v>7</v>
      </c>
      <c r="G298">
        <v>4</v>
      </c>
      <c r="O298">
        <v>1983</v>
      </c>
      <c r="P298">
        <v>3</v>
      </c>
      <c r="Q298">
        <v>20</v>
      </c>
      <c r="R298">
        <v>1</v>
      </c>
      <c r="S298">
        <v>2</v>
      </c>
      <c r="T298">
        <v>7</v>
      </c>
      <c r="U298">
        <v>4</v>
      </c>
    </row>
    <row r="299" spans="1:21">
      <c r="A299">
        <v>1983</v>
      </c>
      <c r="B299">
        <v>3</v>
      </c>
      <c r="C299">
        <v>21</v>
      </c>
      <c r="D299">
        <v>6</v>
      </c>
      <c r="E299">
        <v>2</v>
      </c>
      <c r="F299">
        <v>7</v>
      </c>
      <c r="G299">
        <v>4</v>
      </c>
      <c r="O299">
        <v>1983</v>
      </c>
      <c r="P299">
        <v>3</v>
      </c>
      <c r="Q299">
        <v>21</v>
      </c>
      <c r="R299">
        <v>8</v>
      </c>
      <c r="S299">
        <v>2</v>
      </c>
      <c r="T299">
        <v>7</v>
      </c>
      <c r="U299">
        <v>4</v>
      </c>
    </row>
    <row r="300" spans="1:21">
      <c r="A300">
        <v>1983</v>
      </c>
      <c r="B300">
        <v>3</v>
      </c>
      <c r="C300">
        <v>22</v>
      </c>
      <c r="D300">
        <v>6</v>
      </c>
      <c r="E300">
        <v>7</v>
      </c>
      <c r="F300">
        <v>7</v>
      </c>
      <c r="G300">
        <v>4</v>
      </c>
      <c r="O300">
        <v>1983</v>
      </c>
      <c r="P300">
        <v>3</v>
      </c>
      <c r="Q300">
        <v>22</v>
      </c>
      <c r="R300">
        <v>9</v>
      </c>
      <c r="S300">
        <v>7</v>
      </c>
      <c r="T300">
        <v>7</v>
      </c>
      <c r="U300">
        <v>4</v>
      </c>
    </row>
    <row r="301" spans="1:21">
      <c r="A301">
        <v>1983</v>
      </c>
      <c r="B301">
        <v>3</v>
      </c>
      <c r="C301">
        <v>23</v>
      </c>
      <c r="D301">
        <v>8</v>
      </c>
      <c r="E301">
        <v>7</v>
      </c>
      <c r="F301">
        <v>5</v>
      </c>
      <c r="G301">
        <v>4</v>
      </c>
      <c r="O301">
        <v>1983</v>
      </c>
      <c r="P301">
        <v>3</v>
      </c>
      <c r="Q301">
        <v>23</v>
      </c>
      <c r="R301">
        <v>9</v>
      </c>
      <c r="S301">
        <v>7</v>
      </c>
      <c r="T301">
        <v>5</v>
      </c>
      <c r="U301">
        <v>4</v>
      </c>
    </row>
    <row r="302" spans="1:21">
      <c r="A302">
        <v>1983</v>
      </c>
      <c r="B302">
        <v>3</v>
      </c>
      <c r="C302">
        <v>24</v>
      </c>
      <c r="D302">
        <v>8</v>
      </c>
      <c r="E302">
        <v>7</v>
      </c>
      <c r="F302">
        <v>5</v>
      </c>
      <c r="G302">
        <v>4</v>
      </c>
      <c r="O302">
        <v>1983</v>
      </c>
      <c r="P302">
        <v>3</v>
      </c>
      <c r="Q302">
        <v>24</v>
      </c>
      <c r="R302">
        <v>9</v>
      </c>
      <c r="S302">
        <v>7</v>
      </c>
      <c r="T302">
        <v>5</v>
      </c>
      <c r="U302">
        <v>4</v>
      </c>
    </row>
    <row r="303" spans="1:21">
      <c r="A303">
        <v>1983</v>
      </c>
      <c r="B303">
        <v>3</v>
      </c>
      <c r="C303">
        <v>25</v>
      </c>
      <c r="D303">
        <v>6</v>
      </c>
      <c r="E303">
        <v>2</v>
      </c>
      <c r="F303">
        <v>7</v>
      </c>
      <c r="G303">
        <v>4</v>
      </c>
      <c r="O303">
        <v>1983</v>
      </c>
      <c r="P303">
        <v>3</v>
      </c>
      <c r="Q303">
        <v>25</v>
      </c>
      <c r="R303">
        <v>9</v>
      </c>
      <c r="S303">
        <v>2</v>
      </c>
      <c r="T303">
        <v>7</v>
      </c>
      <c r="U303">
        <v>4</v>
      </c>
    </row>
    <row r="304" spans="1:21">
      <c r="A304">
        <v>1983</v>
      </c>
      <c r="B304">
        <v>3</v>
      </c>
      <c r="C304">
        <v>26</v>
      </c>
      <c r="D304">
        <v>8</v>
      </c>
      <c r="E304">
        <v>2</v>
      </c>
      <c r="F304">
        <v>7</v>
      </c>
      <c r="G304">
        <v>4</v>
      </c>
      <c r="O304">
        <v>1983</v>
      </c>
      <c r="P304">
        <v>3</v>
      </c>
      <c r="Q304">
        <v>26</v>
      </c>
      <c r="R304">
        <v>6</v>
      </c>
      <c r="S304">
        <v>2</v>
      </c>
      <c r="T304">
        <v>7</v>
      </c>
      <c r="U304">
        <v>4</v>
      </c>
    </row>
    <row r="305" spans="1:21">
      <c r="A305">
        <v>1983</v>
      </c>
      <c r="B305">
        <v>3</v>
      </c>
      <c r="C305">
        <v>27</v>
      </c>
      <c r="D305">
        <v>6</v>
      </c>
      <c r="E305">
        <v>2</v>
      </c>
      <c r="F305">
        <v>7</v>
      </c>
      <c r="G305">
        <v>4</v>
      </c>
      <c r="O305">
        <v>1983</v>
      </c>
      <c r="P305">
        <v>3</v>
      </c>
      <c r="Q305">
        <v>27</v>
      </c>
      <c r="R305">
        <v>6</v>
      </c>
      <c r="S305">
        <v>2</v>
      </c>
      <c r="T305">
        <v>7</v>
      </c>
      <c r="U305">
        <v>4</v>
      </c>
    </row>
    <row r="306" spans="1:21">
      <c r="A306">
        <v>1983</v>
      </c>
      <c r="B306">
        <v>3</v>
      </c>
      <c r="C306">
        <v>28</v>
      </c>
      <c r="D306">
        <v>6</v>
      </c>
      <c r="E306">
        <v>2</v>
      </c>
      <c r="F306">
        <v>7</v>
      </c>
      <c r="G306">
        <v>4</v>
      </c>
      <c r="O306">
        <v>1983</v>
      </c>
      <c r="P306">
        <v>3</v>
      </c>
      <c r="Q306">
        <v>28</v>
      </c>
      <c r="R306">
        <v>6</v>
      </c>
      <c r="S306">
        <v>2</v>
      </c>
      <c r="T306">
        <v>7</v>
      </c>
      <c r="U306">
        <v>4</v>
      </c>
    </row>
    <row r="307" spans="1:21">
      <c r="A307">
        <v>1983</v>
      </c>
      <c r="B307">
        <v>3</v>
      </c>
      <c r="C307">
        <v>29</v>
      </c>
      <c r="D307">
        <v>8</v>
      </c>
      <c r="E307">
        <v>2</v>
      </c>
      <c r="F307">
        <v>7</v>
      </c>
      <c r="G307">
        <v>4</v>
      </c>
      <c r="O307">
        <v>1983</v>
      </c>
      <c r="P307">
        <v>3</v>
      </c>
      <c r="Q307">
        <v>29</v>
      </c>
      <c r="R307">
        <v>6</v>
      </c>
      <c r="S307">
        <v>2</v>
      </c>
      <c r="T307">
        <v>7</v>
      </c>
      <c r="U307">
        <v>4</v>
      </c>
    </row>
    <row r="308" spans="1:21">
      <c r="A308">
        <v>1983</v>
      </c>
      <c r="B308">
        <v>3</v>
      </c>
      <c r="C308">
        <v>30</v>
      </c>
      <c r="D308">
        <v>9</v>
      </c>
      <c r="E308">
        <v>3</v>
      </c>
      <c r="F308">
        <v>6</v>
      </c>
      <c r="G308">
        <v>4</v>
      </c>
      <c r="O308">
        <v>1983</v>
      </c>
      <c r="P308">
        <v>3</v>
      </c>
      <c r="Q308">
        <v>30</v>
      </c>
      <c r="R308">
        <v>8</v>
      </c>
      <c r="S308">
        <v>3</v>
      </c>
      <c r="T308">
        <v>6</v>
      </c>
      <c r="U308">
        <v>4</v>
      </c>
    </row>
    <row r="309" spans="1:21">
      <c r="A309">
        <v>1983</v>
      </c>
      <c r="B309">
        <v>3</v>
      </c>
      <c r="C309">
        <v>31</v>
      </c>
      <c r="D309">
        <v>6</v>
      </c>
      <c r="E309">
        <v>1</v>
      </c>
      <c r="F309">
        <v>6</v>
      </c>
      <c r="G309">
        <v>4</v>
      </c>
      <c r="O309">
        <v>1983</v>
      </c>
      <c r="P309">
        <v>3</v>
      </c>
      <c r="Q309">
        <v>31</v>
      </c>
      <c r="R309">
        <v>8</v>
      </c>
      <c r="S309">
        <v>1</v>
      </c>
      <c r="T309">
        <v>6</v>
      </c>
      <c r="U309">
        <v>4</v>
      </c>
    </row>
    <row r="310" spans="1:21">
      <c r="A310">
        <v>1983</v>
      </c>
      <c r="B310">
        <v>4</v>
      </c>
      <c r="C310">
        <v>1</v>
      </c>
      <c r="D310">
        <v>8</v>
      </c>
      <c r="E310">
        <v>8</v>
      </c>
      <c r="F310">
        <v>7</v>
      </c>
      <c r="G310">
        <v>4</v>
      </c>
      <c r="O310">
        <v>1983</v>
      </c>
      <c r="P310">
        <v>4</v>
      </c>
      <c r="Q310">
        <v>1</v>
      </c>
      <c r="R310">
        <v>6</v>
      </c>
      <c r="S310">
        <v>8</v>
      </c>
      <c r="T310">
        <v>7</v>
      </c>
      <c r="U310">
        <v>4</v>
      </c>
    </row>
    <row r="311" spans="1:21">
      <c r="A311">
        <v>1983</v>
      </c>
      <c r="B311">
        <v>4</v>
      </c>
      <c r="C311">
        <v>2</v>
      </c>
      <c r="D311">
        <v>8</v>
      </c>
      <c r="E311">
        <v>8</v>
      </c>
      <c r="F311">
        <v>7</v>
      </c>
      <c r="G311">
        <v>4</v>
      </c>
      <c r="O311">
        <v>1983</v>
      </c>
      <c r="P311">
        <v>4</v>
      </c>
      <c r="Q311">
        <v>2</v>
      </c>
      <c r="R311">
        <v>8</v>
      </c>
      <c r="S311">
        <v>8</v>
      </c>
      <c r="T311">
        <v>7</v>
      </c>
      <c r="U311">
        <v>4</v>
      </c>
    </row>
    <row r="312" spans="1:21">
      <c r="A312">
        <v>1983</v>
      </c>
      <c r="B312">
        <v>4</v>
      </c>
      <c r="C312">
        <v>3</v>
      </c>
      <c r="D312">
        <v>1</v>
      </c>
      <c r="E312">
        <v>8</v>
      </c>
      <c r="F312">
        <v>5</v>
      </c>
      <c r="G312">
        <v>4</v>
      </c>
      <c r="O312">
        <v>1983</v>
      </c>
      <c r="P312">
        <v>4</v>
      </c>
      <c r="Q312">
        <v>3</v>
      </c>
      <c r="R312">
        <v>6</v>
      </c>
      <c r="S312">
        <v>8</v>
      </c>
      <c r="T312">
        <v>5</v>
      </c>
      <c r="U312">
        <v>4</v>
      </c>
    </row>
    <row r="313" spans="1:21">
      <c r="A313">
        <v>1983</v>
      </c>
      <c r="B313">
        <v>4</v>
      </c>
      <c r="C313">
        <v>4</v>
      </c>
      <c r="D313">
        <v>1</v>
      </c>
      <c r="E313">
        <v>1</v>
      </c>
      <c r="F313">
        <v>9</v>
      </c>
      <c r="G313">
        <v>4</v>
      </c>
      <c r="O313">
        <v>1983</v>
      </c>
      <c r="P313">
        <v>4</v>
      </c>
      <c r="Q313">
        <v>4</v>
      </c>
      <c r="R313">
        <v>6</v>
      </c>
      <c r="S313">
        <v>1</v>
      </c>
      <c r="T313">
        <v>9</v>
      </c>
      <c r="U313">
        <v>4</v>
      </c>
    </row>
    <row r="314" spans="1:21">
      <c r="A314">
        <v>1983</v>
      </c>
      <c r="B314">
        <v>4</v>
      </c>
      <c r="C314">
        <v>5</v>
      </c>
      <c r="D314">
        <v>1</v>
      </c>
      <c r="E314">
        <v>1</v>
      </c>
      <c r="F314">
        <v>9</v>
      </c>
      <c r="G314">
        <v>4</v>
      </c>
      <c r="O314">
        <v>1983</v>
      </c>
      <c r="P314">
        <v>4</v>
      </c>
      <c r="Q314">
        <v>5</v>
      </c>
      <c r="R314">
        <v>8</v>
      </c>
      <c r="S314">
        <v>1</v>
      </c>
      <c r="T314">
        <v>9</v>
      </c>
      <c r="U314">
        <v>4</v>
      </c>
    </row>
    <row r="315" spans="1:21">
      <c r="A315">
        <v>1983</v>
      </c>
      <c r="B315">
        <v>4</v>
      </c>
      <c r="C315">
        <v>6</v>
      </c>
      <c r="D315">
        <v>7</v>
      </c>
      <c r="E315">
        <v>1</v>
      </c>
      <c r="F315">
        <v>9</v>
      </c>
      <c r="G315">
        <v>4</v>
      </c>
      <c r="O315">
        <v>1983</v>
      </c>
      <c r="P315">
        <v>4</v>
      </c>
      <c r="Q315">
        <v>6</v>
      </c>
      <c r="R315">
        <v>9</v>
      </c>
      <c r="S315">
        <v>1</v>
      </c>
      <c r="T315">
        <v>9</v>
      </c>
      <c r="U315">
        <v>4</v>
      </c>
    </row>
    <row r="316" spans="1:21">
      <c r="A316">
        <v>1983</v>
      </c>
      <c r="B316">
        <v>4</v>
      </c>
      <c r="C316">
        <v>7</v>
      </c>
      <c r="D316">
        <v>1</v>
      </c>
      <c r="E316">
        <v>8</v>
      </c>
      <c r="F316">
        <v>9</v>
      </c>
      <c r="G316">
        <v>4</v>
      </c>
      <c r="O316">
        <v>1983</v>
      </c>
      <c r="P316">
        <v>4</v>
      </c>
      <c r="Q316">
        <v>7</v>
      </c>
      <c r="R316">
        <v>6</v>
      </c>
      <c r="S316">
        <v>8</v>
      </c>
      <c r="T316">
        <v>9</v>
      </c>
      <c r="U316">
        <v>4</v>
      </c>
    </row>
    <row r="317" spans="1:21">
      <c r="A317">
        <v>1983</v>
      </c>
      <c r="B317">
        <v>4</v>
      </c>
      <c r="C317">
        <v>8</v>
      </c>
      <c r="D317">
        <v>1</v>
      </c>
      <c r="E317">
        <v>8</v>
      </c>
      <c r="F317">
        <v>9</v>
      </c>
      <c r="G317">
        <v>4</v>
      </c>
      <c r="O317">
        <v>1983</v>
      </c>
      <c r="P317">
        <v>4</v>
      </c>
      <c r="Q317">
        <v>8</v>
      </c>
      <c r="R317">
        <v>8</v>
      </c>
      <c r="S317">
        <v>8</v>
      </c>
      <c r="T317">
        <v>9</v>
      </c>
      <c r="U317">
        <v>4</v>
      </c>
    </row>
    <row r="318" spans="1:21">
      <c r="A318">
        <v>1983</v>
      </c>
      <c r="B318">
        <v>4</v>
      </c>
      <c r="C318">
        <v>9</v>
      </c>
      <c r="D318">
        <v>7</v>
      </c>
      <c r="E318">
        <v>8</v>
      </c>
      <c r="F318">
        <v>9</v>
      </c>
      <c r="G318">
        <v>9</v>
      </c>
      <c r="O318">
        <v>1983</v>
      </c>
      <c r="P318">
        <v>4</v>
      </c>
      <c r="Q318">
        <v>9</v>
      </c>
      <c r="R318">
        <v>8</v>
      </c>
      <c r="S318">
        <v>8</v>
      </c>
      <c r="T318">
        <v>9</v>
      </c>
      <c r="U318">
        <v>9</v>
      </c>
    </row>
    <row r="319" spans="1:21">
      <c r="A319">
        <v>1983</v>
      </c>
      <c r="B319">
        <v>4</v>
      </c>
      <c r="C319">
        <v>10</v>
      </c>
      <c r="D319">
        <v>6</v>
      </c>
      <c r="E319">
        <v>1</v>
      </c>
      <c r="F319">
        <v>9</v>
      </c>
      <c r="G319">
        <v>9</v>
      </c>
      <c r="O319">
        <v>1983</v>
      </c>
      <c r="P319">
        <v>4</v>
      </c>
      <c r="Q319">
        <v>10</v>
      </c>
      <c r="R319">
        <v>1</v>
      </c>
      <c r="S319">
        <v>1</v>
      </c>
      <c r="T319">
        <v>9</v>
      </c>
      <c r="U319">
        <v>9</v>
      </c>
    </row>
    <row r="320" spans="1:21">
      <c r="A320">
        <v>1983</v>
      </c>
      <c r="B320">
        <v>4</v>
      </c>
      <c r="C320">
        <v>11</v>
      </c>
      <c r="D320">
        <v>3</v>
      </c>
      <c r="E320">
        <v>1</v>
      </c>
      <c r="F320">
        <v>9</v>
      </c>
      <c r="G320">
        <v>9</v>
      </c>
      <c r="O320">
        <v>1983</v>
      </c>
      <c r="P320">
        <v>4</v>
      </c>
      <c r="Q320">
        <v>11</v>
      </c>
      <c r="R320">
        <v>1</v>
      </c>
      <c r="S320">
        <v>1</v>
      </c>
      <c r="T320">
        <v>9</v>
      </c>
      <c r="U320">
        <v>9</v>
      </c>
    </row>
    <row r="321" spans="1:21">
      <c r="A321">
        <v>1983</v>
      </c>
      <c r="B321">
        <v>4</v>
      </c>
      <c r="C321">
        <v>12</v>
      </c>
      <c r="D321">
        <v>3</v>
      </c>
      <c r="E321">
        <v>1</v>
      </c>
      <c r="F321">
        <v>9</v>
      </c>
      <c r="G321">
        <v>9</v>
      </c>
      <c r="O321">
        <v>1983</v>
      </c>
      <c r="P321">
        <v>4</v>
      </c>
      <c r="Q321">
        <v>12</v>
      </c>
      <c r="R321">
        <v>1</v>
      </c>
      <c r="S321">
        <v>1</v>
      </c>
      <c r="T321">
        <v>9</v>
      </c>
      <c r="U321">
        <v>9</v>
      </c>
    </row>
    <row r="322" spans="1:21">
      <c r="A322">
        <v>1983</v>
      </c>
      <c r="B322">
        <v>4</v>
      </c>
      <c r="C322">
        <v>13</v>
      </c>
      <c r="D322">
        <v>3</v>
      </c>
      <c r="E322">
        <v>1</v>
      </c>
      <c r="F322">
        <v>9</v>
      </c>
      <c r="G322">
        <v>9</v>
      </c>
      <c r="O322">
        <v>1983</v>
      </c>
      <c r="P322">
        <v>4</v>
      </c>
      <c r="Q322">
        <v>13</v>
      </c>
      <c r="R322">
        <v>7</v>
      </c>
      <c r="S322">
        <v>1</v>
      </c>
      <c r="T322">
        <v>9</v>
      </c>
      <c r="U322">
        <v>9</v>
      </c>
    </row>
    <row r="323" spans="1:21">
      <c r="A323">
        <v>1983</v>
      </c>
      <c r="B323">
        <v>4</v>
      </c>
      <c r="C323">
        <v>14</v>
      </c>
      <c r="D323">
        <v>3</v>
      </c>
      <c r="E323">
        <v>1</v>
      </c>
      <c r="F323">
        <v>9</v>
      </c>
      <c r="G323">
        <v>9</v>
      </c>
      <c r="O323">
        <v>1983</v>
      </c>
      <c r="P323">
        <v>4</v>
      </c>
      <c r="Q323">
        <v>14</v>
      </c>
      <c r="R323">
        <v>1</v>
      </c>
      <c r="S323">
        <v>1</v>
      </c>
      <c r="T323">
        <v>9</v>
      </c>
      <c r="U323">
        <v>9</v>
      </c>
    </row>
    <row r="324" spans="1:21">
      <c r="A324">
        <v>1983</v>
      </c>
      <c r="B324">
        <v>4</v>
      </c>
      <c r="C324">
        <v>15</v>
      </c>
      <c r="D324">
        <v>3</v>
      </c>
      <c r="E324">
        <v>1</v>
      </c>
      <c r="F324">
        <v>5</v>
      </c>
      <c r="G324">
        <v>9</v>
      </c>
      <c r="O324">
        <v>1983</v>
      </c>
      <c r="P324">
        <v>4</v>
      </c>
      <c r="Q324">
        <v>15</v>
      </c>
      <c r="R324">
        <v>1</v>
      </c>
      <c r="S324">
        <v>1</v>
      </c>
      <c r="T324">
        <v>5</v>
      </c>
      <c r="U324">
        <v>9</v>
      </c>
    </row>
    <row r="325" spans="1:21">
      <c r="A325">
        <v>1983</v>
      </c>
      <c r="B325">
        <v>4</v>
      </c>
      <c r="C325">
        <v>16</v>
      </c>
      <c r="D325">
        <v>7</v>
      </c>
      <c r="E325">
        <v>8</v>
      </c>
      <c r="F325">
        <v>5</v>
      </c>
      <c r="G325">
        <v>9</v>
      </c>
      <c r="O325">
        <v>1983</v>
      </c>
      <c r="P325">
        <v>4</v>
      </c>
      <c r="Q325">
        <v>16</v>
      </c>
      <c r="R325">
        <v>7</v>
      </c>
      <c r="S325">
        <v>8</v>
      </c>
      <c r="T325">
        <v>5</v>
      </c>
      <c r="U325">
        <v>9</v>
      </c>
    </row>
    <row r="326" spans="1:21">
      <c r="A326">
        <v>1983</v>
      </c>
      <c r="B326">
        <v>4</v>
      </c>
      <c r="C326">
        <v>17</v>
      </c>
      <c r="D326">
        <v>7</v>
      </c>
      <c r="E326">
        <v>1</v>
      </c>
      <c r="F326">
        <v>5</v>
      </c>
      <c r="G326">
        <v>9</v>
      </c>
      <c r="O326">
        <v>1983</v>
      </c>
      <c r="P326">
        <v>4</v>
      </c>
      <c r="Q326">
        <v>17</v>
      </c>
      <c r="R326">
        <v>6</v>
      </c>
      <c r="S326">
        <v>1</v>
      </c>
      <c r="T326">
        <v>5</v>
      </c>
      <c r="U326">
        <v>9</v>
      </c>
    </row>
    <row r="327" spans="1:21">
      <c r="A327">
        <v>1983</v>
      </c>
      <c r="B327">
        <v>4</v>
      </c>
      <c r="C327">
        <v>18</v>
      </c>
      <c r="D327">
        <v>6</v>
      </c>
      <c r="E327">
        <v>1</v>
      </c>
      <c r="F327">
        <v>5</v>
      </c>
      <c r="G327">
        <v>9</v>
      </c>
      <c r="O327">
        <v>1983</v>
      </c>
      <c r="P327">
        <v>4</v>
      </c>
      <c r="Q327">
        <v>18</v>
      </c>
      <c r="R327">
        <v>3</v>
      </c>
      <c r="S327">
        <v>1</v>
      </c>
      <c r="T327">
        <v>5</v>
      </c>
      <c r="U327">
        <v>9</v>
      </c>
    </row>
    <row r="328" spans="1:21">
      <c r="A328">
        <v>1983</v>
      </c>
      <c r="B328">
        <v>4</v>
      </c>
      <c r="C328">
        <v>19</v>
      </c>
      <c r="D328">
        <v>6</v>
      </c>
      <c r="E328">
        <v>1</v>
      </c>
      <c r="F328">
        <v>5</v>
      </c>
      <c r="G328">
        <v>9</v>
      </c>
      <c r="O328">
        <v>1983</v>
      </c>
      <c r="P328">
        <v>4</v>
      </c>
      <c r="Q328">
        <v>19</v>
      </c>
      <c r="R328">
        <v>3</v>
      </c>
      <c r="S328">
        <v>1</v>
      </c>
      <c r="T328">
        <v>5</v>
      </c>
      <c r="U328">
        <v>9</v>
      </c>
    </row>
    <row r="329" spans="1:21">
      <c r="A329">
        <v>1983</v>
      </c>
      <c r="B329">
        <v>4</v>
      </c>
      <c r="C329">
        <v>20</v>
      </c>
      <c r="D329">
        <v>6</v>
      </c>
      <c r="E329">
        <v>1</v>
      </c>
      <c r="F329">
        <v>3</v>
      </c>
      <c r="G329">
        <v>9</v>
      </c>
      <c r="O329">
        <v>1983</v>
      </c>
      <c r="P329">
        <v>4</v>
      </c>
      <c r="Q329">
        <v>20</v>
      </c>
      <c r="R329">
        <v>3</v>
      </c>
      <c r="S329">
        <v>1</v>
      </c>
      <c r="T329">
        <v>3</v>
      </c>
      <c r="U329">
        <v>9</v>
      </c>
    </row>
    <row r="330" spans="1:21">
      <c r="A330">
        <v>1983</v>
      </c>
      <c r="B330">
        <v>4</v>
      </c>
      <c r="C330">
        <v>21</v>
      </c>
      <c r="D330">
        <v>1</v>
      </c>
      <c r="E330">
        <v>8</v>
      </c>
      <c r="F330">
        <v>5</v>
      </c>
      <c r="G330">
        <v>9</v>
      </c>
      <c r="O330">
        <v>1983</v>
      </c>
      <c r="P330">
        <v>4</v>
      </c>
      <c r="Q330">
        <v>21</v>
      </c>
      <c r="R330">
        <v>3</v>
      </c>
      <c r="S330">
        <v>8</v>
      </c>
      <c r="T330">
        <v>5</v>
      </c>
      <c r="U330">
        <v>9</v>
      </c>
    </row>
    <row r="331" spans="1:21">
      <c r="A331">
        <v>1983</v>
      </c>
      <c r="B331">
        <v>4</v>
      </c>
      <c r="C331">
        <v>22</v>
      </c>
      <c r="D331">
        <v>1</v>
      </c>
      <c r="E331">
        <v>6</v>
      </c>
      <c r="F331">
        <v>9</v>
      </c>
      <c r="G331">
        <v>9</v>
      </c>
      <c r="O331">
        <v>1983</v>
      </c>
      <c r="P331">
        <v>4</v>
      </c>
      <c r="Q331">
        <v>22</v>
      </c>
      <c r="R331">
        <v>3</v>
      </c>
      <c r="S331">
        <v>6</v>
      </c>
      <c r="T331">
        <v>9</v>
      </c>
      <c r="U331">
        <v>9</v>
      </c>
    </row>
    <row r="332" spans="1:21">
      <c r="A332">
        <v>1983</v>
      </c>
      <c r="B332">
        <v>4</v>
      </c>
      <c r="C332">
        <v>23</v>
      </c>
      <c r="D332">
        <v>5</v>
      </c>
      <c r="E332">
        <v>6</v>
      </c>
      <c r="F332">
        <v>2</v>
      </c>
      <c r="G332">
        <v>9</v>
      </c>
      <c r="O332">
        <v>1983</v>
      </c>
      <c r="P332">
        <v>4</v>
      </c>
      <c r="Q332">
        <v>23</v>
      </c>
      <c r="R332">
        <v>7</v>
      </c>
      <c r="S332">
        <v>6</v>
      </c>
      <c r="T332">
        <v>2</v>
      </c>
      <c r="U332">
        <v>9</v>
      </c>
    </row>
    <row r="333" spans="1:21">
      <c r="A333">
        <v>1983</v>
      </c>
      <c r="B333">
        <v>4</v>
      </c>
      <c r="C333">
        <v>24</v>
      </c>
      <c r="D333">
        <v>3</v>
      </c>
      <c r="E333">
        <v>6</v>
      </c>
      <c r="F333">
        <v>2</v>
      </c>
      <c r="G333">
        <v>9</v>
      </c>
      <c r="O333">
        <v>1983</v>
      </c>
      <c r="P333">
        <v>4</v>
      </c>
      <c r="Q333">
        <v>24</v>
      </c>
      <c r="R333">
        <v>7</v>
      </c>
      <c r="S333">
        <v>6</v>
      </c>
      <c r="T333">
        <v>2</v>
      </c>
      <c r="U333">
        <v>9</v>
      </c>
    </row>
    <row r="334" spans="1:21">
      <c r="A334">
        <v>1983</v>
      </c>
      <c r="B334">
        <v>4</v>
      </c>
      <c r="C334">
        <v>25</v>
      </c>
      <c r="D334">
        <v>4</v>
      </c>
      <c r="E334">
        <v>6</v>
      </c>
      <c r="F334">
        <v>2</v>
      </c>
      <c r="G334">
        <v>6</v>
      </c>
      <c r="O334">
        <v>1983</v>
      </c>
      <c r="P334">
        <v>4</v>
      </c>
      <c r="Q334">
        <v>25</v>
      </c>
      <c r="R334">
        <v>6</v>
      </c>
      <c r="S334">
        <v>6</v>
      </c>
      <c r="T334">
        <v>2</v>
      </c>
      <c r="U334">
        <v>6</v>
      </c>
    </row>
    <row r="335" spans="1:21">
      <c r="A335">
        <v>1983</v>
      </c>
      <c r="B335">
        <v>4</v>
      </c>
      <c r="C335">
        <v>26</v>
      </c>
      <c r="D335">
        <v>4</v>
      </c>
      <c r="E335">
        <v>6</v>
      </c>
      <c r="F335">
        <v>2</v>
      </c>
      <c r="G335">
        <v>6</v>
      </c>
      <c r="O335">
        <v>1983</v>
      </c>
      <c r="P335">
        <v>4</v>
      </c>
      <c r="Q335">
        <v>26</v>
      </c>
      <c r="R335">
        <v>6</v>
      </c>
      <c r="S335">
        <v>6</v>
      </c>
      <c r="T335">
        <v>2</v>
      </c>
      <c r="U335">
        <v>6</v>
      </c>
    </row>
    <row r="336" spans="1:21">
      <c r="A336">
        <v>1983</v>
      </c>
      <c r="B336">
        <v>4</v>
      </c>
      <c r="C336">
        <v>27</v>
      </c>
      <c r="D336">
        <v>4</v>
      </c>
      <c r="E336">
        <v>8</v>
      </c>
      <c r="F336">
        <v>2</v>
      </c>
      <c r="G336">
        <v>6</v>
      </c>
      <c r="O336">
        <v>1983</v>
      </c>
      <c r="P336">
        <v>4</v>
      </c>
      <c r="Q336">
        <v>27</v>
      </c>
      <c r="R336">
        <v>6</v>
      </c>
      <c r="S336">
        <v>8</v>
      </c>
      <c r="T336">
        <v>2</v>
      </c>
      <c r="U336">
        <v>6</v>
      </c>
    </row>
    <row r="337" spans="1:21">
      <c r="A337">
        <v>1983</v>
      </c>
      <c r="B337">
        <v>4</v>
      </c>
      <c r="C337">
        <v>28</v>
      </c>
      <c r="D337">
        <v>4</v>
      </c>
      <c r="E337">
        <v>8</v>
      </c>
      <c r="F337">
        <v>9</v>
      </c>
      <c r="G337">
        <v>6</v>
      </c>
      <c r="O337">
        <v>1983</v>
      </c>
      <c r="P337">
        <v>4</v>
      </c>
      <c r="Q337">
        <v>28</v>
      </c>
      <c r="R337">
        <v>1</v>
      </c>
      <c r="S337">
        <v>8</v>
      </c>
      <c r="T337">
        <v>9</v>
      </c>
      <c r="U337">
        <v>6</v>
      </c>
    </row>
    <row r="338" spans="1:21">
      <c r="A338">
        <v>1983</v>
      </c>
      <c r="B338">
        <v>4</v>
      </c>
      <c r="C338">
        <v>29</v>
      </c>
      <c r="D338">
        <v>4</v>
      </c>
      <c r="E338">
        <v>8</v>
      </c>
      <c r="F338">
        <v>9</v>
      </c>
      <c r="G338">
        <v>2</v>
      </c>
      <c r="O338">
        <v>1983</v>
      </c>
      <c r="P338">
        <v>4</v>
      </c>
      <c r="Q338">
        <v>29</v>
      </c>
      <c r="R338">
        <v>1</v>
      </c>
      <c r="S338">
        <v>8</v>
      </c>
      <c r="T338">
        <v>9</v>
      </c>
      <c r="U338">
        <v>2</v>
      </c>
    </row>
    <row r="339" spans="1:21">
      <c r="A339">
        <v>1983</v>
      </c>
      <c r="B339">
        <v>4</v>
      </c>
      <c r="C339">
        <v>30</v>
      </c>
      <c r="D339">
        <v>10</v>
      </c>
      <c r="E339">
        <v>6</v>
      </c>
      <c r="F339">
        <v>9</v>
      </c>
      <c r="G339">
        <v>2</v>
      </c>
      <c r="O339">
        <v>1983</v>
      </c>
      <c r="P339">
        <v>4</v>
      </c>
      <c r="Q339">
        <v>30</v>
      </c>
      <c r="R339">
        <v>5</v>
      </c>
      <c r="S339">
        <v>6</v>
      </c>
      <c r="T339">
        <v>9</v>
      </c>
      <c r="U339">
        <v>2</v>
      </c>
    </row>
    <row r="340" spans="1:21">
      <c r="A340">
        <v>1983</v>
      </c>
      <c r="B340">
        <v>5</v>
      </c>
      <c r="C340">
        <v>1</v>
      </c>
      <c r="D340">
        <v>10</v>
      </c>
      <c r="E340">
        <v>6</v>
      </c>
      <c r="F340">
        <v>4</v>
      </c>
      <c r="G340">
        <v>3</v>
      </c>
      <c r="O340">
        <v>1983</v>
      </c>
      <c r="P340">
        <v>5</v>
      </c>
      <c r="Q340">
        <v>1</v>
      </c>
      <c r="R340">
        <v>3</v>
      </c>
      <c r="S340">
        <v>6</v>
      </c>
      <c r="T340">
        <v>4</v>
      </c>
      <c r="U340">
        <v>3</v>
      </c>
    </row>
    <row r="341" spans="1:21">
      <c r="A341">
        <v>1983</v>
      </c>
      <c r="B341">
        <v>5</v>
      </c>
      <c r="C341">
        <v>2</v>
      </c>
      <c r="D341">
        <v>10</v>
      </c>
      <c r="E341">
        <v>5</v>
      </c>
      <c r="F341">
        <v>4</v>
      </c>
      <c r="G341">
        <v>3</v>
      </c>
      <c r="O341">
        <v>1983</v>
      </c>
      <c r="P341">
        <v>5</v>
      </c>
      <c r="Q341">
        <v>2</v>
      </c>
      <c r="R341">
        <v>4</v>
      </c>
      <c r="S341">
        <v>5</v>
      </c>
      <c r="T341">
        <v>4</v>
      </c>
      <c r="U341">
        <v>3</v>
      </c>
    </row>
    <row r="342" spans="1:21">
      <c r="A342">
        <v>1983</v>
      </c>
      <c r="B342">
        <v>5</v>
      </c>
      <c r="C342">
        <v>3</v>
      </c>
      <c r="D342">
        <v>10</v>
      </c>
      <c r="E342">
        <v>5</v>
      </c>
      <c r="F342">
        <v>4</v>
      </c>
      <c r="G342">
        <v>3</v>
      </c>
      <c r="O342">
        <v>1983</v>
      </c>
      <c r="P342">
        <v>5</v>
      </c>
      <c r="Q342">
        <v>3</v>
      </c>
      <c r="R342">
        <v>4</v>
      </c>
      <c r="S342">
        <v>5</v>
      </c>
      <c r="T342">
        <v>4</v>
      </c>
      <c r="U342">
        <v>3</v>
      </c>
    </row>
    <row r="343" spans="1:21">
      <c r="A343">
        <v>1983</v>
      </c>
      <c r="B343">
        <v>5</v>
      </c>
      <c r="C343">
        <v>4</v>
      </c>
      <c r="D343">
        <v>10</v>
      </c>
      <c r="E343">
        <v>6</v>
      </c>
      <c r="F343">
        <v>4</v>
      </c>
      <c r="G343">
        <v>3</v>
      </c>
      <c r="O343">
        <v>1983</v>
      </c>
      <c r="P343">
        <v>5</v>
      </c>
      <c r="Q343">
        <v>4</v>
      </c>
      <c r="R343">
        <v>4</v>
      </c>
      <c r="S343">
        <v>6</v>
      </c>
      <c r="T343">
        <v>4</v>
      </c>
      <c r="U343">
        <v>3</v>
      </c>
    </row>
    <row r="344" spans="1:21">
      <c r="A344">
        <v>1983</v>
      </c>
      <c r="B344">
        <v>5</v>
      </c>
      <c r="C344">
        <v>5</v>
      </c>
      <c r="D344">
        <v>10</v>
      </c>
      <c r="E344">
        <v>6</v>
      </c>
      <c r="F344">
        <v>2</v>
      </c>
      <c r="G344">
        <v>2</v>
      </c>
      <c r="O344">
        <v>1983</v>
      </c>
      <c r="P344">
        <v>5</v>
      </c>
      <c r="Q344">
        <v>5</v>
      </c>
      <c r="R344">
        <v>4</v>
      </c>
      <c r="S344">
        <v>6</v>
      </c>
      <c r="T344">
        <v>2</v>
      </c>
      <c r="U344">
        <v>2</v>
      </c>
    </row>
    <row r="345" spans="1:21">
      <c r="A345">
        <v>1983</v>
      </c>
      <c r="B345">
        <v>5</v>
      </c>
      <c r="C345">
        <v>6</v>
      </c>
      <c r="D345">
        <v>10</v>
      </c>
      <c r="E345">
        <v>6</v>
      </c>
      <c r="F345">
        <v>2</v>
      </c>
      <c r="G345">
        <v>2</v>
      </c>
      <c r="O345">
        <v>1983</v>
      </c>
      <c r="P345">
        <v>5</v>
      </c>
      <c r="Q345">
        <v>6</v>
      </c>
      <c r="R345">
        <v>4</v>
      </c>
      <c r="S345">
        <v>6</v>
      </c>
      <c r="T345">
        <v>2</v>
      </c>
      <c r="U345">
        <v>2</v>
      </c>
    </row>
    <row r="346" spans="1:21">
      <c r="A346">
        <v>1983</v>
      </c>
      <c r="B346">
        <v>5</v>
      </c>
      <c r="C346">
        <v>7</v>
      </c>
      <c r="D346">
        <v>7</v>
      </c>
      <c r="E346">
        <v>6</v>
      </c>
      <c r="F346">
        <v>2</v>
      </c>
      <c r="G346">
        <v>2</v>
      </c>
      <c r="O346">
        <v>1983</v>
      </c>
      <c r="P346">
        <v>5</v>
      </c>
      <c r="Q346">
        <v>7</v>
      </c>
      <c r="R346">
        <v>10</v>
      </c>
      <c r="S346">
        <v>6</v>
      </c>
      <c r="T346">
        <v>2</v>
      </c>
      <c r="U346">
        <v>2</v>
      </c>
    </row>
    <row r="347" spans="1:21">
      <c r="A347">
        <v>1983</v>
      </c>
      <c r="B347">
        <v>5</v>
      </c>
      <c r="C347">
        <v>8</v>
      </c>
      <c r="D347">
        <v>3</v>
      </c>
      <c r="E347">
        <v>6</v>
      </c>
      <c r="F347">
        <v>2</v>
      </c>
      <c r="G347">
        <v>2</v>
      </c>
      <c r="O347">
        <v>1983</v>
      </c>
      <c r="P347">
        <v>5</v>
      </c>
      <c r="Q347">
        <v>8</v>
      </c>
      <c r="R347">
        <v>10</v>
      </c>
      <c r="S347">
        <v>6</v>
      </c>
      <c r="T347">
        <v>2</v>
      </c>
      <c r="U347">
        <v>2</v>
      </c>
    </row>
    <row r="348" spans="1:21">
      <c r="A348">
        <v>1983</v>
      </c>
      <c r="B348">
        <v>5</v>
      </c>
      <c r="C348">
        <v>9</v>
      </c>
      <c r="D348">
        <v>3</v>
      </c>
      <c r="E348">
        <v>8</v>
      </c>
      <c r="F348">
        <v>2</v>
      </c>
      <c r="G348">
        <v>2</v>
      </c>
      <c r="O348">
        <v>1983</v>
      </c>
      <c r="P348">
        <v>5</v>
      </c>
      <c r="Q348">
        <v>9</v>
      </c>
      <c r="R348">
        <v>10</v>
      </c>
      <c r="S348">
        <v>8</v>
      </c>
      <c r="T348">
        <v>2</v>
      </c>
      <c r="U348">
        <v>2</v>
      </c>
    </row>
    <row r="349" spans="1:21">
      <c r="A349">
        <v>1983</v>
      </c>
      <c r="B349">
        <v>5</v>
      </c>
      <c r="C349">
        <v>10</v>
      </c>
      <c r="D349">
        <v>7</v>
      </c>
      <c r="E349">
        <v>6</v>
      </c>
      <c r="F349">
        <v>4</v>
      </c>
      <c r="G349">
        <v>2</v>
      </c>
      <c r="O349">
        <v>1983</v>
      </c>
      <c r="P349">
        <v>5</v>
      </c>
      <c r="Q349">
        <v>10</v>
      </c>
      <c r="R349">
        <v>10</v>
      </c>
      <c r="S349">
        <v>6</v>
      </c>
      <c r="T349">
        <v>4</v>
      </c>
      <c r="U349">
        <v>2</v>
      </c>
    </row>
    <row r="350" spans="1:21">
      <c r="A350">
        <v>1983</v>
      </c>
      <c r="B350">
        <v>5</v>
      </c>
      <c r="C350">
        <v>11</v>
      </c>
      <c r="D350">
        <v>2</v>
      </c>
      <c r="E350">
        <v>5</v>
      </c>
      <c r="F350">
        <v>4</v>
      </c>
      <c r="G350">
        <v>2</v>
      </c>
      <c r="O350">
        <v>1983</v>
      </c>
      <c r="P350">
        <v>5</v>
      </c>
      <c r="Q350">
        <v>11</v>
      </c>
      <c r="R350">
        <v>10</v>
      </c>
      <c r="S350">
        <v>5</v>
      </c>
      <c r="T350">
        <v>4</v>
      </c>
      <c r="U350">
        <v>2</v>
      </c>
    </row>
    <row r="351" spans="1:21">
      <c r="A351">
        <v>1983</v>
      </c>
      <c r="B351">
        <v>5</v>
      </c>
      <c r="C351">
        <v>12</v>
      </c>
      <c r="D351">
        <v>2</v>
      </c>
      <c r="E351">
        <v>9</v>
      </c>
      <c r="F351">
        <v>8</v>
      </c>
      <c r="G351">
        <v>2</v>
      </c>
      <c r="O351">
        <v>1983</v>
      </c>
      <c r="P351">
        <v>5</v>
      </c>
      <c r="Q351">
        <v>12</v>
      </c>
      <c r="R351">
        <v>10</v>
      </c>
      <c r="S351">
        <v>9</v>
      </c>
      <c r="T351">
        <v>8</v>
      </c>
      <c r="U351">
        <v>2</v>
      </c>
    </row>
    <row r="352" spans="1:21">
      <c r="A352">
        <v>1983</v>
      </c>
      <c r="B352">
        <v>5</v>
      </c>
      <c r="C352">
        <v>13</v>
      </c>
      <c r="D352">
        <v>2</v>
      </c>
      <c r="E352">
        <v>9</v>
      </c>
      <c r="F352">
        <v>8</v>
      </c>
      <c r="G352">
        <v>2</v>
      </c>
      <c r="O352">
        <v>1983</v>
      </c>
      <c r="P352">
        <v>5</v>
      </c>
      <c r="Q352">
        <v>13</v>
      </c>
      <c r="R352">
        <v>10</v>
      </c>
      <c r="S352">
        <v>9</v>
      </c>
      <c r="T352">
        <v>8</v>
      </c>
      <c r="U352">
        <v>2</v>
      </c>
    </row>
    <row r="353" spans="1:21">
      <c r="A353">
        <v>1983</v>
      </c>
      <c r="B353">
        <v>5</v>
      </c>
      <c r="C353">
        <v>14</v>
      </c>
      <c r="D353">
        <v>2</v>
      </c>
      <c r="E353">
        <v>9</v>
      </c>
      <c r="F353">
        <v>4</v>
      </c>
      <c r="G353">
        <v>2</v>
      </c>
      <c r="O353">
        <v>1983</v>
      </c>
      <c r="P353">
        <v>5</v>
      </c>
      <c r="Q353">
        <v>14</v>
      </c>
      <c r="R353">
        <v>7</v>
      </c>
      <c r="S353">
        <v>9</v>
      </c>
      <c r="T353">
        <v>4</v>
      </c>
      <c r="U353">
        <v>2</v>
      </c>
    </row>
    <row r="354" spans="1:21">
      <c r="A354">
        <v>1983</v>
      </c>
      <c r="B354">
        <v>5</v>
      </c>
      <c r="C354">
        <v>15</v>
      </c>
      <c r="D354">
        <v>2</v>
      </c>
      <c r="E354">
        <v>5</v>
      </c>
      <c r="F354">
        <v>4</v>
      </c>
      <c r="G354">
        <v>2</v>
      </c>
      <c r="O354">
        <v>1983</v>
      </c>
      <c r="P354">
        <v>5</v>
      </c>
      <c r="Q354">
        <v>15</v>
      </c>
      <c r="R354">
        <v>3</v>
      </c>
      <c r="S354">
        <v>5</v>
      </c>
      <c r="T354">
        <v>4</v>
      </c>
      <c r="U354">
        <v>2</v>
      </c>
    </row>
    <row r="355" spans="1:21">
      <c r="A355">
        <v>1983</v>
      </c>
      <c r="B355">
        <v>5</v>
      </c>
      <c r="C355">
        <v>16</v>
      </c>
      <c r="D355">
        <v>2</v>
      </c>
      <c r="E355">
        <v>5</v>
      </c>
      <c r="F355">
        <v>4</v>
      </c>
      <c r="G355">
        <v>2</v>
      </c>
      <c r="O355">
        <v>1983</v>
      </c>
      <c r="P355">
        <v>5</v>
      </c>
      <c r="Q355">
        <v>16</v>
      </c>
      <c r="R355">
        <v>3</v>
      </c>
      <c r="S355">
        <v>5</v>
      </c>
      <c r="T355">
        <v>4</v>
      </c>
      <c r="U355">
        <v>2</v>
      </c>
    </row>
    <row r="356" spans="1:21">
      <c r="A356">
        <v>1983</v>
      </c>
      <c r="B356">
        <v>5</v>
      </c>
      <c r="C356">
        <v>17</v>
      </c>
      <c r="D356">
        <v>10</v>
      </c>
      <c r="E356">
        <v>6</v>
      </c>
      <c r="F356">
        <v>4</v>
      </c>
      <c r="G356">
        <v>2</v>
      </c>
      <c r="O356">
        <v>1983</v>
      </c>
      <c r="P356">
        <v>5</v>
      </c>
      <c r="Q356">
        <v>17</v>
      </c>
      <c r="R356">
        <v>7</v>
      </c>
      <c r="S356">
        <v>6</v>
      </c>
      <c r="T356">
        <v>4</v>
      </c>
      <c r="U356">
        <v>2</v>
      </c>
    </row>
    <row r="357" spans="1:21">
      <c r="A357">
        <v>1983</v>
      </c>
      <c r="B357">
        <v>5</v>
      </c>
      <c r="C357">
        <v>18</v>
      </c>
      <c r="D357">
        <v>10</v>
      </c>
      <c r="E357">
        <v>5</v>
      </c>
      <c r="F357">
        <v>4</v>
      </c>
      <c r="G357">
        <v>2</v>
      </c>
      <c r="O357">
        <v>1983</v>
      </c>
      <c r="P357">
        <v>5</v>
      </c>
      <c r="Q357">
        <v>18</v>
      </c>
      <c r="R357">
        <v>2</v>
      </c>
      <c r="S357">
        <v>5</v>
      </c>
      <c r="T357">
        <v>4</v>
      </c>
      <c r="U357">
        <v>2</v>
      </c>
    </row>
    <row r="358" spans="1:21">
      <c r="A358">
        <v>1983</v>
      </c>
      <c r="B358">
        <v>5</v>
      </c>
      <c r="C358">
        <v>19</v>
      </c>
      <c r="D358">
        <v>5</v>
      </c>
      <c r="E358">
        <v>5</v>
      </c>
      <c r="F358">
        <v>4</v>
      </c>
      <c r="G358">
        <v>2</v>
      </c>
      <c r="O358">
        <v>1983</v>
      </c>
      <c r="P358">
        <v>5</v>
      </c>
      <c r="Q358">
        <v>19</v>
      </c>
      <c r="R358">
        <v>2</v>
      </c>
      <c r="S358">
        <v>5</v>
      </c>
      <c r="T358">
        <v>4</v>
      </c>
      <c r="U358">
        <v>2</v>
      </c>
    </row>
    <row r="359" spans="1:21">
      <c r="A359">
        <v>1983</v>
      </c>
      <c r="B359">
        <v>5</v>
      </c>
      <c r="C359">
        <v>20</v>
      </c>
      <c r="D359">
        <v>2</v>
      </c>
      <c r="E359">
        <v>5</v>
      </c>
      <c r="F359">
        <v>4</v>
      </c>
      <c r="G359">
        <v>2</v>
      </c>
      <c r="O359">
        <v>1983</v>
      </c>
      <c r="P359">
        <v>5</v>
      </c>
      <c r="Q359">
        <v>20</v>
      </c>
      <c r="R359">
        <v>2</v>
      </c>
      <c r="S359">
        <v>5</v>
      </c>
      <c r="T359">
        <v>4</v>
      </c>
      <c r="U359">
        <v>2</v>
      </c>
    </row>
    <row r="360" spans="1:21">
      <c r="A360">
        <v>1983</v>
      </c>
      <c r="B360">
        <v>5</v>
      </c>
      <c r="C360">
        <v>21</v>
      </c>
      <c r="D360">
        <v>2</v>
      </c>
      <c r="E360">
        <v>5</v>
      </c>
      <c r="F360">
        <v>4</v>
      </c>
      <c r="G360">
        <v>2</v>
      </c>
      <c r="O360">
        <v>1983</v>
      </c>
      <c r="P360">
        <v>5</v>
      </c>
      <c r="Q360">
        <v>21</v>
      </c>
      <c r="R360">
        <v>2</v>
      </c>
      <c r="S360">
        <v>5</v>
      </c>
      <c r="T360">
        <v>4</v>
      </c>
      <c r="U360">
        <v>2</v>
      </c>
    </row>
    <row r="361" spans="1:21">
      <c r="A361">
        <v>1983</v>
      </c>
      <c r="B361">
        <v>5</v>
      </c>
      <c r="C361">
        <v>22</v>
      </c>
      <c r="D361">
        <v>5</v>
      </c>
      <c r="E361">
        <v>5</v>
      </c>
      <c r="F361">
        <v>4</v>
      </c>
      <c r="G361">
        <v>2</v>
      </c>
      <c r="O361">
        <v>1983</v>
      </c>
      <c r="P361">
        <v>5</v>
      </c>
      <c r="Q361">
        <v>22</v>
      </c>
      <c r="R361">
        <v>2</v>
      </c>
      <c r="S361">
        <v>5</v>
      </c>
      <c r="T361">
        <v>4</v>
      </c>
      <c r="U361">
        <v>2</v>
      </c>
    </row>
    <row r="362" spans="1:21">
      <c r="A362">
        <v>1983</v>
      </c>
      <c r="B362">
        <v>5</v>
      </c>
      <c r="C362">
        <v>23</v>
      </c>
      <c r="D362">
        <v>1</v>
      </c>
      <c r="E362">
        <v>5</v>
      </c>
      <c r="F362">
        <v>4</v>
      </c>
      <c r="G362">
        <v>2</v>
      </c>
      <c r="O362">
        <v>1983</v>
      </c>
      <c r="P362">
        <v>5</v>
      </c>
      <c r="Q362">
        <v>23</v>
      </c>
      <c r="R362">
        <v>2</v>
      </c>
      <c r="S362">
        <v>5</v>
      </c>
      <c r="T362">
        <v>4</v>
      </c>
      <c r="U362">
        <v>2</v>
      </c>
    </row>
    <row r="363" spans="1:21">
      <c r="A363">
        <v>1983</v>
      </c>
      <c r="B363">
        <v>5</v>
      </c>
      <c r="C363">
        <v>24</v>
      </c>
      <c r="D363">
        <v>1</v>
      </c>
      <c r="E363">
        <v>5</v>
      </c>
      <c r="F363">
        <v>4</v>
      </c>
      <c r="G363">
        <v>2</v>
      </c>
      <c r="O363">
        <v>1983</v>
      </c>
      <c r="P363">
        <v>5</v>
      </c>
      <c r="Q363">
        <v>24</v>
      </c>
      <c r="R363">
        <v>10</v>
      </c>
      <c r="S363">
        <v>5</v>
      </c>
      <c r="T363">
        <v>4</v>
      </c>
      <c r="U363">
        <v>2</v>
      </c>
    </row>
    <row r="364" spans="1:21">
      <c r="A364">
        <v>1983</v>
      </c>
      <c r="B364">
        <v>5</v>
      </c>
      <c r="C364">
        <v>25</v>
      </c>
      <c r="D364">
        <v>5</v>
      </c>
      <c r="E364">
        <v>5</v>
      </c>
      <c r="F364">
        <v>4</v>
      </c>
      <c r="G364">
        <v>1</v>
      </c>
      <c r="O364">
        <v>1983</v>
      </c>
      <c r="P364">
        <v>5</v>
      </c>
      <c r="Q364">
        <v>25</v>
      </c>
      <c r="R364">
        <v>10</v>
      </c>
      <c r="S364">
        <v>5</v>
      </c>
      <c r="T364">
        <v>4</v>
      </c>
      <c r="U364">
        <v>1</v>
      </c>
    </row>
    <row r="365" spans="1:21">
      <c r="A365">
        <v>1983</v>
      </c>
      <c r="B365">
        <v>5</v>
      </c>
      <c r="C365">
        <v>26</v>
      </c>
      <c r="D365">
        <v>5</v>
      </c>
      <c r="E365">
        <v>5</v>
      </c>
      <c r="F365">
        <v>4</v>
      </c>
      <c r="G365">
        <v>1</v>
      </c>
      <c r="O365">
        <v>1983</v>
      </c>
      <c r="P365">
        <v>5</v>
      </c>
      <c r="Q365">
        <v>26</v>
      </c>
      <c r="R365">
        <v>5</v>
      </c>
      <c r="S365">
        <v>5</v>
      </c>
      <c r="T365">
        <v>4</v>
      </c>
      <c r="U365">
        <v>1</v>
      </c>
    </row>
    <row r="366" spans="1:21">
      <c r="A366">
        <v>1983</v>
      </c>
      <c r="B366">
        <v>5</v>
      </c>
      <c r="C366">
        <v>27</v>
      </c>
      <c r="D366">
        <v>1</v>
      </c>
      <c r="E366">
        <v>6</v>
      </c>
      <c r="F366">
        <v>4</v>
      </c>
      <c r="G366">
        <v>1</v>
      </c>
      <c r="O366">
        <v>1983</v>
      </c>
      <c r="P366">
        <v>5</v>
      </c>
      <c r="Q366">
        <v>27</v>
      </c>
      <c r="R366">
        <v>2</v>
      </c>
      <c r="S366">
        <v>6</v>
      </c>
      <c r="T366">
        <v>4</v>
      </c>
      <c r="U366">
        <v>1</v>
      </c>
    </row>
    <row r="367" spans="1:21">
      <c r="A367">
        <v>1983</v>
      </c>
      <c r="B367">
        <v>5</v>
      </c>
      <c r="C367">
        <v>28</v>
      </c>
      <c r="D367">
        <v>2</v>
      </c>
      <c r="E367">
        <v>6</v>
      </c>
      <c r="F367">
        <v>4</v>
      </c>
      <c r="G367">
        <v>1</v>
      </c>
      <c r="O367">
        <v>1983</v>
      </c>
      <c r="P367">
        <v>5</v>
      </c>
      <c r="Q367">
        <v>28</v>
      </c>
      <c r="R367">
        <v>2</v>
      </c>
      <c r="S367">
        <v>6</v>
      </c>
      <c r="T367">
        <v>4</v>
      </c>
      <c r="U367">
        <v>1</v>
      </c>
    </row>
    <row r="368" spans="1:21">
      <c r="A368">
        <v>1983</v>
      </c>
      <c r="B368">
        <v>5</v>
      </c>
      <c r="C368">
        <v>29</v>
      </c>
      <c r="D368">
        <v>2</v>
      </c>
      <c r="E368">
        <v>5</v>
      </c>
      <c r="F368">
        <v>4</v>
      </c>
      <c r="G368">
        <v>1</v>
      </c>
      <c r="O368">
        <v>1983</v>
      </c>
      <c r="P368">
        <v>5</v>
      </c>
      <c r="Q368">
        <v>29</v>
      </c>
      <c r="R368">
        <v>5</v>
      </c>
      <c r="S368">
        <v>5</v>
      </c>
      <c r="T368">
        <v>4</v>
      </c>
      <c r="U368">
        <v>1</v>
      </c>
    </row>
    <row r="369" spans="1:21">
      <c r="A369">
        <v>1983</v>
      </c>
      <c r="B369">
        <v>5</v>
      </c>
      <c r="C369">
        <v>30</v>
      </c>
      <c r="D369">
        <v>2</v>
      </c>
      <c r="E369">
        <v>5</v>
      </c>
      <c r="F369">
        <v>4</v>
      </c>
      <c r="G369">
        <v>1</v>
      </c>
      <c r="O369">
        <v>1983</v>
      </c>
      <c r="P369">
        <v>5</v>
      </c>
      <c r="Q369">
        <v>30</v>
      </c>
      <c r="R369">
        <v>1</v>
      </c>
      <c r="S369">
        <v>5</v>
      </c>
      <c r="T369">
        <v>4</v>
      </c>
      <c r="U369">
        <v>1</v>
      </c>
    </row>
    <row r="370" spans="1:21">
      <c r="A370">
        <v>1983</v>
      </c>
      <c r="B370">
        <v>5</v>
      </c>
      <c r="C370">
        <v>31</v>
      </c>
      <c r="D370">
        <v>2</v>
      </c>
      <c r="E370">
        <v>5</v>
      </c>
      <c r="F370">
        <v>4</v>
      </c>
      <c r="G370">
        <v>1</v>
      </c>
      <c r="O370">
        <v>1983</v>
      </c>
      <c r="P370">
        <v>5</v>
      </c>
      <c r="Q370">
        <v>31</v>
      </c>
      <c r="R370">
        <v>1</v>
      </c>
      <c r="S370">
        <v>5</v>
      </c>
      <c r="T370">
        <v>4</v>
      </c>
      <c r="U370">
        <v>1</v>
      </c>
    </row>
    <row r="371" spans="1:21">
      <c r="A371">
        <v>1984</v>
      </c>
      <c r="B371">
        <v>3</v>
      </c>
      <c r="C371">
        <v>1</v>
      </c>
      <c r="D371">
        <v>9</v>
      </c>
      <c r="E371">
        <v>2</v>
      </c>
      <c r="F371">
        <v>6</v>
      </c>
      <c r="G371">
        <v>8</v>
      </c>
      <c r="O371">
        <v>1984</v>
      </c>
      <c r="P371">
        <v>3</v>
      </c>
      <c r="Q371">
        <v>1</v>
      </c>
      <c r="S371">
        <v>2</v>
      </c>
      <c r="T371">
        <v>6</v>
      </c>
      <c r="U371">
        <v>8</v>
      </c>
    </row>
    <row r="372" spans="1:21">
      <c r="A372">
        <v>1984</v>
      </c>
      <c r="B372">
        <v>3</v>
      </c>
      <c r="C372">
        <v>2</v>
      </c>
      <c r="D372">
        <v>6</v>
      </c>
      <c r="E372">
        <v>2</v>
      </c>
      <c r="F372">
        <v>6</v>
      </c>
      <c r="G372">
        <v>8</v>
      </c>
      <c r="O372">
        <v>1984</v>
      </c>
      <c r="P372">
        <v>3</v>
      </c>
      <c r="Q372">
        <v>2</v>
      </c>
      <c r="S372">
        <v>2</v>
      </c>
      <c r="T372">
        <v>6</v>
      </c>
      <c r="U372">
        <v>8</v>
      </c>
    </row>
    <row r="373" spans="1:21">
      <c r="A373">
        <v>1984</v>
      </c>
      <c r="B373">
        <v>3</v>
      </c>
      <c r="C373">
        <v>3</v>
      </c>
      <c r="D373">
        <v>8</v>
      </c>
      <c r="E373">
        <v>2</v>
      </c>
      <c r="F373">
        <v>6</v>
      </c>
      <c r="G373">
        <v>8</v>
      </c>
      <c r="O373">
        <v>1984</v>
      </c>
      <c r="P373">
        <v>3</v>
      </c>
      <c r="Q373">
        <v>3</v>
      </c>
      <c r="S373">
        <v>2</v>
      </c>
      <c r="T373">
        <v>6</v>
      </c>
      <c r="U373">
        <v>8</v>
      </c>
    </row>
    <row r="374" spans="1:21">
      <c r="A374">
        <v>1984</v>
      </c>
      <c r="B374">
        <v>3</v>
      </c>
      <c r="C374">
        <v>4</v>
      </c>
      <c r="D374">
        <v>8</v>
      </c>
      <c r="E374">
        <v>4</v>
      </c>
      <c r="F374">
        <v>6</v>
      </c>
      <c r="G374">
        <v>8</v>
      </c>
      <c r="O374">
        <v>1984</v>
      </c>
      <c r="P374">
        <v>3</v>
      </c>
      <c r="Q374">
        <v>4</v>
      </c>
      <c r="S374">
        <v>4</v>
      </c>
      <c r="T374">
        <v>6</v>
      </c>
      <c r="U374">
        <v>8</v>
      </c>
    </row>
    <row r="375" spans="1:21">
      <c r="A375">
        <v>1984</v>
      </c>
      <c r="B375">
        <v>3</v>
      </c>
      <c r="C375">
        <v>5</v>
      </c>
      <c r="D375">
        <v>8</v>
      </c>
      <c r="E375">
        <v>2</v>
      </c>
      <c r="F375">
        <v>6</v>
      </c>
      <c r="G375">
        <v>8</v>
      </c>
      <c r="O375">
        <v>1984</v>
      </c>
      <c r="P375">
        <v>3</v>
      </c>
      <c r="Q375">
        <v>5</v>
      </c>
      <c r="S375">
        <v>2</v>
      </c>
      <c r="T375">
        <v>6</v>
      </c>
      <c r="U375">
        <v>8</v>
      </c>
    </row>
    <row r="376" spans="1:21">
      <c r="A376">
        <v>1984</v>
      </c>
      <c r="B376">
        <v>3</v>
      </c>
      <c r="C376">
        <v>6</v>
      </c>
      <c r="D376">
        <v>6</v>
      </c>
      <c r="E376">
        <v>2</v>
      </c>
      <c r="F376">
        <v>5</v>
      </c>
      <c r="G376">
        <v>8</v>
      </c>
      <c r="O376">
        <v>1984</v>
      </c>
      <c r="P376">
        <v>3</v>
      </c>
      <c r="Q376">
        <v>6</v>
      </c>
      <c r="S376">
        <v>2</v>
      </c>
      <c r="T376">
        <v>5</v>
      </c>
      <c r="U376">
        <v>8</v>
      </c>
    </row>
    <row r="377" spans="1:21">
      <c r="A377">
        <v>1984</v>
      </c>
      <c r="B377">
        <v>3</v>
      </c>
      <c r="C377">
        <v>7</v>
      </c>
      <c r="D377">
        <v>6</v>
      </c>
      <c r="E377">
        <v>2</v>
      </c>
      <c r="F377">
        <v>5</v>
      </c>
      <c r="G377">
        <v>8</v>
      </c>
      <c r="O377">
        <v>1984</v>
      </c>
      <c r="P377">
        <v>3</v>
      </c>
      <c r="Q377">
        <v>7</v>
      </c>
      <c r="S377">
        <v>2</v>
      </c>
      <c r="T377">
        <v>5</v>
      </c>
      <c r="U377">
        <v>8</v>
      </c>
    </row>
    <row r="378" spans="1:21">
      <c r="A378">
        <v>1984</v>
      </c>
      <c r="B378">
        <v>3</v>
      </c>
      <c r="C378">
        <v>8</v>
      </c>
      <c r="D378">
        <v>8</v>
      </c>
      <c r="E378">
        <v>2</v>
      </c>
      <c r="F378">
        <v>5</v>
      </c>
      <c r="G378">
        <v>8</v>
      </c>
      <c r="O378">
        <v>1984</v>
      </c>
      <c r="P378">
        <v>3</v>
      </c>
      <c r="Q378">
        <v>8</v>
      </c>
      <c r="R378">
        <v>9</v>
      </c>
      <c r="S378">
        <v>2</v>
      </c>
      <c r="T378">
        <v>5</v>
      </c>
      <c r="U378">
        <v>8</v>
      </c>
    </row>
    <row r="379" spans="1:21">
      <c r="A379">
        <v>1984</v>
      </c>
      <c r="B379">
        <v>3</v>
      </c>
      <c r="C379">
        <v>9</v>
      </c>
      <c r="D379">
        <v>8</v>
      </c>
      <c r="E379">
        <v>2</v>
      </c>
      <c r="F379">
        <v>5</v>
      </c>
      <c r="G379">
        <v>8</v>
      </c>
      <c r="O379">
        <v>1984</v>
      </c>
      <c r="P379">
        <v>3</v>
      </c>
      <c r="Q379">
        <v>9</v>
      </c>
      <c r="R379">
        <v>6</v>
      </c>
      <c r="S379">
        <v>2</v>
      </c>
      <c r="T379">
        <v>5</v>
      </c>
      <c r="U379">
        <v>8</v>
      </c>
    </row>
    <row r="380" spans="1:21">
      <c r="A380">
        <v>1984</v>
      </c>
      <c r="B380">
        <v>3</v>
      </c>
      <c r="C380">
        <v>10</v>
      </c>
      <c r="D380">
        <v>6</v>
      </c>
      <c r="E380">
        <v>2</v>
      </c>
      <c r="F380">
        <v>6</v>
      </c>
      <c r="G380">
        <v>8</v>
      </c>
      <c r="O380">
        <v>1984</v>
      </c>
      <c r="P380">
        <v>3</v>
      </c>
      <c r="Q380">
        <v>10</v>
      </c>
      <c r="R380">
        <v>8</v>
      </c>
      <c r="S380">
        <v>2</v>
      </c>
      <c r="T380">
        <v>6</v>
      </c>
      <c r="U380">
        <v>8</v>
      </c>
    </row>
    <row r="381" spans="1:21">
      <c r="A381">
        <v>1984</v>
      </c>
      <c r="B381">
        <v>3</v>
      </c>
      <c r="C381">
        <v>11</v>
      </c>
      <c r="D381">
        <v>3</v>
      </c>
      <c r="E381">
        <v>2</v>
      </c>
      <c r="F381">
        <v>5</v>
      </c>
      <c r="G381">
        <v>8</v>
      </c>
      <c r="O381">
        <v>1984</v>
      </c>
      <c r="P381">
        <v>3</v>
      </c>
      <c r="Q381">
        <v>11</v>
      </c>
      <c r="R381">
        <v>8</v>
      </c>
      <c r="S381">
        <v>2</v>
      </c>
      <c r="T381">
        <v>5</v>
      </c>
      <c r="U381">
        <v>8</v>
      </c>
    </row>
    <row r="382" spans="1:21">
      <c r="A382">
        <v>1984</v>
      </c>
      <c r="B382">
        <v>3</v>
      </c>
      <c r="C382">
        <v>12</v>
      </c>
      <c r="D382">
        <v>3</v>
      </c>
      <c r="E382">
        <v>7</v>
      </c>
      <c r="F382">
        <v>7</v>
      </c>
      <c r="G382">
        <v>8</v>
      </c>
      <c r="O382">
        <v>1984</v>
      </c>
      <c r="P382">
        <v>3</v>
      </c>
      <c r="Q382">
        <v>12</v>
      </c>
      <c r="R382">
        <v>8</v>
      </c>
      <c r="S382">
        <v>7</v>
      </c>
      <c r="T382">
        <v>7</v>
      </c>
      <c r="U382">
        <v>8</v>
      </c>
    </row>
    <row r="383" spans="1:21">
      <c r="A383">
        <v>1984</v>
      </c>
      <c r="B383">
        <v>3</v>
      </c>
      <c r="C383">
        <v>13</v>
      </c>
      <c r="D383">
        <v>9</v>
      </c>
      <c r="E383">
        <v>7</v>
      </c>
      <c r="F383">
        <v>7</v>
      </c>
      <c r="G383">
        <v>8</v>
      </c>
      <c r="O383">
        <v>1984</v>
      </c>
      <c r="P383">
        <v>3</v>
      </c>
      <c r="Q383">
        <v>13</v>
      </c>
      <c r="R383">
        <v>6</v>
      </c>
      <c r="S383">
        <v>7</v>
      </c>
      <c r="T383">
        <v>7</v>
      </c>
      <c r="U383">
        <v>8</v>
      </c>
    </row>
    <row r="384" spans="1:21">
      <c r="A384">
        <v>1984</v>
      </c>
      <c r="B384">
        <v>3</v>
      </c>
      <c r="C384">
        <v>14</v>
      </c>
      <c r="D384">
        <v>9</v>
      </c>
      <c r="E384">
        <v>1</v>
      </c>
      <c r="F384">
        <v>7</v>
      </c>
      <c r="G384">
        <v>8</v>
      </c>
      <c r="O384">
        <v>1984</v>
      </c>
      <c r="P384">
        <v>3</v>
      </c>
      <c r="Q384">
        <v>14</v>
      </c>
      <c r="R384">
        <v>6</v>
      </c>
      <c r="S384">
        <v>1</v>
      </c>
      <c r="T384">
        <v>7</v>
      </c>
      <c r="U384">
        <v>8</v>
      </c>
    </row>
    <row r="385" spans="1:21">
      <c r="A385">
        <v>1984</v>
      </c>
      <c r="B385">
        <v>3</v>
      </c>
      <c r="C385">
        <v>15</v>
      </c>
      <c r="D385">
        <v>8</v>
      </c>
      <c r="E385">
        <v>1</v>
      </c>
      <c r="F385">
        <v>7</v>
      </c>
      <c r="G385">
        <v>8</v>
      </c>
      <c r="O385">
        <v>1984</v>
      </c>
      <c r="P385">
        <v>3</v>
      </c>
      <c r="Q385">
        <v>15</v>
      </c>
      <c r="R385">
        <v>8</v>
      </c>
      <c r="S385">
        <v>1</v>
      </c>
      <c r="T385">
        <v>7</v>
      </c>
      <c r="U385">
        <v>8</v>
      </c>
    </row>
    <row r="386" spans="1:21">
      <c r="A386">
        <v>1984</v>
      </c>
      <c r="B386">
        <v>3</v>
      </c>
      <c r="C386">
        <v>16</v>
      </c>
      <c r="D386">
        <v>3</v>
      </c>
      <c r="E386">
        <v>3</v>
      </c>
      <c r="F386">
        <v>7</v>
      </c>
      <c r="G386">
        <v>8</v>
      </c>
      <c r="O386">
        <v>1984</v>
      </c>
      <c r="P386">
        <v>3</v>
      </c>
      <c r="Q386">
        <v>16</v>
      </c>
      <c r="R386">
        <v>8</v>
      </c>
      <c r="S386">
        <v>3</v>
      </c>
      <c r="T386">
        <v>7</v>
      </c>
      <c r="U386">
        <v>8</v>
      </c>
    </row>
    <row r="387" spans="1:21">
      <c r="A387">
        <v>1984</v>
      </c>
      <c r="B387">
        <v>3</v>
      </c>
      <c r="C387">
        <v>17</v>
      </c>
      <c r="D387">
        <v>3</v>
      </c>
      <c r="E387">
        <v>2</v>
      </c>
      <c r="F387">
        <v>7</v>
      </c>
      <c r="G387">
        <v>8</v>
      </c>
      <c r="O387">
        <v>1984</v>
      </c>
      <c r="P387">
        <v>3</v>
      </c>
      <c r="Q387">
        <v>17</v>
      </c>
      <c r="R387">
        <v>6</v>
      </c>
      <c r="S387">
        <v>2</v>
      </c>
      <c r="T387">
        <v>7</v>
      </c>
      <c r="U387">
        <v>8</v>
      </c>
    </row>
    <row r="388" spans="1:21">
      <c r="A388">
        <v>1984</v>
      </c>
      <c r="B388">
        <v>3</v>
      </c>
      <c r="C388">
        <v>18</v>
      </c>
      <c r="D388">
        <v>6</v>
      </c>
      <c r="E388">
        <v>3</v>
      </c>
      <c r="F388">
        <v>7</v>
      </c>
      <c r="G388">
        <v>8</v>
      </c>
      <c r="O388">
        <v>1984</v>
      </c>
      <c r="P388">
        <v>3</v>
      </c>
      <c r="Q388">
        <v>18</v>
      </c>
      <c r="R388">
        <v>3</v>
      </c>
      <c r="S388">
        <v>3</v>
      </c>
      <c r="T388">
        <v>7</v>
      </c>
      <c r="U388">
        <v>8</v>
      </c>
    </row>
    <row r="389" spans="1:21">
      <c r="A389">
        <v>1984</v>
      </c>
      <c r="B389">
        <v>3</v>
      </c>
      <c r="C389">
        <v>19</v>
      </c>
      <c r="D389">
        <v>6</v>
      </c>
      <c r="E389">
        <v>3</v>
      </c>
      <c r="F389">
        <v>7</v>
      </c>
      <c r="G389">
        <v>8</v>
      </c>
      <c r="O389">
        <v>1984</v>
      </c>
      <c r="P389">
        <v>3</v>
      </c>
      <c r="Q389">
        <v>19</v>
      </c>
      <c r="R389">
        <v>3</v>
      </c>
      <c r="S389">
        <v>3</v>
      </c>
      <c r="T389">
        <v>7</v>
      </c>
      <c r="U389">
        <v>8</v>
      </c>
    </row>
    <row r="390" spans="1:21">
      <c r="A390">
        <v>1984</v>
      </c>
      <c r="B390">
        <v>3</v>
      </c>
      <c r="C390">
        <v>20</v>
      </c>
      <c r="D390">
        <v>6</v>
      </c>
      <c r="E390">
        <v>3</v>
      </c>
      <c r="F390">
        <v>7</v>
      </c>
      <c r="G390">
        <v>8</v>
      </c>
      <c r="O390">
        <v>1984</v>
      </c>
      <c r="P390">
        <v>3</v>
      </c>
      <c r="Q390">
        <v>20</v>
      </c>
      <c r="R390">
        <v>9</v>
      </c>
      <c r="S390">
        <v>3</v>
      </c>
      <c r="T390">
        <v>7</v>
      </c>
      <c r="U390">
        <v>8</v>
      </c>
    </row>
    <row r="391" spans="1:21">
      <c r="A391">
        <v>1984</v>
      </c>
      <c r="B391">
        <v>3</v>
      </c>
      <c r="C391">
        <v>21</v>
      </c>
      <c r="D391">
        <v>6</v>
      </c>
      <c r="E391">
        <v>3</v>
      </c>
      <c r="F391">
        <v>7</v>
      </c>
      <c r="G391">
        <v>7</v>
      </c>
      <c r="O391">
        <v>1984</v>
      </c>
      <c r="P391">
        <v>3</v>
      </c>
      <c r="Q391">
        <v>21</v>
      </c>
      <c r="R391">
        <v>9</v>
      </c>
      <c r="S391">
        <v>3</v>
      </c>
      <c r="T391">
        <v>7</v>
      </c>
      <c r="U391">
        <v>7</v>
      </c>
    </row>
    <row r="392" spans="1:21">
      <c r="A392">
        <v>1984</v>
      </c>
      <c r="B392">
        <v>3</v>
      </c>
      <c r="C392">
        <v>22</v>
      </c>
      <c r="D392">
        <v>6</v>
      </c>
      <c r="E392">
        <v>3</v>
      </c>
      <c r="F392">
        <v>7</v>
      </c>
      <c r="G392">
        <v>7</v>
      </c>
      <c r="O392">
        <v>1984</v>
      </c>
      <c r="P392">
        <v>3</v>
      </c>
      <c r="Q392">
        <v>22</v>
      </c>
      <c r="R392">
        <v>8</v>
      </c>
      <c r="S392">
        <v>3</v>
      </c>
      <c r="T392">
        <v>7</v>
      </c>
      <c r="U392">
        <v>7</v>
      </c>
    </row>
    <row r="393" spans="1:21">
      <c r="A393">
        <v>1984</v>
      </c>
      <c r="B393">
        <v>3</v>
      </c>
      <c r="C393">
        <v>23</v>
      </c>
      <c r="D393">
        <v>6</v>
      </c>
      <c r="E393">
        <v>3</v>
      </c>
      <c r="F393">
        <v>7</v>
      </c>
      <c r="G393">
        <v>7</v>
      </c>
      <c r="O393">
        <v>1984</v>
      </c>
      <c r="P393">
        <v>3</v>
      </c>
      <c r="Q393">
        <v>23</v>
      </c>
      <c r="R393">
        <v>3</v>
      </c>
      <c r="S393">
        <v>3</v>
      </c>
      <c r="T393">
        <v>7</v>
      </c>
      <c r="U393">
        <v>7</v>
      </c>
    </row>
    <row r="394" spans="1:21">
      <c r="A394">
        <v>1984</v>
      </c>
      <c r="B394">
        <v>3</v>
      </c>
      <c r="C394">
        <v>24</v>
      </c>
      <c r="D394">
        <v>8</v>
      </c>
      <c r="E394">
        <v>3</v>
      </c>
      <c r="F394">
        <v>5</v>
      </c>
      <c r="G394">
        <v>7</v>
      </c>
      <c r="O394">
        <v>1984</v>
      </c>
      <c r="P394">
        <v>3</v>
      </c>
      <c r="Q394">
        <v>24</v>
      </c>
      <c r="R394">
        <v>3</v>
      </c>
      <c r="S394">
        <v>3</v>
      </c>
      <c r="T394">
        <v>5</v>
      </c>
      <c r="U394">
        <v>7</v>
      </c>
    </row>
    <row r="395" spans="1:21">
      <c r="A395">
        <v>1984</v>
      </c>
      <c r="B395">
        <v>3</v>
      </c>
      <c r="C395">
        <v>25</v>
      </c>
      <c r="D395">
        <v>8</v>
      </c>
      <c r="E395">
        <v>3</v>
      </c>
      <c r="F395">
        <v>5</v>
      </c>
      <c r="G395">
        <v>7</v>
      </c>
      <c r="O395">
        <v>1984</v>
      </c>
      <c r="P395">
        <v>3</v>
      </c>
      <c r="Q395">
        <v>25</v>
      </c>
      <c r="R395">
        <v>6</v>
      </c>
      <c r="S395">
        <v>3</v>
      </c>
      <c r="T395">
        <v>5</v>
      </c>
      <c r="U395">
        <v>7</v>
      </c>
    </row>
    <row r="396" spans="1:21">
      <c r="A396">
        <v>1984</v>
      </c>
      <c r="B396">
        <v>3</v>
      </c>
      <c r="C396">
        <v>26</v>
      </c>
      <c r="D396">
        <v>6</v>
      </c>
      <c r="E396">
        <v>3</v>
      </c>
      <c r="F396">
        <v>7</v>
      </c>
      <c r="G396">
        <v>7</v>
      </c>
      <c r="O396">
        <v>1984</v>
      </c>
      <c r="P396">
        <v>3</v>
      </c>
      <c r="Q396">
        <v>26</v>
      </c>
      <c r="R396">
        <v>6</v>
      </c>
      <c r="S396">
        <v>3</v>
      </c>
      <c r="T396">
        <v>7</v>
      </c>
      <c r="U396">
        <v>7</v>
      </c>
    </row>
    <row r="397" spans="1:21">
      <c r="A397">
        <v>1984</v>
      </c>
      <c r="B397">
        <v>3</v>
      </c>
      <c r="C397">
        <v>27</v>
      </c>
      <c r="D397">
        <v>7</v>
      </c>
      <c r="E397">
        <v>7</v>
      </c>
      <c r="F397">
        <v>7</v>
      </c>
      <c r="G397">
        <v>7</v>
      </c>
      <c r="O397">
        <v>1984</v>
      </c>
      <c r="P397">
        <v>3</v>
      </c>
      <c r="Q397">
        <v>27</v>
      </c>
      <c r="R397">
        <v>6</v>
      </c>
      <c r="S397">
        <v>7</v>
      </c>
      <c r="T397">
        <v>7</v>
      </c>
      <c r="U397">
        <v>7</v>
      </c>
    </row>
    <row r="398" spans="1:21">
      <c r="A398">
        <v>1984</v>
      </c>
      <c r="B398">
        <v>3</v>
      </c>
      <c r="C398">
        <v>28</v>
      </c>
      <c r="D398">
        <v>8</v>
      </c>
      <c r="E398">
        <v>2</v>
      </c>
      <c r="F398">
        <v>7</v>
      </c>
      <c r="G398">
        <v>7</v>
      </c>
      <c r="O398">
        <v>1984</v>
      </c>
      <c r="P398">
        <v>3</v>
      </c>
      <c r="Q398">
        <v>28</v>
      </c>
      <c r="R398">
        <v>6</v>
      </c>
      <c r="S398">
        <v>2</v>
      </c>
      <c r="T398">
        <v>7</v>
      </c>
      <c r="U398">
        <v>7</v>
      </c>
    </row>
    <row r="399" spans="1:21">
      <c r="A399">
        <v>1984</v>
      </c>
      <c r="B399">
        <v>3</v>
      </c>
      <c r="C399">
        <v>29</v>
      </c>
      <c r="D399">
        <v>9</v>
      </c>
      <c r="E399">
        <v>3</v>
      </c>
      <c r="F399">
        <v>7</v>
      </c>
      <c r="G399">
        <v>7</v>
      </c>
      <c r="O399">
        <v>1984</v>
      </c>
      <c r="P399">
        <v>3</v>
      </c>
      <c r="Q399">
        <v>29</v>
      </c>
      <c r="R399">
        <v>6</v>
      </c>
      <c r="S399">
        <v>3</v>
      </c>
      <c r="T399">
        <v>7</v>
      </c>
      <c r="U399">
        <v>7</v>
      </c>
    </row>
    <row r="400" spans="1:21">
      <c r="A400">
        <v>1984</v>
      </c>
      <c r="B400">
        <v>3</v>
      </c>
      <c r="C400">
        <v>30</v>
      </c>
      <c r="D400">
        <v>9</v>
      </c>
      <c r="E400">
        <v>1</v>
      </c>
      <c r="F400">
        <v>5</v>
      </c>
      <c r="G400">
        <v>7</v>
      </c>
      <c r="O400">
        <v>1984</v>
      </c>
      <c r="P400">
        <v>3</v>
      </c>
      <c r="Q400">
        <v>30</v>
      </c>
      <c r="R400">
        <v>6</v>
      </c>
      <c r="S400">
        <v>1</v>
      </c>
      <c r="T400">
        <v>5</v>
      </c>
      <c r="U400">
        <v>7</v>
      </c>
    </row>
    <row r="401" spans="1:21">
      <c r="A401">
        <v>1984</v>
      </c>
      <c r="B401">
        <v>3</v>
      </c>
      <c r="C401">
        <v>31</v>
      </c>
      <c r="D401">
        <v>8</v>
      </c>
      <c r="E401">
        <v>1</v>
      </c>
      <c r="F401">
        <v>5</v>
      </c>
      <c r="G401">
        <v>7</v>
      </c>
      <c r="O401">
        <v>1984</v>
      </c>
      <c r="P401">
        <v>3</v>
      </c>
      <c r="Q401">
        <v>31</v>
      </c>
      <c r="R401">
        <v>8</v>
      </c>
      <c r="S401">
        <v>1</v>
      </c>
      <c r="T401">
        <v>5</v>
      </c>
      <c r="U401">
        <v>7</v>
      </c>
    </row>
    <row r="402" spans="1:21">
      <c r="A402">
        <v>1984</v>
      </c>
      <c r="B402">
        <v>4</v>
      </c>
      <c r="C402">
        <v>1</v>
      </c>
      <c r="D402">
        <v>3</v>
      </c>
      <c r="E402">
        <v>1</v>
      </c>
      <c r="F402">
        <v>5</v>
      </c>
      <c r="G402">
        <v>7</v>
      </c>
      <c r="O402">
        <v>1984</v>
      </c>
      <c r="P402">
        <v>4</v>
      </c>
      <c r="Q402">
        <v>1</v>
      </c>
      <c r="R402">
        <v>8</v>
      </c>
      <c r="S402">
        <v>1</v>
      </c>
      <c r="T402">
        <v>5</v>
      </c>
      <c r="U402">
        <v>7</v>
      </c>
    </row>
    <row r="403" spans="1:21">
      <c r="A403">
        <v>1984</v>
      </c>
      <c r="B403">
        <v>4</v>
      </c>
      <c r="C403">
        <v>2</v>
      </c>
      <c r="D403">
        <v>3</v>
      </c>
      <c r="E403">
        <v>1</v>
      </c>
      <c r="F403">
        <v>5</v>
      </c>
      <c r="G403">
        <v>4</v>
      </c>
      <c r="O403">
        <v>1984</v>
      </c>
      <c r="P403">
        <v>4</v>
      </c>
      <c r="Q403">
        <v>2</v>
      </c>
      <c r="R403">
        <v>6</v>
      </c>
      <c r="S403">
        <v>1</v>
      </c>
      <c r="T403">
        <v>5</v>
      </c>
      <c r="U403">
        <v>4</v>
      </c>
    </row>
    <row r="404" spans="1:21">
      <c r="A404">
        <v>1984</v>
      </c>
      <c r="B404">
        <v>4</v>
      </c>
      <c r="C404">
        <v>3</v>
      </c>
      <c r="D404">
        <v>9</v>
      </c>
      <c r="E404">
        <v>3</v>
      </c>
      <c r="F404">
        <v>5</v>
      </c>
      <c r="G404">
        <v>4</v>
      </c>
      <c r="O404">
        <v>1984</v>
      </c>
      <c r="P404">
        <v>4</v>
      </c>
      <c r="Q404">
        <v>3</v>
      </c>
      <c r="R404">
        <v>7</v>
      </c>
      <c r="S404">
        <v>3</v>
      </c>
      <c r="T404">
        <v>5</v>
      </c>
      <c r="U404">
        <v>4</v>
      </c>
    </row>
    <row r="405" spans="1:21">
      <c r="A405">
        <v>1984</v>
      </c>
      <c r="B405">
        <v>4</v>
      </c>
      <c r="C405">
        <v>4</v>
      </c>
      <c r="D405">
        <v>8</v>
      </c>
      <c r="E405">
        <v>8</v>
      </c>
      <c r="F405">
        <v>9</v>
      </c>
      <c r="G405">
        <v>4</v>
      </c>
      <c r="O405">
        <v>1984</v>
      </c>
      <c r="P405">
        <v>4</v>
      </c>
      <c r="Q405">
        <v>4</v>
      </c>
      <c r="R405">
        <v>8</v>
      </c>
      <c r="S405">
        <v>8</v>
      </c>
      <c r="T405">
        <v>9</v>
      </c>
      <c r="U405">
        <v>4</v>
      </c>
    </row>
    <row r="406" spans="1:21">
      <c r="A406">
        <v>1984</v>
      </c>
      <c r="B406">
        <v>4</v>
      </c>
      <c r="C406">
        <v>5</v>
      </c>
      <c r="D406">
        <v>7</v>
      </c>
      <c r="E406">
        <v>8</v>
      </c>
      <c r="F406">
        <v>9</v>
      </c>
      <c r="G406">
        <v>4</v>
      </c>
      <c r="O406">
        <v>1984</v>
      </c>
      <c r="P406">
        <v>4</v>
      </c>
      <c r="Q406">
        <v>5</v>
      </c>
      <c r="R406">
        <v>9</v>
      </c>
      <c r="S406">
        <v>8</v>
      </c>
      <c r="T406">
        <v>9</v>
      </c>
      <c r="U406">
        <v>4</v>
      </c>
    </row>
    <row r="407" spans="1:21">
      <c r="A407">
        <v>1984</v>
      </c>
      <c r="B407">
        <v>4</v>
      </c>
      <c r="C407">
        <v>6</v>
      </c>
      <c r="D407">
        <v>7</v>
      </c>
      <c r="E407">
        <v>8</v>
      </c>
      <c r="F407">
        <v>2</v>
      </c>
      <c r="G407">
        <v>4</v>
      </c>
      <c r="O407">
        <v>1984</v>
      </c>
      <c r="P407">
        <v>4</v>
      </c>
      <c r="Q407">
        <v>6</v>
      </c>
      <c r="R407">
        <v>9</v>
      </c>
      <c r="S407">
        <v>8</v>
      </c>
      <c r="T407">
        <v>2</v>
      </c>
      <c r="U407">
        <v>4</v>
      </c>
    </row>
    <row r="408" spans="1:21">
      <c r="A408">
        <v>1984</v>
      </c>
      <c r="B408">
        <v>4</v>
      </c>
      <c r="C408">
        <v>7</v>
      </c>
      <c r="D408">
        <v>6</v>
      </c>
      <c r="E408">
        <v>6</v>
      </c>
      <c r="F408">
        <v>2</v>
      </c>
      <c r="G408">
        <v>6</v>
      </c>
      <c r="O408">
        <v>1984</v>
      </c>
      <c r="P408">
        <v>4</v>
      </c>
      <c r="Q408">
        <v>7</v>
      </c>
      <c r="R408">
        <v>8</v>
      </c>
      <c r="S408">
        <v>6</v>
      </c>
      <c r="T408">
        <v>2</v>
      </c>
      <c r="U408">
        <v>6</v>
      </c>
    </row>
    <row r="409" spans="1:21">
      <c r="A409">
        <v>1984</v>
      </c>
      <c r="B409">
        <v>4</v>
      </c>
      <c r="C409">
        <v>8</v>
      </c>
      <c r="D409">
        <v>8</v>
      </c>
      <c r="E409">
        <v>8</v>
      </c>
      <c r="F409">
        <v>3</v>
      </c>
      <c r="G409">
        <v>6</v>
      </c>
      <c r="O409">
        <v>1984</v>
      </c>
      <c r="P409">
        <v>4</v>
      </c>
      <c r="Q409">
        <v>8</v>
      </c>
      <c r="R409">
        <v>3</v>
      </c>
      <c r="S409">
        <v>8</v>
      </c>
      <c r="T409">
        <v>3</v>
      </c>
      <c r="U409">
        <v>6</v>
      </c>
    </row>
    <row r="410" spans="1:21">
      <c r="A410">
        <v>1984</v>
      </c>
      <c r="B410">
        <v>4</v>
      </c>
      <c r="C410">
        <v>9</v>
      </c>
      <c r="D410">
        <v>8</v>
      </c>
      <c r="E410">
        <v>1</v>
      </c>
      <c r="F410">
        <v>3</v>
      </c>
      <c r="G410">
        <v>4</v>
      </c>
      <c r="O410">
        <v>1984</v>
      </c>
      <c r="P410">
        <v>4</v>
      </c>
      <c r="Q410">
        <v>9</v>
      </c>
      <c r="R410">
        <v>3</v>
      </c>
      <c r="S410">
        <v>1</v>
      </c>
      <c r="T410">
        <v>3</v>
      </c>
      <c r="U410">
        <v>4</v>
      </c>
    </row>
    <row r="411" spans="1:21">
      <c r="A411">
        <v>1984</v>
      </c>
      <c r="B411">
        <v>4</v>
      </c>
      <c r="C411">
        <v>10</v>
      </c>
      <c r="D411">
        <v>7</v>
      </c>
      <c r="E411">
        <v>7</v>
      </c>
      <c r="F411">
        <v>6</v>
      </c>
      <c r="G411">
        <v>4</v>
      </c>
      <c r="O411">
        <v>1984</v>
      </c>
      <c r="P411">
        <v>4</v>
      </c>
      <c r="Q411">
        <v>10</v>
      </c>
      <c r="R411">
        <v>9</v>
      </c>
      <c r="S411">
        <v>7</v>
      </c>
      <c r="T411">
        <v>6</v>
      </c>
      <c r="U411">
        <v>4</v>
      </c>
    </row>
    <row r="412" spans="1:21">
      <c r="A412">
        <v>1984</v>
      </c>
      <c r="B412">
        <v>4</v>
      </c>
      <c r="C412">
        <v>11</v>
      </c>
      <c r="D412">
        <v>11</v>
      </c>
      <c r="E412">
        <v>7</v>
      </c>
      <c r="F412">
        <v>6</v>
      </c>
      <c r="G412">
        <v>4</v>
      </c>
      <c r="O412">
        <v>1984</v>
      </c>
      <c r="P412">
        <v>4</v>
      </c>
      <c r="Q412">
        <v>11</v>
      </c>
      <c r="R412">
        <v>8</v>
      </c>
      <c r="S412">
        <v>7</v>
      </c>
      <c r="T412">
        <v>6</v>
      </c>
      <c r="U412">
        <v>4</v>
      </c>
    </row>
    <row r="413" spans="1:21">
      <c r="A413">
        <v>1984</v>
      </c>
      <c r="B413">
        <v>4</v>
      </c>
      <c r="C413">
        <v>12</v>
      </c>
      <c r="D413">
        <v>11</v>
      </c>
      <c r="E413">
        <v>3</v>
      </c>
      <c r="F413">
        <v>6</v>
      </c>
      <c r="G413">
        <v>4</v>
      </c>
      <c r="O413">
        <v>1984</v>
      </c>
      <c r="P413">
        <v>4</v>
      </c>
      <c r="Q413">
        <v>12</v>
      </c>
      <c r="R413">
        <v>7</v>
      </c>
      <c r="S413">
        <v>3</v>
      </c>
      <c r="T413">
        <v>6</v>
      </c>
      <c r="U413">
        <v>4</v>
      </c>
    </row>
    <row r="414" spans="1:21">
      <c r="A414">
        <v>1984</v>
      </c>
      <c r="B414">
        <v>4</v>
      </c>
      <c r="C414">
        <v>13</v>
      </c>
      <c r="D414">
        <v>9</v>
      </c>
      <c r="E414">
        <v>3</v>
      </c>
      <c r="F414">
        <v>3</v>
      </c>
      <c r="G414">
        <v>4</v>
      </c>
      <c r="O414">
        <v>1984</v>
      </c>
      <c r="P414">
        <v>4</v>
      </c>
      <c r="Q414">
        <v>13</v>
      </c>
      <c r="R414">
        <v>7</v>
      </c>
      <c r="S414">
        <v>3</v>
      </c>
      <c r="T414">
        <v>3</v>
      </c>
      <c r="U414">
        <v>4</v>
      </c>
    </row>
    <row r="415" spans="1:21">
      <c r="A415">
        <v>1984</v>
      </c>
      <c r="B415">
        <v>4</v>
      </c>
      <c r="C415">
        <v>14</v>
      </c>
      <c r="D415">
        <v>9</v>
      </c>
      <c r="E415">
        <v>3</v>
      </c>
      <c r="F415">
        <v>3</v>
      </c>
      <c r="G415">
        <v>4</v>
      </c>
      <c r="O415">
        <v>1984</v>
      </c>
      <c r="P415">
        <v>4</v>
      </c>
      <c r="Q415">
        <v>14</v>
      </c>
      <c r="R415">
        <v>6</v>
      </c>
      <c r="S415">
        <v>3</v>
      </c>
      <c r="T415">
        <v>3</v>
      </c>
      <c r="U415">
        <v>4</v>
      </c>
    </row>
    <row r="416" spans="1:21">
      <c r="A416">
        <v>1984</v>
      </c>
      <c r="B416">
        <v>4</v>
      </c>
      <c r="C416">
        <v>15</v>
      </c>
      <c r="D416">
        <v>7</v>
      </c>
      <c r="E416">
        <v>8</v>
      </c>
      <c r="F416">
        <v>3</v>
      </c>
      <c r="G416">
        <v>4</v>
      </c>
      <c r="O416">
        <v>1984</v>
      </c>
      <c r="P416">
        <v>4</v>
      </c>
      <c r="Q416">
        <v>15</v>
      </c>
      <c r="R416">
        <v>8</v>
      </c>
      <c r="S416">
        <v>8</v>
      </c>
      <c r="T416">
        <v>3</v>
      </c>
      <c r="U416">
        <v>4</v>
      </c>
    </row>
    <row r="417" spans="1:21">
      <c r="A417">
        <v>1984</v>
      </c>
      <c r="B417">
        <v>4</v>
      </c>
      <c r="C417">
        <v>16</v>
      </c>
      <c r="D417">
        <v>7</v>
      </c>
      <c r="E417">
        <v>8</v>
      </c>
      <c r="F417">
        <v>3</v>
      </c>
      <c r="G417">
        <v>4</v>
      </c>
      <c r="O417">
        <v>1984</v>
      </c>
      <c r="P417">
        <v>4</v>
      </c>
      <c r="Q417">
        <v>16</v>
      </c>
      <c r="R417">
        <v>8</v>
      </c>
      <c r="S417">
        <v>8</v>
      </c>
      <c r="T417">
        <v>3</v>
      </c>
      <c r="U417">
        <v>4</v>
      </c>
    </row>
    <row r="418" spans="1:21">
      <c r="A418">
        <v>1984</v>
      </c>
      <c r="B418">
        <v>4</v>
      </c>
      <c r="C418">
        <v>17</v>
      </c>
      <c r="D418">
        <v>7</v>
      </c>
      <c r="E418">
        <v>6</v>
      </c>
      <c r="F418">
        <v>5</v>
      </c>
      <c r="G418">
        <v>6</v>
      </c>
      <c r="O418">
        <v>1984</v>
      </c>
      <c r="P418">
        <v>4</v>
      </c>
      <c r="Q418">
        <v>17</v>
      </c>
      <c r="R418">
        <v>7</v>
      </c>
      <c r="S418">
        <v>6</v>
      </c>
      <c r="T418">
        <v>5</v>
      </c>
      <c r="U418">
        <v>6</v>
      </c>
    </row>
    <row r="419" spans="1:21">
      <c r="A419">
        <v>1984</v>
      </c>
      <c r="B419">
        <v>4</v>
      </c>
      <c r="C419">
        <v>18</v>
      </c>
      <c r="D419">
        <v>7</v>
      </c>
      <c r="E419">
        <v>6</v>
      </c>
      <c r="F419">
        <v>2</v>
      </c>
      <c r="G419">
        <v>6</v>
      </c>
      <c r="O419">
        <v>1984</v>
      </c>
      <c r="P419">
        <v>4</v>
      </c>
      <c r="Q419">
        <v>18</v>
      </c>
      <c r="R419">
        <v>11</v>
      </c>
      <c r="S419">
        <v>6</v>
      </c>
      <c r="T419">
        <v>2</v>
      </c>
      <c r="U419">
        <v>6</v>
      </c>
    </row>
    <row r="420" spans="1:21">
      <c r="A420">
        <v>1984</v>
      </c>
      <c r="B420">
        <v>4</v>
      </c>
      <c r="C420">
        <v>19</v>
      </c>
      <c r="D420">
        <v>6</v>
      </c>
      <c r="E420">
        <v>6</v>
      </c>
      <c r="F420">
        <v>2</v>
      </c>
      <c r="G420">
        <v>6</v>
      </c>
      <c r="O420">
        <v>1984</v>
      </c>
      <c r="P420">
        <v>4</v>
      </c>
      <c r="Q420">
        <v>19</v>
      </c>
      <c r="R420">
        <v>11</v>
      </c>
      <c r="S420">
        <v>6</v>
      </c>
      <c r="T420">
        <v>2</v>
      </c>
      <c r="U420">
        <v>6</v>
      </c>
    </row>
    <row r="421" spans="1:21">
      <c r="A421">
        <v>1984</v>
      </c>
      <c r="B421">
        <v>4</v>
      </c>
      <c r="C421">
        <v>20</v>
      </c>
      <c r="D421">
        <v>6</v>
      </c>
      <c r="E421">
        <v>6</v>
      </c>
      <c r="F421">
        <v>2</v>
      </c>
      <c r="G421">
        <v>6</v>
      </c>
      <c r="O421">
        <v>1984</v>
      </c>
      <c r="P421">
        <v>4</v>
      </c>
      <c r="Q421">
        <v>20</v>
      </c>
      <c r="R421">
        <v>9</v>
      </c>
      <c r="S421">
        <v>6</v>
      </c>
      <c r="T421">
        <v>2</v>
      </c>
      <c r="U421">
        <v>6</v>
      </c>
    </row>
    <row r="422" spans="1:21">
      <c r="A422">
        <v>1984</v>
      </c>
      <c r="B422">
        <v>4</v>
      </c>
      <c r="C422">
        <v>21</v>
      </c>
      <c r="D422">
        <v>4</v>
      </c>
      <c r="E422">
        <v>6</v>
      </c>
      <c r="F422">
        <v>9</v>
      </c>
      <c r="G422">
        <v>6</v>
      </c>
      <c r="O422">
        <v>1984</v>
      </c>
      <c r="P422">
        <v>4</v>
      </c>
      <c r="Q422">
        <v>21</v>
      </c>
      <c r="R422">
        <v>9</v>
      </c>
      <c r="S422">
        <v>6</v>
      </c>
      <c r="T422">
        <v>9</v>
      </c>
      <c r="U422">
        <v>6</v>
      </c>
    </row>
    <row r="423" spans="1:21">
      <c r="A423">
        <v>1984</v>
      </c>
      <c r="B423">
        <v>4</v>
      </c>
      <c r="C423">
        <v>22</v>
      </c>
      <c r="D423">
        <v>4</v>
      </c>
      <c r="E423">
        <v>6</v>
      </c>
      <c r="F423">
        <v>9</v>
      </c>
      <c r="G423">
        <v>2</v>
      </c>
      <c r="O423">
        <v>1984</v>
      </c>
      <c r="P423">
        <v>4</v>
      </c>
      <c r="Q423">
        <v>22</v>
      </c>
      <c r="R423">
        <v>7</v>
      </c>
      <c r="S423">
        <v>6</v>
      </c>
      <c r="T423">
        <v>9</v>
      </c>
      <c r="U423">
        <v>2</v>
      </c>
    </row>
    <row r="424" spans="1:21">
      <c r="A424">
        <v>1984</v>
      </c>
      <c r="B424">
        <v>4</v>
      </c>
      <c r="C424">
        <v>23</v>
      </c>
      <c r="D424">
        <v>4</v>
      </c>
      <c r="E424">
        <v>8</v>
      </c>
      <c r="F424">
        <v>9</v>
      </c>
      <c r="G424">
        <v>2</v>
      </c>
      <c r="O424">
        <v>1984</v>
      </c>
      <c r="P424">
        <v>4</v>
      </c>
      <c r="Q424">
        <v>23</v>
      </c>
      <c r="R424">
        <v>7</v>
      </c>
      <c r="S424">
        <v>8</v>
      </c>
      <c r="T424">
        <v>9</v>
      </c>
      <c r="U424">
        <v>2</v>
      </c>
    </row>
    <row r="425" spans="1:21">
      <c r="A425">
        <v>1984</v>
      </c>
      <c r="B425">
        <v>4</v>
      </c>
      <c r="C425">
        <v>24</v>
      </c>
      <c r="D425">
        <v>11</v>
      </c>
      <c r="E425">
        <v>6</v>
      </c>
      <c r="F425">
        <v>9</v>
      </c>
      <c r="G425">
        <v>2</v>
      </c>
      <c r="O425">
        <v>1984</v>
      </c>
      <c r="P425">
        <v>4</v>
      </c>
      <c r="Q425">
        <v>24</v>
      </c>
      <c r="R425">
        <v>7</v>
      </c>
      <c r="S425">
        <v>6</v>
      </c>
      <c r="T425">
        <v>9</v>
      </c>
      <c r="U425">
        <v>2</v>
      </c>
    </row>
    <row r="426" spans="1:21">
      <c r="A426">
        <v>1984</v>
      </c>
      <c r="B426">
        <v>4</v>
      </c>
      <c r="C426">
        <v>25</v>
      </c>
      <c r="D426">
        <v>11</v>
      </c>
      <c r="E426">
        <v>6</v>
      </c>
      <c r="F426">
        <v>2</v>
      </c>
      <c r="G426">
        <v>2</v>
      </c>
      <c r="O426">
        <v>1984</v>
      </c>
      <c r="P426">
        <v>4</v>
      </c>
      <c r="Q426">
        <v>25</v>
      </c>
      <c r="R426">
        <v>7</v>
      </c>
      <c r="S426">
        <v>6</v>
      </c>
      <c r="T426">
        <v>2</v>
      </c>
      <c r="U426">
        <v>2</v>
      </c>
    </row>
    <row r="427" spans="1:21">
      <c r="A427">
        <v>1984</v>
      </c>
      <c r="B427">
        <v>4</v>
      </c>
      <c r="C427">
        <v>26</v>
      </c>
      <c r="D427">
        <v>7</v>
      </c>
      <c r="E427">
        <v>6</v>
      </c>
      <c r="F427">
        <v>4</v>
      </c>
      <c r="G427">
        <v>2</v>
      </c>
      <c r="O427">
        <v>1984</v>
      </c>
      <c r="P427">
        <v>4</v>
      </c>
      <c r="Q427">
        <v>26</v>
      </c>
      <c r="R427">
        <v>6</v>
      </c>
      <c r="S427">
        <v>6</v>
      </c>
      <c r="T427">
        <v>4</v>
      </c>
      <c r="U427">
        <v>2</v>
      </c>
    </row>
    <row r="428" spans="1:21">
      <c r="A428">
        <v>1984</v>
      </c>
      <c r="B428">
        <v>4</v>
      </c>
      <c r="C428">
        <v>27</v>
      </c>
      <c r="D428">
        <v>6</v>
      </c>
      <c r="E428">
        <v>6</v>
      </c>
      <c r="F428">
        <v>4</v>
      </c>
      <c r="G428">
        <v>2</v>
      </c>
      <c r="O428">
        <v>1984</v>
      </c>
      <c r="P428">
        <v>4</v>
      </c>
      <c r="Q428">
        <v>27</v>
      </c>
      <c r="R428">
        <v>6</v>
      </c>
      <c r="S428">
        <v>6</v>
      </c>
      <c r="T428">
        <v>4</v>
      </c>
      <c r="U428">
        <v>2</v>
      </c>
    </row>
    <row r="429" spans="1:21">
      <c r="A429">
        <v>1984</v>
      </c>
      <c r="B429">
        <v>4</v>
      </c>
      <c r="C429">
        <v>28</v>
      </c>
      <c r="D429">
        <v>10</v>
      </c>
      <c r="E429">
        <v>6</v>
      </c>
      <c r="F429">
        <v>9</v>
      </c>
      <c r="G429">
        <v>2</v>
      </c>
      <c r="O429">
        <v>1984</v>
      </c>
      <c r="P429">
        <v>4</v>
      </c>
      <c r="Q429">
        <v>28</v>
      </c>
      <c r="R429">
        <v>4</v>
      </c>
      <c r="S429">
        <v>6</v>
      </c>
      <c r="T429">
        <v>9</v>
      </c>
      <c r="U429">
        <v>2</v>
      </c>
    </row>
    <row r="430" spans="1:21">
      <c r="A430">
        <v>1984</v>
      </c>
      <c r="B430">
        <v>4</v>
      </c>
      <c r="C430">
        <v>29</v>
      </c>
      <c r="D430">
        <v>10</v>
      </c>
      <c r="E430">
        <v>6</v>
      </c>
      <c r="F430">
        <v>4</v>
      </c>
      <c r="G430">
        <v>2</v>
      </c>
      <c r="O430">
        <v>1984</v>
      </c>
      <c r="P430">
        <v>4</v>
      </c>
      <c r="Q430">
        <v>29</v>
      </c>
      <c r="R430">
        <v>4</v>
      </c>
      <c r="S430">
        <v>6</v>
      </c>
      <c r="T430">
        <v>4</v>
      </c>
      <c r="U430">
        <v>2</v>
      </c>
    </row>
    <row r="431" spans="1:21">
      <c r="A431">
        <v>1984</v>
      </c>
      <c r="B431">
        <v>4</v>
      </c>
      <c r="C431">
        <v>30</v>
      </c>
      <c r="D431">
        <v>10</v>
      </c>
      <c r="E431">
        <v>5</v>
      </c>
      <c r="F431">
        <v>4</v>
      </c>
      <c r="G431">
        <v>2</v>
      </c>
      <c r="O431">
        <v>1984</v>
      </c>
      <c r="P431">
        <v>4</v>
      </c>
      <c r="Q431">
        <v>30</v>
      </c>
      <c r="R431">
        <v>4</v>
      </c>
      <c r="S431">
        <v>5</v>
      </c>
      <c r="T431">
        <v>4</v>
      </c>
      <c r="U431">
        <v>2</v>
      </c>
    </row>
    <row r="432" spans="1:21">
      <c r="A432">
        <v>1984</v>
      </c>
      <c r="B432">
        <v>5</v>
      </c>
      <c r="C432">
        <v>1</v>
      </c>
      <c r="D432">
        <v>10</v>
      </c>
      <c r="E432">
        <v>5</v>
      </c>
      <c r="F432">
        <v>4</v>
      </c>
      <c r="G432">
        <v>2</v>
      </c>
      <c r="O432">
        <v>1984</v>
      </c>
      <c r="P432">
        <v>5</v>
      </c>
      <c r="Q432">
        <v>1</v>
      </c>
      <c r="R432">
        <v>11</v>
      </c>
      <c r="S432">
        <v>5</v>
      </c>
      <c r="T432">
        <v>4</v>
      </c>
      <c r="U432">
        <v>2</v>
      </c>
    </row>
    <row r="433" spans="1:21">
      <c r="A433">
        <v>1984</v>
      </c>
      <c r="B433">
        <v>5</v>
      </c>
      <c r="C433">
        <v>2</v>
      </c>
      <c r="D433">
        <v>2</v>
      </c>
      <c r="E433">
        <v>5</v>
      </c>
      <c r="F433">
        <v>4</v>
      </c>
      <c r="G433">
        <v>2</v>
      </c>
      <c r="O433">
        <v>1984</v>
      </c>
      <c r="P433">
        <v>5</v>
      </c>
      <c r="Q433">
        <v>2</v>
      </c>
      <c r="R433">
        <v>11</v>
      </c>
      <c r="S433">
        <v>5</v>
      </c>
      <c r="T433">
        <v>4</v>
      </c>
      <c r="U433">
        <v>2</v>
      </c>
    </row>
    <row r="434" spans="1:21">
      <c r="A434">
        <v>1984</v>
      </c>
      <c r="B434">
        <v>5</v>
      </c>
      <c r="C434">
        <v>3</v>
      </c>
      <c r="D434">
        <v>2</v>
      </c>
      <c r="E434">
        <v>5</v>
      </c>
      <c r="F434">
        <v>4</v>
      </c>
      <c r="G434">
        <v>2</v>
      </c>
      <c r="O434">
        <v>1984</v>
      </c>
      <c r="P434">
        <v>5</v>
      </c>
      <c r="Q434">
        <v>3</v>
      </c>
      <c r="R434">
        <v>7</v>
      </c>
      <c r="S434">
        <v>5</v>
      </c>
      <c r="T434">
        <v>4</v>
      </c>
      <c r="U434">
        <v>2</v>
      </c>
    </row>
    <row r="435" spans="1:21">
      <c r="A435">
        <v>1984</v>
      </c>
      <c r="B435">
        <v>5</v>
      </c>
      <c r="C435">
        <v>4</v>
      </c>
      <c r="D435">
        <v>2</v>
      </c>
      <c r="E435">
        <v>5</v>
      </c>
      <c r="F435">
        <v>4</v>
      </c>
      <c r="G435">
        <v>2</v>
      </c>
      <c r="O435">
        <v>1984</v>
      </c>
      <c r="P435">
        <v>5</v>
      </c>
      <c r="Q435">
        <v>4</v>
      </c>
      <c r="R435">
        <v>6</v>
      </c>
      <c r="S435">
        <v>5</v>
      </c>
      <c r="T435">
        <v>4</v>
      </c>
      <c r="U435">
        <v>2</v>
      </c>
    </row>
    <row r="436" spans="1:21">
      <c r="A436">
        <v>1984</v>
      </c>
      <c r="B436">
        <v>5</v>
      </c>
      <c r="C436">
        <v>5</v>
      </c>
      <c r="D436">
        <v>2</v>
      </c>
      <c r="E436">
        <v>5</v>
      </c>
      <c r="F436">
        <v>4</v>
      </c>
      <c r="G436">
        <v>2</v>
      </c>
      <c r="O436">
        <v>1984</v>
      </c>
      <c r="P436">
        <v>5</v>
      </c>
      <c r="Q436">
        <v>5</v>
      </c>
      <c r="R436">
        <v>10</v>
      </c>
      <c r="S436">
        <v>5</v>
      </c>
      <c r="T436">
        <v>4</v>
      </c>
      <c r="U436">
        <v>2</v>
      </c>
    </row>
    <row r="437" spans="1:21">
      <c r="A437">
        <v>1984</v>
      </c>
      <c r="B437">
        <v>5</v>
      </c>
      <c r="C437">
        <v>6</v>
      </c>
      <c r="D437">
        <v>2</v>
      </c>
      <c r="E437">
        <v>5</v>
      </c>
      <c r="F437">
        <v>4</v>
      </c>
      <c r="G437">
        <v>2</v>
      </c>
      <c r="O437">
        <v>1984</v>
      </c>
      <c r="P437">
        <v>5</v>
      </c>
      <c r="Q437">
        <v>6</v>
      </c>
      <c r="R437">
        <v>10</v>
      </c>
      <c r="S437">
        <v>5</v>
      </c>
      <c r="T437">
        <v>4</v>
      </c>
      <c r="U437">
        <v>2</v>
      </c>
    </row>
    <row r="438" spans="1:21">
      <c r="A438">
        <v>1984</v>
      </c>
      <c r="B438">
        <v>5</v>
      </c>
      <c r="C438">
        <v>7</v>
      </c>
      <c r="D438">
        <v>2</v>
      </c>
      <c r="E438">
        <v>5</v>
      </c>
      <c r="F438">
        <v>4</v>
      </c>
      <c r="G438">
        <v>2</v>
      </c>
      <c r="O438">
        <v>1984</v>
      </c>
      <c r="P438">
        <v>5</v>
      </c>
      <c r="Q438">
        <v>7</v>
      </c>
      <c r="R438">
        <v>10</v>
      </c>
      <c r="S438">
        <v>5</v>
      </c>
      <c r="T438">
        <v>4</v>
      </c>
      <c r="U438">
        <v>2</v>
      </c>
    </row>
    <row r="439" spans="1:21">
      <c r="A439">
        <v>1984</v>
      </c>
      <c r="B439">
        <v>5</v>
      </c>
      <c r="C439">
        <v>8</v>
      </c>
      <c r="D439">
        <v>1</v>
      </c>
      <c r="E439">
        <v>5</v>
      </c>
      <c r="F439">
        <v>4</v>
      </c>
      <c r="G439">
        <v>1</v>
      </c>
      <c r="O439">
        <v>1984</v>
      </c>
      <c r="P439">
        <v>5</v>
      </c>
      <c r="Q439">
        <v>8</v>
      </c>
      <c r="R439">
        <v>10</v>
      </c>
      <c r="S439">
        <v>5</v>
      </c>
      <c r="T439">
        <v>4</v>
      </c>
      <c r="U439">
        <v>1</v>
      </c>
    </row>
    <row r="440" spans="1:21">
      <c r="A440">
        <v>1984</v>
      </c>
      <c r="B440">
        <v>5</v>
      </c>
      <c r="C440">
        <v>9</v>
      </c>
      <c r="D440">
        <v>1</v>
      </c>
      <c r="E440">
        <v>5</v>
      </c>
      <c r="F440">
        <v>4</v>
      </c>
      <c r="G440">
        <v>1</v>
      </c>
      <c r="O440">
        <v>1984</v>
      </c>
      <c r="P440">
        <v>5</v>
      </c>
      <c r="Q440">
        <v>9</v>
      </c>
      <c r="R440">
        <v>2</v>
      </c>
      <c r="S440">
        <v>5</v>
      </c>
      <c r="T440">
        <v>4</v>
      </c>
      <c r="U440">
        <v>1</v>
      </c>
    </row>
    <row r="441" spans="1:21">
      <c r="A441">
        <v>1984</v>
      </c>
      <c r="B441">
        <v>5</v>
      </c>
      <c r="C441">
        <v>10</v>
      </c>
      <c r="D441">
        <v>1</v>
      </c>
      <c r="E441">
        <v>6</v>
      </c>
      <c r="F441">
        <v>4</v>
      </c>
      <c r="G441">
        <v>1</v>
      </c>
      <c r="O441">
        <v>1984</v>
      </c>
      <c r="P441">
        <v>5</v>
      </c>
      <c r="Q441">
        <v>10</v>
      </c>
      <c r="R441">
        <v>2</v>
      </c>
      <c r="S441">
        <v>6</v>
      </c>
      <c r="T441">
        <v>4</v>
      </c>
      <c r="U441">
        <v>1</v>
      </c>
    </row>
    <row r="442" spans="1:21">
      <c r="A442">
        <v>1984</v>
      </c>
      <c r="B442">
        <v>5</v>
      </c>
      <c r="C442">
        <v>11</v>
      </c>
      <c r="D442">
        <v>1</v>
      </c>
      <c r="E442">
        <v>6</v>
      </c>
      <c r="F442">
        <v>4</v>
      </c>
      <c r="G442">
        <v>1</v>
      </c>
      <c r="O442">
        <v>1984</v>
      </c>
      <c r="P442">
        <v>5</v>
      </c>
      <c r="Q442">
        <v>11</v>
      </c>
      <c r="R442">
        <v>2</v>
      </c>
      <c r="S442">
        <v>6</v>
      </c>
      <c r="T442">
        <v>4</v>
      </c>
      <c r="U442">
        <v>1</v>
      </c>
    </row>
    <row r="443" spans="1:21">
      <c r="A443">
        <v>1984</v>
      </c>
      <c r="B443">
        <v>5</v>
      </c>
      <c r="C443">
        <v>12</v>
      </c>
      <c r="D443">
        <v>1</v>
      </c>
      <c r="E443">
        <v>8</v>
      </c>
      <c r="F443">
        <v>4</v>
      </c>
      <c r="G443">
        <v>1</v>
      </c>
      <c r="O443">
        <v>1984</v>
      </c>
      <c r="P443">
        <v>5</v>
      </c>
      <c r="Q443">
        <v>12</v>
      </c>
      <c r="R443">
        <v>2</v>
      </c>
      <c r="S443">
        <v>8</v>
      </c>
      <c r="T443">
        <v>4</v>
      </c>
      <c r="U443">
        <v>1</v>
      </c>
    </row>
    <row r="444" spans="1:21">
      <c r="A444">
        <v>1984</v>
      </c>
      <c r="B444">
        <v>5</v>
      </c>
      <c r="C444">
        <v>13</v>
      </c>
      <c r="D444">
        <v>1</v>
      </c>
      <c r="E444">
        <v>6</v>
      </c>
      <c r="F444">
        <v>4</v>
      </c>
      <c r="G444">
        <v>1</v>
      </c>
      <c r="O444">
        <v>1984</v>
      </c>
      <c r="P444">
        <v>5</v>
      </c>
      <c r="Q444">
        <v>13</v>
      </c>
      <c r="R444">
        <v>2</v>
      </c>
      <c r="S444">
        <v>6</v>
      </c>
      <c r="T444">
        <v>4</v>
      </c>
      <c r="U444">
        <v>1</v>
      </c>
    </row>
    <row r="445" spans="1:21">
      <c r="A445">
        <v>1984</v>
      </c>
      <c r="B445">
        <v>5</v>
      </c>
      <c r="C445">
        <v>14</v>
      </c>
      <c r="D445">
        <v>1</v>
      </c>
      <c r="E445">
        <v>5</v>
      </c>
      <c r="F445">
        <v>4</v>
      </c>
      <c r="G445">
        <v>1</v>
      </c>
      <c r="O445">
        <v>1984</v>
      </c>
      <c r="P445">
        <v>5</v>
      </c>
      <c r="Q445">
        <v>14</v>
      </c>
      <c r="R445">
        <v>2</v>
      </c>
      <c r="S445">
        <v>5</v>
      </c>
      <c r="T445">
        <v>4</v>
      </c>
      <c r="U445">
        <v>1</v>
      </c>
    </row>
    <row r="446" spans="1:21">
      <c r="A446">
        <v>1984</v>
      </c>
      <c r="B446">
        <v>5</v>
      </c>
      <c r="C446">
        <v>15</v>
      </c>
      <c r="D446">
        <v>2</v>
      </c>
      <c r="E446">
        <v>5</v>
      </c>
      <c r="F446">
        <v>4</v>
      </c>
      <c r="G446">
        <v>1</v>
      </c>
      <c r="O446">
        <v>1984</v>
      </c>
      <c r="P446">
        <v>5</v>
      </c>
      <c r="Q446">
        <v>15</v>
      </c>
      <c r="R446">
        <v>1</v>
      </c>
      <c r="S446">
        <v>5</v>
      </c>
      <c r="T446">
        <v>4</v>
      </c>
      <c r="U446">
        <v>1</v>
      </c>
    </row>
    <row r="447" spans="1:21">
      <c r="A447">
        <v>1984</v>
      </c>
      <c r="B447">
        <v>5</v>
      </c>
      <c r="C447">
        <v>16</v>
      </c>
      <c r="D447">
        <v>2</v>
      </c>
      <c r="E447">
        <v>6</v>
      </c>
      <c r="F447">
        <v>4</v>
      </c>
      <c r="G447">
        <v>1</v>
      </c>
      <c r="O447">
        <v>1984</v>
      </c>
      <c r="P447">
        <v>5</v>
      </c>
      <c r="Q447">
        <v>16</v>
      </c>
      <c r="R447">
        <v>1</v>
      </c>
      <c r="S447">
        <v>6</v>
      </c>
      <c r="T447">
        <v>4</v>
      </c>
      <c r="U447">
        <v>1</v>
      </c>
    </row>
    <row r="448" spans="1:21">
      <c r="A448">
        <v>1984</v>
      </c>
      <c r="B448">
        <v>5</v>
      </c>
      <c r="C448">
        <v>17</v>
      </c>
      <c r="D448">
        <v>2</v>
      </c>
      <c r="E448">
        <v>5</v>
      </c>
      <c r="F448">
        <v>4</v>
      </c>
      <c r="G448">
        <v>1</v>
      </c>
      <c r="O448">
        <v>1984</v>
      </c>
      <c r="P448">
        <v>5</v>
      </c>
      <c r="Q448">
        <v>17</v>
      </c>
      <c r="R448">
        <v>1</v>
      </c>
      <c r="S448">
        <v>5</v>
      </c>
      <c r="T448">
        <v>4</v>
      </c>
      <c r="U448">
        <v>1</v>
      </c>
    </row>
    <row r="449" spans="1:21">
      <c r="A449">
        <v>1984</v>
      </c>
      <c r="B449">
        <v>5</v>
      </c>
      <c r="C449">
        <v>18</v>
      </c>
      <c r="D449">
        <v>2</v>
      </c>
      <c r="E449">
        <v>5</v>
      </c>
      <c r="F449">
        <v>4</v>
      </c>
      <c r="G449">
        <v>1</v>
      </c>
      <c r="O449">
        <v>1984</v>
      </c>
      <c r="P449">
        <v>5</v>
      </c>
      <c r="Q449">
        <v>18</v>
      </c>
      <c r="R449">
        <v>1</v>
      </c>
      <c r="S449">
        <v>5</v>
      </c>
      <c r="T449">
        <v>4</v>
      </c>
      <c r="U449">
        <v>1</v>
      </c>
    </row>
    <row r="450" spans="1:21">
      <c r="A450">
        <v>1984</v>
      </c>
      <c r="B450">
        <v>5</v>
      </c>
      <c r="C450">
        <v>19</v>
      </c>
      <c r="D450">
        <v>2</v>
      </c>
      <c r="E450">
        <v>5</v>
      </c>
      <c r="F450">
        <v>4</v>
      </c>
      <c r="G450">
        <v>1</v>
      </c>
      <c r="O450">
        <v>1984</v>
      </c>
      <c r="P450">
        <v>5</v>
      </c>
      <c r="Q450">
        <v>19</v>
      </c>
      <c r="R450">
        <v>1</v>
      </c>
      <c r="S450">
        <v>5</v>
      </c>
      <c r="T450">
        <v>4</v>
      </c>
      <c r="U450">
        <v>1</v>
      </c>
    </row>
    <row r="451" spans="1:21">
      <c r="A451">
        <v>1984</v>
      </c>
      <c r="B451">
        <v>5</v>
      </c>
      <c r="C451">
        <v>20</v>
      </c>
      <c r="D451">
        <v>2</v>
      </c>
      <c r="E451">
        <v>5</v>
      </c>
      <c r="F451">
        <v>4</v>
      </c>
      <c r="G451">
        <v>1</v>
      </c>
      <c r="O451">
        <v>1984</v>
      </c>
      <c r="P451">
        <v>5</v>
      </c>
      <c r="Q451">
        <v>20</v>
      </c>
      <c r="R451">
        <v>1</v>
      </c>
      <c r="S451">
        <v>5</v>
      </c>
      <c r="T451">
        <v>4</v>
      </c>
      <c r="U451">
        <v>1</v>
      </c>
    </row>
    <row r="452" spans="1:21">
      <c r="A452">
        <v>1984</v>
      </c>
      <c r="B452">
        <v>5</v>
      </c>
      <c r="C452">
        <v>21</v>
      </c>
      <c r="D452">
        <v>2</v>
      </c>
      <c r="E452">
        <v>9</v>
      </c>
      <c r="F452">
        <v>4</v>
      </c>
      <c r="G452">
        <v>1</v>
      </c>
      <c r="O452">
        <v>1984</v>
      </c>
      <c r="P452">
        <v>5</v>
      </c>
      <c r="Q452">
        <v>21</v>
      </c>
      <c r="R452">
        <v>1</v>
      </c>
      <c r="S452">
        <v>9</v>
      </c>
      <c r="T452">
        <v>4</v>
      </c>
      <c r="U452">
        <v>1</v>
      </c>
    </row>
    <row r="453" spans="1:21">
      <c r="A453">
        <v>1984</v>
      </c>
      <c r="B453">
        <v>5</v>
      </c>
      <c r="C453">
        <v>22</v>
      </c>
      <c r="D453">
        <v>2</v>
      </c>
      <c r="E453">
        <v>9</v>
      </c>
      <c r="F453">
        <v>8</v>
      </c>
      <c r="G453">
        <v>1</v>
      </c>
      <c r="O453">
        <v>1984</v>
      </c>
      <c r="P453">
        <v>5</v>
      </c>
      <c r="Q453">
        <v>22</v>
      </c>
      <c r="R453">
        <v>2</v>
      </c>
      <c r="S453">
        <v>9</v>
      </c>
      <c r="T453">
        <v>8</v>
      </c>
      <c r="U453">
        <v>1</v>
      </c>
    </row>
    <row r="454" spans="1:21">
      <c r="A454">
        <v>1984</v>
      </c>
      <c r="B454">
        <v>5</v>
      </c>
      <c r="C454">
        <v>23</v>
      </c>
      <c r="D454">
        <v>2</v>
      </c>
      <c r="E454">
        <v>9</v>
      </c>
      <c r="F454">
        <v>8</v>
      </c>
      <c r="G454">
        <v>5</v>
      </c>
      <c r="O454">
        <v>1984</v>
      </c>
      <c r="P454">
        <v>5</v>
      </c>
      <c r="Q454">
        <v>23</v>
      </c>
      <c r="R454">
        <v>2</v>
      </c>
      <c r="S454">
        <v>9</v>
      </c>
      <c r="T454">
        <v>8</v>
      </c>
      <c r="U454">
        <v>5</v>
      </c>
    </row>
    <row r="455" spans="1:21">
      <c r="A455">
        <v>1984</v>
      </c>
      <c r="B455">
        <v>5</v>
      </c>
      <c r="C455">
        <v>24</v>
      </c>
      <c r="D455">
        <v>2</v>
      </c>
      <c r="E455">
        <v>9</v>
      </c>
      <c r="F455">
        <v>8</v>
      </c>
      <c r="G455">
        <v>5</v>
      </c>
      <c r="O455">
        <v>1984</v>
      </c>
      <c r="P455">
        <v>5</v>
      </c>
      <c r="Q455">
        <v>24</v>
      </c>
      <c r="R455">
        <v>2</v>
      </c>
      <c r="S455">
        <v>9</v>
      </c>
      <c r="T455">
        <v>8</v>
      </c>
      <c r="U455">
        <v>5</v>
      </c>
    </row>
    <row r="456" spans="1:21">
      <c r="A456">
        <v>1984</v>
      </c>
      <c r="B456">
        <v>5</v>
      </c>
      <c r="C456">
        <v>25</v>
      </c>
      <c r="D456">
        <v>2</v>
      </c>
      <c r="E456">
        <v>9</v>
      </c>
      <c r="F456">
        <v>4</v>
      </c>
      <c r="G456">
        <v>5</v>
      </c>
      <c r="O456">
        <v>1984</v>
      </c>
      <c r="P456">
        <v>5</v>
      </c>
      <c r="Q456">
        <v>25</v>
      </c>
      <c r="R456">
        <v>2</v>
      </c>
      <c r="S456">
        <v>9</v>
      </c>
      <c r="T456">
        <v>4</v>
      </c>
      <c r="U456">
        <v>5</v>
      </c>
    </row>
    <row r="457" spans="1:21">
      <c r="A457">
        <v>1984</v>
      </c>
      <c r="B457">
        <v>5</v>
      </c>
      <c r="C457">
        <v>26</v>
      </c>
      <c r="D457">
        <v>2</v>
      </c>
      <c r="E457">
        <v>5</v>
      </c>
      <c r="F457">
        <v>4</v>
      </c>
      <c r="G457">
        <v>5</v>
      </c>
      <c r="O457">
        <v>1984</v>
      </c>
      <c r="P457">
        <v>5</v>
      </c>
      <c r="Q457">
        <v>26</v>
      </c>
      <c r="R457">
        <v>2</v>
      </c>
      <c r="S457">
        <v>5</v>
      </c>
      <c r="T457">
        <v>4</v>
      </c>
      <c r="U457">
        <v>5</v>
      </c>
    </row>
    <row r="458" spans="1:21">
      <c r="A458">
        <v>1984</v>
      </c>
      <c r="B458">
        <v>5</v>
      </c>
      <c r="C458">
        <v>27</v>
      </c>
      <c r="D458">
        <v>2</v>
      </c>
      <c r="E458">
        <v>9</v>
      </c>
      <c r="F458">
        <v>8</v>
      </c>
      <c r="G458">
        <v>5</v>
      </c>
      <c r="O458">
        <v>1984</v>
      </c>
      <c r="P458">
        <v>5</v>
      </c>
      <c r="Q458">
        <v>27</v>
      </c>
      <c r="R458">
        <v>2</v>
      </c>
      <c r="S458">
        <v>9</v>
      </c>
      <c r="T458">
        <v>8</v>
      </c>
      <c r="U458">
        <v>5</v>
      </c>
    </row>
    <row r="459" spans="1:21">
      <c r="A459">
        <v>1984</v>
      </c>
      <c r="B459">
        <v>5</v>
      </c>
      <c r="C459">
        <v>28</v>
      </c>
      <c r="D459">
        <v>2</v>
      </c>
      <c r="E459">
        <v>9</v>
      </c>
      <c r="F459">
        <v>8</v>
      </c>
      <c r="G459">
        <v>5</v>
      </c>
      <c r="O459">
        <v>1984</v>
      </c>
      <c r="P459">
        <v>5</v>
      </c>
      <c r="Q459">
        <v>28</v>
      </c>
      <c r="R459">
        <v>2</v>
      </c>
      <c r="S459">
        <v>9</v>
      </c>
      <c r="T459">
        <v>8</v>
      </c>
      <c r="U459">
        <v>5</v>
      </c>
    </row>
    <row r="460" spans="1:21">
      <c r="A460">
        <v>1984</v>
      </c>
      <c r="B460">
        <v>5</v>
      </c>
      <c r="C460">
        <v>29</v>
      </c>
      <c r="D460">
        <v>2</v>
      </c>
      <c r="E460">
        <v>9</v>
      </c>
      <c r="F460">
        <v>8</v>
      </c>
      <c r="G460">
        <v>5</v>
      </c>
      <c r="O460">
        <v>1984</v>
      </c>
      <c r="P460">
        <v>5</v>
      </c>
      <c r="Q460">
        <v>29</v>
      </c>
      <c r="R460">
        <v>2</v>
      </c>
      <c r="S460">
        <v>9</v>
      </c>
      <c r="T460">
        <v>8</v>
      </c>
      <c r="U460">
        <v>5</v>
      </c>
    </row>
    <row r="461" spans="1:21">
      <c r="A461">
        <v>1984</v>
      </c>
      <c r="B461">
        <v>5</v>
      </c>
      <c r="C461">
        <v>30</v>
      </c>
      <c r="D461">
        <v>2</v>
      </c>
      <c r="E461">
        <v>9</v>
      </c>
      <c r="F461">
        <v>8</v>
      </c>
      <c r="G461">
        <v>5</v>
      </c>
      <c r="O461">
        <v>1984</v>
      </c>
      <c r="P461">
        <v>5</v>
      </c>
      <c r="Q461">
        <v>30</v>
      </c>
      <c r="R461">
        <v>2</v>
      </c>
      <c r="S461">
        <v>9</v>
      </c>
      <c r="T461">
        <v>8</v>
      </c>
      <c r="U461">
        <v>5</v>
      </c>
    </row>
    <row r="462" spans="1:21">
      <c r="A462">
        <v>1984</v>
      </c>
      <c r="B462">
        <v>5</v>
      </c>
      <c r="C462">
        <v>31</v>
      </c>
      <c r="D462">
        <v>2</v>
      </c>
      <c r="E462">
        <v>9</v>
      </c>
      <c r="F462">
        <v>8</v>
      </c>
      <c r="G462">
        <v>5</v>
      </c>
      <c r="O462">
        <v>1984</v>
      </c>
      <c r="P462">
        <v>5</v>
      </c>
      <c r="Q462">
        <v>31</v>
      </c>
      <c r="R462">
        <v>2</v>
      </c>
      <c r="S462">
        <v>9</v>
      </c>
      <c r="T462">
        <v>8</v>
      </c>
      <c r="U462">
        <v>5</v>
      </c>
    </row>
    <row r="463" spans="1:21">
      <c r="A463">
        <v>1985</v>
      </c>
      <c r="B463">
        <v>3</v>
      </c>
      <c r="C463">
        <v>1</v>
      </c>
      <c r="D463">
        <v>9</v>
      </c>
      <c r="E463">
        <v>4</v>
      </c>
      <c r="F463">
        <v>6</v>
      </c>
      <c r="G463">
        <v>8</v>
      </c>
      <c r="O463">
        <v>1985</v>
      </c>
      <c r="P463">
        <v>3</v>
      </c>
      <c r="Q463">
        <v>1</v>
      </c>
      <c r="S463">
        <v>4</v>
      </c>
      <c r="T463">
        <v>6</v>
      </c>
      <c r="U463">
        <v>8</v>
      </c>
    </row>
    <row r="464" spans="1:21">
      <c r="A464">
        <v>1985</v>
      </c>
      <c r="B464">
        <v>3</v>
      </c>
      <c r="C464">
        <v>2</v>
      </c>
      <c r="D464">
        <v>9</v>
      </c>
      <c r="E464">
        <v>4</v>
      </c>
      <c r="F464">
        <v>6</v>
      </c>
      <c r="G464">
        <v>8</v>
      </c>
      <c r="O464">
        <v>1985</v>
      </c>
      <c r="P464">
        <v>3</v>
      </c>
      <c r="Q464">
        <v>2</v>
      </c>
      <c r="S464">
        <v>4</v>
      </c>
      <c r="T464">
        <v>6</v>
      </c>
      <c r="U464">
        <v>8</v>
      </c>
    </row>
    <row r="465" spans="1:21">
      <c r="A465">
        <v>1985</v>
      </c>
      <c r="B465">
        <v>3</v>
      </c>
      <c r="C465">
        <v>3</v>
      </c>
      <c r="D465">
        <v>9</v>
      </c>
      <c r="E465">
        <v>7</v>
      </c>
      <c r="F465">
        <v>6</v>
      </c>
      <c r="G465">
        <v>8</v>
      </c>
      <c r="O465">
        <v>1985</v>
      </c>
      <c r="P465">
        <v>3</v>
      </c>
      <c r="Q465">
        <v>3</v>
      </c>
      <c r="S465">
        <v>7</v>
      </c>
      <c r="T465">
        <v>6</v>
      </c>
      <c r="U465">
        <v>8</v>
      </c>
    </row>
    <row r="466" spans="1:21">
      <c r="A466">
        <v>1985</v>
      </c>
      <c r="B466">
        <v>3</v>
      </c>
      <c r="C466">
        <v>4</v>
      </c>
      <c r="D466">
        <v>9</v>
      </c>
      <c r="E466">
        <v>7</v>
      </c>
      <c r="F466">
        <v>7</v>
      </c>
      <c r="G466">
        <v>8</v>
      </c>
      <c r="O466">
        <v>1985</v>
      </c>
      <c r="P466">
        <v>3</v>
      </c>
      <c r="Q466">
        <v>4</v>
      </c>
      <c r="S466">
        <v>7</v>
      </c>
      <c r="T466">
        <v>7</v>
      </c>
      <c r="U466">
        <v>8</v>
      </c>
    </row>
    <row r="467" spans="1:21">
      <c r="A467">
        <v>1985</v>
      </c>
      <c r="B467">
        <v>3</v>
      </c>
      <c r="C467">
        <v>5</v>
      </c>
      <c r="D467">
        <v>6</v>
      </c>
      <c r="E467">
        <v>2</v>
      </c>
      <c r="F467">
        <v>7</v>
      </c>
      <c r="G467">
        <v>8</v>
      </c>
      <c r="O467">
        <v>1985</v>
      </c>
      <c r="P467">
        <v>3</v>
      </c>
      <c r="Q467">
        <v>5</v>
      </c>
      <c r="S467">
        <v>2</v>
      </c>
      <c r="T467">
        <v>7</v>
      </c>
      <c r="U467">
        <v>8</v>
      </c>
    </row>
    <row r="468" spans="1:21">
      <c r="A468">
        <v>1985</v>
      </c>
      <c r="B468">
        <v>3</v>
      </c>
      <c r="C468">
        <v>6</v>
      </c>
      <c r="D468">
        <v>6</v>
      </c>
      <c r="E468">
        <v>2</v>
      </c>
      <c r="F468">
        <v>7</v>
      </c>
      <c r="G468">
        <v>8</v>
      </c>
      <c r="O468">
        <v>1985</v>
      </c>
      <c r="P468">
        <v>3</v>
      </c>
      <c r="Q468">
        <v>6</v>
      </c>
      <c r="S468">
        <v>2</v>
      </c>
      <c r="T468">
        <v>7</v>
      </c>
      <c r="U468">
        <v>8</v>
      </c>
    </row>
    <row r="469" spans="1:21">
      <c r="A469">
        <v>1985</v>
      </c>
      <c r="B469">
        <v>3</v>
      </c>
      <c r="C469">
        <v>7</v>
      </c>
      <c r="D469">
        <v>6</v>
      </c>
      <c r="E469">
        <v>2</v>
      </c>
      <c r="F469">
        <v>5</v>
      </c>
      <c r="G469">
        <v>8</v>
      </c>
      <c r="O469">
        <v>1985</v>
      </c>
      <c r="P469">
        <v>3</v>
      </c>
      <c r="Q469">
        <v>7</v>
      </c>
      <c r="S469">
        <v>2</v>
      </c>
      <c r="T469">
        <v>5</v>
      </c>
      <c r="U469">
        <v>8</v>
      </c>
    </row>
    <row r="470" spans="1:21">
      <c r="A470">
        <v>1985</v>
      </c>
      <c r="B470">
        <v>3</v>
      </c>
      <c r="C470">
        <v>8</v>
      </c>
      <c r="D470">
        <v>6</v>
      </c>
      <c r="E470">
        <v>2</v>
      </c>
      <c r="F470">
        <v>7</v>
      </c>
      <c r="G470">
        <v>8</v>
      </c>
      <c r="O470">
        <v>1985</v>
      </c>
      <c r="P470">
        <v>3</v>
      </c>
      <c r="Q470">
        <v>8</v>
      </c>
      <c r="R470">
        <v>9</v>
      </c>
      <c r="S470">
        <v>2</v>
      </c>
      <c r="T470">
        <v>7</v>
      </c>
      <c r="U470">
        <v>8</v>
      </c>
    </row>
    <row r="471" spans="1:21">
      <c r="A471">
        <v>1985</v>
      </c>
      <c r="B471">
        <v>3</v>
      </c>
      <c r="C471">
        <v>9</v>
      </c>
      <c r="D471">
        <v>6</v>
      </c>
      <c r="E471">
        <v>2</v>
      </c>
      <c r="F471">
        <v>7</v>
      </c>
      <c r="G471">
        <v>8</v>
      </c>
      <c r="O471">
        <v>1985</v>
      </c>
      <c r="P471">
        <v>3</v>
      </c>
      <c r="Q471">
        <v>9</v>
      </c>
      <c r="R471">
        <v>9</v>
      </c>
      <c r="S471">
        <v>2</v>
      </c>
      <c r="T471">
        <v>7</v>
      </c>
      <c r="U471">
        <v>8</v>
      </c>
    </row>
    <row r="472" spans="1:21">
      <c r="A472">
        <v>1985</v>
      </c>
      <c r="B472">
        <v>3</v>
      </c>
      <c r="C472">
        <v>10</v>
      </c>
      <c r="D472">
        <v>6</v>
      </c>
      <c r="E472">
        <v>2</v>
      </c>
      <c r="F472">
        <v>7</v>
      </c>
      <c r="G472">
        <v>8</v>
      </c>
      <c r="O472">
        <v>1985</v>
      </c>
      <c r="P472">
        <v>3</v>
      </c>
      <c r="Q472">
        <v>10</v>
      </c>
      <c r="R472">
        <v>9</v>
      </c>
      <c r="S472">
        <v>2</v>
      </c>
      <c r="T472">
        <v>7</v>
      </c>
      <c r="U472">
        <v>8</v>
      </c>
    </row>
    <row r="473" spans="1:21">
      <c r="A473">
        <v>1985</v>
      </c>
      <c r="B473">
        <v>3</v>
      </c>
      <c r="C473">
        <v>11</v>
      </c>
      <c r="D473">
        <v>6</v>
      </c>
      <c r="E473">
        <v>2</v>
      </c>
      <c r="F473">
        <v>6</v>
      </c>
      <c r="G473">
        <v>8</v>
      </c>
      <c r="O473">
        <v>1985</v>
      </c>
      <c r="P473">
        <v>3</v>
      </c>
      <c r="Q473">
        <v>11</v>
      </c>
      <c r="R473">
        <v>9</v>
      </c>
      <c r="S473">
        <v>2</v>
      </c>
      <c r="T473">
        <v>6</v>
      </c>
      <c r="U473">
        <v>8</v>
      </c>
    </row>
    <row r="474" spans="1:21">
      <c r="A474">
        <v>1985</v>
      </c>
      <c r="B474">
        <v>3</v>
      </c>
      <c r="C474">
        <v>12</v>
      </c>
      <c r="D474">
        <v>6</v>
      </c>
      <c r="E474">
        <v>2</v>
      </c>
      <c r="F474">
        <v>5</v>
      </c>
      <c r="G474">
        <v>8</v>
      </c>
      <c r="O474">
        <v>1985</v>
      </c>
      <c r="P474">
        <v>3</v>
      </c>
      <c r="Q474">
        <v>12</v>
      </c>
      <c r="R474">
        <v>6</v>
      </c>
      <c r="S474">
        <v>2</v>
      </c>
      <c r="T474">
        <v>5</v>
      </c>
      <c r="U474">
        <v>8</v>
      </c>
    </row>
    <row r="475" spans="1:21">
      <c r="A475">
        <v>1985</v>
      </c>
      <c r="B475">
        <v>3</v>
      </c>
      <c r="C475">
        <v>13</v>
      </c>
      <c r="D475">
        <v>6</v>
      </c>
      <c r="E475">
        <v>2</v>
      </c>
      <c r="F475">
        <v>7</v>
      </c>
      <c r="G475">
        <v>8</v>
      </c>
      <c r="O475">
        <v>1985</v>
      </c>
      <c r="P475">
        <v>3</v>
      </c>
      <c r="Q475">
        <v>13</v>
      </c>
      <c r="R475">
        <v>6</v>
      </c>
      <c r="S475">
        <v>2</v>
      </c>
      <c r="T475">
        <v>7</v>
      </c>
      <c r="U475">
        <v>8</v>
      </c>
    </row>
    <row r="476" spans="1:21">
      <c r="A476">
        <v>1985</v>
      </c>
      <c r="B476">
        <v>3</v>
      </c>
      <c r="C476">
        <v>14</v>
      </c>
      <c r="D476">
        <v>6</v>
      </c>
      <c r="E476">
        <v>2</v>
      </c>
      <c r="F476">
        <v>5</v>
      </c>
      <c r="G476">
        <v>7</v>
      </c>
      <c r="O476">
        <v>1985</v>
      </c>
      <c r="P476">
        <v>3</v>
      </c>
      <c r="Q476">
        <v>14</v>
      </c>
      <c r="R476">
        <v>6</v>
      </c>
      <c r="S476">
        <v>2</v>
      </c>
      <c r="T476">
        <v>5</v>
      </c>
      <c r="U476">
        <v>7</v>
      </c>
    </row>
    <row r="477" spans="1:21">
      <c r="A477">
        <v>1985</v>
      </c>
      <c r="B477">
        <v>3</v>
      </c>
      <c r="C477">
        <v>15</v>
      </c>
      <c r="D477">
        <v>6</v>
      </c>
      <c r="E477">
        <v>3</v>
      </c>
      <c r="F477">
        <v>5</v>
      </c>
      <c r="G477">
        <v>7</v>
      </c>
      <c r="O477">
        <v>1985</v>
      </c>
      <c r="P477">
        <v>3</v>
      </c>
      <c r="Q477">
        <v>15</v>
      </c>
      <c r="R477">
        <v>6</v>
      </c>
      <c r="S477">
        <v>3</v>
      </c>
      <c r="T477">
        <v>5</v>
      </c>
      <c r="U477">
        <v>7</v>
      </c>
    </row>
    <row r="478" spans="1:21">
      <c r="A478">
        <v>1985</v>
      </c>
      <c r="B478">
        <v>3</v>
      </c>
      <c r="C478">
        <v>16</v>
      </c>
      <c r="D478">
        <v>6</v>
      </c>
      <c r="E478">
        <v>2</v>
      </c>
      <c r="F478">
        <v>7</v>
      </c>
      <c r="G478">
        <v>7</v>
      </c>
      <c r="O478">
        <v>1985</v>
      </c>
      <c r="P478">
        <v>3</v>
      </c>
      <c r="Q478">
        <v>16</v>
      </c>
      <c r="R478">
        <v>6</v>
      </c>
      <c r="S478">
        <v>2</v>
      </c>
      <c r="T478">
        <v>7</v>
      </c>
      <c r="U478">
        <v>7</v>
      </c>
    </row>
    <row r="479" spans="1:21">
      <c r="A479">
        <v>1985</v>
      </c>
      <c r="B479">
        <v>3</v>
      </c>
      <c r="C479">
        <v>17</v>
      </c>
      <c r="D479">
        <v>6</v>
      </c>
      <c r="E479">
        <v>3</v>
      </c>
      <c r="F479">
        <v>7</v>
      </c>
      <c r="G479">
        <v>7</v>
      </c>
      <c r="O479">
        <v>1985</v>
      </c>
      <c r="P479">
        <v>3</v>
      </c>
      <c r="Q479">
        <v>17</v>
      </c>
      <c r="R479">
        <v>6</v>
      </c>
      <c r="S479">
        <v>3</v>
      </c>
      <c r="T479">
        <v>7</v>
      </c>
      <c r="U479">
        <v>7</v>
      </c>
    </row>
    <row r="480" spans="1:21">
      <c r="A480">
        <v>1985</v>
      </c>
      <c r="B480">
        <v>3</v>
      </c>
      <c r="C480">
        <v>18</v>
      </c>
      <c r="D480">
        <v>6</v>
      </c>
      <c r="E480">
        <v>2</v>
      </c>
      <c r="F480">
        <v>7</v>
      </c>
      <c r="G480">
        <v>7</v>
      </c>
      <c r="O480">
        <v>1985</v>
      </c>
      <c r="P480">
        <v>3</v>
      </c>
      <c r="Q480">
        <v>18</v>
      </c>
      <c r="R480">
        <v>6</v>
      </c>
      <c r="S480">
        <v>2</v>
      </c>
      <c r="T480">
        <v>7</v>
      </c>
      <c r="U480">
        <v>7</v>
      </c>
    </row>
    <row r="481" spans="1:21">
      <c r="A481">
        <v>1985</v>
      </c>
      <c r="B481">
        <v>3</v>
      </c>
      <c r="C481">
        <v>19</v>
      </c>
      <c r="D481">
        <v>11</v>
      </c>
      <c r="E481">
        <v>3</v>
      </c>
      <c r="F481">
        <v>7</v>
      </c>
      <c r="G481">
        <v>7</v>
      </c>
      <c r="O481">
        <v>1985</v>
      </c>
      <c r="P481">
        <v>3</v>
      </c>
      <c r="Q481">
        <v>19</v>
      </c>
      <c r="R481">
        <v>6</v>
      </c>
      <c r="S481">
        <v>3</v>
      </c>
      <c r="T481">
        <v>7</v>
      </c>
      <c r="U481">
        <v>7</v>
      </c>
    </row>
    <row r="482" spans="1:21">
      <c r="A482">
        <v>1985</v>
      </c>
      <c r="B482">
        <v>3</v>
      </c>
      <c r="C482">
        <v>20</v>
      </c>
      <c r="D482">
        <v>11</v>
      </c>
      <c r="E482">
        <v>8</v>
      </c>
      <c r="F482">
        <v>7</v>
      </c>
      <c r="G482">
        <v>7</v>
      </c>
      <c r="O482">
        <v>1985</v>
      </c>
      <c r="P482">
        <v>3</v>
      </c>
      <c r="Q482">
        <v>20</v>
      </c>
      <c r="R482">
        <v>6</v>
      </c>
      <c r="S482">
        <v>8</v>
      </c>
      <c r="T482">
        <v>7</v>
      </c>
      <c r="U482">
        <v>7</v>
      </c>
    </row>
    <row r="483" spans="1:21">
      <c r="A483">
        <v>1985</v>
      </c>
      <c r="B483">
        <v>3</v>
      </c>
      <c r="C483">
        <v>21</v>
      </c>
      <c r="D483">
        <v>11</v>
      </c>
      <c r="E483">
        <v>3</v>
      </c>
      <c r="F483">
        <v>7</v>
      </c>
      <c r="G483">
        <v>7</v>
      </c>
      <c r="O483">
        <v>1985</v>
      </c>
      <c r="P483">
        <v>3</v>
      </c>
      <c r="Q483">
        <v>21</v>
      </c>
      <c r="R483">
        <v>6</v>
      </c>
      <c r="S483">
        <v>3</v>
      </c>
      <c r="T483">
        <v>7</v>
      </c>
      <c r="U483">
        <v>7</v>
      </c>
    </row>
    <row r="484" spans="1:21">
      <c r="A484">
        <v>1985</v>
      </c>
      <c r="B484">
        <v>3</v>
      </c>
      <c r="C484">
        <v>22</v>
      </c>
      <c r="D484">
        <v>11</v>
      </c>
      <c r="E484">
        <v>3</v>
      </c>
      <c r="F484">
        <v>7</v>
      </c>
      <c r="G484">
        <v>7</v>
      </c>
      <c r="O484">
        <v>1985</v>
      </c>
      <c r="P484">
        <v>3</v>
      </c>
      <c r="Q484">
        <v>22</v>
      </c>
      <c r="R484">
        <v>6</v>
      </c>
      <c r="S484">
        <v>3</v>
      </c>
      <c r="T484">
        <v>7</v>
      </c>
      <c r="U484">
        <v>7</v>
      </c>
    </row>
    <row r="485" spans="1:21">
      <c r="A485">
        <v>1985</v>
      </c>
      <c r="B485">
        <v>3</v>
      </c>
      <c r="C485">
        <v>23</v>
      </c>
      <c r="D485">
        <v>9</v>
      </c>
      <c r="E485">
        <v>8</v>
      </c>
      <c r="F485">
        <v>7</v>
      </c>
      <c r="G485">
        <v>7</v>
      </c>
      <c r="O485">
        <v>1985</v>
      </c>
      <c r="P485">
        <v>3</v>
      </c>
      <c r="Q485">
        <v>23</v>
      </c>
      <c r="R485">
        <v>6</v>
      </c>
      <c r="S485">
        <v>8</v>
      </c>
      <c r="T485">
        <v>7</v>
      </c>
      <c r="U485">
        <v>7</v>
      </c>
    </row>
    <row r="486" spans="1:21">
      <c r="A486">
        <v>1985</v>
      </c>
      <c r="B486">
        <v>3</v>
      </c>
      <c r="C486">
        <v>24</v>
      </c>
      <c r="D486">
        <v>7</v>
      </c>
      <c r="E486">
        <v>8</v>
      </c>
      <c r="F486">
        <v>9</v>
      </c>
      <c r="G486">
        <v>7</v>
      </c>
      <c r="O486">
        <v>1985</v>
      </c>
      <c r="P486">
        <v>3</v>
      </c>
      <c r="Q486">
        <v>24</v>
      </c>
      <c r="R486">
        <v>6</v>
      </c>
      <c r="S486">
        <v>8</v>
      </c>
      <c r="T486">
        <v>9</v>
      </c>
      <c r="U486">
        <v>7</v>
      </c>
    </row>
    <row r="487" spans="1:21">
      <c r="A487">
        <v>1985</v>
      </c>
      <c r="B487">
        <v>3</v>
      </c>
      <c r="C487">
        <v>25</v>
      </c>
      <c r="D487">
        <v>7</v>
      </c>
      <c r="E487">
        <v>1</v>
      </c>
      <c r="F487">
        <v>9</v>
      </c>
      <c r="G487">
        <v>7</v>
      </c>
      <c r="O487">
        <v>1985</v>
      </c>
      <c r="P487">
        <v>3</v>
      </c>
      <c r="Q487">
        <v>25</v>
      </c>
      <c r="R487">
        <v>6</v>
      </c>
      <c r="S487">
        <v>1</v>
      </c>
      <c r="T487">
        <v>9</v>
      </c>
      <c r="U487">
        <v>7</v>
      </c>
    </row>
    <row r="488" spans="1:21">
      <c r="A488">
        <v>1985</v>
      </c>
      <c r="B488">
        <v>3</v>
      </c>
      <c r="C488">
        <v>26</v>
      </c>
      <c r="D488">
        <v>7</v>
      </c>
      <c r="E488">
        <v>1</v>
      </c>
      <c r="F488">
        <v>9</v>
      </c>
      <c r="G488">
        <v>7</v>
      </c>
      <c r="O488">
        <v>1985</v>
      </c>
      <c r="P488">
        <v>3</v>
      </c>
      <c r="Q488">
        <v>26</v>
      </c>
      <c r="R488">
        <v>11</v>
      </c>
      <c r="S488">
        <v>1</v>
      </c>
      <c r="T488">
        <v>9</v>
      </c>
      <c r="U488">
        <v>7</v>
      </c>
    </row>
    <row r="489" spans="1:21">
      <c r="A489">
        <v>1985</v>
      </c>
      <c r="B489">
        <v>3</v>
      </c>
      <c r="C489">
        <v>27</v>
      </c>
      <c r="D489">
        <v>11</v>
      </c>
      <c r="E489">
        <v>8</v>
      </c>
      <c r="F489">
        <v>9</v>
      </c>
      <c r="G489">
        <v>4</v>
      </c>
      <c r="O489">
        <v>1985</v>
      </c>
      <c r="P489">
        <v>3</v>
      </c>
      <c r="Q489">
        <v>27</v>
      </c>
      <c r="R489">
        <v>11</v>
      </c>
      <c r="S489">
        <v>8</v>
      </c>
      <c r="T489">
        <v>9</v>
      </c>
      <c r="U489">
        <v>4</v>
      </c>
    </row>
    <row r="490" spans="1:21">
      <c r="A490">
        <v>1985</v>
      </c>
      <c r="B490">
        <v>3</v>
      </c>
      <c r="C490">
        <v>28</v>
      </c>
      <c r="D490">
        <v>11</v>
      </c>
      <c r="E490">
        <v>3</v>
      </c>
      <c r="F490">
        <v>5</v>
      </c>
      <c r="G490">
        <v>4</v>
      </c>
      <c r="O490">
        <v>1985</v>
      </c>
      <c r="P490">
        <v>3</v>
      </c>
      <c r="Q490">
        <v>28</v>
      </c>
      <c r="R490">
        <v>11</v>
      </c>
      <c r="S490">
        <v>3</v>
      </c>
      <c r="T490">
        <v>5</v>
      </c>
      <c r="U490">
        <v>4</v>
      </c>
    </row>
    <row r="491" spans="1:21">
      <c r="A491">
        <v>1985</v>
      </c>
      <c r="B491">
        <v>3</v>
      </c>
      <c r="C491">
        <v>29</v>
      </c>
      <c r="D491">
        <v>11</v>
      </c>
      <c r="E491">
        <v>3</v>
      </c>
      <c r="F491">
        <v>9</v>
      </c>
      <c r="G491">
        <v>4</v>
      </c>
      <c r="O491">
        <v>1985</v>
      </c>
      <c r="P491">
        <v>3</v>
      </c>
      <c r="Q491">
        <v>29</v>
      </c>
      <c r="R491">
        <v>11</v>
      </c>
      <c r="S491">
        <v>3</v>
      </c>
      <c r="T491">
        <v>9</v>
      </c>
      <c r="U491">
        <v>4</v>
      </c>
    </row>
    <row r="492" spans="1:21">
      <c r="A492">
        <v>1985</v>
      </c>
      <c r="B492">
        <v>3</v>
      </c>
      <c r="C492">
        <v>30</v>
      </c>
      <c r="D492">
        <v>11</v>
      </c>
      <c r="E492">
        <v>8</v>
      </c>
      <c r="F492">
        <v>2</v>
      </c>
      <c r="G492">
        <v>4</v>
      </c>
      <c r="O492">
        <v>1985</v>
      </c>
      <c r="P492">
        <v>3</v>
      </c>
      <c r="Q492">
        <v>30</v>
      </c>
      <c r="R492">
        <v>9</v>
      </c>
      <c r="S492">
        <v>8</v>
      </c>
      <c r="T492">
        <v>2</v>
      </c>
      <c r="U492">
        <v>4</v>
      </c>
    </row>
    <row r="493" spans="1:21">
      <c r="A493">
        <v>1985</v>
      </c>
      <c r="B493">
        <v>3</v>
      </c>
      <c r="C493">
        <v>31</v>
      </c>
      <c r="D493">
        <v>11</v>
      </c>
      <c r="E493">
        <v>6</v>
      </c>
      <c r="F493">
        <v>2</v>
      </c>
      <c r="G493">
        <v>4</v>
      </c>
      <c r="O493">
        <v>1985</v>
      </c>
      <c r="P493">
        <v>3</v>
      </c>
      <c r="Q493">
        <v>31</v>
      </c>
      <c r="R493">
        <v>7</v>
      </c>
      <c r="S493">
        <v>6</v>
      </c>
      <c r="T493">
        <v>2</v>
      </c>
      <c r="U493">
        <v>4</v>
      </c>
    </row>
    <row r="494" spans="1:21">
      <c r="A494">
        <v>1985</v>
      </c>
      <c r="B494">
        <v>4</v>
      </c>
      <c r="C494">
        <v>1</v>
      </c>
      <c r="D494">
        <v>11</v>
      </c>
      <c r="E494">
        <v>6</v>
      </c>
      <c r="F494">
        <v>9</v>
      </c>
      <c r="G494">
        <v>6</v>
      </c>
      <c r="O494">
        <v>1985</v>
      </c>
      <c r="P494">
        <v>4</v>
      </c>
      <c r="Q494">
        <v>1</v>
      </c>
      <c r="R494">
        <v>7</v>
      </c>
      <c r="S494">
        <v>6</v>
      </c>
      <c r="T494">
        <v>9</v>
      </c>
      <c r="U494">
        <v>6</v>
      </c>
    </row>
    <row r="495" spans="1:21">
      <c r="A495">
        <v>1985</v>
      </c>
      <c r="B495">
        <v>4</v>
      </c>
      <c r="C495">
        <v>2</v>
      </c>
      <c r="D495">
        <v>3</v>
      </c>
      <c r="E495">
        <v>8</v>
      </c>
      <c r="F495">
        <v>9</v>
      </c>
      <c r="G495">
        <v>6</v>
      </c>
      <c r="O495">
        <v>1985</v>
      </c>
      <c r="P495">
        <v>4</v>
      </c>
      <c r="Q495">
        <v>2</v>
      </c>
      <c r="R495">
        <v>7</v>
      </c>
      <c r="S495">
        <v>8</v>
      </c>
      <c r="T495">
        <v>9</v>
      </c>
      <c r="U495">
        <v>6</v>
      </c>
    </row>
    <row r="496" spans="1:21">
      <c r="A496">
        <v>1985</v>
      </c>
      <c r="B496">
        <v>4</v>
      </c>
      <c r="C496">
        <v>3</v>
      </c>
      <c r="D496">
        <v>11</v>
      </c>
      <c r="E496">
        <v>8</v>
      </c>
      <c r="F496">
        <v>9</v>
      </c>
      <c r="G496">
        <v>6</v>
      </c>
      <c r="O496">
        <v>1985</v>
      </c>
      <c r="P496">
        <v>4</v>
      </c>
      <c r="Q496">
        <v>3</v>
      </c>
      <c r="R496">
        <v>11</v>
      </c>
      <c r="S496">
        <v>8</v>
      </c>
      <c r="T496">
        <v>9</v>
      </c>
      <c r="U496">
        <v>6</v>
      </c>
    </row>
    <row r="497" spans="1:21">
      <c r="A497">
        <v>1985</v>
      </c>
      <c r="B497">
        <v>4</v>
      </c>
      <c r="C497">
        <v>4</v>
      </c>
      <c r="D497">
        <v>11</v>
      </c>
      <c r="E497">
        <v>8</v>
      </c>
      <c r="F497">
        <v>9</v>
      </c>
      <c r="G497">
        <v>6</v>
      </c>
      <c r="O497">
        <v>1985</v>
      </c>
      <c r="P497">
        <v>4</v>
      </c>
      <c r="Q497">
        <v>4</v>
      </c>
      <c r="R497">
        <v>11</v>
      </c>
      <c r="S497">
        <v>8</v>
      </c>
      <c r="T497">
        <v>9</v>
      </c>
      <c r="U497">
        <v>6</v>
      </c>
    </row>
    <row r="498" spans="1:21">
      <c r="A498">
        <v>1985</v>
      </c>
      <c r="B498">
        <v>4</v>
      </c>
      <c r="C498">
        <v>5</v>
      </c>
      <c r="D498">
        <v>9</v>
      </c>
      <c r="E498">
        <v>1</v>
      </c>
      <c r="F498">
        <v>9</v>
      </c>
      <c r="G498">
        <v>6</v>
      </c>
      <c r="O498">
        <v>1985</v>
      </c>
      <c r="P498">
        <v>4</v>
      </c>
      <c r="Q498">
        <v>5</v>
      </c>
      <c r="R498">
        <v>11</v>
      </c>
      <c r="S498">
        <v>1</v>
      </c>
      <c r="T498">
        <v>9</v>
      </c>
      <c r="U498">
        <v>6</v>
      </c>
    </row>
    <row r="499" spans="1:21">
      <c r="A499">
        <v>1985</v>
      </c>
      <c r="B499">
        <v>4</v>
      </c>
      <c r="C499">
        <v>6</v>
      </c>
      <c r="D499">
        <v>7</v>
      </c>
      <c r="E499">
        <v>1</v>
      </c>
      <c r="F499">
        <v>9</v>
      </c>
      <c r="G499">
        <v>6</v>
      </c>
      <c r="O499">
        <v>1985</v>
      </c>
      <c r="P499">
        <v>4</v>
      </c>
      <c r="Q499">
        <v>6</v>
      </c>
      <c r="R499">
        <v>11</v>
      </c>
      <c r="S499">
        <v>1</v>
      </c>
      <c r="T499">
        <v>9</v>
      </c>
      <c r="U499">
        <v>6</v>
      </c>
    </row>
    <row r="500" spans="1:21">
      <c r="A500">
        <v>1985</v>
      </c>
      <c r="B500">
        <v>4</v>
      </c>
      <c r="C500">
        <v>7</v>
      </c>
      <c r="D500">
        <v>11</v>
      </c>
      <c r="E500">
        <v>1</v>
      </c>
      <c r="F500">
        <v>2</v>
      </c>
      <c r="G500">
        <v>6</v>
      </c>
      <c r="O500">
        <v>1985</v>
      </c>
      <c r="P500">
        <v>4</v>
      </c>
      <c r="Q500">
        <v>7</v>
      </c>
      <c r="R500">
        <v>11</v>
      </c>
      <c r="S500">
        <v>1</v>
      </c>
      <c r="T500">
        <v>2</v>
      </c>
      <c r="U500">
        <v>6</v>
      </c>
    </row>
    <row r="501" spans="1:21">
      <c r="A501">
        <v>1985</v>
      </c>
      <c r="B501">
        <v>4</v>
      </c>
      <c r="C501">
        <v>8</v>
      </c>
      <c r="D501">
        <v>11</v>
      </c>
      <c r="E501">
        <v>6</v>
      </c>
      <c r="F501">
        <v>2</v>
      </c>
      <c r="G501">
        <v>6</v>
      </c>
      <c r="O501">
        <v>1985</v>
      </c>
      <c r="P501">
        <v>4</v>
      </c>
      <c r="Q501">
        <v>8</v>
      </c>
      <c r="R501">
        <v>11</v>
      </c>
      <c r="S501">
        <v>6</v>
      </c>
      <c r="T501">
        <v>2</v>
      </c>
      <c r="U501">
        <v>6</v>
      </c>
    </row>
    <row r="502" spans="1:21">
      <c r="A502">
        <v>1985</v>
      </c>
      <c r="B502">
        <v>4</v>
      </c>
      <c r="C502">
        <v>9</v>
      </c>
      <c r="D502">
        <v>11</v>
      </c>
      <c r="E502">
        <v>6</v>
      </c>
      <c r="F502">
        <v>2</v>
      </c>
      <c r="G502">
        <v>6</v>
      </c>
      <c r="O502">
        <v>1985</v>
      </c>
      <c r="P502">
        <v>4</v>
      </c>
      <c r="Q502">
        <v>9</v>
      </c>
      <c r="R502">
        <v>3</v>
      </c>
      <c r="S502">
        <v>6</v>
      </c>
      <c r="T502">
        <v>2</v>
      </c>
      <c r="U502">
        <v>6</v>
      </c>
    </row>
    <row r="503" spans="1:21">
      <c r="A503">
        <v>1985</v>
      </c>
      <c r="B503">
        <v>4</v>
      </c>
      <c r="C503">
        <v>10</v>
      </c>
      <c r="D503">
        <v>5</v>
      </c>
      <c r="E503">
        <v>6</v>
      </c>
      <c r="F503">
        <v>2</v>
      </c>
      <c r="G503">
        <v>6</v>
      </c>
      <c r="O503">
        <v>1985</v>
      </c>
      <c r="P503">
        <v>4</v>
      </c>
      <c r="Q503">
        <v>10</v>
      </c>
      <c r="R503">
        <v>11</v>
      </c>
      <c r="S503">
        <v>6</v>
      </c>
      <c r="T503">
        <v>2</v>
      </c>
      <c r="U503">
        <v>6</v>
      </c>
    </row>
    <row r="504" spans="1:21">
      <c r="A504">
        <v>1985</v>
      </c>
      <c r="B504">
        <v>4</v>
      </c>
      <c r="C504">
        <v>11</v>
      </c>
      <c r="D504">
        <v>1</v>
      </c>
      <c r="E504">
        <v>8</v>
      </c>
      <c r="F504">
        <v>2</v>
      </c>
      <c r="G504">
        <v>6</v>
      </c>
      <c r="O504">
        <v>1985</v>
      </c>
      <c r="P504">
        <v>4</v>
      </c>
      <c r="Q504">
        <v>11</v>
      </c>
      <c r="R504">
        <v>11</v>
      </c>
      <c r="S504">
        <v>8</v>
      </c>
      <c r="T504">
        <v>2</v>
      </c>
      <c r="U504">
        <v>6</v>
      </c>
    </row>
    <row r="505" spans="1:21">
      <c r="A505">
        <v>1985</v>
      </c>
      <c r="B505">
        <v>4</v>
      </c>
      <c r="C505">
        <v>12</v>
      </c>
      <c r="D505">
        <v>5</v>
      </c>
      <c r="E505">
        <v>8</v>
      </c>
      <c r="F505">
        <v>2</v>
      </c>
      <c r="G505">
        <v>6</v>
      </c>
      <c r="O505">
        <v>1985</v>
      </c>
      <c r="P505">
        <v>4</v>
      </c>
      <c r="Q505">
        <v>12</v>
      </c>
      <c r="R505">
        <v>9</v>
      </c>
      <c r="S505">
        <v>8</v>
      </c>
      <c r="T505">
        <v>2</v>
      </c>
      <c r="U505">
        <v>6</v>
      </c>
    </row>
    <row r="506" spans="1:21">
      <c r="A506">
        <v>1985</v>
      </c>
      <c r="B506">
        <v>4</v>
      </c>
      <c r="C506">
        <v>13</v>
      </c>
      <c r="D506">
        <v>4</v>
      </c>
      <c r="E506">
        <v>8</v>
      </c>
      <c r="F506">
        <v>2</v>
      </c>
      <c r="G506">
        <v>6</v>
      </c>
      <c r="O506">
        <v>1985</v>
      </c>
      <c r="P506">
        <v>4</v>
      </c>
      <c r="Q506">
        <v>13</v>
      </c>
      <c r="R506">
        <v>7</v>
      </c>
      <c r="S506">
        <v>8</v>
      </c>
      <c r="T506">
        <v>2</v>
      </c>
      <c r="U506">
        <v>6</v>
      </c>
    </row>
    <row r="507" spans="1:21">
      <c r="A507">
        <v>1985</v>
      </c>
      <c r="B507">
        <v>4</v>
      </c>
      <c r="C507">
        <v>14</v>
      </c>
      <c r="D507">
        <v>4</v>
      </c>
      <c r="E507">
        <v>8</v>
      </c>
      <c r="F507">
        <v>2</v>
      </c>
      <c r="G507">
        <v>2</v>
      </c>
      <c r="O507">
        <v>1985</v>
      </c>
      <c r="P507">
        <v>4</v>
      </c>
      <c r="Q507">
        <v>14</v>
      </c>
      <c r="R507">
        <v>11</v>
      </c>
      <c r="S507">
        <v>8</v>
      </c>
      <c r="T507">
        <v>2</v>
      </c>
      <c r="U507">
        <v>2</v>
      </c>
    </row>
    <row r="508" spans="1:21">
      <c r="A508">
        <v>1985</v>
      </c>
      <c r="B508">
        <v>4</v>
      </c>
      <c r="C508">
        <v>15</v>
      </c>
      <c r="D508">
        <v>4</v>
      </c>
      <c r="E508">
        <v>6</v>
      </c>
      <c r="F508">
        <v>2</v>
      </c>
      <c r="G508">
        <v>2</v>
      </c>
      <c r="O508">
        <v>1985</v>
      </c>
      <c r="P508">
        <v>4</v>
      </c>
      <c r="Q508">
        <v>15</v>
      </c>
      <c r="R508">
        <v>11</v>
      </c>
      <c r="S508">
        <v>6</v>
      </c>
      <c r="T508">
        <v>2</v>
      </c>
      <c r="U508">
        <v>2</v>
      </c>
    </row>
    <row r="509" spans="1:21">
      <c r="A509">
        <v>1985</v>
      </c>
      <c r="B509">
        <v>4</v>
      </c>
      <c r="C509">
        <v>16</v>
      </c>
      <c r="D509">
        <v>1</v>
      </c>
      <c r="E509">
        <v>6</v>
      </c>
      <c r="F509">
        <v>2</v>
      </c>
      <c r="G509">
        <v>2</v>
      </c>
      <c r="O509">
        <v>1985</v>
      </c>
      <c r="P509">
        <v>4</v>
      </c>
      <c r="Q509">
        <v>16</v>
      </c>
      <c r="R509">
        <v>11</v>
      </c>
      <c r="S509">
        <v>6</v>
      </c>
      <c r="T509">
        <v>2</v>
      </c>
      <c r="U509">
        <v>2</v>
      </c>
    </row>
    <row r="510" spans="1:21">
      <c r="A510">
        <v>1985</v>
      </c>
      <c r="B510">
        <v>4</v>
      </c>
      <c r="C510">
        <v>17</v>
      </c>
      <c r="D510">
        <v>7</v>
      </c>
      <c r="E510">
        <v>6</v>
      </c>
      <c r="F510">
        <v>2</v>
      </c>
      <c r="G510">
        <v>2</v>
      </c>
      <c r="O510">
        <v>1985</v>
      </c>
      <c r="P510">
        <v>4</v>
      </c>
      <c r="Q510">
        <v>17</v>
      </c>
      <c r="R510">
        <v>5</v>
      </c>
      <c r="S510">
        <v>6</v>
      </c>
      <c r="T510">
        <v>2</v>
      </c>
      <c r="U510">
        <v>2</v>
      </c>
    </row>
    <row r="511" spans="1:21">
      <c r="A511">
        <v>1985</v>
      </c>
      <c r="B511">
        <v>4</v>
      </c>
      <c r="C511">
        <v>18</v>
      </c>
      <c r="D511">
        <v>7</v>
      </c>
      <c r="E511">
        <v>6</v>
      </c>
      <c r="F511">
        <v>2</v>
      </c>
      <c r="G511">
        <v>2</v>
      </c>
      <c r="O511">
        <v>1985</v>
      </c>
      <c r="P511">
        <v>4</v>
      </c>
      <c r="Q511">
        <v>18</v>
      </c>
      <c r="R511">
        <v>1</v>
      </c>
      <c r="S511">
        <v>6</v>
      </c>
      <c r="T511">
        <v>2</v>
      </c>
      <c r="U511">
        <v>2</v>
      </c>
    </row>
    <row r="512" spans="1:21">
      <c r="A512">
        <v>1985</v>
      </c>
      <c r="B512">
        <v>4</v>
      </c>
      <c r="C512">
        <v>19</v>
      </c>
      <c r="D512">
        <v>7</v>
      </c>
      <c r="E512">
        <v>6</v>
      </c>
      <c r="F512">
        <v>1</v>
      </c>
      <c r="G512">
        <v>2</v>
      </c>
      <c r="O512">
        <v>1985</v>
      </c>
      <c r="P512">
        <v>4</v>
      </c>
      <c r="Q512">
        <v>19</v>
      </c>
      <c r="R512">
        <v>5</v>
      </c>
      <c r="S512">
        <v>6</v>
      </c>
      <c r="T512">
        <v>1</v>
      </c>
      <c r="U512">
        <v>2</v>
      </c>
    </row>
    <row r="513" spans="1:21">
      <c r="A513">
        <v>1985</v>
      </c>
      <c r="B513">
        <v>4</v>
      </c>
      <c r="C513">
        <v>20</v>
      </c>
      <c r="D513">
        <v>2</v>
      </c>
      <c r="E513">
        <v>6</v>
      </c>
      <c r="F513">
        <v>2</v>
      </c>
      <c r="G513">
        <v>2</v>
      </c>
      <c r="O513">
        <v>1985</v>
      </c>
      <c r="P513">
        <v>4</v>
      </c>
      <c r="Q513">
        <v>20</v>
      </c>
      <c r="R513">
        <v>4</v>
      </c>
      <c r="S513">
        <v>6</v>
      </c>
      <c r="T513">
        <v>2</v>
      </c>
      <c r="U513">
        <v>2</v>
      </c>
    </row>
    <row r="514" spans="1:21">
      <c r="A514">
        <v>1985</v>
      </c>
      <c r="B514">
        <v>4</v>
      </c>
      <c r="C514">
        <v>21</v>
      </c>
      <c r="D514">
        <v>7</v>
      </c>
      <c r="E514">
        <v>8</v>
      </c>
      <c r="F514">
        <v>5</v>
      </c>
      <c r="G514">
        <v>2</v>
      </c>
      <c r="O514">
        <v>1985</v>
      </c>
      <c r="P514">
        <v>4</v>
      </c>
      <c r="Q514">
        <v>21</v>
      </c>
      <c r="R514">
        <v>4</v>
      </c>
      <c r="S514">
        <v>8</v>
      </c>
      <c r="T514">
        <v>5</v>
      </c>
      <c r="U514">
        <v>2</v>
      </c>
    </row>
    <row r="515" spans="1:21">
      <c r="A515">
        <v>1985</v>
      </c>
      <c r="B515">
        <v>4</v>
      </c>
      <c r="C515">
        <v>22</v>
      </c>
      <c r="D515">
        <v>5</v>
      </c>
      <c r="E515">
        <v>8</v>
      </c>
      <c r="F515">
        <v>5</v>
      </c>
      <c r="G515">
        <v>2</v>
      </c>
      <c r="O515">
        <v>1985</v>
      </c>
      <c r="P515">
        <v>4</v>
      </c>
      <c r="Q515">
        <v>22</v>
      </c>
      <c r="R515">
        <v>4</v>
      </c>
      <c r="S515">
        <v>8</v>
      </c>
      <c r="T515">
        <v>5</v>
      </c>
      <c r="U515">
        <v>2</v>
      </c>
    </row>
    <row r="516" spans="1:21">
      <c r="A516">
        <v>1985</v>
      </c>
      <c r="B516">
        <v>4</v>
      </c>
      <c r="C516">
        <v>23</v>
      </c>
      <c r="D516">
        <v>1</v>
      </c>
      <c r="E516">
        <v>6</v>
      </c>
      <c r="F516">
        <v>2</v>
      </c>
      <c r="G516">
        <v>6</v>
      </c>
      <c r="O516">
        <v>1985</v>
      </c>
      <c r="P516">
        <v>4</v>
      </c>
      <c r="Q516">
        <v>23</v>
      </c>
      <c r="R516">
        <v>1</v>
      </c>
      <c r="S516">
        <v>6</v>
      </c>
      <c r="T516">
        <v>2</v>
      </c>
      <c r="U516">
        <v>6</v>
      </c>
    </row>
    <row r="517" spans="1:21">
      <c r="A517">
        <v>1985</v>
      </c>
      <c r="B517">
        <v>4</v>
      </c>
      <c r="C517">
        <v>24</v>
      </c>
      <c r="D517">
        <v>1</v>
      </c>
      <c r="E517">
        <v>1</v>
      </c>
      <c r="F517">
        <v>2</v>
      </c>
      <c r="G517">
        <v>6</v>
      </c>
      <c r="O517">
        <v>1985</v>
      </c>
      <c r="P517">
        <v>4</v>
      </c>
      <c r="Q517">
        <v>24</v>
      </c>
      <c r="R517">
        <v>7</v>
      </c>
      <c r="S517">
        <v>1</v>
      </c>
      <c r="T517">
        <v>2</v>
      </c>
      <c r="U517">
        <v>6</v>
      </c>
    </row>
    <row r="518" spans="1:21">
      <c r="A518">
        <v>1985</v>
      </c>
      <c r="B518">
        <v>4</v>
      </c>
      <c r="C518">
        <v>25</v>
      </c>
      <c r="D518">
        <v>1</v>
      </c>
      <c r="E518">
        <v>1</v>
      </c>
      <c r="F518">
        <v>2</v>
      </c>
      <c r="G518">
        <v>6</v>
      </c>
      <c r="O518">
        <v>1985</v>
      </c>
      <c r="P518">
        <v>4</v>
      </c>
      <c r="Q518">
        <v>25</v>
      </c>
      <c r="R518">
        <v>7</v>
      </c>
      <c r="S518">
        <v>1</v>
      </c>
      <c r="T518">
        <v>2</v>
      </c>
      <c r="U518">
        <v>6</v>
      </c>
    </row>
    <row r="519" spans="1:21">
      <c r="A519">
        <v>1985</v>
      </c>
      <c r="B519">
        <v>4</v>
      </c>
      <c r="C519">
        <v>26</v>
      </c>
      <c r="D519">
        <v>1</v>
      </c>
      <c r="E519">
        <v>8</v>
      </c>
      <c r="F519">
        <v>2</v>
      </c>
      <c r="G519">
        <v>2</v>
      </c>
      <c r="O519">
        <v>1985</v>
      </c>
      <c r="P519">
        <v>4</v>
      </c>
      <c r="Q519">
        <v>26</v>
      </c>
      <c r="R519">
        <v>7</v>
      </c>
      <c r="S519">
        <v>8</v>
      </c>
      <c r="T519">
        <v>2</v>
      </c>
      <c r="U519">
        <v>2</v>
      </c>
    </row>
    <row r="520" spans="1:21">
      <c r="A520">
        <v>1985</v>
      </c>
      <c r="B520">
        <v>4</v>
      </c>
      <c r="C520">
        <v>27</v>
      </c>
      <c r="D520">
        <v>1</v>
      </c>
      <c r="E520">
        <v>8</v>
      </c>
      <c r="F520">
        <v>2</v>
      </c>
      <c r="G520">
        <v>2</v>
      </c>
      <c r="O520">
        <v>1985</v>
      </c>
      <c r="P520">
        <v>4</v>
      </c>
      <c r="Q520">
        <v>27</v>
      </c>
      <c r="R520">
        <v>2</v>
      </c>
      <c r="S520">
        <v>8</v>
      </c>
      <c r="T520">
        <v>2</v>
      </c>
      <c r="U520">
        <v>2</v>
      </c>
    </row>
    <row r="521" spans="1:21">
      <c r="A521">
        <v>1985</v>
      </c>
      <c r="B521">
        <v>4</v>
      </c>
      <c r="C521">
        <v>28</v>
      </c>
      <c r="D521">
        <v>1</v>
      </c>
      <c r="E521">
        <v>6</v>
      </c>
      <c r="F521">
        <v>2</v>
      </c>
      <c r="G521">
        <v>2</v>
      </c>
      <c r="O521">
        <v>1985</v>
      </c>
      <c r="P521">
        <v>4</v>
      </c>
      <c r="Q521">
        <v>28</v>
      </c>
      <c r="R521">
        <v>7</v>
      </c>
      <c r="S521">
        <v>6</v>
      </c>
      <c r="T521">
        <v>2</v>
      </c>
      <c r="U521">
        <v>2</v>
      </c>
    </row>
    <row r="522" spans="1:21">
      <c r="A522">
        <v>1985</v>
      </c>
      <c r="B522">
        <v>4</v>
      </c>
      <c r="C522">
        <v>29</v>
      </c>
      <c r="D522">
        <v>1</v>
      </c>
      <c r="E522">
        <v>8</v>
      </c>
      <c r="F522">
        <v>9</v>
      </c>
      <c r="G522">
        <v>2</v>
      </c>
      <c r="O522">
        <v>1985</v>
      </c>
      <c r="P522">
        <v>4</v>
      </c>
      <c r="Q522">
        <v>29</v>
      </c>
      <c r="R522">
        <v>5</v>
      </c>
      <c r="S522">
        <v>8</v>
      </c>
      <c r="T522">
        <v>9</v>
      </c>
      <c r="U522">
        <v>2</v>
      </c>
    </row>
    <row r="523" spans="1:21">
      <c r="A523">
        <v>1985</v>
      </c>
      <c r="B523">
        <v>4</v>
      </c>
      <c r="C523">
        <v>30</v>
      </c>
      <c r="D523">
        <v>3</v>
      </c>
      <c r="E523">
        <v>8</v>
      </c>
      <c r="F523">
        <v>9</v>
      </c>
      <c r="G523">
        <v>2</v>
      </c>
      <c r="O523">
        <v>1985</v>
      </c>
      <c r="P523">
        <v>4</v>
      </c>
      <c r="Q523">
        <v>30</v>
      </c>
      <c r="R523">
        <v>1</v>
      </c>
      <c r="S523">
        <v>8</v>
      </c>
      <c r="T523">
        <v>9</v>
      </c>
      <c r="U523">
        <v>2</v>
      </c>
    </row>
    <row r="524" spans="1:21">
      <c r="A524">
        <v>1985</v>
      </c>
      <c r="B524">
        <v>5</v>
      </c>
      <c r="C524">
        <v>1</v>
      </c>
      <c r="D524">
        <v>4</v>
      </c>
      <c r="E524">
        <v>6</v>
      </c>
      <c r="F524">
        <v>4</v>
      </c>
      <c r="G524">
        <v>2</v>
      </c>
      <c r="O524">
        <v>1985</v>
      </c>
      <c r="P524">
        <v>5</v>
      </c>
      <c r="Q524">
        <v>1</v>
      </c>
      <c r="R524">
        <v>1</v>
      </c>
      <c r="S524">
        <v>6</v>
      </c>
      <c r="T524">
        <v>4</v>
      </c>
      <c r="U524">
        <v>2</v>
      </c>
    </row>
    <row r="525" spans="1:21">
      <c r="A525">
        <v>1985</v>
      </c>
      <c r="B525">
        <v>5</v>
      </c>
      <c r="C525">
        <v>2</v>
      </c>
      <c r="D525">
        <v>7</v>
      </c>
      <c r="E525">
        <v>5</v>
      </c>
      <c r="F525">
        <v>4</v>
      </c>
      <c r="G525">
        <v>2</v>
      </c>
      <c r="O525">
        <v>1985</v>
      </c>
      <c r="P525">
        <v>5</v>
      </c>
      <c r="Q525">
        <v>2</v>
      </c>
      <c r="R525">
        <v>1</v>
      </c>
      <c r="S525">
        <v>5</v>
      </c>
      <c r="T525">
        <v>4</v>
      </c>
      <c r="U525">
        <v>2</v>
      </c>
    </row>
    <row r="526" spans="1:21">
      <c r="A526">
        <v>1985</v>
      </c>
      <c r="B526">
        <v>5</v>
      </c>
      <c r="C526">
        <v>3</v>
      </c>
      <c r="D526">
        <v>10</v>
      </c>
      <c r="E526">
        <v>5</v>
      </c>
      <c r="F526">
        <v>4</v>
      </c>
      <c r="G526">
        <v>2</v>
      </c>
      <c r="O526">
        <v>1985</v>
      </c>
      <c r="P526">
        <v>5</v>
      </c>
      <c r="Q526">
        <v>3</v>
      </c>
      <c r="R526">
        <v>1</v>
      </c>
      <c r="S526">
        <v>5</v>
      </c>
      <c r="T526">
        <v>4</v>
      </c>
      <c r="U526">
        <v>2</v>
      </c>
    </row>
    <row r="527" spans="1:21">
      <c r="A527">
        <v>1985</v>
      </c>
      <c r="B527">
        <v>5</v>
      </c>
      <c r="C527">
        <v>4</v>
      </c>
      <c r="D527">
        <v>4</v>
      </c>
      <c r="E527">
        <v>5</v>
      </c>
      <c r="F527">
        <v>4</v>
      </c>
      <c r="G527">
        <v>2</v>
      </c>
      <c r="O527">
        <v>1985</v>
      </c>
      <c r="P527">
        <v>5</v>
      </c>
      <c r="Q527">
        <v>4</v>
      </c>
      <c r="R527">
        <v>1</v>
      </c>
      <c r="S527">
        <v>5</v>
      </c>
      <c r="T527">
        <v>4</v>
      </c>
      <c r="U527">
        <v>2</v>
      </c>
    </row>
    <row r="528" spans="1:21">
      <c r="A528">
        <v>1985</v>
      </c>
      <c r="B528">
        <v>5</v>
      </c>
      <c r="C528">
        <v>5</v>
      </c>
      <c r="D528">
        <v>4</v>
      </c>
      <c r="E528">
        <v>5</v>
      </c>
      <c r="F528">
        <v>4</v>
      </c>
      <c r="G528">
        <v>2</v>
      </c>
      <c r="O528">
        <v>1985</v>
      </c>
      <c r="P528">
        <v>5</v>
      </c>
      <c r="Q528">
        <v>5</v>
      </c>
      <c r="R528">
        <v>1</v>
      </c>
      <c r="S528">
        <v>5</v>
      </c>
      <c r="T528">
        <v>4</v>
      </c>
      <c r="U528">
        <v>2</v>
      </c>
    </row>
    <row r="529" spans="1:21">
      <c r="A529">
        <v>1985</v>
      </c>
      <c r="B529">
        <v>5</v>
      </c>
      <c r="C529">
        <v>6</v>
      </c>
      <c r="D529">
        <v>4</v>
      </c>
      <c r="E529">
        <v>6</v>
      </c>
      <c r="F529">
        <v>8</v>
      </c>
      <c r="G529">
        <v>2</v>
      </c>
      <c r="O529">
        <v>1985</v>
      </c>
      <c r="P529">
        <v>5</v>
      </c>
      <c r="Q529">
        <v>6</v>
      </c>
      <c r="R529">
        <v>1</v>
      </c>
      <c r="S529">
        <v>6</v>
      </c>
      <c r="T529">
        <v>8</v>
      </c>
      <c r="U529">
        <v>2</v>
      </c>
    </row>
    <row r="530" spans="1:21">
      <c r="A530">
        <v>1985</v>
      </c>
      <c r="B530">
        <v>5</v>
      </c>
      <c r="C530">
        <v>7</v>
      </c>
      <c r="D530">
        <v>4</v>
      </c>
      <c r="E530">
        <v>6</v>
      </c>
      <c r="F530">
        <v>8</v>
      </c>
      <c r="G530">
        <v>2</v>
      </c>
      <c r="O530">
        <v>1985</v>
      </c>
      <c r="P530">
        <v>5</v>
      </c>
      <c r="Q530">
        <v>7</v>
      </c>
      <c r="R530">
        <v>3</v>
      </c>
      <c r="S530">
        <v>6</v>
      </c>
      <c r="T530">
        <v>8</v>
      </c>
      <c r="U530">
        <v>2</v>
      </c>
    </row>
    <row r="531" spans="1:21">
      <c r="A531">
        <v>1985</v>
      </c>
      <c r="B531">
        <v>5</v>
      </c>
      <c r="C531">
        <v>8</v>
      </c>
      <c r="D531">
        <v>1</v>
      </c>
      <c r="E531">
        <v>6</v>
      </c>
      <c r="F531">
        <v>2</v>
      </c>
      <c r="G531">
        <v>2</v>
      </c>
      <c r="O531">
        <v>1985</v>
      </c>
      <c r="P531">
        <v>5</v>
      </c>
      <c r="Q531">
        <v>8</v>
      </c>
      <c r="R531">
        <v>4</v>
      </c>
      <c r="S531">
        <v>6</v>
      </c>
      <c r="T531">
        <v>2</v>
      </c>
      <c r="U531">
        <v>2</v>
      </c>
    </row>
    <row r="532" spans="1:21">
      <c r="A532">
        <v>1985</v>
      </c>
      <c r="B532">
        <v>5</v>
      </c>
      <c r="C532">
        <v>9</v>
      </c>
      <c r="D532">
        <v>1</v>
      </c>
      <c r="E532">
        <v>8</v>
      </c>
      <c r="F532">
        <v>2</v>
      </c>
      <c r="G532">
        <v>2</v>
      </c>
      <c r="O532">
        <v>1985</v>
      </c>
      <c r="P532">
        <v>5</v>
      </c>
      <c r="Q532">
        <v>9</v>
      </c>
      <c r="R532">
        <v>7</v>
      </c>
      <c r="S532">
        <v>8</v>
      </c>
      <c r="T532">
        <v>2</v>
      </c>
      <c r="U532">
        <v>2</v>
      </c>
    </row>
    <row r="533" spans="1:21">
      <c r="A533">
        <v>1985</v>
      </c>
      <c r="B533">
        <v>5</v>
      </c>
      <c r="C533">
        <v>10</v>
      </c>
      <c r="D533">
        <v>1</v>
      </c>
      <c r="E533">
        <v>8</v>
      </c>
      <c r="F533">
        <v>2</v>
      </c>
      <c r="G533">
        <v>2</v>
      </c>
      <c r="O533">
        <v>1985</v>
      </c>
      <c r="P533">
        <v>5</v>
      </c>
      <c r="Q533">
        <v>10</v>
      </c>
      <c r="R533">
        <v>10</v>
      </c>
      <c r="S533">
        <v>8</v>
      </c>
      <c r="T533">
        <v>2</v>
      </c>
      <c r="U533">
        <v>2</v>
      </c>
    </row>
    <row r="534" spans="1:21">
      <c r="A534">
        <v>1985</v>
      </c>
      <c r="B534">
        <v>5</v>
      </c>
      <c r="C534">
        <v>11</v>
      </c>
      <c r="D534">
        <v>1</v>
      </c>
      <c r="E534">
        <v>8</v>
      </c>
      <c r="F534">
        <v>9</v>
      </c>
      <c r="G534">
        <v>2</v>
      </c>
      <c r="O534">
        <v>1985</v>
      </c>
      <c r="P534">
        <v>5</v>
      </c>
      <c r="Q534">
        <v>11</v>
      </c>
      <c r="R534">
        <v>4</v>
      </c>
      <c r="S534">
        <v>8</v>
      </c>
      <c r="T534">
        <v>9</v>
      </c>
      <c r="U534">
        <v>2</v>
      </c>
    </row>
    <row r="535" spans="1:21">
      <c r="A535">
        <v>1985</v>
      </c>
      <c r="B535">
        <v>5</v>
      </c>
      <c r="C535">
        <v>12</v>
      </c>
      <c r="D535">
        <v>5</v>
      </c>
      <c r="E535">
        <v>8</v>
      </c>
      <c r="F535">
        <v>9</v>
      </c>
      <c r="G535">
        <v>2</v>
      </c>
      <c r="O535">
        <v>1985</v>
      </c>
      <c r="P535">
        <v>5</v>
      </c>
      <c r="Q535">
        <v>12</v>
      </c>
      <c r="R535">
        <v>4</v>
      </c>
      <c r="S535">
        <v>8</v>
      </c>
      <c r="T535">
        <v>9</v>
      </c>
      <c r="U535">
        <v>2</v>
      </c>
    </row>
    <row r="536" spans="1:21">
      <c r="A536">
        <v>1985</v>
      </c>
      <c r="B536">
        <v>5</v>
      </c>
      <c r="C536">
        <v>13</v>
      </c>
      <c r="D536">
        <v>3</v>
      </c>
      <c r="E536">
        <v>8</v>
      </c>
      <c r="F536">
        <v>2</v>
      </c>
      <c r="G536">
        <v>1</v>
      </c>
      <c r="O536">
        <v>1985</v>
      </c>
      <c r="P536">
        <v>5</v>
      </c>
      <c r="Q536">
        <v>13</v>
      </c>
      <c r="R536">
        <v>4</v>
      </c>
      <c r="S536">
        <v>8</v>
      </c>
      <c r="T536">
        <v>2</v>
      </c>
      <c r="U536">
        <v>1</v>
      </c>
    </row>
    <row r="537" spans="1:21">
      <c r="A537">
        <v>1985</v>
      </c>
      <c r="B537">
        <v>5</v>
      </c>
      <c r="C537">
        <v>14</v>
      </c>
      <c r="D537">
        <v>2</v>
      </c>
      <c r="E537">
        <v>6</v>
      </c>
      <c r="F537">
        <v>4</v>
      </c>
      <c r="G537">
        <v>1</v>
      </c>
      <c r="O537">
        <v>1985</v>
      </c>
      <c r="P537">
        <v>5</v>
      </c>
      <c r="Q537">
        <v>14</v>
      </c>
      <c r="R537">
        <v>4</v>
      </c>
      <c r="S537">
        <v>6</v>
      </c>
      <c r="T537">
        <v>4</v>
      </c>
      <c r="U537">
        <v>1</v>
      </c>
    </row>
    <row r="538" spans="1:21">
      <c r="A538">
        <v>1985</v>
      </c>
      <c r="B538">
        <v>5</v>
      </c>
      <c r="C538">
        <v>15</v>
      </c>
      <c r="D538">
        <v>2</v>
      </c>
      <c r="E538">
        <v>5</v>
      </c>
      <c r="F538">
        <v>4</v>
      </c>
      <c r="G538">
        <v>1</v>
      </c>
      <c r="O538">
        <v>1985</v>
      </c>
      <c r="P538">
        <v>5</v>
      </c>
      <c r="Q538">
        <v>15</v>
      </c>
      <c r="R538">
        <v>1</v>
      </c>
      <c r="S538">
        <v>5</v>
      </c>
      <c r="T538">
        <v>4</v>
      </c>
      <c r="U538">
        <v>1</v>
      </c>
    </row>
    <row r="539" spans="1:21">
      <c r="A539">
        <v>1985</v>
      </c>
      <c r="B539">
        <v>5</v>
      </c>
      <c r="C539">
        <v>16</v>
      </c>
      <c r="D539">
        <v>5</v>
      </c>
      <c r="E539">
        <v>5</v>
      </c>
      <c r="F539">
        <v>1</v>
      </c>
      <c r="G539">
        <v>1</v>
      </c>
      <c r="O539">
        <v>1985</v>
      </c>
      <c r="P539">
        <v>5</v>
      </c>
      <c r="Q539">
        <v>16</v>
      </c>
      <c r="R539">
        <v>1</v>
      </c>
      <c r="S539">
        <v>5</v>
      </c>
      <c r="T539">
        <v>1</v>
      </c>
      <c r="U539">
        <v>1</v>
      </c>
    </row>
    <row r="540" spans="1:21">
      <c r="A540">
        <v>1985</v>
      </c>
      <c r="B540">
        <v>5</v>
      </c>
      <c r="C540">
        <v>17</v>
      </c>
      <c r="D540">
        <v>2</v>
      </c>
      <c r="E540">
        <v>5</v>
      </c>
      <c r="F540">
        <v>1</v>
      </c>
      <c r="G540">
        <v>1</v>
      </c>
      <c r="O540">
        <v>1985</v>
      </c>
      <c r="P540">
        <v>5</v>
      </c>
      <c r="Q540">
        <v>17</v>
      </c>
      <c r="R540">
        <v>1</v>
      </c>
      <c r="S540">
        <v>5</v>
      </c>
      <c r="T540">
        <v>1</v>
      </c>
      <c r="U540">
        <v>1</v>
      </c>
    </row>
    <row r="541" spans="1:21">
      <c r="A541">
        <v>1985</v>
      </c>
      <c r="B541">
        <v>5</v>
      </c>
      <c r="C541">
        <v>18</v>
      </c>
      <c r="D541">
        <v>7</v>
      </c>
      <c r="E541">
        <v>5</v>
      </c>
      <c r="F541">
        <v>1</v>
      </c>
      <c r="G541">
        <v>1</v>
      </c>
      <c r="O541">
        <v>1985</v>
      </c>
      <c r="P541">
        <v>5</v>
      </c>
      <c r="Q541">
        <v>18</v>
      </c>
      <c r="R541">
        <v>1</v>
      </c>
      <c r="S541">
        <v>5</v>
      </c>
      <c r="T541">
        <v>1</v>
      </c>
      <c r="U541">
        <v>1</v>
      </c>
    </row>
    <row r="542" spans="1:21">
      <c r="A542">
        <v>1985</v>
      </c>
      <c r="B542">
        <v>5</v>
      </c>
      <c r="C542">
        <v>19</v>
      </c>
      <c r="D542">
        <v>7</v>
      </c>
      <c r="E542">
        <v>9</v>
      </c>
      <c r="F542">
        <v>8</v>
      </c>
      <c r="G542">
        <v>1</v>
      </c>
      <c r="O542">
        <v>1985</v>
      </c>
      <c r="P542">
        <v>5</v>
      </c>
      <c r="Q542">
        <v>19</v>
      </c>
      <c r="R542">
        <v>5</v>
      </c>
      <c r="S542">
        <v>9</v>
      </c>
      <c r="T542">
        <v>8</v>
      </c>
      <c r="U542">
        <v>1</v>
      </c>
    </row>
    <row r="543" spans="1:21">
      <c r="A543">
        <v>1985</v>
      </c>
      <c r="B543">
        <v>5</v>
      </c>
      <c r="C543">
        <v>20</v>
      </c>
      <c r="D543">
        <v>2</v>
      </c>
      <c r="E543">
        <v>9</v>
      </c>
      <c r="F543">
        <v>8</v>
      </c>
      <c r="G543">
        <v>1</v>
      </c>
      <c r="O543">
        <v>1985</v>
      </c>
      <c r="P543">
        <v>5</v>
      </c>
      <c r="Q543">
        <v>20</v>
      </c>
      <c r="R543">
        <v>3</v>
      </c>
      <c r="S543">
        <v>9</v>
      </c>
      <c r="T543">
        <v>8</v>
      </c>
      <c r="U543">
        <v>1</v>
      </c>
    </row>
    <row r="544" spans="1:21">
      <c r="A544">
        <v>1985</v>
      </c>
      <c r="B544">
        <v>5</v>
      </c>
      <c r="C544">
        <v>21</v>
      </c>
      <c r="D544">
        <v>2</v>
      </c>
      <c r="E544">
        <v>9</v>
      </c>
      <c r="F544">
        <v>8</v>
      </c>
      <c r="G544">
        <v>1</v>
      </c>
      <c r="O544">
        <v>1985</v>
      </c>
      <c r="P544">
        <v>5</v>
      </c>
      <c r="Q544">
        <v>21</v>
      </c>
      <c r="R544">
        <v>2</v>
      </c>
      <c r="S544">
        <v>9</v>
      </c>
      <c r="T544">
        <v>8</v>
      </c>
      <c r="U544">
        <v>1</v>
      </c>
    </row>
    <row r="545" spans="1:21">
      <c r="A545">
        <v>1985</v>
      </c>
      <c r="B545">
        <v>5</v>
      </c>
      <c r="C545">
        <v>22</v>
      </c>
      <c r="D545">
        <v>2</v>
      </c>
      <c r="E545">
        <v>9</v>
      </c>
      <c r="F545">
        <v>8</v>
      </c>
      <c r="G545">
        <v>5</v>
      </c>
      <c r="O545">
        <v>1985</v>
      </c>
      <c r="P545">
        <v>5</v>
      </c>
      <c r="Q545">
        <v>22</v>
      </c>
      <c r="R545">
        <v>2</v>
      </c>
      <c r="S545">
        <v>9</v>
      </c>
      <c r="T545">
        <v>8</v>
      </c>
      <c r="U545">
        <v>5</v>
      </c>
    </row>
    <row r="546" spans="1:21">
      <c r="A546">
        <v>1985</v>
      </c>
      <c r="B546">
        <v>5</v>
      </c>
      <c r="C546">
        <v>23</v>
      </c>
      <c r="D546">
        <v>2</v>
      </c>
      <c r="E546">
        <v>9</v>
      </c>
      <c r="F546">
        <v>8</v>
      </c>
      <c r="G546">
        <v>5</v>
      </c>
      <c r="O546">
        <v>1985</v>
      </c>
      <c r="P546">
        <v>5</v>
      </c>
      <c r="Q546">
        <v>23</v>
      </c>
      <c r="R546">
        <v>5</v>
      </c>
      <c r="S546">
        <v>9</v>
      </c>
      <c r="T546">
        <v>8</v>
      </c>
      <c r="U546">
        <v>5</v>
      </c>
    </row>
    <row r="547" spans="1:21">
      <c r="A547">
        <v>1985</v>
      </c>
      <c r="B547">
        <v>5</v>
      </c>
      <c r="C547">
        <v>24</v>
      </c>
      <c r="D547">
        <v>2</v>
      </c>
      <c r="E547">
        <v>9</v>
      </c>
      <c r="F547">
        <v>8</v>
      </c>
      <c r="G547">
        <v>5</v>
      </c>
      <c r="O547">
        <v>1985</v>
      </c>
      <c r="P547">
        <v>5</v>
      </c>
      <c r="Q547">
        <v>24</v>
      </c>
      <c r="R547">
        <v>2</v>
      </c>
      <c r="S547">
        <v>9</v>
      </c>
      <c r="T547">
        <v>8</v>
      </c>
      <c r="U547">
        <v>5</v>
      </c>
    </row>
    <row r="548" spans="1:21">
      <c r="A548">
        <v>1985</v>
      </c>
      <c r="B548">
        <v>5</v>
      </c>
      <c r="C548">
        <v>25</v>
      </c>
      <c r="D548">
        <v>5</v>
      </c>
      <c r="E548">
        <v>9</v>
      </c>
      <c r="F548">
        <v>8</v>
      </c>
      <c r="G548">
        <v>5</v>
      </c>
      <c r="O548">
        <v>1985</v>
      </c>
      <c r="P548">
        <v>5</v>
      </c>
      <c r="Q548">
        <v>25</v>
      </c>
      <c r="R548">
        <v>7</v>
      </c>
      <c r="S548">
        <v>9</v>
      </c>
      <c r="T548">
        <v>8</v>
      </c>
      <c r="U548">
        <v>5</v>
      </c>
    </row>
    <row r="549" spans="1:21">
      <c r="A549">
        <v>1985</v>
      </c>
      <c r="B549">
        <v>5</v>
      </c>
      <c r="C549">
        <v>26</v>
      </c>
      <c r="D549">
        <v>2</v>
      </c>
      <c r="E549">
        <v>9</v>
      </c>
      <c r="F549">
        <v>8</v>
      </c>
      <c r="G549">
        <v>5</v>
      </c>
      <c r="O549">
        <v>1985</v>
      </c>
      <c r="P549">
        <v>5</v>
      </c>
      <c r="Q549">
        <v>26</v>
      </c>
      <c r="R549">
        <v>7</v>
      </c>
      <c r="S549">
        <v>9</v>
      </c>
      <c r="T549">
        <v>8</v>
      </c>
      <c r="U549">
        <v>5</v>
      </c>
    </row>
    <row r="550" spans="1:21">
      <c r="A550">
        <v>1985</v>
      </c>
      <c r="B550">
        <v>5</v>
      </c>
      <c r="C550">
        <v>27</v>
      </c>
      <c r="D550">
        <v>2</v>
      </c>
      <c r="E550">
        <v>9</v>
      </c>
      <c r="F550">
        <v>8</v>
      </c>
      <c r="G550">
        <v>5</v>
      </c>
      <c r="O550">
        <v>1985</v>
      </c>
      <c r="P550">
        <v>5</v>
      </c>
      <c r="Q550">
        <v>27</v>
      </c>
      <c r="R550">
        <v>2</v>
      </c>
      <c r="S550">
        <v>9</v>
      </c>
      <c r="T550">
        <v>8</v>
      </c>
      <c r="U550">
        <v>5</v>
      </c>
    </row>
    <row r="551" spans="1:21">
      <c r="A551">
        <v>1985</v>
      </c>
      <c r="B551">
        <v>5</v>
      </c>
      <c r="C551">
        <v>28</v>
      </c>
      <c r="D551">
        <v>2</v>
      </c>
      <c r="E551">
        <v>9</v>
      </c>
      <c r="F551">
        <v>8</v>
      </c>
      <c r="G551">
        <v>5</v>
      </c>
      <c r="O551">
        <v>1985</v>
      </c>
      <c r="P551">
        <v>5</v>
      </c>
      <c r="Q551">
        <v>28</v>
      </c>
      <c r="R551">
        <v>2</v>
      </c>
      <c r="S551">
        <v>9</v>
      </c>
      <c r="T551">
        <v>8</v>
      </c>
      <c r="U551">
        <v>5</v>
      </c>
    </row>
    <row r="552" spans="1:21">
      <c r="A552">
        <v>1985</v>
      </c>
      <c r="B552">
        <v>5</v>
      </c>
      <c r="C552">
        <v>29</v>
      </c>
      <c r="D552">
        <v>2</v>
      </c>
      <c r="E552">
        <v>9</v>
      </c>
      <c r="F552">
        <v>8</v>
      </c>
      <c r="G552">
        <v>5</v>
      </c>
      <c r="O552">
        <v>1985</v>
      </c>
      <c r="P552">
        <v>5</v>
      </c>
      <c r="Q552">
        <v>29</v>
      </c>
      <c r="R552">
        <v>2</v>
      </c>
      <c r="S552">
        <v>9</v>
      </c>
      <c r="T552">
        <v>8</v>
      </c>
      <c r="U552">
        <v>5</v>
      </c>
    </row>
    <row r="553" spans="1:21">
      <c r="A553">
        <v>1985</v>
      </c>
      <c r="B553">
        <v>5</v>
      </c>
      <c r="C553">
        <v>30</v>
      </c>
      <c r="D553">
        <v>2</v>
      </c>
      <c r="E553">
        <v>9</v>
      </c>
      <c r="F553">
        <v>8</v>
      </c>
      <c r="G553">
        <v>5</v>
      </c>
      <c r="O553">
        <v>1985</v>
      </c>
      <c r="P553">
        <v>5</v>
      </c>
      <c r="Q553">
        <v>30</v>
      </c>
      <c r="R553">
        <v>2</v>
      </c>
      <c r="S553">
        <v>9</v>
      </c>
      <c r="T553">
        <v>8</v>
      </c>
      <c r="U553">
        <v>5</v>
      </c>
    </row>
    <row r="554" spans="1:21">
      <c r="A554">
        <v>1985</v>
      </c>
      <c r="B554">
        <v>5</v>
      </c>
      <c r="C554">
        <v>31</v>
      </c>
      <c r="D554">
        <v>2</v>
      </c>
      <c r="E554">
        <v>9</v>
      </c>
      <c r="F554">
        <v>8</v>
      </c>
      <c r="G554">
        <v>5</v>
      </c>
      <c r="O554">
        <v>1985</v>
      </c>
      <c r="P554">
        <v>5</v>
      </c>
      <c r="Q554">
        <v>31</v>
      </c>
      <c r="R554">
        <v>2</v>
      </c>
      <c r="S554">
        <v>9</v>
      </c>
      <c r="T554">
        <v>8</v>
      </c>
      <c r="U554">
        <v>5</v>
      </c>
    </row>
    <row r="555" spans="1:21">
      <c r="A555">
        <v>1986</v>
      </c>
      <c r="B555">
        <v>3</v>
      </c>
      <c r="C555">
        <v>1</v>
      </c>
      <c r="D555">
        <v>6</v>
      </c>
      <c r="E555">
        <v>2</v>
      </c>
      <c r="F555">
        <v>6</v>
      </c>
      <c r="G555">
        <v>8</v>
      </c>
      <c r="O555">
        <v>1986</v>
      </c>
      <c r="P555">
        <v>3</v>
      </c>
      <c r="Q555">
        <v>1</v>
      </c>
      <c r="S555">
        <v>2</v>
      </c>
      <c r="T555">
        <v>6</v>
      </c>
      <c r="U555">
        <v>8</v>
      </c>
    </row>
    <row r="556" spans="1:21">
      <c r="A556">
        <v>1986</v>
      </c>
      <c r="B556">
        <v>3</v>
      </c>
      <c r="C556">
        <v>2</v>
      </c>
      <c r="D556">
        <v>6</v>
      </c>
      <c r="E556">
        <v>3</v>
      </c>
      <c r="F556">
        <v>7</v>
      </c>
      <c r="G556">
        <v>7</v>
      </c>
      <c r="O556">
        <v>1986</v>
      </c>
      <c r="P556">
        <v>3</v>
      </c>
      <c r="Q556">
        <v>2</v>
      </c>
      <c r="S556">
        <v>3</v>
      </c>
      <c r="T556">
        <v>7</v>
      </c>
      <c r="U556">
        <v>7</v>
      </c>
    </row>
    <row r="557" spans="1:21">
      <c r="A557">
        <v>1986</v>
      </c>
      <c r="B557">
        <v>3</v>
      </c>
      <c r="C557">
        <v>3</v>
      </c>
      <c r="D557">
        <v>1</v>
      </c>
      <c r="E557">
        <v>3</v>
      </c>
      <c r="F557">
        <v>7</v>
      </c>
      <c r="G557">
        <v>7</v>
      </c>
      <c r="O557">
        <v>1986</v>
      </c>
      <c r="P557">
        <v>3</v>
      </c>
      <c r="Q557">
        <v>3</v>
      </c>
      <c r="S557">
        <v>3</v>
      </c>
      <c r="T557">
        <v>7</v>
      </c>
      <c r="U557">
        <v>7</v>
      </c>
    </row>
    <row r="558" spans="1:21">
      <c r="A558">
        <v>1986</v>
      </c>
      <c r="B558">
        <v>3</v>
      </c>
      <c r="C558">
        <v>4</v>
      </c>
      <c r="D558">
        <v>11</v>
      </c>
      <c r="E558">
        <v>2</v>
      </c>
      <c r="F558">
        <v>5</v>
      </c>
      <c r="G558">
        <v>7</v>
      </c>
      <c r="O558">
        <v>1986</v>
      </c>
      <c r="P558">
        <v>3</v>
      </c>
      <c r="Q558">
        <v>4</v>
      </c>
      <c r="S558">
        <v>2</v>
      </c>
      <c r="T558">
        <v>5</v>
      </c>
      <c r="U558">
        <v>7</v>
      </c>
    </row>
    <row r="559" spans="1:21">
      <c r="A559">
        <v>1986</v>
      </c>
      <c r="B559">
        <v>3</v>
      </c>
      <c r="C559">
        <v>5</v>
      </c>
      <c r="D559">
        <v>9</v>
      </c>
      <c r="E559">
        <v>2</v>
      </c>
      <c r="F559">
        <v>6</v>
      </c>
      <c r="G559">
        <v>7</v>
      </c>
      <c r="O559">
        <v>1986</v>
      </c>
      <c r="P559">
        <v>3</v>
      </c>
      <c r="Q559">
        <v>5</v>
      </c>
      <c r="S559">
        <v>2</v>
      </c>
      <c r="T559">
        <v>6</v>
      </c>
      <c r="U559">
        <v>7</v>
      </c>
    </row>
    <row r="560" spans="1:21">
      <c r="A560">
        <v>1986</v>
      </c>
      <c r="B560">
        <v>3</v>
      </c>
      <c r="C560">
        <v>6</v>
      </c>
      <c r="D560">
        <v>11</v>
      </c>
      <c r="E560">
        <v>3</v>
      </c>
      <c r="F560">
        <v>5</v>
      </c>
      <c r="G560">
        <v>7</v>
      </c>
      <c r="O560">
        <v>1986</v>
      </c>
      <c r="P560">
        <v>3</v>
      </c>
      <c r="Q560">
        <v>6</v>
      </c>
      <c r="S560">
        <v>3</v>
      </c>
      <c r="T560">
        <v>5</v>
      </c>
      <c r="U560">
        <v>7</v>
      </c>
    </row>
    <row r="561" spans="1:21">
      <c r="A561">
        <v>1986</v>
      </c>
      <c r="B561">
        <v>3</v>
      </c>
      <c r="C561">
        <v>7</v>
      </c>
      <c r="D561">
        <v>11</v>
      </c>
      <c r="E561">
        <v>3</v>
      </c>
      <c r="F561">
        <v>5</v>
      </c>
      <c r="G561">
        <v>7</v>
      </c>
      <c r="O561">
        <v>1986</v>
      </c>
      <c r="P561">
        <v>3</v>
      </c>
      <c r="Q561">
        <v>7</v>
      </c>
      <c r="S561">
        <v>3</v>
      </c>
      <c r="T561">
        <v>5</v>
      </c>
      <c r="U561">
        <v>7</v>
      </c>
    </row>
    <row r="562" spans="1:21">
      <c r="A562">
        <v>1986</v>
      </c>
      <c r="B562">
        <v>3</v>
      </c>
      <c r="C562">
        <v>8</v>
      </c>
      <c r="D562">
        <v>3</v>
      </c>
      <c r="E562">
        <v>3</v>
      </c>
      <c r="F562">
        <v>5</v>
      </c>
      <c r="G562">
        <v>7</v>
      </c>
      <c r="O562">
        <v>1986</v>
      </c>
      <c r="P562">
        <v>3</v>
      </c>
      <c r="Q562">
        <v>8</v>
      </c>
      <c r="R562">
        <v>6</v>
      </c>
      <c r="S562">
        <v>3</v>
      </c>
      <c r="T562">
        <v>5</v>
      </c>
      <c r="U562">
        <v>7</v>
      </c>
    </row>
    <row r="563" spans="1:21">
      <c r="A563">
        <v>1986</v>
      </c>
      <c r="B563">
        <v>3</v>
      </c>
      <c r="C563">
        <v>9</v>
      </c>
      <c r="D563">
        <v>3</v>
      </c>
      <c r="E563">
        <v>3</v>
      </c>
      <c r="F563">
        <v>5</v>
      </c>
      <c r="G563">
        <v>7</v>
      </c>
      <c r="O563">
        <v>1986</v>
      </c>
      <c r="P563">
        <v>3</v>
      </c>
      <c r="Q563">
        <v>9</v>
      </c>
      <c r="R563">
        <v>6</v>
      </c>
      <c r="S563">
        <v>3</v>
      </c>
      <c r="T563">
        <v>5</v>
      </c>
      <c r="U563">
        <v>7</v>
      </c>
    </row>
    <row r="564" spans="1:21">
      <c r="A564">
        <v>1986</v>
      </c>
      <c r="B564">
        <v>3</v>
      </c>
      <c r="C564">
        <v>10</v>
      </c>
      <c r="D564">
        <v>8</v>
      </c>
      <c r="E564">
        <v>2</v>
      </c>
      <c r="F564">
        <v>5</v>
      </c>
      <c r="G564">
        <v>7</v>
      </c>
      <c r="O564">
        <v>1986</v>
      </c>
      <c r="P564">
        <v>3</v>
      </c>
      <c r="Q564">
        <v>10</v>
      </c>
      <c r="R564">
        <v>1</v>
      </c>
      <c r="S564">
        <v>2</v>
      </c>
      <c r="T564">
        <v>5</v>
      </c>
      <c r="U564">
        <v>7</v>
      </c>
    </row>
    <row r="565" spans="1:21">
      <c r="A565">
        <v>1986</v>
      </c>
      <c r="B565">
        <v>3</v>
      </c>
      <c r="C565">
        <v>11</v>
      </c>
      <c r="D565">
        <v>8</v>
      </c>
      <c r="E565">
        <v>2</v>
      </c>
      <c r="F565">
        <v>6</v>
      </c>
      <c r="G565">
        <v>7</v>
      </c>
      <c r="O565">
        <v>1986</v>
      </c>
      <c r="P565">
        <v>3</v>
      </c>
      <c r="Q565">
        <v>11</v>
      </c>
      <c r="R565">
        <v>11</v>
      </c>
      <c r="S565">
        <v>2</v>
      </c>
      <c r="T565">
        <v>6</v>
      </c>
      <c r="U565">
        <v>7</v>
      </c>
    </row>
    <row r="566" spans="1:21">
      <c r="A566">
        <v>1986</v>
      </c>
      <c r="B566">
        <v>3</v>
      </c>
      <c r="C566">
        <v>12</v>
      </c>
      <c r="D566">
        <v>9</v>
      </c>
      <c r="E566">
        <v>2</v>
      </c>
      <c r="F566">
        <v>3</v>
      </c>
      <c r="G566">
        <v>7</v>
      </c>
      <c r="O566">
        <v>1986</v>
      </c>
      <c r="P566">
        <v>3</v>
      </c>
      <c r="Q566">
        <v>12</v>
      </c>
      <c r="R566">
        <v>9</v>
      </c>
      <c r="S566">
        <v>2</v>
      </c>
      <c r="T566">
        <v>3</v>
      </c>
      <c r="U566">
        <v>7</v>
      </c>
    </row>
    <row r="567" spans="1:21">
      <c r="A567">
        <v>1986</v>
      </c>
      <c r="B567">
        <v>3</v>
      </c>
      <c r="C567">
        <v>13</v>
      </c>
      <c r="D567">
        <v>9</v>
      </c>
      <c r="E567">
        <v>2</v>
      </c>
      <c r="F567">
        <v>3</v>
      </c>
      <c r="G567">
        <v>7</v>
      </c>
      <c r="O567">
        <v>1986</v>
      </c>
      <c r="P567">
        <v>3</v>
      </c>
      <c r="Q567">
        <v>13</v>
      </c>
      <c r="R567">
        <v>11</v>
      </c>
      <c r="S567">
        <v>2</v>
      </c>
      <c r="T567">
        <v>3</v>
      </c>
      <c r="U567">
        <v>7</v>
      </c>
    </row>
    <row r="568" spans="1:21">
      <c r="A568">
        <v>1986</v>
      </c>
      <c r="B568">
        <v>3</v>
      </c>
      <c r="C568">
        <v>14</v>
      </c>
      <c r="D568">
        <v>6</v>
      </c>
      <c r="E568">
        <v>2</v>
      </c>
      <c r="F568">
        <v>6</v>
      </c>
      <c r="G568">
        <v>4</v>
      </c>
      <c r="O568">
        <v>1986</v>
      </c>
      <c r="P568">
        <v>3</v>
      </c>
      <c r="Q568">
        <v>14</v>
      </c>
      <c r="R568">
        <v>11</v>
      </c>
      <c r="S568">
        <v>2</v>
      </c>
      <c r="T568">
        <v>6</v>
      </c>
      <c r="U568">
        <v>4</v>
      </c>
    </row>
    <row r="569" spans="1:21">
      <c r="A569">
        <v>1986</v>
      </c>
      <c r="B569">
        <v>3</v>
      </c>
      <c r="C569">
        <v>15</v>
      </c>
      <c r="D569">
        <v>9</v>
      </c>
      <c r="E569">
        <v>4</v>
      </c>
      <c r="F569">
        <v>6</v>
      </c>
      <c r="G569">
        <v>4</v>
      </c>
      <c r="O569">
        <v>1986</v>
      </c>
      <c r="P569">
        <v>3</v>
      </c>
      <c r="Q569">
        <v>15</v>
      </c>
      <c r="R569">
        <v>3</v>
      </c>
      <c r="S569">
        <v>4</v>
      </c>
      <c r="T569">
        <v>6</v>
      </c>
      <c r="U569">
        <v>4</v>
      </c>
    </row>
    <row r="570" spans="1:21">
      <c r="A570">
        <v>1986</v>
      </c>
      <c r="B570">
        <v>3</v>
      </c>
      <c r="C570">
        <v>16</v>
      </c>
      <c r="D570">
        <v>9</v>
      </c>
      <c r="E570">
        <v>4</v>
      </c>
      <c r="F570">
        <v>6</v>
      </c>
      <c r="G570">
        <v>4</v>
      </c>
      <c r="O570">
        <v>1986</v>
      </c>
      <c r="P570">
        <v>3</v>
      </c>
      <c r="Q570">
        <v>16</v>
      </c>
      <c r="R570">
        <v>3</v>
      </c>
      <c r="S570">
        <v>4</v>
      </c>
      <c r="T570">
        <v>6</v>
      </c>
      <c r="U570">
        <v>4</v>
      </c>
    </row>
    <row r="571" spans="1:21">
      <c r="A571">
        <v>1986</v>
      </c>
      <c r="B571">
        <v>3</v>
      </c>
      <c r="C571">
        <v>17</v>
      </c>
      <c r="D571">
        <v>7</v>
      </c>
      <c r="E571">
        <v>7</v>
      </c>
      <c r="F571">
        <v>6</v>
      </c>
      <c r="G571">
        <v>4</v>
      </c>
      <c r="O571">
        <v>1986</v>
      </c>
      <c r="P571">
        <v>3</v>
      </c>
      <c r="Q571">
        <v>17</v>
      </c>
      <c r="R571">
        <v>8</v>
      </c>
      <c r="S571">
        <v>7</v>
      </c>
      <c r="T571">
        <v>6</v>
      </c>
      <c r="U571">
        <v>4</v>
      </c>
    </row>
    <row r="572" spans="1:21">
      <c r="A572">
        <v>1986</v>
      </c>
      <c r="B572">
        <v>3</v>
      </c>
      <c r="C572">
        <v>18</v>
      </c>
      <c r="D572">
        <v>7</v>
      </c>
      <c r="E572">
        <v>7</v>
      </c>
      <c r="F572">
        <v>5</v>
      </c>
      <c r="G572">
        <v>4</v>
      </c>
      <c r="O572">
        <v>1986</v>
      </c>
      <c r="P572">
        <v>3</v>
      </c>
      <c r="Q572">
        <v>18</v>
      </c>
      <c r="R572">
        <v>8</v>
      </c>
      <c r="S572">
        <v>7</v>
      </c>
      <c r="T572">
        <v>5</v>
      </c>
      <c r="U572">
        <v>4</v>
      </c>
    </row>
    <row r="573" spans="1:21">
      <c r="A573">
        <v>1986</v>
      </c>
      <c r="B573">
        <v>3</v>
      </c>
      <c r="C573">
        <v>19</v>
      </c>
      <c r="D573">
        <v>9</v>
      </c>
      <c r="E573">
        <v>7</v>
      </c>
      <c r="F573">
        <v>7</v>
      </c>
      <c r="G573">
        <v>4</v>
      </c>
      <c r="O573">
        <v>1986</v>
      </c>
      <c r="P573">
        <v>3</v>
      </c>
      <c r="Q573">
        <v>19</v>
      </c>
      <c r="R573">
        <v>9</v>
      </c>
      <c r="S573">
        <v>7</v>
      </c>
      <c r="T573">
        <v>7</v>
      </c>
      <c r="U573">
        <v>4</v>
      </c>
    </row>
    <row r="574" spans="1:21">
      <c r="A574">
        <v>1986</v>
      </c>
      <c r="B574">
        <v>3</v>
      </c>
      <c r="C574">
        <v>20</v>
      </c>
      <c r="D574">
        <v>1</v>
      </c>
      <c r="E574">
        <v>7</v>
      </c>
      <c r="F574">
        <v>7</v>
      </c>
      <c r="G574">
        <v>4</v>
      </c>
      <c r="O574">
        <v>1986</v>
      </c>
      <c r="P574">
        <v>3</v>
      </c>
      <c r="Q574">
        <v>20</v>
      </c>
      <c r="R574">
        <v>9</v>
      </c>
      <c r="S574">
        <v>7</v>
      </c>
      <c r="T574">
        <v>7</v>
      </c>
      <c r="U574">
        <v>4</v>
      </c>
    </row>
    <row r="575" spans="1:21">
      <c r="A575">
        <v>1986</v>
      </c>
      <c r="B575">
        <v>3</v>
      </c>
      <c r="C575">
        <v>21</v>
      </c>
      <c r="D575">
        <v>9</v>
      </c>
      <c r="E575">
        <v>2</v>
      </c>
      <c r="F575">
        <v>7</v>
      </c>
      <c r="G575">
        <v>4</v>
      </c>
      <c r="O575">
        <v>1986</v>
      </c>
      <c r="P575">
        <v>3</v>
      </c>
      <c r="Q575">
        <v>21</v>
      </c>
      <c r="R575">
        <v>6</v>
      </c>
      <c r="S575">
        <v>2</v>
      </c>
      <c r="T575">
        <v>7</v>
      </c>
      <c r="U575">
        <v>4</v>
      </c>
    </row>
    <row r="576" spans="1:21">
      <c r="A576">
        <v>1986</v>
      </c>
      <c r="B576">
        <v>3</v>
      </c>
      <c r="C576">
        <v>22</v>
      </c>
      <c r="D576">
        <v>9</v>
      </c>
      <c r="E576">
        <v>2</v>
      </c>
      <c r="F576">
        <v>7</v>
      </c>
      <c r="G576">
        <v>4</v>
      </c>
      <c r="O576">
        <v>1986</v>
      </c>
      <c r="P576">
        <v>3</v>
      </c>
      <c r="Q576">
        <v>22</v>
      </c>
      <c r="R576">
        <v>9</v>
      </c>
      <c r="S576">
        <v>2</v>
      </c>
      <c r="T576">
        <v>7</v>
      </c>
      <c r="U576">
        <v>4</v>
      </c>
    </row>
    <row r="577" spans="1:21">
      <c r="A577">
        <v>1986</v>
      </c>
      <c r="B577">
        <v>3</v>
      </c>
      <c r="C577">
        <v>23</v>
      </c>
      <c r="D577">
        <v>3</v>
      </c>
      <c r="E577">
        <v>3</v>
      </c>
      <c r="F577">
        <v>7</v>
      </c>
      <c r="G577">
        <v>4</v>
      </c>
      <c r="O577">
        <v>1986</v>
      </c>
      <c r="P577">
        <v>3</v>
      </c>
      <c r="Q577">
        <v>23</v>
      </c>
      <c r="R577">
        <v>9</v>
      </c>
      <c r="S577">
        <v>3</v>
      </c>
      <c r="T577">
        <v>7</v>
      </c>
      <c r="U577">
        <v>4</v>
      </c>
    </row>
    <row r="578" spans="1:21">
      <c r="A578">
        <v>1986</v>
      </c>
      <c r="B578">
        <v>3</v>
      </c>
      <c r="C578">
        <v>24</v>
      </c>
      <c r="D578">
        <v>6</v>
      </c>
      <c r="E578">
        <v>3</v>
      </c>
      <c r="F578">
        <v>5</v>
      </c>
      <c r="G578">
        <v>4</v>
      </c>
      <c r="O578">
        <v>1986</v>
      </c>
      <c r="P578">
        <v>3</v>
      </c>
      <c r="Q578">
        <v>24</v>
      </c>
      <c r="R578">
        <v>7</v>
      </c>
      <c r="S578">
        <v>3</v>
      </c>
      <c r="T578">
        <v>5</v>
      </c>
      <c r="U578">
        <v>4</v>
      </c>
    </row>
    <row r="579" spans="1:21">
      <c r="A579">
        <v>1986</v>
      </c>
      <c r="B579">
        <v>3</v>
      </c>
      <c r="C579">
        <v>25</v>
      </c>
      <c r="D579">
        <v>3</v>
      </c>
      <c r="E579">
        <v>3</v>
      </c>
      <c r="F579">
        <v>5</v>
      </c>
      <c r="G579">
        <v>4</v>
      </c>
      <c r="O579">
        <v>1986</v>
      </c>
      <c r="P579">
        <v>3</v>
      </c>
      <c r="Q579">
        <v>25</v>
      </c>
      <c r="R579">
        <v>7</v>
      </c>
      <c r="S579">
        <v>3</v>
      </c>
      <c r="T579">
        <v>5</v>
      </c>
      <c r="U579">
        <v>4</v>
      </c>
    </row>
    <row r="580" spans="1:21">
      <c r="A580">
        <v>1986</v>
      </c>
      <c r="B580">
        <v>3</v>
      </c>
      <c r="C580">
        <v>26</v>
      </c>
      <c r="D580">
        <v>8</v>
      </c>
      <c r="E580">
        <v>1</v>
      </c>
      <c r="F580">
        <v>7</v>
      </c>
      <c r="G580">
        <v>4</v>
      </c>
      <c r="O580">
        <v>1986</v>
      </c>
      <c r="P580">
        <v>3</v>
      </c>
      <c r="Q580">
        <v>26</v>
      </c>
      <c r="R580">
        <v>9</v>
      </c>
      <c r="S580">
        <v>1</v>
      </c>
      <c r="T580">
        <v>7</v>
      </c>
      <c r="U580">
        <v>4</v>
      </c>
    </row>
    <row r="581" spans="1:21">
      <c r="A581">
        <v>1986</v>
      </c>
      <c r="B581">
        <v>3</v>
      </c>
      <c r="C581">
        <v>27</v>
      </c>
      <c r="D581">
        <v>3</v>
      </c>
      <c r="E581">
        <v>3</v>
      </c>
      <c r="F581">
        <v>7</v>
      </c>
      <c r="G581">
        <v>4</v>
      </c>
      <c r="O581">
        <v>1986</v>
      </c>
      <c r="P581">
        <v>3</v>
      </c>
      <c r="Q581">
        <v>27</v>
      </c>
      <c r="R581">
        <v>1</v>
      </c>
      <c r="S581">
        <v>3</v>
      </c>
      <c r="T581">
        <v>7</v>
      </c>
      <c r="U581">
        <v>4</v>
      </c>
    </row>
    <row r="582" spans="1:21">
      <c r="A582">
        <v>1986</v>
      </c>
      <c r="B582">
        <v>3</v>
      </c>
      <c r="C582">
        <v>28</v>
      </c>
      <c r="D582">
        <v>6</v>
      </c>
      <c r="E582">
        <v>3</v>
      </c>
      <c r="F582">
        <v>7</v>
      </c>
      <c r="G582">
        <v>4</v>
      </c>
      <c r="O582">
        <v>1986</v>
      </c>
      <c r="P582">
        <v>3</v>
      </c>
      <c r="Q582">
        <v>28</v>
      </c>
      <c r="R582">
        <v>9</v>
      </c>
      <c r="S582">
        <v>3</v>
      </c>
      <c r="T582">
        <v>7</v>
      </c>
      <c r="U582">
        <v>4</v>
      </c>
    </row>
    <row r="583" spans="1:21">
      <c r="A583">
        <v>1986</v>
      </c>
      <c r="B583">
        <v>3</v>
      </c>
      <c r="C583">
        <v>29</v>
      </c>
      <c r="D583">
        <v>8</v>
      </c>
      <c r="E583">
        <v>3</v>
      </c>
      <c r="F583">
        <v>7</v>
      </c>
      <c r="G583">
        <v>4</v>
      </c>
      <c r="O583">
        <v>1986</v>
      </c>
      <c r="P583">
        <v>3</v>
      </c>
      <c r="Q583">
        <v>29</v>
      </c>
      <c r="R583">
        <v>9</v>
      </c>
      <c r="S583">
        <v>3</v>
      </c>
      <c r="T583">
        <v>7</v>
      </c>
      <c r="U583">
        <v>4</v>
      </c>
    </row>
    <row r="584" spans="1:21">
      <c r="A584">
        <v>1986</v>
      </c>
      <c r="B584">
        <v>3</v>
      </c>
      <c r="C584">
        <v>30</v>
      </c>
      <c r="D584">
        <v>8</v>
      </c>
      <c r="E584">
        <v>8</v>
      </c>
      <c r="F584">
        <v>9</v>
      </c>
      <c r="G584">
        <v>6</v>
      </c>
      <c r="O584">
        <v>1986</v>
      </c>
      <c r="P584">
        <v>3</v>
      </c>
      <c r="Q584">
        <v>30</v>
      </c>
      <c r="R584">
        <v>3</v>
      </c>
      <c r="S584">
        <v>8</v>
      </c>
      <c r="T584">
        <v>9</v>
      </c>
      <c r="U584">
        <v>6</v>
      </c>
    </row>
    <row r="585" spans="1:21">
      <c r="A585">
        <v>1986</v>
      </c>
      <c r="B585">
        <v>3</v>
      </c>
      <c r="C585">
        <v>31</v>
      </c>
      <c r="D585">
        <v>7</v>
      </c>
      <c r="E585">
        <v>8</v>
      </c>
      <c r="F585">
        <v>9</v>
      </c>
      <c r="G585">
        <v>6</v>
      </c>
      <c r="O585">
        <v>1986</v>
      </c>
      <c r="P585">
        <v>3</v>
      </c>
      <c r="Q585">
        <v>31</v>
      </c>
      <c r="R585">
        <v>6</v>
      </c>
      <c r="S585">
        <v>8</v>
      </c>
      <c r="T585">
        <v>9</v>
      </c>
      <c r="U585">
        <v>6</v>
      </c>
    </row>
    <row r="586" spans="1:21">
      <c r="A586">
        <v>1986</v>
      </c>
      <c r="B586">
        <v>4</v>
      </c>
      <c r="C586">
        <v>1</v>
      </c>
      <c r="D586">
        <v>7</v>
      </c>
      <c r="E586">
        <v>6</v>
      </c>
      <c r="F586">
        <v>5</v>
      </c>
      <c r="G586">
        <v>6</v>
      </c>
      <c r="O586">
        <v>1986</v>
      </c>
      <c r="P586">
        <v>4</v>
      </c>
      <c r="Q586">
        <v>1</v>
      </c>
      <c r="R586">
        <v>3</v>
      </c>
      <c r="S586">
        <v>6</v>
      </c>
      <c r="T586">
        <v>5</v>
      </c>
      <c r="U586">
        <v>6</v>
      </c>
    </row>
    <row r="587" spans="1:21">
      <c r="A587">
        <v>1986</v>
      </c>
      <c r="B587">
        <v>4</v>
      </c>
      <c r="C587">
        <v>2</v>
      </c>
      <c r="D587">
        <v>1</v>
      </c>
      <c r="E587">
        <v>1</v>
      </c>
      <c r="F587">
        <v>9</v>
      </c>
      <c r="G587">
        <v>6</v>
      </c>
      <c r="O587">
        <v>1986</v>
      </c>
      <c r="P587">
        <v>4</v>
      </c>
      <c r="Q587">
        <v>2</v>
      </c>
      <c r="R587">
        <v>8</v>
      </c>
      <c r="S587">
        <v>1</v>
      </c>
      <c r="T587">
        <v>9</v>
      </c>
      <c r="U587">
        <v>6</v>
      </c>
    </row>
    <row r="588" spans="1:21">
      <c r="A588">
        <v>1986</v>
      </c>
      <c r="B588">
        <v>4</v>
      </c>
      <c r="C588">
        <v>3</v>
      </c>
      <c r="D588">
        <v>1</v>
      </c>
      <c r="E588">
        <v>1</v>
      </c>
      <c r="F588">
        <v>9</v>
      </c>
      <c r="G588">
        <v>6</v>
      </c>
      <c r="O588">
        <v>1986</v>
      </c>
      <c r="P588">
        <v>4</v>
      </c>
      <c r="Q588">
        <v>3</v>
      </c>
      <c r="R588">
        <v>3</v>
      </c>
      <c r="S588">
        <v>1</v>
      </c>
      <c r="T588">
        <v>9</v>
      </c>
      <c r="U588">
        <v>6</v>
      </c>
    </row>
    <row r="589" spans="1:21">
      <c r="A589">
        <v>1986</v>
      </c>
      <c r="B589">
        <v>4</v>
      </c>
      <c r="C589">
        <v>4</v>
      </c>
      <c r="D589">
        <v>1</v>
      </c>
      <c r="E589">
        <v>1</v>
      </c>
      <c r="F589">
        <v>9</v>
      </c>
      <c r="G589">
        <v>6</v>
      </c>
      <c r="O589">
        <v>1986</v>
      </c>
      <c r="P589">
        <v>4</v>
      </c>
      <c r="Q589">
        <v>4</v>
      </c>
      <c r="R589">
        <v>6</v>
      </c>
      <c r="S589">
        <v>1</v>
      </c>
      <c r="T589">
        <v>9</v>
      </c>
      <c r="U589">
        <v>6</v>
      </c>
    </row>
    <row r="590" spans="1:21">
      <c r="A590">
        <v>1986</v>
      </c>
      <c r="B590">
        <v>4</v>
      </c>
      <c r="C590">
        <v>5</v>
      </c>
      <c r="D590">
        <v>3</v>
      </c>
      <c r="E590">
        <v>3</v>
      </c>
      <c r="F590">
        <v>9</v>
      </c>
      <c r="G590">
        <v>6</v>
      </c>
      <c r="O590">
        <v>1986</v>
      </c>
      <c r="P590">
        <v>4</v>
      </c>
      <c r="Q590">
        <v>5</v>
      </c>
      <c r="R590">
        <v>8</v>
      </c>
      <c r="S590">
        <v>3</v>
      </c>
      <c r="T590">
        <v>9</v>
      </c>
      <c r="U590">
        <v>6</v>
      </c>
    </row>
    <row r="591" spans="1:21">
      <c r="A591">
        <v>1986</v>
      </c>
      <c r="B591">
        <v>4</v>
      </c>
      <c r="C591">
        <v>6</v>
      </c>
      <c r="D591">
        <v>4</v>
      </c>
      <c r="E591">
        <v>3</v>
      </c>
      <c r="F591">
        <v>9</v>
      </c>
      <c r="G591">
        <v>6</v>
      </c>
      <c r="O591">
        <v>1986</v>
      </c>
      <c r="P591">
        <v>4</v>
      </c>
      <c r="Q591">
        <v>6</v>
      </c>
      <c r="R591">
        <v>8</v>
      </c>
      <c r="S591">
        <v>3</v>
      </c>
      <c r="T591">
        <v>9</v>
      </c>
      <c r="U591">
        <v>6</v>
      </c>
    </row>
    <row r="592" spans="1:21">
      <c r="A592">
        <v>1986</v>
      </c>
      <c r="B592">
        <v>4</v>
      </c>
      <c r="C592">
        <v>7</v>
      </c>
      <c r="D592">
        <v>4</v>
      </c>
      <c r="E592">
        <v>8</v>
      </c>
      <c r="F592">
        <v>9</v>
      </c>
      <c r="G592">
        <v>6</v>
      </c>
      <c r="O592">
        <v>1986</v>
      </c>
      <c r="P592">
        <v>4</v>
      </c>
      <c r="Q592">
        <v>7</v>
      </c>
      <c r="R592">
        <v>7</v>
      </c>
      <c r="S592">
        <v>8</v>
      </c>
      <c r="T592">
        <v>9</v>
      </c>
      <c r="U592">
        <v>6</v>
      </c>
    </row>
    <row r="593" spans="1:21">
      <c r="A593">
        <v>1986</v>
      </c>
      <c r="B593">
        <v>4</v>
      </c>
      <c r="C593">
        <v>8</v>
      </c>
      <c r="D593">
        <v>11</v>
      </c>
      <c r="E593">
        <v>8</v>
      </c>
      <c r="F593">
        <v>9</v>
      </c>
      <c r="G593">
        <v>6</v>
      </c>
      <c r="O593">
        <v>1986</v>
      </c>
      <c r="P593">
        <v>4</v>
      </c>
      <c r="Q593">
        <v>8</v>
      </c>
      <c r="R593">
        <v>7</v>
      </c>
      <c r="S593">
        <v>8</v>
      </c>
      <c r="T593">
        <v>9</v>
      </c>
      <c r="U593">
        <v>6</v>
      </c>
    </row>
    <row r="594" spans="1:21">
      <c r="A594">
        <v>1986</v>
      </c>
      <c r="B594">
        <v>4</v>
      </c>
      <c r="C594">
        <v>9</v>
      </c>
      <c r="D594">
        <v>11</v>
      </c>
      <c r="E594">
        <v>8</v>
      </c>
      <c r="F594">
        <v>9</v>
      </c>
      <c r="G594">
        <v>6</v>
      </c>
      <c r="O594">
        <v>1986</v>
      </c>
      <c r="P594">
        <v>4</v>
      </c>
      <c r="Q594">
        <v>9</v>
      </c>
      <c r="R594">
        <v>1</v>
      </c>
      <c r="S594">
        <v>8</v>
      </c>
      <c r="T594">
        <v>9</v>
      </c>
      <c r="U594">
        <v>6</v>
      </c>
    </row>
    <row r="595" spans="1:21">
      <c r="A595">
        <v>1986</v>
      </c>
      <c r="B595">
        <v>4</v>
      </c>
      <c r="C595">
        <v>10</v>
      </c>
      <c r="D595">
        <v>3</v>
      </c>
      <c r="E595">
        <v>8</v>
      </c>
      <c r="F595">
        <v>9</v>
      </c>
      <c r="G595">
        <v>6</v>
      </c>
      <c r="O595">
        <v>1986</v>
      </c>
      <c r="P595">
        <v>4</v>
      </c>
      <c r="Q595">
        <v>10</v>
      </c>
      <c r="R595">
        <v>1</v>
      </c>
      <c r="S595">
        <v>8</v>
      </c>
      <c r="T595">
        <v>9</v>
      </c>
      <c r="U595">
        <v>6</v>
      </c>
    </row>
    <row r="596" spans="1:21">
      <c r="A596">
        <v>1986</v>
      </c>
      <c r="B596">
        <v>4</v>
      </c>
      <c r="C596">
        <v>11</v>
      </c>
      <c r="D596">
        <v>3</v>
      </c>
      <c r="E596">
        <v>1</v>
      </c>
      <c r="F596">
        <v>9</v>
      </c>
      <c r="G596">
        <v>6</v>
      </c>
      <c r="O596">
        <v>1986</v>
      </c>
      <c r="P596">
        <v>4</v>
      </c>
      <c r="Q596">
        <v>11</v>
      </c>
      <c r="R596">
        <v>1</v>
      </c>
      <c r="S596">
        <v>1</v>
      </c>
      <c r="T596">
        <v>9</v>
      </c>
      <c r="U596">
        <v>6</v>
      </c>
    </row>
    <row r="597" spans="1:21">
      <c r="A597">
        <v>1986</v>
      </c>
      <c r="B597">
        <v>4</v>
      </c>
      <c r="C597">
        <v>12</v>
      </c>
      <c r="D597">
        <v>3</v>
      </c>
      <c r="E597">
        <v>3</v>
      </c>
      <c r="F597">
        <v>9</v>
      </c>
      <c r="G597">
        <v>6</v>
      </c>
      <c r="O597">
        <v>1986</v>
      </c>
      <c r="P597">
        <v>4</v>
      </c>
      <c r="Q597">
        <v>12</v>
      </c>
      <c r="R597">
        <v>3</v>
      </c>
      <c r="S597">
        <v>3</v>
      </c>
      <c r="T597">
        <v>9</v>
      </c>
      <c r="U597">
        <v>6</v>
      </c>
    </row>
    <row r="598" spans="1:21">
      <c r="A598">
        <v>1986</v>
      </c>
      <c r="B598">
        <v>4</v>
      </c>
      <c r="C598">
        <v>13</v>
      </c>
      <c r="D598">
        <v>1</v>
      </c>
      <c r="E598">
        <v>3</v>
      </c>
      <c r="F598">
        <v>5</v>
      </c>
      <c r="G598">
        <v>6</v>
      </c>
      <c r="O598">
        <v>1986</v>
      </c>
      <c r="P598">
        <v>4</v>
      </c>
      <c r="Q598">
        <v>13</v>
      </c>
      <c r="R598">
        <v>4</v>
      </c>
      <c r="S598">
        <v>3</v>
      </c>
      <c r="T598">
        <v>5</v>
      </c>
      <c r="U598">
        <v>6</v>
      </c>
    </row>
    <row r="599" spans="1:21">
      <c r="A599">
        <v>1986</v>
      </c>
      <c r="B599">
        <v>4</v>
      </c>
      <c r="C599">
        <v>14</v>
      </c>
      <c r="D599">
        <v>7</v>
      </c>
      <c r="E599">
        <v>3</v>
      </c>
      <c r="F599">
        <v>5</v>
      </c>
      <c r="G599">
        <v>6</v>
      </c>
      <c r="O599">
        <v>1986</v>
      </c>
      <c r="P599">
        <v>4</v>
      </c>
      <c r="Q599">
        <v>14</v>
      </c>
      <c r="R599">
        <v>4</v>
      </c>
      <c r="S599">
        <v>3</v>
      </c>
      <c r="T599">
        <v>5</v>
      </c>
      <c r="U599">
        <v>6</v>
      </c>
    </row>
    <row r="600" spans="1:21">
      <c r="A600">
        <v>1986</v>
      </c>
      <c r="B600">
        <v>4</v>
      </c>
      <c r="C600">
        <v>15</v>
      </c>
      <c r="D600">
        <v>3</v>
      </c>
      <c r="E600">
        <v>3</v>
      </c>
      <c r="F600">
        <v>7</v>
      </c>
      <c r="G600">
        <v>6</v>
      </c>
      <c r="O600">
        <v>1986</v>
      </c>
      <c r="P600">
        <v>4</v>
      </c>
      <c r="Q600">
        <v>15</v>
      </c>
      <c r="R600">
        <v>11</v>
      </c>
      <c r="S600">
        <v>3</v>
      </c>
      <c r="T600">
        <v>7</v>
      </c>
      <c r="U600">
        <v>6</v>
      </c>
    </row>
    <row r="601" spans="1:21">
      <c r="A601">
        <v>1986</v>
      </c>
      <c r="B601">
        <v>4</v>
      </c>
      <c r="C601">
        <v>16</v>
      </c>
      <c r="D601">
        <v>3</v>
      </c>
      <c r="E601">
        <v>3</v>
      </c>
      <c r="F601">
        <v>7</v>
      </c>
      <c r="G601">
        <v>6</v>
      </c>
      <c r="O601">
        <v>1986</v>
      </c>
      <c r="P601">
        <v>4</v>
      </c>
      <c r="Q601">
        <v>16</v>
      </c>
      <c r="R601">
        <v>11</v>
      </c>
      <c r="S601">
        <v>3</v>
      </c>
      <c r="T601">
        <v>7</v>
      </c>
      <c r="U601">
        <v>6</v>
      </c>
    </row>
    <row r="602" spans="1:21">
      <c r="A602">
        <v>1986</v>
      </c>
      <c r="B602">
        <v>4</v>
      </c>
      <c r="C602">
        <v>17</v>
      </c>
      <c r="D602">
        <v>6</v>
      </c>
      <c r="E602">
        <v>8</v>
      </c>
      <c r="F602">
        <v>9</v>
      </c>
      <c r="G602">
        <v>6</v>
      </c>
      <c r="O602">
        <v>1986</v>
      </c>
      <c r="P602">
        <v>4</v>
      </c>
      <c r="Q602">
        <v>17</v>
      </c>
      <c r="R602">
        <v>3</v>
      </c>
      <c r="S602">
        <v>8</v>
      </c>
      <c r="T602">
        <v>9</v>
      </c>
      <c r="U602">
        <v>6</v>
      </c>
    </row>
    <row r="603" spans="1:21">
      <c r="A603">
        <v>1986</v>
      </c>
      <c r="B603">
        <v>4</v>
      </c>
      <c r="C603">
        <v>18</v>
      </c>
      <c r="D603">
        <v>1</v>
      </c>
      <c r="E603">
        <v>6</v>
      </c>
      <c r="F603">
        <v>2</v>
      </c>
      <c r="G603">
        <v>6</v>
      </c>
      <c r="O603">
        <v>1986</v>
      </c>
      <c r="P603">
        <v>4</v>
      </c>
      <c r="Q603">
        <v>18</v>
      </c>
      <c r="R603">
        <v>3</v>
      </c>
      <c r="S603">
        <v>6</v>
      </c>
      <c r="T603">
        <v>2</v>
      </c>
      <c r="U603">
        <v>6</v>
      </c>
    </row>
    <row r="604" spans="1:21">
      <c r="A604">
        <v>1986</v>
      </c>
      <c r="B604">
        <v>4</v>
      </c>
      <c r="C604">
        <v>19</v>
      </c>
      <c r="D604">
        <v>1</v>
      </c>
      <c r="E604">
        <v>6</v>
      </c>
      <c r="F604">
        <v>9</v>
      </c>
      <c r="G604">
        <v>6</v>
      </c>
      <c r="O604">
        <v>1986</v>
      </c>
      <c r="P604">
        <v>4</v>
      </c>
      <c r="Q604">
        <v>19</v>
      </c>
      <c r="R604">
        <v>3</v>
      </c>
      <c r="S604">
        <v>6</v>
      </c>
      <c r="T604">
        <v>9</v>
      </c>
      <c r="U604">
        <v>6</v>
      </c>
    </row>
    <row r="605" spans="1:21">
      <c r="A605">
        <v>1986</v>
      </c>
      <c r="B605">
        <v>4</v>
      </c>
      <c r="C605">
        <v>20</v>
      </c>
      <c r="D605">
        <v>5</v>
      </c>
      <c r="E605">
        <v>8</v>
      </c>
      <c r="F605">
        <v>9</v>
      </c>
      <c r="G605">
        <v>6</v>
      </c>
      <c r="O605">
        <v>1986</v>
      </c>
      <c r="P605">
        <v>4</v>
      </c>
      <c r="Q605">
        <v>20</v>
      </c>
      <c r="R605">
        <v>1</v>
      </c>
      <c r="S605">
        <v>8</v>
      </c>
      <c r="T605">
        <v>9</v>
      </c>
      <c r="U605">
        <v>6</v>
      </c>
    </row>
    <row r="606" spans="1:21">
      <c r="A606">
        <v>1986</v>
      </c>
      <c r="B606">
        <v>4</v>
      </c>
      <c r="C606">
        <v>21</v>
      </c>
      <c r="D606">
        <v>1</v>
      </c>
      <c r="E606">
        <v>8</v>
      </c>
      <c r="F606">
        <v>9</v>
      </c>
      <c r="G606">
        <v>6</v>
      </c>
      <c r="O606">
        <v>1986</v>
      </c>
      <c r="P606">
        <v>4</v>
      </c>
      <c r="Q606">
        <v>21</v>
      </c>
      <c r="R606">
        <v>7</v>
      </c>
      <c r="S606">
        <v>8</v>
      </c>
      <c r="T606">
        <v>9</v>
      </c>
      <c r="U606">
        <v>6</v>
      </c>
    </row>
    <row r="607" spans="1:21">
      <c r="A607">
        <v>1986</v>
      </c>
      <c r="B607">
        <v>4</v>
      </c>
      <c r="C607">
        <v>22</v>
      </c>
      <c r="D607">
        <v>4</v>
      </c>
      <c r="E607">
        <v>8</v>
      </c>
      <c r="F607">
        <v>2</v>
      </c>
      <c r="G607">
        <v>6</v>
      </c>
      <c r="O607">
        <v>1986</v>
      </c>
      <c r="P607">
        <v>4</v>
      </c>
      <c r="Q607">
        <v>22</v>
      </c>
      <c r="R607">
        <v>3</v>
      </c>
      <c r="S607">
        <v>8</v>
      </c>
      <c r="T607">
        <v>2</v>
      </c>
      <c r="U607">
        <v>6</v>
      </c>
    </row>
    <row r="608" spans="1:21">
      <c r="A608">
        <v>1986</v>
      </c>
      <c r="B608">
        <v>4</v>
      </c>
      <c r="C608">
        <v>23</v>
      </c>
      <c r="D608">
        <v>10</v>
      </c>
      <c r="E608">
        <v>8</v>
      </c>
      <c r="F608">
        <v>2</v>
      </c>
      <c r="G608">
        <v>6</v>
      </c>
      <c r="O608">
        <v>1986</v>
      </c>
      <c r="P608">
        <v>4</v>
      </c>
      <c r="Q608">
        <v>23</v>
      </c>
      <c r="R608">
        <v>3</v>
      </c>
      <c r="S608">
        <v>8</v>
      </c>
      <c r="T608">
        <v>2</v>
      </c>
      <c r="U608">
        <v>6</v>
      </c>
    </row>
    <row r="609" spans="1:21">
      <c r="A609">
        <v>1986</v>
      </c>
      <c r="B609">
        <v>4</v>
      </c>
      <c r="C609">
        <v>24</v>
      </c>
      <c r="D609">
        <v>5</v>
      </c>
      <c r="E609">
        <v>6</v>
      </c>
      <c r="F609">
        <v>2</v>
      </c>
      <c r="G609">
        <v>6</v>
      </c>
      <c r="O609">
        <v>1986</v>
      </c>
      <c r="P609">
        <v>4</v>
      </c>
      <c r="Q609">
        <v>24</v>
      </c>
      <c r="R609">
        <v>6</v>
      </c>
      <c r="S609">
        <v>6</v>
      </c>
      <c r="T609">
        <v>2</v>
      </c>
      <c r="U609">
        <v>6</v>
      </c>
    </row>
    <row r="610" spans="1:21">
      <c r="A610">
        <v>1986</v>
      </c>
      <c r="B610">
        <v>4</v>
      </c>
      <c r="C610">
        <v>25</v>
      </c>
      <c r="D610">
        <v>5</v>
      </c>
      <c r="E610">
        <v>6</v>
      </c>
      <c r="F610">
        <v>4</v>
      </c>
      <c r="G610">
        <v>6</v>
      </c>
      <c r="O610">
        <v>1986</v>
      </c>
      <c r="P610">
        <v>4</v>
      </c>
      <c r="Q610">
        <v>25</v>
      </c>
      <c r="R610">
        <v>1</v>
      </c>
      <c r="S610">
        <v>6</v>
      </c>
      <c r="T610">
        <v>4</v>
      </c>
      <c r="U610">
        <v>6</v>
      </c>
    </row>
    <row r="611" spans="1:21">
      <c r="A611">
        <v>1986</v>
      </c>
      <c r="B611">
        <v>4</v>
      </c>
      <c r="C611">
        <v>26</v>
      </c>
      <c r="D611">
        <v>4</v>
      </c>
      <c r="E611">
        <v>6</v>
      </c>
      <c r="F611">
        <v>4</v>
      </c>
      <c r="G611">
        <v>2</v>
      </c>
      <c r="O611">
        <v>1986</v>
      </c>
      <c r="P611">
        <v>4</v>
      </c>
      <c r="Q611">
        <v>26</v>
      </c>
      <c r="R611">
        <v>1</v>
      </c>
      <c r="S611">
        <v>6</v>
      </c>
      <c r="T611">
        <v>4</v>
      </c>
      <c r="U611">
        <v>2</v>
      </c>
    </row>
    <row r="612" spans="1:21">
      <c r="A612">
        <v>1986</v>
      </c>
      <c r="B612">
        <v>4</v>
      </c>
      <c r="C612">
        <v>27</v>
      </c>
      <c r="D612">
        <v>4</v>
      </c>
      <c r="E612">
        <v>6</v>
      </c>
      <c r="F612">
        <v>4</v>
      </c>
      <c r="G612">
        <v>2</v>
      </c>
      <c r="O612">
        <v>1986</v>
      </c>
      <c r="P612">
        <v>4</v>
      </c>
      <c r="Q612">
        <v>27</v>
      </c>
      <c r="R612">
        <v>5</v>
      </c>
      <c r="S612">
        <v>6</v>
      </c>
      <c r="T612">
        <v>4</v>
      </c>
      <c r="U612">
        <v>2</v>
      </c>
    </row>
    <row r="613" spans="1:21">
      <c r="A613">
        <v>1986</v>
      </c>
      <c r="B613">
        <v>4</v>
      </c>
      <c r="C613">
        <v>28</v>
      </c>
      <c r="D613">
        <v>4</v>
      </c>
      <c r="E613">
        <v>6</v>
      </c>
      <c r="F613">
        <v>8</v>
      </c>
      <c r="G613">
        <v>2</v>
      </c>
      <c r="O613">
        <v>1986</v>
      </c>
      <c r="P613">
        <v>4</v>
      </c>
      <c r="Q613">
        <v>28</v>
      </c>
      <c r="R613">
        <v>1</v>
      </c>
      <c r="S613">
        <v>6</v>
      </c>
      <c r="T613">
        <v>8</v>
      </c>
      <c r="U613">
        <v>2</v>
      </c>
    </row>
    <row r="614" spans="1:21">
      <c r="A614">
        <v>1986</v>
      </c>
      <c r="B614">
        <v>4</v>
      </c>
      <c r="C614">
        <v>29</v>
      </c>
      <c r="D614">
        <v>4</v>
      </c>
      <c r="E614">
        <v>6</v>
      </c>
      <c r="F614">
        <v>8</v>
      </c>
      <c r="G614">
        <v>2</v>
      </c>
      <c r="O614">
        <v>1986</v>
      </c>
      <c r="P614">
        <v>4</v>
      </c>
      <c r="Q614">
        <v>29</v>
      </c>
      <c r="R614">
        <v>4</v>
      </c>
      <c r="S614">
        <v>6</v>
      </c>
      <c r="T614">
        <v>8</v>
      </c>
      <c r="U614">
        <v>2</v>
      </c>
    </row>
    <row r="615" spans="1:21">
      <c r="A615">
        <v>1986</v>
      </c>
      <c r="B615">
        <v>4</v>
      </c>
      <c r="C615">
        <v>30</v>
      </c>
      <c r="D615">
        <v>5</v>
      </c>
      <c r="E615">
        <v>6</v>
      </c>
      <c r="F615">
        <v>1</v>
      </c>
      <c r="G615">
        <v>2</v>
      </c>
      <c r="O615">
        <v>1986</v>
      </c>
      <c r="P615">
        <v>4</v>
      </c>
      <c r="Q615">
        <v>30</v>
      </c>
      <c r="R615">
        <v>10</v>
      </c>
      <c r="S615">
        <v>6</v>
      </c>
      <c r="T615">
        <v>1</v>
      </c>
      <c r="U615">
        <v>2</v>
      </c>
    </row>
    <row r="616" spans="1:21">
      <c r="A616">
        <v>1986</v>
      </c>
      <c r="B616">
        <v>5</v>
      </c>
      <c r="C616">
        <v>1</v>
      </c>
      <c r="D616">
        <v>7</v>
      </c>
      <c r="E616">
        <v>6</v>
      </c>
      <c r="F616">
        <v>1</v>
      </c>
      <c r="G616">
        <v>2</v>
      </c>
      <c r="O616">
        <v>1986</v>
      </c>
      <c r="P616">
        <v>5</v>
      </c>
      <c r="Q616">
        <v>1</v>
      </c>
      <c r="R616">
        <v>5</v>
      </c>
      <c r="S616">
        <v>6</v>
      </c>
      <c r="T616">
        <v>1</v>
      </c>
      <c r="U616">
        <v>2</v>
      </c>
    </row>
    <row r="617" spans="1:21">
      <c r="A617">
        <v>1986</v>
      </c>
      <c r="B617">
        <v>5</v>
      </c>
      <c r="C617">
        <v>2</v>
      </c>
      <c r="D617">
        <v>5</v>
      </c>
      <c r="E617">
        <v>6</v>
      </c>
      <c r="F617">
        <v>1</v>
      </c>
      <c r="G617">
        <v>2</v>
      </c>
      <c r="O617">
        <v>1986</v>
      </c>
      <c r="P617">
        <v>5</v>
      </c>
      <c r="Q617">
        <v>2</v>
      </c>
      <c r="R617">
        <v>5</v>
      </c>
      <c r="S617">
        <v>6</v>
      </c>
      <c r="T617">
        <v>1</v>
      </c>
      <c r="U617">
        <v>2</v>
      </c>
    </row>
    <row r="618" spans="1:21">
      <c r="A618">
        <v>1986</v>
      </c>
      <c r="B618">
        <v>5</v>
      </c>
      <c r="C618">
        <v>3</v>
      </c>
      <c r="D618">
        <v>6</v>
      </c>
      <c r="E618">
        <v>6</v>
      </c>
      <c r="F618">
        <v>2</v>
      </c>
      <c r="G618">
        <v>2</v>
      </c>
      <c r="O618">
        <v>1986</v>
      </c>
      <c r="P618">
        <v>5</v>
      </c>
      <c r="Q618">
        <v>3</v>
      </c>
      <c r="R618">
        <v>4</v>
      </c>
      <c r="S618">
        <v>6</v>
      </c>
      <c r="T618">
        <v>2</v>
      </c>
      <c r="U618">
        <v>2</v>
      </c>
    </row>
    <row r="619" spans="1:21">
      <c r="A619">
        <v>1986</v>
      </c>
      <c r="B619">
        <v>5</v>
      </c>
      <c r="C619">
        <v>4</v>
      </c>
      <c r="D619">
        <v>7</v>
      </c>
      <c r="E619">
        <v>6</v>
      </c>
      <c r="F619">
        <v>2</v>
      </c>
      <c r="G619">
        <v>2</v>
      </c>
      <c r="O619">
        <v>1986</v>
      </c>
      <c r="P619">
        <v>5</v>
      </c>
      <c r="Q619">
        <v>4</v>
      </c>
      <c r="R619">
        <v>4</v>
      </c>
      <c r="S619">
        <v>6</v>
      </c>
      <c r="T619">
        <v>2</v>
      </c>
      <c r="U619">
        <v>2</v>
      </c>
    </row>
    <row r="620" spans="1:21">
      <c r="A620">
        <v>1986</v>
      </c>
      <c r="B620">
        <v>5</v>
      </c>
      <c r="C620">
        <v>5</v>
      </c>
      <c r="D620">
        <v>7</v>
      </c>
      <c r="E620">
        <v>6</v>
      </c>
      <c r="F620">
        <v>2</v>
      </c>
      <c r="G620">
        <v>2</v>
      </c>
      <c r="O620">
        <v>1986</v>
      </c>
      <c r="P620">
        <v>5</v>
      </c>
      <c r="Q620">
        <v>5</v>
      </c>
      <c r="R620">
        <v>4</v>
      </c>
      <c r="S620">
        <v>6</v>
      </c>
      <c r="T620">
        <v>2</v>
      </c>
      <c r="U620">
        <v>2</v>
      </c>
    </row>
    <row r="621" spans="1:21">
      <c r="A621">
        <v>1986</v>
      </c>
      <c r="B621">
        <v>5</v>
      </c>
      <c r="C621">
        <v>6</v>
      </c>
      <c r="D621">
        <v>7</v>
      </c>
      <c r="E621">
        <v>6</v>
      </c>
      <c r="F621">
        <v>2</v>
      </c>
      <c r="G621">
        <v>2</v>
      </c>
      <c r="O621">
        <v>1986</v>
      </c>
      <c r="P621">
        <v>5</v>
      </c>
      <c r="Q621">
        <v>6</v>
      </c>
      <c r="R621">
        <v>4</v>
      </c>
      <c r="S621">
        <v>6</v>
      </c>
      <c r="T621">
        <v>2</v>
      </c>
      <c r="U621">
        <v>2</v>
      </c>
    </row>
    <row r="622" spans="1:21">
      <c r="A622">
        <v>1986</v>
      </c>
      <c r="B622">
        <v>5</v>
      </c>
      <c r="C622">
        <v>7</v>
      </c>
      <c r="D622">
        <v>5</v>
      </c>
      <c r="E622">
        <v>5</v>
      </c>
      <c r="F622">
        <v>1</v>
      </c>
      <c r="G622">
        <v>2</v>
      </c>
      <c r="O622">
        <v>1986</v>
      </c>
      <c r="P622">
        <v>5</v>
      </c>
      <c r="Q622">
        <v>7</v>
      </c>
      <c r="R622">
        <v>5</v>
      </c>
      <c r="S622">
        <v>5</v>
      </c>
      <c r="T622">
        <v>1</v>
      </c>
      <c r="U622">
        <v>2</v>
      </c>
    </row>
    <row r="623" spans="1:21">
      <c r="A623">
        <v>1986</v>
      </c>
      <c r="B623">
        <v>5</v>
      </c>
      <c r="C623">
        <v>8</v>
      </c>
      <c r="D623">
        <v>7</v>
      </c>
      <c r="E623">
        <v>5</v>
      </c>
      <c r="F623">
        <v>1</v>
      </c>
      <c r="G623">
        <v>2</v>
      </c>
      <c r="O623">
        <v>1986</v>
      </c>
      <c r="P623">
        <v>5</v>
      </c>
      <c r="Q623">
        <v>8</v>
      </c>
      <c r="R623">
        <v>7</v>
      </c>
      <c r="S623">
        <v>5</v>
      </c>
      <c r="T623">
        <v>1</v>
      </c>
      <c r="U623">
        <v>2</v>
      </c>
    </row>
    <row r="624" spans="1:21">
      <c r="A624">
        <v>1986</v>
      </c>
      <c r="B624">
        <v>5</v>
      </c>
      <c r="C624">
        <v>9</v>
      </c>
      <c r="D624">
        <v>2</v>
      </c>
      <c r="E624">
        <v>5</v>
      </c>
      <c r="F624">
        <v>4</v>
      </c>
      <c r="G624">
        <v>2</v>
      </c>
      <c r="O624">
        <v>1986</v>
      </c>
      <c r="P624">
        <v>5</v>
      </c>
      <c r="Q624">
        <v>9</v>
      </c>
      <c r="R624">
        <v>5</v>
      </c>
      <c r="S624">
        <v>5</v>
      </c>
      <c r="T624">
        <v>4</v>
      </c>
      <c r="U624">
        <v>2</v>
      </c>
    </row>
    <row r="625" spans="1:21">
      <c r="A625">
        <v>1986</v>
      </c>
      <c r="B625">
        <v>5</v>
      </c>
      <c r="C625">
        <v>10</v>
      </c>
      <c r="D625">
        <v>1</v>
      </c>
      <c r="E625">
        <v>5</v>
      </c>
      <c r="F625">
        <v>4</v>
      </c>
      <c r="G625">
        <v>2</v>
      </c>
      <c r="O625">
        <v>1986</v>
      </c>
      <c r="P625">
        <v>5</v>
      </c>
      <c r="Q625">
        <v>10</v>
      </c>
      <c r="R625">
        <v>6</v>
      </c>
      <c r="S625">
        <v>5</v>
      </c>
      <c r="T625">
        <v>4</v>
      </c>
      <c r="U625">
        <v>2</v>
      </c>
    </row>
    <row r="626" spans="1:21">
      <c r="A626">
        <v>1986</v>
      </c>
      <c r="B626">
        <v>5</v>
      </c>
      <c r="C626">
        <v>11</v>
      </c>
      <c r="D626">
        <v>2</v>
      </c>
      <c r="E626">
        <v>5</v>
      </c>
      <c r="F626">
        <v>4</v>
      </c>
      <c r="G626">
        <v>1</v>
      </c>
      <c r="O626">
        <v>1986</v>
      </c>
      <c r="P626">
        <v>5</v>
      </c>
      <c r="Q626">
        <v>11</v>
      </c>
      <c r="R626">
        <v>7</v>
      </c>
      <c r="S626">
        <v>5</v>
      </c>
      <c r="T626">
        <v>4</v>
      </c>
      <c r="U626">
        <v>1</v>
      </c>
    </row>
    <row r="627" spans="1:21">
      <c r="A627">
        <v>1986</v>
      </c>
      <c r="B627">
        <v>5</v>
      </c>
      <c r="C627">
        <v>12</v>
      </c>
      <c r="D627">
        <v>2</v>
      </c>
      <c r="E627">
        <v>5</v>
      </c>
      <c r="F627">
        <v>4</v>
      </c>
      <c r="G627">
        <v>1</v>
      </c>
      <c r="O627">
        <v>1986</v>
      </c>
      <c r="P627">
        <v>5</v>
      </c>
      <c r="Q627">
        <v>12</v>
      </c>
      <c r="R627">
        <v>7</v>
      </c>
      <c r="S627">
        <v>5</v>
      </c>
      <c r="T627">
        <v>4</v>
      </c>
      <c r="U627">
        <v>1</v>
      </c>
    </row>
    <row r="628" spans="1:21">
      <c r="A628">
        <v>1986</v>
      </c>
      <c r="B628">
        <v>5</v>
      </c>
      <c r="C628">
        <v>13</v>
      </c>
      <c r="D628">
        <v>1</v>
      </c>
      <c r="E628">
        <v>5</v>
      </c>
      <c r="F628">
        <v>4</v>
      </c>
      <c r="G628">
        <v>1</v>
      </c>
      <c r="O628">
        <v>1986</v>
      </c>
      <c r="P628">
        <v>5</v>
      </c>
      <c r="Q628">
        <v>13</v>
      </c>
      <c r="R628">
        <v>7</v>
      </c>
      <c r="S628">
        <v>5</v>
      </c>
      <c r="T628">
        <v>4</v>
      </c>
      <c r="U628">
        <v>1</v>
      </c>
    </row>
    <row r="629" spans="1:21">
      <c r="A629">
        <v>1986</v>
      </c>
      <c r="B629">
        <v>5</v>
      </c>
      <c r="C629">
        <v>14</v>
      </c>
      <c r="D629">
        <v>1</v>
      </c>
      <c r="E629">
        <v>5</v>
      </c>
      <c r="F629">
        <v>4</v>
      </c>
      <c r="G629">
        <v>1</v>
      </c>
      <c r="O629">
        <v>1986</v>
      </c>
      <c r="P629">
        <v>5</v>
      </c>
      <c r="Q629">
        <v>14</v>
      </c>
      <c r="R629">
        <v>5</v>
      </c>
      <c r="S629">
        <v>5</v>
      </c>
      <c r="T629">
        <v>4</v>
      </c>
      <c r="U629">
        <v>1</v>
      </c>
    </row>
    <row r="630" spans="1:21">
      <c r="A630">
        <v>1986</v>
      </c>
      <c r="B630">
        <v>5</v>
      </c>
      <c r="C630">
        <v>15</v>
      </c>
      <c r="D630">
        <v>1</v>
      </c>
      <c r="E630">
        <v>5</v>
      </c>
      <c r="F630">
        <v>4</v>
      </c>
      <c r="G630">
        <v>2</v>
      </c>
      <c r="O630">
        <v>1986</v>
      </c>
      <c r="P630">
        <v>5</v>
      </c>
      <c r="Q630">
        <v>15</v>
      </c>
      <c r="R630">
        <v>7</v>
      </c>
      <c r="S630">
        <v>5</v>
      </c>
      <c r="T630">
        <v>4</v>
      </c>
      <c r="U630">
        <v>2</v>
      </c>
    </row>
    <row r="631" spans="1:21">
      <c r="A631">
        <v>1986</v>
      </c>
      <c r="B631">
        <v>5</v>
      </c>
      <c r="C631">
        <v>16</v>
      </c>
      <c r="D631">
        <v>1</v>
      </c>
      <c r="E631">
        <v>5</v>
      </c>
      <c r="F631">
        <v>4</v>
      </c>
      <c r="G631">
        <v>2</v>
      </c>
      <c r="O631">
        <v>1986</v>
      </c>
      <c r="P631">
        <v>5</v>
      </c>
      <c r="Q631">
        <v>16</v>
      </c>
      <c r="R631">
        <v>2</v>
      </c>
      <c r="S631">
        <v>5</v>
      </c>
      <c r="T631">
        <v>4</v>
      </c>
      <c r="U631">
        <v>2</v>
      </c>
    </row>
    <row r="632" spans="1:21">
      <c r="A632">
        <v>1986</v>
      </c>
      <c r="B632">
        <v>5</v>
      </c>
      <c r="C632">
        <v>17</v>
      </c>
      <c r="D632">
        <v>10</v>
      </c>
      <c r="E632">
        <v>5</v>
      </c>
      <c r="F632">
        <v>4</v>
      </c>
      <c r="G632">
        <v>2</v>
      </c>
      <c r="O632">
        <v>1986</v>
      </c>
      <c r="P632">
        <v>5</v>
      </c>
      <c r="Q632">
        <v>17</v>
      </c>
      <c r="R632">
        <v>1</v>
      </c>
      <c r="S632">
        <v>5</v>
      </c>
      <c r="T632">
        <v>4</v>
      </c>
      <c r="U632">
        <v>2</v>
      </c>
    </row>
    <row r="633" spans="1:21">
      <c r="A633">
        <v>1986</v>
      </c>
      <c r="B633">
        <v>5</v>
      </c>
      <c r="C633">
        <v>18</v>
      </c>
      <c r="D633">
        <v>1</v>
      </c>
      <c r="E633">
        <v>5</v>
      </c>
      <c r="F633">
        <v>4</v>
      </c>
      <c r="G633">
        <v>2</v>
      </c>
      <c r="O633">
        <v>1986</v>
      </c>
      <c r="P633">
        <v>5</v>
      </c>
      <c r="Q633">
        <v>18</v>
      </c>
      <c r="R633">
        <v>2</v>
      </c>
      <c r="S633">
        <v>5</v>
      </c>
      <c r="T633">
        <v>4</v>
      </c>
      <c r="U633">
        <v>2</v>
      </c>
    </row>
    <row r="634" spans="1:21">
      <c r="A634">
        <v>1986</v>
      </c>
      <c r="B634">
        <v>5</v>
      </c>
      <c r="C634">
        <v>19</v>
      </c>
      <c r="D634">
        <v>1</v>
      </c>
      <c r="E634">
        <v>5</v>
      </c>
      <c r="F634">
        <v>4</v>
      </c>
      <c r="G634">
        <v>2</v>
      </c>
      <c r="O634">
        <v>1986</v>
      </c>
      <c r="P634">
        <v>5</v>
      </c>
      <c r="Q634">
        <v>19</v>
      </c>
      <c r="R634">
        <v>2</v>
      </c>
      <c r="S634">
        <v>5</v>
      </c>
      <c r="T634">
        <v>4</v>
      </c>
      <c r="U634">
        <v>2</v>
      </c>
    </row>
    <row r="635" spans="1:21">
      <c r="A635">
        <v>1986</v>
      </c>
      <c r="B635">
        <v>5</v>
      </c>
      <c r="C635">
        <v>20</v>
      </c>
      <c r="D635">
        <v>4</v>
      </c>
      <c r="E635">
        <v>5</v>
      </c>
      <c r="F635">
        <v>4</v>
      </c>
      <c r="G635">
        <v>2</v>
      </c>
      <c r="O635">
        <v>1986</v>
      </c>
      <c r="P635">
        <v>5</v>
      </c>
      <c r="Q635">
        <v>20</v>
      </c>
      <c r="R635">
        <v>1</v>
      </c>
      <c r="S635">
        <v>5</v>
      </c>
      <c r="T635">
        <v>4</v>
      </c>
      <c r="U635">
        <v>2</v>
      </c>
    </row>
    <row r="636" spans="1:21">
      <c r="A636">
        <v>1986</v>
      </c>
      <c r="B636">
        <v>5</v>
      </c>
      <c r="C636">
        <v>21</v>
      </c>
      <c r="D636">
        <v>1</v>
      </c>
      <c r="E636">
        <v>5</v>
      </c>
      <c r="F636">
        <v>4</v>
      </c>
      <c r="G636">
        <v>1</v>
      </c>
      <c r="O636">
        <v>1986</v>
      </c>
      <c r="P636">
        <v>5</v>
      </c>
      <c r="Q636">
        <v>21</v>
      </c>
      <c r="R636">
        <v>1</v>
      </c>
      <c r="S636">
        <v>5</v>
      </c>
      <c r="T636">
        <v>4</v>
      </c>
      <c r="U636">
        <v>1</v>
      </c>
    </row>
    <row r="637" spans="1:21">
      <c r="A637">
        <v>1986</v>
      </c>
      <c r="B637">
        <v>5</v>
      </c>
      <c r="C637">
        <v>22</v>
      </c>
      <c r="D637">
        <v>10</v>
      </c>
      <c r="E637">
        <v>5</v>
      </c>
      <c r="F637">
        <v>4</v>
      </c>
      <c r="G637">
        <v>1</v>
      </c>
      <c r="O637">
        <v>1986</v>
      </c>
      <c r="P637">
        <v>5</v>
      </c>
      <c r="Q637">
        <v>22</v>
      </c>
      <c r="R637">
        <v>1</v>
      </c>
      <c r="S637">
        <v>5</v>
      </c>
      <c r="T637">
        <v>4</v>
      </c>
      <c r="U637">
        <v>1</v>
      </c>
    </row>
    <row r="638" spans="1:21">
      <c r="A638">
        <v>1986</v>
      </c>
      <c r="B638">
        <v>5</v>
      </c>
      <c r="C638">
        <v>23</v>
      </c>
      <c r="D638">
        <v>7</v>
      </c>
      <c r="E638">
        <v>5</v>
      </c>
      <c r="F638">
        <v>4</v>
      </c>
      <c r="G638">
        <v>1</v>
      </c>
      <c r="O638">
        <v>1986</v>
      </c>
      <c r="P638">
        <v>5</v>
      </c>
      <c r="Q638">
        <v>23</v>
      </c>
      <c r="R638">
        <v>1</v>
      </c>
      <c r="S638">
        <v>5</v>
      </c>
      <c r="T638">
        <v>4</v>
      </c>
      <c r="U638">
        <v>1</v>
      </c>
    </row>
    <row r="639" spans="1:21">
      <c r="A639">
        <v>1986</v>
      </c>
      <c r="B639">
        <v>5</v>
      </c>
      <c r="C639">
        <v>24</v>
      </c>
      <c r="D639">
        <v>7</v>
      </c>
      <c r="E639">
        <v>9</v>
      </c>
      <c r="F639">
        <v>4</v>
      </c>
      <c r="G639">
        <v>1</v>
      </c>
      <c r="O639">
        <v>1986</v>
      </c>
      <c r="P639">
        <v>5</v>
      </c>
      <c r="Q639">
        <v>24</v>
      </c>
      <c r="R639">
        <v>10</v>
      </c>
      <c r="S639">
        <v>9</v>
      </c>
      <c r="T639">
        <v>4</v>
      </c>
      <c r="U639">
        <v>1</v>
      </c>
    </row>
    <row r="640" spans="1:21">
      <c r="A640">
        <v>1986</v>
      </c>
      <c r="B640">
        <v>5</v>
      </c>
      <c r="C640">
        <v>25</v>
      </c>
      <c r="D640">
        <v>2</v>
      </c>
      <c r="E640">
        <v>5</v>
      </c>
      <c r="F640">
        <v>4</v>
      </c>
      <c r="G640">
        <v>1</v>
      </c>
      <c r="O640">
        <v>1986</v>
      </c>
      <c r="P640">
        <v>5</v>
      </c>
      <c r="Q640">
        <v>25</v>
      </c>
      <c r="R640">
        <v>1</v>
      </c>
      <c r="S640">
        <v>5</v>
      </c>
      <c r="T640">
        <v>4</v>
      </c>
      <c r="U640">
        <v>1</v>
      </c>
    </row>
    <row r="641" spans="1:21">
      <c r="A641">
        <v>1986</v>
      </c>
      <c r="B641">
        <v>5</v>
      </c>
      <c r="C641">
        <v>26</v>
      </c>
      <c r="D641">
        <v>2</v>
      </c>
      <c r="E641">
        <v>5</v>
      </c>
      <c r="F641">
        <v>4</v>
      </c>
      <c r="G641">
        <v>5</v>
      </c>
      <c r="O641">
        <v>1986</v>
      </c>
      <c r="P641">
        <v>5</v>
      </c>
      <c r="Q641">
        <v>26</v>
      </c>
      <c r="R641">
        <v>1</v>
      </c>
      <c r="S641">
        <v>5</v>
      </c>
      <c r="T641">
        <v>4</v>
      </c>
      <c r="U641">
        <v>5</v>
      </c>
    </row>
    <row r="642" spans="1:21">
      <c r="A642">
        <v>1986</v>
      </c>
      <c r="B642">
        <v>5</v>
      </c>
      <c r="C642">
        <v>27</v>
      </c>
      <c r="D642">
        <v>2</v>
      </c>
      <c r="E642">
        <v>9</v>
      </c>
      <c r="F642">
        <v>4</v>
      </c>
      <c r="G642">
        <v>5</v>
      </c>
      <c r="O642">
        <v>1986</v>
      </c>
      <c r="P642">
        <v>5</v>
      </c>
      <c r="Q642">
        <v>27</v>
      </c>
      <c r="R642">
        <v>4</v>
      </c>
      <c r="S642">
        <v>9</v>
      </c>
      <c r="T642">
        <v>4</v>
      </c>
      <c r="U642">
        <v>5</v>
      </c>
    </row>
    <row r="643" spans="1:21">
      <c r="A643">
        <v>1986</v>
      </c>
      <c r="B643">
        <v>5</v>
      </c>
      <c r="C643">
        <v>28</v>
      </c>
      <c r="D643">
        <v>10</v>
      </c>
      <c r="E643">
        <v>9</v>
      </c>
      <c r="F643">
        <v>4</v>
      </c>
      <c r="G643">
        <v>5</v>
      </c>
      <c r="O643">
        <v>1986</v>
      </c>
      <c r="P643">
        <v>5</v>
      </c>
      <c r="Q643">
        <v>28</v>
      </c>
      <c r="R643">
        <v>1</v>
      </c>
      <c r="S643">
        <v>9</v>
      </c>
      <c r="T643">
        <v>4</v>
      </c>
      <c r="U643">
        <v>5</v>
      </c>
    </row>
    <row r="644" spans="1:21">
      <c r="A644">
        <v>1986</v>
      </c>
      <c r="B644">
        <v>5</v>
      </c>
      <c r="C644">
        <v>29</v>
      </c>
      <c r="D644">
        <v>10</v>
      </c>
      <c r="E644">
        <v>5</v>
      </c>
      <c r="F644">
        <v>4</v>
      </c>
      <c r="G644">
        <v>5</v>
      </c>
      <c r="O644">
        <v>1986</v>
      </c>
      <c r="P644">
        <v>5</v>
      </c>
      <c r="Q644">
        <v>29</v>
      </c>
      <c r="R644">
        <v>10</v>
      </c>
      <c r="S644">
        <v>5</v>
      </c>
      <c r="T644">
        <v>4</v>
      </c>
      <c r="U644">
        <v>5</v>
      </c>
    </row>
    <row r="645" spans="1:21">
      <c r="A645">
        <v>1986</v>
      </c>
      <c r="B645">
        <v>5</v>
      </c>
      <c r="C645">
        <v>30</v>
      </c>
      <c r="D645">
        <v>10</v>
      </c>
      <c r="E645">
        <v>5</v>
      </c>
      <c r="F645">
        <v>4</v>
      </c>
      <c r="G645">
        <v>5</v>
      </c>
      <c r="O645">
        <v>1986</v>
      </c>
      <c r="P645">
        <v>5</v>
      </c>
      <c r="Q645">
        <v>30</v>
      </c>
      <c r="R645">
        <v>7</v>
      </c>
      <c r="S645">
        <v>5</v>
      </c>
      <c r="T645">
        <v>4</v>
      </c>
      <c r="U645">
        <v>5</v>
      </c>
    </row>
    <row r="646" spans="1:21">
      <c r="A646">
        <v>1986</v>
      </c>
      <c r="B646">
        <v>5</v>
      </c>
      <c r="C646">
        <v>31</v>
      </c>
      <c r="D646">
        <v>2</v>
      </c>
      <c r="E646">
        <v>5</v>
      </c>
      <c r="F646">
        <v>4</v>
      </c>
      <c r="G646">
        <v>1</v>
      </c>
      <c r="O646">
        <v>1986</v>
      </c>
      <c r="P646">
        <v>5</v>
      </c>
      <c r="Q646">
        <v>31</v>
      </c>
      <c r="R646">
        <v>7</v>
      </c>
      <c r="S646">
        <v>5</v>
      </c>
      <c r="T646">
        <v>4</v>
      </c>
      <c r="U646">
        <v>1</v>
      </c>
    </row>
    <row r="647" spans="1:21">
      <c r="A647">
        <v>1987</v>
      </c>
      <c r="B647">
        <v>3</v>
      </c>
      <c r="C647">
        <v>1</v>
      </c>
      <c r="D647">
        <v>8</v>
      </c>
      <c r="E647">
        <v>2</v>
      </c>
      <c r="F647">
        <v>5</v>
      </c>
      <c r="G647">
        <v>8</v>
      </c>
      <c r="O647">
        <v>1987</v>
      </c>
      <c r="P647">
        <v>3</v>
      </c>
      <c r="Q647">
        <v>1</v>
      </c>
      <c r="S647">
        <v>2</v>
      </c>
      <c r="T647">
        <v>5</v>
      </c>
      <c r="U647">
        <v>8</v>
      </c>
    </row>
    <row r="648" spans="1:21">
      <c r="A648">
        <v>1987</v>
      </c>
      <c r="B648">
        <v>3</v>
      </c>
      <c r="C648">
        <v>2</v>
      </c>
      <c r="D648">
        <v>6</v>
      </c>
      <c r="E648">
        <v>2</v>
      </c>
      <c r="F648">
        <v>5</v>
      </c>
      <c r="G648">
        <v>8</v>
      </c>
      <c r="O648">
        <v>1987</v>
      </c>
      <c r="P648">
        <v>3</v>
      </c>
      <c r="Q648">
        <v>2</v>
      </c>
      <c r="S648">
        <v>2</v>
      </c>
      <c r="T648">
        <v>5</v>
      </c>
      <c r="U648">
        <v>8</v>
      </c>
    </row>
    <row r="649" spans="1:21">
      <c r="A649">
        <v>1987</v>
      </c>
      <c r="B649">
        <v>3</v>
      </c>
      <c r="C649">
        <v>3</v>
      </c>
      <c r="D649">
        <v>6</v>
      </c>
      <c r="E649">
        <v>3</v>
      </c>
      <c r="F649">
        <v>5</v>
      </c>
      <c r="G649">
        <v>8</v>
      </c>
      <c r="O649">
        <v>1987</v>
      </c>
      <c r="P649">
        <v>3</v>
      </c>
      <c r="Q649">
        <v>3</v>
      </c>
      <c r="S649">
        <v>3</v>
      </c>
      <c r="T649">
        <v>5</v>
      </c>
      <c r="U649">
        <v>8</v>
      </c>
    </row>
    <row r="650" spans="1:21">
      <c r="A650">
        <v>1987</v>
      </c>
      <c r="B650">
        <v>3</v>
      </c>
      <c r="C650">
        <v>4</v>
      </c>
      <c r="D650">
        <v>6</v>
      </c>
      <c r="E650">
        <v>3</v>
      </c>
      <c r="F650">
        <v>5</v>
      </c>
      <c r="G650">
        <v>8</v>
      </c>
      <c r="O650">
        <v>1987</v>
      </c>
      <c r="P650">
        <v>3</v>
      </c>
      <c r="Q650">
        <v>4</v>
      </c>
      <c r="S650">
        <v>3</v>
      </c>
      <c r="T650">
        <v>5</v>
      </c>
      <c r="U650">
        <v>8</v>
      </c>
    </row>
    <row r="651" spans="1:21">
      <c r="A651">
        <v>1987</v>
      </c>
      <c r="B651">
        <v>3</v>
      </c>
      <c r="C651">
        <v>5</v>
      </c>
      <c r="D651">
        <v>8</v>
      </c>
      <c r="E651">
        <v>7</v>
      </c>
      <c r="F651">
        <v>5</v>
      </c>
      <c r="G651">
        <v>8</v>
      </c>
      <c r="O651">
        <v>1987</v>
      </c>
      <c r="P651">
        <v>3</v>
      </c>
      <c r="Q651">
        <v>5</v>
      </c>
      <c r="S651">
        <v>7</v>
      </c>
      <c r="T651">
        <v>5</v>
      </c>
      <c r="U651">
        <v>8</v>
      </c>
    </row>
    <row r="652" spans="1:21">
      <c r="A652">
        <v>1987</v>
      </c>
      <c r="B652">
        <v>3</v>
      </c>
      <c r="C652">
        <v>6</v>
      </c>
      <c r="D652">
        <v>6</v>
      </c>
      <c r="E652">
        <v>7</v>
      </c>
      <c r="F652">
        <v>6</v>
      </c>
      <c r="G652">
        <v>8</v>
      </c>
      <c r="O652">
        <v>1987</v>
      </c>
      <c r="P652">
        <v>3</v>
      </c>
      <c r="Q652">
        <v>6</v>
      </c>
      <c r="S652">
        <v>7</v>
      </c>
      <c r="T652">
        <v>6</v>
      </c>
      <c r="U652">
        <v>8</v>
      </c>
    </row>
    <row r="653" spans="1:21">
      <c r="A653">
        <v>1987</v>
      </c>
      <c r="B653">
        <v>3</v>
      </c>
      <c r="C653">
        <v>7</v>
      </c>
      <c r="D653">
        <v>1</v>
      </c>
      <c r="E653">
        <v>2</v>
      </c>
      <c r="F653">
        <v>6</v>
      </c>
      <c r="G653">
        <v>8</v>
      </c>
      <c r="O653">
        <v>1987</v>
      </c>
      <c r="P653">
        <v>3</v>
      </c>
      <c r="Q653">
        <v>7</v>
      </c>
      <c r="S653">
        <v>2</v>
      </c>
      <c r="T653">
        <v>6</v>
      </c>
      <c r="U653">
        <v>8</v>
      </c>
    </row>
    <row r="654" spans="1:21">
      <c r="A654">
        <v>1987</v>
      </c>
      <c r="B654">
        <v>3</v>
      </c>
      <c r="C654">
        <v>8</v>
      </c>
      <c r="D654">
        <v>11</v>
      </c>
      <c r="E654">
        <v>7</v>
      </c>
      <c r="F654">
        <v>6</v>
      </c>
      <c r="G654">
        <v>8</v>
      </c>
      <c r="O654">
        <v>1987</v>
      </c>
      <c r="P654">
        <v>3</v>
      </c>
      <c r="Q654">
        <v>8</v>
      </c>
      <c r="R654">
        <v>8</v>
      </c>
      <c r="S654">
        <v>7</v>
      </c>
      <c r="T654">
        <v>6</v>
      </c>
      <c r="U654">
        <v>8</v>
      </c>
    </row>
    <row r="655" spans="1:21">
      <c r="A655">
        <v>1987</v>
      </c>
      <c r="B655">
        <v>3</v>
      </c>
      <c r="C655">
        <v>9</v>
      </c>
      <c r="D655">
        <v>9</v>
      </c>
      <c r="E655">
        <v>7</v>
      </c>
      <c r="F655">
        <v>6</v>
      </c>
      <c r="G655">
        <v>8</v>
      </c>
      <c r="O655">
        <v>1987</v>
      </c>
      <c r="P655">
        <v>3</v>
      </c>
      <c r="Q655">
        <v>9</v>
      </c>
      <c r="R655">
        <v>6</v>
      </c>
      <c r="S655">
        <v>7</v>
      </c>
      <c r="T655">
        <v>6</v>
      </c>
      <c r="U655">
        <v>8</v>
      </c>
    </row>
    <row r="656" spans="1:21">
      <c r="A656">
        <v>1987</v>
      </c>
      <c r="B656">
        <v>3</v>
      </c>
      <c r="C656">
        <v>10</v>
      </c>
      <c r="D656">
        <v>11</v>
      </c>
      <c r="E656">
        <v>7</v>
      </c>
      <c r="F656">
        <v>6</v>
      </c>
      <c r="G656">
        <v>8</v>
      </c>
      <c r="O656">
        <v>1987</v>
      </c>
      <c r="P656">
        <v>3</v>
      </c>
      <c r="Q656">
        <v>10</v>
      </c>
      <c r="R656">
        <v>6</v>
      </c>
      <c r="S656">
        <v>7</v>
      </c>
      <c r="T656">
        <v>6</v>
      </c>
      <c r="U656">
        <v>8</v>
      </c>
    </row>
    <row r="657" spans="1:21">
      <c r="A657">
        <v>1987</v>
      </c>
      <c r="B657">
        <v>3</v>
      </c>
      <c r="C657">
        <v>11</v>
      </c>
      <c r="D657">
        <v>9</v>
      </c>
      <c r="E657">
        <v>7</v>
      </c>
      <c r="F657">
        <v>6</v>
      </c>
      <c r="G657">
        <v>7</v>
      </c>
      <c r="O657">
        <v>1987</v>
      </c>
      <c r="P657">
        <v>3</v>
      </c>
      <c r="Q657">
        <v>11</v>
      </c>
      <c r="R657">
        <v>6</v>
      </c>
      <c r="S657">
        <v>7</v>
      </c>
      <c r="T657">
        <v>6</v>
      </c>
      <c r="U657">
        <v>7</v>
      </c>
    </row>
    <row r="658" spans="1:21">
      <c r="A658">
        <v>1987</v>
      </c>
      <c r="B658">
        <v>3</v>
      </c>
      <c r="C658">
        <v>12</v>
      </c>
      <c r="D658">
        <v>6</v>
      </c>
      <c r="E658">
        <v>7</v>
      </c>
      <c r="F658">
        <v>6</v>
      </c>
      <c r="G658">
        <v>7</v>
      </c>
      <c r="O658">
        <v>1987</v>
      </c>
      <c r="P658">
        <v>3</v>
      </c>
      <c r="Q658">
        <v>12</v>
      </c>
      <c r="R658">
        <v>8</v>
      </c>
      <c r="S658">
        <v>7</v>
      </c>
      <c r="T658">
        <v>6</v>
      </c>
      <c r="U658">
        <v>7</v>
      </c>
    </row>
    <row r="659" spans="1:21">
      <c r="A659">
        <v>1987</v>
      </c>
      <c r="B659">
        <v>3</v>
      </c>
      <c r="C659">
        <v>13</v>
      </c>
      <c r="D659">
        <v>9</v>
      </c>
      <c r="E659">
        <v>1</v>
      </c>
      <c r="F659">
        <v>3</v>
      </c>
      <c r="G659">
        <v>7</v>
      </c>
      <c r="O659">
        <v>1987</v>
      </c>
      <c r="P659">
        <v>3</v>
      </c>
      <c r="Q659">
        <v>13</v>
      </c>
      <c r="R659">
        <v>6</v>
      </c>
      <c r="S659">
        <v>1</v>
      </c>
      <c r="T659">
        <v>3</v>
      </c>
      <c r="U659">
        <v>7</v>
      </c>
    </row>
    <row r="660" spans="1:21">
      <c r="A660">
        <v>1987</v>
      </c>
      <c r="B660">
        <v>3</v>
      </c>
      <c r="C660">
        <v>14</v>
      </c>
      <c r="D660">
        <v>1</v>
      </c>
      <c r="E660">
        <v>1</v>
      </c>
      <c r="F660">
        <v>3</v>
      </c>
      <c r="G660">
        <v>7</v>
      </c>
      <c r="O660">
        <v>1987</v>
      </c>
      <c r="P660">
        <v>3</v>
      </c>
      <c r="Q660">
        <v>14</v>
      </c>
      <c r="R660">
        <v>1</v>
      </c>
      <c r="S660">
        <v>1</v>
      </c>
      <c r="T660">
        <v>3</v>
      </c>
      <c r="U660">
        <v>7</v>
      </c>
    </row>
    <row r="661" spans="1:21">
      <c r="A661">
        <v>1987</v>
      </c>
      <c r="B661">
        <v>3</v>
      </c>
      <c r="C661">
        <v>15</v>
      </c>
      <c r="D661">
        <v>11</v>
      </c>
      <c r="E661">
        <v>7</v>
      </c>
      <c r="F661">
        <v>6</v>
      </c>
      <c r="G661">
        <v>7</v>
      </c>
      <c r="O661">
        <v>1987</v>
      </c>
      <c r="P661">
        <v>3</v>
      </c>
      <c r="Q661">
        <v>15</v>
      </c>
      <c r="R661">
        <v>11</v>
      </c>
      <c r="S661">
        <v>7</v>
      </c>
      <c r="T661">
        <v>6</v>
      </c>
      <c r="U661">
        <v>7</v>
      </c>
    </row>
    <row r="662" spans="1:21">
      <c r="A662">
        <v>1987</v>
      </c>
      <c r="B662">
        <v>3</v>
      </c>
      <c r="C662">
        <v>16</v>
      </c>
      <c r="D662">
        <v>9</v>
      </c>
      <c r="E662">
        <v>4</v>
      </c>
      <c r="F662">
        <v>6</v>
      </c>
      <c r="G662">
        <v>7</v>
      </c>
      <c r="O662">
        <v>1987</v>
      </c>
      <c r="P662">
        <v>3</v>
      </c>
      <c r="Q662">
        <v>16</v>
      </c>
      <c r="R662">
        <v>9</v>
      </c>
      <c r="S662">
        <v>4</v>
      </c>
      <c r="T662">
        <v>6</v>
      </c>
      <c r="U662">
        <v>7</v>
      </c>
    </row>
    <row r="663" spans="1:21">
      <c r="A663">
        <v>1987</v>
      </c>
      <c r="B663">
        <v>3</v>
      </c>
      <c r="C663">
        <v>17</v>
      </c>
      <c r="D663">
        <v>11</v>
      </c>
      <c r="E663">
        <v>4</v>
      </c>
      <c r="F663">
        <v>6</v>
      </c>
      <c r="G663">
        <v>7</v>
      </c>
      <c r="O663">
        <v>1987</v>
      </c>
      <c r="P663">
        <v>3</v>
      </c>
      <c r="Q663">
        <v>17</v>
      </c>
      <c r="R663">
        <v>11</v>
      </c>
      <c r="S663">
        <v>4</v>
      </c>
      <c r="T663">
        <v>6</v>
      </c>
      <c r="U663">
        <v>7</v>
      </c>
    </row>
    <row r="664" spans="1:21">
      <c r="A664">
        <v>1987</v>
      </c>
      <c r="B664">
        <v>3</v>
      </c>
      <c r="C664">
        <v>18</v>
      </c>
      <c r="D664">
        <v>11</v>
      </c>
      <c r="E664">
        <v>7</v>
      </c>
      <c r="F664">
        <v>6</v>
      </c>
      <c r="G664">
        <v>7</v>
      </c>
      <c r="O664">
        <v>1987</v>
      </c>
      <c r="P664">
        <v>3</v>
      </c>
      <c r="Q664">
        <v>18</v>
      </c>
      <c r="R664">
        <v>9</v>
      </c>
      <c r="S664">
        <v>7</v>
      </c>
      <c r="T664">
        <v>6</v>
      </c>
      <c r="U664">
        <v>7</v>
      </c>
    </row>
    <row r="665" spans="1:21">
      <c r="A665">
        <v>1987</v>
      </c>
      <c r="B665">
        <v>3</v>
      </c>
      <c r="C665">
        <v>19</v>
      </c>
      <c r="D665">
        <v>11</v>
      </c>
      <c r="E665">
        <v>7</v>
      </c>
      <c r="F665">
        <v>6</v>
      </c>
      <c r="G665">
        <v>7</v>
      </c>
      <c r="O665">
        <v>1987</v>
      </c>
      <c r="P665">
        <v>3</v>
      </c>
      <c r="Q665">
        <v>19</v>
      </c>
      <c r="R665">
        <v>6</v>
      </c>
      <c r="S665">
        <v>7</v>
      </c>
      <c r="T665">
        <v>6</v>
      </c>
      <c r="U665">
        <v>7</v>
      </c>
    </row>
    <row r="666" spans="1:21">
      <c r="A666">
        <v>1987</v>
      </c>
      <c r="B666">
        <v>3</v>
      </c>
      <c r="C666">
        <v>20</v>
      </c>
      <c r="D666">
        <v>6</v>
      </c>
      <c r="E666">
        <v>7</v>
      </c>
      <c r="F666">
        <v>6</v>
      </c>
      <c r="G666">
        <v>7</v>
      </c>
      <c r="O666">
        <v>1987</v>
      </c>
      <c r="P666">
        <v>3</v>
      </c>
      <c r="Q666">
        <v>20</v>
      </c>
      <c r="R666">
        <v>9</v>
      </c>
      <c r="S666">
        <v>7</v>
      </c>
      <c r="T666">
        <v>6</v>
      </c>
      <c r="U666">
        <v>7</v>
      </c>
    </row>
    <row r="667" spans="1:21">
      <c r="A667">
        <v>1987</v>
      </c>
      <c r="B667">
        <v>3</v>
      </c>
      <c r="C667">
        <v>21</v>
      </c>
      <c r="D667">
        <v>6</v>
      </c>
      <c r="E667">
        <v>7</v>
      </c>
      <c r="F667">
        <v>6</v>
      </c>
      <c r="G667">
        <v>7</v>
      </c>
      <c r="O667">
        <v>1987</v>
      </c>
      <c r="P667">
        <v>3</v>
      </c>
      <c r="Q667">
        <v>21</v>
      </c>
      <c r="R667">
        <v>1</v>
      </c>
      <c r="S667">
        <v>7</v>
      </c>
      <c r="T667">
        <v>6</v>
      </c>
      <c r="U667">
        <v>7</v>
      </c>
    </row>
    <row r="668" spans="1:21">
      <c r="A668">
        <v>1987</v>
      </c>
      <c r="B668">
        <v>3</v>
      </c>
      <c r="C668">
        <v>22</v>
      </c>
      <c r="D668">
        <v>6</v>
      </c>
      <c r="E668">
        <v>7</v>
      </c>
      <c r="F668">
        <v>6</v>
      </c>
      <c r="G668">
        <v>7</v>
      </c>
      <c r="O668">
        <v>1987</v>
      </c>
      <c r="P668">
        <v>3</v>
      </c>
      <c r="Q668">
        <v>22</v>
      </c>
      <c r="R668">
        <v>11</v>
      </c>
      <c r="S668">
        <v>7</v>
      </c>
      <c r="T668">
        <v>6</v>
      </c>
      <c r="U668">
        <v>7</v>
      </c>
    </row>
    <row r="669" spans="1:21">
      <c r="A669">
        <v>1987</v>
      </c>
      <c r="B669">
        <v>3</v>
      </c>
      <c r="C669">
        <v>23</v>
      </c>
      <c r="D669">
        <v>6</v>
      </c>
      <c r="E669">
        <v>7</v>
      </c>
      <c r="F669">
        <v>7</v>
      </c>
      <c r="G669">
        <v>7</v>
      </c>
      <c r="O669">
        <v>1987</v>
      </c>
      <c r="P669">
        <v>3</v>
      </c>
      <c r="Q669">
        <v>23</v>
      </c>
      <c r="R669">
        <v>9</v>
      </c>
      <c r="S669">
        <v>7</v>
      </c>
      <c r="T669">
        <v>7</v>
      </c>
      <c r="U669">
        <v>7</v>
      </c>
    </row>
    <row r="670" spans="1:21">
      <c r="A670">
        <v>1987</v>
      </c>
      <c r="B670">
        <v>3</v>
      </c>
      <c r="C670">
        <v>24</v>
      </c>
      <c r="D670">
        <v>3</v>
      </c>
      <c r="E670">
        <v>4</v>
      </c>
      <c r="F670">
        <v>6</v>
      </c>
      <c r="G670">
        <v>7</v>
      </c>
      <c r="O670">
        <v>1987</v>
      </c>
      <c r="P670">
        <v>3</v>
      </c>
      <c r="Q670">
        <v>24</v>
      </c>
      <c r="R670">
        <v>11</v>
      </c>
      <c r="S670">
        <v>4</v>
      </c>
      <c r="T670">
        <v>6</v>
      </c>
      <c r="U670">
        <v>7</v>
      </c>
    </row>
    <row r="671" spans="1:21">
      <c r="A671">
        <v>1987</v>
      </c>
      <c r="B671">
        <v>3</v>
      </c>
      <c r="C671">
        <v>25</v>
      </c>
      <c r="D671">
        <v>7</v>
      </c>
      <c r="E671">
        <v>4</v>
      </c>
      <c r="F671">
        <v>6</v>
      </c>
      <c r="G671">
        <v>7</v>
      </c>
      <c r="O671">
        <v>1987</v>
      </c>
      <c r="P671">
        <v>3</v>
      </c>
      <c r="Q671">
        <v>25</v>
      </c>
      <c r="R671">
        <v>11</v>
      </c>
      <c r="S671">
        <v>4</v>
      </c>
      <c r="T671">
        <v>6</v>
      </c>
      <c r="U671">
        <v>7</v>
      </c>
    </row>
    <row r="672" spans="1:21">
      <c r="A672">
        <v>1987</v>
      </c>
      <c r="B672">
        <v>3</v>
      </c>
      <c r="C672">
        <v>26</v>
      </c>
      <c r="D672">
        <v>6</v>
      </c>
      <c r="E672">
        <v>4</v>
      </c>
      <c r="F672">
        <v>6</v>
      </c>
      <c r="G672">
        <v>7</v>
      </c>
      <c r="O672">
        <v>1987</v>
      </c>
      <c r="P672">
        <v>3</v>
      </c>
      <c r="Q672">
        <v>26</v>
      </c>
      <c r="R672">
        <v>11</v>
      </c>
      <c r="S672">
        <v>4</v>
      </c>
      <c r="T672">
        <v>6</v>
      </c>
      <c r="U672">
        <v>7</v>
      </c>
    </row>
    <row r="673" spans="1:21">
      <c r="A673">
        <v>1987</v>
      </c>
      <c r="B673">
        <v>3</v>
      </c>
      <c r="C673">
        <v>27</v>
      </c>
      <c r="D673">
        <v>6</v>
      </c>
      <c r="E673">
        <v>7</v>
      </c>
      <c r="F673">
        <v>6</v>
      </c>
      <c r="G673">
        <v>7</v>
      </c>
      <c r="O673">
        <v>1987</v>
      </c>
      <c r="P673">
        <v>3</v>
      </c>
      <c r="Q673">
        <v>27</v>
      </c>
      <c r="R673">
        <v>6</v>
      </c>
      <c r="S673">
        <v>7</v>
      </c>
      <c r="T673">
        <v>6</v>
      </c>
      <c r="U673">
        <v>7</v>
      </c>
    </row>
    <row r="674" spans="1:21">
      <c r="A674">
        <v>1987</v>
      </c>
      <c r="B674">
        <v>3</v>
      </c>
      <c r="C674">
        <v>28</v>
      </c>
      <c r="D674">
        <v>6</v>
      </c>
      <c r="E674">
        <v>7</v>
      </c>
      <c r="F674">
        <v>7</v>
      </c>
      <c r="G674">
        <v>4</v>
      </c>
      <c r="O674">
        <v>1987</v>
      </c>
      <c r="P674">
        <v>3</v>
      </c>
      <c r="Q674">
        <v>28</v>
      </c>
      <c r="R674">
        <v>6</v>
      </c>
      <c r="S674">
        <v>7</v>
      </c>
      <c r="T674">
        <v>7</v>
      </c>
      <c r="U674">
        <v>4</v>
      </c>
    </row>
    <row r="675" spans="1:21">
      <c r="A675">
        <v>1987</v>
      </c>
      <c r="B675">
        <v>3</v>
      </c>
      <c r="C675">
        <v>29</v>
      </c>
      <c r="D675">
        <v>6</v>
      </c>
      <c r="E675">
        <v>7</v>
      </c>
      <c r="F675">
        <v>7</v>
      </c>
      <c r="G675">
        <v>4</v>
      </c>
      <c r="O675">
        <v>1987</v>
      </c>
      <c r="P675">
        <v>3</v>
      </c>
      <c r="Q675">
        <v>29</v>
      </c>
      <c r="R675">
        <v>6</v>
      </c>
      <c r="S675">
        <v>7</v>
      </c>
      <c r="T675">
        <v>7</v>
      </c>
      <c r="U675">
        <v>4</v>
      </c>
    </row>
    <row r="676" spans="1:21">
      <c r="A676">
        <v>1987</v>
      </c>
      <c r="B676">
        <v>3</v>
      </c>
      <c r="C676">
        <v>30</v>
      </c>
      <c r="D676">
        <v>1</v>
      </c>
      <c r="E676">
        <v>7</v>
      </c>
      <c r="F676">
        <v>7</v>
      </c>
      <c r="G676">
        <v>4</v>
      </c>
      <c r="O676">
        <v>1987</v>
      </c>
      <c r="P676">
        <v>3</v>
      </c>
      <c r="Q676">
        <v>30</v>
      </c>
      <c r="R676">
        <v>6</v>
      </c>
      <c r="S676">
        <v>7</v>
      </c>
      <c r="T676">
        <v>7</v>
      </c>
      <c r="U676">
        <v>4</v>
      </c>
    </row>
    <row r="677" spans="1:21">
      <c r="A677">
        <v>1987</v>
      </c>
      <c r="B677">
        <v>3</v>
      </c>
      <c r="C677">
        <v>31</v>
      </c>
      <c r="D677">
        <v>6</v>
      </c>
      <c r="E677">
        <v>7</v>
      </c>
      <c r="F677">
        <v>7</v>
      </c>
      <c r="G677">
        <v>4</v>
      </c>
      <c r="O677">
        <v>1987</v>
      </c>
      <c r="P677">
        <v>3</v>
      </c>
      <c r="Q677">
        <v>31</v>
      </c>
      <c r="R677">
        <v>3</v>
      </c>
      <c r="S677">
        <v>7</v>
      </c>
      <c r="T677">
        <v>7</v>
      </c>
      <c r="U677">
        <v>4</v>
      </c>
    </row>
    <row r="678" spans="1:21">
      <c r="A678">
        <v>1987</v>
      </c>
      <c r="B678">
        <v>4</v>
      </c>
      <c r="C678">
        <v>1</v>
      </c>
      <c r="D678">
        <v>6</v>
      </c>
      <c r="E678">
        <v>2</v>
      </c>
      <c r="F678">
        <v>7</v>
      </c>
      <c r="G678">
        <v>4</v>
      </c>
      <c r="O678">
        <v>1987</v>
      </c>
      <c r="P678">
        <v>4</v>
      </c>
      <c r="Q678">
        <v>1</v>
      </c>
      <c r="R678">
        <v>7</v>
      </c>
      <c r="S678">
        <v>2</v>
      </c>
      <c r="T678">
        <v>7</v>
      </c>
      <c r="U678">
        <v>4</v>
      </c>
    </row>
    <row r="679" spans="1:21">
      <c r="A679">
        <v>1987</v>
      </c>
      <c r="B679">
        <v>4</v>
      </c>
      <c r="C679">
        <v>2</v>
      </c>
      <c r="D679">
        <v>6</v>
      </c>
      <c r="E679">
        <v>3</v>
      </c>
      <c r="F679">
        <v>5</v>
      </c>
      <c r="G679">
        <v>9</v>
      </c>
      <c r="O679">
        <v>1987</v>
      </c>
      <c r="P679">
        <v>4</v>
      </c>
      <c r="Q679">
        <v>2</v>
      </c>
      <c r="R679">
        <v>6</v>
      </c>
      <c r="S679">
        <v>3</v>
      </c>
      <c r="T679">
        <v>5</v>
      </c>
      <c r="U679">
        <v>9</v>
      </c>
    </row>
    <row r="680" spans="1:21">
      <c r="A680">
        <v>1987</v>
      </c>
      <c r="B680">
        <v>4</v>
      </c>
      <c r="C680">
        <v>3</v>
      </c>
      <c r="D680">
        <v>8</v>
      </c>
      <c r="E680">
        <v>3</v>
      </c>
      <c r="F680">
        <v>6</v>
      </c>
      <c r="G680">
        <v>9</v>
      </c>
      <c r="O680">
        <v>1987</v>
      </c>
      <c r="P680">
        <v>4</v>
      </c>
      <c r="Q680">
        <v>3</v>
      </c>
      <c r="R680">
        <v>6</v>
      </c>
      <c r="S680">
        <v>3</v>
      </c>
      <c r="T680">
        <v>6</v>
      </c>
      <c r="U680">
        <v>9</v>
      </c>
    </row>
    <row r="681" spans="1:21">
      <c r="A681">
        <v>1987</v>
      </c>
      <c r="B681">
        <v>4</v>
      </c>
      <c r="C681">
        <v>4</v>
      </c>
      <c r="D681">
        <v>6</v>
      </c>
      <c r="E681">
        <v>3</v>
      </c>
      <c r="F681">
        <v>3</v>
      </c>
      <c r="G681">
        <v>9</v>
      </c>
      <c r="O681">
        <v>1987</v>
      </c>
      <c r="P681">
        <v>4</v>
      </c>
      <c r="Q681">
        <v>4</v>
      </c>
      <c r="R681">
        <v>6</v>
      </c>
      <c r="S681">
        <v>3</v>
      </c>
      <c r="T681">
        <v>3</v>
      </c>
      <c r="U681">
        <v>9</v>
      </c>
    </row>
    <row r="682" spans="1:21">
      <c r="A682">
        <v>1987</v>
      </c>
      <c r="B682">
        <v>4</v>
      </c>
      <c r="C682">
        <v>5</v>
      </c>
      <c r="D682">
        <v>1</v>
      </c>
      <c r="E682">
        <v>1</v>
      </c>
      <c r="F682">
        <v>5</v>
      </c>
      <c r="G682">
        <v>4</v>
      </c>
      <c r="O682">
        <v>1987</v>
      </c>
      <c r="P682">
        <v>4</v>
      </c>
      <c r="Q682">
        <v>5</v>
      </c>
      <c r="R682">
        <v>6</v>
      </c>
      <c r="S682">
        <v>1</v>
      </c>
      <c r="T682">
        <v>5</v>
      </c>
      <c r="U682">
        <v>4</v>
      </c>
    </row>
    <row r="683" spans="1:21">
      <c r="A683">
        <v>1987</v>
      </c>
      <c r="B683">
        <v>4</v>
      </c>
      <c r="C683">
        <v>6</v>
      </c>
      <c r="D683">
        <v>11</v>
      </c>
      <c r="E683">
        <v>1</v>
      </c>
      <c r="F683">
        <v>5</v>
      </c>
      <c r="G683">
        <v>4</v>
      </c>
      <c r="O683">
        <v>1987</v>
      </c>
      <c r="P683">
        <v>4</v>
      </c>
      <c r="Q683">
        <v>6</v>
      </c>
      <c r="R683">
        <v>1</v>
      </c>
      <c r="S683">
        <v>1</v>
      </c>
      <c r="T683">
        <v>5</v>
      </c>
      <c r="U683">
        <v>4</v>
      </c>
    </row>
    <row r="684" spans="1:21">
      <c r="A684">
        <v>1987</v>
      </c>
      <c r="B684">
        <v>4</v>
      </c>
      <c r="C684">
        <v>7</v>
      </c>
      <c r="D684">
        <v>11</v>
      </c>
      <c r="E684">
        <v>3</v>
      </c>
      <c r="F684">
        <v>5</v>
      </c>
      <c r="G684">
        <v>4</v>
      </c>
      <c r="O684">
        <v>1987</v>
      </c>
      <c r="P684">
        <v>4</v>
      </c>
      <c r="Q684">
        <v>7</v>
      </c>
      <c r="R684">
        <v>6</v>
      </c>
      <c r="S684">
        <v>3</v>
      </c>
      <c r="T684">
        <v>5</v>
      </c>
      <c r="U684">
        <v>4</v>
      </c>
    </row>
    <row r="685" spans="1:21">
      <c r="A685">
        <v>1987</v>
      </c>
      <c r="B685">
        <v>4</v>
      </c>
      <c r="C685">
        <v>8</v>
      </c>
      <c r="D685">
        <v>11</v>
      </c>
      <c r="E685">
        <v>3</v>
      </c>
      <c r="F685">
        <v>5</v>
      </c>
      <c r="G685">
        <v>4</v>
      </c>
      <c r="O685">
        <v>1987</v>
      </c>
      <c r="P685">
        <v>4</v>
      </c>
      <c r="Q685">
        <v>8</v>
      </c>
      <c r="R685">
        <v>6</v>
      </c>
      <c r="S685">
        <v>3</v>
      </c>
      <c r="T685">
        <v>5</v>
      </c>
      <c r="U685">
        <v>4</v>
      </c>
    </row>
    <row r="686" spans="1:21">
      <c r="A686">
        <v>1987</v>
      </c>
      <c r="B686">
        <v>4</v>
      </c>
      <c r="C686">
        <v>9</v>
      </c>
      <c r="D686">
        <v>11</v>
      </c>
      <c r="E686">
        <v>3</v>
      </c>
      <c r="F686">
        <v>5</v>
      </c>
      <c r="G686">
        <v>4</v>
      </c>
      <c r="O686">
        <v>1987</v>
      </c>
      <c r="P686">
        <v>4</v>
      </c>
      <c r="Q686">
        <v>9</v>
      </c>
      <c r="R686">
        <v>6</v>
      </c>
      <c r="S686">
        <v>3</v>
      </c>
      <c r="T686">
        <v>5</v>
      </c>
      <c r="U686">
        <v>4</v>
      </c>
    </row>
    <row r="687" spans="1:21">
      <c r="A687">
        <v>1987</v>
      </c>
      <c r="B687">
        <v>4</v>
      </c>
      <c r="C687">
        <v>10</v>
      </c>
      <c r="D687">
        <v>3</v>
      </c>
      <c r="E687">
        <v>3</v>
      </c>
      <c r="F687">
        <v>5</v>
      </c>
      <c r="G687">
        <v>4</v>
      </c>
      <c r="O687">
        <v>1987</v>
      </c>
      <c r="P687">
        <v>4</v>
      </c>
      <c r="Q687">
        <v>10</v>
      </c>
      <c r="R687">
        <v>8</v>
      </c>
      <c r="S687">
        <v>3</v>
      </c>
      <c r="T687">
        <v>5</v>
      </c>
      <c r="U687">
        <v>4</v>
      </c>
    </row>
    <row r="688" spans="1:21">
      <c r="A688">
        <v>1987</v>
      </c>
      <c r="B688">
        <v>4</v>
      </c>
      <c r="C688">
        <v>11</v>
      </c>
      <c r="D688">
        <v>8</v>
      </c>
      <c r="E688">
        <v>1</v>
      </c>
      <c r="F688">
        <v>5</v>
      </c>
      <c r="G688">
        <v>9</v>
      </c>
      <c r="O688">
        <v>1987</v>
      </c>
      <c r="P688">
        <v>4</v>
      </c>
      <c r="Q688">
        <v>11</v>
      </c>
      <c r="R688">
        <v>6</v>
      </c>
      <c r="S688">
        <v>1</v>
      </c>
      <c r="T688">
        <v>5</v>
      </c>
      <c r="U688">
        <v>9</v>
      </c>
    </row>
    <row r="689" spans="1:21">
      <c r="A689">
        <v>1987</v>
      </c>
      <c r="B689">
        <v>4</v>
      </c>
      <c r="C689">
        <v>12</v>
      </c>
      <c r="D689">
        <v>3</v>
      </c>
      <c r="E689">
        <v>1</v>
      </c>
      <c r="F689">
        <v>5</v>
      </c>
      <c r="G689">
        <v>9</v>
      </c>
      <c r="O689">
        <v>1987</v>
      </c>
      <c r="P689">
        <v>4</v>
      </c>
      <c r="Q689">
        <v>12</v>
      </c>
      <c r="R689">
        <v>1</v>
      </c>
      <c r="S689">
        <v>1</v>
      </c>
      <c r="T689">
        <v>5</v>
      </c>
      <c r="U689">
        <v>9</v>
      </c>
    </row>
    <row r="690" spans="1:21">
      <c r="A690">
        <v>1987</v>
      </c>
      <c r="B690">
        <v>4</v>
      </c>
      <c r="C690">
        <v>13</v>
      </c>
      <c r="D690">
        <v>8</v>
      </c>
      <c r="E690">
        <v>3</v>
      </c>
      <c r="F690">
        <v>7</v>
      </c>
      <c r="G690">
        <v>9</v>
      </c>
      <c r="O690">
        <v>1987</v>
      </c>
      <c r="P690">
        <v>4</v>
      </c>
      <c r="Q690">
        <v>13</v>
      </c>
      <c r="R690">
        <v>11</v>
      </c>
      <c r="S690">
        <v>3</v>
      </c>
      <c r="T690">
        <v>7</v>
      </c>
      <c r="U690">
        <v>9</v>
      </c>
    </row>
    <row r="691" spans="1:21">
      <c r="A691">
        <v>1987</v>
      </c>
      <c r="B691">
        <v>4</v>
      </c>
      <c r="C691">
        <v>14</v>
      </c>
      <c r="D691">
        <v>8</v>
      </c>
      <c r="E691">
        <v>3</v>
      </c>
      <c r="F691">
        <v>5</v>
      </c>
      <c r="G691">
        <v>9</v>
      </c>
      <c r="O691">
        <v>1987</v>
      </c>
      <c r="P691">
        <v>4</v>
      </c>
      <c r="Q691">
        <v>14</v>
      </c>
      <c r="R691">
        <v>11</v>
      </c>
      <c r="S691">
        <v>3</v>
      </c>
      <c r="T691">
        <v>5</v>
      </c>
      <c r="U691">
        <v>9</v>
      </c>
    </row>
    <row r="692" spans="1:21">
      <c r="A692">
        <v>1987</v>
      </c>
      <c r="B692">
        <v>4</v>
      </c>
      <c r="C692">
        <v>15</v>
      </c>
      <c r="D692">
        <v>6</v>
      </c>
      <c r="E692">
        <v>3</v>
      </c>
      <c r="F692">
        <v>5</v>
      </c>
      <c r="G692">
        <v>9</v>
      </c>
      <c r="O692">
        <v>1987</v>
      </c>
      <c r="P692">
        <v>4</v>
      </c>
      <c r="Q692">
        <v>15</v>
      </c>
      <c r="R692">
        <v>11</v>
      </c>
      <c r="S692">
        <v>3</v>
      </c>
      <c r="T692">
        <v>5</v>
      </c>
      <c r="U692">
        <v>9</v>
      </c>
    </row>
    <row r="693" spans="1:21">
      <c r="A693">
        <v>1987</v>
      </c>
      <c r="B693">
        <v>4</v>
      </c>
      <c r="C693">
        <v>16</v>
      </c>
      <c r="D693">
        <v>2</v>
      </c>
      <c r="E693">
        <v>3</v>
      </c>
      <c r="F693">
        <v>5</v>
      </c>
      <c r="G693">
        <v>9</v>
      </c>
      <c r="O693">
        <v>1987</v>
      </c>
      <c r="P693">
        <v>4</v>
      </c>
      <c r="Q693">
        <v>16</v>
      </c>
      <c r="R693">
        <v>11</v>
      </c>
      <c r="S693">
        <v>3</v>
      </c>
      <c r="T693">
        <v>5</v>
      </c>
      <c r="U693">
        <v>9</v>
      </c>
    </row>
    <row r="694" spans="1:21">
      <c r="A694">
        <v>1987</v>
      </c>
      <c r="B694">
        <v>4</v>
      </c>
      <c r="C694">
        <v>17</v>
      </c>
      <c r="D694">
        <v>2</v>
      </c>
      <c r="E694">
        <v>3</v>
      </c>
      <c r="F694">
        <v>3</v>
      </c>
      <c r="G694">
        <v>9</v>
      </c>
      <c r="O694">
        <v>1987</v>
      </c>
      <c r="P694">
        <v>4</v>
      </c>
      <c r="Q694">
        <v>17</v>
      </c>
      <c r="R694">
        <v>3</v>
      </c>
      <c r="S694">
        <v>3</v>
      </c>
      <c r="T694">
        <v>3</v>
      </c>
      <c r="U694">
        <v>9</v>
      </c>
    </row>
    <row r="695" spans="1:21">
      <c r="A695">
        <v>1987</v>
      </c>
      <c r="B695">
        <v>4</v>
      </c>
      <c r="C695">
        <v>18</v>
      </c>
      <c r="D695">
        <v>7</v>
      </c>
      <c r="E695">
        <v>3</v>
      </c>
      <c r="F695">
        <v>3</v>
      </c>
      <c r="G695">
        <v>9</v>
      </c>
      <c r="O695">
        <v>1987</v>
      </c>
      <c r="P695">
        <v>4</v>
      </c>
      <c r="Q695">
        <v>18</v>
      </c>
      <c r="R695">
        <v>8</v>
      </c>
      <c r="S695">
        <v>3</v>
      </c>
      <c r="T695">
        <v>3</v>
      </c>
      <c r="U695">
        <v>9</v>
      </c>
    </row>
    <row r="696" spans="1:21">
      <c r="A696">
        <v>1987</v>
      </c>
      <c r="B696">
        <v>4</v>
      </c>
      <c r="C696">
        <v>19</v>
      </c>
      <c r="D696">
        <v>7</v>
      </c>
      <c r="E696">
        <v>8</v>
      </c>
      <c r="F696">
        <v>3</v>
      </c>
      <c r="G696">
        <v>9</v>
      </c>
      <c r="O696">
        <v>1987</v>
      </c>
      <c r="P696">
        <v>4</v>
      </c>
      <c r="Q696">
        <v>19</v>
      </c>
      <c r="R696">
        <v>3</v>
      </c>
      <c r="S696">
        <v>8</v>
      </c>
      <c r="T696">
        <v>3</v>
      </c>
      <c r="U696">
        <v>9</v>
      </c>
    </row>
    <row r="697" spans="1:21">
      <c r="A697">
        <v>1987</v>
      </c>
      <c r="B697">
        <v>4</v>
      </c>
      <c r="C697">
        <v>20</v>
      </c>
      <c r="D697">
        <v>7</v>
      </c>
      <c r="E697">
        <v>8</v>
      </c>
      <c r="F697">
        <v>3</v>
      </c>
      <c r="G697">
        <v>9</v>
      </c>
      <c r="O697">
        <v>1987</v>
      </c>
      <c r="P697">
        <v>4</v>
      </c>
      <c r="Q697">
        <v>20</v>
      </c>
      <c r="R697">
        <v>8</v>
      </c>
      <c r="S697">
        <v>8</v>
      </c>
      <c r="T697">
        <v>3</v>
      </c>
      <c r="U697">
        <v>9</v>
      </c>
    </row>
    <row r="698" spans="1:21">
      <c r="A698">
        <v>1987</v>
      </c>
      <c r="B698">
        <v>4</v>
      </c>
      <c r="C698">
        <v>21</v>
      </c>
      <c r="D698">
        <v>7</v>
      </c>
      <c r="E698">
        <v>8</v>
      </c>
      <c r="F698">
        <v>3</v>
      </c>
      <c r="G698">
        <v>9</v>
      </c>
      <c r="O698">
        <v>1987</v>
      </c>
      <c r="P698">
        <v>4</v>
      </c>
      <c r="Q698">
        <v>21</v>
      </c>
      <c r="R698">
        <v>8</v>
      </c>
      <c r="S698">
        <v>8</v>
      </c>
      <c r="T698">
        <v>3</v>
      </c>
      <c r="U698">
        <v>9</v>
      </c>
    </row>
    <row r="699" spans="1:21">
      <c r="A699">
        <v>1987</v>
      </c>
      <c r="B699">
        <v>4</v>
      </c>
      <c r="C699">
        <v>22</v>
      </c>
      <c r="D699">
        <v>9</v>
      </c>
      <c r="E699">
        <v>3</v>
      </c>
      <c r="F699">
        <v>3</v>
      </c>
      <c r="G699">
        <v>9</v>
      </c>
      <c r="O699">
        <v>1987</v>
      </c>
      <c r="P699">
        <v>4</v>
      </c>
      <c r="Q699">
        <v>22</v>
      </c>
      <c r="R699">
        <v>6</v>
      </c>
      <c r="S699">
        <v>3</v>
      </c>
      <c r="T699">
        <v>3</v>
      </c>
      <c r="U699">
        <v>9</v>
      </c>
    </row>
    <row r="700" spans="1:21">
      <c r="A700">
        <v>1987</v>
      </c>
      <c r="B700">
        <v>4</v>
      </c>
      <c r="C700">
        <v>23</v>
      </c>
      <c r="D700">
        <v>9</v>
      </c>
      <c r="E700">
        <v>8</v>
      </c>
      <c r="F700">
        <v>5</v>
      </c>
      <c r="G700">
        <v>9</v>
      </c>
      <c r="O700">
        <v>1987</v>
      </c>
      <c r="P700">
        <v>4</v>
      </c>
      <c r="Q700">
        <v>23</v>
      </c>
      <c r="R700">
        <v>2</v>
      </c>
      <c r="S700">
        <v>8</v>
      </c>
      <c r="T700">
        <v>5</v>
      </c>
      <c r="U700">
        <v>9</v>
      </c>
    </row>
    <row r="701" spans="1:21">
      <c r="A701">
        <v>1987</v>
      </c>
      <c r="B701">
        <v>4</v>
      </c>
      <c r="C701">
        <v>24</v>
      </c>
      <c r="D701">
        <v>9</v>
      </c>
      <c r="E701">
        <v>8</v>
      </c>
      <c r="F701">
        <v>5</v>
      </c>
      <c r="G701">
        <v>9</v>
      </c>
      <c r="O701">
        <v>1987</v>
      </c>
      <c r="P701">
        <v>4</v>
      </c>
      <c r="Q701">
        <v>24</v>
      </c>
      <c r="R701">
        <v>2</v>
      </c>
      <c r="S701">
        <v>8</v>
      </c>
      <c r="T701">
        <v>5</v>
      </c>
      <c r="U701">
        <v>9</v>
      </c>
    </row>
    <row r="702" spans="1:21">
      <c r="A702">
        <v>1987</v>
      </c>
      <c r="B702">
        <v>4</v>
      </c>
      <c r="C702">
        <v>25</v>
      </c>
      <c r="D702">
        <v>9</v>
      </c>
      <c r="E702">
        <v>6</v>
      </c>
      <c r="F702">
        <v>3</v>
      </c>
      <c r="G702">
        <v>9</v>
      </c>
      <c r="O702">
        <v>1987</v>
      </c>
      <c r="P702">
        <v>4</v>
      </c>
      <c r="Q702">
        <v>25</v>
      </c>
      <c r="R702">
        <v>7</v>
      </c>
      <c r="S702">
        <v>6</v>
      </c>
      <c r="T702">
        <v>3</v>
      </c>
      <c r="U702">
        <v>9</v>
      </c>
    </row>
    <row r="703" spans="1:21">
      <c r="A703">
        <v>1987</v>
      </c>
      <c r="B703">
        <v>4</v>
      </c>
      <c r="C703">
        <v>26</v>
      </c>
      <c r="D703">
        <v>6</v>
      </c>
      <c r="E703">
        <v>5</v>
      </c>
      <c r="F703">
        <v>2</v>
      </c>
      <c r="G703">
        <v>9</v>
      </c>
      <c r="O703">
        <v>1987</v>
      </c>
      <c r="P703">
        <v>4</v>
      </c>
      <c r="Q703">
        <v>26</v>
      </c>
      <c r="R703">
        <v>7</v>
      </c>
      <c r="S703">
        <v>5</v>
      </c>
      <c r="T703">
        <v>2</v>
      </c>
      <c r="U703">
        <v>9</v>
      </c>
    </row>
    <row r="704" spans="1:21">
      <c r="A704">
        <v>1987</v>
      </c>
      <c r="B704">
        <v>4</v>
      </c>
      <c r="C704">
        <v>27</v>
      </c>
      <c r="D704">
        <v>6</v>
      </c>
      <c r="E704">
        <v>5</v>
      </c>
      <c r="F704">
        <v>2</v>
      </c>
      <c r="G704">
        <v>3</v>
      </c>
      <c r="O704">
        <v>1987</v>
      </c>
      <c r="P704">
        <v>4</v>
      </c>
      <c r="Q704">
        <v>27</v>
      </c>
      <c r="R704">
        <v>7</v>
      </c>
      <c r="S704">
        <v>5</v>
      </c>
      <c r="T704">
        <v>2</v>
      </c>
      <c r="U704">
        <v>3</v>
      </c>
    </row>
    <row r="705" spans="1:21">
      <c r="A705">
        <v>1987</v>
      </c>
      <c r="B705">
        <v>4</v>
      </c>
      <c r="C705">
        <v>28</v>
      </c>
      <c r="D705">
        <v>6</v>
      </c>
      <c r="E705">
        <v>5</v>
      </c>
      <c r="F705">
        <v>2</v>
      </c>
      <c r="G705">
        <v>3</v>
      </c>
      <c r="O705">
        <v>1987</v>
      </c>
      <c r="P705">
        <v>4</v>
      </c>
      <c r="Q705">
        <v>28</v>
      </c>
      <c r="R705">
        <v>7</v>
      </c>
      <c r="S705">
        <v>5</v>
      </c>
      <c r="T705">
        <v>2</v>
      </c>
      <c r="U705">
        <v>3</v>
      </c>
    </row>
    <row r="706" spans="1:21">
      <c r="A706">
        <v>1987</v>
      </c>
      <c r="B706">
        <v>4</v>
      </c>
      <c r="C706">
        <v>29</v>
      </c>
      <c r="D706">
        <v>7</v>
      </c>
      <c r="E706">
        <v>5</v>
      </c>
      <c r="F706">
        <v>2</v>
      </c>
      <c r="G706">
        <v>3</v>
      </c>
      <c r="O706">
        <v>1987</v>
      </c>
      <c r="P706">
        <v>4</v>
      </c>
      <c r="Q706">
        <v>29</v>
      </c>
      <c r="R706">
        <v>9</v>
      </c>
      <c r="S706">
        <v>5</v>
      </c>
      <c r="T706">
        <v>2</v>
      </c>
      <c r="U706">
        <v>3</v>
      </c>
    </row>
    <row r="707" spans="1:21">
      <c r="A707">
        <v>1987</v>
      </c>
      <c r="B707">
        <v>4</v>
      </c>
      <c r="C707">
        <v>30</v>
      </c>
      <c r="D707">
        <v>7</v>
      </c>
      <c r="E707">
        <v>5</v>
      </c>
      <c r="F707">
        <v>1</v>
      </c>
      <c r="G707">
        <v>3</v>
      </c>
      <c r="O707">
        <v>1987</v>
      </c>
      <c r="P707">
        <v>4</v>
      </c>
      <c r="Q707">
        <v>30</v>
      </c>
      <c r="R707">
        <v>9</v>
      </c>
      <c r="S707">
        <v>5</v>
      </c>
      <c r="T707">
        <v>1</v>
      </c>
      <c r="U707">
        <v>3</v>
      </c>
    </row>
    <row r="708" spans="1:21">
      <c r="A708">
        <v>1987</v>
      </c>
      <c r="B708">
        <v>5</v>
      </c>
      <c r="C708">
        <v>1</v>
      </c>
      <c r="D708">
        <v>7</v>
      </c>
      <c r="E708">
        <v>5</v>
      </c>
      <c r="F708">
        <v>1</v>
      </c>
      <c r="G708">
        <v>3</v>
      </c>
      <c r="O708">
        <v>1987</v>
      </c>
      <c r="P708">
        <v>5</v>
      </c>
      <c r="Q708">
        <v>1</v>
      </c>
      <c r="R708">
        <v>9</v>
      </c>
      <c r="S708">
        <v>5</v>
      </c>
      <c r="T708">
        <v>1</v>
      </c>
      <c r="U708">
        <v>3</v>
      </c>
    </row>
    <row r="709" spans="1:21">
      <c r="A709">
        <v>1987</v>
      </c>
      <c r="B709">
        <v>5</v>
      </c>
      <c r="C709">
        <v>2</v>
      </c>
      <c r="D709">
        <v>7</v>
      </c>
      <c r="E709">
        <v>5</v>
      </c>
      <c r="F709">
        <v>4</v>
      </c>
      <c r="G709">
        <v>3</v>
      </c>
      <c r="O709">
        <v>1987</v>
      </c>
      <c r="P709">
        <v>5</v>
      </c>
      <c r="Q709">
        <v>2</v>
      </c>
      <c r="R709">
        <v>9</v>
      </c>
      <c r="S709">
        <v>5</v>
      </c>
      <c r="T709">
        <v>4</v>
      </c>
      <c r="U709">
        <v>3</v>
      </c>
    </row>
    <row r="710" spans="1:21">
      <c r="A710">
        <v>1987</v>
      </c>
      <c r="B710">
        <v>5</v>
      </c>
      <c r="C710">
        <v>3</v>
      </c>
      <c r="D710">
        <v>10</v>
      </c>
      <c r="E710">
        <v>5</v>
      </c>
      <c r="F710">
        <v>4</v>
      </c>
      <c r="G710">
        <v>3</v>
      </c>
      <c r="O710">
        <v>1987</v>
      </c>
      <c r="P710">
        <v>5</v>
      </c>
      <c r="Q710">
        <v>3</v>
      </c>
      <c r="R710">
        <v>6</v>
      </c>
      <c r="S710">
        <v>5</v>
      </c>
      <c r="T710">
        <v>4</v>
      </c>
      <c r="U710">
        <v>3</v>
      </c>
    </row>
    <row r="711" spans="1:21">
      <c r="A711">
        <v>1987</v>
      </c>
      <c r="B711">
        <v>5</v>
      </c>
      <c r="C711">
        <v>4</v>
      </c>
      <c r="D711">
        <v>4</v>
      </c>
      <c r="E711">
        <v>6</v>
      </c>
      <c r="F711">
        <v>4</v>
      </c>
      <c r="G711">
        <v>3</v>
      </c>
      <c r="O711">
        <v>1987</v>
      </c>
      <c r="P711">
        <v>5</v>
      </c>
      <c r="Q711">
        <v>4</v>
      </c>
      <c r="R711">
        <v>6</v>
      </c>
      <c r="S711">
        <v>6</v>
      </c>
      <c r="T711">
        <v>4</v>
      </c>
      <c r="U711">
        <v>3</v>
      </c>
    </row>
    <row r="712" spans="1:21">
      <c r="A712">
        <v>1987</v>
      </c>
      <c r="B712">
        <v>5</v>
      </c>
      <c r="C712">
        <v>5</v>
      </c>
      <c r="D712">
        <v>4</v>
      </c>
      <c r="E712">
        <v>6</v>
      </c>
      <c r="F712">
        <v>4</v>
      </c>
      <c r="G712">
        <v>3</v>
      </c>
      <c r="O712">
        <v>1987</v>
      </c>
      <c r="P712">
        <v>5</v>
      </c>
      <c r="Q712">
        <v>5</v>
      </c>
      <c r="R712">
        <v>6</v>
      </c>
      <c r="S712">
        <v>6</v>
      </c>
      <c r="T712">
        <v>4</v>
      </c>
      <c r="U712">
        <v>3</v>
      </c>
    </row>
    <row r="713" spans="1:21">
      <c r="A713">
        <v>1987</v>
      </c>
      <c r="B713">
        <v>5</v>
      </c>
      <c r="C713">
        <v>6</v>
      </c>
      <c r="D713">
        <v>4</v>
      </c>
      <c r="E713">
        <v>6</v>
      </c>
      <c r="F713">
        <v>4</v>
      </c>
      <c r="G713">
        <v>3</v>
      </c>
      <c r="O713">
        <v>1987</v>
      </c>
      <c r="P713">
        <v>5</v>
      </c>
      <c r="Q713">
        <v>6</v>
      </c>
      <c r="R713">
        <v>7</v>
      </c>
      <c r="S713">
        <v>6</v>
      </c>
      <c r="T713">
        <v>4</v>
      </c>
      <c r="U713">
        <v>3</v>
      </c>
    </row>
    <row r="714" spans="1:21">
      <c r="A714">
        <v>1987</v>
      </c>
      <c r="B714">
        <v>5</v>
      </c>
      <c r="C714">
        <v>7</v>
      </c>
      <c r="D714">
        <v>4</v>
      </c>
      <c r="E714">
        <v>6</v>
      </c>
      <c r="F714">
        <v>4</v>
      </c>
      <c r="G714">
        <v>3</v>
      </c>
      <c r="O714">
        <v>1987</v>
      </c>
      <c r="P714">
        <v>5</v>
      </c>
      <c r="Q714">
        <v>7</v>
      </c>
      <c r="R714">
        <v>7</v>
      </c>
      <c r="S714">
        <v>6</v>
      </c>
      <c r="T714">
        <v>4</v>
      </c>
      <c r="U714">
        <v>3</v>
      </c>
    </row>
    <row r="715" spans="1:21">
      <c r="A715">
        <v>1987</v>
      </c>
      <c r="B715">
        <v>5</v>
      </c>
      <c r="C715">
        <v>8</v>
      </c>
      <c r="D715">
        <v>4</v>
      </c>
      <c r="E715">
        <v>5</v>
      </c>
      <c r="F715">
        <v>4</v>
      </c>
      <c r="G715">
        <v>3</v>
      </c>
      <c r="O715">
        <v>1987</v>
      </c>
      <c r="P715">
        <v>5</v>
      </c>
      <c r="Q715">
        <v>8</v>
      </c>
      <c r="R715">
        <v>7</v>
      </c>
      <c r="S715">
        <v>5</v>
      </c>
      <c r="T715">
        <v>4</v>
      </c>
      <c r="U715">
        <v>3</v>
      </c>
    </row>
    <row r="716" spans="1:21">
      <c r="A716">
        <v>1987</v>
      </c>
      <c r="B716">
        <v>5</v>
      </c>
      <c r="C716">
        <v>9</v>
      </c>
      <c r="D716">
        <v>5</v>
      </c>
      <c r="E716">
        <v>5</v>
      </c>
      <c r="F716">
        <v>4</v>
      </c>
      <c r="G716">
        <v>3</v>
      </c>
      <c r="O716">
        <v>1987</v>
      </c>
      <c r="P716">
        <v>5</v>
      </c>
      <c r="Q716">
        <v>9</v>
      </c>
      <c r="R716">
        <v>7</v>
      </c>
      <c r="S716">
        <v>5</v>
      </c>
      <c r="T716">
        <v>4</v>
      </c>
      <c r="U716">
        <v>3</v>
      </c>
    </row>
    <row r="717" spans="1:21">
      <c r="A717">
        <v>1987</v>
      </c>
      <c r="B717">
        <v>5</v>
      </c>
      <c r="C717">
        <v>10</v>
      </c>
      <c r="D717">
        <v>5</v>
      </c>
      <c r="E717">
        <v>6</v>
      </c>
      <c r="F717">
        <v>4</v>
      </c>
      <c r="G717">
        <v>3</v>
      </c>
      <c r="O717">
        <v>1987</v>
      </c>
      <c r="P717">
        <v>5</v>
      </c>
      <c r="Q717">
        <v>10</v>
      </c>
      <c r="R717">
        <v>10</v>
      </c>
      <c r="S717">
        <v>6</v>
      </c>
      <c r="T717">
        <v>4</v>
      </c>
      <c r="U717">
        <v>3</v>
      </c>
    </row>
    <row r="718" spans="1:21">
      <c r="A718">
        <v>1987</v>
      </c>
      <c r="B718">
        <v>5</v>
      </c>
      <c r="C718">
        <v>11</v>
      </c>
      <c r="D718">
        <v>5</v>
      </c>
      <c r="E718">
        <v>6</v>
      </c>
      <c r="F718">
        <v>2</v>
      </c>
      <c r="G718">
        <v>3</v>
      </c>
      <c r="O718">
        <v>1987</v>
      </c>
      <c r="P718">
        <v>5</v>
      </c>
      <c r="Q718">
        <v>11</v>
      </c>
      <c r="R718">
        <v>4</v>
      </c>
      <c r="S718">
        <v>6</v>
      </c>
      <c r="T718">
        <v>2</v>
      </c>
      <c r="U718">
        <v>3</v>
      </c>
    </row>
    <row r="719" spans="1:21">
      <c r="A719">
        <v>1987</v>
      </c>
      <c r="B719">
        <v>5</v>
      </c>
      <c r="C719">
        <v>12</v>
      </c>
      <c r="D719">
        <v>5</v>
      </c>
      <c r="E719">
        <v>6</v>
      </c>
      <c r="F719">
        <v>2</v>
      </c>
      <c r="G719">
        <v>3</v>
      </c>
      <c r="O719">
        <v>1987</v>
      </c>
      <c r="P719">
        <v>5</v>
      </c>
      <c r="Q719">
        <v>12</v>
      </c>
      <c r="R719">
        <v>4</v>
      </c>
      <c r="S719">
        <v>6</v>
      </c>
      <c r="T719">
        <v>2</v>
      </c>
      <c r="U719">
        <v>3</v>
      </c>
    </row>
    <row r="720" spans="1:21">
      <c r="A720">
        <v>1987</v>
      </c>
      <c r="B720">
        <v>5</v>
      </c>
      <c r="C720">
        <v>13</v>
      </c>
      <c r="D720">
        <v>7</v>
      </c>
      <c r="E720">
        <v>8</v>
      </c>
      <c r="F720">
        <v>2</v>
      </c>
      <c r="G720">
        <v>3</v>
      </c>
      <c r="O720">
        <v>1987</v>
      </c>
      <c r="P720">
        <v>5</v>
      </c>
      <c r="Q720">
        <v>13</v>
      </c>
      <c r="R720">
        <v>4</v>
      </c>
      <c r="S720">
        <v>8</v>
      </c>
      <c r="T720">
        <v>2</v>
      </c>
      <c r="U720">
        <v>3</v>
      </c>
    </row>
    <row r="721" spans="1:21">
      <c r="A721">
        <v>1987</v>
      </c>
      <c r="B721">
        <v>5</v>
      </c>
      <c r="C721">
        <v>14</v>
      </c>
      <c r="D721">
        <v>7</v>
      </c>
      <c r="E721">
        <v>8</v>
      </c>
      <c r="F721">
        <v>9</v>
      </c>
      <c r="G721">
        <v>3</v>
      </c>
      <c r="O721">
        <v>1987</v>
      </c>
      <c r="P721">
        <v>5</v>
      </c>
      <c r="Q721">
        <v>14</v>
      </c>
      <c r="R721">
        <v>4</v>
      </c>
      <c r="S721">
        <v>8</v>
      </c>
      <c r="T721">
        <v>9</v>
      </c>
      <c r="U721">
        <v>3</v>
      </c>
    </row>
    <row r="722" spans="1:21">
      <c r="A722">
        <v>1987</v>
      </c>
      <c r="B722">
        <v>5</v>
      </c>
      <c r="C722">
        <v>15</v>
      </c>
      <c r="D722">
        <v>5</v>
      </c>
      <c r="E722">
        <v>8</v>
      </c>
      <c r="F722">
        <v>2</v>
      </c>
      <c r="G722">
        <v>3</v>
      </c>
      <c r="O722">
        <v>1987</v>
      </c>
      <c r="P722">
        <v>5</v>
      </c>
      <c r="Q722">
        <v>15</v>
      </c>
      <c r="R722">
        <v>4</v>
      </c>
      <c r="S722">
        <v>8</v>
      </c>
      <c r="T722">
        <v>2</v>
      </c>
      <c r="U722">
        <v>3</v>
      </c>
    </row>
    <row r="723" spans="1:21">
      <c r="A723">
        <v>1987</v>
      </c>
      <c r="B723">
        <v>5</v>
      </c>
      <c r="C723">
        <v>16</v>
      </c>
      <c r="D723">
        <v>5</v>
      </c>
      <c r="E723">
        <v>8</v>
      </c>
      <c r="F723">
        <v>9</v>
      </c>
      <c r="G723">
        <v>3</v>
      </c>
      <c r="O723">
        <v>1987</v>
      </c>
      <c r="P723">
        <v>5</v>
      </c>
      <c r="Q723">
        <v>16</v>
      </c>
      <c r="R723">
        <v>5</v>
      </c>
      <c r="S723">
        <v>8</v>
      </c>
      <c r="T723">
        <v>9</v>
      </c>
      <c r="U723">
        <v>3</v>
      </c>
    </row>
    <row r="724" spans="1:21">
      <c r="A724">
        <v>1987</v>
      </c>
      <c r="B724">
        <v>5</v>
      </c>
      <c r="C724">
        <v>17</v>
      </c>
      <c r="D724">
        <v>7</v>
      </c>
      <c r="E724">
        <v>8</v>
      </c>
      <c r="F724">
        <v>9</v>
      </c>
      <c r="G724">
        <v>3</v>
      </c>
      <c r="O724">
        <v>1987</v>
      </c>
      <c r="P724">
        <v>5</v>
      </c>
      <c r="Q724">
        <v>17</v>
      </c>
      <c r="R724">
        <v>5</v>
      </c>
      <c r="S724">
        <v>8</v>
      </c>
      <c r="T724">
        <v>9</v>
      </c>
      <c r="U724">
        <v>3</v>
      </c>
    </row>
    <row r="725" spans="1:21">
      <c r="A725">
        <v>1987</v>
      </c>
      <c r="B725">
        <v>5</v>
      </c>
      <c r="C725">
        <v>18</v>
      </c>
      <c r="D725">
        <v>7</v>
      </c>
      <c r="E725">
        <v>8</v>
      </c>
      <c r="F725">
        <v>9</v>
      </c>
      <c r="G725">
        <v>3</v>
      </c>
      <c r="O725">
        <v>1987</v>
      </c>
      <c r="P725">
        <v>5</v>
      </c>
      <c r="Q725">
        <v>18</v>
      </c>
      <c r="R725">
        <v>5</v>
      </c>
      <c r="S725">
        <v>8</v>
      </c>
      <c r="T725">
        <v>9</v>
      </c>
      <c r="U725">
        <v>3</v>
      </c>
    </row>
    <row r="726" spans="1:21">
      <c r="A726">
        <v>1987</v>
      </c>
      <c r="B726">
        <v>5</v>
      </c>
      <c r="C726">
        <v>19</v>
      </c>
      <c r="D726">
        <v>4</v>
      </c>
      <c r="E726">
        <v>8</v>
      </c>
      <c r="F726">
        <v>9</v>
      </c>
      <c r="G726">
        <v>2</v>
      </c>
      <c r="O726">
        <v>1987</v>
      </c>
      <c r="P726">
        <v>5</v>
      </c>
      <c r="Q726">
        <v>19</v>
      </c>
      <c r="R726">
        <v>5</v>
      </c>
      <c r="S726">
        <v>8</v>
      </c>
      <c r="T726">
        <v>9</v>
      </c>
      <c r="U726">
        <v>2</v>
      </c>
    </row>
    <row r="727" spans="1:21">
      <c r="A727">
        <v>1987</v>
      </c>
      <c r="B727">
        <v>5</v>
      </c>
      <c r="C727">
        <v>20</v>
      </c>
      <c r="D727">
        <v>4</v>
      </c>
      <c r="E727">
        <v>8</v>
      </c>
      <c r="F727">
        <v>9</v>
      </c>
      <c r="G727">
        <v>2</v>
      </c>
      <c r="O727">
        <v>1987</v>
      </c>
      <c r="P727">
        <v>5</v>
      </c>
      <c r="Q727">
        <v>20</v>
      </c>
      <c r="R727">
        <v>7</v>
      </c>
      <c r="S727">
        <v>8</v>
      </c>
      <c r="T727">
        <v>9</v>
      </c>
      <c r="U727">
        <v>2</v>
      </c>
    </row>
    <row r="728" spans="1:21">
      <c r="A728">
        <v>1987</v>
      </c>
      <c r="B728">
        <v>5</v>
      </c>
      <c r="C728">
        <v>21</v>
      </c>
      <c r="D728">
        <v>4</v>
      </c>
      <c r="E728">
        <v>6</v>
      </c>
      <c r="F728">
        <v>4</v>
      </c>
      <c r="G728">
        <v>2</v>
      </c>
      <c r="O728">
        <v>1987</v>
      </c>
      <c r="P728">
        <v>5</v>
      </c>
      <c r="Q728">
        <v>21</v>
      </c>
      <c r="R728">
        <v>7</v>
      </c>
      <c r="S728">
        <v>6</v>
      </c>
      <c r="T728">
        <v>4</v>
      </c>
      <c r="U728">
        <v>2</v>
      </c>
    </row>
    <row r="729" spans="1:21">
      <c r="A729">
        <v>1987</v>
      </c>
      <c r="B729">
        <v>5</v>
      </c>
      <c r="C729">
        <v>22</v>
      </c>
      <c r="D729">
        <v>10</v>
      </c>
      <c r="E729">
        <v>6</v>
      </c>
      <c r="F729">
        <v>1</v>
      </c>
      <c r="G729">
        <v>2</v>
      </c>
      <c r="O729">
        <v>1987</v>
      </c>
      <c r="P729">
        <v>5</v>
      </c>
      <c r="Q729">
        <v>22</v>
      </c>
      <c r="R729">
        <v>5</v>
      </c>
      <c r="S729">
        <v>6</v>
      </c>
      <c r="T729">
        <v>1</v>
      </c>
      <c r="U729">
        <v>2</v>
      </c>
    </row>
    <row r="730" spans="1:21">
      <c r="A730">
        <v>1987</v>
      </c>
      <c r="B730">
        <v>5</v>
      </c>
      <c r="C730">
        <v>23</v>
      </c>
      <c r="D730">
        <v>10</v>
      </c>
      <c r="E730">
        <v>5</v>
      </c>
      <c r="F730">
        <v>1</v>
      </c>
      <c r="G730">
        <v>2</v>
      </c>
      <c r="O730">
        <v>1987</v>
      </c>
      <c r="P730">
        <v>5</v>
      </c>
      <c r="Q730">
        <v>23</v>
      </c>
      <c r="R730">
        <v>5</v>
      </c>
      <c r="S730">
        <v>5</v>
      </c>
      <c r="T730">
        <v>1</v>
      </c>
      <c r="U730">
        <v>2</v>
      </c>
    </row>
    <row r="731" spans="1:21">
      <c r="A731">
        <v>1987</v>
      </c>
      <c r="B731">
        <v>5</v>
      </c>
      <c r="C731">
        <v>24</v>
      </c>
      <c r="D731">
        <v>10</v>
      </c>
      <c r="E731">
        <v>5</v>
      </c>
      <c r="F731">
        <v>8</v>
      </c>
      <c r="G731">
        <v>2</v>
      </c>
      <c r="O731">
        <v>1987</v>
      </c>
      <c r="P731">
        <v>5</v>
      </c>
      <c r="Q731">
        <v>24</v>
      </c>
      <c r="R731">
        <v>7</v>
      </c>
      <c r="S731">
        <v>5</v>
      </c>
      <c r="T731">
        <v>8</v>
      </c>
      <c r="U731">
        <v>2</v>
      </c>
    </row>
    <row r="732" spans="1:21">
      <c r="A732">
        <v>1987</v>
      </c>
      <c r="B732">
        <v>5</v>
      </c>
      <c r="C732">
        <v>25</v>
      </c>
      <c r="D732">
        <v>10</v>
      </c>
      <c r="E732">
        <v>5</v>
      </c>
      <c r="F732">
        <v>4</v>
      </c>
      <c r="G732">
        <v>1</v>
      </c>
      <c r="O732">
        <v>1987</v>
      </c>
      <c r="P732">
        <v>5</v>
      </c>
      <c r="Q732">
        <v>25</v>
      </c>
      <c r="R732">
        <v>7</v>
      </c>
      <c r="S732">
        <v>5</v>
      </c>
      <c r="T732">
        <v>4</v>
      </c>
      <c r="U732">
        <v>1</v>
      </c>
    </row>
    <row r="733" spans="1:21">
      <c r="A733">
        <v>1987</v>
      </c>
      <c r="B733">
        <v>5</v>
      </c>
      <c r="C733">
        <v>26</v>
      </c>
      <c r="D733">
        <v>10</v>
      </c>
      <c r="E733">
        <v>5</v>
      </c>
      <c r="F733">
        <v>4</v>
      </c>
      <c r="G733">
        <v>1</v>
      </c>
      <c r="O733">
        <v>1987</v>
      </c>
      <c r="P733">
        <v>5</v>
      </c>
      <c r="Q733">
        <v>26</v>
      </c>
      <c r="R733">
        <v>4</v>
      </c>
      <c r="S733">
        <v>5</v>
      </c>
      <c r="T733">
        <v>4</v>
      </c>
      <c r="U733">
        <v>1</v>
      </c>
    </row>
    <row r="734" spans="1:21">
      <c r="A734">
        <v>1987</v>
      </c>
      <c r="B734">
        <v>5</v>
      </c>
      <c r="C734">
        <v>27</v>
      </c>
      <c r="D734">
        <v>5</v>
      </c>
      <c r="E734">
        <v>9</v>
      </c>
      <c r="F734">
        <v>4</v>
      </c>
      <c r="G734">
        <v>1</v>
      </c>
      <c r="O734">
        <v>1987</v>
      </c>
      <c r="P734">
        <v>5</v>
      </c>
      <c r="Q734">
        <v>27</v>
      </c>
      <c r="R734">
        <v>4</v>
      </c>
      <c r="S734">
        <v>9</v>
      </c>
      <c r="T734">
        <v>4</v>
      </c>
      <c r="U734">
        <v>1</v>
      </c>
    </row>
    <row r="735" spans="1:21">
      <c r="A735">
        <v>1987</v>
      </c>
      <c r="B735">
        <v>5</v>
      </c>
      <c r="C735">
        <v>28</v>
      </c>
      <c r="D735">
        <v>5</v>
      </c>
      <c r="E735">
        <v>9</v>
      </c>
      <c r="F735">
        <v>1</v>
      </c>
      <c r="G735">
        <v>1</v>
      </c>
      <c r="O735">
        <v>1987</v>
      </c>
      <c r="P735">
        <v>5</v>
      </c>
      <c r="Q735">
        <v>28</v>
      </c>
      <c r="R735">
        <v>4</v>
      </c>
      <c r="S735">
        <v>9</v>
      </c>
      <c r="T735">
        <v>1</v>
      </c>
      <c r="U735">
        <v>1</v>
      </c>
    </row>
    <row r="736" spans="1:21">
      <c r="A736">
        <v>1987</v>
      </c>
      <c r="B736">
        <v>5</v>
      </c>
      <c r="C736">
        <v>29</v>
      </c>
      <c r="D736">
        <v>5</v>
      </c>
      <c r="E736">
        <v>9</v>
      </c>
      <c r="F736">
        <v>1</v>
      </c>
      <c r="G736">
        <v>1</v>
      </c>
      <c r="O736">
        <v>1987</v>
      </c>
      <c r="P736">
        <v>5</v>
      </c>
      <c r="Q736">
        <v>29</v>
      </c>
      <c r="R736">
        <v>10</v>
      </c>
      <c r="S736">
        <v>9</v>
      </c>
      <c r="T736">
        <v>1</v>
      </c>
      <c r="U736">
        <v>1</v>
      </c>
    </row>
    <row r="737" spans="1:21">
      <c r="A737">
        <v>1987</v>
      </c>
      <c r="B737">
        <v>5</v>
      </c>
      <c r="C737">
        <v>30</v>
      </c>
      <c r="D737">
        <v>2</v>
      </c>
      <c r="E737">
        <v>9</v>
      </c>
      <c r="F737">
        <v>1</v>
      </c>
      <c r="G737">
        <v>1</v>
      </c>
      <c r="O737">
        <v>1987</v>
      </c>
      <c r="P737">
        <v>5</v>
      </c>
      <c r="Q737">
        <v>30</v>
      </c>
      <c r="R737">
        <v>10</v>
      </c>
      <c r="S737">
        <v>9</v>
      </c>
      <c r="T737">
        <v>1</v>
      </c>
      <c r="U737">
        <v>1</v>
      </c>
    </row>
    <row r="738" spans="1:21">
      <c r="A738">
        <v>1987</v>
      </c>
      <c r="B738">
        <v>5</v>
      </c>
      <c r="C738">
        <v>31</v>
      </c>
      <c r="D738">
        <v>2</v>
      </c>
      <c r="E738">
        <v>9</v>
      </c>
      <c r="F738">
        <v>1</v>
      </c>
      <c r="G738">
        <v>1</v>
      </c>
      <c r="O738">
        <v>1987</v>
      </c>
      <c r="P738">
        <v>5</v>
      </c>
      <c r="Q738">
        <v>31</v>
      </c>
      <c r="R738">
        <v>10</v>
      </c>
      <c r="S738">
        <v>9</v>
      </c>
      <c r="T738">
        <v>1</v>
      </c>
      <c r="U738">
        <v>1</v>
      </c>
    </row>
    <row r="739" spans="1:21">
      <c r="A739">
        <v>1988</v>
      </c>
      <c r="B739">
        <v>3</v>
      </c>
      <c r="C739">
        <v>1</v>
      </c>
      <c r="D739">
        <v>6</v>
      </c>
      <c r="E739">
        <v>2</v>
      </c>
      <c r="F739">
        <v>6</v>
      </c>
      <c r="G739">
        <v>7</v>
      </c>
      <c r="O739">
        <v>1988</v>
      </c>
      <c r="P739">
        <v>3</v>
      </c>
      <c r="Q739">
        <v>1</v>
      </c>
      <c r="S739">
        <v>2</v>
      </c>
      <c r="T739">
        <v>6</v>
      </c>
      <c r="U739">
        <v>7</v>
      </c>
    </row>
    <row r="740" spans="1:21">
      <c r="A740">
        <v>1988</v>
      </c>
      <c r="B740">
        <v>3</v>
      </c>
      <c r="C740">
        <v>2</v>
      </c>
      <c r="D740">
        <v>6</v>
      </c>
      <c r="E740">
        <v>2</v>
      </c>
      <c r="F740">
        <v>5</v>
      </c>
      <c r="G740">
        <v>7</v>
      </c>
      <c r="O740">
        <v>1988</v>
      </c>
      <c r="P740">
        <v>3</v>
      </c>
      <c r="Q740">
        <v>2</v>
      </c>
      <c r="S740">
        <v>2</v>
      </c>
      <c r="T740">
        <v>5</v>
      </c>
      <c r="U740">
        <v>7</v>
      </c>
    </row>
    <row r="741" spans="1:21">
      <c r="A741">
        <v>1988</v>
      </c>
      <c r="B741">
        <v>3</v>
      </c>
      <c r="C741">
        <v>3</v>
      </c>
      <c r="D741">
        <v>6</v>
      </c>
      <c r="E741">
        <v>7</v>
      </c>
      <c r="F741">
        <v>7</v>
      </c>
      <c r="G741">
        <v>7</v>
      </c>
      <c r="O741">
        <v>1988</v>
      </c>
      <c r="P741">
        <v>3</v>
      </c>
      <c r="Q741">
        <v>3</v>
      </c>
      <c r="S741">
        <v>7</v>
      </c>
      <c r="T741">
        <v>7</v>
      </c>
      <c r="U741">
        <v>7</v>
      </c>
    </row>
    <row r="742" spans="1:21">
      <c r="A742">
        <v>1988</v>
      </c>
      <c r="B742">
        <v>3</v>
      </c>
      <c r="C742">
        <v>4</v>
      </c>
      <c r="D742">
        <v>9</v>
      </c>
      <c r="E742">
        <v>7</v>
      </c>
      <c r="F742">
        <v>7</v>
      </c>
      <c r="G742">
        <v>7</v>
      </c>
      <c r="O742">
        <v>1988</v>
      </c>
      <c r="P742">
        <v>3</v>
      </c>
      <c r="Q742">
        <v>4</v>
      </c>
      <c r="S742">
        <v>7</v>
      </c>
      <c r="T742">
        <v>7</v>
      </c>
      <c r="U742">
        <v>7</v>
      </c>
    </row>
    <row r="743" spans="1:21">
      <c r="A743">
        <v>1988</v>
      </c>
      <c r="B743">
        <v>3</v>
      </c>
      <c r="C743">
        <v>5</v>
      </c>
      <c r="D743">
        <v>7</v>
      </c>
      <c r="E743">
        <v>7</v>
      </c>
      <c r="F743">
        <v>7</v>
      </c>
      <c r="G743">
        <v>7</v>
      </c>
      <c r="O743">
        <v>1988</v>
      </c>
      <c r="P743">
        <v>3</v>
      </c>
      <c r="Q743">
        <v>5</v>
      </c>
      <c r="S743">
        <v>7</v>
      </c>
      <c r="T743">
        <v>7</v>
      </c>
      <c r="U743">
        <v>7</v>
      </c>
    </row>
    <row r="744" spans="1:21">
      <c r="A744">
        <v>1988</v>
      </c>
      <c r="B744">
        <v>3</v>
      </c>
      <c r="C744">
        <v>6</v>
      </c>
      <c r="D744">
        <v>8</v>
      </c>
      <c r="E744">
        <v>7</v>
      </c>
      <c r="F744">
        <v>7</v>
      </c>
      <c r="G744">
        <v>7</v>
      </c>
      <c r="O744">
        <v>1988</v>
      </c>
      <c r="P744">
        <v>3</v>
      </c>
      <c r="Q744">
        <v>6</v>
      </c>
      <c r="S744">
        <v>7</v>
      </c>
      <c r="T744">
        <v>7</v>
      </c>
      <c r="U744">
        <v>7</v>
      </c>
    </row>
    <row r="745" spans="1:21">
      <c r="A745">
        <v>1988</v>
      </c>
      <c r="B745">
        <v>3</v>
      </c>
      <c r="C745">
        <v>7</v>
      </c>
      <c r="D745">
        <v>9</v>
      </c>
      <c r="E745">
        <v>3</v>
      </c>
      <c r="F745">
        <v>7</v>
      </c>
      <c r="G745">
        <v>7</v>
      </c>
      <c r="O745">
        <v>1988</v>
      </c>
      <c r="P745">
        <v>3</v>
      </c>
      <c r="Q745">
        <v>7</v>
      </c>
      <c r="S745">
        <v>3</v>
      </c>
      <c r="T745">
        <v>7</v>
      </c>
      <c r="U745">
        <v>7</v>
      </c>
    </row>
    <row r="746" spans="1:21">
      <c r="A746">
        <v>1988</v>
      </c>
      <c r="B746">
        <v>3</v>
      </c>
      <c r="C746">
        <v>8</v>
      </c>
      <c r="D746">
        <v>8</v>
      </c>
      <c r="E746">
        <v>3</v>
      </c>
      <c r="F746">
        <v>7</v>
      </c>
      <c r="G746">
        <v>4</v>
      </c>
      <c r="O746">
        <v>1988</v>
      </c>
      <c r="P746">
        <v>3</v>
      </c>
      <c r="Q746">
        <v>8</v>
      </c>
      <c r="R746">
        <v>6</v>
      </c>
      <c r="S746">
        <v>3</v>
      </c>
      <c r="T746">
        <v>7</v>
      </c>
      <c r="U746">
        <v>4</v>
      </c>
    </row>
    <row r="747" spans="1:21">
      <c r="A747">
        <v>1988</v>
      </c>
      <c r="B747">
        <v>3</v>
      </c>
      <c r="C747">
        <v>9</v>
      </c>
      <c r="D747">
        <v>6</v>
      </c>
      <c r="E747">
        <v>3</v>
      </c>
      <c r="F747">
        <v>7</v>
      </c>
      <c r="G747">
        <v>4</v>
      </c>
      <c r="O747">
        <v>1988</v>
      </c>
      <c r="P747">
        <v>3</v>
      </c>
      <c r="Q747">
        <v>9</v>
      </c>
      <c r="R747">
        <v>6</v>
      </c>
      <c r="S747">
        <v>3</v>
      </c>
      <c r="T747">
        <v>7</v>
      </c>
      <c r="U747">
        <v>4</v>
      </c>
    </row>
    <row r="748" spans="1:21">
      <c r="A748">
        <v>1988</v>
      </c>
      <c r="B748">
        <v>3</v>
      </c>
      <c r="C748">
        <v>10</v>
      </c>
      <c r="D748">
        <v>6</v>
      </c>
      <c r="E748">
        <v>7</v>
      </c>
      <c r="F748">
        <v>7</v>
      </c>
      <c r="G748">
        <v>4</v>
      </c>
      <c r="O748">
        <v>1988</v>
      </c>
      <c r="P748">
        <v>3</v>
      </c>
      <c r="Q748">
        <v>10</v>
      </c>
      <c r="R748">
        <v>6</v>
      </c>
      <c r="S748">
        <v>7</v>
      </c>
      <c r="T748">
        <v>7</v>
      </c>
      <c r="U748">
        <v>4</v>
      </c>
    </row>
    <row r="749" spans="1:21">
      <c r="A749">
        <v>1988</v>
      </c>
      <c r="B749">
        <v>3</v>
      </c>
      <c r="C749">
        <v>11</v>
      </c>
      <c r="D749">
        <v>9</v>
      </c>
      <c r="E749">
        <v>7</v>
      </c>
      <c r="F749">
        <v>7</v>
      </c>
      <c r="G749">
        <v>4</v>
      </c>
      <c r="O749">
        <v>1988</v>
      </c>
      <c r="P749">
        <v>3</v>
      </c>
      <c r="Q749">
        <v>11</v>
      </c>
      <c r="R749">
        <v>9</v>
      </c>
      <c r="S749">
        <v>7</v>
      </c>
      <c r="T749">
        <v>7</v>
      </c>
      <c r="U749">
        <v>4</v>
      </c>
    </row>
    <row r="750" spans="1:21">
      <c r="A750">
        <v>1988</v>
      </c>
      <c r="B750">
        <v>3</v>
      </c>
      <c r="C750">
        <v>12</v>
      </c>
      <c r="D750">
        <v>8</v>
      </c>
      <c r="E750">
        <v>7</v>
      </c>
      <c r="F750">
        <v>7</v>
      </c>
      <c r="G750">
        <v>4</v>
      </c>
      <c r="O750">
        <v>1988</v>
      </c>
      <c r="P750">
        <v>3</v>
      </c>
      <c r="Q750">
        <v>12</v>
      </c>
      <c r="R750">
        <v>7</v>
      </c>
      <c r="S750">
        <v>7</v>
      </c>
      <c r="T750">
        <v>7</v>
      </c>
      <c r="U750">
        <v>4</v>
      </c>
    </row>
    <row r="751" spans="1:21">
      <c r="A751">
        <v>1988</v>
      </c>
      <c r="B751">
        <v>3</v>
      </c>
      <c r="C751">
        <v>13</v>
      </c>
      <c r="D751">
        <v>6</v>
      </c>
      <c r="E751">
        <v>2</v>
      </c>
      <c r="F751">
        <v>5</v>
      </c>
      <c r="G751">
        <v>4</v>
      </c>
      <c r="O751">
        <v>1988</v>
      </c>
      <c r="P751">
        <v>3</v>
      </c>
      <c r="Q751">
        <v>13</v>
      </c>
      <c r="R751">
        <v>8</v>
      </c>
      <c r="S751">
        <v>2</v>
      </c>
      <c r="T751">
        <v>5</v>
      </c>
      <c r="U751">
        <v>4</v>
      </c>
    </row>
    <row r="752" spans="1:21">
      <c r="A752">
        <v>1988</v>
      </c>
      <c r="B752">
        <v>3</v>
      </c>
      <c r="C752">
        <v>14</v>
      </c>
      <c r="D752">
        <v>6</v>
      </c>
      <c r="E752">
        <v>2</v>
      </c>
      <c r="F752">
        <v>6</v>
      </c>
      <c r="G752">
        <v>4</v>
      </c>
      <c r="O752">
        <v>1988</v>
      </c>
      <c r="P752">
        <v>3</v>
      </c>
      <c r="Q752">
        <v>14</v>
      </c>
      <c r="R752">
        <v>9</v>
      </c>
      <c r="S752">
        <v>2</v>
      </c>
      <c r="T752">
        <v>6</v>
      </c>
      <c r="U752">
        <v>4</v>
      </c>
    </row>
    <row r="753" spans="1:21">
      <c r="A753">
        <v>1988</v>
      </c>
      <c r="B753">
        <v>3</v>
      </c>
      <c r="C753">
        <v>15</v>
      </c>
      <c r="D753">
        <v>9</v>
      </c>
      <c r="E753">
        <v>2</v>
      </c>
      <c r="F753">
        <v>6</v>
      </c>
      <c r="G753">
        <v>4</v>
      </c>
      <c r="O753">
        <v>1988</v>
      </c>
      <c r="P753">
        <v>3</v>
      </c>
      <c r="Q753">
        <v>15</v>
      </c>
      <c r="R753">
        <v>8</v>
      </c>
      <c r="S753">
        <v>2</v>
      </c>
      <c r="T753">
        <v>6</v>
      </c>
      <c r="U753">
        <v>4</v>
      </c>
    </row>
    <row r="754" spans="1:21">
      <c r="A754">
        <v>1988</v>
      </c>
      <c r="B754">
        <v>3</v>
      </c>
      <c r="C754">
        <v>16</v>
      </c>
      <c r="D754">
        <v>9</v>
      </c>
      <c r="E754">
        <v>2</v>
      </c>
      <c r="F754">
        <v>6</v>
      </c>
      <c r="G754">
        <v>4</v>
      </c>
      <c r="O754">
        <v>1988</v>
      </c>
      <c r="P754">
        <v>3</v>
      </c>
      <c r="Q754">
        <v>16</v>
      </c>
      <c r="R754">
        <v>6</v>
      </c>
      <c r="S754">
        <v>2</v>
      </c>
      <c r="T754">
        <v>6</v>
      </c>
      <c r="U754">
        <v>4</v>
      </c>
    </row>
    <row r="755" spans="1:21">
      <c r="A755">
        <v>1988</v>
      </c>
      <c r="B755">
        <v>3</v>
      </c>
      <c r="C755">
        <v>17</v>
      </c>
      <c r="D755">
        <v>3</v>
      </c>
      <c r="E755">
        <v>2</v>
      </c>
      <c r="F755">
        <v>3</v>
      </c>
      <c r="G755">
        <v>4</v>
      </c>
      <c r="O755">
        <v>1988</v>
      </c>
      <c r="P755">
        <v>3</v>
      </c>
      <c r="Q755">
        <v>17</v>
      </c>
      <c r="R755">
        <v>6</v>
      </c>
      <c r="S755">
        <v>2</v>
      </c>
      <c r="T755">
        <v>3</v>
      </c>
      <c r="U755">
        <v>4</v>
      </c>
    </row>
    <row r="756" spans="1:21">
      <c r="A756">
        <v>1988</v>
      </c>
      <c r="B756">
        <v>3</v>
      </c>
      <c r="C756">
        <v>18</v>
      </c>
      <c r="D756">
        <v>3</v>
      </c>
      <c r="E756">
        <v>2</v>
      </c>
      <c r="F756">
        <v>3</v>
      </c>
      <c r="G756">
        <v>4</v>
      </c>
      <c r="O756">
        <v>1988</v>
      </c>
      <c r="P756">
        <v>3</v>
      </c>
      <c r="Q756">
        <v>18</v>
      </c>
      <c r="R756">
        <v>9</v>
      </c>
      <c r="S756">
        <v>2</v>
      </c>
      <c r="T756">
        <v>3</v>
      </c>
      <c r="U756">
        <v>4</v>
      </c>
    </row>
    <row r="757" spans="1:21">
      <c r="A757">
        <v>1988</v>
      </c>
      <c r="B757">
        <v>3</v>
      </c>
      <c r="C757">
        <v>19</v>
      </c>
      <c r="D757">
        <v>9</v>
      </c>
      <c r="E757">
        <v>2</v>
      </c>
      <c r="F757">
        <v>3</v>
      </c>
      <c r="G757">
        <v>4</v>
      </c>
      <c r="O757">
        <v>1988</v>
      </c>
      <c r="P757">
        <v>3</v>
      </c>
      <c r="Q757">
        <v>19</v>
      </c>
      <c r="R757">
        <v>8</v>
      </c>
      <c r="S757">
        <v>2</v>
      </c>
      <c r="T757">
        <v>3</v>
      </c>
      <c r="U757">
        <v>4</v>
      </c>
    </row>
    <row r="758" spans="1:21">
      <c r="A758">
        <v>1988</v>
      </c>
      <c r="B758">
        <v>3</v>
      </c>
      <c r="C758">
        <v>20</v>
      </c>
      <c r="D758">
        <v>11</v>
      </c>
      <c r="E758">
        <v>2</v>
      </c>
      <c r="F758">
        <v>3</v>
      </c>
      <c r="G758">
        <v>4</v>
      </c>
      <c r="O758">
        <v>1988</v>
      </c>
      <c r="P758">
        <v>3</v>
      </c>
      <c r="Q758">
        <v>20</v>
      </c>
      <c r="R758">
        <v>6</v>
      </c>
      <c r="S758">
        <v>2</v>
      </c>
      <c r="T758">
        <v>3</v>
      </c>
      <c r="U758">
        <v>4</v>
      </c>
    </row>
    <row r="759" spans="1:21">
      <c r="A759">
        <v>1988</v>
      </c>
      <c r="B759">
        <v>3</v>
      </c>
      <c r="C759">
        <v>21</v>
      </c>
      <c r="D759">
        <v>11</v>
      </c>
      <c r="E759">
        <v>3</v>
      </c>
      <c r="F759">
        <v>3</v>
      </c>
      <c r="G759">
        <v>4</v>
      </c>
      <c r="O759">
        <v>1988</v>
      </c>
      <c r="P759">
        <v>3</v>
      </c>
      <c r="Q759">
        <v>21</v>
      </c>
      <c r="R759">
        <v>6</v>
      </c>
      <c r="S759">
        <v>3</v>
      </c>
      <c r="T759">
        <v>3</v>
      </c>
      <c r="U759">
        <v>4</v>
      </c>
    </row>
    <row r="760" spans="1:21">
      <c r="A760">
        <v>1988</v>
      </c>
      <c r="B760">
        <v>3</v>
      </c>
      <c r="C760">
        <v>22</v>
      </c>
      <c r="D760">
        <v>6</v>
      </c>
      <c r="E760">
        <v>1</v>
      </c>
      <c r="F760">
        <v>3</v>
      </c>
      <c r="G760">
        <v>4</v>
      </c>
      <c r="O760">
        <v>1988</v>
      </c>
      <c r="P760">
        <v>3</v>
      </c>
      <c r="Q760">
        <v>22</v>
      </c>
      <c r="R760">
        <v>9</v>
      </c>
      <c r="S760">
        <v>1</v>
      </c>
      <c r="T760">
        <v>3</v>
      </c>
      <c r="U760">
        <v>4</v>
      </c>
    </row>
    <row r="761" spans="1:21">
      <c r="A761">
        <v>1988</v>
      </c>
      <c r="B761">
        <v>3</v>
      </c>
      <c r="C761">
        <v>23</v>
      </c>
      <c r="D761">
        <v>9</v>
      </c>
      <c r="E761">
        <v>1</v>
      </c>
      <c r="F761">
        <v>5</v>
      </c>
      <c r="G761">
        <v>4</v>
      </c>
      <c r="O761">
        <v>1988</v>
      </c>
      <c r="P761">
        <v>3</v>
      </c>
      <c r="Q761">
        <v>23</v>
      </c>
      <c r="R761">
        <v>9</v>
      </c>
      <c r="S761">
        <v>1</v>
      </c>
      <c r="T761">
        <v>5</v>
      </c>
      <c r="U761">
        <v>4</v>
      </c>
    </row>
    <row r="762" spans="1:21">
      <c r="A762">
        <v>1988</v>
      </c>
      <c r="B762">
        <v>3</v>
      </c>
      <c r="C762">
        <v>24</v>
      </c>
      <c r="D762">
        <v>11</v>
      </c>
      <c r="E762">
        <v>1</v>
      </c>
      <c r="F762">
        <v>2</v>
      </c>
      <c r="G762">
        <v>4</v>
      </c>
      <c r="O762">
        <v>1988</v>
      </c>
      <c r="P762">
        <v>3</v>
      </c>
      <c r="Q762">
        <v>24</v>
      </c>
      <c r="R762">
        <v>3</v>
      </c>
      <c r="S762">
        <v>1</v>
      </c>
      <c r="T762">
        <v>2</v>
      </c>
      <c r="U762">
        <v>4</v>
      </c>
    </row>
    <row r="763" spans="1:21">
      <c r="A763">
        <v>1988</v>
      </c>
      <c r="B763">
        <v>3</v>
      </c>
      <c r="C763">
        <v>25</v>
      </c>
      <c r="D763">
        <v>9</v>
      </c>
      <c r="E763">
        <v>3</v>
      </c>
      <c r="F763">
        <v>5</v>
      </c>
      <c r="G763">
        <v>4</v>
      </c>
      <c r="O763">
        <v>1988</v>
      </c>
      <c r="P763">
        <v>3</v>
      </c>
      <c r="Q763">
        <v>25</v>
      </c>
      <c r="R763">
        <v>3</v>
      </c>
      <c r="S763">
        <v>3</v>
      </c>
      <c r="T763">
        <v>5</v>
      </c>
      <c r="U763">
        <v>4</v>
      </c>
    </row>
    <row r="764" spans="1:21">
      <c r="A764">
        <v>1988</v>
      </c>
      <c r="B764">
        <v>3</v>
      </c>
      <c r="C764">
        <v>26</v>
      </c>
      <c r="D764">
        <v>9</v>
      </c>
      <c r="E764">
        <v>3</v>
      </c>
      <c r="F764">
        <v>3</v>
      </c>
      <c r="G764">
        <v>4</v>
      </c>
      <c r="O764">
        <v>1988</v>
      </c>
      <c r="P764">
        <v>3</v>
      </c>
      <c r="Q764">
        <v>26</v>
      </c>
      <c r="R764">
        <v>9</v>
      </c>
      <c r="S764">
        <v>3</v>
      </c>
      <c r="T764">
        <v>3</v>
      </c>
      <c r="U764">
        <v>4</v>
      </c>
    </row>
    <row r="765" spans="1:21">
      <c r="A765">
        <v>1988</v>
      </c>
      <c r="B765">
        <v>3</v>
      </c>
      <c r="C765">
        <v>27</v>
      </c>
      <c r="D765">
        <v>9</v>
      </c>
      <c r="E765">
        <v>3</v>
      </c>
      <c r="F765">
        <v>3</v>
      </c>
      <c r="G765">
        <v>4</v>
      </c>
      <c r="O765">
        <v>1988</v>
      </c>
      <c r="P765">
        <v>3</v>
      </c>
      <c r="Q765">
        <v>27</v>
      </c>
      <c r="R765">
        <v>11</v>
      </c>
      <c r="S765">
        <v>3</v>
      </c>
      <c r="T765">
        <v>3</v>
      </c>
      <c r="U765">
        <v>4</v>
      </c>
    </row>
    <row r="766" spans="1:21">
      <c r="A766">
        <v>1988</v>
      </c>
      <c r="B766">
        <v>3</v>
      </c>
      <c r="C766">
        <v>28</v>
      </c>
      <c r="D766">
        <v>9</v>
      </c>
      <c r="E766">
        <v>3</v>
      </c>
      <c r="F766">
        <v>3</v>
      </c>
      <c r="G766">
        <v>4</v>
      </c>
      <c r="O766">
        <v>1988</v>
      </c>
      <c r="P766">
        <v>3</v>
      </c>
      <c r="Q766">
        <v>28</v>
      </c>
      <c r="R766">
        <v>11</v>
      </c>
      <c r="S766">
        <v>3</v>
      </c>
      <c r="T766">
        <v>3</v>
      </c>
      <c r="U766">
        <v>4</v>
      </c>
    </row>
    <row r="767" spans="1:21">
      <c r="A767">
        <v>1988</v>
      </c>
      <c r="B767">
        <v>3</v>
      </c>
      <c r="C767">
        <v>29</v>
      </c>
      <c r="D767">
        <v>9</v>
      </c>
      <c r="E767">
        <v>3</v>
      </c>
      <c r="F767">
        <v>5</v>
      </c>
      <c r="G767">
        <v>4</v>
      </c>
      <c r="O767">
        <v>1988</v>
      </c>
      <c r="P767">
        <v>3</v>
      </c>
      <c r="Q767">
        <v>29</v>
      </c>
      <c r="R767">
        <v>6</v>
      </c>
      <c r="S767">
        <v>3</v>
      </c>
      <c r="T767">
        <v>5</v>
      </c>
      <c r="U767">
        <v>4</v>
      </c>
    </row>
    <row r="768" spans="1:21">
      <c r="A768">
        <v>1988</v>
      </c>
      <c r="B768">
        <v>3</v>
      </c>
      <c r="C768">
        <v>30</v>
      </c>
      <c r="D768">
        <v>6</v>
      </c>
      <c r="E768">
        <v>3</v>
      </c>
      <c r="F768">
        <v>5</v>
      </c>
      <c r="G768">
        <v>4</v>
      </c>
      <c r="O768">
        <v>1988</v>
      </c>
      <c r="P768">
        <v>3</v>
      </c>
      <c r="Q768">
        <v>30</v>
      </c>
      <c r="R768">
        <v>9</v>
      </c>
      <c r="S768">
        <v>3</v>
      </c>
      <c r="T768">
        <v>5</v>
      </c>
      <c r="U768">
        <v>4</v>
      </c>
    </row>
    <row r="769" spans="1:21">
      <c r="A769">
        <v>1988</v>
      </c>
      <c r="B769">
        <v>3</v>
      </c>
      <c r="C769">
        <v>31</v>
      </c>
      <c r="D769">
        <v>8</v>
      </c>
      <c r="E769">
        <v>1</v>
      </c>
      <c r="F769">
        <v>9</v>
      </c>
      <c r="G769">
        <v>6</v>
      </c>
      <c r="O769">
        <v>1988</v>
      </c>
      <c r="P769">
        <v>3</v>
      </c>
      <c r="Q769">
        <v>31</v>
      </c>
      <c r="R769">
        <v>11</v>
      </c>
      <c r="S769">
        <v>1</v>
      </c>
      <c r="T769">
        <v>9</v>
      </c>
      <c r="U769">
        <v>6</v>
      </c>
    </row>
    <row r="770" spans="1:21">
      <c r="A770">
        <v>1988</v>
      </c>
      <c r="B770">
        <v>4</v>
      </c>
      <c r="C770">
        <v>1</v>
      </c>
      <c r="D770">
        <v>6</v>
      </c>
      <c r="E770">
        <v>1</v>
      </c>
      <c r="F770">
        <v>9</v>
      </c>
      <c r="G770">
        <v>6</v>
      </c>
      <c r="O770">
        <v>1988</v>
      </c>
      <c r="P770">
        <v>4</v>
      </c>
      <c r="Q770">
        <v>1</v>
      </c>
      <c r="R770">
        <v>9</v>
      </c>
      <c r="S770">
        <v>1</v>
      </c>
      <c r="T770">
        <v>9</v>
      </c>
      <c r="U770">
        <v>6</v>
      </c>
    </row>
    <row r="771" spans="1:21">
      <c r="A771">
        <v>1988</v>
      </c>
      <c r="B771">
        <v>4</v>
      </c>
      <c r="C771">
        <v>2</v>
      </c>
      <c r="D771">
        <v>6</v>
      </c>
      <c r="E771">
        <v>1</v>
      </c>
      <c r="F771">
        <v>9</v>
      </c>
      <c r="G771">
        <v>6</v>
      </c>
      <c r="O771">
        <v>1988</v>
      </c>
      <c r="P771">
        <v>4</v>
      </c>
      <c r="Q771">
        <v>2</v>
      </c>
      <c r="R771">
        <v>9</v>
      </c>
      <c r="S771">
        <v>1</v>
      </c>
      <c r="T771">
        <v>9</v>
      </c>
      <c r="U771">
        <v>6</v>
      </c>
    </row>
    <row r="772" spans="1:21">
      <c r="A772">
        <v>1988</v>
      </c>
      <c r="B772">
        <v>4</v>
      </c>
      <c r="C772">
        <v>3</v>
      </c>
      <c r="D772">
        <v>6</v>
      </c>
      <c r="E772">
        <v>3</v>
      </c>
      <c r="F772">
        <v>9</v>
      </c>
      <c r="G772">
        <v>9</v>
      </c>
      <c r="O772">
        <v>1988</v>
      </c>
      <c r="P772">
        <v>4</v>
      </c>
      <c r="Q772">
        <v>3</v>
      </c>
      <c r="R772">
        <v>9</v>
      </c>
      <c r="S772">
        <v>3</v>
      </c>
      <c r="T772">
        <v>9</v>
      </c>
      <c r="U772">
        <v>9</v>
      </c>
    </row>
    <row r="773" spans="1:21">
      <c r="A773">
        <v>1988</v>
      </c>
      <c r="B773">
        <v>4</v>
      </c>
      <c r="C773">
        <v>4</v>
      </c>
      <c r="D773">
        <v>6</v>
      </c>
      <c r="E773">
        <v>8</v>
      </c>
      <c r="F773">
        <v>9</v>
      </c>
      <c r="G773">
        <v>9</v>
      </c>
      <c r="O773">
        <v>1988</v>
      </c>
      <c r="P773">
        <v>4</v>
      </c>
      <c r="Q773">
        <v>4</v>
      </c>
      <c r="R773">
        <v>9</v>
      </c>
      <c r="S773">
        <v>8</v>
      </c>
      <c r="T773">
        <v>9</v>
      </c>
      <c r="U773">
        <v>9</v>
      </c>
    </row>
    <row r="774" spans="1:21">
      <c r="A774">
        <v>1988</v>
      </c>
      <c r="B774">
        <v>4</v>
      </c>
      <c r="C774">
        <v>5</v>
      </c>
      <c r="D774">
        <v>7</v>
      </c>
      <c r="E774">
        <v>8</v>
      </c>
      <c r="F774">
        <v>9</v>
      </c>
      <c r="G774">
        <v>9</v>
      </c>
      <c r="O774">
        <v>1988</v>
      </c>
      <c r="P774">
        <v>4</v>
      </c>
      <c r="Q774">
        <v>5</v>
      </c>
      <c r="R774">
        <v>9</v>
      </c>
      <c r="S774">
        <v>8</v>
      </c>
      <c r="T774">
        <v>9</v>
      </c>
      <c r="U774">
        <v>9</v>
      </c>
    </row>
    <row r="775" spans="1:21">
      <c r="A775">
        <v>1988</v>
      </c>
      <c r="B775">
        <v>4</v>
      </c>
      <c r="C775">
        <v>6</v>
      </c>
      <c r="D775">
        <v>7</v>
      </c>
      <c r="E775">
        <v>3</v>
      </c>
      <c r="F775">
        <v>7</v>
      </c>
      <c r="G775">
        <v>9</v>
      </c>
      <c r="O775">
        <v>1988</v>
      </c>
      <c r="P775">
        <v>4</v>
      </c>
      <c r="Q775">
        <v>6</v>
      </c>
      <c r="R775">
        <v>6</v>
      </c>
      <c r="S775">
        <v>3</v>
      </c>
      <c r="T775">
        <v>7</v>
      </c>
      <c r="U775">
        <v>9</v>
      </c>
    </row>
    <row r="776" spans="1:21">
      <c r="A776">
        <v>1988</v>
      </c>
      <c r="B776">
        <v>4</v>
      </c>
      <c r="C776">
        <v>7</v>
      </c>
      <c r="D776">
        <v>7</v>
      </c>
      <c r="E776">
        <v>3</v>
      </c>
      <c r="F776">
        <v>7</v>
      </c>
      <c r="G776">
        <v>9</v>
      </c>
      <c r="O776">
        <v>1988</v>
      </c>
      <c r="P776">
        <v>4</v>
      </c>
      <c r="Q776">
        <v>7</v>
      </c>
      <c r="R776">
        <v>8</v>
      </c>
      <c r="S776">
        <v>3</v>
      </c>
      <c r="T776">
        <v>7</v>
      </c>
      <c r="U776">
        <v>9</v>
      </c>
    </row>
    <row r="777" spans="1:21">
      <c r="A777">
        <v>1988</v>
      </c>
      <c r="B777">
        <v>4</v>
      </c>
      <c r="C777">
        <v>8</v>
      </c>
      <c r="D777">
        <v>7</v>
      </c>
      <c r="E777">
        <v>3</v>
      </c>
      <c r="F777">
        <v>9</v>
      </c>
      <c r="G777">
        <v>9</v>
      </c>
      <c r="O777">
        <v>1988</v>
      </c>
      <c r="P777">
        <v>4</v>
      </c>
      <c r="Q777">
        <v>8</v>
      </c>
      <c r="R777">
        <v>6</v>
      </c>
      <c r="S777">
        <v>3</v>
      </c>
      <c r="T777">
        <v>9</v>
      </c>
      <c r="U777">
        <v>9</v>
      </c>
    </row>
    <row r="778" spans="1:21">
      <c r="A778">
        <v>1988</v>
      </c>
      <c r="B778">
        <v>4</v>
      </c>
      <c r="C778">
        <v>9</v>
      </c>
      <c r="D778">
        <v>7</v>
      </c>
      <c r="E778">
        <v>8</v>
      </c>
      <c r="F778">
        <v>9</v>
      </c>
      <c r="G778">
        <v>9</v>
      </c>
      <c r="O778">
        <v>1988</v>
      </c>
      <c r="P778">
        <v>4</v>
      </c>
      <c r="Q778">
        <v>9</v>
      </c>
      <c r="R778">
        <v>6</v>
      </c>
      <c r="S778">
        <v>8</v>
      </c>
      <c r="T778">
        <v>9</v>
      </c>
      <c r="U778">
        <v>9</v>
      </c>
    </row>
    <row r="779" spans="1:21">
      <c r="A779">
        <v>1988</v>
      </c>
      <c r="B779">
        <v>4</v>
      </c>
      <c r="C779">
        <v>10</v>
      </c>
      <c r="D779">
        <v>7</v>
      </c>
      <c r="E779">
        <v>8</v>
      </c>
      <c r="F779">
        <v>9</v>
      </c>
      <c r="G779">
        <v>9</v>
      </c>
      <c r="O779">
        <v>1988</v>
      </c>
      <c r="P779">
        <v>4</v>
      </c>
      <c r="Q779">
        <v>10</v>
      </c>
      <c r="R779">
        <v>6</v>
      </c>
      <c r="S779">
        <v>8</v>
      </c>
      <c r="T779">
        <v>9</v>
      </c>
      <c r="U779">
        <v>9</v>
      </c>
    </row>
    <row r="780" spans="1:21">
      <c r="A780">
        <v>1988</v>
      </c>
      <c r="B780">
        <v>4</v>
      </c>
      <c r="C780">
        <v>11</v>
      </c>
      <c r="D780">
        <v>1</v>
      </c>
      <c r="E780">
        <v>8</v>
      </c>
      <c r="F780">
        <v>2</v>
      </c>
      <c r="G780">
        <v>9</v>
      </c>
      <c r="O780">
        <v>1988</v>
      </c>
      <c r="P780">
        <v>4</v>
      </c>
      <c r="Q780">
        <v>11</v>
      </c>
      <c r="R780">
        <v>6</v>
      </c>
      <c r="S780">
        <v>8</v>
      </c>
      <c r="T780">
        <v>2</v>
      </c>
      <c r="U780">
        <v>9</v>
      </c>
    </row>
    <row r="781" spans="1:21">
      <c r="A781">
        <v>1988</v>
      </c>
      <c r="B781">
        <v>4</v>
      </c>
      <c r="C781">
        <v>12</v>
      </c>
      <c r="D781">
        <v>7</v>
      </c>
      <c r="E781">
        <v>8</v>
      </c>
      <c r="F781">
        <v>9</v>
      </c>
      <c r="G781">
        <v>9</v>
      </c>
      <c r="O781">
        <v>1988</v>
      </c>
      <c r="P781">
        <v>4</v>
      </c>
      <c r="Q781">
        <v>12</v>
      </c>
      <c r="R781">
        <v>7</v>
      </c>
      <c r="S781">
        <v>8</v>
      </c>
      <c r="T781">
        <v>9</v>
      </c>
      <c r="U781">
        <v>9</v>
      </c>
    </row>
    <row r="782" spans="1:21">
      <c r="A782">
        <v>1988</v>
      </c>
      <c r="B782">
        <v>4</v>
      </c>
      <c r="C782">
        <v>13</v>
      </c>
      <c r="D782">
        <v>1</v>
      </c>
      <c r="E782">
        <v>8</v>
      </c>
      <c r="F782">
        <v>9</v>
      </c>
      <c r="G782">
        <v>9</v>
      </c>
      <c r="O782">
        <v>1988</v>
      </c>
      <c r="P782">
        <v>4</v>
      </c>
      <c r="Q782">
        <v>13</v>
      </c>
      <c r="R782">
        <v>7</v>
      </c>
      <c r="S782">
        <v>8</v>
      </c>
      <c r="T782">
        <v>9</v>
      </c>
      <c r="U782">
        <v>9</v>
      </c>
    </row>
    <row r="783" spans="1:21">
      <c r="A783">
        <v>1988</v>
      </c>
      <c r="B783">
        <v>4</v>
      </c>
      <c r="C783">
        <v>14</v>
      </c>
      <c r="D783">
        <v>1</v>
      </c>
      <c r="E783">
        <v>6</v>
      </c>
      <c r="F783">
        <v>2</v>
      </c>
      <c r="G783">
        <v>3</v>
      </c>
      <c r="O783">
        <v>1988</v>
      </c>
      <c r="P783">
        <v>4</v>
      </c>
      <c r="Q783">
        <v>14</v>
      </c>
      <c r="R783">
        <v>7</v>
      </c>
      <c r="S783">
        <v>6</v>
      </c>
      <c r="T783">
        <v>2</v>
      </c>
      <c r="U783">
        <v>3</v>
      </c>
    </row>
    <row r="784" spans="1:21">
      <c r="A784">
        <v>1988</v>
      </c>
      <c r="B784">
        <v>4</v>
      </c>
      <c r="C784">
        <v>15</v>
      </c>
      <c r="D784">
        <v>7</v>
      </c>
      <c r="E784">
        <v>6</v>
      </c>
      <c r="F784">
        <v>4</v>
      </c>
      <c r="G784">
        <v>3</v>
      </c>
      <c r="O784">
        <v>1988</v>
      </c>
      <c r="P784">
        <v>4</v>
      </c>
      <c r="Q784">
        <v>15</v>
      </c>
      <c r="R784">
        <v>7</v>
      </c>
      <c r="S784">
        <v>6</v>
      </c>
      <c r="T784">
        <v>4</v>
      </c>
      <c r="U784">
        <v>3</v>
      </c>
    </row>
    <row r="785" spans="1:21">
      <c r="A785">
        <v>1988</v>
      </c>
      <c r="B785">
        <v>4</v>
      </c>
      <c r="C785">
        <v>16</v>
      </c>
      <c r="D785">
        <v>4</v>
      </c>
      <c r="E785">
        <v>6</v>
      </c>
      <c r="F785">
        <v>4</v>
      </c>
      <c r="G785">
        <v>3</v>
      </c>
      <c r="O785">
        <v>1988</v>
      </c>
      <c r="P785">
        <v>4</v>
      </c>
      <c r="Q785">
        <v>16</v>
      </c>
      <c r="R785">
        <v>7</v>
      </c>
      <c r="S785">
        <v>6</v>
      </c>
      <c r="T785">
        <v>4</v>
      </c>
      <c r="U785">
        <v>3</v>
      </c>
    </row>
    <row r="786" spans="1:21">
      <c r="A786">
        <v>1988</v>
      </c>
      <c r="B786">
        <v>4</v>
      </c>
      <c r="C786">
        <v>17</v>
      </c>
      <c r="D786">
        <v>4</v>
      </c>
      <c r="E786">
        <v>6</v>
      </c>
      <c r="F786">
        <v>9</v>
      </c>
      <c r="G786">
        <v>3</v>
      </c>
      <c r="O786">
        <v>1988</v>
      </c>
      <c r="P786">
        <v>4</v>
      </c>
      <c r="Q786">
        <v>17</v>
      </c>
      <c r="R786">
        <v>7</v>
      </c>
      <c r="S786">
        <v>6</v>
      </c>
      <c r="T786">
        <v>9</v>
      </c>
      <c r="U786">
        <v>3</v>
      </c>
    </row>
    <row r="787" spans="1:21">
      <c r="A787">
        <v>1988</v>
      </c>
      <c r="B787">
        <v>4</v>
      </c>
      <c r="C787">
        <v>18</v>
      </c>
      <c r="D787">
        <v>4</v>
      </c>
      <c r="E787">
        <v>8</v>
      </c>
      <c r="F787">
        <v>9</v>
      </c>
      <c r="G787">
        <v>3</v>
      </c>
      <c r="O787">
        <v>1988</v>
      </c>
      <c r="P787">
        <v>4</v>
      </c>
      <c r="Q787">
        <v>18</v>
      </c>
      <c r="R787">
        <v>1</v>
      </c>
      <c r="S787">
        <v>8</v>
      </c>
      <c r="T787">
        <v>9</v>
      </c>
      <c r="U787">
        <v>3</v>
      </c>
    </row>
    <row r="788" spans="1:21">
      <c r="A788">
        <v>1988</v>
      </c>
      <c r="B788">
        <v>4</v>
      </c>
      <c r="C788">
        <v>19</v>
      </c>
      <c r="D788">
        <v>5</v>
      </c>
      <c r="E788">
        <v>8</v>
      </c>
      <c r="F788">
        <v>2</v>
      </c>
      <c r="G788">
        <v>3</v>
      </c>
      <c r="O788">
        <v>1988</v>
      </c>
      <c r="P788">
        <v>4</v>
      </c>
      <c r="Q788">
        <v>19</v>
      </c>
      <c r="R788">
        <v>7</v>
      </c>
      <c r="S788">
        <v>8</v>
      </c>
      <c r="T788">
        <v>2</v>
      </c>
      <c r="U788">
        <v>3</v>
      </c>
    </row>
    <row r="789" spans="1:21">
      <c r="A789">
        <v>1988</v>
      </c>
      <c r="B789">
        <v>4</v>
      </c>
      <c r="C789">
        <v>20</v>
      </c>
      <c r="D789">
        <v>5</v>
      </c>
      <c r="E789">
        <v>8</v>
      </c>
      <c r="F789">
        <v>2</v>
      </c>
      <c r="G789">
        <v>3</v>
      </c>
      <c r="O789">
        <v>1988</v>
      </c>
      <c r="P789">
        <v>4</v>
      </c>
      <c r="Q789">
        <v>20</v>
      </c>
      <c r="R789">
        <v>1</v>
      </c>
      <c r="S789">
        <v>8</v>
      </c>
      <c r="T789">
        <v>2</v>
      </c>
      <c r="U789">
        <v>3</v>
      </c>
    </row>
    <row r="790" spans="1:21">
      <c r="A790">
        <v>1988</v>
      </c>
      <c r="B790">
        <v>4</v>
      </c>
      <c r="C790">
        <v>21</v>
      </c>
      <c r="D790">
        <v>5</v>
      </c>
      <c r="E790">
        <v>8</v>
      </c>
      <c r="F790">
        <v>9</v>
      </c>
      <c r="G790">
        <v>3</v>
      </c>
      <c r="O790">
        <v>1988</v>
      </c>
      <c r="P790">
        <v>4</v>
      </c>
      <c r="Q790">
        <v>21</v>
      </c>
      <c r="R790">
        <v>1</v>
      </c>
      <c r="S790">
        <v>8</v>
      </c>
      <c r="T790">
        <v>9</v>
      </c>
      <c r="U790">
        <v>3</v>
      </c>
    </row>
    <row r="791" spans="1:21">
      <c r="A791">
        <v>1988</v>
      </c>
      <c r="B791">
        <v>4</v>
      </c>
      <c r="C791">
        <v>22</v>
      </c>
      <c r="D791">
        <v>5</v>
      </c>
      <c r="E791">
        <v>6</v>
      </c>
      <c r="F791">
        <v>2</v>
      </c>
      <c r="G791">
        <v>3</v>
      </c>
      <c r="O791">
        <v>1988</v>
      </c>
      <c r="P791">
        <v>4</v>
      </c>
      <c r="Q791">
        <v>22</v>
      </c>
      <c r="R791">
        <v>7</v>
      </c>
      <c r="S791">
        <v>6</v>
      </c>
      <c r="T791">
        <v>2</v>
      </c>
      <c r="U791">
        <v>3</v>
      </c>
    </row>
    <row r="792" spans="1:21">
      <c r="A792">
        <v>1988</v>
      </c>
      <c r="B792">
        <v>4</v>
      </c>
      <c r="C792">
        <v>23</v>
      </c>
      <c r="D792">
        <v>5</v>
      </c>
      <c r="E792">
        <v>6</v>
      </c>
      <c r="F792">
        <v>4</v>
      </c>
      <c r="G792">
        <v>3</v>
      </c>
      <c r="O792">
        <v>1988</v>
      </c>
      <c r="P792">
        <v>4</v>
      </c>
      <c r="Q792">
        <v>23</v>
      </c>
      <c r="R792">
        <v>4</v>
      </c>
      <c r="S792">
        <v>6</v>
      </c>
      <c r="T792">
        <v>4</v>
      </c>
      <c r="U792">
        <v>3</v>
      </c>
    </row>
    <row r="793" spans="1:21">
      <c r="A793">
        <v>1988</v>
      </c>
      <c r="B793">
        <v>4</v>
      </c>
      <c r="C793">
        <v>24</v>
      </c>
      <c r="D793">
        <v>5</v>
      </c>
      <c r="E793">
        <v>6</v>
      </c>
      <c r="F793">
        <v>1</v>
      </c>
      <c r="G793">
        <v>3</v>
      </c>
      <c r="O793">
        <v>1988</v>
      </c>
      <c r="P793">
        <v>4</v>
      </c>
      <c r="Q793">
        <v>24</v>
      </c>
      <c r="R793">
        <v>4</v>
      </c>
      <c r="S793">
        <v>6</v>
      </c>
      <c r="T793">
        <v>1</v>
      </c>
      <c r="U793">
        <v>3</v>
      </c>
    </row>
    <row r="794" spans="1:21">
      <c r="A794">
        <v>1988</v>
      </c>
      <c r="B794">
        <v>4</v>
      </c>
      <c r="C794">
        <v>25</v>
      </c>
      <c r="D794">
        <v>5</v>
      </c>
      <c r="E794">
        <v>6</v>
      </c>
      <c r="F794">
        <v>4</v>
      </c>
      <c r="G794">
        <v>3</v>
      </c>
      <c r="O794">
        <v>1988</v>
      </c>
      <c r="P794">
        <v>4</v>
      </c>
      <c r="Q794">
        <v>25</v>
      </c>
      <c r="R794">
        <v>4</v>
      </c>
      <c r="S794">
        <v>6</v>
      </c>
      <c r="T794">
        <v>4</v>
      </c>
      <c r="U794">
        <v>3</v>
      </c>
    </row>
    <row r="795" spans="1:21">
      <c r="A795">
        <v>1988</v>
      </c>
      <c r="B795">
        <v>4</v>
      </c>
      <c r="C795">
        <v>26</v>
      </c>
      <c r="D795">
        <v>11</v>
      </c>
      <c r="E795">
        <v>6</v>
      </c>
      <c r="F795">
        <v>2</v>
      </c>
      <c r="G795">
        <v>3</v>
      </c>
      <c r="O795">
        <v>1988</v>
      </c>
      <c r="P795">
        <v>4</v>
      </c>
      <c r="Q795">
        <v>26</v>
      </c>
      <c r="R795">
        <v>5</v>
      </c>
      <c r="S795">
        <v>6</v>
      </c>
      <c r="T795">
        <v>2</v>
      </c>
      <c r="U795">
        <v>3</v>
      </c>
    </row>
    <row r="796" spans="1:21">
      <c r="A796">
        <v>1988</v>
      </c>
      <c r="B796">
        <v>4</v>
      </c>
      <c r="C796">
        <v>27</v>
      </c>
      <c r="D796">
        <v>5</v>
      </c>
      <c r="E796">
        <v>6</v>
      </c>
      <c r="F796">
        <v>4</v>
      </c>
      <c r="G796">
        <v>3</v>
      </c>
      <c r="O796">
        <v>1988</v>
      </c>
      <c r="P796">
        <v>4</v>
      </c>
      <c r="Q796">
        <v>27</v>
      </c>
      <c r="R796">
        <v>5</v>
      </c>
      <c r="S796">
        <v>6</v>
      </c>
      <c r="T796">
        <v>4</v>
      </c>
      <c r="U796">
        <v>3</v>
      </c>
    </row>
    <row r="797" spans="1:21">
      <c r="A797">
        <v>1988</v>
      </c>
      <c r="B797">
        <v>4</v>
      </c>
      <c r="C797">
        <v>28</v>
      </c>
      <c r="D797">
        <v>5</v>
      </c>
      <c r="E797">
        <v>6</v>
      </c>
      <c r="F797">
        <v>4</v>
      </c>
      <c r="G797">
        <v>3</v>
      </c>
      <c r="O797">
        <v>1988</v>
      </c>
      <c r="P797">
        <v>4</v>
      </c>
      <c r="Q797">
        <v>28</v>
      </c>
      <c r="R797">
        <v>5</v>
      </c>
      <c r="S797">
        <v>6</v>
      </c>
      <c r="T797">
        <v>4</v>
      </c>
      <c r="U797">
        <v>3</v>
      </c>
    </row>
    <row r="798" spans="1:21">
      <c r="A798">
        <v>1988</v>
      </c>
      <c r="B798">
        <v>4</v>
      </c>
      <c r="C798">
        <v>29</v>
      </c>
      <c r="D798">
        <v>7</v>
      </c>
      <c r="E798">
        <v>6</v>
      </c>
      <c r="F798">
        <v>2</v>
      </c>
      <c r="G798">
        <v>3</v>
      </c>
      <c r="O798">
        <v>1988</v>
      </c>
      <c r="P798">
        <v>4</v>
      </c>
      <c r="Q798">
        <v>29</v>
      </c>
      <c r="R798">
        <v>5</v>
      </c>
      <c r="S798">
        <v>6</v>
      </c>
      <c r="T798">
        <v>2</v>
      </c>
      <c r="U798">
        <v>3</v>
      </c>
    </row>
    <row r="799" spans="1:21">
      <c r="A799">
        <v>1988</v>
      </c>
      <c r="B799">
        <v>4</v>
      </c>
      <c r="C799">
        <v>30</v>
      </c>
      <c r="D799">
        <v>5</v>
      </c>
      <c r="E799">
        <v>6</v>
      </c>
      <c r="F799">
        <v>2</v>
      </c>
      <c r="G799">
        <v>3</v>
      </c>
      <c r="O799">
        <v>1988</v>
      </c>
      <c r="P799">
        <v>4</v>
      </c>
      <c r="Q799">
        <v>30</v>
      </c>
      <c r="R799">
        <v>5</v>
      </c>
      <c r="S799">
        <v>6</v>
      </c>
      <c r="T799">
        <v>2</v>
      </c>
      <c r="U799">
        <v>3</v>
      </c>
    </row>
    <row r="800" spans="1:21">
      <c r="A800">
        <v>1988</v>
      </c>
      <c r="B800">
        <v>5</v>
      </c>
      <c r="C800">
        <v>1</v>
      </c>
      <c r="D800">
        <v>5</v>
      </c>
      <c r="E800">
        <v>6</v>
      </c>
      <c r="F800">
        <v>1</v>
      </c>
      <c r="G800">
        <v>3</v>
      </c>
      <c r="O800">
        <v>1988</v>
      </c>
      <c r="P800">
        <v>5</v>
      </c>
      <c r="Q800">
        <v>1</v>
      </c>
      <c r="R800">
        <v>5</v>
      </c>
      <c r="S800">
        <v>6</v>
      </c>
      <c r="T800">
        <v>1</v>
      </c>
      <c r="U800">
        <v>3</v>
      </c>
    </row>
    <row r="801" spans="1:21">
      <c r="A801">
        <v>1988</v>
      </c>
      <c r="B801">
        <v>5</v>
      </c>
      <c r="C801">
        <v>2</v>
      </c>
      <c r="D801">
        <v>2</v>
      </c>
      <c r="E801">
        <v>5</v>
      </c>
      <c r="F801">
        <v>1</v>
      </c>
      <c r="G801">
        <v>3</v>
      </c>
      <c r="O801">
        <v>1988</v>
      </c>
      <c r="P801">
        <v>5</v>
      </c>
      <c r="Q801">
        <v>2</v>
      </c>
      <c r="R801">
        <v>5</v>
      </c>
      <c r="S801">
        <v>5</v>
      </c>
      <c r="T801">
        <v>1</v>
      </c>
      <c r="U801">
        <v>3</v>
      </c>
    </row>
    <row r="802" spans="1:21">
      <c r="A802">
        <v>1988</v>
      </c>
      <c r="B802">
        <v>5</v>
      </c>
      <c r="C802">
        <v>3</v>
      </c>
      <c r="D802">
        <v>2</v>
      </c>
      <c r="E802">
        <v>5</v>
      </c>
      <c r="F802">
        <v>1</v>
      </c>
      <c r="G802">
        <v>2</v>
      </c>
      <c r="O802">
        <v>1988</v>
      </c>
      <c r="P802">
        <v>5</v>
      </c>
      <c r="Q802">
        <v>3</v>
      </c>
      <c r="R802">
        <v>11</v>
      </c>
      <c r="S802">
        <v>5</v>
      </c>
      <c r="T802">
        <v>1</v>
      </c>
      <c r="U802">
        <v>2</v>
      </c>
    </row>
    <row r="803" spans="1:21">
      <c r="A803">
        <v>1988</v>
      </c>
      <c r="B803">
        <v>5</v>
      </c>
      <c r="C803">
        <v>4</v>
      </c>
      <c r="D803">
        <v>4</v>
      </c>
      <c r="E803">
        <v>5</v>
      </c>
      <c r="F803">
        <v>8</v>
      </c>
      <c r="G803">
        <v>2</v>
      </c>
      <c r="O803">
        <v>1988</v>
      </c>
      <c r="P803">
        <v>5</v>
      </c>
      <c r="Q803">
        <v>4</v>
      </c>
      <c r="R803">
        <v>5</v>
      </c>
      <c r="S803">
        <v>5</v>
      </c>
      <c r="T803">
        <v>8</v>
      </c>
      <c r="U803">
        <v>2</v>
      </c>
    </row>
    <row r="804" spans="1:21">
      <c r="A804">
        <v>1988</v>
      </c>
      <c r="B804">
        <v>5</v>
      </c>
      <c r="C804">
        <v>5</v>
      </c>
      <c r="D804">
        <v>10</v>
      </c>
      <c r="E804">
        <v>5</v>
      </c>
      <c r="F804">
        <v>1</v>
      </c>
      <c r="G804">
        <v>2</v>
      </c>
      <c r="O804">
        <v>1988</v>
      </c>
      <c r="P804">
        <v>5</v>
      </c>
      <c r="Q804">
        <v>5</v>
      </c>
      <c r="R804">
        <v>5</v>
      </c>
      <c r="S804">
        <v>5</v>
      </c>
      <c r="T804">
        <v>1</v>
      </c>
      <c r="U804">
        <v>2</v>
      </c>
    </row>
    <row r="805" spans="1:21">
      <c r="A805">
        <v>1988</v>
      </c>
      <c r="B805">
        <v>5</v>
      </c>
      <c r="C805">
        <v>6</v>
      </c>
      <c r="D805">
        <v>5</v>
      </c>
      <c r="E805">
        <v>5</v>
      </c>
      <c r="F805">
        <v>1</v>
      </c>
      <c r="G805">
        <v>2</v>
      </c>
      <c r="O805">
        <v>1988</v>
      </c>
      <c r="P805">
        <v>5</v>
      </c>
      <c r="Q805">
        <v>6</v>
      </c>
      <c r="R805">
        <v>7</v>
      </c>
      <c r="S805">
        <v>5</v>
      </c>
      <c r="T805">
        <v>1</v>
      </c>
      <c r="U805">
        <v>2</v>
      </c>
    </row>
    <row r="806" spans="1:21">
      <c r="A806">
        <v>1988</v>
      </c>
      <c r="B806">
        <v>5</v>
      </c>
      <c r="C806">
        <v>7</v>
      </c>
      <c r="D806">
        <v>5</v>
      </c>
      <c r="E806">
        <v>5</v>
      </c>
      <c r="F806">
        <v>1</v>
      </c>
      <c r="G806">
        <v>2</v>
      </c>
      <c r="O806">
        <v>1988</v>
      </c>
      <c r="P806">
        <v>5</v>
      </c>
      <c r="Q806">
        <v>7</v>
      </c>
      <c r="R806">
        <v>5</v>
      </c>
      <c r="S806">
        <v>5</v>
      </c>
      <c r="T806">
        <v>1</v>
      </c>
      <c r="U806">
        <v>2</v>
      </c>
    </row>
    <row r="807" spans="1:21">
      <c r="A807">
        <v>1988</v>
      </c>
      <c r="B807">
        <v>5</v>
      </c>
      <c r="C807">
        <v>8</v>
      </c>
      <c r="D807">
        <v>7</v>
      </c>
      <c r="E807">
        <v>5</v>
      </c>
      <c r="F807">
        <v>1</v>
      </c>
      <c r="G807">
        <v>2</v>
      </c>
      <c r="O807">
        <v>1988</v>
      </c>
      <c r="P807">
        <v>5</v>
      </c>
      <c r="Q807">
        <v>8</v>
      </c>
      <c r="R807">
        <v>5</v>
      </c>
      <c r="S807">
        <v>5</v>
      </c>
      <c r="T807">
        <v>1</v>
      </c>
      <c r="U807">
        <v>2</v>
      </c>
    </row>
    <row r="808" spans="1:21">
      <c r="A808">
        <v>1988</v>
      </c>
      <c r="B808">
        <v>5</v>
      </c>
      <c r="C808">
        <v>9</v>
      </c>
      <c r="D808">
        <v>2</v>
      </c>
      <c r="E808">
        <v>5</v>
      </c>
      <c r="F808">
        <v>1</v>
      </c>
      <c r="G808">
        <v>1</v>
      </c>
      <c r="O808">
        <v>1988</v>
      </c>
      <c r="P808">
        <v>5</v>
      </c>
      <c r="Q808">
        <v>9</v>
      </c>
      <c r="R808">
        <v>2</v>
      </c>
      <c r="S808">
        <v>5</v>
      </c>
      <c r="T808">
        <v>1</v>
      </c>
      <c r="U808">
        <v>1</v>
      </c>
    </row>
    <row r="809" spans="1:21">
      <c r="A809">
        <v>1988</v>
      </c>
      <c r="B809">
        <v>5</v>
      </c>
      <c r="C809">
        <v>10</v>
      </c>
      <c r="D809">
        <v>2</v>
      </c>
      <c r="E809">
        <v>5</v>
      </c>
      <c r="F809">
        <v>1</v>
      </c>
      <c r="G809">
        <v>1</v>
      </c>
      <c r="O809">
        <v>1988</v>
      </c>
      <c r="P809">
        <v>5</v>
      </c>
      <c r="Q809">
        <v>10</v>
      </c>
      <c r="R809">
        <v>2</v>
      </c>
      <c r="S809">
        <v>5</v>
      </c>
      <c r="T809">
        <v>1</v>
      </c>
      <c r="U809">
        <v>1</v>
      </c>
    </row>
    <row r="810" spans="1:21">
      <c r="A810">
        <v>1988</v>
      </c>
      <c r="B810">
        <v>5</v>
      </c>
      <c r="C810">
        <v>11</v>
      </c>
      <c r="D810">
        <v>2</v>
      </c>
      <c r="E810">
        <v>9</v>
      </c>
      <c r="F810">
        <v>1</v>
      </c>
      <c r="G810">
        <v>1</v>
      </c>
      <c r="O810">
        <v>1988</v>
      </c>
      <c r="P810">
        <v>5</v>
      </c>
      <c r="Q810">
        <v>11</v>
      </c>
      <c r="R810">
        <v>4</v>
      </c>
      <c r="S810">
        <v>9</v>
      </c>
      <c r="T810">
        <v>1</v>
      </c>
      <c r="U810">
        <v>1</v>
      </c>
    </row>
    <row r="811" spans="1:21">
      <c r="A811">
        <v>1988</v>
      </c>
      <c r="B811">
        <v>5</v>
      </c>
      <c r="C811">
        <v>12</v>
      </c>
      <c r="D811">
        <v>2</v>
      </c>
      <c r="E811">
        <v>9</v>
      </c>
      <c r="F811">
        <v>8</v>
      </c>
      <c r="G811">
        <v>1</v>
      </c>
      <c r="O811">
        <v>1988</v>
      </c>
      <c r="P811">
        <v>5</v>
      </c>
      <c r="Q811">
        <v>12</v>
      </c>
      <c r="R811">
        <v>10</v>
      </c>
      <c r="S811">
        <v>9</v>
      </c>
      <c r="T811">
        <v>8</v>
      </c>
      <c r="U811">
        <v>1</v>
      </c>
    </row>
    <row r="812" spans="1:21">
      <c r="A812">
        <v>1988</v>
      </c>
      <c r="B812">
        <v>5</v>
      </c>
      <c r="C812">
        <v>13</v>
      </c>
      <c r="D812">
        <v>2</v>
      </c>
      <c r="E812">
        <v>9</v>
      </c>
      <c r="F812">
        <v>8</v>
      </c>
      <c r="G812">
        <v>1</v>
      </c>
      <c r="O812">
        <v>1988</v>
      </c>
      <c r="P812">
        <v>5</v>
      </c>
      <c r="Q812">
        <v>13</v>
      </c>
      <c r="R812">
        <v>5</v>
      </c>
      <c r="S812">
        <v>9</v>
      </c>
      <c r="T812">
        <v>8</v>
      </c>
      <c r="U812">
        <v>1</v>
      </c>
    </row>
    <row r="813" spans="1:21">
      <c r="A813">
        <v>1988</v>
      </c>
      <c r="B813">
        <v>5</v>
      </c>
      <c r="C813">
        <v>14</v>
      </c>
      <c r="D813">
        <v>2</v>
      </c>
      <c r="E813">
        <v>9</v>
      </c>
      <c r="F813">
        <v>8</v>
      </c>
      <c r="G813">
        <v>1</v>
      </c>
      <c r="O813">
        <v>1988</v>
      </c>
      <c r="P813">
        <v>5</v>
      </c>
      <c r="Q813">
        <v>14</v>
      </c>
      <c r="R813">
        <v>5</v>
      </c>
      <c r="S813">
        <v>9</v>
      </c>
      <c r="T813">
        <v>8</v>
      </c>
      <c r="U813">
        <v>1</v>
      </c>
    </row>
    <row r="814" spans="1:21">
      <c r="A814">
        <v>1988</v>
      </c>
      <c r="B814">
        <v>5</v>
      </c>
      <c r="C814">
        <v>15</v>
      </c>
      <c r="D814">
        <v>2</v>
      </c>
      <c r="E814">
        <v>9</v>
      </c>
      <c r="F814">
        <v>8</v>
      </c>
      <c r="G814">
        <v>5</v>
      </c>
      <c r="O814">
        <v>1988</v>
      </c>
      <c r="P814">
        <v>5</v>
      </c>
      <c r="Q814">
        <v>15</v>
      </c>
      <c r="R814">
        <v>7</v>
      </c>
      <c r="S814">
        <v>9</v>
      </c>
      <c r="T814">
        <v>8</v>
      </c>
      <c r="U814">
        <v>5</v>
      </c>
    </row>
    <row r="815" spans="1:21">
      <c r="A815">
        <v>1988</v>
      </c>
      <c r="B815">
        <v>5</v>
      </c>
      <c r="C815">
        <v>16</v>
      </c>
      <c r="D815">
        <v>2</v>
      </c>
      <c r="E815">
        <v>9</v>
      </c>
      <c r="F815">
        <v>8</v>
      </c>
      <c r="G815">
        <v>5</v>
      </c>
      <c r="O815">
        <v>1988</v>
      </c>
      <c r="P815">
        <v>5</v>
      </c>
      <c r="Q815">
        <v>16</v>
      </c>
      <c r="R815">
        <v>2</v>
      </c>
      <c r="S815">
        <v>9</v>
      </c>
      <c r="T815">
        <v>8</v>
      </c>
      <c r="U815">
        <v>5</v>
      </c>
    </row>
    <row r="816" spans="1:21">
      <c r="A816">
        <v>1988</v>
      </c>
      <c r="B816">
        <v>5</v>
      </c>
      <c r="C816">
        <v>17</v>
      </c>
      <c r="D816">
        <v>2</v>
      </c>
      <c r="E816">
        <v>9</v>
      </c>
      <c r="F816">
        <v>8</v>
      </c>
      <c r="G816">
        <v>5</v>
      </c>
      <c r="O816">
        <v>1988</v>
      </c>
      <c r="P816">
        <v>5</v>
      </c>
      <c r="Q816">
        <v>17</v>
      </c>
      <c r="R816">
        <v>2</v>
      </c>
      <c r="S816">
        <v>9</v>
      </c>
      <c r="T816">
        <v>8</v>
      </c>
      <c r="U816">
        <v>5</v>
      </c>
    </row>
    <row r="817" spans="1:21">
      <c r="A817">
        <v>1988</v>
      </c>
      <c r="B817">
        <v>5</v>
      </c>
      <c r="C817">
        <v>18</v>
      </c>
      <c r="D817">
        <v>5</v>
      </c>
      <c r="E817">
        <v>9</v>
      </c>
      <c r="F817">
        <v>8</v>
      </c>
      <c r="G817">
        <v>5</v>
      </c>
      <c r="O817">
        <v>1988</v>
      </c>
      <c r="P817">
        <v>5</v>
      </c>
      <c r="Q817">
        <v>18</v>
      </c>
      <c r="R817">
        <v>2</v>
      </c>
      <c r="S817">
        <v>9</v>
      </c>
      <c r="T817">
        <v>8</v>
      </c>
      <c r="U817">
        <v>5</v>
      </c>
    </row>
    <row r="818" spans="1:21">
      <c r="A818">
        <v>1988</v>
      </c>
      <c r="B818">
        <v>5</v>
      </c>
      <c r="C818">
        <v>19</v>
      </c>
      <c r="D818">
        <v>2</v>
      </c>
      <c r="E818">
        <v>9</v>
      </c>
      <c r="F818">
        <v>8</v>
      </c>
      <c r="G818">
        <v>5</v>
      </c>
      <c r="O818">
        <v>1988</v>
      </c>
      <c r="P818">
        <v>5</v>
      </c>
      <c r="Q818">
        <v>19</v>
      </c>
      <c r="R818">
        <v>2</v>
      </c>
      <c r="S818">
        <v>9</v>
      </c>
      <c r="T818">
        <v>8</v>
      </c>
      <c r="U818">
        <v>5</v>
      </c>
    </row>
    <row r="819" spans="1:21">
      <c r="A819">
        <v>1988</v>
      </c>
      <c r="B819">
        <v>5</v>
      </c>
      <c r="C819">
        <v>20</v>
      </c>
      <c r="D819">
        <v>5</v>
      </c>
      <c r="E819">
        <v>9</v>
      </c>
      <c r="F819">
        <v>8</v>
      </c>
      <c r="G819">
        <v>5</v>
      </c>
      <c r="O819">
        <v>1988</v>
      </c>
      <c r="P819">
        <v>5</v>
      </c>
      <c r="Q819">
        <v>20</v>
      </c>
      <c r="R819">
        <v>2</v>
      </c>
      <c r="S819">
        <v>9</v>
      </c>
      <c r="T819">
        <v>8</v>
      </c>
      <c r="U819">
        <v>5</v>
      </c>
    </row>
    <row r="820" spans="1:21">
      <c r="A820">
        <v>1988</v>
      </c>
      <c r="B820">
        <v>5</v>
      </c>
      <c r="C820">
        <v>21</v>
      </c>
      <c r="D820">
        <v>2</v>
      </c>
      <c r="E820">
        <v>9</v>
      </c>
      <c r="F820">
        <v>8</v>
      </c>
      <c r="G820">
        <v>5</v>
      </c>
      <c r="O820">
        <v>1988</v>
      </c>
      <c r="P820">
        <v>5</v>
      </c>
      <c r="Q820">
        <v>21</v>
      </c>
      <c r="R820">
        <v>2</v>
      </c>
      <c r="S820">
        <v>9</v>
      </c>
      <c r="T820">
        <v>8</v>
      </c>
      <c r="U820">
        <v>5</v>
      </c>
    </row>
    <row r="821" spans="1:21">
      <c r="A821">
        <v>1988</v>
      </c>
      <c r="B821">
        <v>5</v>
      </c>
      <c r="C821">
        <v>22</v>
      </c>
      <c r="D821">
        <v>2</v>
      </c>
      <c r="E821">
        <v>9</v>
      </c>
      <c r="F821">
        <v>8</v>
      </c>
      <c r="G821">
        <v>5</v>
      </c>
      <c r="O821">
        <v>1988</v>
      </c>
      <c r="P821">
        <v>5</v>
      </c>
      <c r="Q821">
        <v>22</v>
      </c>
      <c r="R821">
        <v>2</v>
      </c>
      <c r="S821">
        <v>9</v>
      </c>
      <c r="T821">
        <v>8</v>
      </c>
      <c r="U821">
        <v>5</v>
      </c>
    </row>
    <row r="822" spans="1:21">
      <c r="A822">
        <v>1988</v>
      </c>
      <c r="B822">
        <v>5</v>
      </c>
      <c r="C822">
        <v>23</v>
      </c>
      <c r="D822">
        <v>2</v>
      </c>
      <c r="E822">
        <v>9</v>
      </c>
      <c r="F822">
        <v>8</v>
      </c>
      <c r="G822">
        <v>5</v>
      </c>
      <c r="O822">
        <v>1988</v>
      </c>
      <c r="P822">
        <v>5</v>
      </c>
      <c r="Q822">
        <v>23</v>
      </c>
      <c r="R822">
        <v>2</v>
      </c>
      <c r="S822">
        <v>9</v>
      </c>
      <c r="T822">
        <v>8</v>
      </c>
      <c r="U822">
        <v>5</v>
      </c>
    </row>
    <row r="823" spans="1:21">
      <c r="A823">
        <v>1988</v>
      </c>
      <c r="B823">
        <v>5</v>
      </c>
      <c r="C823">
        <v>24</v>
      </c>
      <c r="D823">
        <v>6</v>
      </c>
      <c r="E823">
        <v>9</v>
      </c>
      <c r="F823">
        <v>8</v>
      </c>
      <c r="G823">
        <v>5</v>
      </c>
      <c r="O823">
        <v>1988</v>
      </c>
      <c r="P823">
        <v>5</v>
      </c>
      <c r="Q823">
        <v>24</v>
      </c>
      <c r="R823">
        <v>2</v>
      </c>
      <c r="S823">
        <v>9</v>
      </c>
      <c r="T823">
        <v>8</v>
      </c>
      <c r="U823">
        <v>5</v>
      </c>
    </row>
    <row r="824" spans="1:21">
      <c r="A824">
        <v>1988</v>
      </c>
      <c r="B824">
        <v>5</v>
      </c>
      <c r="C824">
        <v>25</v>
      </c>
      <c r="D824">
        <v>6</v>
      </c>
      <c r="E824">
        <v>9</v>
      </c>
      <c r="F824">
        <v>8</v>
      </c>
      <c r="G824">
        <v>5</v>
      </c>
      <c r="O824">
        <v>1988</v>
      </c>
      <c r="P824">
        <v>5</v>
      </c>
      <c r="Q824">
        <v>25</v>
      </c>
      <c r="R824">
        <v>5</v>
      </c>
      <c r="S824">
        <v>9</v>
      </c>
      <c r="T824">
        <v>8</v>
      </c>
      <c r="U824">
        <v>5</v>
      </c>
    </row>
    <row r="825" spans="1:21">
      <c r="A825">
        <v>1988</v>
      </c>
      <c r="B825">
        <v>5</v>
      </c>
      <c r="C825">
        <v>26</v>
      </c>
      <c r="D825">
        <v>6</v>
      </c>
      <c r="E825">
        <v>9</v>
      </c>
      <c r="F825">
        <v>8</v>
      </c>
      <c r="G825">
        <v>5</v>
      </c>
      <c r="O825">
        <v>1988</v>
      </c>
      <c r="P825">
        <v>5</v>
      </c>
      <c r="Q825">
        <v>26</v>
      </c>
      <c r="R825">
        <v>2</v>
      </c>
      <c r="S825">
        <v>9</v>
      </c>
      <c r="T825">
        <v>8</v>
      </c>
      <c r="U825">
        <v>5</v>
      </c>
    </row>
    <row r="826" spans="1:21">
      <c r="A826">
        <v>1988</v>
      </c>
      <c r="B826">
        <v>5</v>
      </c>
      <c r="C826">
        <v>27</v>
      </c>
      <c r="D826">
        <v>2</v>
      </c>
      <c r="E826">
        <v>9</v>
      </c>
      <c r="F826">
        <v>8</v>
      </c>
      <c r="G826">
        <v>5</v>
      </c>
      <c r="O826">
        <v>1988</v>
      </c>
      <c r="P826">
        <v>5</v>
      </c>
      <c r="Q826">
        <v>27</v>
      </c>
      <c r="R826">
        <v>5</v>
      </c>
      <c r="S826">
        <v>9</v>
      </c>
      <c r="T826">
        <v>8</v>
      </c>
      <c r="U826">
        <v>5</v>
      </c>
    </row>
    <row r="827" spans="1:21">
      <c r="A827">
        <v>1988</v>
      </c>
      <c r="B827">
        <v>5</v>
      </c>
      <c r="C827">
        <v>28</v>
      </c>
      <c r="D827">
        <v>6</v>
      </c>
      <c r="E827">
        <v>9</v>
      </c>
      <c r="F827">
        <v>8</v>
      </c>
      <c r="G827">
        <v>5</v>
      </c>
      <c r="O827">
        <v>1988</v>
      </c>
      <c r="P827">
        <v>5</v>
      </c>
      <c r="Q827">
        <v>28</v>
      </c>
      <c r="R827">
        <v>2</v>
      </c>
      <c r="S827">
        <v>9</v>
      </c>
      <c r="T827">
        <v>8</v>
      </c>
      <c r="U827">
        <v>5</v>
      </c>
    </row>
    <row r="828" spans="1:21">
      <c r="A828">
        <v>1988</v>
      </c>
      <c r="B828">
        <v>5</v>
      </c>
      <c r="C828">
        <v>29</v>
      </c>
      <c r="D828">
        <v>6</v>
      </c>
      <c r="E828">
        <v>9</v>
      </c>
      <c r="F828">
        <v>8</v>
      </c>
      <c r="G828">
        <v>5</v>
      </c>
      <c r="O828">
        <v>1988</v>
      </c>
      <c r="P828">
        <v>5</v>
      </c>
      <c r="Q828">
        <v>29</v>
      </c>
      <c r="R828">
        <v>2</v>
      </c>
      <c r="S828">
        <v>9</v>
      </c>
      <c r="T828">
        <v>8</v>
      </c>
      <c r="U828">
        <v>5</v>
      </c>
    </row>
    <row r="829" spans="1:21">
      <c r="A829">
        <v>1988</v>
      </c>
      <c r="B829">
        <v>5</v>
      </c>
      <c r="C829">
        <v>30</v>
      </c>
      <c r="D829">
        <v>6</v>
      </c>
      <c r="E829">
        <v>9</v>
      </c>
      <c r="F829">
        <v>8</v>
      </c>
      <c r="G829">
        <v>5</v>
      </c>
      <c r="O829">
        <v>1988</v>
      </c>
      <c r="P829">
        <v>5</v>
      </c>
      <c r="Q829">
        <v>30</v>
      </c>
      <c r="R829">
        <v>2</v>
      </c>
      <c r="S829">
        <v>9</v>
      </c>
      <c r="T829">
        <v>8</v>
      </c>
      <c r="U829">
        <v>5</v>
      </c>
    </row>
    <row r="830" spans="1:21">
      <c r="A830">
        <v>1988</v>
      </c>
      <c r="B830">
        <v>5</v>
      </c>
      <c r="C830">
        <v>31</v>
      </c>
      <c r="D830">
        <v>2</v>
      </c>
      <c r="E830">
        <v>9</v>
      </c>
      <c r="F830">
        <v>8</v>
      </c>
      <c r="G830">
        <v>5</v>
      </c>
      <c r="O830">
        <v>1988</v>
      </c>
      <c r="P830">
        <v>5</v>
      </c>
      <c r="Q830">
        <v>31</v>
      </c>
      <c r="R830">
        <v>6</v>
      </c>
      <c r="S830">
        <v>9</v>
      </c>
      <c r="T830">
        <v>8</v>
      </c>
      <c r="U830">
        <v>5</v>
      </c>
    </row>
    <row r="831" spans="1:21">
      <c r="A831">
        <v>1989</v>
      </c>
      <c r="B831">
        <v>3</v>
      </c>
      <c r="C831">
        <v>1</v>
      </c>
      <c r="D831">
        <v>6</v>
      </c>
      <c r="E831">
        <v>4</v>
      </c>
      <c r="F831">
        <v>6</v>
      </c>
      <c r="G831">
        <v>8</v>
      </c>
      <c r="O831">
        <v>1989</v>
      </c>
      <c r="P831">
        <v>3</v>
      </c>
      <c r="Q831">
        <v>1</v>
      </c>
      <c r="S831">
        <v>4</v>
      </c>
      <c r="T831">
        <v>6</v>
      </c>
      <c r="U831">
        <v>8</v>
      </c>
    </row>
    <row r="832" spans="1:21">
      <c r="A832">
        <v>1989</v>
      </c>
      <c r="B832">
        <v>3</v>
      </c>
      <c r="C832">
        <v>2</v>
      </c>
      <c r="D832">
        <v>6</v>
      </c>
      <c r="E832">
        <v>4</v>
      </c>
      <c r="F832">
        <v>6</v>
      </c>
      <c r="G832">
        <v>8</v>
      </c>
      <c r="O832">
        <v>1989</v>
      </c>
      <c r="P832">
        <v>3</v>
      </c>
      <c r="Q832">
        <v>2</v>
      </c>
      <c r="S832">
        <v>4</v>
      </c>
      <c r="T832">
        <v>6</v>
      </c>
      <c r="U832">
        <v>8</v>
      </c>
    </row>
    <row r="833" spans="1:21">
      <c r="A833">
        <v>1989</v>
      </c>
      <c r="B833">
        <v>3</v>
      </c>
      <c r="C833">
        <v>3</v>
      </c>
      <c r="D833">
        <v>6</v>
      </c>
      <c r="E833">
        <v>4</v>
      </c>
      <c r="F833">
        <v>6</v>
      </c>
      <c r="G833">
        <v>8</v>
      </c>
      <c r="O833">
        <v>1989</v>
      </c>
      <c r="P833">
        <v>3</v>
      </c>
      <c r="Q833">
        <v>3</v>
      </c>
      <c r="S833">
        <v>4</v>
      </c>
      <c r="T833">
        <v>6</v>
      </c>
      <c r="U833">
        <v>8</v>
      </c>
    </row>
    <row r="834" spans="1:21">
      <c r="A834">
        <v>1989</v>
      </c>
      <c r="B834">
        <v>3</v>
      </c>
      <c r="C834">
        <v>4</v>
      </c>
      <c r="D834">
        <v>6</v>
      </c>
      <c r="E834">
        <v>4</v>
      </c>
      <c r="F834">
        <v>6</v>
      </c>
      <c r="G834">
        <v>8</v>
      </c>
      <c r="O834">
        <v>1989</v>
      </c>
      <c r="P834">
        <v>3</v>
      </c>
      <c r="Q834">
        <v>4</v>
      </c>
      <c r="S834">
        <v>4</v>
      </c>
      <c r="T834">
        <v>6</v>
      </c>
      <c r="U834">
        <v>8</v>
      </c>
    </row>
    <row r="835" spans="1:21">
      <c r="A835">
        <v>1989</v>
      </c>
      <c r="B835">
        <v>3</v>
      </c>
      <c r="C835">
        <v>5</v>
      </c>
      <c r="D835">
        <v>9</v>
      </c>
      <c r="E835">
        <v>4</v>
      </c>
      <c r="F835">
        <v>6</v>
      </c>
      <c r="G835">
        <v>8</v>
      </c>
      <c r="O835">
        <v>1989</v>
      </c>
      <c r="P835">
        <v>3</v>
      </c>
      <c r="Q835">
        <v>5</v>
      </c>
      <c r="S835">
        <v>4</v>
      </c>
      <c r="T835">
        <v>6</v>
      </c>
      <c r="U835">
        <v>8</v>
      </c>
    </row>
    <row r="836" spans="1:21">
      <c r="A836">
        <v>1989</v>
      </c>
      <c r="B836">
        <v>3</v>
      </c>
      <c r="C836">
        <v>6</v>
      </c>
      <c r="D836">
        <v>9</v>
      </c>
      <c r="E836">
        <v>4</v>
      </c>
      <c r="F836">
        <v>6</v>
      </c>
      <c r="G836">
        <v>8</v>
      </c>
      <c r="O836">
        <v>1989</v>
      </c>
      <c r="P836">
        <v>3</v>
      </c>
      <c r="Q836">
        <v>6</v>
      </c>
      <c r="S836">
        <v>4</v>
      </c>
      <c r="T836">
        <v>6</v>
      </c>
      <c r="U836">
        <v>8</v>
      </c>
    </row>
    <row r="837" spans="1:21">
      <c r="A837">
        <v>1989</v>
      </c>
      <c r="B837">
        <v>3</v>
      </c>
      <c r="C837">
        <v>7</v>
      </c>
      <c r="D837">
        <v>9</v>
      </c>
      <c r="E837">
        <v>4</v>
      </c>
      <c r="F837">
        <v>7</v>
      </c>
      <c r="G837">
        <v>8</v>
      </c>
      <c r="O837">
        <v>1989</v>
      </c>
      <c r="P837">
        <v>3</v>
      </c>
      <c r="Q837">
        <v>7</v>
      </c>
      <c r="S837">
        <v>4</v>
      </c>
      <c r="T837">
        <v>7</v>
      </c>
      <c r="U837">
        <v>8</v>
      </c>
    </row>
    <row r="838" spans="1:21">
      <c r="A838">
        <v>1989</v>
      </c>
      <c r="B838">
        <v>3</v>
      </c>
      <c r="C838">
        <v>8</v>
      </c>
      <c r="D838">
        <v>6</v>
      </c>
      <c r="E838">
        <v>2</v>
      </c>
      <c r="F838">
        <v>7</v>
      </c>
      <c r="G838">
        <v>8</v>
      </c>
      <c r="O838">
        <v>1989</v>
      </c>
      <c r="P838">
        <v>3</v>
      </c>
      <c r="Q838">
        <v>8</v>
      </c>
      <c r="R838">
        <v>6</v>
      </c>
      <c r="S838">
        <v>2</v>
      </c>
      <c r="T838">
        <v>7</v>
      </c>
      <c r="U838">
        <v>8</v>
      </c>
    </row>
    <row r="839" spans="1:21">
      <c r="A839">
        <v>1989</v>
      </c>
      <c r="B839">
        <v>3</v>
      </c>
      <c r="C839">
        <v>9</v>
      </c>
      <c r="D839">
        <v>6</v>
      </c>
      <c r="E839">
        <v>2</v>
      </c>
      <c r="F839">
        <v>7</v>
      </c>
      <c r="G839">
        <v>8</v>
      </c>
      <c r="O839">
        <v>1989</v>
      </c>
      <c r="P839">
        <v>3</v>
      </c>
      <c r="Q839">
        <v>9</v>
      </c>
      <c r="R839">
        <v>6</v>
      </c>
      <c r="S839">
        <v>2</v>
      </c>
      <c r="T839">
        <v>7</v>
      </c>
      <c r="U839">
        <v>8</v>
      </c>
    </row>
    <row r="840" spans="1:21">
      <c r="A840">
        <v>1989</v>
      </c>
      <c r="B840">
        <v>3</v>
      </c>
      <c r="C840">
        <v>10</v>
      </c>
      <c r="D840">
        <v>6</v>
      </c>
      <c r="E840">
        <v>7</v>
      </c>
      <c r="F840">
        <v>7</v>
      </c>
      <c r="G840">
        <v>8</v>
      </c>
      <c r="O840">
        <v>1989</v>
      </c>
      <c r="P840">
        <v>3</v>
      </c>
      <c r="Q840">
        <v>10</v>
      </c>
      <c r="R840">
        <v>6</v>
      </c>
      <c r="S840">
        <v>7</v>
      </c>
      <c r="T840">
        <v>7</v>
      </c>
      <c r="U840">
        <v>8</v>
      </c>
    </row>
    <row r="841" spans="1:21">
      <c r="A841">
        <v>1989</v>
      </c>
      <c r="B841">
        <v>3</v>
      </c>
      <c r="C841">
        <v>11</v>
      </c>
      <c r="D841">
        <v>6</v>
      </c>
      <c r="E841">
        <v>7</v>
      </c>
      <c r="F841">
        <v>7</v>
      </c>
      <c r="G841">
        <v>8</v>
      </c>
      <c r="O841">
        <v>1989</v>
      </c>
      <c r="P841">
        <v>3</v>
      </c>
      <c r="Q841">
        <v>11</v>
      </c>
      <c r="R841">
        <v>6</v>
      </c>
      <c r="S841">
        <v>7</v>
      </c>
      <c r="T841">
        <v>7</v>
      </c>
      <c r="U841">
        <v>8</v>
      </c>
    </row>
    <row r="842" spans="1:21">
      <c r="A842">
        <v>1989</v>
      </c>
      <c r="B842">
        <v>3</v>
      </c>
      <c r="C842">
        <v>12</v>
      </c>
      <c r="D842">
        <v>6</v>
      </c>
      <c r="E842">
        <v>3</v>
      </c>
      <c r="F842">
        <v>7</v>
      </c>
      <c r="G842">
        <v>8</v>
      </c>
      <c r="O842">
        <v>1989</v>
      </c>
      <c r="P842">
        <v>3</v>
      </c>
      <c r="Q842">
        <v>12</v>
      </c>
      <c r="R842">
        <v>9</v>
      </c>
      <c r="S842">
        <v>3</v>
      </c>
      <c r="T842">
        <v>7</v>
      </c>
      <c r="U842">
        <v>8</v>
      </c>
    </row>
    <row r="843" spans="1:21">
      <c r="A843">
        <v>1989</v>
      </c>
      <c r="B843">
        <v>3</v>
      </c>
      <c r="C843">
        <v>13</v>
      </c>
      <c r="D843">
        <v>7</v>
      </c>
      <c r="E843">
        <v>3</v>
      </c>
      <c r="F843">
        <v>7</v>
      </c>
      <c r="G843">
        <v>8</v>
      </c>
      <c r="O843">
        <v>1989</v>
      </c>
      <c r="P843">
        <v>3</v>
      </c>
      <c r="Q843">
        <v>13</v>
      </c>
      <c r="R843">
        <v>9</v>
      </c>
      <c r="S843">
        <v>3</v>
      </c>
      <c r="T843">
        <v>7</v>
      </c>
      <c r="U843">
        <v>8</v>
      </c>
    </row>
    <row r="844" spans="1:21">
      <c r="A844">
        <v>1989</v>
      </c>
      <c r="B844">
        <v>3</v>
      </c>
      <c r="C844">
        <v>14</v>
      </c>
      <c r="D844">
        <v>7</v>
      </c>
      <c r="E844">
        <v>3</v>
      </c>
      <c r="F844">
        <v>7</v>
      </c>
      <c r="G844">
        <v>8</v>
      </c>
      <c r="O844">
        <v>1989</v>
      </c>
      <c r="P844">
        <v>3</v>
      </c>
      <c r="Q844">
        <v>14</v>
      </c>
      <c r="R844">
        <v>9</v>
      </c>
      <c r="S844">
        <v>3</v>
      </c>
      <c r="T844">
        <v>7</v>
      </c>
      <c r="U844">
        <v>8</v>
      </c>
    </row>
    <row r="845" spans="1:21">
      <c r="A845">
        <v>1989</v>
      </c>
      <c r="B845">
        <v>3</v>
      </c>
      <c r="C845">
        <v>15</v>
      </c>
      <c r="D845">
        <v>3</v>
      </c>
      <c r="E845">
        <v>7</v>
      </c>
      <c r="F845">
        <v>7</v>
      </c>
      <c r="G845">
        <v>7</v>
      </c>
      <c r="O845">
        <v>1989</v>
      </c>
      <c r="P845">
        <v>3</v>
      </c>
      <c r="Q845">
        <v>15</v>
      </c>
      <c r="R845">
        <v>6</v>
      </c>
      <c r="S845">
        <v>7</v>
      </c>
      <c r="T845">
        <v>7</v>
      </c>
      <c r="U845">
        <v>7</v>
      </c>
    </row>
    <row r="846" spans="1:21">
      <c r="A846">
        <v>1989</v>
      </c>
      <c r="B846">
        <v>3</v>
      </c>
      <c r="C846">
        <v>16</v>
      </c>
      <c r="D846">
        <v>3</v>
      </c>
      <c r="E846">
        <v>7</v>
      </c>
      <c r="F846">
        <v>7</v>
      </c>
      <c r="G846">
        <v>7</v>
      </c>
      <c r="O846">
        <v>1989</v>
      </c>
      <c r="P846">
        <v>3</v>
      </c>
      <c r="Q846">
        <v>16</v>
      </c>
      <c r="R846">
        <v>6</v>
      </c>
      <c r="S846">
        <v>7</v>
      </c>
      <c r="T846">
        <v>7</v>
      </c>
      <c r="U846">
        <v>7</v>
      </c>
    </row>
    <row r="847" spans="1:21">
      <c r="A847">
        <v>1989</v>
      </c>
      <c r="B847">
        <v>3</v>
      </c>
      <c r="C847">
        <v>17</v>
      </c>
      <c r="D847">
        <v>3</v>
      </c>
      <c r="E847">
        <v>7</v>
      </c>
      <c r="F847">
        <v>7</v>
      </c>
      <c r="G847">
        <v>7</v>
      </c>
      <c r="O847">
        <v>1989</v>
      </c>
      <c r="P847">
        <v>3</v>
      </c>
      <c r="Q847">
        <v>17</v>
      </c>
      <c r="R847">
        <v>6</v>
      </c>
      <c r="S847">
        <v>7</v>
      </c>
      <c r="T847">
        <v>7</v>
      </c>
      <c r="U847">
        <v>7</v>
      </c>
    </row>
    <row r="848" spans="1:21">
      <c r="A848">
        <v>1989</v>
      </c>
      <c r="B848">
        <v>3</v>
      </c>
      <c r="C848">
        <v>18</v>
      </c>
      <c r="D848">
        <v>11</v>
      </c>
      <c r="E848">
        <v>1</v>
      </c>
      <c r="F848">
        <v>7</v>
      </c>
      <c r="G848">
        <v>7</v>
      </c>
      <c r="O848">
        <v>1989</v>
      </c>
      <c r="P848">
        <v>3</v>
      </c>
      <c r="Q848">
        <v>18</v>
      </c>
      <c r="R848">
        <v>6</v>
      </c>
      <c r="S848">
        <v>1</v>
      </c>
      <c r="T848">
        <v>7</v>
      </c>
      <c r="U848">
        <v>7</v>
      </c>
    </row>
    <row r="849" spans="1:21">
      <c r="A849">
        <v>1989</v>
      </c>
      <c r="B849">
        <v>3</v>
      </c>
      <c r="C849">
        <v>19</v>
      </c>
      <c r="D849">
        <v>11</v>
      </c>
      <c r="E849">
        <v>1</v>
      </c>
      <c r="F849">
        <v>5</v>
      </c>
      <c r="G849">
        <v>7</v>
      </c>
      <c r="O849">
        <v>1989</v>
      </c>
      <c r="P849">
        <v>3</v>
      </c>
      <c r="Q849">
        <v>19</v>
      </c>
      <c r="R849">
        <v>6</v>
      </c>
      <c r="S849">
        <v>1</v>
      </c>
      <c r="T849">
        <v>5</v>
      </c>
      <c r="U849">
        <v>7</v>
      </c>
    </row>
    <row r="850" spans="1:21">
      <c r="A850">
        <v>1989</v>
      </c>
      <c r="B850">
        <v>3</v>
      </c>
      <c r="C850">
        <v>20</v>
      </c>
      <c r="D850">
        <v>8</v>
      </c>
      <c r="E850">
        <v>1</v>
      </c>
      <c r="F850">
        <v>5</v>
      </c>
      <c r="G850">
        <v>7</v>
      </c>
      <c r="O850">
        <v>1989</v>
      </c>
      <c r="P850">
        <v>3</v>
      </c>
      <c r="Q850">
        <v>20</v>
      </c>
      <c r="R850">
        <v>7</v>
      </c>
      <c r="S850">
        <v>1</v>
      </c>
      <c r="T850">
        <v>5</v>
      </c>
      <c r="U850">
        <v>7</v>
      </c>
    </row>
    <row r="851" spans="1:21">
      <c r="A851">
        <v>1989</v>
      </c>
      <c r="B851">
        <v>3</v>
      </c>
      <c r="C851">
        <v>21</v>
      </c>
      <c r="D851">
        <v>9</v>
      </c>
      <c r="E851">
        <v>7</v>
      </c>
      <c r="F851">
        <v>7</v>
      </c>
      <c r="G851">
        <v>7</v>
      </c>
      <c r="O851">
        <v>1989</v>
      </c>
      <c r="P851">
        <v>3</v>
      </c>
      <c r="Q851">
        <v>21</v>
      </c>
      <c r="R851">
        <v>7</v>
      </c>
      <c r="S851">
        <v>7</v>
      </c>
      <c r="T851">
        <v>7</v>
      </c>
      <c r="U851">
        <v>7</v>
      </c>
    </row>
    <row r="852" spans="1:21">
      <c r="A852">
        <v>1989</v>
      </c>
      <c r="B852">
        <v>3</v>
      </c>
      <c r="C852">
        <v>22</v>
      </c>
      <c r="D852">
        <v>11</v>
      </c>
      <c r="E852">
        <v>2</v>
      </c>
      <c r="F852">
        <v>7</v>
      </c>
      <c r="G852">
        <v>7</v>
      </c>
      <c r="O852">
        <v>1989</v>
      </c>
      <c r="P852">
        <v>3</v>
      </c>
      <c r="Q852">
        <v>22</v>
      </c>
      <c r="R852">
        <v>3</v>
      </c>
      <c r="S852">
        <v>2</v>
      </c>
      <c r="T852">
        <v>7</v>
      </c>
      <c r="U852">
        <v>7</v>
      </c>
    </row>
    <row r="853" spans="1:21">
      <c r="A853">
        <v>1989</v>
      </c>
      <c r="B853">
        <v>3</v>
      </c>
      <c r="C853">
        <v>23</v>
      </c>
      <c r="D853">
        <v>9</v>
      </c>
      <c r="E853">
        <v>3</v>
      </c>
      <c r="F853">
        <v>7</v>
      </c>
      <c r="G853">
        <v>7</v>
      </c>
      <c r="O853">
        <v>1989</v>
      </c>
      <c r="P853">
        <v>3</v>
      </c>
      <c r="Q853">
        <v>23</v>
      </c>
      <c r="R853">
        <v>3</v>
      </c>
      <c r="S853">
        <v>3</v>
      </c>
      <c r="T853">
        <v>7</v>
      </c>
      <c r="U853">
        <v>7</v>
      </c>
    </row>
    <row r="854" spans="1:21">
      <c r="A854">
        <v>1989</v>
      </c>
      <c r="B854">
        <v>3</v>
      </c>
      <c r="C854">
        <v>24</v>
      </c>
      <c r="D854">
        <v>1</v>
      </c>
      <c r="E854">
        <v>3</v>
      </c>
      <c r="F854">
        <v>6</v>
      </c>
      <c r="G854">
        <v>7</v>
      </c>
      <c r="O854">
        <v>1989</v>
      </c>
      <c r="P854">
        <v>3</v>
      </c>
      <c r="Q854">
        <v>24</v>
      </c>
      <c r="R854">
        <v>3</v>
      </c>
      <c r="S854">
        <v>3</v>
      </c>
      <c r="T854">
        <v>6</v>
      </c>
      <c r="U854">
        <v>7</v>
      </c>
    </row>
    <row r="855" spans="1:21">
      <c r="A855">
        <v>1989</v>
      </c>
      <c r="B855">
        <v>3</v>
      </c>
      <c r="C855">
        <v>25</v>
      </c>
      <c r="D855">
        <v>11</v>
      </c>
      <c r="E855">
        <v>3</v>
      </c>
      <c r="F855">
        <v>6</v>
      </c>
      <c r="G855">
        <v>7</v>
      </c>
      <c r="O855">
        <v>1989</v>
      </c>
      <c r="P855">
        <v>3</v>
      </c>
      <c r="Q855">
        <v>25</v>
      </c>
      <c r="R855">
        <v>11</v>
      </c>
      <c r="S855">
        <v>3</v>
      </c>
      <c r="T855">
        <v>6</v>
      </c>
      <c r="U855">
        <v>7</v>
      </c>
    </row>
    <row r="856" spans="1:21">
      <c r="A856">
        <v>1989</v>
      </c>
      <c r="B856">
        <v>3</v>
      </c>
      <c r="C856">
        <v>26</v>
      </c>
      <c r="D856">
        <v>8</v>
      </c>
      <c r="E856">
        <v>3</v>
      </c>
      <c r="F856">
        <v>6</v>
      </c>
      <c r="G856">
        <v>7</v>
      </c>
      <c r="O856">
        <v>1989</v>
      </c>
      <c r="P856">
        <v>3</v>
      </c>
      <c r="Q856">
        <v>26</v>
      </c>
      <c r="R856">
        <v>11</v>
      </c>
      <c r="S856">
        <v>3</v>
      </c>
      <c r="T856">
        <v>6</v>
      </c>
      <c r="U856">
        <v>7</v>
      </c>
    </row>
    <row r="857" spans="1:21">
      <c r="A857">
        <v>1989</v>
      </c>
      <c r="B857">
        <v>3</v>
      </c>
      <c r="C857">
        <v>27</v>
      </c>
      <c r="D857">
        <v>8</v>
      </c>
      <c r="E857">
        <v>3</v>
      </c>
      <c r="F857">
        <v>6</v>
      </c>
      <c r="G857">
        <v>7</v>
      </c>
      <c r="O857">
        <v>1989</v>
      </c>
      <c r="P857">
        <v>3</v>
      </c>
      <c r="Q857">
        <v>27</v>
      </c>
      <c r="R857">
        <v>8</v>
      </c>
      <c r="S857">
        <v>3</v>
      </c>
      <c r="T857">
        <v>6</v>
      </c>
      <c r="U857">
        <v>7</v>
      </c>
    </row>
    <row r="858" spans="1:21">
      <c r="A858">
        <v>1989</v>
      </c>
      <c r="B858">
        <v>3</v>
      </c>
      <c r="C858">
        <v>28</v>
      </c>
      <c r="D858">
        <v>11</v>
      </c>
      <c r="E858">
        <v>7</v>
      </c>
      <c r="F858">
        <v>6</v>
      </c>
      <c r="G858">
        <v>4</v>
      </c>
      <c r="O858">
        <v>1989</v>
      </c>
      <c r="P858">
        <v>3</v>
      </c>
      <c r="Q858">
        <v>28</v>
      </c>
      <c r="R858">
        <v>9</v>
      </c>
      <c r="S858">
        <v>7</v>
      </c>
      <c r="T858">
        <v>6</v>
      </c>
      <c r="U858">
        <v>4</v>
      </c>
    </row>
    <row r="859" spans="1:21">
      <c r="A859">
        <v>1989</v>
      </c>
      <c r="B859">
        <v>3</v>
      </c>
      <c r="C859">
        <v>29</v>
      </c>
      <c r="D859">
        <v>1</v>
      </c>
      <c r="E859">
        <v>7</v>
      </c>
      <c r="F859">
        <v>3</v>
      </c>
      <c r="G859">
        <v>4</v>
      </c>
      <c r="O859">
        <v>1989</v>
      </c>
      <c r="P859">
        <v>3</v>
      </c>
      <c r="Q859">
        <v>29</v>
      </c>
      <c r="R859">
        <v>11</v>
      </c>
      <c r="S859">
        <v>7</v>
      </c>
      <c r="T859">
        <v>3</v>
      </c>
      <c r="U859">
        <v>4</v>
      </c>
    </row>
    <row r="860" spans="1:21">
      <c r="A860">
        <v>1989</v>
      </c>
      <c r="B860">
        <v>3</v>
      </c>
      <c r="C860">
        <v>30</v>
      </c>
      <c r="D860">
        <v>1</v>
      </c>
      <c r="E860">
        <v>7</v>
      </c>
      <c r="F860">
        <v>6</v>
      </c>
      <c r="G860">
        <v>4</v>
      </c>
      <c r="O860">
        <v>1989</v>
      </c>
      <c r="P860">
        <v>3</v>
      </c>
      <c r="Q860">
        <v>30</v>
      </c>
      <c r="R860">
        <v>9</v>
      </c>
      <c r="S860">
        <v>7</v>
      </c>
      <c r="T860">
        <v>6</v>
      </c>
      <c r="U860">
        <v>4</v>
      </c>
    </row>
    <row r="861" spans="1:21">
      <c r="A861">
        <v>1989</v>
      </c>
      <c r="B861">
        <v>3</v>
      </c>
      <c r="C861">
        <v>31</v>
      </c>
      <c r="D861">
        <v>9</v>
      </c>
      <c r="E861">
        <v>4</v>
      </c>
      <c r="F861">
        <v>6</v>
      </c>
      <c r="G861">
        <v>4</v>
      </c>
      <c r="O861">
        <v>1989</v>
      </c>
      <c r="P861">
        <v>3</v>
      </c>
      <c r="Q861">
        <v>31</v>
      </c>
      <c r="R861">
        <v>1</v>
      </c>
      <c r="S861">
        <v>4</v>
      </c>
      <c r="T861">
        <v>6</v>
      </c>
      <c r="U861">
        <v>4</v>
      </c>
    </row>
    <row r="862" spans="1:21">
      <c r="A862">
        <v>1989</v>
      </c>
      <c r="B862">
        <v>4</v>
      </c>
      <c r="C862">
        <v>1</v>
      </c>
      <c r="D862">
        <v>8</v>
      </c>
      <c r="E862">
        <v>4</v>
      </c>
      <c r="F862">
        <v>6</v>
      </c>
      <c r="G862">
        <v>4</v>
      </c>
      <c r="O862">
        <v>1989</v>
      </c>
      <c r="P862">
        <v>4</v>
      </c>
      <c r="Q862">
        <v>1</v>
      </c>
      <c r="R862">
        <v>11</v>
      </c>
      <c r="S862">
        <v>4</v>
      </c>
      <c r="T862">
        <v>6</v>
      </c>
      <c r="U862">
        <v>4</v>
      </c>
    </row>
    <row r="863" spans="1:21">
      <c r="A863">
        <v>1989</v>
      </c>
      <c r="B863">
        <v>4</v>
      </c>
      <c r="C863">
        <v>2</v>
      </c>
      <c r="D863">
        <v>11</v>
      </c>
      <c r="E863">
        <v>2</v>
      </c>
      <c r="F863">
        <v>6</v>
      </c>
      <c r="G863">
        <v>4</v>
      </c>
      <c r="O863">
        <v>1989</v>
      </c>
      <c r="P863">
        <v>4</v>
      </c>
      <c r="Q863">
        <v>2</v>
      </c>
      <c r="R863">
        <v>8</v>
      </c>
      <c r="S863">
        <v>2</v>
      </c>
      <c r="T863">
        <v>6</v>
      </c>
      <c r="U863">
        <v>4</v>
      </c>
    </row>
    <row r="864" spans="1:21">
      <c r="A864">
        <v>1989</v>
      </c>
      <c r="B864">
        <v>4</v>
      </c>
      <c r="C864">
        <v>3</v>
      </c>
      <c r="D864">
        <v>3</v>
      </c>
      <c r="E864">
        <v>2</v>
      </c>
      <c r="F864">
        <v>5</v>
      </c>
      <c r="G864">
        <v>4</v>
      </c>
      <c r="O864">
        <v>1989</v>
      </c>
      <c r="P864">
        <v>4</v>
      </c>
      <c r="Q864">
        <v>3</v>
      </c>
      <c r="R864">
        <v>8</v>
      </c>
      <c r="S864">
        <v>2</v>
      </c>
      <c r="T864">
        <v>5</v>
      </c>
      <c r="U864">
        <v>4</v>
      </c>
    </row>
    <row r="865" spans="1:21">
      <c r="A865">
        <v>1989</v>
      </c>
      <c r="B865">
        <v>4</v>
      </c>
      <c r="C865">
        <v>4</v>
      </c>
      <c r="D865">
        <v>3</v>
      </c>
      <c r="E865">
        <v>2</v>
      </c>
      <c r="F865">
        <v>5</v>
      </c>
      <c r="G865">
        <v>4</v>
      </c>
      <c r="O865">
        <v>1989</v>
      </c>
      <c r="P865">
        <v>4</v>
      </c>
      <c r="Q865">
        <v>4</v>
      </c>
      <c r="R865">
        <v>11</v>
      </c>
      <c r="S865">
        <v>2</v>
      </c>
      <c r="T865">
        <v>5</v>
      </c>
      <c r="U865">
        <v>4</v>
      </c>
    </row>
    <row r="866" spans="1:21">
      <c r="A866">
        <v>1989</v>
      </c>
      <c r="B866">
        <v>4</v>
      </c>
      <c r="C866">
        <v>5</v>
      </c>
      <c r="D866">
        <v>11</v>
      </c>
      <c r="E866">
        <v>3</v>
      </c>
      <c r="F866">
        <v>5</v>
      </c>
      <c r="G866">
        <v>4</v>
      </c>
      <c r="O866">
        <v>1989</v>
      </c>
      <c r="P866">
        <v>4</v>
      </c>
      <c r="Q866">
        <v>5</v>
      </c>
      <c r="R866">
        <v>1</v>
      </c>
      <c r="S866">
        <v>3</v>
      </c>
      <c r="T866">
        <v>5</v>
      </c>
      <c r="U866">
        <v>4</v>
      </c>
    </row>
    <row r="867" spans="1:21">
      <c r="A867">
        <v>1989</v>
      </c>
      <c r="B867">
        <v>4</v>
      </c>
      <c r="C867">
        <v>6</v>
      </c>
      <c r="D867">
        <v>11</v>
      </c>
      <c r="E867">
        <v>1</v>
      </c>
      <c r="F867">
        <v>5</v>
      </c>
      <c r="G867">
        <v>4</v>
      </c>
      <c r="O867">
        <v>1989</v>
      </c>
      <c r="P867">
        <v>4</v>
      </c>
      <c r="Q867">
        <v>6</v>
      </c>
      <c r="R867">
        <v>1</v>
      </c>
      <c r="S867">
        <v>1</v>
      </c>
      <c r="T867">
        <v>5</v>
      </c>
      <c r="U867">
        <v>4</v>
      </c>
    </row>
    <row r="868" spans="1:21">
      <c r="A868">
        <v>1989</v>
      </c>
      <c r="B868">
        <v>4</v>
      </c>
      <c r="C868">
        <v>7</v>
      </c>
      <c r="D868">
        <v>11</v>
      </c>
      <c r="E868">
        <v>1</v>
      </c>
      <c r="F868">
        <v>5</v>
      </c>
      <c r="G868">
        <v>4</v>
      </c>
      <c r="O868">
        <v>1989</v>
      </c>
      <c r="P868">
        <v>4</v>
      </c>
      <c r="Q868">
        <v>7</v>
      </c>
      <c r="R868">
        <v>9</v>
      </c>
      <c r="S868">
        <v>1</v>
      </c>
      <c r="T868">
        <v>5</v>
      </c>
      <c r="U868">
        <v>4</v>
      </c>
    </row>
    <row r="869" spans="1:21">
      <c r="A869">
        <v>1989</v>
      </c>
      <c r="B869">
        <v>4</v>
      </c>
      <c r="C869">
        <v>8</v>
      </c>
      <c r="D869">
        <v>11</v>
      </c>
      <c r="E869">
        <v>3</v>
      </c>
      <c r="F869">
        <v>5</v>
      </c>
      <c r="G869">
        <v>4</v>
      </c>
      <c r="O869">
        <v>1989</v>
      </c>
      <c r="P869">
        <v>4</v>
      </c>
      <c r="Q869">
        <v>8</v>
      </c>
      <c r="R869">
        <v>8</v>
      </c>
      <c r="S869">
        <v>3</v>
      </c>
      <c r="T869">
        <v>5</v>
      </c>
      <c r="U869">
        <v>4</v>
      </c>
    </row>
    <row r="870" spans="1:21">
      <c r="A870">
        <v>1989</v>
      </c>
      <c r="B870">
        <v>4</v>
      </c>
      <c r="C870">
        <v>9</v>
      </c>
      <c r="D870">
        <v>11</v>
      </c>
      <c r="E870">
        <v>2</v>
      </c>
      <c r="F870">
        <v>5</v>
      </c>
      <c r="G870">
        <v>6</v>
      </c>
      <c r="O870">
        <v>1989</v>
      </c>
      <c r="P870">
        <v>4</v>
      </c>
      <c r="Q870">
        <v>9</v>
      </c>
      <c r="R870">
        <v>11</v>
      </c>
      <c r="S870">
        <v>2</v>
      </c>
      <c r="T870">
        <v>5</v>
      </c>
      <c r="U870">
        <v>6</v>
      </c>
    </row>
    <row r="871" spans="1:21">
      <c r="A871">
        <v>1989</v>
      </c>
      <c r="B871">
        <v>4</v>
      </c>
      <c r="C871">
        <v>10</v>
      </c>
      <c r="D871">
        <v>9</v>
      </c>
      <c r="E871">
        <v>2</v>
      </c>
      <c r="F871">
        <v>5</v>
      </c>
      <c r="G871">
        <v>6</v>
      </c>
      <c r="O871">
        <v>1989</v>
      </c>
      <c r="P871">
        <v>4</v>
      </c>
      <c r="Q871">
        <v>10</v>
      </c>
      <c r="R871">
        <v>3</v>
      </c>
      <c r="S871">
        <v>2</v>
      </c>
      <c r="T871">
        <v>5</v>
      </c>
      <c r="U871">
        <v>6</v>
      </c>
    </row>
    <row r="872" spans="1:21">
      <c r="A872">
        <v>1989</v>
      </c>
      <c r="B872">
        <v>4</v>
      </c>
      <c r="C872">
        <v>11</v>
      </c>
      <c r="D872">
        <v>9</v>
      </c>
      <c r="E872">
        <v>3</v>
      </c>
      <c r="F872">
        <v>5</v>
      </c>
      <c r="G872">
        <v>6</v>
      </c>
      <c r="O872">
        <v>1989</v>
      </c>
      <c r="P872">
        <v>4</v>
      </c>
      <c r="Q872">
        <v>11</v>
      </c>
      <c r="R872">
        <v>3</v>
      </c>
      <c r="S872">
        <v>3</v>
      </c>
      <c r="T872">
        <v>5</v>
      </c>
      <c r="U872">
        <v>6</v>
      </c>
    </row>
    <row r="873" spans="1:21">
      <c r="A873">
        <v>1989</v>
      </c>
      <c r="B873">
        <v>4</v>
      </c>
      <c r="C873">
        <v>12</v>
      </c>
      <c r="D873">
        <v>9</v>
      </c>
      <c r="E873">
        <v>8</v>
      </c>
      <c r="F873">
        <v>9</v>
      </c>
      <c r="G873">
        <v>6</v>
      </c>
      <c r="O873">
        <v>1989</v>
      </c>
      <c r="P873">
        <v>4</v>
      </c>
      <c r="Q873">
        <v>12</v>
      </c>
      <c r="R873">
        <v>11</v>
      </c>
      <c r="S873">
        <v>8</v>
      </c>
      <c r="T873">
        <v>9</v>
      </c>
      <c r="U873">
        <v>6</v>
      </c>
    </row>
    <row r="874" spans="1:21">
      <c r="A874">
        <v>1989</v>
      </c>
      <c r="B874">
        <v>4</v>
      </c>
      <c r="C874">
        <v>13</v>
      </c>
      <c r="D874">
        <v>9</v>
      </c>
      <c r="E874">
        <v>8</v>
      </c>
      <c r="F874">
        <v>9</v>
      </c>
      <c r="G874">
        <v>6</v>
      </c>
      <c r="O874">
        <v>1989</v>
      </c>
      <c r="P874">
        <v>4</v>
      </c>
      <c r="Q874">
        <v>13</v>
      </c>
      <c r="R874">
        <v>11</v>
      </c>
      <c r="S874">
        <v>8</v>
      </c>
      <c r="T874">
        <v>9</v>
      </c>
      <c r="U874">
        <v>6</v>
      </c>
    </row>
    <row r="875" spans="1:21">
      <c r="A875">
        <v>1989</v>
      </c>
      <c r="B875">
        <v>4</v>
      </c>
      <c r="C875">
        <v>14</v>
      </c>
      <c r="D875">
        <v>6</v>
      </c>
      <c r="E875">
        <v>8</v>
      </c>
      <c r="F875">
        <v>9</v>
      </c>
      <c r="G875">
        <v>6</v>
      </c>
      <c r="O875">
        <v>1989</v>
      </c>
      <c r="P875">
        <v>4</v>
      </c>
      <c r="Q875">
        <v>14</v>
      </c>
      <c r="R875">
        <v>11</v>
      </c>
      <c r="S875">
        <v>8</v>
      </c>
      <c r="T875">
        <v>9</v>
      </c>
      <c r="U875">
        <v>6</v>
      </c>
    </row>
    <row r="876" spans="1:21">
      <c r="A876">
        <v>1989</v>
      </c>
      <c r="B876">
        <v>4</v>
      </c>
      <c r="C876">
        <v>15</v>
      </c>
      <c r="D876">
        <v>6</v>
      </c>
      <c r="E876">
        <v>8</v>
      </c>
      <c r="F876">
        <v>9</v>
      </c>
      <c r="G876">
        <v>6</v>
      </c>
      <c r="O876">
        <v>1989</v>
      </c>
      <c r="P876">
        <v>4</v>
      </c>
      <c r="Q876">
        <v>15</v>
      </c>
      <c r="R876">
        <v>11</v>
      </c>
      <c r="S876">
        <v>8</v>
      </c>
      <c r="T876">
        <v>9</v>
      </c>
      <c r="U876">
        <v>6</v>
      </c>
    </row>
    <row r="877" spans="1:21">
      <c r="A877">
        <v>1989</v>
      </c>
      <c r="B877">
        <v>4</v>
      </c>
      <c r="C877">
        <v>16</v>
      </c>
      <c r="D877">
        <v>6</v>
      </c>
      <c r="E877">
        <v>8</v>
      </c>
      <c r="F877">
        <v>9</v>
      </c>
      <c r="G877">
        <v>6</v>
      </c>
      <c r="O877">
        <v>1989</v>
      </c>
      <c r="P877">
        <v>4</v>
      </c>
      <c r="Q877">
        <v>16</v>
      </c>
      <c r="R877">
        <v>11</v>
      </c>
      <c r="S877">
        <v>8</v>
      </c>
      <c r="T877">
        <v>9</v>
      </c>
      <c r="U877">
        <v>6</v>
      </c>
    </row>
    <row r="878" spans="1:21">
      <c r="A878">
        <v>1989</v>
      </c>
      <c r="B878">
        <v>4</v>
      </c>
      <c r="C878">
        <v>17</v>
      </c>
      <c r="D878">
        <v>6</v>
      </c>
      <c r="E878">
        <v>6</v>
      </c>
      <c r="F878">
        <v>9</v>
      </c>
      <c r="G878">
        <v>6</v>
      </c>
      <c r="O878">
        <v>1989</v>
      </c>
      <c r="P878">
        <v>4</v>
      </c>
      <c r="Q878">
        <v>17</v>
      </c>
      <c r="R878">
        <v>9</v>
      </c>
      <c r="S878">
        <v>6</v>
      </c>
      <c r="T878">
        <v>9</v>
      </c>
      <c r="U878">
        <v>6</v>
      </c>
    </row>
    <row r="879" spans="1:21">
      <c r="A879">
        <v>1989</v>
      </c>
      <c r="B879">
        <v>4</v>
      </c>
      <c r="C879">
        <v>18</v>
      </c>
      <c r="D879">
        <v>6</v>
      </c>
      <c r="E879">
        <v>6</v>
      </c>
      <c r="F879">
        <v>9</v>
      </c>
      <c r="G879">
        <v>6</v>
      </c>
      <c r="O879">
        <v>1989</v>
      </c>
      <c r="P879">
        <v>4</v>
      </c>
      <c r="Q879">
        <v>18</v>
      </c>
      <c r="R879">
        <v>9</v>
      </c>
      <c r="S879">
        <v>6</v>
      </c>
      <c r="T879">
        <v>9</v>
      </c>
      <c r="U879">
        <v>6</v>
      </c>
    </row>
    <row r="880" spans="1:21">
      <c r="A880">
        <v>1989</v>
      </c>
      <c r="B880">
        <v>4</v>
      </c>
      <c r="C880">
        <v>19</v>
      </c>
      <c r="D880">
        <v>6</v>
      </c>
      <c r="E880">
        <v>6</v>
      </c>
      <c r="F880">
        <v>9</v>
      </c>
      <c r="G880">
        <v>6</v>
      </c>
      <c r="O880">
        <v>1989</v>
      </c>
      <c r="P880">
        <v>4</v>
      </c>
      <c r="Q880">
        <v>19</v>
      </c>
      <c r="R880">
        <v>9</v>
      </c>
      <c r="S880">
        <v>6</v>
      </c>
      <c r="T880">
        <v>9</v>
      </c>
      <c r="U880">
        <v>6</v>
      </c>
    </row>
    <row r="881" spans="1:21">
      <c r="A881">
        <v>1989</v>
      </c>
      <c r="B881">
        <v>4</v>
      </c>
      <c r="C881">
        <v>20</v>
      </c>
      <c r="D881">
        <v>1</v>
      </c>
      <c r="E881">
        <v>6</v>
      </c>
      <c r="F881">
        <v>9</v>
      </c>
      <c r="G881">
        <v>6</v>
      </c>
      <c r="O881">
        <v>1989</v>
      </c>
      <c r="P881">
        <v>4</v>
      </c>
      <c r="Q881">
        <v>20</v>
      </c>
      <c r="R881">
        <v>9</v>
      </c>
      <c r="S881">
        <v>6</v>
      </c>
      <c r="T881">
        <v>9</v>
      </c>
      <c r="U881">
        <v>6</v>
      </c>
    </row>
    <row r="882" spans="1:21">
      <c r="A882">
        <v>1989</v>
      </c>
      <c r="B882">
        <v>4</v>
      </c>
      <c r="C882">
        <v>21</v>
      </c>
      <c r="D882">
        <v>1</v>
      </c>
      <c r="E882">
        <v>6</v>
      </c>
      <c r="F882">
        <v>9</v>
      </c>
      <c r="G882">
        <v>6</v>
      </c>
      <c r="O882">
        <v>1989</v>
      </c>
      <c r="P882">
        <v>4</v>
      </c>
      <c r="Q882">
        <v>21</v>
      </c>
      <c r="R882">
        <v>6</v>
      </c>
      <c r="S882">
        <v>6</v>
      </c>
      <c r="T882">
        <v>9</v>
      </c>
      <c r="U882">
        <v>6</v>
      </c>
    </row>
    <row r="883" spans="1:21">
      <c r="A883">
        <v>1989</v>
      </c>
      <c r="B883">
        <v>4</v>
      </c>
      <c r="C883">
        <v>22</v>
      </c>
      <c r="D883">
        <v>1</v>
      </c>
      <c r="E883">
        <v>6</v>
      </c>
      <c r="F883">
        <v>4</v>
      </c>
      <c r="G883">
        <v>6</v>
      </c>
      <c r="O883">
        <v>1989</v>
      </c>
      <c r="P883">
        <v>4</v>
      </c>
      <c r="Q883">
        <v>22</v>
      </c>
      <c r="R883">
        <v>6</v>
      </c>
      <c r="S883">
        <v>6</v>
      </c>
      <c r="T883">
        <v>4</v>
      </c>
      <c r="U883">
        <v>6</v>
      </c>
    </row>
    <row r="884" spans="1:21">
      <c r="A884">
        <v>1989</v>
      </c>
      <c r="B884">
        <v>4</v>
      </c>
      <c r="C884">
        <v>23</v>
      </c>
      <c r="D884">
        <v>5</v>
      </c>
      <c r="E884">
        <v>5</v>
      </c>
      <c r="F884">
        <v>2</v>
      </c>
      <c r="G884">
        <v>6</v>
      </c>
      <c r="O884">
        <v>1989</v>
      </c>
      <c r="P884">
        <v>4</v>
      </c>
      <c r="Q884">
        <v>23</v>
      </c>
      <c r="R884">
        <v>6</v>
      </c>
      <c r="S884">
        <v>5</v>
      </c>
      <c r="T884">
        <v>2</v>
      </c>
      <c r="U884">
        <v>6</v>
      </c>
    </row>
    <row r="885" spans="1:21">
      <c r="A885">
        <v>1989</v>
      </c>
      <c r="B885">
        <v>4</v>
      </c>
      <c r="C885">
        <v>24</v>
      </c>
      <c r="D885">
        <v>5</v>
      </c>
      <c r="E885">
        <v>5</v>
      </c>
      <c r="F885">
        <v>1</v>
      </c>
      <c r="G885">
        <v>6</v>
      </c>
      <c r="O885">
        <v>1989</v>
      </c>
      <c r="P885">
        <v>4</v>
      </c>
      <c r="Q885">
        <v>24</v>
      </c>
      <c r="R885">
        <v>6</v>
      </c>
      <c r="S885">
        <v>5</v>
      </c>
      <c r="T885">
        <v>1</v>
      </c>
      <c r="U885">
        <v>6</v>
      </c>
    </row>
    <row r="886" spans="1:21">
      <c r="A886">
        <v>1989</v>
      </c>
      <c r="B886">
        <v>4</v>
      </c>
      <c r="C886">
        <v>25</v>
      </c>
      <c r="D886">
        <v>5</v>
      </c>
      <c r="E886">
        <v>5</v>
      </c>
      <c r="F886">
        <v>2</v>
      </c>
      <c r="G886">
        <v>6</v>
      </c>
      <c r="O886">
        <v>1989</v>
      </c>
      <c r="P886">
        <v>4</v>
      </c>
      <c r="Q886">
        <v>25</v>
      </c>
      <c r="R886">
        <v>6</v>
      </c>
      <c r="S886">
        <v>5</v>
      </c>
      <c r="T886">
        <v>2</v>
      </c>
      <c r="U886">
        <v>6</v>
      </c>
    </row>
    <row r="887" spans="1:21">
      <c r="A887">
        <v>1989</v>
      </c>
      <c r="B887">
        <v>4</v>
      </c>
      <c r="C887">
        <v>26</v>
      </c>
      <c r="D887">
        <v>1</v>
      </c>
      <c r="E887">
        <v>6</v>
      </c>
      <c r="F887">
        <v>4</v>
      </c>
      <c r="G887">
        <v>6</v>
      </c>
      <c r="O887">
        <v>1989</v>
      </c>
      <c r="P887">
        <v>4</v>
      </c>
      <c r="Q887">
        <v>26</v>
      </c>
      <c r="R887">
        <v>6</v>
      </c>
      <c r="S887">
        <v>6</v>
      </c>
      <c r="T887">
        <v>4</v>
      </c>
      <c r="U887">
        <v>6</v>
      </c>
    </row>
    <row r="888" spans="1:21">
      <c r="A888">
        <v>1989</v>
      </c>
      <c r="B888">
        <v>4</v>
      </c>
      <c r="C888">
        <v>27</v>
      </c>
      <c r="D888">
        <v>1</v>
      </c>
      <c r="E888">
        <v>8</v>
      </c>
      <c r="F888">
        <v>9</v>
      </c>
      <c r="G888">
        <v>6</v>
      </c>
      <c r="O888">
        <v>1989</v>
      </c>
      <c r="P888">
        <v>4</v>
      </c>
      <c r="Q888">
        <v>27</v>
      </c>
      <c r="R888">
        <v>1</v>
      </c>
      <c r="S888">
        <v>8</v>
      </c>
      <c r="T888">
        <v>9</v>
      </c>
      <c r="U888">
        <v>6</v>
      </c>
    </row>
    <row r="889" spans="1:21">
      <c r="A889">
        <v>1989</v>
      </c>
      <c r="B889">
        <v>4</v>
      </c>
      <c r="C889">
        <v>28</v>
      </c>
      <c r="D889">
        <v>7</v>
      </c>
      <c r="E889">
        <v>8</v>
      </c>
      <c r="F889">
        <v>9</v>
      </c>
      <c r="G889">
        <v>6</v>
      </c>
      <c r="O889">
        <v>1989</v>
      </c>
      <c r="P889">
        <v>4</v>
      </c>
      <c r="Q889">
        <v>28</v>
      </c>
      <c r="R889">
        <v>1</v>
      </c>
      <c r="S889">
        <v>8</v>
      </c>
      <c r="T889">
        <v>9</v>
      </c>
      <c r="U889">
        <v>6</v>
      </c>
    </row>
    <row r="890" spans="1:21">
      <c r="A890">
        <v>1989</v>
      </c>
      <c r="B890">
        <v>4</v>
      </c>
      <c r="C890">
        <v>29</v>
      </c>
      <c r="D890">
        <v>7</v>
      </c>
      <c r="E890">
        <v>8</v>
      </c>
      <c r="F890">
        <v>9</v>
      </c>
      <c r="G890">
        <v>2</v>
      </c>
      <c r="O890">
        <v>1989</v>
      </c>
      <c r="P890">
        <v>4</v>
      </c>
      <c r="Q890">
        <v>29</v>
      </c>
      <c r="R890">
        <v>1</v>
      </c>
      <c r="S890">
        <v>8</v>
      </c>
      <c r="T890">
        <v>9</v>
      </c>
      <c r="U890">
        <v>2</v>
      </c>
    </row>
    <row r="891" spans="1:21">
      <c r="A891">
        <v>1989</v>
      </c>
      <c r="B891">
        <v>4</v>
      </c>
      <c r="C891">
        <v>30</v>
      </c>
      <c r="D891">
        <v>7</v>
      </c>
      <c r="E891">
        <v>5</v>
      </c>
      <c r="F891">
        <v>4</v>
      </c>
      <c r="G891">
        <v>2</v>
      </c>
      <c r="O891">
        <v>1989</v>
      </c>
      <c r="P891">
        <v>4</v>
      </c>
      <c r="Q891">
        <v>30</v>
      </c>
      <c r="R891">
        <v>5</v>
      </c>
      <c r="S891">
        <v>5</v>
      </c>
      <c r="T891">
        <v>4</v>
      </c>
      <c r="U891">
        <v>2</v>
      </c>
    </row>
    <row r="892" spans="1:21">
      <c r="A892">
        <v>1989</v>
      </c>
      <c r="B892">
        <v>5</v>
      </c>
      <c r="C892">
        <v>1</v>
      </c>
      <c r="D892">
        <v>6</v>
      </c>
      <c r="E892">
        <v>5</v>
      </c>
      <c r="F892">
        <v>8</v>
      </c>
      <c r="G892">
        <v>2</v>
      </c>
      <c r="O892">
        <v>1989</v>
      </c>
      <c r="P892">
        <v>5</v>
      </c>
      <c r="Q892">
        <v>1</v>
      </c>
      <c r="R892">
        <v>5</v>
      </c>
      <c r="S892">
        <v>5</v>
      </c>
      <c r="T892">
        <v>8</v>
      </c>
      <c r="U892">
        <v>2</v>
      </c>
    </row>
    <row r="893" spans="1:21">
      <c r="A893">
        <v>1989</v>
      </c>
      <c r="B893">
        <v>5</v>
      </c>
      <c r="C893">
        <v>2</v>
      </c>
      <c r="D893">
        <v>2</v>
      </c>
      <c r="E893">
        <v>6</v>
      </c>
      <c r="F893">
        <v>4</v>
      </c>
      <c r="G893">
        <v>2</v>
      </c>
      <c r="O893">
        <v>1989</v>
      </c>
      <c r="P893">
        <v>5</v>
      </c>
      <c r="Q893">
        <v>2</v>
      </c>
      <c r="R893">
        <v>5</v>
      </c>
      <c r="S893">
        <v>6</v>
      </c>
      <c r="T893">
        <v>4</v>
      </c>
      <c r="U893">
        <v>2</v>
      </c>
    </row>
    <row r="894" spans="1:21">
      <c r="A894">
        <v>1989</v>
      </c>
      <c r="B894">
        <v>5</v>
      </c>
      <c r="C894">
        <v>3</v>
      </c>
      <c r="D894">
        <v>7</v>
      </c>
      <c r="E894">
        <v>6</v>
      </c>
      <c r="F894">
        <v>2</v>
      </c>
      <c r="G894">
        <v>2</v>
      </c>
      <c r="O894">
        <v>1989</v>
      </c>
      <c r="P894">
        <v>5</v>
      </c>
      <c r="Q894">
        <v>3</v>
      </c>
      <c r="R894">
        <v>1</v>
      </c>
      <c r="S894">
        <v>6</v>
      </c>
      <c r="T894">
        <v>2</v>
      </c>
      <c r="U894">
        <v>2</v>
      </c>
    </row>
    <row r="895" spans="1:21">
      <c r="A895">
        <v>1989</v>
      </c>
      <c r="B895">
        <v>5</v>
      </c>
      <c r="C895">
        <v>4</v>
      </c>
      <c r="D895">
        <v>7</v>
      </c>
      <c r="E895">
        <v>6</v>
      </c>
      <c r="F895">
        <v>9</v>
      </c>
      <c r="G895">
        <v>2</v>
      </c>
      <c r="O895">
        <v>1989</v>
      </c>
      <c r="P895">
        <v>5</v>
      </c>
      <c r="Q895">
        <v>4</v>
      </c>
      <c r="R895">
        <v>1</v>
      </c>
      <c r="S895">
        <v>6</v>
      </c>
      <c r="T895">
        <v>9</v>
      </c>
      <c r="U895">
        <v>2</v>
      </c>
    </row>
    <row r="896" spans="1:21">
      <c r="A896">
        <v>1989</v>
      </c>
      <c r="B896">
        <v>5</v>
      </c>
      <c r="C896">
        <v>5</v>
      </c>
      <c r="D896">
        <v>4</v>
      </c>
      <c r="E896">
        <v>8</v>
      </c>
      <c r="F896">
        <v>2</v>
      </c>
      <c r="G896">
        <v>2</v>
      </c>
      <c r="O896">
        <v>1989</v>
      </c>
      <c r="P896">
        <v>5</v>
      </c>
      <c r="Q896">
        <v>5</v>
      </c>
      <c r="R896">
        <v>7</v>
      </c>
      <c r="S896">
        <v>8</v>
      </c>
      <c r="T896">
        <v>2</v>
      </c>
      <c r="U896">
        <v>2</v>
      </c>
    </row>
    <row r="897" spans="1:21">
      <c r="A897">
        <v>1989</v>
      </c>
      <c r="B897">
        <v>5</v>
      </c>
      <c r="C897">
        <v>6</v>
      </c>
      <c r="D897">
        <v>4</v>
      </c>
      <c r="E897">
        <v>8</v>
      </c>
      <c r="F897">
        <v>2</v>
      </c>
      <c r="G897">
        <v>2</v>
      </c>
      <c r="O897">
        <v>1989</v>
      </c>
      <c r="P897">
        <v>5</v>
      </c>
      <c r="Q897">
        <v>6</v>
      </c>
      <c r="R897">
        <v>7</v>
      </c>
      <c r="S897">
        <v>8</v>
      </c>
      <c r="T897">
        <v>2</v>
      </c>
      <c r="U897">
        <v>2</v>
      </c>
    </row>
    <row r="898" spans="1:21">
      <c r="A898">
        <v>1989</v>
      </c>
      <c r="B898">
        <v>5</v>
      </c>
      <c r="C898">
        <v>7</v>
      </c>
      <c r="D898">
        <v>7</v>
      </c>
      <c r="E898">
        <v>6</v>
      </c>
      <c r="F898">
        <v>2</v>
      </c>
      <c r="G898">
        <v>2</v>
      </c>
      <c r="O898">
        <v>1989</v>
      </c>
      <c r="P898">
        <v>5</v>
      </c>
      <c r="Q898">
        <v>7</v>
      </c>
      <c r="R898">
        <v>7</v>
      </c>
      <c r="S898">
        <v>6</v>
      </c>
      <c r="T898">
        <v>2</v>
      </c>
      <c r="U898">
        <v>2</v>
      </c>
    </row>
    <row r="899" spans="1:21">
      <c r="A899">
        <v>1989</v>
      </c>
      <c r="B899">
        <v>5</v>
      </c>
      <c r="C899">
        <v>8</v>
      </c>
      <c r="D899">
        <v>7</v>
      </c>
      <c r="E899">
        <v>8</v>
      </c>
      <c r="F899">
        <v>2</v>
      </c>
      <c r="G899">
        <v>2</v>
      </c>
      <c r="O899">
        <v>1989</v>
      </c>
      <c r="P899">
        <v>5</v>
      </c>
      <c r="Q899">
        <v>8</v>
      </c>
      <c r="R899">
        <v>6</v>
      </c>
      <c r="S899">
        <v>8</v>
      </c>
      <c r="T899">
        <v>2</v>
      </c>
      <c r="U899">
        <v>2</v>
      </c>
    </row>
    <row r="900" spans="1:21">
      <c r="A900">
        <v>1989</v>
      </c>
      <c r="B900">
        <v>5</v>
      </c>
      <c r="C900">
        <v>9</v>
      </c>
      <c r="D900">
        <v>3</v>
      </c>
      <c r="E900">
        <v>8</v>
      </c>
      <c r="F900">
        <v>2</v>
      </c>
      <c r="G900">
        <v>2</v>
      </c>
      <c r="O900">
        <v>1989</v>
      </c>
      <c r="P900">
        <v>5</v>
      </c>
      <c r="Q900">
        <v>9</v>
      </c>
      <c r="R900">
        <v>2</v>
      </c>
      <c r="S900">
        <v>8</v>
      </c>
      <c r="T900">
        <v>2</v>
      </c>
      <c r="U900">
        <v>2</v>
      </c>
    </row>
    <row r="901" spans="1:21">
      <c r="A901">
        <v>1989</v>
      </c>
      <c r="B901">
        <v>5</v>
      </c>
      <c r="C901">
        <v>10</v>
      </c>
      <c r="D901">
        <v>4</v>
      </c>
      <c r="E901">
        <v>8</v>
      </c>
      <c r="F901">
        <v>2</v>
      </c>
      <c r="G901">
        <v>2</v>
      </c>
      <c r="O901">
        <v>1989</v>
      </c>
      <c r="P901">
        <v>5</v>
      </c>
      <c r="Q901">
        <v>10</v>
      </c>
      <c r="R901">
        <v>7</v>
      </c>
      <c r="S901">
        <v>8</v>
      </c>
      <c r="T901">
        <v>2</v>
      </c>
      <c r="U901">
        <v>2</v>
      </c>
    </row>
    <row r="902" spans="1:21">
      <c r="A902">
        <v>1989</v>
      </c>
      <c r="B902">
        <v>5</v>
      </c>
      <c r="C902">
        <v>11</v>
      </c>
      <c r="D902">
        <v>5</v>
      </c>
      <c r="E902">
        <v>6</v>
      </c>
      <c r="F902">
        <v>4</v>
      </c>
      <c r="G902">
        <v>2</v>
      </c>
      <c r="O902">
        <v>1989</v>
      </c>
      <c r="P902">
        <v>5</v>
      </c>
      <c r="Q902">
        <v>11</v>
      </c>
      <c r="R902">
        <v>7</v>
      </c>
      <c r="S902">
        <v>6</v>
      </c>
      <c r="T902">
        <v>4</v>
      </c>
      <c r="U902">
        <v>2</v>
      </c>
    </row>
    <row r="903" spans="1:21">
      <c r="A903">
        <v>1989</v>
      </c>
      <c r="B903">
        <v>5</v>
      </c>
      <c r="C903">
        <v>12</v>
      </c>
      <c r="D903">
        <v>4</v>
      </c>
      <c r="E903">
        <v>6</v>
      </c>
      <c r="F903">
        <v>4</v>
      </c>
      <c r="G903">
        <v>2</v>
      </c>
      <c r="O903">
        <v>1989</v>
      </c>
      <c r="P903">
        <v>5</v>
      </c>
      <c r="Q903">
        <v>12</v>
      </c>
      <c r="R903">
        <v>4</v>
      </c>
      <c r="S903">
        <v>6</v>
      </c>
      <c r="T903">
        <v>4</v>
      </c>
      <c r="U903">
        <v>2</v>
      </c>
    </row>
    <row r="904" spans="1:21">
      <c r="A904">
        <v>1989</v>
      </c>
      <c r="B904">
        <v>5</v>
      </c>
      <c r="C904">
        <v>13</v>
      </c>
      <c r="D904">
        <v>7</v>
      </c>
      <c r="E904">
        <v>5</v>
      </c>
      <c r="F904">
        <v>4</v>
      </c>
      <c r="G904">
        <v>2</v>
      </c>
      <c r="O904">
        <v>1989</v>
      </c>
      <c r="P904">
        <v>5</v>
      </c>
      <c r="Q904">
        <v>13</v>
      </c>
      <c r="R904">
        <v>4</v>
      </c>
      <c r="S904">
        <v>5</v>
      </c>
      <c r="T904">
        <v>4</v>
      </c>
      <c r="U904">
        <v>2</v>
      </c>
    </row>
    <row r="905" spans="1:21">
      <c r="A905">
        <v>1989</v>
      </c>
      <c r="B905">
        <v>5</v>
      </c>
      <c r="C905">
        <v>14</v>
      </c>
      <c r="D905">
        <v>7</v>
      </c>
      <c r="E905">
        <v>5</v>
      </c>
      <c r="F905">
        <v>8</v>
      </c>
      <c r="G905">
        <v>1</v>
      </c>
      <c r="O905">
        <v>1989</v>
      </c>
      <c r="P905">
        <v>5</v>
      </c>
      <c r="Q905">
        <v>14</v>
      </c>
      <c r="R905">
        <v>7</v>
      </c>
      <c r="S905">
        <v>5</v>
      </c>
      <c r="T905">
        <v>8</v>
      </c>
      <c r="U905">
        <v>1</v>
      </c>
    </row>
    <row r="906" spans="1:21">
      <c r="A906">
        <v>1989</v>
      </c>
      <c r="B906">
        <v>5</v>
      </c>
      <c r="C906">
        <v>15</v>
      </c>
      <c r="D906">
        <v>7</v>
      </c>
      <c r="E906">
        <v>5</v>
      </c>
      <c r="F906">
        <v>8</v>
      </c>
      <c r="G906">
        <v>1</v>
      </c>
      <c r="O906">
        <v>1989</v>
      </c>
      <c r="P906">
        <v>5</v>
      </c>
      <c r="Q906">
        <v>15</v>
      </c>
      <c r="R906">
        <v>7</v>
      </c>
      <c r="S906">
        <v>5</v>
      </c>
      <c r="T906">
        <v>8</v>
      </c>
      <c r="U906">
        <v>1</v>
      </c>
    </row>
    <row r="907" spans="1:21">
      <c r="A907">
        <v>1989</v>
      </c>
      <c r="B907">
        <v>5</v>
      </c>
      <c r="C907">
        <v>16</v>
      </c>
      <c r="D907">
        <v>2</v>
      </c>
      <c r="E907">
        <v>5</v>
      </c>
      <c r="F907">
        <v>8</v>
      </c>
      <c r="G907">
        <v>1</v>
      </c>
      <c r="O907">
        <v>1989</v>
      </c>
      <c r="P907">
        <v>5</v>
      </c>
      <c r="Q907">
        <v>16</v>
      </c>
      <c r="R907">
        <v>3</v>
      </c>
      <c r="S907">
        <v>5</v>
      </c>
      <c r="T907">
        <v>8</v>
      </c>
      <c r="U907">
        <v>1</v>
      </c>
    </row>
    <row r="908" spans="1:21">
      <c r="A908">
        <v>1989</v>
      </c>
      <c r="B908">
        <v>5</v>
      </c>
      <c r="C908">
        <v>17</v>
      </c>
      <c r="D908">
        <v>2</v>
      </c>
      <c r="E908">
        <v>5</v>
      </c>
      <c r="F908">
        <v>4</v>
      </c>
      <c r="G908">
        <v>1</v>
      </c>
      <c r="O908">
        <v>1989</v>
      </c>
      <c r="P908">
        <v>5</v>
      </c>
      <c r="Q908">
        <v>17</v>
      </c>
      <c r="R908">
        <v>4</v>
      </c>
      <c r="S908">
        <v>5</v>
      </c>
      <c r="T908">
        <v>4</v>
      </c>
      <c r="U908">
        <v>1</v>
      </c>
    </row>
    <row r="909" spans="1:21">
      <c r="A909">
        <v>1989</v>
      </c>
      <c r="B909">
        <v>5</v>
      </c>
      <c r="C909">
        <v>18</v>
      </c>
      <c r="D909">
        <v>7</v>
      </c>
      <c r="E909">
        <v>5</v>
      </c>
      <c r="F909">
        <v>4</v>
      </c>
      <c r="G909">
        <v>1</v>
      </c>
      <c r="O909">
        <v>1989</v>
      </c>
      <c r="P909">
        <v>5</v>
      </c>
      <c r="Q909">
        <v>18</v>
      </c>
      <c r="R909">
        <v>5</v>
      </c>
      <c r="S909">
        <v>5</v>
      </c>
      <c r="T909">
        <v>4</v>
      </c>
      <c r="U909">
        <v>1</v>
      </c>
    </row>
    <row r="910" spans="1:21">
      <c r="A910">
        <v>1989</v>
      </c>
      <c r="B910">
        <v>5</v>
      </c>
      <c r="C910">
        <v>19</v>
      </c>
      <c r="D910">
        <v>7</v>
      </c>
      <c r="E910">
        <v>5</v>
      </c>
      <c r="F910">
        <v>4</v>
      </c>
      <c r="G910">
        <v>5</v>
      </c>
      <c r="O910">
        <v>1989</v>
      </c>
      <c r="P910">
        <v>5</v>
      </c>
      <c r="Q910">
        <v>19</v>
      </c>
      <c r="R910">
        <v>4</v>
      </c>
      <c r="S910">
        <v>5</v>
      </c>
      <c r="T910">
        <v>4</v>
      </c>
      <c r="U910">
        <v>5</v>
      </c>
    </row>
    <row r="911" spans="1:21">
      <c r="A911">
        <v>1989</v>
      </c>
      <c r="B911">
        <v>5</v>
      </c>
      <c r="C911">
        <v>20</v>
      </c>
      <c r="D911">
        <v>2</v>
      </c>
      <c r="E911">
        <v>9</v>
      </c>
      <c r="F911">
        <v>8</v>
      </c>
      <c r="G911">
        <v>5</v>
      </c>
      <c r="O911">
        <v>1989</v>
      </c>
      <c r="P911">
        <v>5</v>
      </c>
      <c r="Q911">
        <v>20</v>
      </c>
      <c r="R911">
        <v>7</v>
      </c>
      <c r="S911">
        <v>9</v>
      </c>
      <c r="T911">
        <v>8</v>
      </c>
      <c r="U911">
        <v>5</v>
      </c>
    </row>
    <row r="912" spans="1:21">
      <c r="A912">
        <v>1989</v>
      </c>
      <c r="B912">
        <v>5</v>
      </c>
      <c r="C912">
        <v>21</v>
      </c>
      <c r="D912">
        <v>2</v>
      </c>
      <c r="E912">
        <v>9</v>
      </c>
      <c r="F912">
        <v>8</v>
      </c>
      <c r="G912">
        <v>5</v>
      </c>
      <c r="O912">
        <v>1989</v>
      </c>
      <c r="P912">
        <v>5</v>
      </c>
      <c r="Q912">
        <v>21</v>
      </c>
      <c r="R912">
        <v>7</v>
      </c>
      <c r="S912">
        <v>9</v>
      </c>
      <c r="T912">
        <v>8</v>
      </c>
      <c r="U912">
        <v>5</v>
      </c>
    </row>
    <row r="913" spans="1:21">
      <c r="A913">
        <v>1989</v>
      </c>
      <c r="B913">
        <v>5</v>
      </c>
      <c r="C913">
        <v>22</v>
      </c>
      <c r="D913">
        <v>2</v>
      </c>
      <c r="E913">
        <v>9</v>
      </c>
      <c r="F913">
        <v>8</v>
      </c>
      <c r="G913">
        <v>5</v>
      </c>
      <c r="O913">
        <v>1989</v>
      </c>
      <c r="P913">
        <v>5</v>
      </c>
      <c r="Q913">
        <v>22</v>
      </c>
      <c r="R913">
        <v>7</v>
      </c>
      <c r="S913">
        <v>9</v>
      </c>
      <c r="T913">
        <v>8</v>
      </c>
      <c r="U913">
        <v>5</v>
      </c>
    </row>
    <row r="914" spans="1:21">
      <c r="A914">
        <v>1989</v>
      </c>
      <c r="B914">
        <v>5</v>
      </c>
      <c r="C914">
        <v>23</v>
      </c>
      <c r="D914">
        <v>2</v>
      </c>
      <c r="E914">
        <v>9</v>
      </c>
      <c r="F914">
        <v>8</v>
      </c>
      <c r="G914">
        <v>5</v>
      </c>
      <c r="O914">
        <v>1989</v>
      </c>
      <c r="P914">
        <v>5</v>
      </c>
      <c r="Q914">
        <v>23</v>
      </c>
      <c r="R914">
        <v>2</v>
      </c>
      <c r="S914">
        <v>9</v>
      </c>
      <c r="T914">
        <v>8</v>
      </c>
      <c r="U914">
        <v>5</v>
      </c>
    </row>
    <row r="915" spans="1:21">
      <c r="A915">
        <v>1989</v>
      </c>
      <c r="B915">
        <v>5</v>
      </c>
      <c r="C915">
        <v>24</v>
      </c>
      <c r="D915">
        <v>2</v>
      </c>
      <c r="E915">
        <v>9</v>
      </c>
      <c r="F915">
        <v>8</v>
      </c>
      <c r="G915">
        <v>5</v>
      </c>
      <c r="O915">
        <v>1989</v>
      </c>
      <c r="P915">
        <v>5</v>
      </c>
      <c r="Q915">
        <v>24</v>
      </c>
      <c r="R915">
        <v>2</v>
      </c>
      <c r="S915">
        <v>9</v>
      </c>
      <c r="T915">
        <v>8</v>
      </c>
      <c r="U915">
        <v>5</v>
      </c>
    </row>
    <row r="916" spans="1:21">
      <c r="A916">
        <v>1989</v>
      </c>
      <c r="B916">
        <v>5</v>
      </c>
      <c r="C916">
        <v>25</v>
      </c>
      <c r="D916">
        <v>2</v>
      </c>
      <c r="E916">
        <v>9</v>
      </c>
      <c r="F916">
        <v>4</v>
      </c>
      <c r="G916">
        <v>5</v>
      </c>
      <c r="O916">
        <v>1989</v>
      </c>
      <c r="P916">
        <v>5</v>
      </c>
      <c r="Q916">
        <v>25</v>
      </c>
      <c r="R916">
        <v>7</v>
      </c>
      <c r="S916">
        <v>9</v>
      </c>
      <c r="T916">
        <v>4</v>
      </c>
      <c r="U916">
        <v>5</v>
      </c>
    </row>
    <row r="917" spans="1:21">
      <c r="A917">
        <v>1989</v>
      </c>
      <c r="B917">
        <v>5</v>
      </c>
      <c r="C917">
        <v>26</v>
      </c>
      <c r="D917">
        <v>2</v>
      </c>
      <c r="E917">
        <v>9</v>
      </c>
      <c r="F917">
        <v>8</v>
      </c>
      <c r="G917">
        <v>5</v>
      </c>
      <c r="O917">
        <v>1989</v>
      </c>
      <c r="P917">
        <v>5</v>
      </c>
      <c r="Q917">
        <v>26</v>
      </c>
      <c r="R917">
        <v>7</v>
      </c>
      <c r="S917">
        <v>9</v>
      </c>
      <c r="T917">
        <v>8</v>
      </c>
      <c r="U917">
        <v>5</v>
      </c>
    </row>
    <row r="918" spans="1:21">
      <c r="A918">
        <v>1989</v>
      </c>
      <c r="B918">
        <v>5</v>
      </c>
      <c r="C918">
        <v>27</v>
      </c>
      <c r="D918">
        <v>2</v>
      </c>
      <c r="E918">
        <v>9</v>
      </c>
      <c r="F918">
        <v>8</v>
      </c>
      <c r="G918">
        <v>5</v>
      </c>
      <c r="O918">
        <v>1989</v>
      </c>
      <c r="P918">
        <v>5</v>
      </c>
      <c r="Q918">
        <v>27</v>
      </c>
      <c r="R918">
        <v>2</v>
      </c>
      <c r="S918">
        <v>9</v>
      </c>
      <c r="T918">
        <v>8</v>
      </c>
      <c r="U918">
        <v>5</v>
      </c>
    </row>
    <row r="919" spans="1:21">
      <c r="A919">
        <v>1989</v>
      </c>
      <c r="B919">
        <v>5</v>
      </c>
      <c r="C919">
        <v>28</v>
      </c>
      <c r="D919">
        <v>2</v>
      </c>
      <c r="E919">
        <v>9</v>
      </c>
      <c r="F919">
        <v>8</v>
      </c>
      <c r="G919">
        <v>5</v>
      </c>
      <c r="O919">
        <v>1989</v>
      </c>
      <c r="P919">
        <v>5</v>
      </c>
      <c r="Q919">
        <v>28</v>
      </c>
      <c r="R919">
        <v>2</v>
      </c>
      <c r="S919">
        <v>9</v>
      </c>
      <c r="T919">
        <v>8</v>
      </c>
      <c r="U919">
        <v>5</v>
      </c>
    </row>
    <row r="920" spans="1:21">
      <c r="A920">
        <v>1989</v>
      </c>
      <c r="B920">
        <v>5</v>
      </c>
      <c r="C920">
        <v>29</v>
      </c>
      <c r="D920">
        <v>2</v>
      </c>
      <c r="E920">
        <v>9</v>
      </c>
      <c r="F920">
        <v>8</v>
      </c>
      <c r="G920">
        <v>5</v>
      </c>
      <c r="O920">
        <v>1989</v>
      </c>
      <c r="P920">
        <v>5</v>
      </c>
      <c r="Q920">
        <v>29</v>
      </c>
      <c r="R920">
        <v>2</v>
      </c>
      <c r="S920">
        <v>9</v>
      </c>
      <c r="T920">
        <v>8</v>
      </c>
      <c r="U920">
        <v>5</v>
      </c>
    </row>
    <row r="921" spans="1:21">
      <c r="A921">
        <v>1989</v>
      </c>
      <c r="B921">
        <v>5</v>
      </c>
      <c r="C921">
        <v>30</v>
      </c>
      <c r="D921">
        <v>6</v>
      </c>
      <c r="E921">
        <v>9</v>
      </c>
      <c r="F921">
        <v>8</v>
      </c>
      <c r="G921">
        <v>5</v>
      </c>
      <c r="O921">
        <v>1989</v>
      </c>
      <c r="P921">
        <v>5</v>
      </c>
      <c r="Q921">
        <v>30</v>
      </c>
      <c r="R921">
        <v>2</v>
      </c>
      <c r="S921">
        <v>9</v>
      </c>
      <c r="T921">
        <v>8</v>
      </c>
      <c r="U921">
        <v>5</v>
      </c>
    </row>
    <row r="922" spans="1:21">
      <c r="A922">
        <v>1989</v>
      </c>
      <c r="B922">
        <v>5</v>
      </c>
      <c r="C922">
        <v>31</v>
      </c>
      <c r="D922">
        <v>6</v>
      </c>
      <c r="E922">
        <v>9</v>
      </c>
      <c r="F922">
        <v>8</v>
      </c>
      <c r="G922">
        <v>5</v>
      </c>
      <c r="O922">
        <v>1989</v>
      </c>
      <c r="P922">
        <v>5</v>
      </c>
      <c r="Q922">
        <v>31</v>
      </c>
      <c r="R922">
        <v>2</v>
      </c>
      <c r="S922">
        <v>9</v>
      </c>
      <c r="T922">
        <v>8</v>
      </c>
      <c r="U922">
        <v>5</v>
      </c>
    </row>
    <row r="923" spans="1:21">
      <c r="A923">
        <v>1990</v>
      </c>
      <c r="B923">
        <v>3</v>
      </c>
      <c r="C923">
        <v>1</v>
      </c>
      <c r="D923">
        <v>9</v>
      </c>
      <c r="E923">
        <v>4</v>
      </c>
      <c r="F923">
        <v>6</v>
      </c>
      <c r="G923">
        <v>7</v>
      </c>
      <c r="O923">
        <v>1990</v>
      </c>
      <c r="P923">
        <v>3</v>
      </c>
      <c r="Q923">
        <v>1</v>
      </c>
      <c r="S923">
        <v>4</v>
      </c>
      <c r="T923">
        <v>6</v>
      </c>
      <c r="U923">
        <v>7</v>
      </c>
    </row>
    <row r="924" spans="1:21">
      <c r="A924">
        <v>1990</v>
      </c>
      <c r="B924">
        <v>3</v>
      </c>
      <c r="C924">
        <v>2</v>
      </c>
      <c r="D924">
        <v>9</v>
      </c>
      <c r="E924">
        <v>4</v>
      </c>
      <c r="F924">
        <v>6</v>
      </c>
      <c r="G924">
        <v>7</v>
      </c>
      <c r="O924">
        <v>1990</v>
      </c>
      <c r="P924">
        <v>3</v>
      </c>
      <c r="Q924">
        <v>2</v>
      </c>
      <c r="S924">
        <v>4</v>
      </c>
      <c r="T924">
        <v>6</v>
      </c>
      <c r="U924">
        <v>7</v>
      </c>
    </row>
    <row r="925" spans="1:21">
      <c r="A925">
        <v>1990</v>
      </c>
      <c r="B925">
        <v>3</v>
      </c>
      <c r="C925">
        <v>3</v>
      </c>
      <c r="D925">
        <v>9</v>
      </c>
      <c r="E925">
        <v>2</v>
      </c>
      <c r="F925">
        <v>3</v>
      </c>
      <c r="G925">
        <v>7</v>
      </c>
      <c r="O925">
        <v>1990</v>
      </c>
      <c r="P925">
        <v>3</v>
      </c>
      <c r="Q925">
        <v>3</v>
      </c>
      <c r="S925">
        <v>2</v>
      </c>
      <c r="T925">
        <v>3</v>
      </c>
      <c r="U925">
        <v>7</v>
      </c>
    </row>
    <row r="926" spans="1:21">
      <c r="A926">
        <v>1990</v>
      </c>
      <c r="B926">
        <v>3</v>
      </c>
      <c r="C926">
        <v>4</v>
      </c>
      <c r="D926">
        <v>11</v>
      </c>
      <c r="E926">
        <v>2</v>
      </c>
      <c r="F926">
        <v>6</v>
      </c>
      <c r="G926">
        <v>7</v>
      </c>
      <c r="O926">
        <v>1990</v>
      </c>
      <c r="P926">
        <v>3</v>
      </c>
      <c r="Q926">
        <v>4</v>
      </c>
      <c r="S926">
        <v>2</v>
      </c>
      <c r="T926">
        <v>6</v>
      </c>
      <c r="U926">
        <v>7</v>
      </c>
    </row>
    <row r="927" spans="1:21">
      <c r="A927">
        <v>1990</v>
      </c>
      <c r="B927">
        <v>3</v>
      </c>
      <c r="C927">
        <v>5</v>
      </c>
      <c r="D927">
        <v>11</v>
      </c>
      <c r="E927">
        <v>2</v>
      </c>
      <c r="F927">
        <v>3</v>
      </c>
      <c r="G927">
        <v>7</v>
      </c>
      <c r="O927">
        <v>1990</v>
      </c>
      <c r="P927">
        <v>3</v>
      </c>
      <c r="Q927">
        <v>5</v>
      </c>
      <c r="S927">
        <v>2</v>
      </c>
      <c r="T927">
        <v>3</v>
      </c>
      <c r="U927">
        <v>7</v>
      </c>
    </row>
    <row r="928" spans="1:21">
      <c r="A928">
        <v>1990</v>
      </c>
      <c r="B928">
        <v>3</v>
      </c>
      <c r="C928">
        <v>6</v>
      </c>
      <c r="D928">
        <v>7</v>
      </c>
      <c r="E928">
        <v>2</v>
      </c>
      <c r="F928">
        <v>3</v>
      </c>
      <c r="G928">
        <v>7</v>
      </c>
      <c r="O928">
        <v>1990</v>
      </c>
      <c r="P928">
        <v>3</v>
      </c>
      <c r="Q928">
        <v>6</v>
      </c>
      <c r="S928">
        <v>2</v>
      </c>
      <c r="T928">
        <v>3</v>
      </c>
      <c r="U928">
        <v>7</v>
      </c>
    </row>
    <row r="929" spans="1:21">
      <c r="A929">
        <v>1990</v>
      </c>
      <c r="B929">
        <v>3</v>
      </c>
      <c r="C929">
        <v>7</v>
      </c>
      <c r="D929">
        <v>9</v>
      </c>
      <c r="E929">
        <v>2</v>
      </c>
      <c r="F929">
        <v>6</v>
      </c>
      <c r="G929">
        <v>7</v>
      </c>
      <c r="O929">
        <v>1990</v>
      </c>
      <c r="P929">
        <v>3</v>
      </c>
      <c r="Q929">
        <v>7</v>
      </c>
      <c r="S929">
        <v>2</v>
      </c>
      <c r="T929">
        <v>6</v>
      </c>
      <c r="U929">
        <v>7</v>
      </c>
    </row>
    <row r="930" spans="1:21">
      <c r="A930">
        <v>1990</v>
      </c>
      <c r="B930">
        <v>3</v>
      </c>
      <c r="C930">
        <v>8</v>
      </c>
      <c r="D930">
        <v>9</v>
      </c>
      <c r="E930">
        <v>2</v>
      </c>
      <c r="F930">
        <v>6</v>
      </c>
      <c r="G930">
        <v>7</v>
      </c>
      <c r="O930">
        <v>1990</v>
      </c>
      <c r="P930">
        <v>3</v>
      </c>
      <c r="Q930">
        <v>8</v>
      </c>
      <c r="R930">
        <v>9</v>
      </c>
      <c r="S930">
        <v>2</v>
      </c>
      <c r="T930">
        <v>6</v>
      </c>
      <c r="U930">
        <v>7</v>
      </c>
    </row>
    <row r="931" spans="1:21">
      <c r="A931">
        <v>1990</v>
      </c>
      <c r="B931">
        <v>3</v>
      </c>
      <c r="C931">
        <v>9</v>
      </c>
      <c r="D931">
        <v>9</v>
      </c>
      <c r="E931">
        <v>2</v>
      </c>
      <c r="F931">
        <v>6</v>
      </c>
      <c r="G931">
        <v>4</v>
      </c>
      <c r="O931">
        <v>1990</v>
      </c>
      <c r="P931">
        <v>3</v>
      </c>
      <c r="Q931">
        <v>9</v>
      </c>
      <c r="R931">
        <v>9</v>
      </c>
      <c r="S931">
        <v>2</v>
      </c>
      <c r="T931">
        <v>6</v>
      </c>
      <c r="U931">
        <v>4</v>
      </c>
    </row>
    <row r="932" spans="1:21">
      <c r="A932">
        <v>1990</v>
      </c>
      <c r="B932">
        <v>3</v>
      </c>
      <c r="C932">
        <v>10</v>
      </c>
      <c r="D932">
        <v>9</v>
      </c>
      <c r="E932">
        <v>2</v>
      </c>
      <c r="F932">
        <v>6</v>
      </c>
      <c r="G932">
        <v>4</v>
      </c>
      <c r="O932">
        <v>1990</v>
      </c>
      <c r="P932">
        <v>3</v>
      </c>
      <c r="Q932">
        <v>10</v>
      </c>
      <c r="R932">
        <v>9</v>
      </c>
      <c r="S932">
        <v>2</v>
      </c>
      <c r="T932">
        <v>6</v>
      </c>
      <c r="U932">
        <v>4</v>
      </c>
    </row>
    <row r="933" spans="1:21">
      <c r="A933">
        <v>1990</v>
      </c>
      <c r="B933">
        <v>3</v>
      </c>
      <c r="C933">
        <v>11</v>
      </c>
      <c r="D933">
        <v>8</v>
      </c>
      <c r="E933">
        <v>1</v>
      </c>
      <c r="F933">
        <v>3</v>
      </c>
      <c r="G933">
        <v>4</v>
      </c>
      <c r="O933">
        <v>1990</v>
      </c>
      <c r="P933">
        <v>3</v>
      </c>
      <c r="Q933">
        <v>11</v>
      </c>
      <c r="R933">
        <v>11</v>
      </c>
      <c r="S933">
        <v>1</v>
      </c>
      <c r="T933">
        <v>3</v>
      </c>
      <c r="U933">
        <v>4</v>
      </c>
    </row>
    <row r="934" spans="1:21">
      <c r="A934">
        <v>1990</v>
      </c>
      <c r="B934">
        <v>3</v>
      </c>
      <c r="C934">
        <v>12</v>
      </c>
      <c r="D934">
        <v>9</v>
      </c>
      <c r="E934">
        <v>1</v>
      </c>
      <c r="F934">
        <v>3</v>
      </c>
      <c r="G934">
        <v>4</v>
      </c>
      <c r="O934">
        <v>1990</v>
      </c>
      <c r="P934">
        <v>3</v>
      </c>
      <c r="Q934">
        <v>12</v>
      </c>
      <c r="R934">
        <v>11</v>
      </c>
      <c r="S934">
        <v>1</v>
      </c>
      <c r="T934">
        <v>3</v>
      </c>
      <c r="U934">
        <v>4</v>
      </c>
    </row>
    <row r="935" spans="1:21">
      <c r="A935">
        <v>1990</v>
      </c>
      <c r="B935">
        <v>3</v>
      </c>
      <c r="C935">
        <v>13</v>
      </c>
      <c r="D935">
        <v>11</v>
      </c>
      <c r="E935">
        <v>1</v>
      </c>
      <c r="F935">
        <v>5</v>
      </c>
      <c r="G935">
        <v>4</v>
      </c>
      <c r="O935">
        <v>1990</v>
      </c>
      <c r="P935">
        <v>3</v>
      </c>
      <c r="Q935">
        <v>13</v>
      </c>
      <c r="R935">
        <v>7</v>
      </c>
      <c r="S935">
        <v>1</v>
      </c>
      <c r="T935">
        <v>5</v>
      </c>
      <c r="U935">
        <v>4</v>
      </c>
    </row>
    <row r="936" spans="1:21">
      <c r="A936">
        <v>1990</v>
      </c>
      <c r="B936">
        <v>3</v>
      </c>
      <c r="C936">
        <v>14</v>
      </c>
      <c r="D936">
        <v>11</v>
      </c>
      <c r="E936">
        <v>1</v>
      </c>
      <c r="F936">
        <v>5</v>
      </c>
      <c r="G936">
        <v>4</v>
      </c>
      <c r="O936">
        <v>1990</v>
      </c>
      <c r="P936">
        <v>3</v>
      </c>
      <c r="Q936">
        <v>14</v>
      </c>
      <c r="R936">
        <v>9</v>
      </c>
      <c r="S936">
        <v>1</v>
      </c>
      <c r="T936">
        <v>5</v>
      </c>
      <c r="U936">
        <v>4</v>
      </c>
    </row>
    <row r="937" spans="1:21">
      <c r="A937">
        <v>1990</v>
      </c>
      <c r="B937">
        <v>3</v>
      </c>
      <c r="C937">
        <v>15</v>
      </c>
      <c r="D937">
        <v>8</v>
      </c>
      <c r="E937">
        <v>1</v>
      </c>
      <c r="F937">
        <v>7</v>
      </c>
      <c r="G937">
        <v>4</v>
      </c>
      <c r="O937">
        <v>1990</v>
      </c>
      <c r="P937">
        <v>3</v>
      </c>
      <c r="Q937">
        <v>15</v>
      </c>
      <c r="R937">
        <v>9</v>
      </c>
      <c r="S937">
        <v>1</v>
      </c>
      <c r="T937">
        <v>7</v>
      </c>
      <c r="U937">
        <v>4</v>
      </c>
    </row>
    <row r="938" spans="1:21">
      <c r="A938">
        <v>1990</v>
      </c>
      <c r="B938">
        <v>3</v>
      </c>
      <c r="C938">
        <v>16</v>
      </c>
      <c r="D938">
        <v>9</v>
      </c>
      <c r="E938">
        <v>1</v>
      </c>
      <c r="F938">
        <v>5</v>
      </c>
      <c r="G938">
        <v>4</v>
      </c>
      <c r="O938">
        <v>1990</v>
      </c>
      <c r="P938">
        <v>3</v>
      </c>
      <c r="Q938">
        <v>16</v>
      </c>
      <c r="R938">
        <v>9</v>
      </c>
      <c r="S938">
        <v>1</v>
      </c>
      <c r="T938">
        <v>5</v>
      </c>
      <c r="U938">
        <v>4</v>
      </c>
    </row>
    <row r="939" spans="1:21">
      <c r="A939">
        <v>1990</v>
      </c>
      <c r="B939">
        <v>3</v>
      </c>
      <c r="C939">
        <v>17</v>
      </c>
      <c r="D939">
        <v>7</v>
      </c>
      <c r="E939">
        <v>3</v>
      </c>
      <c r="F939">
        <v>9</v>
      </c>
      <c r="G939">
        <v>4</v>
      </c>
      <c r="O939">
        <v>1990</v>
      </c>
      <c r="P939">
        <v>3</v>
      </c>
      <c r="Q939">
        <v>17</v>
      </c>
      <c r="R939">
        <v>9</v>
      </c>
      <c r="S939">
        <v>3</v>
      </c>
      <c r="T939">
        <v>9</v>
      </c>
      <c r="U939">
        <v>4</v>
      </c>
    </row>
    <row r="940" spans="1:21">
      <c r="A940">
        <v>1990</v>
      </c>
      <c r="B940">
        <v>3</v>
      </c>
      <c r="C940">
        <v>18</v>
      </c>
      <c r="D940">
        <v>7</v>
      </c>
      <c r="E940">
        <v>3</v>
      </c>
      <c r="F940">
        <v>7</v>
      </c>
      <c r="G940">
        <v>4</v>
      </c>
      <c r="O940">
        <v>1990</v>
      </c>
      <c r="P940">
        <v>3</v>
      </c>
      <c r="Q940">
        <v>18</v>
      </c>
      <c r="R940">
        <v>8</v>
      </c>
      <c r="S940">
        <v>3</v>
      </c>
      <c r="T940">
        <v>7</v>
      </c>
      <c r="U940">
        <v>4</v>
      </c>
    </row>
    <row r="941" spans="1:21">
      <c r="A941">
        <v>1990</v>
      </c>
      <c r="B941">
        <v>3</v>
      </c>
      <c r="C941">
        <v>19</v>
      </c>
      <c r="D941">
        <v>6</v>
      </c>
      <c r="E941">
        <v>1</v>
      </c>
      <c r="F941">
        <v>7</v>
      </c>
      <c r="G941">
        <v>4</v>
      </c>
      <c r="O941">
        <v>1990</v>
      </c>
      <c r="P941">
        <v>3</v>
      </c>
      <c r="Q941">
        <v>19</v>
      </c>
      <c r="R941">
        <v>9</v>
      </c>
      <c r="S941">
        <v>1</v>
      </c>
      <c r="T941">
        <v>7</v>
      </c>
      <c r="U941">
        <v>4</v>
      </c>
    </row>
    <row r="942" spans="1:21">
      <c r="A942">
        <v>1990</v>
      </c>
      <c r="B942">
        <v>3</v>
      </c>
      <c r="C942">
        <v>20</v>
      </c>
      <c r="D942">
        <v>6</v>
      </c>
      <c r="E942">
        <v>1</v>
      </c>
      <c r="F942">
        <v>9</v>
      </c>
      <c r="G942">
        <v>4</v>
      </c>
      <c r="O942">
        <v>1990</v>
      </c>
      <c r="P942">
        <v>3</v>
      </c>
      <c r="Q942">
        <v>20</v>
      </c>
      <c r="R942">
        <v>11</v>
      </c>
      <c r="S942">
        <v>1</v>
      </c>
      <c r="T942">
        <v>9</v>
      </c>
      <c r="U942">
        <v>4</v>
      </c>
    </row>
    <row r="943" spans="1:21">
      <c r="A943">
        <v>1990</v>
      </c>
      <c r="B943">
        <v>3</v>
      </c>
      <c r="C943">
        <v>21</v>
      </c>
      <c r="D943">
        <v>1</v>
      </c>
      <c r="E943">
        <v>1</v>
      </c>
      <c r="F943">
        <v>9</v>
      </c>
      <c r="G943">
        <v>4</v>
      </c>
      <c r="O943">
        <v>1990</v>
      </c>
      <c r="P943">
        <v>3</v>
      </c>
      <c r="Q943">
        <v>21</v>
      </c>
      <c r="R943">
        <v>11</v>
      </c>
      <c r="S943">
        <v>1</v>
      </c>
      <c r="T943">
        <v>9</v>
      </c>
      <c r="U943">
        <v>4</v>
      </c>
    </row>
    <row r="944" spans="1:21">
      <c r="A944">
        <v>1990</v>
      </c>
      <c r="B944">
        <v>3</v>
      </c>
      <c r="C944">
        <v>22</v>
      </c>
      <c r="D944">
        <v>7</v>
      </c>
      <c r="E944">
        <v>1</v>
      </c>
      <c r="F944">
        <v>9</v>
      </c>
      <c r="G944">
        <v>9</v>
      </c>
      <c r="O944">
        <v>1990</v>
      </c>
      <c r="P944">
        <v>3</v>
      </c>
      <c r="Q944">
        <v>22</v>
      </c>
      <c r="R944">
        <v>8</v>
      </c>
      <c r="S944">
        <v>1</v>
      </c>
      <c r="T944">
        <v>9</v>
      </c>
      <c r="U944">
        <v>9</v>
      </c>
    </row>
    <row r="945" spans="1:21">
      <c r="A945">
        <v>1990</v>
      </c>
      <c r="B945">
        <v>3</v>
      </c>
      <c r="C945">
        <v>23</v>
      </c>
      <c r="D945">
        <v>7</v>
      </c>
      <c r="E945">
        <v>1</v>
      </c>
      <c r="F945">
        <v>7</v>
      </c>
      <c r="G945">
        <v>9</v>
      </c>
      <c r="O945">
        <v>1990</v>
      </c>
      <c r="P945">
        <v>3</v>
      </c>
      <c r="Q945">
        <v>23</v>
      </c>
      <c r="R945">
        <v>9</v>
      </c>
      <c r="S945">
        <v>1</v>
      </c>
      <c r="T945">
        <v>7</v>
      </c>
      <c r="U945">
        <v>9</v>
      </c>
    </row>
    <row r="946" spans="1:21">
      <c r="A946">
        <v>1990</v>
      </c>
      <c r="B946">
        <v>3</v>
      </c>
      <c r="C946">
        <v>24</v>
      </c>
      <c r="D946">
        <v>7</v>
      </c>
      <c r="E946">
        <v>1</v>
      </c>
      <c r="F946">
        <v>5</v>
      </c>
      <c r="G946">
        <v>9</v>
      </c>
      <c r="O946">
        <v>1990</v>
      </c>
      <c r="P946">
        <v>3</v>
      </c>
      <c r="Q946">
        <v>24</v>
      </c>
      <c r="R946">
        <v>7</v>
      </c>
      <c r="S946">
        <v>1</v>
      </c>
      <c r="T946">
        <v>5</v>
      </c>
      <c r="U946">
        <v>9</v>
      </c>
    </row>
    <row r="947" spans="1:21">
      <c r="A947">
        <v>1990</v>
      </c>
      <c r="B947">
        <v>3</v>
      </c>
      <c r="C947">
        <v>25</v>
      </c>
      <c r="D947">
        <v>6</v>
      </c>
      <c r="E947">
        <v>1</v>
      </c>
      <c r="F947">
        <v>5</v>
      </c>
      <c r="G947">
        <v>9</v>
      </c>
      <c r="O947">
        <v>1990</v>
      </c>
      <c r="P947">
        <v>3</v>
      </c>
      <c r="Q947">
        <v>25</v>
      </c>
      <c r="R947">
        <v>7</v>
      </c>
      <c r="S947">
        <v>1</v>
      </c>
      <c r="T947">
        <v>5</v>
      </c>
      <c r="U947">
        <v>9</v>
      </c>
    </row>
    <row r="948" spans="1:21">
      <c r="A948">
        <v>1990</v>
      </c>
      <c r="B948">
        <v>3</v>
      </c>
      <c r="C948">
        <v>26</v>
      </c>
      <c r="D948">
        <v>9</v>
      </c>
      <c r="E948">
        <v>1</v>
      </c>
      <c r="F948">
        <v>9</v>
      </c>
      <c r="G948">
        <v>9</v>
      </c>
      <c r="O948">
        <v>1990</v>
      </c>
      <c r="P948">
        <v>3</v>
      </c>
      <c r="Q948">
        <v>26</v>
      </c>
      <c r="R948">
        <v>6</v>
      </c>
      <c r="S948">
        <v>1</v>
      </c>
      <c r="T948">
        <v>9</v>
      </c>
      <c r="U948">
        <v>9</v>
      </c>
    </row>
    <row r="949" spans="1:21">
      <c r="A949">
        <v>1990</v>
      </c>
      <c r="B949">
        <v>3</v>
      </c>
      <c r="C949">
        <v>27</v>
      </c>
      <c r="D949">
        <v>9</v>
      </c>
      <c r="E949">
        <v>1</v>
      </c>
      <c r="F949">
        <v>9</v>
      </c>
      <c r="G949">
        <v>9</v>
      </c>
      <c r="O949">
        <v>1990</v>
      </c>
      <c r="P949">
        <v>3</v>
      </c>
      <c r="Q949">
        <v>27</v>
      </c>
      <c r="R949">
        <v>6</v>
      </c>
      <c r="S949">
        <v>1</v>
      </c>
      <c r="T949">
        <v>9</v>
      </c>
      <c r="U949">
        <v>9</v>
      </c>
    </row>
    <row r="950" spans="1:21">
      <c r="A950">
        <v>1990</v>
      </c>
      <c r="B950">
        <v>3</v>
      </c>
      <c r="C950">
        <v>28</v>
      </c>
      <c r="D950">
        <v>7</v>
      </c>
      <c r="E950">
        <v>1</v>
      </c>
      <c r="F950">
        <v>9</v>
      </c>
      <c r="G950">
        <v>9</v>
      </c>
      <c r="O950">
        <v>1990</v>
      </c>
      <c r="P950">
        <v>3</v>
      </c>
      <c r="Q950">
        <v>28</v>
      </c>
      <c r="R950">
        <v>1</v>
      </c>
      <c r="S950">
        <v>1</v>
      </c>
      <c r="T950">
        <v>9</v>
      </c>
      <c r="U950">
        <v>9</v>
      </c>
    </row>
    <row r="951" spans="1:21">
      <c r="A951">
        <v>1990</v>
      </c>
      <c r="B951">
        <v>3</v>
      </c>
      <c r="C951">
        <v>29</v>
      </c>
      <c r="D951">
        <v>7</v>
      </c>
      <c r="E951">
        <v>1</v>
      </c>
      <c r="F951">
        <v>9</v>
      </c>
      <c r="G951">
        <v>9</v>
      </c>
      <c r="O951">
        <v>1990</v>
      </c>
      <c r="P951">
        <v>3</v>
      </c>
      <c r="Q951">
        <v>29</v>
      </c>
      <c r="R951">
        <v>7</v>
      </c>
      <c r="S951">
        <v>1</v>
      </c>
      <c r="T951">
        <v>9</v>
      </c>
      <c r="U951">
        <v>9</v>
      </c>
    </row>
    <row r="952" spans="1:21">
      <c r="A952">
        <v>1990</v>
      </c>
      <c r="B952">
        <v>3</v>
      </c>
      <c r="C952">
        <v>30</v>
      </c>
      <c r="D952">
        <v>10</v>
      </c>
      <c r="E952">
        <v>8</v>
      </c>
      <c r="F952">
        <v>9</v>
      </c>
      <c r="G952">
        <v>9</v>
      </c>
      <c r="O952">
        <v>1990</v>
      </c>
      <c r="P952">
        <v>3</v>
      </c>
      <c r="Q952">
        <v>30</v>
      </c>
      <c r="R952">
        <v>7</v>
      </c>
      <c r="S952">
        <v>8</v>
      </c>
      <c r="T952">
        <v>9</v>
      </c>
      <c r="U952">
        <v>9</v>
      </c>
    </row>
    <row r="953" spans="1:21">
      <c r="A953">
        <v>1990</v>
      </c>
      <c r="B953">
        <v>3</v>
      </c>
      <c r="C953">
        <v>31</v>
      </c>
      <c r="D953">
        <v>3</v>
      </c>
      <c r="E953">
        <v>8</v>
      </c>
      <c r="F953">
        <v>2</v>
      </c>
      <c r="G953">
        <v>9</v>
      </c>
      <c r="O953">
        <v>1990</v>
      </c>
      <c r="P953">
        <v>3</v>
      </c>
      <c r="Q953">
        <v>31</v>
      </c>
      <c r="R953">
        <v>7</v>
      </c>
      <c r="S953">
        <v>8</v>
      </c>
      <c r="T953">
        <v>2</v>
      </c>
      <c r="U953">
        <v>9</v>
      </c>
    </row>
    <row r="954" spans="1:21">
      <c r="A954">
        <v>1990</v>
      </c>
      <c r="B954">
        <v>4</v>
      </c>
      <c r="C954">
        <v>1</v>
      </c>
      <c r="D954">
        <v>3</v>
      </c>
      <c r="E954">
        <v>3</v>
      </c>
      <c r="F954">
        <v>2</v>
      </c>
      <c r="G954">
        <v>9</v>
      </c>
      <c r="O954">
        <v>1990</v>
      </c>
      <c r="P954">
        <v>4</v>
      </c>
      <c r="Q954">
        <v>1</v>
      </c>
      <c r="R954">
        <v>6</v>
      </c>
      <c r="S954">
        <v>3</v>
      </c>
      <c r="T954">
        <v>2</v>
      </c>
      <c r="U954">
        <v>9</v>
      </c>
    </row>
    <row r="955" spans="1:21">
      <c r="A955">
        <v>1990</v>
      </c>
      <c r="B955">
        <v>4</v>
      </c>
      <c r="C955">
        <v>2</v>
      </c>
      <c r="D955">
        <v>11</v>
      </c>
      <c r="E955">
        <v>3</v>
      </c>
      <c r="F955">
        <v>5</v>
      </c>
      <c r="G955">
        <v>9</v>
      </c>
      <c r="O955">
        <v>1990</v>
      </c>
      <c r="P955">
        <v>4</v>
      </c>
      <c r="Q955">
        <v>2</v>
      </c>
      <c r="R955">
        <v>9</v>
      </c>
      <c r="S955">
        <v>3</v>
      </c>
      <c r="T955">
        <v>5</v>
      </c>
      <c r="U955">
        <v>9</v>
      </c>
    </row>
    <row r="956" spans="1:21">
      <c r="A956">
        <v>1990</v>
      </c>
      <c r="B956">
        <v>4</v>
      </c>
      <c r="C956">
        <v>3</v>
      </c>
      <c r="D956">
        <v>11</v>
      </c>
      <c r="E956">
        <v>7</v>
      </c>
      <c r="F956">
        <v>5</v>
      </c>
      <c r="G956">
        <v>9</v>
      </c>
      <c r="O956">
        <v>1990</v>
      </c>
      <c r="P956">
        <v>4</v>
      </c>
      <c r="Q956">
        <v>3</v>
      </c>
      <c r="R956">
        <v>9</v>
      </c>
      <c r="S956">
        <v>7</v>
      </c>
      <c r="T956">
        <v>5</v>
      </c>
      <c r="U956">
        <v>9</v>
      </c>
    </row>
    <row r="957" spans="1:21">
      <c r="A957">
        <v>1990</v>
      </c>
      <c r="B957">
        <v>4</v>
      </c>
      <c r="C957">
        <v>4</v>
      </c>
      <c r="D957">
        <v>11</v>
      </c>
      <c r="E957">
        <v>1</v>
      </c>
      <c r="F957">
        <v>5</v>
      </c>
      <c r="G957">
        <v>9</v>
      </c>
      <c r="O957">
        <v>1990</v>
      </c>
      <c r="P957">
        <v>4</v>
      </c>
      <c r="Q957">
        <v>4</v>
      </c>
      <c r="R957">
        <v>7</v>
      </c>
      <c r="S957">
        <v>1</v>
      </c>
      <c r="T957">
        <v>5</v>
      </c>
      <c r="U957">
        <v>9</v>
      </c>
    </row>
    <row r="958" spans="1:21">
      <c r="A958">
        <v>1990</v>
      </c>
      <c r="B958">
        <v>4</v>
      </c>
      <c r="C958">
        <v>5</v>
      </c>
      <c r="D958">
        <v>11</v>
      </c>
      <c r="E958">
        <v>1</v>
      </c>
      <c r="F958">
        <v>2</v>
      </c>
      <c r="G958">
        <v>9</v>
      </c>
      <c r="O958">
        <v>1990</v>
      </c>
      <c r="P958">
        <v>4</v>
      </c>
      <c r="Q958">
        <v>5</v>
      </c>
      <c r="R958">
        <v>7</v>
      </c>
      <c r="S958">
        <v>1</v>
      </c>
      <c r="T958">
        <v>2</v>
      </c>
      <c r="U958">
        <v>9</v>
      </c>
    </row>
    <row r="959" spans="1:21">
      <c r="A959">
        <v>1990</v>
      </c>
      <c r="B959">
        <v>4</v>
      </c>
      <c r="C959">
        <v>6</v>
      </c>
      <c r="D959">
        <v>11</v>
      </c>
      <c r="E959">
        <v>1</v>
      </c>
      <c r="F959">
        <v>1</v>
      </c>
      <c r="G959">
        <v>9</v>
      </c>
      <c r="O959">
        <v>1990</v>
      </c>
      <c r="P959">
        <v>4</v>
      </c>
      <c r="Q959">
        <v>6</v>
      </c>
      <c r="R959">
        <v>10</v>
      </c>
      <c r="S959">
        <v>1</v>
      </c>
      <c r="T959">
        <v>1</v>
      </c>
      <c r="U959">
        <v>9</v>
      </c>
    </row>
    <row r="960" spans="1:21">
      <c r="A960">
        <v>1990</v>
      </c>
      <c r="B960">
        <v>4</v>
      </c>
      <c r="C960">
        <v>7</v>
      </c>
      <c r="D960">
        <v>1</v>
      </c>
      <c r="E960">
        <v>1</v>
      </c>
      <c r="F960">
        <v>2</v>
      </c>
      <c r="G960">
        <v>9</v>
      </c>
      <c r="O960">
        <v>1990</v>
      </c>
      <c r="P960">
        <v>4</v>
      </c>
      <c r="Q960">
        <v>7</v>
      </c>
      <c r="R960">
        <v>3</v>
      </c>
      <c r="S960">
        <v>1</v>
      </c>
      <c r="T960">
        <v>2</v>
      </c>
      <c r="U960">
        <v>9</v>
      </c>
    </row>
    <row r="961" spans="1:21">
      <c r="A961">
        <v>1990</v>
      </c>
      <c r="B961">
        <v>4</v>
      </c>
      <c r="C961">
        <v>8</v>
      </c>
      <c r="D961">
        <v>11</v>
      </c>
      <c r="E961">
        <v>1</v>
      </c>
      <c r="F961">
        <v>2</v>
      </c>
      <c r="G961">
        <v>9</v>
      </c>
      <c r="O961">
        <v>1990</v>
      </c>
      <c r="P961">
        <v>4</v>
      </c>
      <c r="Q961">
        <v>8</v>
      </c>
      <c r="R961">
        <v>3</v>
      </c>
      <c r="S961">
        <v>1</v>
      </c>
      <c r="T961">
        <v>2</v>
      </c>
      <c r="U961">
        <v>9</v>
      </c>
    </row>
    <row r="962" spans="1:21">
      <c r="A962">
        <v>1990</v>
      </c>
      <c r="B962">
        <v>4</v>
      </c>
      <c r="C962">
        <v>9</v>
      </c>
      <c r="D962">
        <v>11</v>
      </c>
      <c r="E962">
        <v>1</v>
      </c>
      <c r="F962">
        <v>3</v>
      </c>
      <c r="G962">
        <v>9</v>
      </c>
      <c r="O962">
        <v>1990</v>
      </c>
      <c r="P962">
        <v>4</v>
      </c>
      <c r="Q962">
        <v>9</v>
      </c>
      <c r="R962">
        <v>11</v>
      </c>
      <c r="S962">
        <v>1</v>
      </c>
      <c r="T962">
        <v>3</v>
      </c>
      <c r="U962">
        <v>9</v>
      </c>
    </row>
    <row r="963" spans="1:21">
      <c r="A963">
        <v>1990</v>
      </c>
      <c r="B963">
        <v>4</v>
      </c>
      <c r="C963">
        <v>10</v>
      </c>
      <c r="D963">
        <v>11</v>
      </c>
      <c r="E963">
        <v>1</v>
      </c>
      <c r="F963">
        <v>3</v>
      </c>
      <c r="G963">
        <v>9</v>
      </c>
      <c r="O963">
        <v>1990</v>
      </c>
      <c r="P963">
        <v>4</v>
      </c>
      <c r="Q963">
        <v>10</v>
      </c>
      <c r="R963">
        <v>11</v>
      </c>
      <c r="S963">
        <v>1</v>
      </c>
      <c r="T963">
        <v>3</v>
      </c>
      <c r="U963">
        <v>9</v>
      </c>
    </row>
    <row r="964" spans="1:21">
      <c r="A964">
        <v>1990</v>
      </c>
      <c r="B964">
        <v>4</v>
      </c>
      <c r="C964">
        <v>11</v>
      </c>
      <c r="D964">
        <v>11</v>
      </c>
      <c r="E964">
        <v>1</v>
      </c>
      <c r="F964">
        <v>3</v>
      </c>
      <c r="G964">
        <v>9</v>
      </c>
      <c r="O964">
        <v>1990</v>
      </c>
      <c r="P964">
        <v>4</v>
      </c>
      <c r="Q964">
        <v>11</v>
      </c>
      <c r="R964">
        <v>11</v>
      </c>
      <c r="S964">
        <v>1</v>
      </c>
      <c r="T964">
        <v>3</v>
      </c>
      <c r="U964">
        <v>9</v>
      </c>
    </row>
    <row r="965" spans="1:21">
      <c r="A965">
        <v>1990</v>
      </c>
      <c r="B965">
        <v>4</v>
      </c>
      <c r="C965">
        <v>12</v>
      </c>
      <c r="D965">
        <v>9</v>
      </c>
      <c r="E965">
        <v>3</v>
      </c>
      <c r="F965">
        <v>3</v>
      </c>
      <c r="G965">
        <v>9</v>
      </c>
      <c r="O965">
        <v>1990</v>
      </c>
      <c r="P965">
        <v>4</v>
      </c>
      <c r="Q965">
        <v>12</v>
      </c>
      <c r="R965">
        <v>11</v>
      </c>
      <c r="S965">
        <v>3</v>
      </c>
      <c r="T965">
        <v>3</v>
      </c>
      <c r="U965">
        <v>9</v>
      </c>
    </row>
    <row r="966" spans="1:21">
      <c r="A966">
        <v>1990</v>
      </c>
      <c r="B966">
        <v>4</v>
      </c>
      <c r="C966">
        <v>13</v>
      </c>
      <c r="D966">
        <v>9</v>
      </c>
      <c r="E966">
        <v>3</v>
      </c>
      <c r="F966">
        <v>3</v>
      </c>
      <c r="G966">
        <v>9</v>
      </c>
      <c r="O966">
        <v>1990</v>
      </c>
      <c r="P966">
        <v>4</v>
      </c>
      <c r="Q966">
        <v>13</v>
      </c>
      <c r="R966">
        <v>11</v>
      </c>
      <c r="S966">
        <v>3</v>
      </c>
      <c r="T966">
        <v>3</v>
      </c>
      <c r="U966">
        <v>9</v>
      </c>
    </row>
    <row r="967" spans="1:21">
      <c r="A967">
        <v>1990</v>
      </c>
      <c r="B967">
        <v>4</v>
      </c>
      <c r="C967">
        <v>14</v>
      </c>
      <c r="D967">
        <v>8</v>
      </c>
      <c r="E967">
        <v>8</v>
      </c>
      <c r="F967">
        <v>3</v>
      </c>
      <c r="G967">
        <v>9</v>
      </c>
      <c r="O967">
        <v>1990</v>
      </c>
      <c r="P967">
        <v>4</v>
      </c>
      <c r="Q967">
        <v>14</v>
      </c>
      <c r="R967">
        <v>1</v>
      </c>
      <c r="S967">
        <v>8</v>
      </c>
      <c r="T967">
        <v>3</v>
      </c>
      <c r="U967">
        <v>9</v>
      </c>
    </row>
    <row r="968" spans="1:21">
      <c r="A968">
        <v>1990</v>
      </c>
      <c r="B968">
        <v>4</v>
      </c>
      <c r="C968">
        <v>15</v>
      </c>
      <c r="D968">
        <v>8</v>
      </c>
      <c r="E968">
        <v>8</v>
      </c>
      <c r="F968">
        <v>3</v>
      </c>
      <c r="G968">
        <v>9</v>
      </c>
      <c r="O968">
        <v>1990</v>
      </c>
      <c r="P968">
        <v>4</v>
      </c>
      <c r="Q968">
        <v>15</v>
      </c>
      <c r="R968">
        <v>11</v>
      </c>
      <c r="S968">
        <v>8</v>
      </c>
      <c r="T968">
        <v>3</v>
      </c>
      <c r="U968">
        <v>9</v>
      </c>
    </row>
    <row r="969" spans="1:21">
      <c r="A969">
        <v>1990</v>
      </c>
      <c r="B969">
        <v>4</v>
      </c>
      <c r="C969">
        <v>16</v>
      </c>
      <c r="D969">
        <v>7</v>
      </c>
      <c r="E969">
        <v>6</v>
      </c>
      <c r="F969">
        <v>3</v>
      </c>
      <c r="G969">
        <v>9</v>
      </c>
      <c r="O969">
        <v>1990</v>
      </c>
      <c r="P969">
        <v>4</v>
      </c>
      <c r="Q969">
        <v>16</v>
      </c>
      <c r="R969">
        <v>11</v>
      </c>
      <c r="S969">
        <v>6</v>
      </c>
      <c r="T969">
        <v>3</v>
      </c>
      <c r="U969">
        <v>9</v>
      </c>
    </row>
    <row r="970" spans="1:21">
      <c r="A970">
        <v>1990</v>
      </c>
      <c r="B970">
        <v>4</v>
      </c>
      <c r="C970">
        <v>17</v>
      </c>
      <c r="D970">
        <v>7</v>
      </c>
      <c r="E970">
        <v>6</v>
      </c>
      <c r="F970">
        <v>2</v>
      </c>
      <c r="G970">
        <v>9</v>
      </c>
      <c r="O970">
        <v>1990</v>
      </c>
      <c r="P970">
        <v>4</v>
      </c>
      <c r="Q970">
        <v>17</v>
      </c>
      <c r="R970">
        <v>11</v>
      </c>
      <c r="S970">
        <v>6</v>
      </c>
      <c r="T970">
        <v>2</v>
      </c>
      <c r="U970">
        <v>9</v>
      </c>
    </row>
    <row r="971" spans="1:21">
      <c r="A971">
        <v>1990</v>
      </c>
      <c r="B971">
        <v>4</v>
      </c>
      <c r="C971">
        <v>18</v>
      </c>
      <c r="D971">
        <v>7</v>
      </c>
      <c r="E971">
        <v>8</v>
      </c>
      <c r="F971">
        <v>9</v>
      </c>
      <c r="G971">
        <v>3</v>
      </c>
      <c r="O971">
        <v>1990</v>
      </c>
      <c r="P971">
        <v>4</v>
      </c>
      <c r="Q971">
        <v>18</v>
      </c>
      <c r="R971">
        <v>11</v>
      </c>
      <c r="S971">
        <v>8</v>
      </c>
      <c r="T971">
        <v>9</v>
      </c>
      <c r="U971">
        <v>3</v>
      </c>
    </row>
    <row r="972" spans="1:21">
      <c r="A972">
        <v>1990</v>
      </c>
      <c r="B972">
        <v>4</v>
      </c>
      <c r="C972">
        <v>19</v>
      </c>
      <c r="D972">
        <v>7</v>
      </c>
      <c r="E972">
        <v>8</v>
      </c>
      <c r="F972">
        <v>9</v>
      </c>
      <c r="G972">
        <v>3</v>
      </c>
      <c r="O972">
        <v>1990</v>
      </c>
      <c r="P972">
        <v>4</v>
      </c>
      <c r="Q972">
        <v>19</v>
      </c>
      <c r="R972">
        <v>9</v>
      </c>
      <c r="S972">
        <v>8</v>
      </c>
      <c r="T972">
        <v>9</v>
      </c>
      <c r="U972">
        <v>3</v>
      </c>
    </row>
    <row r="973" spans="1:21">
      <c r="A973">
        <v>1990</v>
      </c>
      <c r="B973">
        <v>4</v>
      </c>
      <c r="C973">
        <v>20</v>
      </c>
      <c r="D973">
        <v>7</v>
      </c>
      <c r="E973">
        <v>8</v>
      </c>
      <c r="F973">
        <v>2</v>
      </c>
      <c r="G973">
        <v>3</v>
      </c>
      <c r="O973">
        <v>1990</v>
      </c>
      <c r="P973">
        <v>4</v>
      </c>
      <c r="Q973">
        <v>20</v>
      </c>
      <c r="R973">
        <v>9</v>
      </c>
      <c r="S973">
        <v>8</v>
      </c>
      <c r="T973">
        <v>2</v>
      </c>
      <c r="U973">
        <v>3</v>
      </c>
    </row>
    <row r="974" spans="1:21">
      <c r="A974">
        <v>1990</v>
      </c>
      <c r="B974">
        <v>4</v>
      </c>
      <c r="C974">
        <v>21</v>
      </c>
      <c r="D974">
        <v>7</v>
      </c>
      <c r="E974">
        <v>8</v>
      </c>
      <c r="F974">
        <v>2</v>
      </c>
      <c r="G974">
        <v>3</v>
      </c>
      <c r="O974">
        <v>1990</v>
      </c>
      <c r="P974">
        <v>4</v>
      </c>
      <c r="Q974">
        <v>21</v>
      </c>
      <c r="R974">
        <v>8</v>
      </c>
      <c r="S974">
        <v>8</v>
      </c>
      <c r="T974">
        <v>2</v>
      </c>
      <c r="U974">
        <v>3</v>
      </c>
    </row>
    <row r="975" spans="1:21">
      <c r="A975">
        <v>1990</v>
      </c>
      <c r="B975">
        <v>4</v>
      </c>
      <c r="C975">
        <v>22</v>
      </c>
      <c r="D975">
        <v>7</v>
      </c>
      <c r="E975">
        <v>8</v>
      </c>
      <c r="F975">
        <v>9</v>
      </c>
      <c r="G975">
        <v>3</v>
      </c>
      <c r="O975">
        <v>1990</v>
      </c>
      <c r="P975">
        <v>4</v>
      </c>
      <c r="Q975">
        <v>22</v>
      </c>
      <c r="R975">
        <v>8</v>
      </c>
      <c r="S975">
        <v>8</v>
      </c>
      <c r="T975">
        <v>9</v>
      </c>
      <c r="U975">
        <v>3</v>
      </c>
    </row>
    <row r="976" spans="1:21">
      <c r="A976">
        <v>1990</v>
      </c>
      <c r="B976">
        <v>4</v>
      </c>
      <c r="C976">
        <v>23</v>
      </c>
      <c r="D976">
        <v>7</v>
      </c>
      <c r="E976">
        <v>8</v>
      </c>
      <c r="F976">
        <v>9</v>
      </c>
      <c r="G976">
        <v>3</v>
      </c>
      <c r="O976">
        <v>1990</v>
      </c>
      <c r="P976">
        <v>4</v>
      </c>
      <c r="Q976">
        <v>23</v>
      </c>
      <c r="R976">
        <v>7</v>
      </c>
      <c r="S976">
        <v>8</v>
      </c>
      <c r="T976">
        <v>9</v>
      </c>
      <c r="U976">
        <v>3</v>
      </c>
    </row>
    <row r="977" spans="1:21">
      <c r="A977">
        <v>1990</v>
      </c>
      <c r="B977">
        <v>4</v>
      </c>
      <c r="C977">
        <v>24</v>
      </c>
      <c r="D977">
        <v>1</v>
      </c>
      <c r="E977">
        <v>8</v>
      </c>
      <c r="F977">
        <v>9</v>
      </c>
      <c r="G977">
        <v>3</v>
      </c>
      <c r="O977">
        <v>1990</v>
      </c>
      <c r="P977">
        <v>4</v>
      </c>
      <c r="Q977">
        <v>24</v>
      </c>
      <c r="R977">
        <v>7</v>
      </c>
      <c r="S977">
        <v>8</v>
      </c>
      <c r="T977">
        <v>9</v>
      </c>
      <c r="U977">
        <v>3</v>
      </c>
    </row>
    <row r="978" spans="1:21">
      <c r="A978">
        <v>1990</v>
      </c>
      <c r="B978">
        <v>4</v>
      </c>
      <c r="C978">
        <v>25</v>
      </c>
      <c r="D978">
        <v>1</v>
      </c>
      <c r="E978">
        <v>3</v>
      </c>
      <c r="F978">
        <v>9</v>
      </c>
      <c r="G978">
        <v>3</v>
      </c>
      <c r="O978">
        <v>1990</v>
      </c>
      <c r="P978">
        <v>4</v>
      </c>
      <c r="Q978">
        <v>25</v>
      </c>
      <c r="R978">
        <v>7</v>
      </c>
      <c r="S978">
        <v>3</v>
      </c>
      <c r="T978">
        <v>9</v>
      </c>
      <c r="U978">
        <v>3</v>
      </c>
    </row>
    <row r="979" spans="1:21">
      <c r="A979">
        <v>1990</v>
      </c>
      <c r="B979">
        <v>4</v>
      </c>
      <c r="C979">
        <v>26</v>
      </c>
      <c r="D979">
        <v>1</v>
      </c>
      <c r="E979">
        <v>3</v>
      </c>
      <c r="F979">
        <v>9</v>
      </c>
      <c r="G979">
        <v>3</v>
      </c>
      <c r="O979">
        <v>1990</v>
      </c>
      <c r="P979">
        <v>4</v>
      </c>
      <c r="Q979">
        <v>26</v>
      </c>
      <c r="R979">
        <v>7</v>
      </c>
      <c r="S979">
        <v>3</v>
      </c>
      <c r="T979">
        <v>9</v>
      </c>
      <c r="U979">
        <v>3</v>
      </c>
    </row>
    <row r="980" spans="1:21">
      <c r="A980">
        <v>1990</v>
      </c>
      <c r="B980">
        <v>4</v>
      </c>
      <c r="C980">
        <v>27</v>
      </c>
      <c r="D980">
        <v>1</v>
      </c>
      <c r="E980">
        <v>3</v>
      </c>
      <c r="F980">
        <v>9</v>
      </c>
      <c r="G980">
        <v>3</v>
      </c>
      <c r="O980">
        <v>1990</v>
      </c>
      <c r="P980">
        <v>4</v>
      </c>
      <c r="Q980">
        <v>27</v>
      </c>
      <c r="R980">
        <v>7</v>
      </c>
      <c r="S980">
        <v>3</v>
      </c>
      <c r="T980">
        <v>9</v>
      </c>
      <c r="U980">
        <v>3</v>
      </c>
    </row>
    <row r="981" spans="1:21">
      <c r="A981">
        <v>1990</v>
      </c>
      <c r="B981">
        <v>4</v>
      </c>
      <c r="C981">
        <v>28</v>
      </c>
      <c r="D981">
        <v>3</v>
      </c>
      <c r="E981">
        <v>8</v>
      </c>
      <c r="F981">
        <v>2</v>
      </c>
      <c r="G981">
        <v>3</v>
      </c>
      <c r="O981">
        <v>1990</v>
      </c>
      <c r="P981">
        <v>4</v>
      </c>
      <c r="Q981">
        <v>28</v>
      </c>
      <c r="R981">
        <v>7</v>
      </c>
      <c r="S981">
        <v>8</v>
      </c>
      <c r="T981">
        <v>2</v>
      </c>
      <c r="U981">
        <v>3</v>
      </c>
    </row>
    <row r="982" spans="1:21">
      <c r="A982">
        <v>1990</v>
      </c>
      <c r="B982">
        <v>4</v>
      </c>
      <c r="C982">
        <v>29</v>
      </c>
      <c r="D982">
        <v>6</v>
      </c>
      <c r="E982">
        <v>8</v>
      </c>
      <c r="F982">
        <v>2</v>
      </c>
      <c r="G982">
        <v>3</v>
      </c>
      <c r="O982">
        <v>1990</v>
      </c>
      <c r="P982">
        <v>4</v>
      </c>
      <c r="Q982">
        <v>29</v>
      </c>
      <c r="R982">
        <v>7</v>
      </c>
      <c r="S982">
        <v>8</v>
      </c>
      <c r="T982">
        <v>2</v>
      </c>
      <c r="U982">
        <v>3</v>
      </c>
    </row>
    <row r="983" spans="1:21">
      <c r="A983">
        <v>1990</v>
      </c>
      <c r="B983">
        <v>4</v>
      </c>
      <c r="C983">
        <v>30</v>
      </c>
      <c r="D983">
        <v>6</v>
      </c>
      <c r="E983">
        <v>8</v>
      </c>
      <c r="F983">
        <v>9</v>
      </c>
      <c r="G983">
        <v>3</v>
      </c>
      <c r="O983">
        <v>1990</v>
      </c>
      <c r="P983">
        <v>4</v>
      </c>
      <c r="Q983">
        <v>30</v>
      </c>
      <c r="R983">
        <v>7</v>
      </c>
      <c r="S983">
        <v>8</v>
      </c>
      <c r="T983">
        <v>9</v>
      </c>
      <c r="U983">
        <v>3</v>
      </c>
    </row>
    <row r="984" spans="1:21">
      <c r="A984">
        <v>1990</v>
      </c>
      <c r="B984">
        <v>5</v>
      </c>
      <c r="C984">
        <v>1</v>
      </c>
      <c r="D984">
        <v>6</v>
      </c>
      <c r="E984">
        <v>8</v>
      </c>
      <c r="F984">
        <v>9</v>
      </c>
      <c r="G984">
        <v>3</v>
      </c>
      <c r="O984">
        <v>1990</v>
      </c>
      <c r="P984">
        <v>5</v>
      </c>
      <c r="Q984">
        <v>1</v>
      </c>
      <c r="R984">
        <v>1</v>
      </c>
      <c r="S984">
        <v>8</v>
      </c>
      <c r="T984">
        <v>9</v>
      </c>
      <c r="U984">
        <v>3</v>
      </c>
    </row>
    <row r="985" spans="1:21">
      <c r="A985">
        <v>1990</v>
      </c>
      <c r="B985">
        <v>5</v>
      </c>
      <c r="C985">
        <v>2</v>
      </c>
      <c r="D985">
        <v>7</v>
      </c>
      <c r="E985">
        <v>8</v>
      </c>
      <c r="F985">
        <v>9</v>
      </c>
      <c r="G985">
        <v>3</v>
      </c>
      <c r="O985">
        <v>1990</v>
      </c>
      <c r="P985">
        <v>5</v>
      </c>
      <c r="Q985">
        <v>2</v>
      </c>
      <c r="R985">
        <v>1</v>
      </c>
      <c r="S985">
        <v>8</v>
      </c>
      <c r="T985">
        <v>9</v>
      </c>
      <c r="U985">
        <v>3</v>
      </c>
    </row>
    <row r="986" spans="1:21">
      <c r="A986">
        <v>1990</v>
      </c>
      <c r="B986">
        <v>5</v>
      </c>
      <c r="C986">
        <v>3</v>
      </c>
      <c r="D986">
        <v>6</v>
      </c>
      <c r="E986">
        <v>8</v>
      </c>
      <c r="F986">
        <v>9</v>
      </c>
      <c r="G986">
        <v>3</v>
      </c>
      <c r="O986">
        <v>1990</v>
      </c>
      <c r="P986">
        <v>5</v>
      </c>
      <c r="Q986">
        <v>3</v>
      </c>
      <c r="R986">
        <v>1</v>
      </c>
      <c r="S986">
        <v>8</v>
      </c>
      <c r="T986">
        <v>9</v>
      </c>
      <c r="U986">
        <v>3</v>
      </c>
    </row>
    <row r="987" spans="1:21">
      <c r="A987">
        <v>1990</v>
      </c>
      <c r="B987">
        <v>5</v>
      </c>
      <c r="C987">
        <v>4</v>
      </c>
      <c r="D987">
        <v>6</v>
      </c>
      <c r="E987">
        <v>8</v>
      </c>
      <c r="F987">
        <v>9</v>
      </c>
      <c r="G987">
        <v>3</v>
      </c>
      <c r="O987">
        <v>1990</v>
      </c>
      <c r="P987">
        <v>5</v>
      </c>
      <c r="Q987">
        <v>4</v>
      </c>
      <c r="R987">
        <v>1</v>
      </c>
      <c r="S987">
        <v>8</v>
      </c>
      <c r="T987">
        <v>9</v>
      </c>
      <c r="U987">
        <v>3</v>
      </c>
    </row>
    <row r="988" spans="1:21">
      <c r="A988">
        <v>1990</v>
      </c>
      <c r="B988">
        <v>5</v>
      </c>
      <c r="C988">
        <v>5</v>
      </c>
      <c r="D988">
        <v>3</v>
      </c>
      <c r="E988">
        <v>6</v>
      </c>
      <c r="F988">
        <v>4</v>
      </c>
      <c r="G988">
        <v>3</v>
      </c>
      <c r="O988">
        <v>1990</v>
      </c>
      <c r="P988">
        <v>5</v>
      </c>
      <c r="Q988">
        <v>5</v>
      </c>
      <c r="R988">
        <v>3</v>
      </c>
      <c r="S988">
        <v>6</v>
      </c>
      <c r="T988">
        <v>4</v>
      </c>
      <c r="U988">
        <v>3</v>
      </c>
    </row>
    <row r="989" spans="1:21">
      <c r="A989">
        <v>1990</v>
      </c>
      <c r="B989">
        <v>5</v>
      </c>
      <c r="C989">
        <v>6</v>
      </c>
      <c r="D989">
        <v>4</v>
      </c>
      <c r="E989">
        <v>6</v>
      </c>
      <c r="F989">
        <v>4</v>
      </c>
      <c r="G989">
        <v>3</v>
      </c>
      <c r="O989">
        <v>1990</v>
      </c>
      <c r="P989">
        <v>5</v>
      </c>
      <c r="Q989">
        <v>6</v>
      </c>
      <c r="R989">
        <v>6</v>
      </c>
      <c r="S989">
        <v>6</v>
      </c>
      <c r="T989">
        <v>4</v>
      </c>
      <c r="U989">
        <v>3</v>
      </c>
    </row>
    <row r="990" spans="1:21">
      <c r="A990">
        <v>1990</v>
      </c>
      <c r="B990">
        <v>5</v>
      </c>
      <c r="C990">
        <v>7</v>
      </c>
      <c r="D990">
        <v>10</v>
      </c>
      <c r="E990">
        <v>5</v>
      </c>
      <c r="F990">
        <v>4</v>
      </c>
      <c r="G990">
        <v>3</v>
      </c>
      <c r="O990">
        <v>1990</v>
      </c>
      <c r="P990">
        <v>5</v>
      </c>
      <c r="Q990">
        <v>7</v>
      </c>
      <c r="R990">
        <v>6</v>
      </c>
      <c r="S990">
        <v>5</v>
      </c>
      <c r="T990">
        <v>4</v>
      </c>
      <c r="U990">
        <v>3</v>
      </c>
    </row>
    <row r="991" spans="1:21">
      <c r="A991">
        <v>1990</v>
      </c>
      <c r="B991">
        <v>5</v>
      </c>
      <c r="C991">
        <v>8</v>
      </c>
      <c r="D991">
        <v>7</v>
      </c>
      <c r="E991">
        <v>5</v>
      </c>
      <c r="F991">
        <v>8</v>
      </c>
      <c r="G991">
        <v>2</v>
      </c>
      <c r="O991">
        <v>1990</v>
      </c>
      <c r="P991">
        <v>5</v>
      </c>
      <c r="Q991">
        <v>8</v>
      </c>
      <c r="R991">
        <v>6</v>
      </c>
      <c r="S991">
        <v>5</v>
      </c>
      <c r="T991">
        <v>8</v>
      </c>
      <c r="U991">
        <v>2</v>
      </c>
    </row>
    <row r="992" spans="1:21">
      <c r="A992">
        <v>1990</v>
      </c>
      <c r="B992">
        <v>5</v>
      </c>
      <c r="C992">
        <v>9</v>
      </c>
      <c r="D992">
        <v>7</v>
      </c>
      <c r="E992">
        <v>5</v>
      </c>
      <c r="F992">
        <v>8</v>
      </c>
      <c r="G992">
        <v>2</v>
      </c>
      <c r="O992">
        <v>1990</v>
      </c>
      <c r="P992">
        <v>5</v>
      </c>
      <c r="Q992">
        <v>9</v>
      </c>
      <c r="R992">
        <v>7</v>
      </c>
      <c r="S992">
        <v>5</v>
      </c>
      <c r="T992">
        <v>8</v>
      </c>
      <c r="U992">
        <v>2</v>
      </c>
    </row>
    <row r="993" spans="1:21">
      <c r="A993">
        <v>1990</v>
      </c>
      <c r="B993">
        <v>5</v>
      </c>
      <c r="C993">
        <v>10</v>
      </c>
      <c r="D993">
        <v>7</v>
      </c>
      <c r="E993">
        <v>5</v>
      </c>
      <c r="F993">
        <v>8</v>
      </c>
      <c r="G993">
        <v>2</v>
      </c>
      <c r="O993">
        <v>1990</v>
      </c>
      <c r="P993">
        <v>5</v>
      </c>
      <c r="Q993">
        <v>10</v>
      </c>
      <c r="R993">
        <v>6</v>
      </c>
      <c r="S993">
        <v>5</v>
      </c>
      <c r="T993">
        <v>8</v>
      </c>
      <c r="U993">
        <v>2</v>
      </c>
    </row>
    <row r="994" spans="1:21">
      <c r="A994">
        <v>1990</v>
      </c>
      <c r="B994">
        <v>5</v>
      </c>
      <c r="C994">
        <v>11</v>
      </c>
      <c r="D994">
        <v>7</v>
      </c>
      <c r="E994">
        <v>9</v>
      </c>
      <c r="F994">
        <v>8</v>
      </c>
      <c r="G994">
        <v>2</v>
      </c>
      <c r="O994">
        <v>1990</v>
      </c>
      <c r="P994">
        <v>5</v>
      </c>
      <c r="Q994">
        <v>11</v>
      </c>
      <c r="R994">
        <v>6</v>
      </c>
      <c r="S994">
        <v>9</v>
      </c>
      <c r="T994">
        <v>8</v>
      </c>
      <c r="U994">
        <v>2</v>
      </c>
    </row>
    <row r="995" spans="1:21">
      <c r="A995">
        <v>1990</v>
      </c>
      <c r="B995">
        <v>5</v>
      </c>
      <c r="C995">
        <v>12</v>
      </c>
      <c r="D995">
        <v>7</v>
      </c>
      <c r="E995">
        <v>9</v>
      </c>
      <c r="F995">
        <v>8</v>
      </c>
      <c r="G995">
        <v>2</v>
      </c>
      <c r="O995">
        <v>1990</v>
      </c>
      <c r="P995">
        <v>5</v>
      </c>
      <c r="Q995">
        <v>12</v>
      </c>
      <c r="R995">
        <v>3</v>
      </c>
      <c r="S995">
        <v>9</v>
      </c>
      <c r="T995">
        <v>8</v>
      </c>
      <c r="U995">
        <v>2</v>
      </c>
    </row>
    <row r="996" spans="1:21">
      <c r="A996">
        <v>1990</v>
      </c>
      <c r="B996">
        <v>5</v>
      </c>
      <c r="C996">
        <v>13</v>
      </c>
      <c r="D996">
        <v>7</v>
      </c>
      <c r="E996">
        <v>9</v>
      </c>
      <c r="F996">
        <v>8</v>
      </c>
      <c r="G996">
        <v>2</v>
      </c>
      <c r="O996">
        <v>1990</v>
      </c>
      <c r="P996">
        <v>5</v>
      </c>
      <c r="Q996">
        <v>13</v>
      </c>
      <c r="R996">
        <v>4</v>
      </c>
      <c r="S996">
        <v>9</v>
      </c>
      <c r="T996">
        <v>8</v>
      </c>
      <c r="U996">
        <v>2</v>
      </c>
    </row>
    <row r="997" spans="1:21">
      <c r="A997">
        <v>1990</v>
      </c>
      <c r="B997">
        <v>5</v>
      </c>
      <c r="C997">
        <v>14</v>
      </c>
      <c r="D997">
        <v>2</v>
      </c>
      <c r="E997">
        <v>9</v>
      </c>
      <c r="F997">
        <v>8</v>
      </c>
      <c r="G997">
        <v>1</v>
      </c>
      <c r="O997">
        <v>1990</v>
      </c>
      <c r="P997">
        <v>5</v>
      </c>
      <c r="Q997">
        <v>14</v>
      </c>
      <c r="R997">
        <v>10</v>
      </c>
      <c r="S997">
        <v>9</v>
      </c>
      <c r="T997">
        <v>8</v>
      </c>
      <c r="U997">
        <v>1</v>
      </c>
    </row>
    <row r="998" spans="1:21">
      <c r="A998">
        <v>1990</v>
      </c>
      <c r="B998">
        <v>5</v>
      </c>
      <c r="C998">
        <v>15</v>
      </c>
      <c r="D998">
        <v>6</v>
      </c>
      <c r="E998">
        <v>9</v>
      </c>
      <c r="F998">
        <v>8</v>
      </c>
      <c r="G998">
        <v>1</v>
      </c>
      <c r="O998">
        <v>1990</v>
      </c>
      <c r="P998">
        <v>5</v>
      </c>
      <c r="Q998">
        <v>15</v>
      </c>
      <c r="R998">
        <v>7</v>
      </c>
      <c r="S998">
        <v>9</v>
      </c>
      <c r="T998">
        <v>8</v>
      </c>
      <c r="U998">
        <v>1</v>
      </c>
    </row>
    <row r="999" spans="1:21">
      <c r="A999">
        <v>1990</v>
      </c>
      <c r="B999">
        <v>5</v>
      </c>
      <c r="C999">
        <v>16</v>
      </c>
      <c r="D999">
        <v>2</v>
      </c>
      <c r="E999">
        <v>9</v>
      </c>
      <c r="F999">
        <v>1</v>
      </c>
      <c r="G999">
        <v>1</v>
      </c>
      <c r="O999">
        <v>1990</v>
      </c>
      <c r="P999">
        <v>5</v>
      </c>
      <c r="Q999">
        <v>16</v>
      </c>
      <c r="R999">
        <v>7</v>
      </c>
      <c r="S999">
        <v>9</v>
      </c>
      <c r="T999">
        <v>1</v>
      </c>
      <c r="U999">
        <v>1</v>
      </c>
    </row>
    <row r="1000" spans="1:21">
      <c r="A1000">
        <v>1990</v>
      </c>
      <c r="B1000">
        <v>5</v>
      </c>
      <c r="C1000">
        <v>17</v>
      </c>
      <c r="D1000">
        <v>2</v>
      </c>
      <c r="E1000">
        <v>9</v>
      </c>
      <c r="F1000">
        <v>1</v>
      </c>
      <c r="G1000">
        <v>1</v>
      </c>
      <c r="O1000">
        <v>1990</v>
      </c>
      <c r="P1000">
        <v>5</v>
      </c>
      <c r="Q1000">
        <v>17</v>
      </c>
      <c r="R1000">
        <v>7</v>
      </c>
      <c r="S1000">
        <v>9</v>
      </c>
      <c r="T1000">
        <v>1</v>
      </c>
      <c r="U1000">
        <v>1</v>
      </c>
    </row>
    <row r="1001" spans="1:21">
      <c r="A1001">
        <v>1990</v>
      </c>
      <c r="B1001">
        <v>5</v>
      </c>
      <c r="C1001">
        <v>18</v>
      </c>
      <c r="D1001">
        <v>5</v>
      </c>
      <c r="E1001">
        <v>9</v>
      </c>
      <c r="F1001">
        <v>1</v>
      </c>
      <c r="G1001">
        <v>1</v>
      </c>
      <c r="O1001">
        <v>1990</v>
      </c>
      <c r="P1001">
        <v>5</v>
      </c>
      <c r="Q1001">
        <v>18</v>
      </c>
      <c r="R1001">
        <v>7</v>
      </c>
      <c r="S1001">
        <v>9</v>
      </c>
      <c r="T1001">
        <v>1</v>
      </c>
      <c r="U1001">
        <v>1</v>
      </c>
    </row>
    <row r="1002" spans="1:21">
      <c r="A1002">
        <v>1990</v>
      </c>
      <c r="B1002">
        <v>5</v>
      </c>
      <c r="C1002">
        <v>19</v>
      </c>
      <c r="D1002">
        <v>5</v>
      </c>
      <c r="E1002">
        <v>9</v>
      </c>
      <c r="F1002">
        <v>1</v>
      </c>
      <c r="G1002">
        <v>1</v>
      </c>
      <c r="O1002">
        <v>1990</v>
      </c>
      <c r="P1002">
        <v>5</v>
      </c>
      <c r="Q1002">
        <v>19</v>
      </c>
      <c r="R1002">
        <v>7</v>
      </c>
      <c r="S1002">
        <v>9</v>
      </c>
      <c r="T1002">
        <v>1</v>
      </c>
      <c r="U1002">
        <v>1</v>
      </c>
    </row>
    <row r="1003" spans="1:21">
      <c r="A1003">
        <v>1990</v>
      </c>
      <c r="B1003">
        <v>5</v>
      </c>
      <c r="C1003">
        <v>20</v>
      </c>
      <c r="D1003">
        <v>2</v>
      </c>
      <c r="E1003">
        <v>9</v>
      </c>
      <c r="F1003">
        <v>8</v>
      </c>
      <c r="G1003">
        <v>5</v>
      </c>
      <c r="O1003">
        <v>1990</v>
      </c>
      <c r="P1003">
        <v>5</v>
      </c>
      <c r="Q1003">
        <v>20</v>
      </c>
      <c r="R1003">
        <v>7</v>
      </c>
      <c r="S1003">
        <v>9</v>
      </c>
      <c r="T1003">
        <v>8</v>
      </c>
      <c r="U1003">
        <v>5</v>
      </c>
    </row>
    <row r="1004" spans="1:21">
      <c r="A1004">
        <v>1990</v>
      </c>
      <c r="B1004">
        <v>5</v>
      </c>
      <c r="C1004">
        <v>21</v>
      </c>
      <c r="D1004">
        <v>2</v>
      </c>
      <c r="E1004">
        <v>9</v>
      </c>
      <c r="F1004">
        <v>8</v>
      </c>
      <c r="G1004">
        <v>5</v>
      </c>
      <c r="O1004">
        <v>1990</v>
      </c>
      <c r="P1004">
        <v>5</v>
      </c>
      <c r="Q1004">
        <v>21</v>
      </c>
      <c r="R1004">
        <v>2</v>
      </c>
      <c r="S1004">
        <v>9</v>
      </c>
      <c r="T1004">
        <v>8</v>
      </c>
      <c r="U1004">
        <v>5</v>
      </c>
    </row>
    <row r="1005" spans="1:21">
      <c r="A1005">
        <v>1990</v>
      </c>
      <c r="B1005">
        <v>5</v>
      </c>
      <c r="C1005">
        <v>22</v>
      </c>
      <c r="D1005">
        <v>2</v>
      </c>
      <c r="E1005">
        <v>9</v>
      </c>
      <c r="F1005">
        <v>8</v>
      </c>
      <c r="G1005">
        <v>5</v>
      </c>
      <c r="O1005">
        <v>1990</v>
      </c>
      <c r="P1005">
        <v>5</v>
      </c>
      <c r="Q1005">
        <v>22</v>
      </c>
      <c r="R1005">
        <v>6</v>
      </c>
      <c r="S1005">
        <v>9</v>
      </c>
      <c r="T1005">
        <v>8</v>
      </c>
      <c r="U1005">
        <v>5</v>
      </c>
    </row>
    <row r="1006" spans="1:21">
      <c r="A1006">
        <v>1990</v>
      </c>
      <c r="B1006">
        <v>5</v>
      </c>
      <c r="C1006">
        <v>23</v>
      </c>
      <c r="D1006">
        <v>2</v>
      </c>
      <c r="E1006">
        <v>9</v>
      </c>
      <c r="F1006">
        <v>8</v>
      </c>
      <c r="G1006">
        <v>5</v>
      </c>
      <c r="O1006">
        <v>1990</v>
      </c>
      <c r="P1006">
        <v>5</v>
      </c>
      <c r="Q1006">
        <v>23</v>
      </c>
      <c r="R1006">
        <v>2</v>
      </c>
      <c r="S1006">
        <v>9</v>
      </c>
      <c r="T1006">
        <v>8</v>
      </c>
      <c r="U1006">
        <v>5</v>
      </c>
    </row>
    <row r="1007" spans="1:21">
      <c r="A1007">
        <v>1990</v>
      </c>
      <c r="B1007">
        <v>5</v>
      </c>
      <c r="C1007">
        <v>24</v>
      </c>
      <c r="D1007">
        <v>2</v>
      </c>
      <c r="E1007">
        <v>9</v>
      </c>
      <c r="F1007">
        <v>8</v>
      </c>
      <c r="G1007">
        <v>5</v>
      </c>
      <c r="O1007">
        <v>1990</v>
      </c>
      <c r="P1007">
        <v>5</v>
      </c>
      <c r="Q1007">
        <v>24</v>
      </c>
      <c r="R1007">
        <v>2</v>
      </c>
      <c r="S1007">
        <v>9</v>
      </c>
      <c r="T1007">
        <v>8</v>
      </c>
      <c r="U1007">
        <v>5</v>
      </c>
    </row>
    <row r="1008" spans="1:21">
      <c r="A1008">
        <v>1990</v>
      </c>
      <c r="B1008">
        <v>5</v>
      </c>
      <c r="C1008">
        <v>25</v>
      </c>
      <c r="D1008">
        <v>6</v>
      </c>
      <c r="E1008">
        <v>9</v>
      </c>
      <c r="F1008">
        <v>8</v>
      </c>
      <c r="G1008">
        <v>5</v>
      </c>
      <c r="O1008">
        <v>1990</v>
      </c>
      <c r="P1008">
        <v>5</v>
      </c>
      <c r="Q1008">
        <v>25</v>
      </c>
      <c r="R1008">
        <v>5</v>
      </c>
      <c r="S1008">
        <v>9</v>
      </c>
      <c r="T1008">
        <v>8</v>
      </c>
      <c r="U1008">
        <v>5</v>
      </c>
    </row>
    <row r="1009" spans="1:21">
      <c r="A1009">
        <v>1990</v>
      </c>
      <c r="B1009">
        <v>5</v>
      </c>
      <c r="C1009">
        <v>26</v>
      </c>
      <c r="D1009">
        <v>2</v>
      </c>
      <c r="E1009">
        <v>9</v>
      </c>
      <c r="F1009">
        <v>8</v>
      </c>
      <c r="G1009">
        <v>5</v>
      </c>
      <c r="O1009">
        <v>1990</v>
      </c>
      <c r="P1009">
        <v>5</v>
      </c>
      <c r="Q1009">
        <v>26</v>
      </c>
      <c r="R1009">
        <v>5</v>
      </c>
      <c r="S1009">
        <v>9</v>
      </c>
      <c r="T1009">
        <v>8</v>
      </c>
      <c r="U1009">
        <v>5</v>
      </c>
    </row>
    <row r="1010" spans="1:21">
      <c r="A1010">
        <v>1990</v>
      </c>
      <c r="B1010">
        <v>5</v>
      </c>
      <c r="C1010">
        <v>27</v>
      </c>
      <c r="D1010">
        <v>2</v>
      </c>
      <c r="E1010">
        <v>9</v>
      </c>
      <c r="F1010">
        <v>8</v>
      </c>
      <c r="G1010">
        <v>5</v>
      </c>
      <c r="O1010">
        <v>1990</v>
      </c>
      <c r="P1010">
        <v>5</v>
      </c>
      <c r="Q1010">
        <v>27</v>
      </c>
      <c r="R1010">
        <v>2</v>
      </c>
      <c r="S1010">
        <v>9</v>
      </c>
      <c r="T1010">
        <v>8</v>
      </c>
      <c r="U1010">
        <v>5</v>
      </c>
    </row>
    <row r="1011" spans="1:21">
      <c r="A1011">
        <v>1990</v>
      </c>
      <c r="B1011">
        <v>5</v>
      </c>
      <c r="C1011">
        <v>28</v>
      </c>
      <c r="D1011">
        <v>2</v>
      </c>
      <c r="E1011">
        <v>9</v>
      </c>
      <c r="F1011">
        <v>8</v>
      </c>
      <c r="G1011">
        <v>5</v>
      </c>
      <c r="O1011">
        <v>1990</v>
      </c>
      <c r="P1011">
        <v>5</v>
      </c>
      <c r="Q1011">
        <v>28</v>
      </c>
      <c r="R1011">
        <v>2</v>
      </c>
      <c r="S1011">
        <v>9</v>
      </c>
      <c r="T1011">
        <v>8</v>
      </c>
      <c r="U1011">
        <v>5</v>
      </c>
    </row>
    <row r="1012" spans="1:21">
      <c r="A1012">
        <v>1990</v>
      </c>
      <c r="B1012">
        <v>5</v>
      </c>
      <c r="C1012">
        <v>29</v>
      </c>
      <c r="D1012">
        <v>2</v>
      </c>
      <c r="E1012">
        <v>9</v>
      </c>
      <c r="F1012">
        <v>8</v>
      </c>
      <c r="G1012">
        <v>5</v>
      </c>
      <c r="O1012">
        <v>1990</v>
      </c>
      <c r="P1012">
        <v>5</v>
      </c>
      <c r="Q1012">
        <v>29</v>
      </c>
      <c r="R1012">
        <v>2</v>
      </c>
      <c r="S1012">
        <v>9</v>
      </c>
      <c r="T1012">
        <v>8</v>
      </c>
      <c r="U1012">
        <v>5</v>
      </c>
    </row>
    <row r="1013" spans="1:21">
      <c r="A1013">
        <v>1990</v>
      </c>
      <c r="B1013">
        <v>5</v>
      </c>
      <c r="C1013">
        <v>30</v>
      </c>
      <c r="D1013">
        <v>2</v>
      </c>
      <c r="E1013">
        <v>9</v>
      </c>
      <c r="F1013">
        <v>8</v>
      </c>
      <c r="G1013">
        <v>5</v>
      </c>
      <c r="O1013">
        <v>1990</v>
      </c>
      <c r="P1013">
        <v>5</v>
      </c>
      <c r="Q1013">
        <v>30</v>
      </c>
      <c r="R1013">
        <v>2</v>
      </c>
      <c r="S1013">
        <v>9</v>
      </c>
      <c r="T1013">
        <v>8</v>
      </c>
      <c r="U1013">
        <v>5</v>
      </c>
    </row>
    <row r="1014" spans="1:21">
      <c r="A1014">
        <v>1990</v>
      </c>
      <c r="B1014">
        <v>5</v>
      </c>
      <c r="C1014">
        <v>31</v>
      </c>
      <c r="D1014">
        <v>2</v>
      </c>
      <c r="E1014">
        <v>9</v>
      </c>
      <c r="F1014">
        <v>8</v>
      </c>
      <c r="G1014">
        <v>5</v>
      </c>
      <c r="O1014">
        <v>1990</v>
      </c>
      <c r="P1014">
        <v>5</v>
      </c>
      <c r="Q1014">
        <v>31</v>
      </c>
      <c r="R1014">
        <v>2</v>
      </c>
      <c r="S1014">
        <v>9</v>
      </c>
      <c r="T1014">
        <v>8</v>
      </c>
      <c r="U1014">
        <v>5</v>
      </c>
    </row>
    <row r="1015" spans="1:21">
      <c r="A1015">
        <v>1991</v>
      </c>
      <c r="B1015">
        <v>3</v>
      </c>
      <c r="C1015">
        <v>1</v>
      </c>
      <c r="D1015">
        <v>6</v>
      </c>
      <c r="E1015">
        <v>7</v>
      </c>
      <c r="F1015">
        <v>6</v>
      </c>
      <c r="G1015">
        <v>8</v>
      </c>
      <c r="O1015">
        <v>1991</v>
      </c>
      <c r="P1015">
        <v>3</v>
      </c>
      <c r="Q1015">
        <v>1</v>
      </c>
      <c r="S1015">
        <v>7</v>
      </c>
      <c r="T1015">
        <v>6</v>
      </c>
      <c r="U1015">
        <v>8</v>
      </c>
    </row>
    <row r="1016" spans="1:21">
      <c r="A1016">
        <v>1991</v>
      </c>
      <c r="B1016">
        <v>3</v>
      </c>
      <c r="C1016">
        <v>2</v>
      </c>
      <c r="D1016">
        <v>8</v>
      </c>
      <c r="E1016">
        <v>7</v>
      </c>
      <c r="F1016">
        <v>6</v>
      </c>
      <c r="G1016">
        <v>8</v>
      </c>
      <c r="O1016">
        <v>1991</v>
      </c>
      <c r="P1016">
        <v>3</v>
      </c>
      <c r="Q1016">
        <v>2</v>
      </c>
      <c r="S1016">
        <v>7</v>
      </c>
      <c r="T1016">
        <v>6</v>
      </c>
      <c r="U1016">
        <v>8</v>
      </c>
    </row>
    <row r="1017" spans="1:21">
      <c r="A1017">
        <v>1991</v>
      </c>
      <c r="B1017">
        <v>3</v>
      </c>
      <c r="C1017">
        <v>3</v>
      </c>
      <c r="D1017">
        <v>3</v>
      </c>
      <c r="E1017">
        <v>7</v>
      </c>
      <c r="F1017">
        <v>7</v>
      </c>
      <c r="G1017">
        <v>8</v>
      </c>
      <c r="O1017">
        <v>1991</v>
      </c>
      <c r="P1017">
        <v>3</v>
      </c>
      <c r="Q1017">
        <v>3</v>
      </c>
      <c r="S1017">
        <v>7</v>
      </c>
      <c r="T1017">
        <v>7</v>
      </c>
      <c r="U1017">
        <v>8</v>
      </c>
    </row>
    <row r="1018" spans="1:21">
      <c r="A1018">
        <v>1991</v>
      </c>
      <c r="B1018">
        <v>3</v>
      </c>
      <c r="C1018">
        <v>4</v>
      </c>
      <c r="D1018">
        <v>3</v>
      </c>
      <c r="E1018">
        <v>7</v>
      </c>
      <c r="F1018">
        <v>7</v>
      </c>
      <c r="G1018">
        <v>8</v>
      </c>
      <c r="O1018">
        <v>1991</v>
      </c>
      <c r="P1018">
        <v>3</v>
      </c>
      <c r="Q1018">
        <v>4</v>
      </c>
      <c r="S1018">
        <v>7</v>
      </c>
      <c r="T1018">
        <v>7</v>
      </c>
      <c r="U1018">
        <v>8</v>
      </c>
    </row>
    <row r="1019" spans="1:21">
      <c r="A1019">
        <v>1991</v>
      </c>
      <c r="B1019">
        <v>3</v>
      </c>
      <c r="C1019">
        <v>5</v>
      </c>
      <c r="D1019">
        <v>8</v>
      </c>
      <c r="E1019">
        <v>7</v>
      </c>
      <c r="F1019">
        <v>6</v>
      </c>
      <c r="G1019">
        <v>8</v>
      </c>
      <c r="O1019">
        <v>1991</v>
      </c>
      <c r="P1019">
        <v>3</v>
      </c>
      <c r="Q1019">
        <v>5</v>
      </c>
      <c r="S1019">
        <v>7</v>
      </c>
      <c r="T1019">
        <v>6</v>
      </c>
      <c r="U1019">
        <v>8</v>
      </c>
    </row>
    <row r="1020" spans="1:21">
      <c r="A1020">
        <v>1991</v>
      </c>
      <c r="B1020">
        <v>3</v>
      </c>
      <c r="C1020">
        <v>6</v>
      </c>
      <c r="D1020">
        <v>9</v>
      </c>
      <c r="E1020">
        <v>7</v>
      </c>
      <c r="F1020">
        <v>7</v>
      </c>
      <c r="G1020">
        <v>8</v>
      </c>
      <c r="O1020">
        <v>1991</v>
      </c>
      <c r="P1020">
        <v>3</v>
      </c>
      <c r="Q1020">
        <v>6</v>
      </c>
      <c r="S1020">
        <v>7</v>
      </c>
      <c r="T1020">
        <v>7</v>
      </c>
      <c r="U1020">
        <v>8</v>
      </c>
    </row>
    <row r="1021" spans="1:21">
      <c r="A1021">
        <v>1991</v>
      </c>
      <c r="B1021">
        <v>3</v>
      </c>
      <c r="C1021">
        <v>7</v>
      </c>
      <c r="D1021">
        <v>8</v>
      </c>
      <c r="E1021">
        <v>7</v>
      </c>
      <c r="F1021">
        <v>7</v>
      </c>
      <c r="G1021">
        <v>8</v>
      </c>
      <c r="O1021">
        <v>1991</v>
      </c>
      <c r="P1021">
        <v>3</v>
      </c>
      <c r="Q1021">
        <v>7</v>
      </c>
      <c r="S1021">
        <v>7</v>
      </c>
      <c r="T1021">
        <v>7</v>
      </c>
      <c r="U1021">
        <v>8</v>
      </c>
    </row>
    <row r="1022" spans="1:21">
      <c r="A1022">
        <v>1991</v>
      </c>
      <c r="B1022">
        <v>3</v>
      </c>
      <c r="C1022">
        <v>8</v>
      </c>
      <c r="D1022">
        <v>6</v>
      </c>
      <c r="E1022">
        <v>7</v>
      </c>
      <c r="F1022">
        <v>7</v>
      </c>
      <c r="G1022">
        <v>8</v>
      </c>
      <c r="O1022">
        <v>1991</v>
      </c>
      <c r="P1022">
        <v>3</v>
      </c>
      <c r="Q1022">
        <v>8</v>
      </c>
      <c r="R1022">
        <v>6</v>
      </c>
      <c r="S1022">
        <v>7</v>
      </c>
      <c r="T1022">
        <v>7</v>
      </c>
      <c r="U1022">
        <v>8</v>
      </c>
    </row>
    <row r="1023" spans="1:21">
      <c r="A1023">
        <v>1991</v>
      </c>
      <c r="B1023">
        <v>3</v>
      </c>
      <c r="C1023">
        <v>9</v>
      </c>
      <c r="D1023">
        <v>6</v>
      </c>
      <c r="E1023">
        <v>3</v>
      </c>
      <c r="F1023">
        <v>7</v>
      </c>
      <c r="G1023">
        <v>7</v>
      </c>
      <c r="O1023">
        <v>1991</v>
      </c>
      <c r="P1023">
        <v>3</v>
      </c>
      <c r="Q1023">
        <v>9</v>
      </c>
      <c r="R1023">
        <v>8</v>
      </c>
      <c r="S1023">
        <v>3</v>
      </c>
      <c r="T1023">
        <v>7</v>
      </c>
      <c r="U1023">
        <v>7</v>
      </c>
    </row>
    <row r="1024" spans="1:21">
      <c r="A1024">
        <v>1991</v>
      </c>
      <c r="B1024">
        <v>3</v>
      </c>
      <c r="C1024">
        <v>10</v>
      </c>
      <c r="D1024">
        <v>1</v>
      </c>
      <c r="E1024">
        <v>3</v>
      </c>
      <c r="F1024">
        <v>9</v>
      </c>
      <c r="G1024">
        <v>7</v>
      </c>
      <c r="O1024">
        <v>1991</v>
      </c>
      <c r="P1024">
        <v>3</v>
      </c>
      <c r="Q1024">
        <v>10</v>
      </c>
      <c r="R1024">
        <v>3</v>
      </c>
      <c r="S1024">
        <v>3</v>
      </c>
      <c r="T1024">
        <v>9</v>
      </c>
      <c r="U1024">
        <v>7</v>
      </c>
    </row>
    <row r="1025" spans="1:21">
      <c r="A1025">
        <v>1991</v>
      </c>
      <c r="B1025">
        <v>3</v>
      </c>
      <c r="C1025">
        <v>11</v>
      </c>
      <c r="D1025">
        <v>6</v>
      </c>
      <c r="E1025">
        <v>3</v>
      </c>
      <c r="F1025">
        <v>9</v>
      </c>
      <c r="G1025">
        <v>7</v>
      </c>
      <c r="O1025">
        <v>1991</v>
      </c>
      <c r="P1025">
        <v>3</v>
      </c>
      <c r="Q1025">
        <v>11</v>
      </c>
      <c r="R1025">
        <v>3</v>
      </c>
      <c r="S1025">
        <v>3</v>
      </c>
      <c r="T1025">
        <v>9</v>
      </c>
      <c r="U1025">
        <v>7</v>
      </c>
    </row>
    <row r="1026" spans="1:21">
      <c r="A1026">
        <v>1991</v>
      </c>
      <c r="B1026">
        <v>3</v>
      </c>
      <c r="C1026">
        <v>12</v>
      </c>
      <c r="D1026">
        <v>1</v>
      </c>
      <c r="E1026">
        <v>3</v>
      </c>
      <c r="F1026">
        <v>7</v>
      </c>
      <c r="G1026">
        <v>7</v>
      </c>
      <c r="O1026">
        <v>1991</v>
      </c>
      <c r="P1026">
        <v>3</v>
      </c>
      <c r="Q1026">
        <v>12</v>
      </c>
      <c r="R1026">
        <v>8</v>
      </c>
      <c r="S1026">
        <v>3</v>
      </c>
      <c r="T1026">
        <v>7</v>
      </c>
      <c r="U1026">
        <v>7</v>
      </c>
    </row>
    <row r="1027" spans="1:21">
      <c r="A1027">
        <v>1991</v>
      </c>
      <c r="B1027">
        <v>3</v>
      </c>
      <c r="C1027">
        <v>13</v>
      </c>
      <c r="D1027">
        <v>7</v>
      </c>
      <c r="E1027">
        <v>3</v>
      </c>
      <c r="F1027">
        <v>5</v>
      </c>
      <c r="G1027">
        <v>7</v>
      </c>
      <c r="O1027">
        <v>1991</v>
      </c>
      <c r="P1027">
        <v>3</v>
      </c>
      <c r="Q1027">
        <v>13</v>
      </c>
      <c r="R1027">
        <v>9</v>
      </c>
      <c r="S1027">
        <v>3</v>
      </c>
      <c r="T1027">
        <v>5</v>
      </c>
      <c r="U1027">
        <v>7</v>
      </c>
    </row>
    <row r="1028" spans="1:21">
      <c r="A1028">
        <v>1991</v>
      </c>
      <c r="B1028">
        <v>3</v>
      </c>
      <c r="C1028">
        <v>14</v>
      </c>
      <c r="D1028">
        <v>7</v>
      </c>
      <c r="E1028">
        <v>7</v>
      </c>
      <c r="F1028">
        <v>5</v>
      </c>
      <c r="G1028">
        <v>7</v>
      </c>
      <c r="O1028">
        <v>1991</v>
      </c>
      <c r="P1028">
        <v>3</v>
      </c>
      <c r="Q1028">
        <v>14</v>
      </c>
      <c r="R1028">
        <v>8</v>
      </c>
      <c r="S1028">
        <v>7</v>
      </c>
      <c r="T1028">
        <v>5</v>
      </c>
      <c r="U1028">
        <v>7</v>
      </c>
    </row>
    <row r="1029" spans="1:21">
      <c r="A1029">
        <v>1991</v>
      </c>
      <c r="B1029">
        <v>3</v>
      </c>
      <c r="C1029">
        <v>15</v>
      </c>
      <c r="D1029">
        <v>6</v>
      </c>
      <c r="E1029">
        <v>7</v>
      </c>
      <c r="F1029">
        <v>5</v>
      </c>
      <c r="G1029">
        <v>7</v>
      </c>
      <c r="O1029">
        <v>1991</v>
      </c>
      <c r="P1029">
        <v>3</v>
      </c>
      <c r="Q1029">
        <v>15</v>
      </c>
      <c r="R1029">
        <v>6</v>
      </c>
      <c r="S1029">
        <v>7</v>
      </c>
      <c r="T1029">
        <v>5</v>
      </c>
      <c r="U1029">
        <v>7</v>
      </c>
    </row>
    <row r="1030" spans="1:21">
      <c r="A1030">
        <v>1991</v>
      </c>
      <c r="B1030">
        <v>3</v>
      </c>
      <c r="C1030">
        <v>16</v>
      </c>
      <c r="D1030">
        <v>6</v>
      </c>
      <c r="E1030">
        <v>7</v>
      </c>
      <c r="F1030">
        <v>6</v>
      </c>
      <c r="G1030">
        <v>7</v>
      </c>
      <c r="O1030">
        <v>1991</v>
      </c>
      <c r="P1030">
        <v>3</v>
      </c>
      <c r="Q1030">
        <v>16</v>
      </c>
      <c r="R1030">
        <v>6</v>
      </c>
      <c r="S1030">
        <v>7</v>
      </c>
      <c r="T1030">
        <v>6</v>
      </c>
      <c r="U1030">
        <v>7</v>
      </c>
    </row>
    <row r="1031" spans="1:21">
      <c r="A1031">
        <v>1991</v>
      </c>
      <c r="B1031">
        <v>3</v>
      </c>
      <c r="C1031">
        <v>17</v>
      </c>
      <c r="D1031">
        <v>6</v>
      </c>
      <c r="E1031">
        <v>2</v>
      </c>
      <c r="F1031">
        <v>7</v>
      </c>
      <c r="G1031">
        <v>7</v>
      </c>
      <c r="O1031">
        <v>1991</v>
      </c>
      <c r="P1031">
        <v>3</v>
      </c>
      <c r="Q1031">
        <v>17</v>
      </c>
      <c r="R1031">
        <v>1</v>
      </c>
      <c r="S1031">
        <v>2</v>
      </c>
      <c r="T1031">
        <v>7</v>
      </c>
      <c r="U1031">
        <v>7</v>
      </c>
    </row>
    <row r="1032" spans="1:21">
      <c r="A1032">
        <v>1991</v>
      </c>
      <c r="B1032">
        <v>3</v>
      </c>
      <c r="C1032">
        <v>18</v>
      </c>
      <c r="D1032">
        <v>8</v>
      </c>
      <c r="E1032">
        <v>2</v>
      </c>
      <c r="F1032">
        <v>6</v>
      </c>
      <c r="G1032">
        <v>7</v>
      </c>
      <c r="O1032">
        <v>1991</v>
      </c>
      <c r="P1032">
        <v>3</v>
      </c>
      <c r="Q1032">
        <v>18</v>
      </c>
      <c r="R1032">
        <v>6</v>
      </c>
      <c r="S1032">
        <v>2</v>
      </c>
      <c r="T1032">
        <v>6</v>
      </c>
      <c r="U1032">
        <v>7</v>
      </c>
    </row>
    <row r="1033" spans="1:21">
      <c r="A1033">
        <v>1991</v>
      </c>
      <c r="B1033">
        <v>3</v>
      </c>
      <c r="C1033">
        <v>19</v>
      </c>
      <c r="D1033">
        <v>6</v>
      </c>
      <c r="E1033">
        <v>2</v>
      </c>
      <c r="F1033">
        <v>6</v>
      </c>
      <c r="G1033">
        <v>4</v>
      </c>
      <c r="O1033">
        <v>1991</v>
      </c>
      <c r="P1033">
        <v>3</v>
      </c>
      <c r="Q1033">
        <v>19</v>
      </c>
      <c r="R1033">
        <v>1</v>
      </c>
      <c r="S1033">
        <v>2</v>
      </c>
      <c r="T1033">
        <v>6</v>
      </c>
      <c r="U1033">
        <v>4</v>
      </c>
    </row>
    <row r="1034" spans="1:21">
      <c r="A1034">
        <v>1991</v>
      </c>
      <c r="B1034">
        <v>3</v>
      </c>
      <c r="C1034">
        <v>20</v>
      </c>
      <c r="D1034">
        <v>6</v>
      </c>
      <c r="E1034">
        <v>3</v>
      </c>
      <c r="F1034">
        <v>7</v>
      </c>
      <c r="G1034">
        <v>4</v>
      </c>
      <c r="O1034">
        <v>1991</v>
      </c>
      <c r="P1034">
        <v>3</v>
      </c>
      <c r="Q1034">
        <v>20</v>
      </c>
      <c r="R1034">
        <v>7</v>
      </c>
      <c r="S1034">
        <v>3</v>
      </c>
      <c r="T1034">
        <v>7</v>
      </c>
      <c r="U1034">
        <v>4</v>
      </c>
    </row>
    <row r="1035" spans="1:21">
      <c r="A1035">
        <v>1991</v>
      </c>
      <c r="B1035">
        <v>3</v>
      </c>
      <c r="C1035">
        <v>21</v>
      </c>
      <c r="D1035">
        <v>6</v>
      </c>
      <c r="E1035">
        <v>3</v>
      </c>
      <c r="F1035">
        <v>5</v>
      </c>
      <c r="G1035">
        <v>4</v>
      </c>
      <c r="O1035">
        <v>1991</v>
      </c>
      <c r="P1035">
        <v>3</v>
      </c>
      <c r="Q1035">
        <v>21</v>
      </c>
      <c r="R1035">
        <v>7</v>
      </c>
      <c r="S1035">
        <v>3</v>
      </c>
      <c r="T1035">
        <v>5</v>
      </c>
      <c r="U1035">
        <v>4</v>
      </c>
    </row>
    <row r="1036" spans="1:21">
      <c r="A1036">
        <v>1991</v>
      </c>
      <c r="B1036">
        <v>3</v>
      </c>
      <c r="C1036">
        <v>22</v>
      </c>
      <c r="D1036">
        <v>8</v>
      </c>
      <c r="E1036">
        <v>3</v>
      </c>
      <c r="F1036">
        <v>5</v>
      </c>
      <c r="G1036">
        <v>4</v>
      </c>
      <c r="O1036">
        <v>1991</v>
      </c>
      <c r="P1036">
        <v>3</v>
      </c>
      <c r="Q1036">
        <v>22</v>
      </c>
      <c r="R1036">
        <v>6</v>
      </c>
      <c r="S1036">
        <v>3</v>
      </c>
      <c r="T1036">
        <v>5</v>
      </c>
      <c r="U1036">
        <v>4</v>
      </c>
    </row>
    <row r="1037" spans="1:21">
      <c r="A1037">
        <v>1991</v>
      </c>
      <c r="B1037">
        <v>3</v>
      </c>
      <c r="C1037">
        <v>23</v>
      </c>
      <c r="D1037">
        <v>6</v>
      </c>
      <c r="E1037">
        <v>1</v>
      </c>
      <c r="F1037">
        <v>5</v>
      </c>
      <c r="G1037">
        <v>4</v>
      </c>
      <c r="O1037">
        <v>1991</v>
      </c>
      <c r="P1037">
        <v>3</v>
      </c>
      <c r="Q1037">
        <v>23</v>
      </c>
      <c r="R1037">
        <v>6</v>
      </c>
      <c r="S1037">
        <v>1</v>
      </c>
      <c r="T1037">
        <v>5</v>
      </c>
      <c r="U1037">
        <v>4</v>
      </c>
    </row>
    <row r="1038" spans="1:21">
      <c r="A1038">
        <v>1991</v>
      </c>
      <c r="B1038">
        <v>3</v>
      </c>
      <c r="C1038">
        <v>24</v>
      </c>
      <c r="D1038">
        <v>3</v>
      </c>
      <c r="E1038">
        <v>1</v>
      </c>
      <c r="F1038">
        <v>7</v>
      </c>
      <c r="G1038">
        <v>4</v>
      </c>
      <c r="O1038">
        <v>1991</v>
      </c>
      <c r="P1038">
        <v>3</v>
      </c>
      <c r="Q1038">
        <v>24</v>
      </c>
      <c r="R1038">
        <v>6</v>
      </c>
      <c r="S1038">
        <v>1</v>
      </c>
      <c r="T1038">
        <v>7</v>
      </c>
      <c r="U1038">
        <v>4</v>
      </c>
    </row>
    <row r="1039" spans="1:21">
      <c r="A1039">
        <v>1991</v>
      </c>
      <c r="B1039">
        <v>3</v>
      </c>
      <c r="C1039">
        <v>25</v>
      </c>
      <c r="D1039">
        <v>11</v>
      </c>
      <c r="E1039">
        <v>7</v>
      </c>
      <c r="F1039">
        <v>7</v>
      </c>
      <c r="G1039">
        <v>4</v>
      </c>
      <c r="O1039">
        <v>1991</v>
      </c>
      <c r="P1039">
        <v>3</v>
      </c>
      <c r="Q1039">
        <v>25</v>
      </c>
      <c r="R1039">
        <v>8</v>
      </c>
      <c r="S1039">
        <v>7</v>
      </c>
      <c r="T1039">
        <v>7</v>
      </c>
      <c r="U1039">
        <v>4</v>
      </c>
    </row>
    <row r="1040" spans="1:21">
      <c r="A1040">
        <v>1991</v>
      </c>
      <c r="B1040">
        <v>3</v>
      </c>
      <c r="C1040">
        <v>26</v>
      </c>
      <c r="D1040">
        <v>11</v>
      </c>
      <c r="E1040">
        <v>7</v>
      </c>
      <c r="F1040">
        <v>7</v>
      </c>
      <c r="G1040">
        <v>4</v>
      </c>
      <c r="O1040">
        <v>1991</v>
      </c>
      <c r="P1040">
        <v>3</v>
      </c>
      <c r="Q1040">
        <v>26</v>
      </c>
      <c r="R1040">
        <v>6</v>
      </c>
      <c r="S1040">
        <v>7</v>
      </c>
      <c r="T1040">
        <v>7</v>
      </c>
      <c r="U1040">
        <v>4</v>
      </c>
    </row>
    <row r="1041" spans="1:21">
      <c r="A1041">
        <v>1991</v>
      </c>
      <c r="B1041">
        <v>3</v>
      </c>
      <c r="C1041">
        <v>27</v>
      </c>
      <c r="D1041">
        <v>11</v>
      </c>
      <c r="E1041">
        <v>7</v>
      </c>
      <c r="F1041">
        <v>5</v>
      </c>
      <c r="G1041">
        <v>4</v>
      </c>
      <c r="O1041">
        <v>1991</v>
      </c>
      <c r="P1041">
        <v>3</v>
      </c>
      <c r="Q1041">
        <v>27</v>
      </c>
      <c r="R1041">
        <v>6</v>
      </c>
      <c r="S1041">
        <v>7</v>
      </c>
      <c r="T1041">
        <v>5</v>
      </c>
      <c r="U1041">
        <v>4</v>
      </c>
    </row>
    <row r="1042" spans="1:21">
      <c r="A1042">
        <v>1991</v>
      </c>
      <c r="B1042">
        <v>3</v>
      </c>
      <c r="C1042">
        <v>28</v>
      </c>
      <c r="D1042">
        <v>11</v>
      </c>
      <c r="E1042">
        <v>7</v>
      </c>
      <c r="F1042">
        <v>7</v>
      </c>
      <c r="G1042">
        <v>4</v>
      </c>
      <c r="O1042">
        <v>1991</v>
      </c>
      <c r="P1042">
        <v>3</v>
      </c>
      <c r="Q1042">
        <v>28</v>
      </c>
      <c r="R1042">
        <v>6</v>
      </c>
      <c r="S1042">
        <v>7</v>
      </c>
      <c r="T1042">
        <v>7</v>
      </c>
      <c r="U1042">
        <v>4</v>
      </c>
    </row>
    <row r="1043" spans="1:21">
      <c r="A1043">
        <v>1991</v>
      </c>
      <c r="B1043">
        <v>3</v>
      </c>
      <c r="C1043">
        <v>29</v>
      </c>
      <c r="D1043">
        <v>11</v>
      </c>
      <c r="E1043">
        <v>3</v>
      </c>
      <c r="F1043">
        <v>7</v>
      </c>
      <c r="G1043">
        <v>4</v>
      </c>
      <c r="O1043">
        <v>1991</v>
      </c>
      <c r="P1043">
        <v>3</v>
      </c>
      <c r="Q1043">
        <v>29</v>
      </c>
      <c r="R1043">
        <v>8</v>
      </c>
      <c r="S1043">
        <v>3</v>
      </c>
      <c r="T1043">
        <v>7</v>
      </c>
      <c r="U1043">
        <v>4</v>
      </c>
    </row>
    <row r="1044" spans="1:21">
      <c r="A1044">
        <v>1991</v>
      </c>
      <c r="B1044">
        <v>3</v>
      </c>
      <c r="C1044">
        <v>30</v>
      </c>
      <c r="D1044">
        <v>1</v>
      </c>
      <c r="E1044">
        <v>3</v>
      </c>
      <c r="F1044">
        <v>5</v>
      </c>
      <c r="G1044">
        <v>4</v>
      </c>
      <c r="O1044">
        <v>1991</v>
      </c>
      <c r="P1044">
        <v>3</v>
      </c>
      <c r="Q1044">
        <v>30</v>
      </c>
      <c r="R1044">
        <v>6</v>
      </c>
      <c r="S1044">
        <v>3</v>
      </c>
      <c r="T1044">
        <v>5</v>
      </c>
      <c r="U1044">
        <v>4</v>
      </c>
    </row>
    <row r="1045" spans="1:21">
      <c r="A1045">
        <v>1991</v>
      </c>
      <c r="B1045">
        <v>3</v>
      </c>
      <c r="C1045">
        <v>31</v>
      </c>
      <c r="D1045">
        <v>11</v>
      </c>
      <c r="E1045">
        <v>3</v>
      </c>
      <c r="F1045">
        <v>5</v>
      </c>
      <c r="G1045">
        <v>4</v>
      </c>
      <c r="O1045">
        <v>1991</v>
      </c>
      <c r="P1045">
        <v>3</v>
      </c>
      <c r="Q1045">
        <v>31</v>
      </c>
      <c r="R1045">
        <v>3</v>
      </c>
      <c r="S1045">
        <v>3</v>
      </c>
      <c r="T1045">
        <v>5</v>
      </c>
      <c r="U1045">
        <v>4</v>
      </c>
    </row>
    <row r="1046" spans="1:21">
      <c r="A1046">
        <v>1991</v>
      </c>
      <c r="B1046">
        <v>4</v>
      </c>
      <c r="C1046">
        <v>1</v>
      </c>
      <c r="D1046">
        <v>11</v>
      </c>
      <c r="E1046">
        <v>3</v>
      </c>
      <c r="F1046">
        <v>5</v>
      </c>
      <c r="G1046">
        <v>4</v>
      </c>
      <c r="O1046">
        <v>1991</v>
      </c>
      <c r="P1046">
        <v>4</v>
      </c>
      <c r="Q1046">
        <v>1</v>
      </c>
      <c r="R1046">
        <v>11</v>
      </c>
      <c r="S1046">
        <v>3</v>
      </c>
      <c r="T1046">
        <v>5</v>
      </c>
      <c r="U1046">
        <v>4</v>
      </c>
    </row>
    <row r="1047" spans="1:21">
      <c r="A1047">
        <v>1991</v>
      </c>
      <c r="B1047">
        <v>4</v>
      </c>
      <c r="C1047">
        <v>2</v>
      </c>
      <c r="D1047">
        <v>9</v>
      </c>
      <c r="E1047">
        <v>8</v>
      </c>
      <c r="F1047">
        <v>7</v>
      </c>
      <c r="G1047">
        <v>4</v>
      </c>
      <c r="O1047">
        <v>1991</v>
      </c>
      <c r="P1047">
        <v>4</v>
      </c>
      <c r="Q1047">
        <v>2</v>
      </c>
      <c r="R1047">
        <v>11</v>
      </c>
      <c r="S1047">
        <v>8</v>
      </c>
      <c r="T1047">
        <v>7</v>
      </c>
      <c r="U1047">
        <v>4</v>
      </c>
    </row>
    <row r="1048" spans="1:21">
      <c r="A1048">
        <v>1991</v>
      </c>
      <c r="B1048">
        <v>4</v>
      </c>
      <c r="C1048">
        <v>3</v>
      </c>
      <c r="D1048">
        <v>11</v>
      </c>
      <c r="E1048">
        <v>8</v>
      </c>
      <c r="F1048">
        <v>7</v>
      </c>
      <c r="G1048">
        <v>9</v>
      </c>
      <c r="O1048">
        <v>1991</v>
      </c>
      <c r="P1048">
        <v>4</v>
      </c>
      <c r="Q1048">
        <v>3</v>
      </c>
      <c r="R1048">
        <v>11</v>
      </c>
      <c r="S1048">
        <v>8</v>
      </c>
      <c r="T1048">
        <v>7</v>
      </c>
      <c r="U1048">
        <v>9</v>
      </c>
    </row>
    <row r="1049" spans="1:21">
      <c r="A1049">
        <v>1991</v>
      </c>
      <c r="B1049">
        <v>4</v>
      </c>
      <c r="C1049">
        <v>4</v>
      </c>
      <c r="D1049">
        <v>7</v>
      </c>
      <c r="E1049">
        <v>8</v>
      </c>
      <c r="F1049">
        <v>9</v>
      </c>
      <c r="G1049">
        <v>9</v>
      </c>
      <c r="O1049">
        <v>1991</v>
      </c>
      <c r="P1049">
        <v>4</v>
      </c>
      <c r="Q1049">
        <v>4</v>
      </c>
      <c r="R1049">
        <v>11</v>
      </c>
      <c r="S1049">
        <v>8</v>
      </c>
      <c r="T1049">
        <v>9</v>
      </c>
      <c r="U1049">
        <v>9</v>
      </c>
    </row>
    <row r="1050" spans="1:21">
      <c r="A1050">
        <v>1991</v>
      </c>
      <c r="B1050">
        <v>4</v>
      </c>
      <c r="C1050">
        <v>5</v>
      </c>
      <c r="D1050">
        <v>11</v>
      </c>
      <c r="E1050">
        <v>8</v>
      </c>
      <c r="F1050">
        <v>9</v>
      </c>
      <c r="G1050">
        <v>9</v>
      </c>
      <c r="O1050">
        <v>1991</v>
      </c>
      <c r="P1050">
        <v>4</v>
      </c>
      <c r="Q1050">
        <v>5</v>
      </c>
      <c r="R1050">
        <v>11</v>
      </c>
      <c r="S1050">
        <v>8</v>
      </c>
      <c r="T1050">
        <v>9</v>
      </c>
      <c r="U1050">
        <v>9</v>
      </c>
    </row>
    <row r="1051" spans="1:21">
      <c r="A1051">
        <v>1991</v>
      </c>
      <c r="B1051">
        <v>4</v>
      </c>
      <c r="C1051">
        <v>6</v>
      </c>
      <c r="D1051">
        <v>9</v>
      </c>
      <c r="E1051">
        <v>8</v>
      </c>
      <c r="F1051">
        <v>5</v>
      </c>
      <c r="G1051">
        <v>9</v>
      </c>
      <c r="O1051">
        <v>1991</v>
      </c>
      <c r="P1051">
        <v>4</v>
      </c>
      <c r="Q1051">
        <v>6</v>
      </c>
      <c r="R1051">
        <v>1</v>
      </c>
      <c r="S1051">
        <v>8</v>
      </c>
      <c r="T1051">
        <v>5</v>
      </c>
      <c r="U1051">
        <v>9</v>
      </c>
    </row>
    <row r="1052" spans="1:21">
      <c r="A1052">
        <v>1991</v>
      </c>
      <c r="B1052">
        <v>4</v>
      </c>
      <c r="C1052">
        <v>7</v>
      </c>
      <c r="D1052">
        <v>9</v>
      </c>
      <c r="E1052">
        <v>8</v>
      </c>
      <c r="F1052">
        <v>5</v>
      </c>
      <c r="G1052">
        <v>9</v>
      </c>
      <c r="O1052">
        <v>1991</v>
      </c>
      <c r="P1052">
        <v>4</v>
      </c>
      <c r="Q1052">
        <v>7</v>
      </c>
      <c r="R1052">
        <v>11</v>
      </c>
      <c r="S1052">
        <v>8</v>
      </c>
      <c r="T1052">
        <v>5</v>
      </c>
      <c r="U1052">
        <v>9</v>
      </c>
    </row>
    <row r="1053" spans="1:21">
      <c r="A1053">
        <v>1991</v>
      </c>
      <c r="B1053">
        <v>4</v>
      </c>
      <c r="C1053">
        <v>8</v>
      </c>
      <c r="D1053">
        <v>9</v>
      </c>
      <c r="E1053">
        <v>8</v>
      </c>
      <c r="F1053">
        <v>5</v>
      </c>
      <c r="G1053">
        <v>9</v>
      </c>
      <c r="O1053">
        <v>1991</v>
      </c>
      <c r="P1053">
        <v>4</v>
      </c>
      <c r="Q1053">
        <v>8</v>
      </c>
      <c r="R1053">
        <v>11</v>
      </c>
      <c r="S1053">
        <v>8</v>
      </c>
      <c r="T1053">
        <v>5</v>
      </c>
      <c r="U1053">
        <v>9</v>
      </c>
    </row>
    <row r="1054" spans="1:21">
      <c r="A1054">
        <v>1991</v>
      </c>
      <c r="B1054">
        <v>4</v>
      </c>
      <c r="C1054">
        <v>9</v>
      </c>
      <c r="D1054">
        <v>7</v>
      </c>
      <c r="E1054">
        <v>6</v>
      </c>
      <c r="F1054">
        <v>5</v>
      </c>
      <c r="G1054">
        <v>9</v>
      </c>
      <c r="O1054">
        <v>1991</v>
      </c>
      <c r="P1054">
        <v>4</v>
      </c>
      <c r="Q1054">
        <v>9</v>
      </c>
      <c r="R1054">
        <v>9</v>
      </c>
      <c r="S1054">
        <v>6</v>
      </c>
      <c r="T1054">
        <v>5</v>
      </c>
      <c r="U1054">
        <v>9</v>
      </c>
    </row>
    <row r="1055" spans="1:21">
      <c r="A1055">
        <v>1991</v>
      </c>
      <c r="B1055">
        <v>4</v>
      </c>
      <c r="C1055">
        <v>10</v>
      </c>
      <c r="D1055">
        <v>7</v>
      </c>
      <c r="E1055">
        <v>6</v>
      </c>
      <c r="F1055">
        <v>2</v>
      </c>
      <c r="G1055">
        <v>9</v>
      </c>
      <c r="O1055">
        <v>1991</v>
      </c>
      <c r="P1055">
        <v>4</v>
      </c>
      <c r="Q1055">
        <v>10</v>
      </c>
      <c r="R1055">
        <v>11</v>
      </c>
      <c r="S1055">
        <v>6</v>
      </c>
      <c r="T1055">
        <v>2</v>
      </c>
      <c r="U1055">
        <v>9</v>
      </c>
    </row>
    <row r="1056" spans="1:21">
      <c r="A1056">
        <v>1991</v>
      </c>
      <c r="B1056">
        <v>4</v>
      </c>
      <c r="C1056">
        <v>11</v>
      </c>
      <c r="D1056">
        <v>7</v>
      </c>
      <c r="E1056">
        <v>1</v>
      </c>
      <c r="F1056">
        <v>2</v>
      </c>
      <c r="G1056">
        <v>9</v>
      </c>
      <c r="O1056">
        <v>1991</v>
      </c>
      <c r="P1056">
        <v>4</v>
      </c>
      <c r="Q1056">
        <v>11</v>
      </c>
      <c r="R1056">
        <v>7</v>
      </c>
      <c r="S1056">
        <v>1</v>
      </c>
      <c r="T1056">
        <v>2</v>
      </c>
      <c r="U1056">
        <v>9</v>
      </c>
    </row>
    <row r="1057" spans="1:21">
      <c r="A1057">
        <v>1991</v>
      </c>
      <c r="B1057">
        <v>4</v>
      </c>
      <c r="C1057">
        <v>12</v>
      </c>
      <c r="D1057">
        <v>3</v>
      </c>
      <c r="E1057">
        <v>1</v>
      </c>
      <c r="F1057">
        <v>2</v>
      </c>
      <c r="G1057">
        <v>9</v>
      </c>
      <c r="O1057">
        <v>1991</v>
      </c>
      <c r="P1057">
        <v>4</v>
      </c>
      <c r="Q1057">
        <v>12</v>
      </c>
      <c r="R1057">
        <v>11</v>
      </c>
      <c r="S1057">
        <v>1</v>
      </c>
      <c r="T1057">
        <v>2</v>
      </c>
      <c r="U1057">
        <v>9</v>
      </c>
    </row>
    <row r="1058" spans="1:21">
      <c r="A1058">
        <v>1991</v>
      </c>
      <c r="B1058">
        <v>4</v>
      </c>
      <c r="C1058">
        <v>13</v>
      </c>
      <c r="D1058">
        <v>3</v>
      </c>
      <c r="E1058">
        <v>8</v>
      </c>
      <c r="F1058">
        <v>5</v>
      </c>
      <c r="G1058">
        <v>9</v>
      </c>
      <c r="O1058">
        <v>1991</v>
      </c>
      <c r="P1058">
        <v>4</v>
      </c>
      <c r="Q1058">
        <v>13</v>
      </c>
      <c r="R1058">
        <v>9</v>
      </c>
      <c r="S1058">
        <v>8</v>
      </c>
      <c r="T1058">
        <v>5</v>
      </c>
      <c r="U1058">
        <v>9</v>
      </c>
    </row>
    <row r="1059" spans="1:21">
      <c r="A1059">
        <v>1991</v>
      </c>
      <c r="B1059">
        <v>4</v>
      </c>
      <c r="C1059">
        <v>14</v>
      </c>
      <c r="D1059">
        <v>9</v>
      </c>
      <c r="E1059">
        <v>8</v>
      </c>
      <c r="F1059">
        <v>5</v>
      </c>
      <c r="G1059">
        <v>9</v>
      </c>
      <c r="O1059">
        <v>1991</v>
      </c>
      <c r="P1059">
        <v>4</v>
      </c>
      <c r="Q1059">
        <v>14</v>
      </c>
      <c r="R1059">
        <v>9</v>
      </c>
      <c r="S1059">
        <v>8</v>
      </c>
      <c r="T1059">
        <v>5</v>
      </c>
      <c r="U1059">
        <v>9</v>
      </c>
    </row>
    <row r="1060" spans="1:21">
      <c r="A1060">
        <v>1991</v>
      </c>
      <c r="B1060">
        <v>4</v>
      </c>
      <c r="C1060">
        <v>15</v>
      </c>
      <c r="D1060">
        <v>9</v>
      </c>
      <c r="E1060">
        <v>8</v>
      </c>
      <c r="F1060">
        <v>5</v>
      </c>
      <c r="G1060">
        <v>9</v>
      </c>
      <c r="O1060">
        <v>1991</v>
      </c>
      <c r="P1060">
        <v>4</v>
      </c>
      <c r="Q1060">
        <v>15</v>
      </c>
      <c r="R1060">
        <v>9</v>
      </c>
      <c r="S1060">
        <v>8</v>
      </c>
      <c r="T1060">
        <v>5</v>
      </c>
      <c r="U1060">
        <v>9</v>
      </c>
    </row>
    <row r="1061" spans="1:21">
      <c r="A1061">
        <v>1991</v>
      </c>
      <c r="B1061">
        <v>4</v>
      </c>
      <c r="C1061">
        <v>16</v>
      </c>
      <c r="D1061">
        <v>9</v>
      </c>
      <c r="E1061">
        <v>8</v>
      </c>
      <c r="F1061">
        <v>3</v>
      </c>
      <c r="G1061">
        <v>9</v>
      </c>
      <c r="O1061">
        <v>1991</v>
      </c>
      <c r="P1061">
        <v>4</v>
      </c>
      <c r="Q1061">
        <v>16</v>
      </c>
      <c r="R1061">
        <v>7</v>
      </c>
      <c r="S1061">
        <v>8</v>
      </c>
      <c r="T1061">
        <v>3</v>
      </c>
      <c r="U1061">
        <v>9</v>
      </c>
    </row>
    <row r="1062" spans="1:21">
      <c r="A1062">
        <v>1991</v>
      </c>
      <c r="B1062">
        <v>4</v>
      </c>
      <c r="C1062">
        <v>17</v>
      </c>
      <c r="D1062">
        <v>9</v>
      </c>
      <c r="E1062">
        <v>8</v>
      </c>
      <c r="F1062">
        <v>3</v>
      </c>
      <c r="G1062">
        <v>9</v>
      </c>
      <c r="O1062">
        <v>1991</v>
      </c>
      <c r="P1062">
        <v>4</v>
      </c>
      <c r="Q1062">
        <v>17</v>
      </c>
      <c r="R1062">
        <v>7</v>
      </c>
      <c r="S1062">
        <v>8</v>
      </c>
      <c r="T1062">
        <v>3</v>
      </c>
      <c r="U1062">
        <v>9</v>
      </c>
    </row>
    <row r="1063" spans="1:21">
      <c r="A1063">
        <v>1991</v>
      </c>
      <c r="B1063">
        <v>4</v>
      </c>
      <c r="C1063">
        <v>18</v>
      </c>
      <c r="D1063">
        <v>9</v>
      </c>
      <c r="E1063">
        <v>8</v>
      </c>
      <c r="F1063">
        <v>3</v>
      </c>
      <c r="G1063">
        <v>3</v>
      </c>
      <c r="O1063">
        <v>1991</v>
      </c>
      <c r="P1063">
        <v>4</v>
      </c>
      <c r="Q1063">
        <v>18</v>
      </c>
      <c r="R1063">
        <v>7</v>
      </c>
      <c r="S1063">
        <v>8</v>
      </c>
      <c r="T1063">
        <v>3</v>
      </c>
      <c r="U1063">
        <v>3</v>
      </c>
    </row>
    <row r="1064" spans="1:21">
      <c r="A1064">
        <v>1991</v>
      </c>
      <c r="B1064">
        <v>4</v>
      </c>
      <c r="C1064">
        <v>19</v>
      </c>
      <c r="D1064">
        <v>7</v>
      </c>
      <c r="E1064">
        <v>8</v>
      </c>
      <c r="F1064">
        <v>3</v>
      </c>
      <c r="G1064">
        <v>3</v>
      </c>
      <c r="O1064">
        <v>1991</v>
      </c>
      <c r="P1064">
        <v>4</v>
      </c>
      <c r="Q1064">
        <v>19</v>
      </c>
      <c r="R1064">
        <v>3</v>
      </c>
      <c r="S1064">
        <v>8</v>
      </c>
      <c r="T1064">
        <v>3</v>
      </c>
      <c r="U1064">
        <v>3</v>
      </c>
    </row>
    <row r="1065" spans="1:21">
      <c r="A1065">
        <v>1991</v>
      </c>
      <c r="B1065">
        <v>4</v>
      </c>
      <c r="C1065">
        <v>20</v>
      </c>
      <c r="D1065">
        <v>6</v>
      </c>
      <c r="E1065">
        <v>8</v>
      </c>
      <c r="F1065">
        <v>3</v>
      </c>
      <c r="G1065">
        <v>3</v>
      </c>
      <c r="O1065">
        <v>1991</v>
      </c>
      <c r="P1065">
        <v>4</v>
      </c>
      <c r="Q1065">
        <v>20</v>
      </c>
      <c r="R1065">
        <v>3</v>
      </c>
      <c r="S1065">
        <v>8</v>
      </c>
      <c r="T1065">
        <v>3</v>
      </c>
      <c r="U1065">
        <v>3</v>
      </c>
    </row>
    <row r="1066" spans="1:21">
      <c r="A1066">
        <v>1991</v>
      </c>
      <c r="B1066">
        <v>4</v>
      </c>
      <c r="C1066">
        <v>21</v>
      </c>
      <c r="D1066">
        <v>2</v>
      </c>
      <c r="E1066">
        <v>6</v>
      </c>
      <c r="F1066">
        <v>3</v>
      </c>
      <c r="G1066">
        <v>3</v>
      </c>
      <c r="O1066">
        <v>1991</v>
      </c>
      <c r="P1066">
        <v>4</v>
      </c>
      <c r="Q1066">
        <v>21</v>
      </c>
      <c r="R1066">
        <v>9</v>
      </c>
      <c r="S1066">
        <v>6</v>
      </c>
      <c r="T1066">
        <v>3</v>
      </c>
      <c r="U1066">
        <v>3</v>
      </c>
    </row>
    <row r="1067" spans="1:21">
      <c r="A1067">
        <v>1991</v>
      </c>
      <c r="B1067">
        <v>4</v>
      </c>
      <c r="C1067">
        <v>22</v>
      </c>
      <c r="D1067">
        <v>7</v>
      </c>
      <c r="E1067">
        <v>6</v>
      </c>
      <c r="F1067">
        <v>3</v>
      </c>
      <c r="G1067">
        <v>3</v>
      </c>
      <c r="O1067">
        <v>1991</v>
      </c>
      <c r="P1067">
        <v>4</v>
      </c>
      <c r="Q1067">
        <v>22</v>
      </c>
      <c r="R1067">
        <v>9</v>
      </c>
      <c r="S1067">
        <v>6</v>
      </c>
      <c r="T1067">
        <v>3</v>
      </c>
      <c r="U1067">
        <v>3</v>
      </c>
    </row>
    <row r="1068" spans="1:21">
      <c r="A1068">
        <v>1991</v>
      </c>
      <c r="B1068">
        <v>4</v>
      </c>
      <c r="C1068">
        <v>23</v>
      </c>
      <c r="D1068">
        <v>7</v>
      </c>
      <c r="E1068">
        <v>5</v>
      </c>
      <c r="F1068">
        <v>3</v>
      </c>
      <c r="G1068">
        <v>3</v>
      </c>
      <c r="O1068">
        <v>1991</v>
      </c>
      <c r="P1068">
        <v>4</v>
      </c>
      <c r="Q1068">
        <v>23</v>
      </c>
      <c r="R1068">
        <v>9</v>
      </c>
      <c r="S1068">
        <v>5</v>
      </c>
      <c r="T1068">
        <v>3</v>
      </c>
      <c r="U1068">
        <v>3</v>
      </c>
    </row>
    <row r="1069" spans="1:21">
      <c r="A1069">
        <v>1991</v>
      </c>
      <c r="B1069">
        <v>4</v>
      </c>
      <c r="C1069">
        <v>24</v>
      </c>
      <c r="D1069">
        <v>3</v>
      </c>
      <c r="E1069">
        <v>6</v>
      </c>
      <c r="F1069">
        <v>2</v>
      </c>
      <c r="G1069">
        <v>3</v>
      </c>
      <c r="O1069">
        <v>1991</v>
      </c>
      <c r="P1069">
        <v>4</v>
      </c>
      <c r="Q1069">
        <v>24</v>
      </c>
      <c r="R1069">
        <v>9</v>
      </c>
      <c r="S1069">
        <v>6</v>
      </c>
      <c r="T1069">
        <v>2</v>
      </c>
      <c r="U1069">
        <v>3</v>
      </c>
    </row>
    <row r="1070" spans="1:21">
      <c r="A1070">
        <v>1991</v>
      </c>
      <c r="B1070">
        <v>4</v>
      </c>
      <c r="C1070">
        <v>25</v>
      </c>
      <c r="D1070">
        <v>3</v>
      </c>
      <c r="E1070">
        <v>6</v>
      </c>
      <c r="F1070">
        <v>2</v>
      </c>
      <c r="G1070">
        <v>3</v>
      </c>
      <c r="O1070">
        <v>1991</v>
      </c>
      <c r="P1070">
        <v>4</v>
      </c>
      <c r="Q1070">
        <v>25</v>
      </c>
      <c r="R1070">
        <v>9</v>
      </c>
      <c r="S1070">
        <v>6</v>
      </c>
      <c r="T1070">
        <v>2</v>
      </c>
      <c r="U1070">
        <v>3</v>
      </c>
    </row>
    <row r="1071" spans="1:21">
      <c r="A1071">
        <v>1991</v>
      </c>
      <c r="B1071">
        <v>4</v>
      </c>
      <c r="C1071">
        <v>26</v>
      </c>
      <c r="D1071">
        <v>7</v>
      </c>
      <c r="E1071">
        <v>6</v>
      </c>
      <c r="F1071">
        <v>2</v>
      </c>
      <c r="G1071">
        <v>3</v>
      </c>
      <c r="O1071">
        <v>1991</v>
      </c>
      <c r="P1071">
        <v>4</v>
      </c>
      <c r="Q1071">
        <v>26</v>
      </c>
      <c r="R1071">
        <v>7</v>
      </c>
      <c r="S1071">
        <v>6</v>
      </c>
      <c r="T1071">
        <v>2</v>
      </c>
      <c r="U1071">
        <v>3</v>
      </c>
    </row>
    <row r="1072" spans="1:21">
      <c r="A1072">
        <v>1991</v>
      </c>
      <c r="B1072">
        <v>4</v>
      </c>
      <c r="C1072">
        <v>27</v>
      </c>
      <c r="D1072">
        <v>7</v>
      </c>
      <c r="E1072">
        <v>5</v>
      </c>
      <c r="F1072">
        <v>2</v>
      </c>
      <c r="G1072">
        <v>3</v>
      </c>
      <c r="O1072">
        <v>1991</v>
      </c>
      <c r="P1072">
        <v>4</v>
      </c>
      <c r="Q1072">
        <v>27</v>
      </c>
      <c r="R1072">
        <v>6</v>
      </c>
      <c r="S1072">
        <v>5</v>
      </c>
      <c r="T1072">
        <v>2</v>
      </c>
      <c r="U1072">
        <v>3</v>
      </c>
    </row>
    <row r="1073" spans="1:21">
      <c r="A1073">
        <v>1991</v>
      </c>
      <c r="B1073">
        <v>4</v>
      </c>
      <c r="C1073">
        <v>28</v>
      </c>
      <c r="D1073">
        <v>7</v>
      </c>
      <c r="E1073">
        <v>5</v>
      </c>
      <c r="F1073">
        <v>4</v>
      </c>
      <c r="G1073">
        <v>3</v>
      </c>
      <c r="O1073">
        <v>1991</v>
      </c>
      <c r="P1073">
        <v>4</v>
      </c>
      <c r="Q1073">
        <v>28</v>
      </c>
      <c r="R1073">
        <v>2</v>
      </c>
      <c r="S1073">
        <v>5</v>
      </c>
      <c r="T1073">
        <v>4</v>
      </c>
      <c r="U1073">
        <v>3</v>
      </c>
    </row>
    <row r="1074" spans="1:21">
      <c r="A1074">
        <v>1991</v>
      </c>
      <c r="B1074">
        <v>4</v>
      </c>
      <c r="C1074">
        <v>29</v>
      </c>
      <c r="D1074">
        <v>7</v>
      </c>
      <c r="E1074">
        <v>6</v>
      </c>
      <c r="F1074">
        <v>4</v>
      </c>
      <c r="G1074">
        <v>3</v>
      </c>
      <c r="O1074">
        <v>1991</v>
      </c>
      <c r="P1074">
        <v>4</v>
      </c>
      <c r="Q1074">
        <v>29</v>
      </c>
      <c r="R1074">
        <v>7</v>
      </c>
      <c r="S1074">
        <v>6</v>
      </c>
      <c r="T1074">
        <v>4</v>
      </c>
      <c r="U1074">
        <v>3</v>
      </c>
    </row>
    <row r="1075" spans="1:21">
      <c r="A1075">
        <v>1991</v>
      </c>
      <c r="B1075">
        <v>4</v>
      </c>
      <c r="C1075">
        <v>30</v>
      </c>
      <c r="D1075">
        <v>7</v>
      </c>
      <c r="E1075">
        <v>6</v>
      </c>
      <c r="F1075">
        <v>9</v>
      </c>
      <c r="G1075">
        <v>3</v>
      </c>
      <c r="O1075">
        <v>1991</v>
      </c>
      <c r="P1075">
        <v>4</v>
      </c>
      <c r="Q1075">
        <v>30</v>
      </c>
      <c r="R1075">
        <v>7</v>
      </c>
      <c r="S1075">
        <v>6</v>
      </c>
      <c r="T1075">
        <v>9</v>
      </c>
      <c r="U1075">
        <v>3</v>
      </c>
    </row>
    <row r="1076" spans="1:21">
      <c r="A1076">
        <v>1991</v>
      </c>
      <c r="B1076">
        <v>5</v>
      </c>
      <c r="C1076">
        <v>1</v>
      </c>
      <c r="D1076">
        <v>7</v>
      </c>
      <c r="E1076">
        <v>6</v>
      </c>
      <c r="F1076">
        <v>9</v>
      </c>
      <c r="G1076">
        <v>3</v>
      </c>
      <c r="O1076">
        <v>1991</v>
      </c>
      <c r="P1076">
        <v>5</v>
      </c>
      <c r="Q1076">
        <v>1</v>
      </c>
      <c r="R1076">
        <v>3</v>
      </c>
      <c r="S1076">
        <v>6</v>
      </c>
      <c r="T1076">
        <v>9</v>
      </c>
      <c r="U1076">
        <v>3</v>
      </c>
    </row>
    <row r="1077" spans="1:21">
      <c r="A1077">
        <v>1991</v>
      </c>
      <c r="B1077">
        <v>5</v>
      </c>
      <c r="C1077">
        <v>2</v>
      </c>
      <c r="D1077">
        <v>7</v>
      </c>
      <c r="E1077">
        <v>5</v>
      </c>
      <c r="F1077">
        <v>4</v>
      </c>
      <c r="G1077">
        <v>3</v>
      </c>
      <c r="O1077">
        <v>1991</v>
      </c>
      <c r="P1077">
        <v>5</v>
      </c>
      <c r="Q1077">
        <v>2</v>
      </c>
      <c r="R1077">
        <v>3</v>
      </c>
      <c r="S1077">
        <v>5</v>
      </c>
      <c r="T1077">
        <v>4</v>
      </c>
      <c r="U1077">
        <v>3</v>
      </c>
    </row>
    <row r="1078" spans="1:21">
      <c r="A1078">
        <v>1991</v>
      </c>
      <c r="B1078">
        <v>5</v>
      </c>
      <c r="C1078">
        <v>3</v>
      </c>
      <c r="D1078">
        <v>7</v>
      </c>
      <c r="E1078">
        <v>5</v>
      </c>
      <c r="F1078">
        <v>4</v>
      </c>
      <c r="G1078">
        <v>3</v>
      </c>
      <c r="O1078">
        <v>1991</v>
      </c>
      <c r="P1078">
        <v>5</v>
      </c>
      <c r="Q1078">
        <v>3</v>
      </c>
      <c r="R1078">
        <v>7</v>
      </c>
      <c r="S1078">
        <v>5</v>
      </c>
      <c r="T1078">
        <v>4</v>
      </c>
      <c r="U1078">
        <v>3</v>
      </c>
    </row>
    <row r="1079" spans="1:21">
      <c r="A1079">
        <v>1991</v>
      </c>
      <c r="B1079">
        <v>5</v>
      </c>
      <c r="C1079">
        <v>4</v>
      </c>
      <c r="D1079">
        <v>2</v>
      </c>
      <c r="E1079">
        <v>5</v>
      </c>
      <c r="F1079">
        <v>4</v>
      </c>
      <c r="G1079">
        <v>3</v>
      </c>
      <c r="O1079">
        <v>1991</v>
      </c>
      <c r="P1079">
        <v>5</v>
      </c>
      <c r="Q1079">
        <v>4</v>
      </c>
      <c r="R1079">
        <v>7</v>
      </c>
      <c r="S1079">
        <v>5</v>
      </c>
      <c r="T1079">
        <v>4</v>
      </c>
      <c r="U1079">
        <v>3</v>
      </c>
    </row>
    <row r="1080" spans="1:21">
      <c r="A1080">
        <v>1991</v>
      </c>
      <c r="B1080">
        <v>5</v>
      </c>
      <c r="C1080">
        <v>5</v>
      </c>
      <c r="D1080">
        <v>10</v>
      </c>
      <c r="E1080">
        <v>5</v>
      </c>
      <c r="F1080">
        <v>4</v>
      </c>
      <c r="G1080">
        <v>3</v>
      </c>
      <c r="O1080">
        <v>1991</v>
      </c>
      <c r="P1080">
        <v>5</v>
      </c>
      <c r="Q1080">
        <v>5</v>
      </c>
      <c r="R1080">
        <v>7</v>
      </c>
      <c r="S1080">
        <v>5</v>
      </c>
      <c r="T1080">
        <v>4</v>
      </c>
      <c r="U1080">
        <v>3</v>
      </c>
    </row>
    <row r="1081" spans="1:21">
      <c r="A1081">
        <v>1991</v>
      </c>
      <c r="B1081">
        <v>5</v>
      </c>
      <c r="C1081">
        <v>6</v>
      </c>
      <c r="D1081">
        <v>2</v>
      </c>
      <c r="E1081">
        <v>5</v>
      </c>
      <c r="F1081">
        <v>4</v>
      </c>
      <c r="G1081">
        <v>2</v>
      </c>
      <c r="O1081">
        <v>1991</v>
      </c>
      <c r="P1081">
        <v>5</v>
      </c>
      <c r="Q1081">
        <v>6</v>
      </c>
      <c r="R1081">
        <v>7</v>
      </c>
      <c r="S1081">
        <v>5</v>
      </c>
      <c r="T1081">
        <v>4</v>
      </c>
      <c r="U1081">
        <v>2</v>
      </c>
    </row>
    <row r="1082" spans="1:21">
      <c r="A1082">
        <v>1991</v>
      </c>
      <c r="B1082">
        <v>5</v>
      </c>
      <c r="C1082">
        <v>7</v>
      </c>
      <c r="D1082">
        <v>10</v>
      </c>
      <c r="E1082">
        <v>6</v>
      </c>
      <c r="F1082">
        <v>4</v>
      </c>
      <c r="G1082">
        <v>2</v>
      </c>
      <c r="O1082">
        <v>1991</v>
      </c>
      <c r="P1082">
        <v>5</v>
      </c>
      <c r="Q1082">
        <v>7</v>
      </c>
      <c r="R1082">
        <v>7</v>
      </c>
      <c r="S1082">
        <v>6</v>
      </c>
      <c r="T1082">
        <v>4</v>
      </c>
      <c r="U1082">
        <v>2</v>
      </c>
    </row>
    <row r="1083" spans="1:21">
      <c r="A1083">
        <v>1991</v>
      </c>
      <c r="B1083">
        <v>5</v>
      </c>
      <c r="C1083">
        <v>8</v>
      </c>
      <c r="D1083">
        <v>10</v>
      </c>
      <c r="E1083">
        <v>6</v>
      </c>
      <c r="F1083">
        <v>4</v>
      </c>
      <c r="G1083">
        <v>2</v>
      </c>
      <c r="O1083">
        <v>1991</v>
      </c>
      <c r="P1083">
        <v>5</v>
      </c>
      <c r="Q1083">
        <v>8</v>
      </c>
      <c r="R1083">
        <v>7</v>
      </c>
      <c r="S1083">
        <v>6</v>
      </c>
      <c r="T1083">
        <v>4</v>
      </c>
      <c r="U1083">
        <v>2</v>
      </c>
    </row>
    <row r="1084" spans="1:21">
      <c r="A1084">
        <v>1991</v>
      </c>
      <c r="B1084">
        <v>5</v>
      </c>
      <c r="C1084">
        <v>9</v>
      </c>
      <c r="D1084">
        <v>4</v>
      </c>
      <c r="E1084">
        <v>6</v>
      </c>
      <c r="F1084">
        <v>4</v>
      </c>
      <c r="G1084">
        <v>2</v>
      </c>
      <c r="O1084">
        <v>1991</v>
      </c>
      <c r="P1084">
        <v>5</v>
      </c>
      <c r="Q1084">
        <v>9</v>
      </c>
      <c r="R1084">
        <v>7</v>
      </c>
      <c r="S1084">
        <v>6</v>
      </c>
      <c r="T1084">
        <v>4</v>
      </c>
      <c r="U1084">
        <v>2</v>
      </c>
    </row>
    <row r="1085" spans="1:21">
      <c r="A1085">
        <v>1991</v>
      </c>
      <c r="B1085">
        <v>5</v>
      </c>
      <c r="C1085">
        <v>10</v>
      </c>
      <c r="D1085">
        <v>10</v>
      </c>
      <c r="E1085">
        <v>6</v>
      </c>
      <c r="F1085">
        <v>4</v>
      </c>
      <c r="G1085">
        <v>2</v>
      </c>
      <c r="O1085">
        <v>1991</v>
      </c>
      <c r="P1085">
        <v>5</v>
      </c>
      <c r="Q1085">
        <v>10</v>
      </c>
      <c r="R1085">
        <v>7</v>
      </c>
      <c r="S1085">
        <v>6</v>
      </c>
      <c r="T1085">
        <v>4</v>
      </c>
      <c r="U1085">
        <v>2</v>
      </c>
    </row>
    <row r="1086" spans="1:21">
      <c r="A1086">
        <v>1991</v>
      </c>
      <c r="B1086">
        <v>5</v>
      </c>
      <c r="C1086">
        <v>11</v>
      </c>
      <c r="D1086">
        <v>7</v>
      </c>
      <c r="E1086">
        <v>6</v>
      </c>
      <c r="F1086">
        <v>2</v>
      </c>
      <c r="G1086">
        <v>2</v>
      </c>
      <c r="O1086">
        <v>1991</v>
      </c>
      <c r="P1086">
        <v>5</v>
      </c>
      <c r="Q1086">
        <v>11</v>
      </c>
      <c r="R1086">
        <v>2</v>
      </c>
      <c r="S1086">
        <v>6</v>
      </c>
      <c r="T1086">
        <v>2</v>
      </c>
      <c r="U1086">
        <v>2</v>
      </c>
    </row>
    <row r="1087" spans="1:21">
      <c r="A1087">
        <v>1991</v>
      </c>
      <c r="B1087">
        <v>5</v>
      </c>
      <c r="C1087">
        <v>12</v>
      </c>
      <c r="D1087">
        <v>7</v>
      </c>
      <c r="E1087">
        <v>6</v>
      </c>
      <c r="F1087">
        <v>2</v>
      </c>
      <c r="G1087">
        <v>2</v>
      </c>
      <c r="O1087">
        <v>1991</v>
      </c>
      <c r="P1087">
        <v>5</v>
      </c>
      <c r="Q1087">
        <v>12</v>
      </c>
      <c r="R1087">
        <v>10</v>
      </c>
      <c r="S1087">
        <v>6</v>
      </c>
      <c r="T1087">
        <v>2</v>
      </c>
      <c r="U1087">
        <v>2</v>
      </c>
    </row>
    <row r="1088" spans="1:21">
      <c r="A1088">
        <v>1991</v>
      </c>
      <c r="B1088">
        <v>5</v>
      </c>
      <c r="C1088">
        <v>13</v>
      </c>
      <c r="D1088">
        <v>4</v>
      </c>
      <c r="E1088">
        <v>6</v>
      </c>
      <c r="F1088">
        <v>2</v>
      </c>
      <c r="G1088">
        <v>2</v>
      </c>
      <c r="O1088">
        <v>1991</v>
      </c>
      <c r="P1088">
        <v>5</v>
      </c>
      <c r="Q1088">
        <v>13</v>
      </c>
      <c r="R1088">
        <v>2</v>
      </c>
      <c r="S1088">
        <v>6</v>
      </c>
      <c r="T1088">
        <v>2</v>
      </c>
      <c r="U1088">
        <v>2</v>
      </c>
    </row>
    <row r="1089" spans="1:21">
      <c r="A1089">
        <v>1991</v>
      </c>
      <c r="B1089">
        <v>5</v>
      </c>
      <c r="C1089">
        <v>14</v>
      </c>
      <c r="D1089">
        <v>4</v>
      </c>
      <c r="E1089">
        <v>6</v>
      </c>
      <c r="F1089">
        <v>2</v>
      </c>
      <c r="G1089">
        <v>2</v>
      </c>
      <c r="O1089">
        <v>1991</v>
      </c>
      <c r="P1089">
        <v>5</v>
      </c>
      <c r="Q1089">
        <v>14</v>
      </c>
      <c r="R1089">
        <v>10</v>
      </c>
      <c r="S1089">
        <v>6</v>
      </c>
      <c r="T1089">
        <v>2</v>
      </c>
      <c r="U1089">
        <v>2</v>
      </c>
    </row>
    <row r="1090" spans="1:21">
      <c r="A1090">
        <v>1991</v>
      </c>
      <c r="B1090">
        <v>5</v>
      </c>
      <c r="C1090">
        <v>15</v>
      </c>
      <c r="D1090">
        <v>7</v>
      </c>
      <c r="E1090">
        <v>6</v>
      </c>
      <c r="F1090">
        <v>4</v>
      </c>
      <c r="G1090">
        <v>2</v>
      </c>
      <c r="O1090">
        <v>1991</v>
      </c>
      <c r="P1090">
        <v>5</v>
      </c>
      <c r="Q1090">
        <v>15</v>
      </c>
      <c r="R1090">
        <v>10</v>
      </c>
      <c r="S1090">
        <v>6</v>
      </c>
      <c r="T1090">
        <v>4</v>
      </c>
      <c r="U1090">
        <v>2</v>
      </c>
    </row>
    <row r="1091" spans="1:21">
      <c r="A1091">
        <v>1991</v>
      </c>
      <c r="B1091">
        <v>5</v>
      </c>
      <c r="C1091">
        <v>16</v>
      </c>
      <c r="D1091">
        <v>4</v>
      </c>
      <c r="E1091">
        <v>6</v>
      </c>
      <c r="F1091">
        <v>4</v>
      </c>
      <c r="G1091">
        <v>2</v>
      </c>
      <c r="O1091">
        <v>1991</v>
      </c>
      <c r="P1091">
        <v>5</v>
      </c>
      <c r="Q1091">
        <v>16</v>
      </c>
      <c r="R1091">
        <v>4</v>
      </c>
      <c r="S1091">
        <v>6</v>
      </c>
      <c r="T1091">
        <v>4</v>
      </c>
      <c r="U1091">
        <v>2</v>
      </c>
    </row>
    <row r="1092" spans="1:21">
      <c r="A1092">
        <v>1991</v>
      </c>
      <c r="B1092">
        <v>5</v>
      </c>
      <c r="C1092">
        <v>17</v>
      </c>
      <c r="D1092">
        <v>4</v>
      </c>
      <c r="E1092">
        <v>5</v>
      </c>
      <c r="F1092">
        <v>4</v>
      </c>
      <c r="G1092">
        <v>1</v>
      </c>
      <c r="O1092">
        <v>1991</v>
      </c>
      <c r="P1092">
        <v>5</v>
      </c>
      <c r="Q1092">
        <v>17</v>
      </c>
      <c r="R1092">
        <v>10</v>
      </c>
      <c r="S1092">
        <v>5</v>
      </c>
      <c r="T1092">
        <v>4</v>
      </c>
      <c r="U1092">
        <v>1</v>
      </c>
    </row>
    <row r="1093" spans="1:21">
      <c r="A1093">
        <v>1991</v>
      </c>
      <c r="B1093">
        <v>5</v>
      </c>
      <c r="C1093">
        <v>18</v>
      </c>
      <c r="D1093">
        <v>4</v>
      </c>
      <c r="E1093">
        <v>5</v>
      </c>
      <c r="F1093">
        <v>4</v>
      </c>
      <c r="G1093">
        <v>1</v>
      </c>
      <c r="O1093">
        <v>1991</v>
      </c>
      <c r="P1093">
        <v>5</v>
      </c>
      <c r="Q1093">
        <v>18</v>
      </c>
      <c r="R1093">
        <v>7</v>
      </c>
      <c r="S1093">
        <v>5</v>
      </c>
      <c r="T1093">
        <v>4</v>
      </c>
      <c r="U1093">
        <v>1</v>
      </c>
    </row>
    <row r="1094" spans="1:21">
      <c r="A1094">
        <v>1991</v>
      </c>
      <c r="B1094">
        <v>5</v>
      </c>
      <c r="C1094">
        <v>19</v>
      </c>
      <c r="D1094">
        <v>4</v>
      </c>
      <c r="E1094">
        <v>5</v>
      </c>
      <c r="F1094">
        <v>4</v>
      </c>
      <c r="G1094">
        <v>1</v>
      </c>
      <c r="O1094">
        <v>1991</v>
      </c>
      <c r="P1094">
        <v>5</v>
      </c>
      <c r="Q1094">
        <v>19</v>
      </c>
      <c r="R1094">
        <v>7</v>
      </c>
      <c r="S1094">
        <v>5</v>
      </c>
      <c r="T1094">
        <v>4</v>
      </c>
      <c r="U1094">
        <v>1</v>
      </c>
    </row>
    <row r="1095" spans="1:21">
      <c r="A1095">
        <v>1991</v>
      </c>
      <c r="B1095">
        <v>5</v>
      </c>
      <c r="C1095">
        <v>20</v>
      </c>
      <c r="D1095">
        <v>10</v>
      </c>
      <c r="E1095">
        <v>5</v>
      </c>
      <c r="F1095">
        <v>4</v>
      </c>
      <c r="G1095">
        <v>1</v>
      </c>
      <c r="O1095">
        <v>1991</v>
      </c>
      <c r="P1095">
        <v>5</v>
      </c>
      <c r="Q1095">
        <v>20</v>
      </c>
      <c r="R1095">
        <v>4</v>
      </c>
      <c r="S1095">
        <v>5</v>
      </c>
      <c r="T1095">
        <v>4</v>
      </c>
      <c r="U1095">
        <v>1</v>
      </c>
    </row>
    <row r="1096" spans="1:21">
      <c r="A1096">
        <v>1991</v>
      </c>
      <c r="B1096">
        <v>5</v>
      </c>
      <c r="C1096">
        <v>21</v>
      </c>
      <c r="D1096">
        <v>10</v>
      </c>
      <c r="E1096">
        <v>6</v>
      </c>
      <c r="F1096">
        <v>4</v>
      </c>
      <c r="G1096">
        <v>1</v>
      </c>
      <c r="O1096">
        <v>1991</v>
      </c>
      <c r="P1096">
        <v>5</v>
      </c>
      <c r="Q1096">
        <v>21</v>
      </c>
      <c r="R1096">
        <v>4</v>
      </c>
      <c r="S1096">
        <v>6</v>
      </c>
      <c r="T1096">
        <v>4</v>
      </c>
      <c r="U1096">
        <v>1</v>
      </c>
    </row>
    <row r="1097" spans="1:21">
      <c r="A1097">
        <v>1991</v>
      </c>
      <c r="B1097">
        <v>5</v>
      </c>
      <c r="C1097">
        <v>22</v>
      </c>
      <c r="D1097">
        <v>10</v>
      </c>
      <c r="E1097">
        <v>6</v>
      </c>
      <c r="F1097">
        <v>4</v>
      </c>
      <c r="G1097">
        <v>1</v>
      </c>
      <c r="O1097">
        <v>1991</v>
      </c>
      <c r="P1097">
        <v>5</v>
      </c>
      <c r="Q1097">
        <v>22</v>
      </c>
      <c r="R1097">
        <v>7</v>
      </c>
      <c r="S1097">
        <v>6</v>
      </c>
      <c r="T1097">
        <v>4</v>
      </c>
      <c r="U1097">
        <v>1</v>
      </c>
    </row>
    <row r="1098" spans="1:21">
      <c r="A1098">
        <v>1991</v>
      </c>
      <c r="B1098">
        <v>5</v>
      </c>
      <c r="C1098">
        <v>23</v>
      </c>
      <c r="D1098">
        <v>10</v>
      </c>
      <c r="E1098">
        <v>5</v>
      </c>
      <c r="F1098">
        <v>4</v>
      </c>
      <c r="G1098">
        <v>1</v>
      </c>
      <c r="O1098">
        <v>1991</v>
      </c>
      <c r="P1098">
        <v>5</v>
      </c>
      <c r="Q1098">
        <v>23</v>
      </c>
      <c r="R1098">
        <v>4</v>
      </c>
      <c r="S1098">
        <v>5</v>
      </c>
      <c r="T1098">
        <v>4</v>
      </c>
      <c r="U1098">
        <v>1</v>
      </c>
    </row>
    <row r="1099" spans="1:21">
      <c r="A1099">
        <v>1991</v>
      </c>
      <c r="B1099">
        <v>5</v>
      </c>
      <c r="C1099">
        <v>24</v>
      </c>
      <c r="D1099">
        <v>5</v>
      </c>
      <c r="E1099">
        <v>5</v>
      </c>
      <c r="F1099">
        <v>4</v>
      </c>
      <c r="G1099">
        <v>1</v>
      </c>
      <c r="O1099">
        <v>1991</v>
      </c>
      <c r="P1099">
        <v>5</v>
      </c>
      <c r="Q1099">
        <v>24</v>
      </c>
      <c r="R1099">
        <v>4</v>
      </c>
      <c r="S1099">
        <v>5</v>
      </c>
      <c r="T1099">
        <v>4</v>
      </c>
      <c r="U1099">
        <v>1</v>
      </c>
    </row>
    <row r="1100" spans="1:21">
      <c r="A1100">
        <v>1991</v>
      </c>
      <c r="B1100">
        <v>5</v>
      </c>
      <c r="C1100">
        <v>25</v>
      </c>
      <c r="D1100">
        <v>7</v>
      </c>
      <c r="E1100">
        <v>5</v>
      </c>
      <c r="F1100">
        <v>4</v>
      </c>
      <c r="G1100">
        <v>1</v>
      </c>
      <c r="O1100">
        <v>1991</v>
      </c>
      <c r="P1100">
        <v>5</v>
      </c>
      <c r="Q1100">
        <v>25</v>
      </c>
      <c r="R1100">
        <v>4</v>
      </c>
      <c r="S1100">
        <v>5</v>
      </c>
      <c r="T1100">
        <v>4</v>
      </c>
      <c r="U1100">
        <v>1</v>
      </c>
    </row>
    <row r="1101" spans="1:21">
      <c r="A1101">
        <v>1991</v>
      </c>
      <c r="B1101">
        <v>5</v>
      </c>
      <c r="C1101">
        <v>26</v>
      </c>
      <c r="D1101">
        <v>2</v>
      </c>
      <c r="E1101">
        <v>5</v>
      </c>
      <c r="F1101">
        <v>8</v>
      </c>
      <c r="G1101">
        <v>1</v>
      </c>
      <c r="O1101">
        <v>1991</v>
      </c>
      <c r="P1101">
        <v>5</v>
      </c>
      <c r="Q1101">
        <v>26</v>
      </c>
      <c r="R1101">
        <v>4</v>
      </c>
      <c r="S1101">
        <v>5</v>
      </c>
      <c r="T1101">
        <v>8</v>
      </c>
      <c r="U1101">
        <v>1</v>
      </c>
    </row>
    <row r="1102" spans="1:21">
      <c r="A1102">
        <v>1991</v>
      </c>
      <c r="B1102">
        <v>5</v>
      </c>
      <c r="C1102">
        <v>27</v>
      </c>
      <c r="D1102">
        <v>7</v>
      </c>
      <c r="E1102">
        <v>9</v>
      </c>
      <c r="F1102">
        <v>8</v>
      </c>
      <c r="G1102">
        <v>1</v>
      </c>
      <c r="O1102">
        <v>1991</v>
      </c>
      <c r="P1102">
        <v>5</v>
      </c>
      <c r="Q1102">
        <v>27</v>
      </c>
      <c r="R1102">
        <v>10</v>
      </c>
      <c r="S1102">
        <v>9</v>
      </c>
      <c r="T1102">
        <v>8</v>
      </c>
      <c r="U1102">
        <v>1</v>
      </c>
    </row>
    <row r="1103" spans="1:21">
      <c r="A1103">
        <v>1991</v>
      </c>
      <c r="B1103">
        <v>5</v>
      </c>
      <c r="C1103">
        <v>28</v>
      </c>
      <c r="D1103">
        <v>7</v>
      </c>
      <c r="E1103">
        <v>9</v>
      </c>
      <c r="F1103">
        <v>8</v>
      </c>
      <c r="G1103">
        <v>1</v>
      </c>
      <c r="O1103">
        <v>1991</v>
      </c>
      <c r="P1103">
        <v>5</v>
      </c>
      <c r="Q1103">
        <v>28</v>
      </c>
      <c r="R1103">
        <v>10</v>
      </c>
      <c r="S1103">
        <v>9</v>
      </c>
      <c r="T1103">
        <v>8</v>
      </c>
      <c r="U1103">
        <v>1</v>
      </c>
    </row>
    <row r="1104" spans="1:21">
      <c r="A1104">
        <v>1991</v>
      </c>
      <c r="B1104">
        <v>5</v>
      </c>
      <c r="C1104">
        <v>29</v>
      </c>
      <c r="D1104">
        <v>2</v>
      </c>
      <c r="E1104">
        <v>9</v>
      </c>
      <c r="F1104">
        <v>1</v>
      </c>
      <c r="G1104">
        <v>5</v>
      </c>
      <c r="O1104">
        <v>1991</v>
      </c>
      <c r="P1104">
        <v>5</v>
      </c>
      <c r="Q1104">
        <v>29</v>
      </c>
      <c r="R1104">
        <v>10</v>
      </c>
      <c r="S1104">
        <v>9</v>
      </c>
      <c r="T1104">
        <v>1</v>
      </c>
      <c r="U1104">
        <v>5</v>
      </c>
    </row>
    <row r="1105" spans="1:21">
      <c r="A1105">
        <v>1991</v>
      </c>
      <c r="B1105">
        <v>5</v>
      </c>
      <c r="C1105">
        <v>30</v>
      </c>
      <c r="D1105">
        <v>2</v>
      </c>
      <c r="E1105">
        <v>9</v>
      </c>
      <c r="F1105">
        <v>1</v>
      </c>
      <c r="G1105">
        <v>5</v>
      </c>
      <c r="O1105">
        <v>1991</v>
      </c>
      <c r="P1105">
        <v>5</v>
      </c>
      <c r="Q1105">
        <v>30</v>
      </c>
      <c r="R1105">
        <v>10</v>
      </c>
      <c r="S1105">
        <v>9</v>
      </c>
      <c r="T1105">
        <v>1</v>
      </c>
      <c r="U1105">
        <v>5</v>
      </c>
    </row>
    <row r="1106" spans="1:21">
      <c r="A1106">
        <v>1991</v>
      </c>
      <c r="B1106">
        <v>5</v>
      </c>
      <c r="C1106">
        <v>31</v>
      </c>
      <c r="D1106">
        <v>2</v>
      </c>
      <c r="E1106">
        <v>9</v>
      </c>
      <c r="F1106">
        <v>1</v>
      </c>
      <c r="G1106">
        <v>5</v>
      </c>
      <c r="O1106">
        <v>1991</v>
      </c>
      <c r="P1106">
        <v>5</v>
      </c>
      <c r="Q1106">
        <v>31</v>
      </c>
      <c r="R1106">
        <v>5</v>
      </c>
      <c r="S1106">
        <v>9</v>
      </c>
      <c r="T1106">
        <v>1</v>
      </c>
      <c r="U1106">
        <v>5</v>
      </c>
    </row>
    <row r="1107" spans="1:21">
      <c r="A1107">
        <v>1992</v>
      </c>
      <c r="B1107">
        <v>3</v>
      </c>
      <c r="C1107">
        <v>1</v>
      </c>
      <c r="D1107">
        <v>9</v>
      </c>
      <c r="E1107">
        <v>4</v>
      </c>
      <c r="F1107">
        <v>6</v>
      </c>
      <c r="G1107">
        <v>8</v>
      </c>
      <c r="O1107">
        <v>1992</v>
      </c>
      <c r="P1107">
        <v>3</v>
      </c>
      <c r="Q1107">
        <v>1</v>
      </c>
      <c r="S1107">
        <v>4</v>
      </c>
      <c r="T1107">
        <v>6</v>
      </c>
      <c r="U1107">
        <v>8</v>
      </c>
    </row>
    <row r="1108" spans="1:21">
      <c r="A1108">
        <v>1992</v>
      </c>
      <c r="B1108">
        <v>3</v>
      </c>
      <c r="C1108">
        <v>2</v>
      </c>
      <c r="D1108">
        <v>6</v>
      </c>
      <c r="E1108">
        <v>4</v>
      </c>
      <c r="F1108">
        <v>6</v>
      </c>
      <c r="G1108">
        <v>8</v>
      </c>
      <c r="O1108">
        <v>1992</v>
      </c>
      <c r="P1108">
        <v>3</v>
      </c>
      <c r="Q1108">
        <v>2</v>
      </c>
      <c r="S1108">
        <v>4</v>
      </c>
      <c r="T1108">
        <v>6</v>
      </c>
      <c r="U1108">
        <v>8</v>
      </c>
    </row>
    <row r="1109" spans="1:21">
      <c r="A1109">
        <v>1992</v>
      </c>
      <c r="B1109">
        <v>3</v>
      </c>
      <c r="C1109">
        <v>3</v>
      </c>
      <c r="D1109">
        <v>9</v>
      </c>
      <c r="E1109">
        <v>4</v>
      </c>
      <c r="F1109">
        <v>6</v>
      </c>
      <c r="G1109">
        <v>8</v>
      </c>
      <c r="O1109">
        <v>1992</v>
      </c>
      <c r="P1109">
        <v>3</v>
      </c>
      <c r="Q1109">
        <v>3</v>
      </c>
      <c r="S1109">
        <v>4</v>
      </c>
      <c r="T1109">
        <v>6</v>
      </c>
      <c r="U1109">
        <v>8</v>
      </c>
    </row>
    <row r="1110" spans="1:21">
      <c r="A1110">
        <v>1992</v>
      </c>
      <c r="B1110">
        <v>3</v>
      </c>
      <c r="C1110">
        <v>4</v>
      </c>
      <c r="D1110">
        <v>8</v>
      </c>
      <c r="E1110">
        <v>4</v>
      </c>
      <c r="F1110">
        <v>6</v>
      </c>
      <c r="G1110">
        <v>8</v>
      </c>
      <c r="O1110">
        <v>1992</v>
      </c>
      <c r="P1110">
        <v>3</v>
      </c>
      <c r="Q1110">
        <v>4</v>
      </c>
      <c r="S1110">
        <v>4</v>
      </c>
      <c r="T1110">
        <v>6</v>
      </c>
      <c r="U1110">
        <v>8</v>
      </c>
    </row>
    <row r="1111" spans="1:21">
      <c r="A1111">
        <v>1992</v>
      </c>
      <c r="B1111">
        <v>3</v>
      </c>
      <c r="C1111">
        <v>5</v>
      </c>
      <c r="D1111">
        <v>9</v>
      </c>
      <c r="E1111">
        <v>4</v>
      </c>
      <c r="F1111">
        <v>6</v>
      </c>
      <c r="G1111">
        <v>8</v>
      </c>
      <c r="O1111">
        <v>1992</v>
      </c>
      <c r="P1111">
        <v>3</v>
      </c>
      <c r="Q1111">
        <v>5</v>
      </c>
      <c r="S1111">
        <v>4</v>
      </c>
      <c r="T1111">
        <v>6</v>
      </c>
      <c r="U1111">
        <v>8</v>
      </c>
    </row>
    <row r="1112" spans="1:21">
      <c r="A1112">
        <v>1992</v>
      </c>
      <c r="B1112">
        <v>3</v>
      </c>
      <c r="C1112">
        <v>6</v>
      </c>
      <c r="D1112">
        <v>6</v>
      </c>
      <c r="E1112">
        <v>4</v>
      </c>
      <c r="F1112">
        <v>6</v>
      </c>
      <c r="G1112">
        <v>8</v>
      </c>
      <c r="O1112">
        <v>1992</v>
      </c>
      <c r="P1112">
        <v>3</v>
      </c>
      <c r="Q1112">
        <v>6</v>
      </c>
      <c r="S1112">
        <v>4</v>
      </c>
      <c r="T1112">
        <v>6</v>
      </c>
      <c r="U1112">
        <v>8</v>
      </c>
    </row>
    <row r="1113" spans="1:21">
      <c r="A1113">
        <v>1992</v>
      </c>
      <c r="B1113">
        <v>3</v>
      </c>
      <c r="C1113">
        <v>7</v>
      </c>
      <c r="D1113">
        <v>6</v>
      </c>
      <c r="E1113">
        <v>4</v>
      </c>
      <c r="F1113">
        <v>6</v>
      </c>
      <c r="G1113">
        <v>8</v>
      </c>
      <c r="O1113">
        <v>1992</v>
      </c>
      <c r="P1113">
        <v>3</v>
      </c>
      <c r="Q1113">
        <v>7</v>
      </c>
      <c r="S1113">
        <v>4</v>
      </c>
      <c r="T1113">
        <v>6</v>
      </c>
      <c r="U1113">
        <v>8</v>
      </c>
    </row>
    <row r="1114" spans="1:21">
      <c r="A1114">
        <v>1992</v>
      </c>
      <c r="B1114">
        <v>3</v>
      </c>
      <c r="C1114">
        <v>8</v>
      </c>
      <c r="D1114">
        <v>8</v>
      </c>
      <c r="E1114">
        <v>4</v>
      </c>
      <c r="F1114">
        <v>6</v>
      </c>
      <c r="G1114">
        <v>8</v>
      </c>
      <c r="O1114">
        <v>1992</v>
      </c>
      <c r="P1114">
        <v>3</v>
      </c>
      <c r="Q1114">
        <v>8</v>
      </c>
      <c r="R1114">
        <v>9</v>
      </c>
      <c r="S1114">
        <v>4</v>
      </c>
      <c r="T1114">
        <v>6</v>
      </c>
      <c r="U1114">
        <v>8</v>
      </c>
    </row>
    <row r="1115" spans="1:21">
      <c r="A1115">
        <v>1992</v>
      </c>
      <c r="B1115">
        <v>3</v>
      </c>
      <c r="C1115">
        <v>9</v>
      </c>
      <c r="D1115">
        <v>6</v>
      </c>
      <c r="E1115">
        <v>4</v>
      </c>
      <c r="F1115">
        <v>6</v>
      </c>
      <c r="G1115">
        <v>8</v>
      </c>
      <c r="O1115">
        <v>1992</v>
      </c>
      <c r="P1115">
        <v>3</v>
      </c>
      <c r="Q1115">
        <v>9</v>
      </c>
      <c r="R1115">
        <v>6</v>
      </c>
      <c r="S1115">
        <v>4</v>
      </c>
      <c r="T1115">
        <v>6</v>
      </c>
      <c r="U1115">
        <v>8</v>
      </c>
    </row>
    <row r="1116" spans="1:21">
      <c r="A1116">
        <v>1992</v>
      </c>
      <c r="B1116">
        <v>3</v>
      </c>
      <c r="C1116">
        <v>10</v>
      </c>
      <c r="D1116">
        <v>6</v>
      </c>
      <c r="E1116">
        <v>2</v>
      </c>
      <c r="F1116">
        <v>6</v>
      </c>
      <c r="G1116">
        <v>8</v>
      </c>
      <c r="O1116">
        <v>1992</v>
      </c>
      <c r="P1116">
        <v>3</v>
      </c>
      <c r="Q1116">
        <v>10</v>
      </c>
      <c r="R1116">
        <v>9</v>
      </c>
      <c r="S1116">
        <v>2</v>
      </c>
      <c r="T1116">
        <v>6</v>
      </c>
      <c r="U1116">
        <v>8</v>
      </c>
    </row>
    <row r="1117" spans="1:21">
      <c r="A1117">
        <v>1992</v>
      </c>
      <c r="B1117">
        <v>3</v>
      </c>
      <c r="C1117">
        <v>11</v>
      </c>
      <c r="D1117">
        <v>6</v>
      </c>
      <c r="E1117">
        <v>2</v>
      </c>
      <c r="F1117">
        <v>6</v>
      </c>
      <c r="G1117">
        <v>8</v>
      </c>
      <c r="O1117">
        <v>1992</v>
      </c>
      <c r="P1117">
        <v>3</v>
      </c>
      <c r="Q1117">
        <v>11</v>
      </c>
      <c r="R1117">
        <v>8</v>
      </c>
      <c r="S1117">
        <v>2</v>
      </c>
      <c r="T1117">
        <v>6</v>
      </c>
      <c r="U1117">
        <v>8</v>
      </c>
    </row>
    <row r="1118" spans="1:21">
      <c r="A1118">
        <v>1992</v>
      </c>
      <c r="B1118">
        <v>3</v>
      </c>
      <c r="C1118">
        <v>12</v>
      </c>
      <c r="D1118">
        <v>6</v>
      </c>
      <c r="E1118">
        <v>2</v>
      </c>
      <c r="F1118">
        <v>7</v>
      </c>
      <c r="G1118">
        <v>8</v>
      </c>
      <c r="O1118">
        <v>1992</v>
      </c>
      <c r="P1118">
        <v>3</v>
      </c>
      <c r="Q1118">
        <v>12</v>
      </c>
      <c r="R1118">
        <v>9</v>
      </c>
      <c r="S1118">
        <v>2</v>
      </c>
      <c r="T1118">
        <v>7</v>
      </c>
      <c r="U1118">
        <v>8</v>
      </c>
    </row>
    <row r="1119" spans="1:21">
      <c r="A1119">
        <v>1992</v>
      </c>
      <c r="B1119">
        <v>3</v>
      </c>
      <c r="C1119">
        <v>13</v>
      </c>
      <c r="D1119">
        <v>6</v>
      </c>
      <c r="E1119">
        <v>3</v>
      </c>
      <c r="F1119">
        <v>7</v>
      </c>
      <c r="G1119">
        <v>8</v>
      </c>
      <c r="O1119">
        <v>1992</v>
      </c>
      <c r="P1119">
        <v>3</v>
      </c>
      <c r="Q1119">
        <v>13</v>
      </c>
      <c r="R1119">
        <v>6</v>
      </c>
      <c r="S1119">
        <v>3</v>
      </c>
      <c r="T1119">
        <v>7</v>
      </c>
      <c r="U1119">
        <v>8</v>
      </c>
    </row>
    <row r="1120" spans="1:21">
      <c r="A1120">
        <v>1992</v>
      </c>
      <c r="B1120">
        <v>3</v>
      </c>
      <c r="C1120">
        <v>14</v>
      </c>
      <c r="D1120">
        <v>6</v>
      </c>
      <c r="E1120">
        <v>3</v>
      </c>
      <c r="F1120">
        <v>7</v>
      </c>
      <c r="G1120">
        <v>8</v>
      </c>
      <c r="O1120">
        <v>1992</v>
      </c>
      <c r="P1120">
        <v>3</v>
      </c>
      <c r="Q1120">
        <v>14</v>
      </c>
      <c r="R1120">
        <v>6</v>
      </c>
      <c r="S1120">
        <v>3</v>
      </c>
      <c r="T1120">
        <v>7</v>
      </c>
      <c r="U1120">
        <v>8</v>
      </c>
    </row>
    <row r="1121" spans="1:21">
      <c r="A1121">
        <v>1992</v>
      </c>
      <c r="B1121">
        <v>3</v>
      </c>
      <c r="C1121">
        <v>15</v>
      </c>
      <c r="D1121">
        <v>6</v>
      </c>
      <c r="E1121">
        <v>2</v>
      </c>
      <c r="F1121">
        <v>7</v>
      </c>
      <c r="G1121">
        <v>8</v>
      </c>
      <c r="O1121">
        <v>1992</v>
      </c>
      <c r="P1121">
        <v>3</v>
      </c>
      <c r="Q1121">
        <v>15</v>
      </c>
      <c r="R1121">
        <v>8</v>
      </c>
      <c r="S1121">
        <v>2</v>
      </c>
      <c r="T1121">
        <v>7</v>
      </c>
      <c r="U1121">
        <v>8</v>
      </c>
    </row>
    <row r="1122" spans="1:21">
      <c r="A1122">
        <v>1992</v>
      </c>
      <c r="B1122">
        <v>3</v>
      </c>
      <c r="C1122">
        <v>16</v>
      </c>
      <c r="D1122">
        <v>8</v>
      </c>
      <c r="E1122">
        <v>2</v>
      </c>
      <c r="F1122">
        <v>7</v>
      </c>
      <c r="G1122">
        <v>8</v>
      </c>
      <c r="O1122">
        <v>1992</v>
      </c>
      <c r="P1122">
        <v>3</v>
      </c>
      <c r="Q1122">
        <v>16</v>
      </c>
      <c r="R1122">
        <v>6</v>
      </c>
      <c r="S1122">
        <v>2</v>
      </c>
      <c r="T1122">
        <v>7</v>
      </c>
      <c r="U1122">
        <v>8</v>
      </c>
    </row>
    <row r="1123" spans="1:21">
      <c r="A1123">
        <v>1992</v>
      </c>
      <c r="B1123">
        <v>3</v>
      </c>
      <c r="C1123">
        <v>17</v>
      </c>
      <c r="D1123">
        <v>3</v>
      </c>
      <c r="E1123">
        <v>2</v>
      </c>
      <c r="F1123">
        <v>7</v>
      </c>
      <c r="G1123">
        <v>8</v>
      </c>
      <c r="O1123">
        <v>1992</v>
      </c>
      <c r="P1123">
        <v>3</v>
      </c>
      <c r="Q1123">
        <v>17</v>
      </c>
      <c r="R1123">
        <v>6</v>
      </c>
      <c r="S1123">
        <v>2</v>
      </c>
      <c r="T1123">
        <v>7</v>
      </c>
      <c r="U1123">
        <v>8</v>
      </c>
    </row>
    <row r="1124" spans="1:21">
      <c r="A1124">
        <v>1992</v>
      </c>
      <c r="B1124">
        <v>3</v>
      </c>
      <c r="C1124">
        <v>18</v>
      </c>
      <c r="D1124">
        <v>3</v>
      </c>
      <c r="E1124">
        <v>2</v>
      </c>
      <c r="F1124">
        <v>7</v>
      </c>
      <c r="G1124">
        <v>8</v>
      </c>
      <c r="O1124">
        <v>1992</v>
      </c>
      <c r="P1124">
        <v>3</v>
      </c>
      <c r="Q1124">
        <v>18</v>
      </c>
      <c r="R1124">
        <v>6</v>
      </c>
      <c r="S1124">
        <v>2</v>
      </c>
      <c r="T1124">
        <v>7</v>
      </c>
      <c r="U1124">
        <v>8</v>
      </c>
    </row>
    <row r="1125" spans="1:21">
      <c r="A1125">
        <v>1992</v>
      </c>
      <c r="B1125">
        <v>3</v>
      </c>
      <c r="C1125">
        <v>19</v>
      </c>
      <c r="D1125">
        <v>8</v>
      </c>
      <c r="E1125">
        <v>7</v>
      </c>
      <c r="F1125">
        <v>7</v>
      </c>
      <c r="G1125">
        <v>8</v>
      </c>
      <c r="O1125">
        <v>1992</v>
      </c>
      <c r="P1125">
        <v>3</v>
      </c>
      <c r="Q1125">
        <v>19</v>
      </c>
      <c r="R1125">
        <v>6</v>
      </c>
      <c r="S1125">
        <v>7</v>
      </c>
      <c r="T1125">
        <v>7</v>
      </c>
      <c r="U1125">
        <v>8</v>
      </c>
    </row>
    <row r="1126" spans="1:21">
      <c r="A1126">
        <v>1992</v>
      </c>
      <c r="B1126">
        <v>3</v>
      </c>
      <c r="C1126">
        <v>20</v>
      </c>
      <c r="D1126">
        <v>9</v>
      </c>
      <c r="E1126">
        <v>7</v>
      </c>
      <c r="F1126">
        <v>7</v>
      </c>
      <c r="G1126">
        <v>8</v>
      </c>
      <c r="O1126">
        <v>1992</v>
      </c>
      <c r="P1126">
        <v>3</v>
      </c>
      <c r="Q1126">
        <v>20</v>
      </c>
      <c r="R1126">
        <v>6</v>
      </c>
      <c r="S1126">
        <v>7</v>
      </c>
      <c r="T1126">
        <v>7</v>
      </c>
      <c r="U1126">
        <v>8</v>
      </c>
    </row>
    <row r="1127" spans="1:21">
      <c r="A1127">
        <v>1992</v>
      </c>
      <c r="B1127">
        <v>3</v>
      </c>
      <c r="C1127">
        <v>21</v>
      </c>
      <c r="D1127">
        <v>6</v>
      </c>
      <c r="E1127">
        <v>1</v>
      </c>
      <c r="F1127">
        <v>7</v>
      </c>
      <c r="G1127">
        <v>7</v>
      </c>
      <c r="O1127">
        <v>1992</v>
      </c>
      <c r="P1127">
        <v>3</v>
      </c>
      <c r="Q1127">
        <v>21</v>
      </c>
      <c r="R1127">
        <v>6</v>
      </c>
      <c r="S1127">
        <v>1</v>
      </c>
      <c r="T1127">
        <v>7</v>
      </c>
      <c r="U1127">
        <v>7</v>
      </c>
    </row>
    <row r="1128" spans="1:21">
      <c r="A1128">
        <v>1992</v>
      </c>
      <c r="B1128">
        <v>3</v>
      </c>
      <c r="C1128">
        <v>22</v>
      </c>
      <c r="D1128">
        <v>3</v>
      </c>
      <c r="E1128">
        <v>7</v>
      </c>
      <c r="F1128">
        <v>7</v>
      </c>
      <c r="G1128">
        <v>7</v>
      </c>
      <c r="O1128">
        <v>1992</v>
      </c>
      <c r="P1128">
        <v>3</v>
      </c>
      <c r="Q1128">
        <v>22</v>
      </c>
      <c r="R1128">
        <v>6</v>
      </c>
      <c r="S1128">
        <v>7</v>
      </c>
      <c r="T1128">
        <v>7</v>
      </c>
      <c r="U1128">
        <v>7</v>
      </c>
    </row>
    <row r="1129" spans="1:21">
      <c r="A1129">
        <v>1992</v>
      </c>
      <c r="B1129">
        <v>3</v>
      </c>
      <c r="C1129">
        <v>23</v>
      </c>
      <c r="D1129">
        <v>6</v>
      </c>
      <c r="E1129">
        <v>7</v>
      </c>
      <c r="F1129">
        <v>7</v>
      </c>
      <c r="G1129">
        <v>7</v>
      </c>
      <c r="O1129">
        <v>1992</v>
      </c>
      <c r="P1129">
        <v>3</v>
      </c>
      <c r="Q1129">
        <v>23</v>
      </c>
      <c r="R1129">
        <v>8</v>
      </c>
      <c r="S1129">
        <v>7</v>
      </c>
      <c r="T1129">
        <v>7</v>
      </c>
      <c r="U1129">
        <v>7</v>
      </c>
    </row>
    <row r="1130" spans="1:21">
      <c r="A1130">
        <v>1992</v>
      </c>
      <c r="B1130">
        <v>3</v>
      </c>
      <c r="C1130">
        <v>24</v>
      </c>
      <c r="D1130">
        <v>9</v>
      </c>
      <c r="E1130">
        <v>1</v>
      </c>
      <c r="F1130">
        <v>7</v>
      </c>
      <c r="G1130">
        <v>4</v>
      </c>
      <c r="O1130">
        <v>1992</v>
      </c>
      <c r="P1130">
        <v>3</v>
      </c>
      <c r="Q1130">
        <v>24</v>
      </c>
      <c r="R1130">
        <v>3</v>
      </c>
      <c r="S1130">
        <v>1</v>
      </c>
      <c r="T1130">
        <v>7</v>
      </c>
      <c r="U1130">
        <v>4</v>
      </c>
    </row>
    <row r="1131" spans="1:21">
      <c r="A1131">
        <v>1992</v>
      </c>
      <c r="B1131">
        <v>3</v>
      </c>
      <c r="C1131">
        <v>25</v>
      </c>
      <c r="D1131">
        <v>6</v>
      </c>
      <c r="E1131">
        <v>1</v>
      </c>
      <c r="F1131">
        <v>5</v>
      </c>
      <c r="G1131">
        <v>4</v>
      </c>
      <c r="O1131">
        <v>1992</v>
      </c>
      <c r="P1131">
        <v>3</v>
      </c>
      <c r="Q1131">
        <v>25</v>
      </c>
      <c r="R1131">
        <v>3</v>
      </c>
      <c r="S1131">
        <v>1</v>
      </c>
      <c r="T1131">
        <v>5</v>
      </c>
      <c r="U1131">
        <v>4</v>
      </c>
    </row>
    <row r="1132" spans="1:21">
      <c r="A1132">
        <v>1992</v>
      </c>
      <c r="B1132">
        <v>3</v>
      </c>
      <c r="C1132">
        <v>26</v>
      </c>
      <c r="D1132">
        <v>6</v>
      </c>
      <c r="E1132">
        <v>1</v>
      </c>
      <c r="F1132">
        <v>5</v>
      </c>
      <c r="G1132">
        <v>4</v>
      </c>
      <c r="O1132">
        <v>1992</v>
      </c>
      <c r="P1132">
        <v>3</v>
      </c>
      <c r="Q1132">
        <v>26</v>
      </c>
      <c r="R1132">
        <v>8</v>
      </c>
      <c r="S1132">
        <v>1</v>
      </c>
      <c r="T1132">
        <v>5</v>
      </c>
      <c r="U1132">
        <v>4</v>
      </c>
    </row>
    <row r="1133" spans="1:21">
      <c r="A1133">
        <v>1992</v>
      </c>
      <c r="B1133">
        <v>3</v>
      </c>
      <c r="C1133">
        <v>27</v>
      </c>
      <c r="D1133">
        <v>6</v>
      </c>
      <c r="E1133">
        <v>1</v>
      </c>
      <c r="F1133">
        <v>7</v>
      </c>
      <c r="G1133">
        <v>4</v>
      </c>
      <c r="O1133">
        <v>1992</v>
      </c>
      <c r="P1133">
        <v>3</v>
      </c>
      <c r="Q1133">
        <v>27</v>
      </c>
      <c r="R1133">
        <v>9</v>
      </c>
      <c r="S1133">
        <v>1</v>
      </c>
      <c r="T1133">
        <v>7</v>
      </c>
      <c r="U1133">
        <v>4</v>
      </c>
    </row>
    <row r="1134" spans="1:21">
      <c r="A1134">
        <v>1992</v>
      </c>
      <c r="B1134">
        <v>3</v>
      </c>
      <c r="C1134">
        <v>28</v>
      </c>
      <c r="D1134">
        <v>6</v>
      </c>
      <c r="E1134">
        <v>2</v>
      </c>
      <c r="F1134">
        <v>7</v>
      </c>
      <c r="G1134">
        <v>4</v>
      </c>
      <c r="O1134">
        <v>1992</v>
      </c>
      <c r="P1134">
        <v>3</v>
      </c>
      <c r="Q1134">
        <v>28</v>
      </c>
      <c r="R1134">
        <v>6</v>
      </c>
      <c r="S1134">
        <v>2</v>
      </c>
      <c r="T1134">
        <v>7</v>
      </c>
      <c r="U1134">
        <v>4</v>
      </c>
    </row>
    <row r="1135" spans="1:21">
      <c r="A1135">
        <v>1992</v>
      </c>
      <c r="B1135">
        <v>3</v>
      </c>
      <c r="C1135">
        <v>29</v>
      </c>
      <c r="D1135">
        <v>2</v>
      </c>
      <c r="E1135">
        <v>3</v>
      </c>
      <c r="F1135">
        <v>6</v>
      </c>
      <c r="G1135">
        <v>4</v>
      </c>
      <c r="O1135">
        <v>1992</v>
      </c>
      <c r="P1135">
        <v>3</v>
      </c>
      <c r="Q1135">
        <v>29</v>
      </c>
      <c r="R1135">
        <v>3</v>
      </c>
      <c r="S1135">
        <v>3</v>
      </c>
      <c r="T1135">
        <v>6</v>
      </c>
      <c r="U1135">
        <v>4</v>
      </c>
    </row>
    <row r="1136" spans="1:21">
      <c r="A1136">
        <v>1992</v>
      </c>
      <c r="B1136">
        <v>3</v>
      </c>
      <c r="C1136">
        <v>30</v>
      </c>
      <c r="D1136">
        <v>11</v>
      </c>
      <c r="E1136">
        <v>3</v>
      </c>
      <c r="F1136">
        <v>6</v>
      </c>
      <c r="G1136">
        <v>4</v>
      </c>
      <c r="O1136">
        <v>1992</v>
      </c>
      <c r="P1136">
        <v>3</v>
      </c>
      <c r="Q1136">
        <v>30</v>
      </c>
      <c r="R1136">
        <v>6</v>
      </c>
      <c r="S1136">
        <v>3</v>
      </c>
      <c r="T1136">
        <v>6</v>
      </c>
      <c r="U1136">
        <v>4</v>
      </c>
    </row>
    <row r="1137" spans="1:21">
      <c r="A1137">
        <v>1992</v>
      </c>
      <c r="B1137">
        <v>3</v>
      </c>
      <c r="C1137">
        <v>31</v>
      </c>
      <c r="D1137">
        <v>7</v>
      </c>
      <c r="E1137">
        <v>3</v>
      </c>
      <c r="F1137">
        <v>6</v>
      </c>
      <c r="G1137">
        <v>4</v>
      </c>
      <c r="O1137">
        <v>1992</v>
      </c>
      <c r="P1137">
        <v>3</v>
      </c>
      <c r="Q1137">
        <v>31</v>
      </c>
      <c r="R1137">
        <v>9</v>
      </c>
      <c r="S1137">
        <v>3</v>
      </c>
      <c r="T1137">
        <v>6</v>
      </c>
      <c r="U1137">
        <v>4</v>
      </c>
    </row>
    <row r="1138" spans="1:21">
      <c r="A1138">
        <v>1992</v>
      </c>
      <c r="B1138">
        <v>4</v>
      </c>
      <c r="C1138">
        <v>1</v>
      </c>
      <c r="D1138">
        <v>7</v>
      </c>
      <c r="E1138">
        <v>3</v>
      </c>
      <c r="F1138">
        <v>6</v>
      </c>
      <c r="G1138">
        <v>4</v>
      </c>
      <c r="O1138">
        <v>1992</v>
      </c>
      <c r="P1138">
        <v>4</v>
      </c>
      <c r="Q1138">
        <v>1</v>
      </c>
      <c r="R1138">
        <v>6</v>
      </c>
      <c r="S1138">
        <v>3</v>
      </c>
      <c r="T1138">
        <v>6</v>
      </c>
      <c r="U1138">
        <v>4</v>
      </c>
    </row>
    <row r="1139" spans="1:21">
      <c r="A1139">
        <v>1992</v>
      </c>
      <c r="B1139">
        <v>4</v>
      </c>
      <c r="C1139">
        <v>2</v>
      </c>
      <c r="D1139">
        <v>9</v>
      </c>
      <c r="E1139">
        <v>1</v>
      </c>
      <c r="F1139">
        <v>7</v>
      </c>
      <c r="G1139">
        <v>4</v>
      </c>
      <c r="O1139">
        <v>1992</v>
      </c>
      <c r="P1139">
        <v>4</v>
      </c>
      <c r="Q1139">
        <v>2</v>
      </c>
      <c r="R1139">
        <v>6</v>
      </c>
      <c r="S1139">
        <v>1</v>
      </c>
      <c r="T1139">
        <v>7</v>
      </c>
      <c r="U1139">
        <v>4</v>
      </c>
    </row>
    <row r="1140" spans="1:21">
      <c r="A1140">
        <v>1992</v>
      </c>
      <c r="B1140">
        <v>4</v>
      </c>
      <c r="C1140">
        <v>3</v>
      </c>
      <c r="D1140">
        <v>8</v>
      </c>
      <c r="E1140">
        <v>1</v>
      </c>
      <c r="F1140">
        <v>7</v>
      </c>
      <c r="G1140">
        <v>4</v>
      </c>
      <c r="O1140">
        <v>1992</v>
      </c>
      <c r="P1140">
        <v>4</v>
      </c>
      <c r="Q1140">
        <v>3</v>
      </c>
      <c r="R1140">
        <v>6</v>
      </c>
      <c r="S1140">
        <v>1</v>
      </c>
      <c r="T1140">
        <v>7</v>
      </c>
      <c r="U1140">
        <v>4</v>
      </c>
    </row>
    <row r="1141" spans="1:21">
      <c r="A1141">
        <v>1992</v>
      </c>
      <c r="B1141">
        <v>4</v>
      </c>
      <c r="C1141">
        <v>4</v>
      </c>
      <c r="D1141">
        <v>1</v>
      </c>
      <c r="E1141">
        <v>1</v>
      </c>
      <c r="F1141">
        <v>9</v>
      </c>
      <c r="G1141">
        <v>4</v>
      </c>
      <c r="O1141">
        <v>1992</v>
      </c>
      <c r="P1141">
        <v>4</v>
      </c>
      <c r="Q1141">
        <v>4</v>
      </c>
      <c r="R1141">
        <v>6</v>
      </c>
      <c r="S1141">
        <v>1</v>
      </c>
      <c r="T1141">
        <v>9</v>
      </c>
      <c r="U1141">
        <v>4</v>
      </c>
    </row>
    <row r="1142" spans="1:21">
      <c r="A1142">
        <v>1992</v>
      </c>
      <c r="B1142">
        <v>4</v>
      </c>
      <c r="C1142">
        <v>5</v>
      </c>
      <c r="D1142">
        <v>4</v>
      </c>
      <c r="E1142">
        <v>1</v>
      </c>
      <c r="F1142">
        <v>9</v>
      </c>
      <c r="G1142">
        <v>4</v>
      </c>
      <c r="O1142">
        <v>1992</v>
      </c>
      <c r="P1142">
        <v>4</v>
      </c>
      <c r="Q1142">
        <v>5</v>
      </c>
      <c r="R1142">
        <v>2</v>
      </c>
      <c r="S1142">
        <v>1</v>
      </c>
      <c r="T1142">
        <v>9</v>
      </c>
      <c r="U1142">
        <v>4</v>
      </c>
    </row>
    <row r="1143" spans="1:21">
      <c r="A1143">
        <v>1992</v>
      </c>
      <c r="B1143">
        <v>4</v>
      </c>
      <c r="C1143">
        <v>6</v>
      </c>
      <c r="D1143">
        <v>11</v>
      </c>
      <c r="E1143">
        <v>1</v>
      </c>
      <c r="F1143">
        <v>9</v>
      </c>
      <c r="G1143">
        <v>4</v>
      </c>
      <c r="O1143">
        <v>1992</v>
      </c>
      <c r="P1143">
        <v>4</v>
      </c>
      <c r="Q1143">
        <v>6</v>
      </c>
      <c r="R1143">
        <v>11</v>
      </c>
      <c r="S1143">
        <v>1</v>
      </c>
      <c r="T1143">
        <v>9</v>
      </c>
      <c r="U1143">
        <v>4</v>
      </c>
    </row>
    <row r="1144" spans="1:21">
      <c r="A1144">
        <v>1992</v>
      </c>
      <c r="B1144">
        <v>4</v>
      </c>
      <c r="C1144">
        <v>7</v>
      </c>
      <c r="D1144">
        <v>4</v>
      </c>
      <c r="E1144">
        <v>6</v>
      </c>
      <c r="F1144">
        <v>9</v>
      </c>
      <c r="G1144">
        <v>6</v>
      </c>
      <c r="O1144">
        <v>1992</v>
      </c>
      <c r="P1144">
        <v>4</v>
      </c>
      <c r="Q1144">
        <v>7</v>
      </c>
      <c r="R1144">
        <v>7</v>
      </c>
      <c r="S1144">
        <v>6</v>
      </c>
      <c r="T1144">
        <v>9</v>
      </c>
      <c r="U1144">
        <v>6</v>
      </c>
    </row>
    <row r="1145" spans="1:21">
      <c r="A1145">
        <v>1992</v>
      </c>
      <c r="B1145">
        <v>4</v>
      </c>
      <c r="C1145">
        <v>8</v>
      </c>
      <c r="D1145">
        <v>4</v>
      </c>
      <c r="E1145">
        <v>3</v>
      </c>
      <c r="F1145">
        <v>7</v>
      </c>
      <c r="G1145">
        <v>6</v>
      </c>
      <c r="O1145">
        <v>1992</v>
      </c>
      <c r="P1145">
        <v>4</v>
      </c>
      <c r="Q1145">
        <v>8</v>
      </c>
      <c r="R1145">
        <v>7</v>
      </c>
      <c r="S1145">
        <v>3</v>
      </c>
      <c r="T1145">
        <v>7</v>
      </c>
      <c r="U1145">
        <v>6</v>
      </c>
    </row>
    <row r="1146" spans="1:21">
      <c r="A1146">
        <v>1992</v>
      </c>
      <c r="B1146">
        <v>4</v>
      </c>
      <c r="C1146">
        <v>9</v>
      </c>
      <c r="D1146">
        <v>11</v>
      </c>
      <c r="E1146">
        <v>3</v>
      </c>
      <c r="F1146">
        <v>5</v>
      </c>
      <c r="G1146">
        <v>6</v>
      </c>
      <c r="O1146">
        <v>1992</v>
      </c>
      <c r="P1146">
        <v>4</v>
      </c>
      <c r="Q1146">
        <v>9</v>
      </c>
      <c r="R1146">
        <v>9</v>
      </c>
      <c r="S1146">
        <v>3</v>
      </c>
      <c r="T1146">
        <v>5</v>
      </c>
      <c r="U1146">
        <v>6</v>
      </c>
    </row>
    <row r="1147" spans="1:21">
      <c r="A1147">
        <v>1992</v>
      </c>
      <c r="B1147">
        <v>4</v>
      </c>
      <c r="C1147">
        <v>10</v>
      </c>
      <c r="D1147">
        <v>11</v>
      </c>
      <c r="E1147">
        <v>3</v>
      </c>
      <c r="F1147">
        <v>6</v>
      </c>
      <c r="G1147">
        <v>4</v>
      </c>
      <c r="O1147">
        <v>1992</v>
      </c>
      <c r="P1147">
        <v>4</v>
      </c>
      <c r="Q1147">
        <v>10</v>
      </c>
      <c r="R1147">
        <v>8</v>
      </c>
      <c r="S1147">
        <v>3</v>
      </c>
      <c r="T1147">
        <v>6</v>
      </c>
      <c r="U1147">
        <v>4</v>
      </c>
    </row>
    <row r="1148" spans="1:21">
      <c r="A1148">
        <v>1992</v>
      </c>
      <c r="B1148">
        <v>4</v>
      </c>
      <c r="C1148">
        <v>11</v>
      </c>
      <c r="D1148">
        <v>8</v>
      </c>
      <c r="E1148">
        <v>3</v>
      </c>
      <c r="F1148">
        <v>6</v>
      </c>
      <c r="G1148">
        <v>4</v>
      </c>
      <c r="O1148">
        <v>1992</v>
      </c>
      <c r="P1148">
        <v>4</v>
      </c>
      <c r="Q1148">
        <v>11</v>
      </c>
      <c r="R1148">
        <v>1</v>
      </c>
      <c r="S1148">
        <v>3</v>
      </c>
      <c r="T1148">
        <v>6</v>
      </c>
      <c r="U1148">
        <v>4</v>
      </c>
    </row>
    <row r="1149" spans="1:21">
      <c r="A1149">
        <v>1992</v>
      </c>
      <c r="B1149">
        <v>4</v>
      </c>
      <c r="C1149">
        <v>12</v>
      </c>
      <c r="D1149">
        <v>6</v>
      </c>
      <c r="E1149">
        <v>3</v>
      </c>
      <c r="F1149">
        <v>6</v>
      </c>
      <c r="G1149">
        <v>4</v>
      </c>
      <c r="O1149">
        <v>1992</v>
      </c>
      <c r="P1149">
        <v>4</v>
      </c>
      <c r="Q1149">
        <v>12</v>
      </c>
      <c r="R1149">
        <v>4</v>
      </c>
      <c r="S1149">
        <v>3</v>
      </c>
      <c r="T1149">
        <v>6</v>
      </c>
      <c r="U1149">
        <v>4</v>
      </c>
    </row>
    <row r="1150" spans="1:21">
      <c r="A1150">
        <v>1992</v>
      </c>
      <c r="B1150">
        <v>4</v>
      </c>
      <c r="C1150">
        <v>13</v>
      </c>
      <c r="D1150">
        <v>6</v>
      </c>
      <c r="E1150">
        <v>3</v>
      </c>
      <c r="F1150">
        <v>6</v>
      </c>
      <c r="G1150">
        <v>4</v>
      </c>
      <c r="O1150">
        <v>1992</v>
      </c>
      <c r="P1150">
        <v>4</v>
      </c>
      <c r="Q1150">
        <v>13</v>
      </c>
      <c r="R1150">
        <v>11</v>
      </c>
      <c r="S1150">
        <v>3</v>
      </c>
      <c r="T1150">
        <v>6</v>
      </c>
      <c r="U1150">
        <v>4</v>
      </c>
    </row>
    <row r="1151" spans="1:21">
      <c r="A1151">
        <v>1992</v>
      </c>
      <c r="B1151">
        <v>4</v>
      </c>
      <c r="C1151">
        <v>14</v>
      </c>
      <c r="D1151">
        <v>8</v>
      </c>
      <c r="E1151">
        <v>3</v>
      </c>
      <c r="F1151">
        <v>6</v>
      </c>
      <c r="G1151">
        <v>4</v>
      </c>
      <c r="O1151">
        <v>1992</v>
      </c>
      <c r="P1151">
        <v>4</v>
      </c>
      <c r="Q1151">
        <v>14</v>
      </c>
      <c r="R1151">
        <v>4</v>
      </c>
      <c r="S1151">
        <v>3</v>
      </c>
      <c r="T1151">
        <v>6</v>
      </c>
      <c r="U1151">
        <v>4</v>
      </c>
    </row>
    <row r="1152" spans="1:21">
      <c r="A1152">
        <v>1992</v>
      </c>
      <c r="B1152">
        <v>4</v>
      </c>
      <c r="C1152">
        <v>15</v>
      </c>
      <c r="D1152">
        <v>3</v>
      </c>
      <c r="E1152">
        <v>3</v>
      </c>
      <c r="F1152">
        <v>5</v>
      </c>
      <c r="G1152">
        <v>4</v>
      </c>
      <c r="O1152">
        <v>1992</v>
      </c>
      <c r="P1152">
        <v>4</v>
      </c>
      <c r="Q1152">
        <v>15</v>
      </c>
      <c r="R1152">
        <v>4</v>
      </c>
      <c r="S1152">
        <v>3</v>
      </c>
      <c r="T1152">
        <v>5</v>
      </c>
      <c r="U1152">
        <v>4</v>
      </c>
    </row>
    <row r="1153" spans="1:21">
      <c r="A1153">
        <v>1992</v>
      </c>
      <c r="B1153">
        <v>4</v>
      </c>
      <c r="C1153">
        <v>16</v>
      </c>
      <c r="D1153">
        <v>3</v>
      </c>
      <c r="E1153">
        <v>3</v>
      </c>
      <c r="F1153">
        <v>5</v>
      </c>
      <c r="G1153">
        <v>4</v>
      </c>
      <c r="O1153">
        <v>1992</v>
      </c>
      <c r="P1153">
        <v>4</v>
      </c>
      <c r="Q1153">
        <v>16</v>
      </c>
      <c r="R1153">
        <v>11</v>
      </c>
      <c r="S1153">
        <v>3</v>
      </c>
      <c r="T1153">
        <v>5</v>
      </c>
      <c r="U1153">
        <v>4</v>
      </c>
    </row>
    <row r="1154" spans="1:21">
      <c r="A1154">
        <v>1992</v>
      </c>
      <c r="B1154">
        <v>4</v>
      </c>
      <c r="C1154">
        <v>17</v>
      </c>
      <c r="D1154">
        <v>3</v>
      </c>
      <c r="E1154">
        <v>8</v>
      </c>
      <c r="F1154">
        <v>9</v>
      </c>
      <c r="G1154">
        <v>4</v>
      </c>
      <c r="O1154">
        <v>1992</v>
      </c>
      <c r="P1154">
        <v>4</v>
      </c>
      <c r="Q1154">
        <v>17</v>
      </c>
      <c r="R1154">
        <v>11</v>
      </c>
      <c r="S1154">
        <v>8</v>
      </c>
      <c r="T1154">
        <v>9</v>
      </c>
      <c r="U1154">
        <v>4</v>
      </c>
    </row>
    <row r="1155" spans="1:21">
      <c r="A1155">
        <v>1992</v>
      </c>
      <c r="B1155">
        <v>4</v>
      </c>
      <c r="C1155">
        <v>18</v>
      </c>
      <c r="D1155">
        <v>3</v>
      </c>
      <c r="E1155">
        <v>6</v>
      </c>
      <c r="F1155">
        <v>9</v>
      </c>
      <c r="G1155">
        <v>6</v>
      </c>
      <c r="O1155">
        <v>1992</v>
      </c>
      <c r="P1155">
        <v>4</v>
      </c>
      <c r="Q1155">
        <v>18</v>
      </c>
      <c r="R1155">
        <v>8</v>
      </c>
      <c r="S1155">
        <v>6</v>
      </c>
      <c r="T1155">
        <v>9</v>
      </c>
      <c r="U1155">
        <v>6</v>
      </c>
    </row>
    <row r="1156" spans="1:21">
      <c r="A1156">
        <v>1992</v>
      </c>
      <c r="B1156">
        <v>4</v>
      </c>
      <c r="C1156">
        <v>19</v>
      </c>
      <c r="D1156">
        <v>3</v>
      </c>
      <c r="E1156">
        <v>8</v>
      </c>
      <c r="F1156">
        <v>9</v>
      </c>
      <c r="G1156">
        <v>6</v>
      </c>
      <c r="O1156">
        <v>1992</v>
      </c>
      <c r="P1156">
        <v>4</v>
      </c>
      <c r="Q1156">
        <v>19</v>
      </c>
      <c r="R1156">
        <v>6</v>
      </c>
      <c r="S1156">
        <v>8</v>
      </c>
      <c r="T1156">
        <v>9</v>
      </c>
      <c r="U1156">
        <v>6</v>
      </c>
    </row>
    <row r="1157" spans="1:21">
      <c r="A1157">
        <v>1992</v>
      </c>
      <c r="B1157">
        <v>4</v>
      </c>
      <c r="C1157">
        <v>20</v>
      </c>
      <c r="D1157">
        <v>3</v>
      </c>
      <c r="E1157">
        <v>3</v>
      </c>
      <c r="F1157">
        <v>7</v>
      </c>
      <c r="G1157">
        <v>6</v>
      </c>
      <c r="O1157">
        <v>1992</v>
      </c>
      <c r="P1157">
        <v>4</v>
      </c>
      <c r="Q1157">
        <v>20</v>
      </c>
      <c r="R1157">
        <v>6</v>
      </c>
      <c r="S1157">
        <v>3</v>
      </c>
      <c r="T1157">
        <v>7</v>
      </c>
      <c r="U1157">
        <v>6</v>
      </c>
    </row>
    <row r="1158" spans="1:21">
      <c r="A1158">
        <v>1992</v>
      </c>
      <c r="B1158">
        <v>4</v>
      </c>
      <c r="C1158">
        <v>21</v>
      </c>
      <c r="D1158">
        <v>3</v>
      </c>
      <c r="E1158">
        <v>3</v>
      </c>
      <c r="F1158">
        <v>5</v>
      </c>
      <c r="G1158">
        <v>6</v>
      </c>
      <c r="O1158">
        <v>1992</v>
      </c>
      <c r="P1158">
        <v>4</v>
      </c>
      <c r="Q1158">
        <v>21</v>
      </c>
      <c r="R1158">
        <v>8</v>
      </c>
      <c r="S1158">
        <v>3</v>
      </c>
      <c r="T1158">
        <v>5</v>
      </c>
      <c r="U1158">
        <v>6</v>
      </c>
    </row>
    <row r="1159" spans="1:21">
      <c r="A1159">
        <v>1992</v>
      </c>
      <c r="B1159">
        <v>4</v>
      </c>
      <c r="C1159">
        <v>22</v>
      </c>
      <c r="D1159">
        <v>3</v>
      </c>
      <c r="E1159">
        <v>8</v>
      </c>
      <c r="F1159">
        <v>5</v>
      </c>
      <c r="G1159">
        <v>6</v>
      </c>
      <c r="O1159">
        <v>1992</v>
      </c>
      <c r="P1159">
        <v>4</v>
      </c>
      <c r="Q1159">
        <v>22</v>
      </c>
      <c r="R1159">
        <v>3</v>
      </c>
      <c r="S1159">
        <v>8</v>
      </c>
      <c r="T1159">
        <v>5</v>
      </c>
      <c r="U1159">
        <v>6</v>
      </c>
    </row>
    <row r="1160" spans="1:21">
      <c r="A1160">
        <v>1992</v>
      </c>
      <c r="B1160">
        <v>4</v>
      </c>
      <c r="C1160">
        <v>23</v>
      </c>
      <c r="D1160">
        <v>8</v>
      </c>
      <c r="E1160">
        <v>6</v>
      </c>
      <c r="F1160">
        <v>2</v>
      </c>
      <c r="G1160">
        <v>6</v>
      </c>
      <c r="O1160">
        <v>1992</v>
      </c>
      <c r="P1160">
        <v>4</v>
      </c>
      <c r="Q1160">
        <v>23</v>
      </c>
      <c r="R1160">
        <v>3</v>
      </c>
      <c r="S1160">
        <v>6</v>
      </c>
      <c r="T1160">
        <v>2</v>
      </c>
      <c r="U1160">
        <v>6</v>
      </c>
    </row>
    <row r="1161" spans="1:21">
      <c r="A1161">
        <v>1992</v>
      </c>
      <c r="B1161">
        <v>4</v>
      </c>
      <c r="C1161">
        <v>24</v>
      </c>
      <c r="D1161">
        <v>3</v>
      </c>
      <c r="E1161">
        <v>6</v>
      </c>
      <c r="F1161">
        <v>2</v>
      </c>
      <c r="G1161">
        <v>6</v>
      </c>
      <c r="O1161">
        <v>1992</v>
      </c>
      <c r="P1161">
        <v>4</v>
      </c>
      <c r="Q1161">
        <v>24</v>
      </c>
      <c r="R1161">
        <v>3</v>
      </c>
      <c r="S1161">
        <v>6</v>
      </c>
      <c r="T1161">
        <v>2</v>
      </c>
      <c r="U1161">
        <v>6</v>
      </c>
    </row>
    <row r="1162" spans="1:21">
      <c r="A1162">
        <v>1992</v>
      </c>
      <c r="B1162">
        <v>4</v>
      </c>
      <c r="C1162">
        <v>25</v>
      </c>
      <c r="D1162">
        <v>3</v>
      </c>
      <c r="E1162">
        <v>1</v>
      </c>
      <c r="F1162">
        <v>2</v>
      </c>
      <c r="G1162">
        <v>6</v>
      </c>
      <c r="O1162">
        <v>1992</v>
      </c>
      <c r="P1162">
        <v>4</v>
      </c>
      <c r="Q1162">
        <v>25</v>
      </c>
      <c r="R1162">
        <v>3</v>
      </c>
      <c r="S1162">
        <v>1</v>
      </c>
      <c r="T1162">
        <v>2</v>
      </c>
      <c r="U1162">
        <v>6</v>
      </c>
    </row>
    <row r="1163" spans="1:21">
      <c r="A1163">
        <v>1992</v>
      </c>
      <c r="B1163">
        <v>4</v>
      </c>
      <c r="C1163">
        <v>26</v>
      </c>
      <c r="D1163">
        <v>6</v>
      </c>
      <c r="E1163">
        <v>1</v>
      </c>
      <c r="F1163">
        <v>5</v>
      </c>
      <c r="G1163">
        <v>6</v>
      </c>
      <c r="O1163">
        <v>1992</v>
      </c>
      <c r="P1163">
        <v>4</v>
      </c>
      <c r="Q1163">
        <v>26</v>
      </c>
      <c r="R1163">
        <v>3</v>
      </c>
      <c r="S1163">
        <v>1</v>
      </c>
      <c r="T1163">
        <v>5</v>
      </c>
      <c r="U1163">
        <v>6</v>
      </c>
    </row>
    <row r="1164" spans="1:21">
      <c r="A1164">
        <v>1992</v>
      </c>
      <c r="B1164">
        <v>4</v>
      </c>
      <c r="C1164">
        <v>27</v>
      </c>
      <c r="D1164">
        <v>1</v>
      </c>
      <c r="E1164">
        <v>1</v>
      </c>
      <c r="F1164">
        <v>5</v>
      </c>
      <c r="G1164">
        <v>6</v>
      </c>
      <c r="O1164">
        <v>1992</v>
      </c>
      <c r="P1164">
        <v>4</v>
      </c>
      <c r="Q1164">
        <v>27</v>
      </c>
      <c r="R1164">
        <v>3</v>
      </c>
      <c r="S1164">
        <v>1</v>
      </c>
      <c r="T1164">
        <v>5</v>
      </c>
      <c r="U1164">
        <v>6</v>
      </c>
    </row>
    <row r="1165" spans="1:21">
      <c r="A1165">
        <v>1992</v>
      </c>
      <c r="B1165">
        <v>4</v>
      </c>
      <c r="C1165">
        <v>28</v>
      </c>
      <c r="D1165">
        <v>5</v>
      </c>
      <c r="E1165">
        <v>1</v>
      </c>
      <c r="F1165">
        <v>9</v>
      </c>
      <c r="G1165">
        <v>6</v>
      </c>
      <c r="O1165">
        <v>1992</v>
      </c>
      <c r="P1165">
        <v>4</v>
      </c>
      <c r="Q1165">
        <v>28</v>
      </c>
      <c r="R1165">
        <v>3</v>
      </c>
      <c r="S1165">
        <v>1</v>
      </c>
      <c r="T1165">
        <v>9</v>
      </c>
      <c r="U1165">
        <v>6</v>
      </c>
    </row>
    <row r="1166" spans="1:21">
      <c r="A1166">
        <v>1992</v>
      </c>
      <c r="B1166">
        <v>4</v>
      </c>
      <c r="C1166">
        <v>29</v>
      </c>
      <c r="D1166">
        <v>5</v>
      </c>
      <c r="E1166">
        <v>1</v>
      </c>
      <c r="F1166">
        <v>9</v>
      </c>
      <c r="G1166">
        <v>6</v>
      </c>
      <c r="O1166">
        <v>1992</v>
      </c>
      <c r="P1166">
        <v>4</v>
      </c>
      <c r="Q1166">
        <v>29</v>
      </c>
      <c r="R1166">
        <v>3</v>
      </c>
      <c r="S1166">
        <v>1</v>
      </c>
      <c r="T1166">
        <v>9</v>
      </c>
      <c r="U1166">
        <v>6</v>
      </c>
    </row>
    <row r="1167" spans="1:21">
      <c r="A1167">
        <v>1992</v>
      </c>
      <c r="B1167">
        <v>4</v>
      </c>
      <c r="C1167">
        <v>30</v>
      </c>
      <c r="D1167">
        <v>11</v>
      </c>
      <c r="E1167">
        <v>8</v>
      </c>
      <c r="F1167">
        <v>5</v>
      </c>
      <c r="G1167">
        <v>6</v>
      </c>
      <c r="O1167">
        <v>1992</v>
      </c>
      <c r="P1167">
        <v>4</v>
      </c>
      <c r="Q1167">
        <v>30</v>
      </c>
      <c r="R1167">
        <v>8</v>
      </c>
      <c r="S1167">
        <v>8</v>
      </c>
      <c r="T1167">
        <v>5</v>
      </c>
      <c r="U1167">
        <v>6</v>
      </c>
    </row>
    <row r="1168" spans="1:21">
      <c r="A1168">
        <v>1992</v>
      </c>
      <c r="B1168">
        <v>5</v>
      </c>
      <c r="C1168">
        <v>1</v>
      </c>
      <c r="D1168">
        <v>11</v>
      </c>
      <c r="E1168">
        <v>8</v>
      </c>
      <c r="F1168">
        <v>9</v>
      </c>
      <c r="G1168">
        <v>6</v>
      </c>
      <c r="O1168">
        <v>1992</v>
      </c>
      <c r="P1168">
        <v>5</v>
      </c>
      <c r="Q1168">
        <v>1</v>
      </c>
      <c r="R1168">
        <v>3</v>
      </c>
      <c r="S1168">
        <v>8</v>
      </c>
      <c r="T1168">
        <v>9</v>
      </c>
      <c r="U1168">
        <v>6</v>
      </c>
    </row>
    <row r="1169" spans="1:21">
      <c r="A1169">
        <v>1992</v>
      </c>
      <c r="B1169">
        <v>5</v>
      </c>
      <c r="C1169">
        <v>2</v>
      </c>
      <c r="D1169">
        <v>7</v>
      </c>
      <c r="E1169">
        <v>6</v>
      </c>
      <c r="F1169">
        <v>2</v>
      </c>
      <c r="G1169">
        <v>6</v>
      </c>
      <c r="O1169">
        <v>1992</v>
      </c>
      <c r="P1169">
        <v>5</v>
      </c>
      <c r="Q1169">
        <v>2</v>
      </c>
      <c r="R1169">
        <v>3</v>
      </c>
      <c r="S1169">
        <v>6</v>
      </c>
      <c r="T1169">
        <v>2</v>
      </c>
      <c r="U1169">
        <v>6</v>
      </c>
    </row>
    <row r="1170" spans="1:21">
      <c r="A1170">
        <v>1992</v>
      </c>
      <c r="B1170">
        <v>5</v>
      </c>
      <c r="C1170">
        <v>3</v>
      </c>
      <c r="D1170">
        <v>7</v>
      </c>
      <c r="E1170">
        <v>6</v>
      </c>
      <c r="F1170">
        <v>2</v>
      </c>
      <c r="G1170">
        <v>6</v>
      </c>
      <c r="O1170">
        <v>1992</v>
      </c>
      <c r="P1170">
        <v>5</v>
      </c>
      <c r="Q1170">
        <v>3</v>
      </c>
      <c r="R1170">
        <v>6</v>
      </c>
      <c r="S1170">
        <v>6</v>
      </c>
      <c r="T1170">
        <v>2</v>
      </c>
      <c r="U1170">
        <v>6</v>
      </c>
    </row>
    <row r="1171" spans="1:21">
      <c r="A1171">
        <v>1992</v>
      </c>
      <c r="B1171">
        <v>5</v>
      </c>
      <c r="C1171">
        <v>4</v>
      </c>
      <c r="D1171">
        <v>9</v>
      </c>
      <c r="E1171">
        <v>6</v>
      </c>
      <c r="F1171">
        <v>2</v>
      </c>
      <c r="G1171">
        <v>6</v>
      </c>
      <c r="O1171">
        <v>1992</v>
      </c>
      <c r="P1171">
        <v>5</v>
      </c>
      <c r="Q1171">
        <v>4</v>
      </c>
      <c r="R1171">
        <v>1</v>
      </c>
      <c r="S1171">
        <v>6</v>
      </c>
      <c r="T1171">
        <v>2</v>
      </c>
      <c r="U1171">
        <v>6</v>
      </c>
    </row>
    <row r="1172" spans="1:21">
      <c r="A1172">
        <v>1992</v>
      </c>
      <c r="B1172">
        <v>5</v>
      </c>
      <c r="C1172">
        <v>5</v>
      </c>
      <c r="D1172">
        <v>8</v>
      </c>
      <c r="E1172">
        <v>6</v>
      </c>
      <c r="F1172">
        <v>5</v>
      </c>
      <c r="G1172">
        <v>6</v>
      </c>
      <c r="O1172">
        <v>1992</v>
      </c>
      <c r="P1172">
        <v>5</v>
      </c>
      <c r="Q1172">
        <v>5</v>
      </c>
      <c r="R1172">
        <v>5</v>
      </c>
      <c r="S1172">
        <v>6</v>
      </c>
      <c r="T1172">
        <v>5</v>
      </c>
      <c r="U1172">
        <v>6</v>
      </c>
    </row>
    <row r="1173" spans="1:21">
      <c r="A1173">
        <v>1992</v>
      </c>
      <c r="B1173">
        <v>5</v>
      </c>
      <c r="C1173">
        <v>6</v>
      </c>
      <c r="D1173">
        <v>8</v>
      </c>
      <c r="E1173">
        <v>6</v>
      </c>
      <c r="F1173">
        <v>9</v>
      </c>
      <c r="G1173">
        <v>6</v>
      </c>
      <c r="O1173">
        <v>1992</v>
      </c>
      <c r="P1173">
        <v>5</v>
      </c>
      <c r="Q1173">
        <v>6</v>
      </c>
      <c r="R1173">
        <v>5</v>
      </c>
      <c r="S1173">
        <v>6</v>
      </c>
      <c r="T1173">
        <v>9</v>
      </c>
      <c r="U1173">
        <v>6</v>
      </c>
    </row>
    <row r="1174" spans="1:21">
      <c r="A1174">
        <v>1992</v>
      </c>
      <c r="B1174">
        <v>5</v>
      </c>
      <c r="C1174">
        <v>7</v>
      </c>
      <c r="D1174">
        <v>2</v>
      </c>
      <c r="E1174">
        <v>6</v>
      </c>
      <c r="F1174">
        <v>9</v>
      </c>
      <c r="G1174">
        <v>6</v>
      </c>
      <c r="O1174">
        <v>1992</v>
      </c>
      <c r="P1174">
        <v>5</v>
      </c>
      <c r="Q1174">
        <v>7</v>
      </c>
      <c r="R1174">
        <v>11</v>
      </c>
      <c r="S1174">
        <v>6</v>
      </c>
      <c r="T1174">
        <v>9</v>
      </c>
      <c r="U1174">
        <v>6</v>
      </c>
    </row>
    <row r="1175" spans="1:21">
      <c r="A1175">
        <v>1992</v>
      </c>
      <c r="B1175">
        <v>5</v>
      </c>
      <c r="C1175">
        <v>8</v>
      </c>
      <c r="D1175">
        <v>3</v>
      </c>
      <c r="E1175">
        <v>6</v>
      </c>
      <c r="F1175">
        <v>9</v>
      </c>
      <c r="G1175">
        <v>2</v>
      </c>
      <c r="O1175">
        <v>1992</v>
      </c>
      <c r="P1175">
        <v>5</v>
      </c>
      <c r="Q1175">
        <v>8</v>
      </c>
      <c r="R1175">
        <v>11</v>
      </c>
      <c r="S1175">
        <v>6</v>
      </c>
      <c r="T1175">
        <v>9</v>
      </c>
      <c r="U1175">
        <v>2</v>
      </c>
    </row>
    <row r="1176" spans="1:21">
      <c r="A1176">
        <v>1992</v>
      </c>
      <c r="B1176">
        <v>5</v>
      </c>
      <c r="C1176">
        <v>9</v>
      </c>
      <c r="D1176">
        <v>2</v>
      </c>
      <c r="E1176">
        <v>5</v>
      </c>
      <c r="F1176">
        <v>4</v>
      </c>
      <c r="G1176">
        <v>2</v>
      </c>
      <c r="O1176">
        <v>1992</v>
      </c>
      <c r="P1176">
        <v>5</v>
      </c>
      <c r="Q1176">
        <v>9</v>
      </c>
      <c r="R1176">
        <v>7</v>
      </c>
      <c r="S1176">
        <v>5</v>
      </c>
      <c r="T1176">
        <v>4</v>
      </c>
      <c r="U1176">
        <v>2</v>
      </c>
    </row>
    <row r="1177" spans="1:21">
      <c r="A1177">
        <v>1992</v>
      </c>
      <c r="B1177">
        <v>5</v>
      </c>
      <c r="C1177">
        <v>10</v>
      </c>
      <c r="D1177">
        <v>2</v>
      </c>
      <c r="E1177">
        <v>5</v>
      </c>
      <c r="F1177">
        <v>4</v>
      </c>
      <c r="G1177">
        <v>2</v>
      </c>
      <c r="O1177">
        <v>1992</v>
      </c>
      <c r="P1177">
        <v>5</v>
      </c>
      <c r="Q1177">
        <v>10</v>
      </c>
      <c r="R1177">
        <v>7</v>
      </c>
      <c r="S1177">
        <v>5</v>
      </c>
      <c r="T1177">
        <v>4</v>
      </c>
      <c r="U1177">
        <v>2</v>
      </c>
    </row>
    <row r="1178" spans="1:21">
      <c r="A1178">
        <v>1992</v>
      </c>
      <c r="B1178">
        <v>5</v>
      </c>
      <c r="C1178">
        <v>11</v>
      </c>
      <c r="D1178">
        <v>10</v>
      </c>
      <c r="E1178">
        <v>5</v>
      </c>
      <c r="F1178">
        <v>8</v>
      </c>
      <c r="G1178">
        <v>2</v>
      </c>
      <c r="O1178">
        <v>1992</v>
      </c>
      <c r="P1178">
        <v>5</v>
      </c>
      <c r="Q1178">
        <v>11</v>
      </c>
      <c r="R1178">
        <v>9</v>
      </c>
      <c r="S1178">
        <v>5</v>
      </c>
      <c r="T1178">
        <v>8</v>
      </c>
      <c r="U1178">
        <v>2</v>
      </c>
    </row>
    <row r="1179" spans="1:21">
      <c r="A1179">
        <v>1992</v>
      </c>
      <c r="B1179">
        <v>5</v>
      </c>
      <c r="C1179">
        <v>12</v>
      </c>
      <c r="D1179">
        <v>2</v>
      </c>
      <c r="E1179">
        <v>9</v>
      </c>
      <c r="F1179">
        <v>8</v>
      </c>
      <c r="G1179">
        <v>2</v>
      </c>
      <c r="O1179">
        <v>1992</v>
      </c>
      <c r="P1179">
        <v>5</v>
      </c>
      <c r="Q1179">
        <v>12</v>
      </c>
      <c r="R1179">
        <v>8</v>
      </c>
      <c r="S1179">
        <v>9</v>
      </c>
      <c r="T1179">
        <v>8</v>
      </c>
      <c r="U1179">
        <v>2</v>
      </c>
    </row>
    <row r="1180" spans="1:21">
      <c r="A1180">
        <v>1992</v>
      </c>
      <c r="B1180">
        <v>5</v>
      </c>
      <c r="C1180">
        <v>13</v>
      </c>
      <c r="D1180">
        <v>2</v>
      </c>
      <c r="E1180">
        <v>5</v>
      </c>
      <c r="F1180">
        <v>4</v>
      </c>
      <c r="G1180">
        <v>2</v>
      </c>
      <c r="O1180">
        <v>1992</v>
      </c>
      <c r="P1180">
        <v>5</v>
      </c>
      <c r="Q1180">
        <v>13</v>
      </c>
      <c r="R1180">
        <v>8</v>
      </c>
      <c r="S1180">
        <v>5</v>
      </c>
      <c r="T1180">
        <v>4</v>
      </c>
      <c r="U1180">
        <v>2</v>
      </c>
    </row>
    <row r="1181" spans="1:21">
      <c r="A1181">
        <v>1992</v>
      </c>
      <c r="B1181">
        <v>5</v>
      </c>
      <c r="C1181">
        <v>14</v>
      </c>
      <c r="D1181">
        <v>10</v>
      </c>
      <c r="E1181">
        <v>5</v>
      </c>
      <c r="F1181">
        <v>4</v>
      </c>
      <c r="G1181">
        <v>2</v>
      </c>
      <c r="O1181">
        <v>1992</v>
      </c>
      <c r="P1181">
        <v>5</v>
      </c>
      <c r="Q1181">
        <v>14</v>
      </c>
      <c r="R1181">
        <v>2</v>
      </c>
      <c r="S1181">
        <v>5</v>
      </c>
      <c r="T1181">
        <v>4</v>
      </c>
      <c r="U1181">
        <v>2</v>
      </c>
    </row>
    <row r="1182" spans="1:21">
      <c r="A1182">
        <v>1992</v>
      </c>
      <c r="B1182">
        <v>5</v>
      </c>
      <c r="C1182">
        <v>15</v>
      </c>
      <c r="D1182">
        <v>2</v>
      </c>
      <c r="E1182">
        <v>5</v>
      </c>
      <c r="F1182">
        <v>2</v>
      </c>
      <c r="G1182">
        <v>2</v>
      </c>
      <c r="O1182">
        <v>1992</v>
      </c>
      <c r="P1182">
        <v>5</v>
      </c>
      <c r="Q1182">
        <v>15</v>
      </c>
      <c r="R1182">
        <v>3</v>
      </c>
      <c r="S1182">
        <v>5</v>
      </c>
      <c r="T1182">
        <v>2</v>
      </c>
      <c r="U1182">
        <v>2</v>
      </c>
    </row>
    <row r="1183" spans="1:21">
      <c r="A1183">
        <v>1992</v>
      </c>
      <c r="B1183">
        <v>5</v>
      </c>
      <c r="C1183">
        <v>16</v>
      </c>
      <c r="D1183">
        <v>2</v>
      </c>
      <c r="E1183">
        <v>5</v>
      </c>
      <c r="F1183">
        <v>4</v>
      </c>
      <c r="G1183">
        <v>1</v>
      </c>
      <c r="O1183">
        <v>1992</v>
      </c>
      <c r="P1183">
        <v>5</v>
      </c>
      <c r="Q1183">
        <v>16</v>
      </c>
      <c r="R1183">
        <v>2</v>
      </c>
      <c r="S1183">
        <v>5</v>
      </c>
      <c r="T1183">
        <v>4</v>
      </c>
      <c r="U1183">
        <v>1</v>
      </c>
    </row>
    <row r="1184" spans="1:21">
      <c r="A1184">
        <v>1992</v>
      </c>
      <c r="B1184">
        <v>5</v>
      </c>
      <c r="C1184">
        <v>17</v>
      </c>
      <c r="D1184">
        <v>2</v>
      </c>
      <c r="E1184">
        <v>5</v>
      </c>
      <c r="F1184">
        <v>4</v>
      </c>
      <c r="G1184">
        <v>1</v>
      </c>
      <c r="O1184">
        <v>1992</v>
      </c>
      <c r="P1184">
        <v>5</v>
      </c>
      <c r="Q1184">
        <v>17</v>
      </c>
      <c r="R1184">
        <v>2</v>
      </c>
      <c r="S1184">
        <v>5</v>
      </c>
      <c r="T1184">
        <v>4</v>
      </c>
      <c r="U1184">
        <v>1</v>
      </c>
    </row>
    <row r="1185" spans="1:21">
      <c r="A1185">
        <v>1992</v>
      </c>
      <c r="B1185">
        <v>5</v>
      </c>
      <c r="C1185">
        <v>18</v>
      </c>
      <c r="D1185">
        <v>6</v>
      </c>
      <c r="E1185">
        <v>5</v>
      </c>
      <c r="F1185">
        <v>4</v>
      </c>
      <c r="G1185">
        <v>1</v>
      </c>
      <c r="O1185">
        <v>1992</v>
      </c>
      <c r="P1185">
        <v>5</v>
      </c>
      <c r="Q1185">
        <v>18</v>
      </c>
      <c r="R1185">
        <v>10</v>
      </c>
      <c r="S1185">
        <v>5</v>
      </c>
      <c r="T1185">
        <v>4</v>
      </c>
      <c r="U1185">
        <v>1</v>
      </c>
    </row>
    <row r="1186" spans="1:21">
      <c r="A1186">
        <v>1992</v>
      </c>
      <c r="B1186">
        <v>5</v>
      </c>
      <c r="C1186">
        <v>19</v>
      </c>
      <c r="D1186">
        <v>2</v>
      </c>
      <c r="E1186">
        <v>9</v>
      </c>
      <c r="F1186">
        <v>8</v>
      </c>
      <c r="G1186">
        <v>1</v>
      </c>
      <c r="O1186">
        <v>1992</v>
      </c>
      <c r="P1186">
        <v>5</v>
      </c>
      <c r="Q1186">
        <v>19</v>
      </c>
      <c r="R1186">
        <v>2</v>
      </c>
      <c r="S1186">
        <v>9</v>
      </c>
      <c r="T1186">
        <v>8</v>
      </c>
      <c r="U1186">
        <v>1</v>
      </c>
    </row>
    <row r="1187" spans="1:21">
      <c r="A1187">
        <v>1992</v>
      </c>
      <c r="B1187">
        <v>5</v>
      </c>
      <c r="C1187">
        <v>20</v>
      </c>
      <c r="D1187">
        <v>2</v>
      </c>
      <c r="E1187">
        <v>5</v>
      </c>
      <c r="F1187">
        <v>8</v>
      </c>
      <c r="G1187">
        <v>1</v>
      </c>
      <c r="O1187">
        <v>1992</v>
      </c>
      <c r="P1187">
        <v>5</v>
      </c>
      <c r="Q1187">
        <v>20</v>
      </c>
      <c r="R1187">
        <v>2</v>
      </c>
      <c r="S1187">
        <v>5</v>
      </c>
      <c r="T1187">
        <v>8</v>
      </c>
      <c r="U1187">
        <v>1</v>
      </c>
    </row>
    <row r="1188" spans="1:21">
      <c r="A1188">
        <v>1992</v>
      </c>
      <c r="B1188">
        <v>5</v>
      </c>
      <c r="C1188">
        <v>21</v>
      </c>
      <c r="D1188">
        <v>2</v>
      </c>
      <c r="E1188">
        <v>5</v>
      </c>
      <c r="F1188">
        <v>4</v>
      </c>
      <c r="G1188">
        <v>1</v>
      </c>
      <c r="O1188">
        <v>1992</v>
      </c>
      <c r="P1188">
        <v>5</v>
      </c>
      <c r="Q1188">
        <v>21</v>
      </c>
      <c r="R1188">
        <v>10</v>
      </c>
      <c r="S1188">
        <v>5</v>
      </c>
      <c r="T1188">
        <v>4</v>
      </c>
      <c r="U1188">
        <v>1</v>
      </c>
    </row>
    <row r="1189" spans="1:21">
      <c r="A1189">
        <v>1992</v>
      </c>
      <c r="B1189">
        <v>5</v>
      </c>
      <c r="C1189">
        <v>22</v>
      </c>
      <c r="D1189">
        <v>4</v>
      </c>
      <c r="E1189">
        <v>5</v>
      </c>
      <c r="F1189">
        <v>4</v>
      </c>
      <c r="G1189">
        <v>1</v>
      </c>
      <c r="O1189">
        <v>1992</v>
      </c>
      <c r="P1189">
        <v>5</v>
      </c>
      <c r="Q1189">
        <v>22</v>
      </c>
      <c r="R1189">
        <v>2</v>
      </c>
      <c r="S1189">
        <v>5</v>
      </c>
      <c r="T1189">
        <v>4</v>
      </c>
      <c r="U1189">
        <v>1</v>
      </c>
    </row>
    <row r="1190" spans="1:21">
      <c r="A1190">
        <v>1992</v>
      </c>
      <c r="B1190">
        <v>5</v>
      </c>
      <c r="C1190">
        <v>23</v>
      </c>
      <c r="D1190">
        <v>2</v>
      </c>
      <c r="E1190">
        <v>9</v>
      </c>
      <c r="F1190">
        <v>4</v>
      </c>
      <c r="G1190">
        <v>1</v>
      </c>
      <c r="O1190">
        <v>1992</v>
      </c>
      <c r="P1190">
        <v>5</v>
      </c>
      <c r="Q1190">
        <v>23</v>
      </c>
      <c r="R1190">
        <v>2</v>
      </c>
      <c r="S1190">
        <v>9</v>
      </c>
      <c r="T1190">
        <v>4</v>
      </c>
      <c r="U1190">
        <v>1</v>
      </c>
    </row>
    <row r="1191" spans="1:21">
      <c r="A1191">
        <v>1992</v>
      </c>
      <c r="B1191">
        <v>5</v>
      </c>
      <c r="C1191">
        <v>24</v>
      </c>
      <c r="D1191">
        <v>1</v>
      </c>
      <c r="E1191">
        <v>9</v>
      </c>
      <c r="F1191">
        <v>4</v>
      </c>
      <c r="G1191">
        <v>1</v>
      </c>
      <c r="O1191">
        <v>1992</v>
      </c>
      <c r="P1191">
        <v>5</v>
      </c>
      <c r="Q1191">
        <v>24</v>
      </c>
      <c r="R1191">
        <v>2</v>
      </c>
      <c r="S1191">
        <v>9</v>
      </c>
      <c r="T1191">
        <v>4</v>
      </c>
      <c r="U1191">
        <v>1</v>
      </c>
    </row>
    <row r="1192" spans="1:21">
      <c r="A1192">
        <v>1992</v>
      </c>
      <c r="B1192">
        <v>5</v>
      </c>
      <c r="C1192">
        <v>25</v>
      </c>
      <c r="D1192">
        <v>2</v>
      </c>
      <c r="E1192">
        <v>5</v>
      </c>
      <c r="F1192">
        <v>8</v>
      </c>
      <c r="G1192">
        <v>1</v>
      </c>
      <c r="O1192">
        <v>1992</v>
      </c>
      <c r="P1192">
        <v>5</v>
      </c>
      <c r="Q1192">
        <v>25</v>
      </c>
      <c r="R1192">
        <v>6</v>
      </c>
      <c r="S1192">
        <v>5</v>
      </c>
      <c r="T1192">
        <v>8</v>
      </c>
      <c r="U1192">
        <v>1</v>
      </c>
    </row>
    <row r="1193" spans="1:21">
      <c r="A1193">
        <v>1992</v>
      </c>
      <c r="B1193">
        <v>5</v>
      </c>
      <c r="C1193">
        <v>26</v>
      </c>
      <c r="D1193">
        <v>2</v>
      </c>
      <c r="E1193">
        <v>5</v>
      </c>
      <c r="F1193">
        <v>8</v>
      </c>
      <c r="G1193">
        <v>1</v>
      </c>
      <c r="O1193">
        <v>1992</v>
      </c>
      <c r="P1193">
        <v>5</v>
      </c>
      <c r="Q1193">
        <v>26</v>
      </c>
      <c r="R1193">
        <v>2</v>
      </c>
      <c r="S1193">
        <v>5</v>
      </c>
      <c r="T1193">
        <v>8</v>
      </c>
      <c r="U1193">
        <v>1</v>
      </c>
    </row>
    <row r="1194" spans="1:21">
      <c r="A1194">
        <v>1992</v>
      </c>
      <c r="B1194">
        <v>5</v>
      </c>
      <c r="C1194">
        <v>27</v>
      </c>
      <c r="D1194">
        <v>6</v>
      </c>
      <c r="E1194">
        <v>5</v>
      </c>
      <c r="F1194">
        <v>8</v>
      </c>
      <c r="G1194">
        <v>1</v>
      </c>
      <c r="O1194">
        <v>1992</v>
      </c>
      <c r="P1194">
        <v>5</v>
      </c>
      <c r="Q1194">
        <v>27</v>
      </c>
      <c r="R1194">
        <v>2</v>
      </c>
      <c r="S1194">
        <v>5</v>
      </c>
      <c r="T1194">
        <v>8</v>
      </c>
      <c r="U1194">
        <v>1</v>
      </c>
    </row>
    <row r="1195" spans="1:21">
      <c r="A1195">
        <v>1992</v>
      </c>
      <c r="B1195">
        <v>5</v>
      </c>
      <c r="C1195">
        <v>28</v>
      </c>
      <c r="D1195">
        <v>6</v>
      </c>
      <c r="E1195">
        <v>5</v>
      </c>
      <c r="F1195">
        <v>4</v>
      </c>
      <c r="G1195">
        <v>1</v>
      </c>
      <c r="O1195">
        <v>1992</v>
      </c>
      <c r="P1195">
        <v>5</v>
      </c>
      <c r="Q1195">
        <v>28</v>
      </c>
      <c r="R1195">
        <v>2</v>
      </c>
      <c r="S1195">
        <v>5</v>
      </c>
      <c r="T1195">
        <v>4</v>
      </c>
      <c r="U1195">
        <v>1</v>
      </c>
    </row>
    <row r="1196" spans="1:21">
      <c r="A1196">
        <v>1992</v>
      </c>
      <c r="B1196">
        <v>5</v>
      </c>
      <c r="C1196">
        <v>29</v>
      </c>
      <c r="D1196">
        <v>6</v>
      </c>
      <c r="E1196">
        <v>5</v>
      </c>
      <c r="F1196">
        <v>4</v>
      </c>
      <c r="G1196">
        <v>1</v>
      </c>
      <c r="O1196">
        <v>1992</v>
      </c>
      <c r="P1196">
        <v>5</v>
      </c>
      <c r="Q1196">
        <v>29</v>
      </c>
      <c r="R1196">
        <v>4</v>
      </c>
      <c r="S1196">
        <v>5</v>
      </c>
      <c r="T1196">
        <v>4</v>
      </c>
      <c r="U1196">
        <v>1</v>
      </c>
    </row>
    <row r="1197" spans="1:21">
      <c r="A1197">
        <v>1992</v>
      </c>
      <c r="B1197">
        <v>5</v>
      </c>
      <c r="C1197">
        <v>30</v>
      </c>
      <c r="D1197">
        <v>2</v>
      </c>
      <c r="E1197">
        <v>9</v>
      </c>
      <c r="F1197">
        <v>4</v>
      </c>
      <c r="G1197">
        <v>1</v>
      </c>
      <c r="O1197">
        <v>1992</v>
      </c>
      <c r="P1197">
        <v>5</v>
      </c>
      <c r="Q1197">
        <v>30</v>
      </c>
      <c r="R1197">
        <v>2</v>
      </c>
      <c r="S1197">
        <v>9</v>
      </c>
      <c r="T1197">
        <v>4</v>
      </c>
      <c r="U1197">
        <v>1</v>
      </c>
    </row>
    <row r="1198" spans="1:21">
      <c r="A1198">
        <v>1992</v>
      </c>
      <c r="B1198">
        <v>5</v>
      </c>
      <c r="C1198">
        <v>31</v>
      </c>
      <c r="D1198">
        <v>2</v>
      </c>
      <c r="E1198">
        <v>9</v>
      </c>
      <c r="F1198">
        <v>8</v>
      </c>
      <c r="G1198">
        <v>1</v>
      </c>
      <c r="O1198">
        <v>1992</v>
      </c>
      <c r="P1198">
        <v>5</v>
      </c>
      <c r="Q1198">
        <v>31</v>
      </c>
      <c r="R1198">
        <v>1</v>
      </c>
      <c r="S1198">
        <v>9</v>
      </c>
      <c r="T1198">
        <v>8</v>
      </c>
      <c r="U1198">
        <v>1</v>
      </c>
    </row>
    <row r="1199" spans="1:21">
      <c r="A1199">
        <v>1993</v>
      </c>
      <c r="B1199">
        <v>3</v>
      </c>
      <c r="C1199">
        <v>1</v>
      </c>
      <c r="D1199">
        <v>9</v>
      </c>
      <c r="E1199">
        <v>4</v>
      </c>
      <c r="F1199">
        <v>6</v>
      </c>
      <c r="G1199">
        <v>8</v>
      </c>
      <c r="O1199">
        <v>1993</v>
      </c>
      <c r="P1199">
        <v>3</v>
      </c>
      <c r="Q1199">
        <v>1</v>
      </c>
      <c r="S1199">
        <v>4</v>
      </c>
      <c r="T1199">
        <v>6</v>
      </c>
      <c r="U1199">
        <v>8</v>
      </c>
    </row>
    <row r="1200" spans="1:21">
      <c r="A1200">
        <v>1993</v>
      </c>
      <c r="B1200">
        <v>3</v>
      </c>
      <c r="C1200">
        <v>2</v>
      </c>
      <c r="D1200">
        <v>9</v>
      </c>
      <c r="E1200">
        <v>4</v>
      </c>
      <c r="F1200">
        <v>6</v>
      </c>
      <c r="G1200">
        <v>8</v>
      </c>
      <c r="O1200">
        <v>1993</v>
      </c>
      <c r="P1200">
        <v>3</v>
      </c>
      <c r="Q1200">
        <v>2</v>
      </c>
      <c r="S1200">
        <v>4</v>
      </c>
      <c r="T1200">
        <v>6</v>
      </c>
      <c r="U1200">
        <v>8</v>
      </c>
    </row>
    <row r="1201" spans="1:21">
      <c r="A1201">
        <v>1993</v>
      </c>
      <c r="B1201">
        <v>3</v>
      </c>
      <c r="C1201">
        <v>3</v>
      </c>
      <c r="D1201">
        <v>6</v>
      </c>
      <c r="E1201">
        <v>4</v>
      </c>
      <c r="F1201">
        <v>6</v>
      </c>
      <c r="G1201">
        <v>8</v>
      </c>
      <c r="O1201">
        <v>1993</v>
      </c>
      <c r="P1201">
        <v>3</v>
      </c>
      <c r="Q1201">
        <v>3</v>
      </c>
      <c r="S1201">
        <v>4</v>
      </c>
      <c r="T1201">
        <v>6</v>
      </c>
      <c r="U1201">
        <v>8</v>
      </c>
    </row>
    <row r="1202" spans="1:21">
      <c r="A1202">
        <v>1993</v>
      </c>
      <c r="B1202">
        <v>3</v>
      </c>
      <c r="C1202">
        <v>4</v>
      </c>
      <c r="D1202">
        <v>6</v>
      </c>
      <c r="E1202">
        <v>4</v>
      </c>
      <c r="F1202">
        <v>6</v>
      </c>
      <c r="G1202">
        <v>8</v>
      </c>
      <c r="O1202">
        <v>1993</v>
      </c>
      <c r="P1202">
        <v>3</v>
      </c>
      <c r="Q1202">
        <v>4</v>
      </c>
      <c r="S1202">
        <v>4</v>
      </c>
      <c r="T1202">
        <v>6</v>
      </c>
      <c r="U1202">
        <v>8</v>
      </c>
    </row>
    <row r="1203" spans="1:21">
      <c r="A1203">
        <v>1993</v>
      </c>
      <c r="B1203">
        <v>3</v>
      </c>
      <c r="C1203">
        <v>5</v>
      </c>
      <c r="D1203">
        <v>6</v>
      </c>
      <c r="E1203">
        <v>4</v>
      </c>
      <c r="F1203">
        <v>6</v>
      </c>
      <c r="G1203">
        <v>8</v>
      </c>
      <c r="O1203">
        <v>1993</v>
      </c>
      <c r="P1203">
        <v>3</v>
      </c>
      <c r="Q1203">
        <v>5</v>
      </c>
      <c r="S1203">
        <v>4</v>
      </c>
      <c r="T1203">
        <v>6</v>
      </c>
      <c r="U1203">
        <v>8</v>
      </c>
    </row>
    <row r="1204" spans="1:21">
      <c r="A1204">
        <v>1993</v>
      </c>
      <c r="B1204">
        <v>3</v>
      </c>
      <c r="C1204">
        <v>6</v>
      </c>
      <c r="D1204">
        <v>6</v>
      </c>
      <c r="E1204">
        <v>4</v>
      </c>
      <c r="F1204">
        <v>6</v>
      </c>
      <c r="G1204">
        <v>8</v>
      </c>
      <c r="O1204">
        <v>1993</v>
      </c>
      <c r="P1204">
        <v>3</v>
      </c>
      <c r="Q1204">
        <v>6</v>
      </c>
      <c r="S1204">
        <v>4</v>
      </c>
      <c r="T1204">
        <v>6</v>
      </c>
      <c r="U1204">
        <v>8</v>
      </c>
    </row>
    <row r="1205" spans="1:21">
      <c r="A1205">
        <v>1993</v>
      </c>
      <c r="B1205">
        <v>3</v>
      </c>
      <c r="C1205">
        <v>7</v>
      </c>
      <c r="D1205">
        <v>6</v>
      </c>
      <c r="E1205">
        <v>4</v>
      </c>
      <c r="F1205">
        <v>6</v>
      </c>
      <c r="G1205">
        <v>8</v>
      </c>
      <c r="O1205">
        <v>1993</v>
      </c>
      <c r="P1205">
        <v>3</v>
      </c>
      <c r="Q1205">
        <v>7</v>
      </c>
      <c r="S1205">
        <v>4</v>
      </c>
      <c r="T1205">
        <v>6</v>
      </c>
      <c r="U1205">
        <v>8</v>
      </c>
    </row>
    <row r="1206" spans="1:21">
      <c r="A1206">
        <v>1993</v>
      </c>
      <c r="B1206">
        <v>3</v>
      </c>
      <c r="C1206">
        <v>8</v>
      </c>
      <c r="D1206">
        <v>6</v>
      </c>
      <c r="E1206">
        <v>2</v>
      </c>
      <c r="F1206">
        <v>6</v>
      </c>
      <c r="G1206">
        <v>8</v>
      </c>
      <c r="O1206">
        <v>1993</v>
      </c>
      <c r="P1206">
        <v>3</v>
      </c>
      <c r="Q1206">
        <v>8</v>
      </c>
      <c r="R1206">
        <v>9</v>
      </c>
      <c r="S1206">
        <v>2</v>
      </c>
      <c r="T1206">
        <v>6</v>
      </c>
      <c r="U1206">
        <v>8</v>
      </c>
    </row>
    <row r="1207" spans="1:21">
      <c r="A1207">
        <v>1993</v>
      </c>
      <c r="B1207">
        <v>3</v>
      </c>
      <c r="C1207">
        <v>9</v>
      </c>
      <c r="D1207">
        <v>6</v>
      </c>
      <c r="E1207">
        <v>2</v>
      </c>
      <c r="F1207">
        <v>6</v>
      </c>
      <c r="G1207">
        <v>8</v>
      </c>
      <c r="O1207">
        <v>1993</v>
      </c>
      <c r="P1207">
        <v>3</v>
      </c>
      <c r="Q1207">
        <v>9</v>
      </c>
      <c r="R1207">
        <v>9</v>
      </c>
      <c r="S1207">
        <v>2</v>
      </c>
      <c r="T1207">
        <v>6</v>
      </c>
      <c r="U1207">
        <v>8</v>
      </c>
    </row>
    <row r="1208" spans="1:21">
      <c r="A1208">
        <v>1993</v>
      </c>
      <c r="B1208">
        <v>3</v>
      </c>
      <c r="C1208">
        <v>10</v>
      </c>
      <c r="D1208">
        <v>6</v>
      </c>
      <c r="E1208">
        <v>7</v>
      </c>
      <c r="F1208">
        <v>3</v>
      </c>
      <c r="G1208">
        <v>8</v>
      </c>
      <c r="O1208">
        <v>1993</v>
      </c>
      <c r="P1208">
        <v>3</v>
      </c>
      <c r="Q1208">
        <v>10</v>
      </c>
      <c r="R1208">
        <v>6</v>
      </c>
      <c r="S1208">
        <v>7</v>
      </c>
      <c r="T1208">
        <v>3</v>
      </c>
      <c r="U1208">
        <v>8</v>
      </c>
    </row>
    <row r="1209" spans="1:21">
      <c r="A1209">
        <v>1993</v>
      </c>
      <c r="B1209">
        <v>3</v>
      </c>
      <c r="C1209">
        <v>11</v>
      </c>
      <c r="D1209">
        <v>9</v>
      </c>
      <c r="E1209">
        <v>7</v>
      </c>
      <c r="F1209">
        <v>6</v>
      </c>
      <c r="G1209">
        <v>8</v>
      </c>
      <c r="O1209">
        <v>1993</v>
      </c>
      <c r="P1209">
        <v>3</v>
      </c>
      <c r="Q1209">
        <v>11</v>
      </c>
      <c r="R1209">
        <v>6</v>
      </c>
      <c r="S1209">
        <v>7</v>
      </c>
      <c r="T1209">
        <v>6</v>
      </c>
      <c r="U1209">
        <v>8</v>
      </c>
    </row>
    <row r="1210" spans="1:21">
      <c r="A1210">
        <v>1993</v>
      </c>
      <c r="B1210">
        <v>3</v>
      </c>
      <c r="C1210">
        <v>12</v>
      </c>
      <c r="D1210">
        <v>9</v>
      </c>
      <c r="E1210">
        <v>7</v>
      </c>
      <c r="F1210">
        <v>6</v>
      </c>
      <c r="G1210">
        <v>7</v>
      </c>
      <c r="O1210">
        <v>1993</v>
      </c>
      <c r="P1210">
        <v>3</v>
      </c>
      <c r="Q1210">
        <v>12</v>
      </c>
      <c r="R1210">
        <v>6</v>
      </c>
      <c r="S1210">
        <v>7</v>
      </c>
      <c r="T1210">
        <v>6</v>
      </c>
      <c r="U1210">
        <v>7</v>
      </c>
    </row>
    <row r="1211" spans="1:21">
      <c r="A1211">
        <v>1993</v>
      </c>
      <c r="B1211">
        <v>3</v>
      </c>
      <c r="C1211">
        <v>13</v>
      </c>
      <c r="D1211">
        <v>6</v>
      </c>
      <c r="E1211">
        <v>7</v>
      </c>
      <c r="F1211">
        <v>6</v>
      </c>
      <c r="G1211">
        <v>7</v>
      </c>
      <c r="O1211">
        <v>1993</v>
      </c>
      <c r="P1211">
        <v>3</v>
      </c>
      <c r="Q1211">
        <v>13</v>
      </c>
      <c r="R1211">
        <v>6</v>
      </c>
      <c r="S1211">
        <v>7</v>
      </c>
      <c r="T1211">
        <v>6</v>
      </c>
      <c r="U1211">
        <v>7</v>
      </c>
    </row>
    <row r="1212" spans="1:21">
      <c r="A1212">
        <v>1993</v>
      </c>
      <c r="B1212">
        <v>3</v>
      </c>
      <c r="C1212">
        <v>14</v>
      </c>
      <c r="D1212">
        <v>6</v>
      </c>
      <c r="E1212">
        <v>7</v>
      </c>
      <c r="F1212">
        <v>6</v>
      </c>
      <c r="G1212">
        <v>7</v>
      </c>
      <c r="O1212">
        <v>1993</v>
      </c>
      <c r="P1212">
        <v>3</v>
      </c>
      <c r="Q1212">
        <v>14</v>
      </c>
      <c r="R1212">
        <v>6</v>
      </c>
      <c r="S1212">
        <v>7</v>
      </c>
      <c r="T1212">
        <v>6</v>
      </c>
      <c r="U1212">
        <v>7</v>
      </c>
    </row>
    <row r="1213" spans="1:21">
      <c r="A1213">
        <v>1993</v>
      </c>
      <c r="B1213">
        <v>3</v>
      </c>
      <c r="C1213">
        <v>15</v>
      </c>
      <c r="D1213">
        <v>8</v>
      </c>
      <c r="E1213">
        <v>7</v>
      </c>
      <c r="F1213">
        <v>7</v>
      </c>
      <c r="G1213">
        <v>7</v>
      </c>
      <c r="O1213">
        <v>1993</v>
      </c>
      <c r="P1213">
        <v>3</v>
      </c>
      <c r="Q1213">
        <v>15</v>
      </c>
      <c r="R1213">
        <v>6</v>
      </c>
      <c r="S1213">
        <v>7</v>
      </c>
      <c r="T1213">
        <v>7</v>
      </c>
      <c r="U1213">
        <v>7</v>
      </c>
    </row>
    <row r="1214" spans="1:21">
      <c r="A1214">
        <v>1993</v>
      </c>
      <c r="B1214">
        <v>3</v>
      </c>
      <c r="C1214">
        <v>16</v>
      </c>
      <c r="D1214">
        <v>6</v>
      </c>
      <c r="E1214">
        <v>1</v>
      </c>
      <c r="F1214">
        <v>5</v>
      </c>
      <c r="G1214">
        <v>8</v>
      </c>
      <c r="O1214">
        <v>1993</v>
      </c>
      <c r="P1214">
        <v>3</v>
      </c>
      <c r="Q1214">
        <v>16</v>
      </c>
      <c r="R1214">
        <v>6</v>
      </c>
      <c r="S1214">
        <v>1</v>
      </c>
      <c r="T1214">
        <v>5</v>
      </c>
      <c r="U1214">
        <v>8</v>
      </c>
    </row>
    <row r="1215" spans="1:21">
      <c r="A1215">
        <v>1993</v>
      </c>
      <c r="B1215">
        <v>3</v>
      </c>
      <c r="C1215">
        <v>17</v>
      </c>
      <c r="D1215">
        <v>9</v>
      </c>
      <c r="E1215">
        <v>3</v>
      </c>
      <c r="F1215">
        <v>5</v>
      </c>
      <c r="G1215">
        <v>8</v>
      </c>
      <c r="O1215">
        <v>1993</v>
      </c>
      <c r="P1215">
        <v>3</v>
      </c>
      <c r="Q1215">
        <v>17</v>
      </c>
      <c r="R1215">
        <v>6</v>
      </c>
      <c r="S1215">
        <v>3</v>
      </c>
      <c r="T1215">
        <v>5</v>
      </c>
      <c r="U1215">
        <v>8</v>
      </c>
    </row>
    <row r="1216" spans="1:21">
      <c r="A1216">
        <v>1993</v>
      </c>
      <c r="B1216">
        <v>3</v>
      </c>
      <c r="C1216">
        <v>18</v>
      </c>
      <c r="D1216">
        <v>9</v>
      </c>
      <c r="E1216">
        <v>3</v>
      </c>
      <c r="F1216">
        <v>5</v>
      </c>
      <c r="G1216">
        <v>8</v>
      </c>
      <c r="O1216">
        <v>1993</v>
      </c>
      <c r="P1216">
        <v>3</v>
      </c>
      <c r="Q1216">
        <v>18</v>
      </c>
      <c r="R1216">
        <v>9</v>
      </c>
      <c r="S1216">
        <v>3</v>
      </c>
      <c r="T1216">
        <v>5</v>
      </c>
      <c r="U1216">
        <v>8</v>
      </c>
    </row>
    <row r="1217" spans="1:21">
      <c r="A1217">
        <v>1993</v>
      </c>
      <c r="B1217">
        <v>3</v>
      </c>
      <c r="C1217">
        <v>19</v>
      </c>
      <c r="D1217">
        <v>9</v>
      </c>
      <c r="E1217">
        <v>3</v>
      </c>
      <c r="F1217">
        <v>7</v>
      </c>
      <c r="G1217">
        <v>8</v>
      </c>
      <c r="O1217">
        <v>1993</v>
      </c>
      <c r="P1217">
        <v>3</v>
      </c>
      <c r="Q1217">
        <v>19</v>
      </c>
      <c r="R1217">
        <v>9</v>
      </c>
      <c r="S1217">
        <v>3</v>
      </c>
      <c r="T1217">
        <v>7</v>
      </c>
      <c r="U1217">
        <v>8</v>
      </c>
    </row>
    <row r="1218" spans="1:21">
      <c r="A1218">
        <v>1993</v>
      </c>
      <c r="B1218">
        <v>3</v>
      </c>
      <c r="C1218">
        <v>20</v>
      </c>
      <c r="D1218">
        <v>3</v>
      </c>
      <c r="E1218">
        <v>3</v>
      </c>
      <c r="F1218">
        <v>5</v>
      </c>
      <c r="G1218">
        <v>8</v>
      </c>
      <c r="O1218">
        <v>1993</v>
      </c>
      <c r="P1218">
        <v>3</v>
      </c>
      <c r="Q1218">
        <v>20</v>
      </c>
      <c r="R1218">
        <v>6</v>
      </c>
      <c r="S1218">
        <v>3</v>
      </c>
      <c r="T1218">
        <v>5</v>
      </c>
      <c r="U1218">
        <v>8</v>
      </c>
    </row>
    <row r="1219" spans="1:21">
      <c r="A1219">
        <v>1993</v>
      </c>
      <c r="B1219">
        <v>3</v>
      </c>
      <c r="C1219">
        <v>21</v>
      </c>
      <c r="D1219">
        <v>3</v>
      </c>
      <c r="E1219">
        <v>7</v>
      </c>
      <c r="F1219">
        <v>5</v>
      </c>
      <c r="G1219">
        <v>7</v>
      </c>
      <c r="O1219">
        <v>1993</v>
      </c>
      <c r="P1219">
        <v>3</v>
      </c>
      <c r="Q1219">
        <v>21</v>
      </c>
      <c r="R1219">
        <v>6</v>
      </c>
      <c r="S1219">
        <v>7</v>
      </c>
      <c r="T1219">
        <v>5</v>
      </c>
      <c r="U1219">
        <v>7</v>
      </c>
    </row>
    <row r="1220" spans="1:21">
      <c r="A1220">
        <v>1993</v>
      </c>
      <c r="B1220">
        <v>3</v>
      </c>
      <c r="C1220">
        <v>22</v>
      </c>
      <c r="D1220">
        <v>9</v>
      </c>
      <c r="E1220">
        <v>7</v>
      </c>
      <c r="F1220">
        <v>5</v>
      </c>
      <c r="G1220">
        <v>7</v>
      </c>
      <c r="O1220">
        <v>1993</v>
      </c>
      <c r="P1220">
        <v>3</v>
      </c>
      <c r="Q1220">
        <v>22</v>
      </c>
      <c r="R1220">
        <v>8</v>
      </c>
      <c r="S1220">
        <v>7</v>
      </c>
      <c r="T1220">
        <v>5</v>
      </c>
      <c r="U1220">
        <v>7</v>
      </c>
    </row>
    <row r="1221" spans="1:21">
      <c r="A1221">
        <v>1993</v>
      </c>
      <c r="B1221">
        <v>3</v>
      </c>
      <c r="C1221">
        <v>23</v>
      </c>
      <c r="D1221">
        <v>9</v>
      </c>
      <c r="E1221">
        <v>7</v>
      </c>
      <c r="F1221">
        <v>7</v>
      </c>
      <c r="G1221">
        <v>7</v>
      </c>
      <c r="O1221">
        <v>1993</v>
      </c>
      <c r="P1221">
        <v>3</v>
      </c>
      <c r="Q1221">
        <v>23</v>
      </c>
      <c r="R1221">
        <v>6</v>
      </c>
      <c r="S1221">
        <v>7</v>
      </c>
      <c r="T1221">
        <v>7</v>
      </c>
      <c r="U1221">
        <v>7</v>
      </c>
    </row>
    <row r="1222" spans="1:21">
      <c r="A1222">
        <v>1993</v>
      </c>
      <c r="B1222">
        <v>3</v>
      </c>
      <c r="C1222">
        <v>24</v>
      </c>
      <c r="D1222">
        <v>9</v>
      </c>
      <c r="E1222">
        <v>2</v>
      </c>
      <c r="F1222">
        <v>7</v>
      </c>
      <c r="G1222">
        <v>7</v>
      </c>
      <c r="O1222">
        <v>1993</v>
      </c>
      <c r="P1222">
        <v>3</v>
      </c>
      <c r="Q1222">
        <v>24</v>
      </c>
      <c r="R1222">
        <v>9</v>
      </c>
      <c r="S1222">
        <v>2</v>
      </c>
      <c r="T1222">
        <v>7</v>
      </c>
      <c r="U1222">
        <v>7</v>
      </c>
    </row>
    <row r="1223" spans="1:21">
      <c r="A1223">
        <v>1993</v>
      </c>
      <c r="B1223">
        <v>3</v>
      </c>
      <c r="C1223">
        <v>25</v>
      </c>
      <c r="D1223">
        <v>6</v>
      </c>
      <c r="E1223">
        <v>3</v>
      </c>
      <c r="F1223">
        <v>5</v>
      </c>
      <c r="G1223">
        <v>4</v>
      </c>
      <c r="O1223">
        <v>1993</v>
      </c>
      <c r="P1223">
        <v>3</v>
      </c>
      <c r="Q1223">
        <v>25</v>
      </c>
      <c r="R1223">
        <v>9</v>
      </c>
      <c r="S1223">
        <v>3</v>
      </c>
      <c r="T1223">
        <v>5</v>
      </c>
      <c r="U1223">
        <v>4</v>
      </c>
    </row>
    <row r="1224" spans="1:21">
      <c r="A1224">
        <v>1993</v>
      </c>
      <c r="B1224">
        <v>3</v>
      </c>
      <c r="C1224">
        <v>26</v>
      </c>
      <c r="D1224">
        <v>6</v>
      </c>
      <c r="E1224">
        <v>7</v>
      </c>
      <c r="F1224">
        <v>5</v>
      </c>
      <c r="G1224">
        <v>4</v>
      </c>
      <c r="O1224">
        <v>1993</v>
      </c>
      <c r="P1224">
        <v>3</v>
      </c>
      <c r="Q1224">
        <v>26</v>
      </c>
      <c r="R1224">
        <v>9</v>
      </c>
      <c r="S1224">
        <v>7</v>
      </c>
      <c r="T1224">
        <v>5</v>
      </c>
      <c r="U1224">
        <v>4</v>
      </c>
    </row>
    <row r="1225" spans="1:21">
      <c r="A1225">
        <v>1993</v>
      </c>
      <c r="B1225">
        <v>3</v>
      </c>
      <c r="C1225">
        <v>27</v>
      </c>
      <c r="D1225">
        <v>6</v>
      </c>
      <c r="E1225">
        <v>7</v>
      </c>
      <c r="F1225">
        <v>7</v>
      </c>
      <c r="G1225">
        <v>4</v>
      </c>
      <c r="O1225">
        <v>1993</v>
      </c>
      <c r="P1225">
        <v>3</v>
      </c>
      <c r="Q1225">
        <v>27</v>
      </c>
      <c r="R1225">
        <v>3</v>
      </c>
      <c r="S1225">
        <v>7</v>
      </c>
      <c r="T1225">
        <v>7</v>
      </c>
      <c r="U1225">
        <v>4</v>
      </c>
    </row>
    <row r="1226" spans="1:21">
      <c r="A1226">
        <v>1993</v>
      </c>
      <c r="B1226">
        <v>3</v>
      </c>
      <c r="C1226">
        <v>28</v>
      </c>
      <c r="D1226">
        <v>6</v>
      </c>
      <c r="E1226">
        <v>7</v>
      </c>
      <c r="F1226">
        <v>6</v>
      </c>
      <c r="G1226">
        <v>4</v>
      </c>
      <c r="O1226">
        <v>1993</v>
      </c>
      <c r="P1226">
        <v>3</v>
      </c>
      <c r="Q1226">
        <v>28</v>
      </c>
      <c r="R1226">
        <v>3</v>
      </c>
      <c r="S1226">
        <v>7</v>
      </c>
      <c r="T1226">
        <v>6</v>
      </c>
      <c r="U1226">
        <v>4</v>
      </c>
    </row>
    <row r="1227" spans="1:21">
      <c r="A1227">
        <v>1993</v>
      </c>
      <c r="B1227">
        <v>3</v>
      </c>
      <c r="C1227">
        <v>29</v>
      </c>
      <c r="D1227">
        <v>8</v>
      </c>
      <c r="E1227">
        <v>7</v>
      </c>
      <c r="F1227">
        <v>6</v>
      </c>
      <c r="G1227">
        <v>4</v>
      </c>
      <c r="O1227">
        <v>1993</v>
      </c>
      <c r="P1227">
        <v>3</v>
      </c>
      <c r="Q1227">
        <v>29</v>
      </c>
      <c r="R1227">
        <v>9</v>
      </c>
      <c r="S1227">
        <v>7</v>
      </c>
      <c r="T1227">
        <v>6</v>
      </c>
      <c r="U1227">
        <v>4</v>
      </c>
    </row>
    <row r="1228" spans="1:21">
      <c r="A1228">
        <v>1993</v>
      </c>
      <c r="B1228">
        <v>3</v>
      </c>
      <c r="C1228">
        <v>30</v>
      </c>
      <c r="D1228">
        <v>6</v>
      </c>
      <c r="E1228">
        <v>7</v>
      </c>
      <c r="F1228">
        <v>6</v>
      </c>
      <c r="G1228">
        <v>4</v>
      </c>
      <c r="O1228">
        <v>1993</v>
      </c>
      <c r="P1228">
        <v>3</v>
      </c>
      <c r="Q1228">
        <v>30</v>
      </c>
      <c r="R1228">
        <v>9</v>
      </c>
      <c r="S1228">
        <v>7</v>
      </c>
      <c r="T1228">
        <v>6</v>
      </c>
      <c r="U1228">
        <v>4</v>
      </c>
    </row>
    <row r="1229" spans="1:21">
      <c r="A1229">
        <v>1993</v>
      </c>
      <c r="B1229">
        <v>3</v>
      </c>
      <c r="C1229">
        <v>31</v>
      </c>
      <c r="D1229">
        <v>6</v>
      </c>
      <c r="E1229">
        <v>7</v>
      </c>
      <c r="F1229">
        <v>6</v>
      </c>
      <c r="G1229">
        <v>4</v>
      </c>
      <c r="O1229">
        <v>1993</v>
      </c>
      <c r="P1229">
        <v>3</v>
      </c>
      <c r="Q1229">
        <v>31</v>
      </c>
      <c r="R1229">
        <v>9</v>
      </c>
      <c r="S1229">
        <v>7</v>
      </c>
      <c r="T1229">
        <v>6</v>
      </c>
      <c r="U1229">
        <v>4</v>
      </c>
    </row>
    <row r="1230" spans="1:21">
      <c r="A1230">
        <v>1993</v>
      </c>
      <c r="B1230">
        <v>4</v>
      </c>
      <c r="C1230">
        <v>1</v>
      </c>
      <c r="D1230">
        <v>6</v>
      </c>
      <c r="E1230">
        <v>7</v>
      </c>
      <c r="F1230">
        <v>6</v>
      </c>
      <c r="G1230">
        <v>4</v>
      </c>
      <c r="O1230">
        <v>1993</v>
      </c>
      <c r="P1230">
        <v>4</v>
      </c>
      <c r="Q1230">
        <v>1</v>
      </c>
      <c r="R1230">
        <v>6</v>
      </c>
      <c r="S1230">
        <v>7</v>
      </c>
      <c r="T1230">
        <v>6</v>
      </c>
      <c r="U1230">
        <v>4</v>
      </c>
    </row>
    <row r="1231" spans="1:21">
      <c r="A1231">
        <v>1993</v>
      </c>
      <c r="B1231">
        <v>4</v>
      </c>
      <c r="C1231">
        <v>2</v>
      </c>
      <c r="D1231">
        <v>6</v>
      </c>
      <c r="E1231">
        <v>3</v>
      </c>
      <c r="F1231">
        <v>7</v>
      </c>
      <c r="G1231">
        <v>4</v>
      </c>
      <c r="O1231">
        <v>1993</v>
      </c>
      <c r="P1231">
        <v>4</v>
      </c>
      <c r="Q1231">
        <v>2</v>
      </c>
      <c r="R1231">
        <v>6</v>
      </c>
      <c r="S1231">
        <v>3</v>
      </c>
      <c r="T1231">
        <v>7</v>
      </c>
      <c r="U1231">
        <v>4</v>
      </c>
    </row>
    <row r="1232" spans="1:21">
      <c r="A1232">
        <v>1993</v>
      </c>
      <c r="B1232">
        <v>4</v>
      </c>
      <c r="C1232">
        <v>3</v>
      </c>
      <c r="D1232">
        <v>6</v>
      </c>
      <c r="E1232">
        <v>3</v>
      </c>
      <c r="F1232">
        <v>7</v>
      </c>
      <c r="G1232">
        <v>4</v>
      </c>
      <c r="O1232">
        <v>1993</v>
      </c>
      <c r="P1232">
        <v>4</v>
      </c>
      <c r="Q1232">
        <v>3</v>
      </c>
      <c r="R1232">
        <v>6</v>
      </c>
      <c r="S1232">
        <v>3</v>
      </c>
      <c r="T1232">
        <v>7</v>
      </c>
      <c r="U1232">
        <v>4</v>
      </c>
    </row>
    <row r="1233" spans="1:21">
      <c r="A1233">
        <v>1993</v>
      </c>
      <c r="B1233">
        <v>4</v>
      </c>
      <c r="C1233">
        <v>4</v>
      </c>
      <c r="D1233">
        <v>6</v>
      </c>
      <c r="E1233">
        <v>3</v>
      </c>
      <c r="F1233">
        <v>7</v>
      </c>
      <c r="G1233">
        <v>4</v>
      </c>
      <c r="O1233">
        <v>1993</v>
      </c>
      <c r="P1233">
        <v>4</v>
      </c>
      <c r="Q1233">
        <v>4</v>
      </c>
      <c r="R1233">
        <v>6</v>
      </c>
      <c r="S1233">
        <v>3</v>
      </c>
      <c r="T1233">
        <v>7</v>
      </c>
      <c r="U1233">
        <v>4</v>
      </c>
    </row>
    <row r="1234" spans="1:21">
      <c r="A1234">
        <v>1993</v>
      </c>
      <c r="B1234">
        <v>4</v>
      </c>
      <c r="C1234">
        <v>5</v>
      </c>
      <c r="D1234">
        <v>3</v>
      </c>
      <c r="E1234">
        <v>8</v>
      </c>
      <c r="F1234">
        <v>5</v>
      </c>
      <c r="G1234">
        <v>4</v>
      </c>
      <c r="O1234">
        <v>1993</v>
      </c>
      <c r="P1234">
        <v>4</v>
      </c>
      <c r="Q1234">
        <v>5</v>
      </c>
      <c r="R1234">
        <v>8</v>
      </c>
      <c r="S1234">
        <v>8</v>
      </c>
      <c r="T1234">
        <v>5</v>
      </c>
      <c r="U1234">
        <v>4</v>
      </c>
    </row>
    <row r="1235" spans="1:21">
      <c r="A1235">
        <v>1993</v>
      </c>
      <c r="B1235">
        <v>4</v>
      </c>
      <c r="C1235">
        <v>6</v>
      </c>
      <c r="D1235">
        <v>6</v>
      </c>
      <c r="E1235">
        <v>8</v>
      </c>
      <c r="F1235">
        <v>5</v>
      </c>
      <c r="G1235">
        <v>4</v>
      </c>
      <c r="O1235">
        <v>1993</v>
      </c>
      <c r="P1235">
        <v>4</v>
      </c>
      <c r="Q1235">
        <v>6</v>
      </c>
      <c r="R1235">
        <v>6</v>
      </c>
      <c r="S1235">
        <v>8</v>
      </c>
      <c r="T1235">
        <v>5</v>
      </c>
      <c r="U1235">
        <v>4</v>
      </c>
    </row>
    <row r="1236" spans="1:21">
      <c r="A1236">
        <v>1993</v>
      </c>
      <c r="B1236">
        <v>4</v>
      </c>
      <c r="C1236">
        <v>7</v>
      </c>
      <c r="D1236">
        <v>6</v>
      </c>
      <c r="E1236">
        <v>3</v>
      </c>
      <c r="F1236">
        <v>7</v>
      </c>
      <c r="G1236">
        <v>4</v>
      </c>
      <c r="O1236">
        <v>1993</v>
      </c>
      <c r="P1236">
        <v>4</v>
      </c>
      <c r="Q1236">
        <v>7</v>
      </c>
      <c r="R1236">
        <v>6</v>
      </c>
      <c r="S1236">
        <v>3</v>
      </c>
      <c r="T1236">
        <v>7</v>
      </c>
      <c r="U1236">
        <v>4</v>
      </c>
    </row>
    <row r="1237" spans="1:21">
      <c r="A1237">
        <v>1993</v>
      </c>
      <c r="B1237">
        <v>4</v>
      </c>
      <c r="C1237">
        <v>8</v>
      </c>
      <c r="D1237">
        <v>7</v>
      </c>
      <c r="E1237">
        <v>3</v>
      </c>
      <c r="F1237">
        <v>5</v>
      </c>
      <c r="G1237">
        <v>4</v>
      </c>
      <c r="O1237">
        <v>1993</v>
      </c>
      <c r="P1237">
        <v>4</v>
      </c>
      <c r="Q1237">
        <v>8</v>
      </c>
      <c r="R1237">
        <v>6</v>
      </c>
      <c r="S1237">
        <v>3</v>
      </c>
      <c r="T1237">
        <v>5</v>
      </c>
      <c r="U1237">
        <v>4</v>
      </c>
    </row>
    <row r="1238" spans="1:21">
      <c r="A1238">
        <v>1993</v>
      </c>
      <c r="B1238">
        <v>4</v>
      </c>
      <c r="C1238">
        <v>9</v>
      </c>
      <c r="D1238">
        <v>8</v>
      </c>
      <c r="E1238">
        <v>3</v>
      </c>
      <c r="F1238">
        <v>5</v>
      </c>
      <c r="G1238">
        <v>4</v>
      </c>
      <c r="O1238">
        <v>1993</v>
      </c>
      <c r="P1238">
        <v>4</v>
      </c>
      <c r="Q1238">
        <v>9</v>
      </c>
      <c r="R1238">
        <v>6</v>
      </c>
      <c r="S1238">
        <v>3</v>
      </c>
      <c r="T1238">
        <v>5</v>
      </c>
      <c r="U1238">
        <v>4</v>
      </c>
    </row>
    <row r="1239" spans="1:21">
      <c r="A1239">
        <v>1993</v>
      </c>
      <c r="B1239">
        <v>4</v>
      </c>
      <c r="C1239">
        <v>10</v>
      </c>
      <c r="D1239">
        <v>6</v>
      </c>
      <c r="E1239">
        <v>1</v>
      </c>
      <c r="F1239">
        <v>7</v>
      </c>
      <c r="G1239">
        <v>4</v>
      </c>
      <c r="O1239">
        <v>1993</v>
      </c>
      <c r="P1239">
        <v>4</v>
      </c>
      <c r="Q1239">
        <v>10</v>
      </c>
      <c r="R1239">
        <v>6</v>
      </c>
      <c r="S1239">
        <v>1</v>
      </c>
      <c r="T1239">
        <v>7</v>
      </c>
      <c r="U1239">
        <v>4</v>
      </c>
    </row>
    <row r="1240" spans="1:21">
      <c r="A1240">
        <v>1993</v>
      </c>
      <c r="B1240">
        <v>4</v>
      </c>
      <c r="C1240">
        <v>11</v>
      </c>
      <c r="D1240">
        <v>6</v>
      </c>
      <c r="E1240">
        <v>1</v>
      </c>
      <c r="F1240">
        <v>9</v>
      </c>
      <c r="G1240">
        <v>6</v>
      </c>
      <c r="O1240">
        <v>1993</v>
      </c>
      <c r="P1240">
        <v>4</v>
      </c>
      <c r="Q1240">
        <v>11</v>
      </c>
      <c r="R1240">
        <v>6</v>
      </c>
      <c r="S1240">
        <v>1</v>
      </c>
      <c r="T1240">
        <v>9</v>
      </c>
      <c r="U1240">
        <v>6</v>
      </c>
    </row>
    <row r="1241" spans="1:21">
      <c r="A1241">
        <v>1993</v>
      </c>
      <c r="B1241">
        <v>4</v>
      </c>
      <c r="C1241">
        <v>12</v>
      </c>
      <c r="D1241">
        <v>6</v>
      </c>
      <c r="E1241">
        <v>1</v>
      </c>
      <c r="F1241">
        <v>9</v>
      </c>
      <c r="G1241">
        <v>6</v>
      </c>
      <c r="O1241">
        <v>1993</v>
      </c>
      <c r="P1241">
        <v>4</v>
      </c>
      <c r="Q1241">
        <v>12</v>
      </c>
      <c r="R1241">
        <v>3</v>
      </c>
      <c r="S1241">
        <v>1</v>
      </c>
      <c r="T1241">
        <v>9</v>
      </c>
      <c r="U1241">
        <v>6</v>
      </c>
    </row>
    <row r="1242" spans="1:21">
      <c r="A1242">
        <v>1993</v>
      </c>
      <c r="B1242">
        <v>4</v>
      </c>
      <c r="C1242">
        <v>13</v>
      </c>
      <c r="D1242">
        <v>1</v>
      </c>
      <c r="E1242">
        <v>1</v>
      </c>
      <c r="F1242">
        <v>9</v>
      </c>
      <c r="G1242">
        <v>6</v>
      </c>
      <c r="O1242">
        <v>1993</v>
      </c>
      <c r="P1242">
        <v>4</v>
      </c>
      <c r="Q1242">
        <v>13</v>
      </c>
      <c r="R1242">
        <v>6</v>
      </c>
      <c r="S1242">
        <v>1</v>
      </c>
      <c r="T1242">
        <v>9</v>
      </c>
      <c r="U1242">
        <v>6</v>
      </c>
    </row>
    <row r="1243" spans="1:21">
      <c r="A1243">
        <v>1993</v>
      </c>
      <c r="B1243">
        <v>4</v>
      </c>
      <c r="C1243">
        <v>14</v>
      </c>
      <c r="D1243">
        <v>1</v>
      </c>
      <c r="E1243">
        <v>3</v>
      </c>
      <c r="F1243">
        <v>7</v>
      </c>
      <c r="G1243">
        <v>6</v>
      </c>
      <c r="O1243">
        <v>1993</v>
      </c>
      <c r="P1243">
        <v>4</v>
      </c>
      <c r="Q1243">
        <v>14</v>
      </c>
      <c r="R1243">
        <v>6</v>
      </c>
      <c r="S1243">
        <v>3</v>
      </c>
      <c r="T1243">
        <v>7</v>
      </c>
      <c r="U1243">
        <v>6</v>
      </c>
    </row>
    <row r="1244" spans="1:21">
      <c r="A1244">
        <v>1993</v>
      </c>
      <c r="B1244">
        <v>4</v>
      </c>
      <c r="C1244">
        <v>15</v>
      </c>
      <c r="D1244">
        <v>1</v>
      </c>
      <c r="E1244">
        <v>3</v>
      </c>
      <c r="F1244">
        <v>7</v>
      </c>
      <c r="G1244">
        <v>6</v>
      </c>
      <c r="O1244">
        <v>1993</v>
      </c>
      <c r="P1244">
        <v>4</v>
      </c>
      <c r="Q1244">
        <v>15</v>
      </c>
      <c r="R1244">
        <v>7</v>
      </c>
      <c r="S1244">
        <v>3</v>
      </c>
      <c r="T1244">
        <v>7</v>
      </c>
      <c r="U1244">
        <v>6</v>
      </c>
    </row>
    <row r="1245" spans="1:21">
      <c r="A1245">
        <v>1993</v>
      </c>
      <c r="B1245">
        <v>4</v>
      </c>
      <c r="C1245">
        <v>16</v>
      </c>
      <c r="D1245">
        <v>1</v>
      </c>
      <c r="E1245">
        <v>3</v>
      </c>
      <c r="F1245">
        <v>7</v>
      </c>
      <c r="G1245">
        <v>6</v>
      </c>
      <c r="O1245">
        <v>1993</v>
      </c>
      <c r="P1245">
        <v>4</v>
      </c>
      <c r="Q1245">
        <v>16</v>
      </c>
      <c r="R1245">
        <v>8</v>
      </c>
      <c r="S1245">
        <v>3</v>
      </c>
      <c r="T1245">
        <v>7</v>
      </c>
      <c r="U1245">
        <v>6</v>
      </c>
    </row>
    <row r="1246" spans="1:21">
      <c r="A1246">
        <v>1993</v>
      </c>
      <c r="B1246">
        <v>4</v>
      </c>
      <c r="C1246">
        <v>17</v>
      </c>
      <c r="D1246">
        <v>1</v>
      </c>
      <c r="E1246">
        <v>8</v>
      </c>
      <c r="F1246">
        <v>7</v>
      </c>
      <c r="G1246">
        <v>6</v>
      </c>
      <c r="O1246">
        <v>1993</v>
      </c>
      <c r="P1246">
        <v>4</v>
      </c>
      <c r="Q1246">
        <v>17</v>
      </c>
      <c r="R1246">
        <v>6</v>
      </c>
      <c r="S1246">
        <v>8</v>
      </c>
      <c r="T1246">
        <v>7</v>
      </c>
      <c r="U1246">
        <v>6</v>
      </c>
    </row>
    <row r="1247" spans="1:21">
      <c r="A1247">
        <v>1993</v>
      </c>
      <c r="B1247">
        <v>4</v>
      </c>
      <c r="C1247">
        <v>18</v>
      </c>
      <c r="D1247">
        <v>3</v>
      </c>
      <c r="E1247">
        <v>8</v>
      </c>
      <c r="F1247">
        <v>9</v>
      </c>
      <c r="G1247">
        <v>6</v>
      </c>
      <c r="O1247">
        <v>1993</v>
      </c>
      <c r="P1247">
        <v>4</v>
      </c>
      <c r="Q1247">
        <v>18</v>
      </c>
      <c r="R1247">
        <v>6</v>
      </c>
      <c r="S1247">
        <v>8</v>
      </c>
      <c r="T1247">
        <v>9</v>
      </c>
      <c r="U1247">
        <v>6</v>
      </c>
    </row>
    <row r="1248" spans="1:21">
      <c r="A1248">
        <v>1993</v>
      </c>
      <c r="B1248">
        <v>4</v>
      </c>
      <c r="C1248">
        <v>19</v>
      </c>
      <c r="D1248">
        <v>3</v>
      </c>
      <c r="E1248">
        <v>8</v>
      </c>
      <c r="F1248">
        <v>9</v>
      </c>
      <c r="G1248">
        <v>6</v>
      </c>
      <c r="O1248">
        <v>1993</v>
      </c>
      <c r="P1248">
        <v>4</v>
      </c>
      <c r="Q1248">
        <v>19</v>
      </c>
      <c r="R1248">
        <v>6</v>
      </c>
      <c r="S1248">
        <v>8</v>
      </c>
      <c r="T1248">
        <v>9</v>
      </c>
      <c r="U1248">
        <v>6</v>
      </c>
    </row>
    <row r="1249" spans="1:21">
      <c r="A1249">
        <v>1993</v>
      </c>
      <c r="B1249">
        <v>4</v>
      </c>
      <c r="C1249">
        <v>20</v>
      </c>
      <c r="D1249">
        <v>1</v>
      </c>
      <c r="E1249">
        <v>8</v>
      </c>
      <c r="F1249">
        <v>9</v>
      </c>
      <c r="G1249">
        <v>6</v>
      </c>
      <c r="O1249">
        <v>1993</v>
      </c>
      <c r="P1249">
        <v>4</v>
      </c>
      <c r="Q1249">
        <v>20</v>
      </c>
      <c r="R1249">
        <v>1</v>
      </c>
      <c r="S1249">
        <v>8</v>
      </c>
      <c r="T1249">
        <v>9</v>
      </c>
      <c r="U1249">
        <v>6</v>
      </c>
    </row>
    <row r="1250" spans="1:21">
      <c r="A1250">
        <v>1993</v>
      </c>
      <c r="B1250">
        <v>4</v>
      </c>
      <c r="C1250">
        <v>21</v>
      </c>
      <c r="D1250">
        <v>3</v>
      </c>
      <c r="E1250">
        <v>8</v>
      </c>
      <c r="F1250">
        <v>9</v>
      </c>
      <c r="G1250">
        <v>6</v>
      </c>
      <c r="O1250">
        <v>1993</v>
      </c>
      <c r="P1250">
        <v>4</v>
      </c>
      <c r="Q1250">
        <v>21</v>
      </c>
      <c r="R1250">
        <v>1</v>
      </c>
      <c r="S1250">
        <v>8</v>
      </c>
      <c r="T1250">
        <v>9</v>
      </c>
      <c r="U1250">
        <v>6</v>
      </c>
    </row>
    <row r="1251" spans="1:21">
      <c r="A1251">
        <v>1993</v>
      </c>
      <c r="B1251">
        <v>4</v>
      </c>
      <c r="C1251">
        <v>22</v>
      </c>
      <c r="D1251">
        <v>3</v>
      </c>
      <c r="E1251">
        <v>8</v>
      </c>
      <c r="F1251">
        <v>9</v>
      </c>
      <c r="G1251">
        <v>6</v>
      </c>
      <c r="O1251">
        <v>1993</v>
      </c>
      <c r="P1251">
        <v>4</v>
      </c>
      <c r="Q1251">
        <v>22</v>
      </c>
      <c r="R1251">
        <v>1</v>
      </c>
      <c r="S1251">
        <v>8</v>
      </c>
      <c r="T1251">
        <v>9</v>
      </c>
      <c r="U1251">
        <v>6</v>
      </c>
    </row>
    <row r="1252" spans="1:21">
      <c r="A1252">
        <v>1993</v>
      </c>
      <c r="B1252">
        <v>4</v>
      </c>
      <c r="C1252">
        <v>23</v>
      </c>
      <c r="D1252">
        <v>3</v>
      </c>
      <c r="E1252">
        <v>8</v>
      </c>
      <c r="F1252">
        <v>9</v>
      </c>
      <c r="G1252">
        <v>6</v>
      </c>
      <c r="O1252">
        <v>1993</v>
      </c>
      <c r="P1252">
        <v>4</v>
      </c>
      <c r="Q1252">
        <v>23</v>
      </c>
      <c r="R1252">
        <v>1</v>
      </c>
      <c r="S1252">
        <v>8</v>
      </c>
      <c r="T1252">
        <v>9</v>
      </c>
      <c r="U1252">
        <v>6</v>
      </c>
    </row>
    <row r="1253" spans="1:21">
      <c r="A1253">
        <v>1993</v>
      </c>
      <c r="B1253">
        <v>4</v>
      </c>
      <c r="C1253">
        <v>24</v>
      </c>
      <c r="D1253">
        <v>7</v>
      </c>
      <c r="E1253">
        <v>8</v>
      </c>
      <c r="F1253">
        <v>9</v>
      </c>
      <c r="G1253">
        <v>6</v>
      </c>
      <c r="O1253">
        <v>1993</v>
      </c>
      <c r="P1253">
        <v>4</v>
      </c>
      <c r="Q1253">
        <v>24</v>
      </c>
      <c r="R1253">
        <v>1</v>
      </c>
      <c r="S1253">
        <v>8</v>
      </c>
      <c r="T1253">
        <v>9</v>
      </c>
      <c r="U1253">
        <v>6</v>
      </c>
    </row>
    <row r="1254" spans="1:21">
      <c r="A1254">
        <v>1993</v>
      </c>
      <c r="B1254">
        <v>4</v>
      </c>
      <c r="C1254">
        <v>25</v>
      </c>
      <c r="D1254">
        <v>7</v>
      </c>
      <c r="E1254">
        <v>8</v>
      </c>
      <c r="F1254">
        <v>9</v>
      </c>
      <c r="G1254">
        <v>6</v>
      </c>
      <c r="O1254">
        <v>1993</v>
      </c>
      <c r="P1254">
        <v>4</v>
      </c>
      <c r="Q1254">
        <v>25</v>
      </c>
      <c r="R1254">
        <v>3</v>
      </c>
      <c r="S1254">
        <v>8</v>
      </c>
      <c r="T1254">
        <v>9</v>
      </c>
      <c r="U1254">
        <v>6</v>
      </c>
    </row>
    <row r="1255" spans="1:21">
      <c r="A1255">
        <v>1993</v>
      </c>
      <c r="B1255">
        <v>4</v>
      </c>
      <c r="C1255">
        <v>26</v>
      </c>
      <c r="D1255">
        <v>5</v>
      </c>
      <c r="E1255">
        <v>6</v>
      </c>
      <c r="F1255">
        <v>9</v>
      </c>
      <c r="G1255">
        <v>6</v>
      </c>
      <c r="O1255">
        <v>1993</v>
      </c>
      <c r="P1255">
        <v>4</v>
      </c>
      <c r="Q1255">
        <v>26</v>
      </c>
      <c r="R1255">
        <v>3</v>
      </c>
      <c r="S1255">
        <v>6</v>
      </c>
      <c r="T1255">
        <v>9</v>
      </c>
      <c r="U1255">
        <v>6</v>
      </c>
    </row>
    <row r="1256" spans="1:21">
      <c r="A1256">
        <v>1993</v>
      </c>
      <c r="B1256">
        <v>4</v>
      </c>
      <c r="C1256">
        <v>27</v>
      </c>
      <c r="D1256">
        <v>1</v>
      </c>
      <c r="E1256">
        <v>6</v>
      </c>
      <c r="F1256">
        <v>2</v>
      </c>
      <c r="G1256">
        <v>6</v>
      </c>
      <c r="O1256">
        <v>1993</v>
      </c>
      <c r="P1256">
        <v>4</v>
      </c>
      <c r="Q1256">
        <v>27</v>
      </c>
      <c r="R1256">
        <v>1</v>
      </c>
      <c r="S1256">
        <v>6</v>
      </c>
      <c r="T1256">
        <v>2</v>
      </c>
      <c r="U1256">
        <v>6</v>
      </c>
    </row>
    <row r="1257" spans="1:21">
      <c r="A1257">
        <v>1993</v>
      </c>
      <c r="B1257">
        <v>4</v>
      </c>
      <c r="C1257">
        <v>28</v>
      </c>
      <c r="D1257">
        <v>1</v>
      </c>
      <c r="E1257">
        <v>6</v>
      </c>
      <c r="F1257">
        <v>2</v>
      </c>
      <c r="G1257">
        <v>6</v>
      </c>
      <c r="O1257">
        <v>1993</v>
      </c>
      <c r="P1257">
        <v>4</v>
      </c>
      <c r="Q1257">
        <v>28</v>
      </c>
      <c r="R1257">
        <v>3</v>
      </c>
      <c r="S1257">
        <v>6</v>
      </c>
      <c r="T1257">
        <v>2</v>
      </c>
      <c r="U1257">
        <v>6</v>
      </c>
    </row>
    <row r="1258" spans="1:21">
      <c r="A1258">
        <v>1993</v>
      </c>
      <c r="B1258">
        <v>4</v>
      </c>
      <c r="C1258">
        <v>29</v>
      </c>
      <c r="D1258">
        <v>1</v>
      </c>
      <c r="E1258">
        <v>6</v>
      </c>
      <c r="F1258">
        <v>9</v>
      </c>
      <c r="G1258">
        <v>6</v>
      </c>
      <c r="O1258">
        <v>1993</v>
      </c>
      <c r="P1258">
        <v>4</v>
      </c>
      <c r="Q1258">
        <v>29</v>
      </c>
      <c r="R1258">
        <v>3</v>
      </c>
      <c r="S1258">
        <v>6</v>
      </c>
      <c r="T1258">
        <v>9</v>
      </c>
      <c r="U1258">
        <v>6</v>
      </c>
    </row>
    <row r="1259" spans="1:21">
      <c r="A1259">
        <v>1993</v>
      </c>
      <c r="B1259">
        <v>4</v>
      </c>
      <c r="C1259">
        <v>30</v>
      </c>
      <c r="D1259">
        <v>1</v>
      </c>
      <c r="E1259">
        <v>8</v>
      </c>
      <c r="F1259">
        <v>9</v>
      </c>
      <c r="G1259">
        <v>2</v>
      </c>
      <c r="O1259">
        <v>1993</v>
      </c>
      <c r="P1259">
        <v>4</v>
      </c>
      <c r="Q1259">
        <v>30</v>
      </c>
      <c r="R1259">
        <v>3</v>
      </c>
      <c r="S1259">
        <v>8</v>
      </c>
      <c r="T1259">
        <v>9</v>
      </c>
      <c r="U1259">
        <v>2</v>
      </c>
    </row>
    <row r="1260" spans="1:21">
      <c r="A1260">
        <v>1993</v>
      </c>
      <c r="B1260">
        <v>5</v>
      </c>
      <c r="C1260">
        <v>1</v>
      </c>
      <c r="D1260">
        <v>5</v>
      </c>
      <c r="E1260">
        <v>6</v>
      </c>
      <c r="F1260">
        <v>9</v>
      </c>
      <c r="G1260">
        <v>2</v>
      </c>
      <c r="O1260">
        <v>1993</v>
      </c>
      <c r="P1260">
        <v>5</v>
      </c>
      <c r="Q1260">
        <v>1</v>
      </c>
      <c r="R1260">
        <v>7</v>
      </c>
      <c r="S1260">
        <v>6</v>
      </c>
      <c r="T1260">
        <v>9</v>
      </c>
      <c r="U1260">
        <v>2</v>
      </c>
    </row>
    <row r="1261" spans="1:21">
      <c r="A1261">
        <v>1993</v>
      </c>
      <c r="B1261">
        <v>5</v>
      </c>
      <c r="C1261">
        <v>2</v>
      </c>
      <c r="D1261">
        <v>7</v>
      </c>
      <c r="E1261">
        <v>6</v>
      </c>
      <c r="F1261">
        <v>9</v>
      </c>
      <c r="G1261">
        <v>2</v>
      </c>
      <c r="O1261">
        <v>1993</v>
      </c>
      <c r="P1261">
        <v>5</v>
      </c>
      <c r="Q1261">
        <v>2</v>
      </c>
      <c r="R1261">
        <v>7</v>
      </c>
      <c r="S1261">
        <v>6</v>
      </c>
      <c r="T1261">
        <v>9</v>
      </c>
      <c r="U1261">
        <v>2</v>
      </c>
    </row>
    <row r="1262" spans="1:21">
      <c r="A1262">
        <v>1993</v>
      </c>
      <c r="B1262">
        <v>5</v>
      </c>
      <c r="C1262">
        <v>3</v>
      </c>
      <c r="D1262">
        <v>7</v>
      </c>
      <c r="E1262">
        <v>6</v>
      </c>
      <c r="F1262">
        <v>4</v>
      </c>
      <c r="G1262">
        <v>2</v>
      </c>
      <c r="O1262">
        <v>1993</v>
      </c>
      <c r="P1262">
        <v>5</v>
      </c>
      <c r="Q1262">
        <v>3</v>
      </c>
      <c r="R1262">
        <v>5</v>
      </c>
      <c r="S1262">
        <v>6</v>
      </c>
      <c r="T1262">
        <v>4</v>
      </c>
      <c r="U1262">
        <v>2</v>
      </c>
    </row>
    <row r="1263" spans="1:21">
      <c r="A1263">
        <v>1993</v>
      </c>
      <c r="B1263">
        <v>5</v>
      </c>
      <c r="C1263">
        <v>4</v>
      </c>
      <c r="D1263">
        <v>7</v>
      </c>
      <c r="E1263">
        <v>6</v>
      </c>
      <c r="F1263">
        <v>4</v>
      </c>
      <c r="G1263">
        <v>2</v>
      </c>
      <c r="O1263">
        <v>1993</v>
      </c>
      <c r="P1263">
        <v>5</v>
      </c>
      <c r="Q1263">
        <v>4</v>
      </c>
      <c r="R1263">
        <v>1</v>
      </c>
      <c r="S1263">
        <v>6</v>
      </c>
      <c r="T1263">
        <v>4</v>
      </c>
      <c r="U1263">
        <v>2</v>
      </c>
    </row>
    <row r="1264" spans="1:21">
      <c r="A1264">
        <v>1993</v>
      </c>
      <c r="B1264">
        <v>5</v>
      </c>
      <c r="C1264">
        <v>5</v>
      </c>
      <c r="D1264">
        <v>5</v>
      </c>
      <c r="E1264">
        <v>5</v>
      </c>
      <c r="F1264">
        <v>4</v>
      </c>
      <c r="G1264">
        <v>2</v>
      </c>
      <c r="O1264">
        <v>1993</v>
      </c>
      <c r="P1264">
        <v>5</v>
      </c>
      <c r="Q1264">
        <v>5</v>
      </c>
      <c r="R1264">
        <v>1</v>
      </c>
      <c r="S1264">
        <v>5</v>
      </c>
      <c r="T1264">
        <v>4</v>
      </c>
      <c r="U1264">
        <v>2</v>
      </c>
    </row>
    <row r="1265" spans="1:21">
      <c r="A1265">
        <v>1993</v>
      </c>
      <c r="B1265">
        <v>5</v>
      </c>
      <c r="C1265">
        <v>6</v>
      </c>
      <c r="D1265">
        <v>5</v>
      </c>
      <c r="E1265">
        <v>5</v>
      </c>
      <c r="F1265">
        <v>4</v>
      </c>
      <c r="G1265">
        <v>2</v>
      </c>
      <c r="O1265">
        <v>1993</v>
      </c>
      <c r="P1265">
        <v>5</v>
      </c>
      <c r="Q1265">
        <v>6</v>
      </c>
      <c r="R1265">
        <v>1</v>
      </c>
      <c r="S1265">
        <v>5</v>
      </c>
      <c r="T1265">
        <v>4</v>
      </c>
      <c r="U1265">
        <v>2</v>
      </c>
    </row>
    <row r="1266" spans="1:21">
      <c r="A1266">
        <v>1993</v>
      </c>
      <c r="B1266">
        <v>5</v>
      </c>
      <c r="C1266">
        <v>7</v>
      </c>
      <c r="D1266">
        <v>2</v>
      </c>
      <c r="E1266">
        <v>5</v>
      </c>
      <c r="F1266">
        <v>4</v>
      </c>
      <c r="G1266">
        <v>2</v>
      </c>
      <c r="O1266">
        <v>1993</v>
      </c>
      <c r="P1266">
        <v>5</v>
      </c>
      <c r="Q1266">
        <v>7</v>
      </c>
      <c r="R1266">
        <v>1</v>
      </c>
      <c r="S1266">
        <v>5</v>
      </c>
      <c r="T1266">
        <v>4</v>
      </c>
      <c r="U1266">
        <v>2</v>
      </c>
    </row>
    <row r="1267" spans="1:21">
      <c r="A1267">
        <v>1993</v>
      </c>
      <c r="B1267">
        <v>5</v>
      </c>
      <c r="C1267">
        <v>8</v>
      </c>
      <c r="D1267">
        <v>5</v>
      </c>
      <c r="E1267">
        <v>6</v>
      </c>
      <c r="F1267">
        <v>4</v>
      </c>
      <c r="G1267">
        <v>2</v>
      </c>
      <c r="O1267">
        <v>1993</v>
      </c>
      <c r="P1267">
        <v>5</v>
      </c>
      <c r="Q1267">
        <v>8</v>
      </c>
      <c r="R1267">
        <v>5</v>
      </c>
      <c r="S1267">
        <v>6</v>
      </c>
      <c r="T1267">
        <v>4</v>
      </c>
      <c r="U1267">
        <v>2</v>
      </c>
    </row>
    <row r="1268" spans="1:21">
      <c r="A1268">
        <v>1993</v>
      </c>
      <c r="B1268">
        <v>5</v>
      </c>
      <c r="C1268">
        <v>9</v>
      </c>
      <c r="D1268">
        <v>7</v>
      </c>
      <c r="E1268">
        <v>8</v>
      </c>
      <c r="F1268">
        <v>9</v>
      </c>
      <c r="G1268">
        <v>2</v>
      </c>
      <c r="O1268">
        <v>1993</v>
      </c>
      <c r="P1268">
        <v>5</v>
      </c>
      <c r="Q1268">
        <v>9</v>
      </c>
      <c r="R1268">
        <v>7</v>
      </c>
      <c r="S1268">
        <v>8</v>
      </c>
      <c r="T1268">
        <v>9</v>
      </c>
      <c r="U1268">
        <v>2</v>
      </c>
    </row>
    <row r="1269" spans="1:21">
      <c r="A1269">
        <v>1993</v>
      </c>
      <c r="B1269">
        <v>5</v>
      </c>
      <c r="C1269">
        <v>10</v>
      </c>
      <c r="D1269">
        <v>2</v>
      </c>
      <c r="E1269">
        <v>8</v>
      </c>
      <c r="F1269">
        <v>9</v>
      </c>
      <c r="G1269">
        <v>2</v>
      </c>
      <c r="O1269">
        <v>1993</v>
      </c>
      <c r="P1269">
        <v>5</v>
      </c>
      <c r="Q1269">
        <v>10</v>
      </c>
      <c r="R1269">
        <v>7</v>
      </c>
      <c r="S1269">
        <v>8</v>
      </c>
      <c r="T1269">
        <v>9</v>
      </c>
      <c r="U1269">
        <v>2</v>
      </c>
    </row>
    <row r="1270" spans="1:21">
      <c r="A1270">
        <v>1993</v>
      </c>
      <c r="B1270">
        <v>5</v>
      </c>
      <c r="C1270">
        <v>11</v>
      </c>
      <c r="D1270">
        <v>5</v>
      </c>
      <c r="E1270">
        <v>8</v>
      </c>
      <c r="F1270">
        <v>9</v>
      </c>
      <c r="G1270">
        <v>2</v>
      </c>
      <c r="O1270">
        <v>1993</v>
      </c>
      <c r="P1270">
        <v>5</v>
      </c>
      <c r="Q1270">
        <v>11</v>
      </c>
      <c r="R1270">
        <v>7</v>
      </c>
      <c r="S1270">
        <v>8</v>
      </c>
      <c r="T1270">
        <v>9</v>
      </c>
      <c r="U1270">
        <v>2</v>
      </c>
    </row>
    <row r="1271" spans="1:21">
      <c r="A1271">
        <v>1993</v>
      </c>
      <c r="B1271">
        <v>5</v>
      </c>
      <c r="C1271">
        <v>12</v>
      </c>
      <c r="D1271">
        <v>5</v>
      </c>
      <c r="E1271">
        <v>8</v>
      </c>
      <c r="F1271">
        <v>2</v>
      </c>
      <c r="G1271">
        <v>2</v>
      </c>
      <c r="O1271">
        <v>1993</v>
      </c>
      <c r="P1271">
        <v>5</v>
      </c>
      <c r="Q1271">
        <v>12</v>
      </c>
      <c r="R1271">
        <v>5</v>
      </c>
      <c r="S1271">
        <v>8</v>
      </c>
      <c r="T1271">
        <v>2</v>
      </c>
      <c r="U1271">
        <v>2</v>
      </c>
    </row>
    <row r="1272" spans="1:21">
      <c r="A1272">
        <v>1993</v>
      </c>
      <c r="B1272">
        <v>5</v>
      </c>
      <c r="C1272">
        <v>13</v>
      </c>
      <c r="D1272">
        <v>5</v>
      </c>
      <c r="E1272">
        <v>8</v>
      </c>
      <c r="F1272">
        <v>2</v>
      </c>
      <c r="G1272">
        <v>2</v>
      </c>
      <c r="O1272">
        <v>1993</v>
      </c>
      <c r="P1272">
        <v>5</v>
      </c>
      <c r="Q1272">
        <v>13</v>
      </c>
      <c r="R1272">
        <v>5</v>
      </c>
      <c r="S1272">
        <v>8</v>
      </c>
      <c r="T1272">
        <v>2</v>
      </c>
      <c r="U1272">
        <v>2</v>
      </c>
    </row>
    <row r="1273" spans="1:21">
      <c r="A1273">
        <v>1993</v>
      </c>
      <c r="B1273">
        <v>5</v>
      </c>
      <c r="C1273">
        <v>14</v>
      </c>
      <c r="D1273">
        <v>1</v>
      </c>
      <c r="E1273">
        <v>8</v>
      </c>
      <c r="F1273">
        <v>9</v>
      </c>
      <c r="G1273">
        <v>2</v>
      </c>
      <c r="O1273">
        <v>1993</v>
      </c>
      <c r="P1273">
        <v>5</v>
      </c>
      <c r="Q1273">
        <v>14</v>
      </c>
      <c r="R1273">
        <v>2</v>
      </c>
      <c r="S1273">
        <v>8</v>
      </c>
      <c r="T1273">
        <v>9</v>
      </c>
      <c r="U1273">
        <v>2</v>
      </c>
    </row>
    <row r="1274" spans="1:21">
      <c r="A1274">
        <v>1993</v>
      </c>
      <c r="B1274">
        <v>5</v>
      </c>
      <c r="C1274">
        <v>15</v>
      </c>
      <c r="D1274">
        <v>3</v>
      </c>
      <c r="E1274">
        <v>8</v>
      </c>
      <c r="F1274">
        <v>2</v>
      </c>
      <c r="G1274">
        <v>2</v>
      </c>
      <c r="O1274">
        <v>1993</v>
      </c>
      <c r="P1274">
        <v>5</v>
      </c>
      <c r="Q1274">
        <v>15</v>
      </c>
      <c r="R1274">
        <v>5</v>
      </c>
      <c r="S1274">
        <v>8</v>
      </c>
      <c r="T1274">
        <v>2</v>
      </c>
      <c r="U1274">
        <v>2</v>
      </c>
    </row>
    <row r="1275" spans="1:21">
      <c r="A1275">
        <v>1993</v>
      </c>
      <c r="B1275">
        <v>5</v>
      </c>
      <c r="C1275">
        <v>16</v>
      </c>
      <c r="D1275">
        <v>3</v>
      </c>
      <c r="E1275">
        <v>6</v>
      </c>
      <c r="F1275">
        <v>2</v>
      </c>
      <c r="G1275">
        <v>2</v>
      </c>
      <c r="O1275">
        <v>1993</v>
      </c>
      <c r="P1275">
        <v>5</v>
      </c>
      <c r="Q1275">
        <v>16</v>
      </c>
      <c r="R1275">
        <v>7</v>
      </c>
      <c r="S1275">
        <v>6</v>
      </c>
      <c r="T1275">
        <v>2</v>
      </c>
      <c r="U1275">
        <v>2</v>
      </c>
    </row>
    <row r="1276" spans="1:21">
      <c r="A1276">
        <v>1993</v>
      </c>
      <c r="B1276">
        <v>5</v>
      </c>
      <c r="C1276">
        <v>17</v>
      </c>
      <c r="D1276">
        <v>2</v>
      </c>
      <c r="E1276">
        <v>5</v>
      </c>
      <c r="F1276">
        <v>1</v>
      </c>
      <c r="G1276">
        <v>2</v>
      </c>
      <c r="O1276">
        <v>1993</v>
      </c>
      <c r="P1276">
        <v>5</v>
      </c>
      <c r="Q1276">
        <v>17</v>
      </c>
      <c r="R1276">
        <v>2</v>
      </c>
      <c r="S1276">
        <v>5</v>
      </c>
      <c r="T1276">
        <v>1</v>
      </c>
      <c r="U1276">
        <v>2</v>
      </c>
    </row>
    <row r="1277" spans="1:21">
      <c r="A1277">
        <v>1993</v>
      </c>
      <c r="B1277">
        <v>5</v>
      </c>
      <c r="C1277">
        <v>18</v>
      </c>
      <c r="D1277">
        <v>5</v>
      </c>
      <c r="E1277">
        <v>5</v>
      </c>
      <c r="F1277">
        <v>4</v>
      </c>
      <c r="G1277">
        <v>2</v>
      </c>
      <c r="O1277">
        <v>1993</v>
      </c>
      <c r="P1277">
        <v>5</v>
      </c>
      <c r="Q1277">
        <v>18</v>
      </c>
      <c r="R1277">
        <v>5</v>
      </c>
      <c r="S1277">
        <v>5</v>
      </c>
      <c r="T1277">
        <v>4</v>
      </c>
      <c r="U1277">
        <v>2</v>
      </c>
    </row>
    <row r="1278" spans="1:21">
      <c r="A1278">
        <v>1993</v>
      </c>
      <c r="B1278">
        <v>5</v>
      </c>
      <c r="C1278">
        <v>19</v>
      </c>
      <c r="D1278">
        <v>10</v>
      </c>
      <c r="E1278">
        <v>5</v>
      </c>
      <c r="F1278">
        <v>4</v>
      </c>
      <c r="G1278">
        <v>2</v>
      </c>
      <c r="O1278">
        <v>1993</v>
      </c>
      <c r="P1278">
        <v>5</v>
      </c>
      <c r="Q1278">
        <v>19</v>
      </c>
      <c r="R1278">
        <v>5</v>
      </c>
      <c r="S1278">
        <v>5</v>
      </c>
      <c r="T1278">
        <v>4</v>
      </c>
      <c r="U1278">
        <v>2</v>
      </c>
    </row>
    <row r="1279" spans="1:21">
      <c r="A1279">
        <v>1993</v>
      </c>
      <c r="B1279">
        <v>5</v>
      </c>
      <c r="C1279">
        <v>20</v>
      </c>
      <c r="D1279">
        <v>2</v>
      </c>
      <c r="E1279">
        <v>5</v>
      </c>
      <c r="F1279">
        <v>4</v>
      </c>
      <c r="G1279">
        <v>2</v>
      </c>
      <c r="O1279">
        <v>1993</v>
      </c>
      <c r="P1279">
        <v>5</v>
      </c>
      <c r="Q1279">
        <v>20</v>
      </c>
      <c r="R1279">
        <v>5</v>
      </c>
      <c r="S1279">
        <v>5</v>
      </c>
      <c r="T1279">
        <v>4</v>
      </c>
      <c r="U1279">
        <v>2</v>
      </c>
    </row>
    <row r="1280" spans="1:21">
      <c r="A1280">
        <v>1993</v>
      </c>
      <c r="B1280">
        <v>5</v>
      </c>
      <c r="C1280">
        <v>21</v>
      </c>
      <c r="D1280">
        <v>2</v>
      </c>
      <c r="E1280">
        <v>5</v>
      </c>
      <c r="F1280">
        <v>4</v>
      </c>
      <c r="G1280">
        <v>2</v>
      </c>
      <c r="O1280">
        <v>1993</v>
      </c>
      <c r="P1280">
        <v>5</v>
      </c>
      <c r="Q1280">
        <v>21</v>
      </c>
      <c r="R1280">
        <v>1</v>
      </c>
      <c r="S1280">
        <v>5</v>
      </c>
      <c r="T1280">
        <v>4</v>
      </c>
      <c r="U1280">
        <v>2</v>
      </c>
    </row>
    <row r="1281" spans="1:21">
      <c r="A1281">
        <v>1993</v>
      </c>
      <c r="B1281">
        <v>5</v>
      </c>
      <c r="C1281">
        <v>22</v>
      </c>
      <c r="D1281">
        <v>1</v>
      </c>
      <c r="E1281">
        <v>5</v>
      </c>
      <c r="F1281">
        <v>4</v>
      </c>
      <c r="G1281">
        <v>2</v>
      </c>
      <c r="O1281">
        <v>1993</v>
      </c>
      <c r="P1281">
        <v>5</v>
      </c>
      <c r="Q1281">
        <v>22</v>
      </c>
      <c r="R1281">
        <v>3</v>
      </c>
      <c r="S1281">
        <v>5</v>
      </c>
      <c r="T1281">
        <v>4</v>
      </c>
      <c r="U1281">
        <v>2</v>
      </c>
    </row>
    <row r="1282" spans="1:21">
      <c r="A1282">
        <v>1993</v>
      </c>
      <c r="B1282">
        <v>5</v>
      </c>
      <c r="C1282">
        <v>23</v>
      </c>
      <c r="D1282">
        <v>5</v>
      </c>
      <c r="E1282">
        <v>5</v>
      </c>
      <c r="F1282">
        <v>4</v>
      </c>
      <c r="G1282">
        <v>1</v>
      </c>
      <c r="O1282">
        <v>1993</v>
      </c>
      <c r="P1282">
        <v>5</v>
      </c>
      <c r="Q1282">
        <v>23</v>
      </c>
      <c r="R1282">
        <v>3</v>
      </c>
      <c r="S1282">
        <v>5</v>
      </c>
      <c r="T1282">
        <v>4</v>
      </c>
      <c r="U1282">
        <v>1</v>
      </c>
    </row>
    <row r="1283" spans="1:21">
      <c r="A1283">
        <v>1993</v>
      </c>
      <c r="B1283">
        <v>5</v>
      </c>
      <c r="C1283">
        <v>24</v>
      </c>
      <c r="D1283">
        <v>2</v>
      </c>
      <c r="E1283">
        <v>6</v>
      </c>
      <c r="F1283">
        <v>4</v>
      </c>
      <c r="G1283">
        <v>1</v>
      </c>
      <c r="O1283">
        <v>1993</v>
      </c>
      <c r="P1283">
        <v>5</v>
      </c>
      <c r="Q1283">
        <v>24</v>
      </c>
      <c r="R1283">
        <v>2</v>
      </c>
      <c r="S1283">
        <v>6</v>
      </c>
      <c r="T1283">
        <v>4</v>
      </c>
      <c r="U1283">
        <v>1</v>
      </c>
    </row>
    <row r="1284" spans="1:21">
      <c r="A1284">
        <v>1993</v>
      </c>
      <c r="B1284">
        <v>5</v>
      </c>
      <c r="C1284">
        <v>25</v>
      </c>
      <c r="D1284">
        <v>2</v>
      </c>
      <c r="E1284">
        <v>5</v>
      </c>
      <c r="F1284">
        <v>4</v>
      </c>
      <c r="G1284">
        <v>1</v>
      </c>
      <c r="O1284">
        <v>1993</v>
      </c>
      <c r="P1284">
        <v>5</v>
      </c>
      <c r="Q1284">
        <v>25</v>
      </c>
      <c r="R1284">
        <v>5</v>
      </c>
      <c r="S1284">
        <v>5</v>
      </c>
      <c r="T1284">
        <v>4</v>
      </c>
      <c r="U1284">
        <v>1</v>
      </c>
    </row>
    <row r="1285" spans="1:21">
      <c r="A1285">
        <v>1993</v>
      </c>
      <c r="B1285">
        <v>5</v>
      </c>
      <c r="C1285">
        <v>26</v>
      </c>
      <c r="D1285">
        <v>2</v>
      </c>
      <c r="E1285">
        <v>5</v>
      </c>
      <c r="F1285">
        <v>4</v>
      </c>
      <c r="G1285">
        <v>1</v>
      </c>
      <c r="O1285">
        <v>1993</v>
      </c>
      <c r="P1285">
        <v>5</v>
      </c>
      <c r="Q1285">
        <v>26</v>
      </c>
      <c r="R1285">
        <v>10</v>
      </c>
      <c r="S1285">
        <v>5</v>
      </c>
      <c r="T1285">
        <v>4</v>
      </c>
      <c r="U1285">
        <v>1</v>
      </c>
    </row>
    <row r="1286" spans="1:21">
      <c r="A1286">
        <v>1993</v>
      </c>
      <c r="B1286">
        <v>5</v>
      </c>
      <c r="C1286">
        <v>27</v>
      </c>
      <c r="D1286">
        <v>2</v>
      </c>
      <c r="E1286">
        <v>9</v>
      </c>
      <c r="F1286">
        <v>8</v>
      </c>
      <c r="G1286">
        <v>1</v>
      </c>
      <c r="O1286">
        <v>1993</v>
      </c>
      <c r="P1286">
        <v>5</v>
      </c>
      <c r="Q1286">
        <v>27</v>
      </c>
      <c r="R1286">
        <v>2</v>
      </c>
      <c r="S1286">
        <v>9</v>
      </c>
      <c r="T1286">
        <v>8</v>
      </c>
      <c r="U1286">
        <v>1</v>
      </c>
    </row>
    <row r="1287" spans="1:21">
      <c r="A1287">
        <v>1993</v>
      </c>
      <c r="B1287">
        <v>5</v>
      </c>
      <c r="C1287">
        <v>28</v>
      </c>
      <c r="D1287">
        <v>2</v>
      </c>
      <c r="E1287">
        <v>9</v>
      </c>
      <c r="F1287">
        <v>8</v>
      </c>
      <c r="G1287">
        <v>1</v>
      </c>
      <c r="O1287">
        <v>1993</v>
      </c>
      <c r="P1287">
        <v>5</v>
      </c>
      <c r="Q1287">
        <v>28</v>
      </c>
      <c r="R1287">
        <v>2</v>
      </c>
      <c r="S1287">
        <v>9</v>
      </c>
      <c r="T1287">
        <v>8</v>
      </c>
      <c r="U1287">
        <v>1</v>
      </c>
    </row>
    <row r="1288" spans="1:21">
      <c r="A1288">
        <v>1993</v>
      </c>
      <c r="B1288">
        <v>5</v>
      </c>
      <c r="C1288">
        <v>29</v>
      </c>
      <c r="D1288">
        <v>2</v>
      </c>
      <c r="E1288">
        <v>9</v>
      </c>
      <c r="F1288">
        <v>8</v>
      </c>
      <c r="G1288">
        <v>1</v>
      </c>
      <c r="O1288">
        <v>1993</v>
      </c>
      <c r="P1288">
        <v>5</v>
      </c>
      <c r="Q1288">
        <v>29</v>
      </c>
      <c r="R1288">
        <v>1</v>
      </c>
      <c r="S1288">
        <v>9</v>
      </c>
      <c r="T1288">
        <v>8</v>
      </c>
      <c r="U1288">
        <v>1</v>
      </c>
    </row>
    <row r="1289" spans="1:21">
      <c r="A1289">
        <v>1993</v>
      </c>
      <c r="B1289">
        <v>5</v>
      </c>
      <c r="C1289">
        <v>30</v>
      </c>
      <c r="D1289">
        <v>2</v>
      </c>
      <c r="E1289">
        <v>9</v>
      </c>
      <c r="F1289">
        <v>8</v>
      </c>
      <c r="G1289">
        <v>1</v>
      </c>
      <c r="O1289">
        <v>1993</v>
      </c>
      <c r="P1289">
        <v>5</v>
      </c>
      <c r="Q1289">
        <v>30</v>
      </c>
      <c r="R1289">
        <v>5</v>
      </c>
      <c r="S1289">
        <v>9</v>
      </c>
      <c r="T1289">
        <v>8</v>
      </c>
      <c r="U1289">
        <v>1</v>
      </c>
    </row>
    <row r="1290" spans="1:21">
      <c r="A1290">
        <v>1993</v>
      </c>
      <c r="B1290">
        <v>5</v>
      </c>
      <c r="C1290">
        <v>31</v>
      </c>
      <c r="D1290">
        <v>2</v>
      </c>
      <c r="E1290">
        <v>9</v>
      </c>
      <c r="F1290">
        <v>8</v>
      </c>
      <c r="G1290">
        <v>1</v>
      </c>
      <c r="O1290">
        <v>1993</v>
      </c>
      <c r="P1290">
        <v>5</v>
      </c>
      <c r="Q1290">
        <v>31</v>
      </c>
      <c r="R1290">
        <v>2</v>
      </c>
      <c r="S1290">
        <v>9</v>
      </c>
      <c r="T1290">
        <v>8</v>
      </c>
      <c r="U1290">
        <v>1</v>
      </c>
    </row>
    <row r="1291" spans="1:21">
      <c r="A1291">
        <v>1994</v>
      </c>
      <c r="B1291">
        <v>3</v>
      </c>
      <c r="C1291">
        <v>1</v>
      </c>
      <c r="D1291">
        <v>6</v>
      </c>
      <c r="E1291">
        <v>4</v>
      </c>
      <c r="F1291">
        <v>6</v>
      </c>
      <c r="G1291">
        <v>8</v>
      </c>
      <c r="O1291">
        <v>1994</v>
      </c>
      <c r="P1291">
        <v>3</v>
      </c>
      <c r="Q1291">
        <v>1</v>
      </c>
      <c r="S1291">
        <v>4</v>
      </c>
      <c r="T1291">
        <v>6</v>
      </c>
      <c r="U1291">
        <v>8</v>
      </c>
    </row>
    <row r="1292" spans="1:21">
      <c r="A1292">
        <v>1994</v>
      </c>
      <c r="B1292">
        <v>3</v>
      </c>
      <c r="C1292">
        <v>2</v>
      </c>
      <c r="D1292">
        <v>8</v>
      </c>
      <c r="E1292">
        <v>4</v>
      </c>
      <c r="F1292">
        <v>6</v>
      </c>
      <c r="G1292">
        <v>8</v>
      </c>
      <c r="O1292">
        <v>1994</v>
      </c>
      <c r="P1292">
        <v>3</v>
      </c>
      <c r="Q1292">
        <v>2</v>
      </c>
      <c r="S1292">
        <v>4</v>
      </c>
      <c r="T1292">
        <v>6</v>
      </c>
      <c r="U1292">
        <v>8</v>
      </c>
    </row>
    <row r="1293" spans="1:21">
      <c r="A1293">
        <v>1994</v>
      </c>
      <c r="B1293">
        <v>3</v>
      </c>
      <c r="C1293">
        <v>3</v>
      </c>
      <c r="D1293">
        <v>9</v>
      </c>
      <c r="E1293">
        <v>4</v>
      </c>
      <c r="F1293">
        <v>6</v>
      </c>
      <c r="G1293">
        <v>8</v>
      </c>
      <c r="O1293">
        <v>1994</v>
      </c>
      <c r="P1293">
        <v>3</v>
      </c>
      <c r="Q1293">
        <v>3</v>
      </c>
      <c r="S1293">
        <v>4</v>
      </c>
      <c r="T1293">
        <v>6</v>
      </c>
      <c r="U1293">
        <v>8</v>
      </c>
    </row>
    <row r="1294" spans="1:21">
      <c r="A1294">
        <v>1994</v>
      </c>
      <c r="B1294">
        <v>3</v>
      </c>
      <c r="C1294">
        <v>4</v>
      </c>
      <c r="D1294">
        <v>9</v>
      </c>
      <c r="E1294">
        <v>4</v>
      </c>
      <c r="F1294">
        <v>6</v>
      </c>
      <c r="G1294">
        <v>8</v>
      </c>
      <c r="O1294">
        <v>1994</v>
      </c>
      <c r="P1294">
        <v>3</v>
      </c>
      <c r="Q1294">
        <v>4</v>
      </c>
      <c r="S1294">
        <v>4</v>
      </c>
      <c r="T1294">
        <v>6</v>
      </c>
      <c r="U1294">
        <v>8</v>
      </c>
    </row>
    <row r="1295" spans="1:21">
      <c r="A1295">
        <v>1994</v>
      </c>
      <c r="B1295">
        <v>3</v>
      </c>
      <c r="C1295">
        <v>5</v>
      </c>
      <c r="D1295">
        <v>9</v>
      </c>
      <c r="E1295">
        <v>4</v>
      </c>
      <c r="F1295">
        <v>6</v>
      </c>
      <c r="G1295">
        <v>8</v>
      </c>
      <c r="O1295">
        <v>1994</v>
      </c>
      <c r="P1295">
        <v>3</v>
      </c>
      <c r="Q1295">
        <v>5</v>
      </c>
      <c r="S1295">
        <v>4</v>
      </c>
      <c r="T1295">
        <v>6</v>
      </c>
      <c r="U1295">
        <v>8</v>
      </c>
    </row>
    <row r="1296" spans="1:21">
      <c r="A1296">
        <v>1994</v>
      </c>
      <c r="B1296">
        <v>3</v>
      </c>
      <c r="C1296">
        <v>6</v>
      </c>
      <c r="D1296">
        <v>9</v>
      </c>
      <c r="E1296">
        <v>4</v>
      </c>
      <c r="F1296">
        <v>6</v>
      </c>
      <c r="G1296">
        <v>8</v>
      </c>
      <c r="O1296">
        <v>1994</v>
      </c>
      <c r="P1296">
        <v>3</v>
      </c>
      <c r="Q1296">
        <v>6</v>
      </c>
      <c r="S1296">
        <v>4</v>
      </c>
      <c r="T1296">
        <v>6</v>
      </c>
      <c r="U1296">
        <v>8</v>
      </c>
    </row>
    <row r="1297" spans="1:21">
      <c r="A1297">
        <v>1994</v>
      </c>
      <c r="B1297">
        <v>3</v>
      </c>
      <c r="C1297">
        <v>7</v>
      </c>
      <c r="D1297">
        <v>9</v>
      </c>
      <c r="E1297">
        <v>4</v>
      </c>
      <c r="F1297">
        <v>6</v>
      </c>
      <c r="G1297">
        <v>8</v>
      </c>
      <c r="O1297">
        <v>1994</v>
      </c>
      <c r="P1297">
        <v>3</v>
      </c>
      <c r="Q1297">
        <v>7</v>
      </c>
      <c r="S1297">
        <v>4</v>
      </c>
      <c r="T1297">
        <v>6</v>
      </c>
      <c r="U1297">
        <v>8</v>
      </c>
    </row>
    <row r="1298" spans="1:21">
      <c r="A1298">
        <v>1994</v>
      </c>
      <c r="B1298">
        <v>3</v>
      </c>
      <c r="C1298">
        <v>8</v>
      </c>
      <c r="D1298">
        <v>6</v>
      </c>
      <c r="E1298">
        <v>7</v>
      </c>
      <c r="F1298">
        <v>6</v>
      </c>
      <c r="G1298">
        <v>8</v>
      </c>
      <c r="O1298">
        <v>1994</v>
      </c>
      <c r="P1298">
        <v>3</v>
      </c>
      <c r="Q1298">
        <v>8</v>
      </c>
      <c r="R1298">
        <v>6</v>
      </c>
      <c r="S1298">
        <v>7</v>
      </c>
      <c r="T1298">
        <v>6</v>
      </c>
      <c r="U1298">
        <v>8</v>
      </c>
    </row>
    <row r="1299" spans="1:21">
      <c r="A1299">
        <v>1994</v>
      </c>
      <c r="B1299">
        <v>3</v>
      </c>
      <c r="C1299">
        <v>9</v>
      </c>
      <c r="D1299">
        <v>8</v>
      </c>
      <c r="E1299">
        <v>7</v>
      </c>
      <c r="F1299">
        <v>6</v>
      </c>
      <c r="G1299">
        <v>8</v>
      </c>
      <c r="O1299">
        <v>1994</v>
      </c>
      <c r="P1299">
        <v>3</v>
      </c>
      <c r="Q1299">
        <v>9</v>
      </c>
      <c r="R1299">
        <v>8</v>
      </c>
      <c r="S1299">
        <v>7</v>
      </c>
      <c r="T1299">
        <v>6</v>
      </c>
      <c r="U1299">
        <v>8</v>
      </c>
    </row>
    <row r="1300" spans="1:21">
      <c r="A1300">
        <v>1994</v>
      </c>
      <c r="B1300">
        <v>3</v>
      </c>
      <c r="C1300">
        <v>10</v>
      </c>
      <c r="D1300">
        <v>6</v>
      </c>
      <c r="E1300">
        <v>7</v>
      </c>
      <c r="F1300">
        <v>7</v>
      </c>
      <c r="G1300">
        <v>8</v>
      </c>
      <c r="O1300">
        <v>1994</v>
      </c>
      <c r="P1300">
        <v>3</v>
      </c>
      <c r="Q1300">
        <v>10</v>
      </c>
      <c r="R1300">
        <v>9</v>
      </c>
      <c r="S1300">
        <v>7</v>
      </c>
      <c r="T1300">
        <v>7</v>
      </c>
      <c r="U1300">
        <v>8</v>
      </c>
    </row>
    <row r="1301" spans="1:21">
      <c r="A1301">
        <v>1994</v>
      </c>
      <c r="B1301">
        <v>3</v>
      </c>
      <c r="C1301">
        <v>11</v>
      </c>
      <c r="D1301">
        <v>6</v>
      </c>
      <c r="E1301">
        <v>7</v>
      </c>
      <c r="F1301">
        <v>7</v>
      </c>
      <c r="G1301">
        <v>8</v>
      </c>
      <c r="O1301">
        <v>1994</v>
      </c>
      <c r="P1301">
        <v>3</v>
      </c>
      <c r="Q1301">
        <v>11</v>
      </c>
      <c r="R1301">
        <v>9</v>
      </c>
      <c r="S1301">
        <v>7</v>
      </c>
      <c r="T1301">
        <v>7</v>
      </c>
      <c r="U1301">
        <v>8</v>
      </c>
    </row>
    <row r="1302" spans="1:21">
      <c r="A1302">
        <v>1994</v>
      </c>
      <c r="B1302">
        <v>3</v>
      </c>
      <c r="C1302">
        <v>12</v>
      </c>
      <c r="D1302">
        <v>6</v>
      </c>
      <c r="E1302">
        <v>1</v>
      </c>
      <c r="F1302">
        <v>5</v>
      </c>
      <c r="G1302">
        <v>8</v>
      </c>
      <c r="O1302">
        <v>1994</v>
      </c>
      <c r="P1302">
        <v>3</v>
      </c>
      <c r="Q1302">
        <v>12</v>
      </c>
      <c r="R1302">
        <v>9</v>
      </c>
      <c r="S1302">
        <v>1</v>
      </c>
      <c r="T1302">
        <v>5</v>
      </c>
      <c r="U1302">
        <v>8</v>
      </c>
    </row>
    <row r="1303" spans="1:21">
      <c r="A1303">
        <v>1994</v>
      </c>
      <c r="B1303">
        <v>3</v>
      </c>
      <c r="C1303">
        <v>13</v>
      </c>
      <c r="D1303">
        <v>6</v>
      </c>
      <c r="E1303">
        <v>7</v>
      </c>
      <c r="F1303">
        <v>5</v>
      </c>
      <c r="G1303">
        <v>7</v>
      </c>
      <c r="O1303">
        <v>1994</v>
      </c>
      <c r="P1303">
        <v>3</v>
      </c>
      <c r="Q1303">
        <v>13</v>
      </c>
      <c r="R1303">
        <v>9</v>
      </c>
      <c r="S1303">
        <v>7</v>
      </c>
      <c r="T1303">
        <v>5</v>
      </c>
      <c r="U1303">
        <v>7</v>
      </c>
    </row>
    <row r="1304" spans="1:21">
      <c r="A1304">
        <v>1994</v>
      </c>
      <c r="B1304">
        <v>3</v>
      </c>
      <c r="C1304">
        <v>14</v>
      </c>
      <c r="D1304">
        <v>8</v>
      </c>
      <c r="E1304">
        <v>7</v>
      </c>
      <c r="F1304">
        <v>5</v>
      </c>
      <c r="G1304">
        <v>7</v>
      </c>
      <c r="O1304">
        <v>1994</v>
      </c>
      <c r="P1304">
        <v>3</v>
      </c>
      <c r="Q1304">
        <v>14</v>
      </c>
      <c r="R1304">
        <v>9</v>
      </c>
      <c r="S1304">
        <v>7</v>
      </c>
      <c r="T1304">
        <v>5</v>
      </c>
      <c r="U1304">
        <v>7</v>
      </c>
    </row>
    <row r="1305" spans="1:21">
      <c r="A1305">
        <v>1994</v>
      </c>
      <c r="B1305">
        <v>3</v>
      </c>
      <c r="C1305">
        <v>15</v>
      </c>
      <c r="D1305">
        <v>8</v>
      </c>
      <c r="E1305">
        <v>7</v>
      </c>
      <c r="F1305">
        <v>6</v>
      </c>
      <c r="G1305">
        <v>7</v>
      </c>
      <c r="O1305">
        <v>1994</v>
      </c>
      <c r="P1305">
        <v>3</v>
      </c>
      <c r="Q1305">
        <v>15</v>
      </c>
      <c r="R1305">
        <v>6</v>
      </c>
      <c r="S1305">
        <v>7</v>
      </c>
      <c r="T1305">
        <v>6</v>
      </c>
      <c r="U1305">
        <v>7</v>
      </c>
    </row>
    <row r="1306" spans="1:21">
      <c r="A1306">
        <v>1994</v>
      </c>
      <c r="B1306">
        <v>3</v>
      </c>
      <c r="C1306">
        <v>16</v>
      </c>
      <c r="D1306">
        <v>8</v>
      </c>
      <c r="E1306">
        <v>7</v>
      </c>
      <c r="F1306">
        <v>6</v>
      </c>
      <c r="G1306">
        <v>7</v>
      </c>
      <c r="O1306">
        <v>1994</v>
      </c>
      <c r="P1306">
        <v>3</v>
      </c>
      <c r="Q1306">
        <v>16</v>
      </c>
      <c r="R1306">
        <v>8</v>
      </c>
      <c r="S1306">
        <v>7</v>
      </c>
      <c r="T1306">
        <v>6</v>
      </c>
      <c r="U1306">
        <v>7</v>
      </c>
    </row>
    <row r="1307" spans="1:21">
      <c r="A1307">
        <v>1994</v>
      </c>
      <c r="B1307">
        <v>3</v>
      </c>
      <c r="C1307">
        <v>17</v>
      </c>
      <c r="D1307">
        <v>9</v>
      </c>
      <c r="E1307">
        <v>7</v>
      </c>
      <c r="F1307">
        <v>6</v>
      </c>
      <c r="G1307">
        <v>7</v>
      </c>
      <c r="O1307">
        <v>1994</v>
      </c>
      <c r="P1307">
        <v>3</v>
      </c>
      <c r="Q1307">
        <v>17</v>
      </c>
      <c r="R1307">
        <v>6</v>
      </c>
      <c r="S1307">
        <v>7</v>
      </c>
      <c r="T1307">
        <v>6</v>
      </c>
      <c r="U1307">
        <v>7</v>
      </c>
    </row>
    <row r="1308" spans="1:21">
      <c r="A1308">
        <v>1994</v>
      </c>
      <c r="B1308">
        <v>3</v>
      </c>
      <c r="C1308">
        <v>18</v>
      </c>
      <c r="D1308">
        <v>9</v>
      </c>
      <c r="E1308">
        <v>2</v>
      </c>
      <c r="F1308">
        <v>6</v>
      </c>
      <c r="G1308">
        <v>7</v>
      </c>
      <c r="O1308">
        <v>1994</v>
      </c>
      <c r="P1308">
        <v>3</v>
      </c>
      <c r="Q1308">
        <v>18</v>
      </c>
      <c r="R1308">
        <v>6</v>
      </c>
      <c r="S1308">
        <v>2</v>
      </c>
      <c r="T1308">
        <v>6</v>
      </c>
      <c r="U1308">
        <v>7</v>
      </c>
    </row>
    <row r="1309" spans="1:21">
      <c r="A1309">
        <v>1994</v>
      </c>
      <c r="B1309">
        <v>3</v>
      </c>
      <c r="C1309">
        <v>19</v>
      </c>
      <c r="D1309">
        <v>9</v>
      </c>
      <c r="E1309">
        <v>2</v>
      </c>
      <c r="F1309">
        <v>6</v>
      </c>
      <c r="G1309">
        <v>7</v>
      </c>
      <c r="O1309">
        <v>1994</v>
      </c>
      <c r="P1309">
        <v>3</v>
      </c>
      <c r="Q1309">
        <v>19</v>
      </c>
      <c r="R1309">
        <v>6</v>
      </c>
      <c r="S1309">
        <v>2</v>
      </c>
      <c r="T1309">
        <v>6</v>
      </c>
      <c r="U1309">
        <v>7</v>
      </c>
    </row>
    <row r="1310" spans="1:21">
      <c r="A1310">
        <v>1994</v>
      </c>
      <c r="B1310">
        <v>3</v>
      </c>
      <c r="C1310">
        <v>20</v>
      </c>
      <c r="D1310">
        <v>6</v>
      </c>
      <c r="E1310">
        <v>3</v>
      </c>
      <c r="F1310">
        <v>3</v>
      </c>
      <c r="G1310">
        <v>7</v>
      </c>
      <c r="O1310">
        <v>1994</v>
      </c>
      <c r="P1310">
        <v>3</v>
      </c>
      <c r="Q1310">
        <v>20</v>
      </c>
      <c r="R1310">
        <v>6</v>
      </c>
      <c r="S1310">
        <v>3</v>
      </c>
      <c r="T1310">
        <v>3</v>
      </c>
      <c r="U1310">
        <v>7</v>
      </c>
    </row>
    <row r="1311" spans="1:21">
      <c r="A1311">
        <v>1994</v>
      </c>
      <c r="B1311">
        <v>3</v>
      </c>
      <c r="C1311">
        <v>21</v>
      </c>
      <c r="D1311">
        <v>9</v>
      </c>
      <c r="E1311">
        <v>1</v>
      </c>
      <c r="F1311">
        <v>3</v>
      </c>
      <c r="G1311">
        <v>7</v>
      </c>
      <c r="O1311">
        <v>1994</v>
      </c>
      <c r="P1311">
        <v>3</v>
      </c>
      <c r="Q1311">
        <v>21</v>
      </c>
      <c r="R1311">
        <v>8</v>
      </c>
      <c r="S1311">
        <v>1</v>
      </c>
      <c r="T1311">
        <v>3</v>
      </c>
      <c r="U1311">
        <v>7</v>
      </c>
    </row>
    <row r="1312" spans="1:21">
      <c r="A1312">
        <v>1994</v>
      </c>
      <c r="B1312">
        <v>3</v>
      </c>
      <c r="C1312">
        <v>22</v>
      </c>
      <c r="D1312">
        <v>9</v>
      </c>
      <c r="E1312">
        <v>1</v>
      </c>
      <c r="F1312">
        <v>3</v>
      </c>
      <c r="G1312">
        <v>7</v>
      </c>
      <c r="O1312">
        <v>1994</v>
      </c>
      <c r="P1312">
        <v>3</v>
      </c>
      <c r="Q1312">
        <v>22</v>
      </c>
      <c r="R1312">
        <v>8</v>
      </c>
      <c r="S1312">
        <v>1</v>
      </c>
      <c r="T1312">
        <v>3</v>
      </c>
      <c r="U1312">
        <v>7</v>
      </c>
    </row>
    <row r="1313" spans="1:21">
      <c r="A1313">
        <v>1994</v>
      </c>
      <c r="B1313">
        <v>3</v>
      </c>
      <c r="C1313">
        <v>23</v>
      </c>
      <c r="D1313">
        <v>8</v>
      </c>
      <c r="E1313">
        <v>1</v>
      </c>
      <c r="F1313">
        <v>3</v>
      </c>
      <c r="G1313">
        <v>7</v>
      </c>
      <c r="O1313">
        <v>1994</v>
      </c>
      <c r="P1313">
        <v>3</v>
      </c>
      <c r="Q1313">
        <v>23</v>
      </c>
      <c r="R1313">
        <v>8</v>
      </c>
      <c r="S1313">
        <v>1</v>
      </c>
      <c r="T1313">
        <v>3</v>
      </c>
      <c r="U1313">
        <v>7</v>
      </c>
    </row>
    <row r="1314" spans="1:21">
      <c r="A1314">
        <v>1994</v>
      </c>
      <c r="B1314">
        <v>3</v>
      </c>
      <c r="C1314">
        <v>24</v>
      </c>
      <c r="D1314">
        <v>9</v>
      </c>
      <c r="E1314">
        <v>7</v>
      </c>
      <c r="F1314">
        <v>5</v>
      </c>
      <c r="G1314">
        <v>4</v>
      </c>
      <c r="O1314">
        <v>1994</v>
      </c>
      <c r="P1314">
        <v>3</v>
      </c>
      <c r="Q1314">
        <v>24</v>
      </c>
      <c r="R1314">
        <v>9</v>
      </c>
      <c r="S1314">
        <v>7</v>
      </c>
      <c r="T1314">
        <v>5</v>
      </c>
      <c r="U1314">
        <v>4</v>
      </c>
    </row>
    <row r="1315" spans="1:21">
      <c r="A1315">
        <v>1994</v>
      </c>
      <c r="B1315">
        <v>3</v>
      </c>
      <c r="C1315">
        <v>25</v>
      </c>
      <c r="D1315">
        <v>9</v>
      </c>
      <c r="E1315">
        <v>7</v>
      </c>
      <c r="F1315">
        <v>7</v>
      </c>
      <c r="G1315">
        <v>4</v>
      </c>
      <c r="O1315">
        <v>1994</v>
      </c>
      <c r="P1315">
        <v>3</v>
      </c>
      <c r="Q1315">
        <v>25</v>
      </c>
      <c r="R1315">
        <v>9</v>
      </c>
      <c r="S1315">
        <v>7</v>
      </c>
      <c r="T1315">
        <v>7</v>
      </c>
      <c r="U1315">
        <v>4</v>
      </c>
    </row>
    <row r="1316" spans="1:21">
      <c r="A1316">
        <v>1994</v>
      </c>
      <c r="B1316">
        <v>3</v>
      </c>
      <c r="C1316">
        <v>26</v>
      </c>
      <c r="D1316">
        <v>11</v>
      </c>
      <c r="E1316">
        <v>7</v>
      </c>
      <c r="F1316">
        <v>7</v>
      </c>
      <c r="G1316">
        <v>4</v>
      </c>
      <c r="O1316">
        <v>1994</v>
      </c>
      <c r="P1316">
        <v>3</v>
      </c>
      <c r="Q1316">
        <v>26</v>
      </c>
      <c r="R1316">
        <v>9</v>
      </c>
      <c r="S1316">
        <v>7</v>
      </c>
      <c r="T1316">
        <v>7</v>
      </c>
      <c r="U1316">
        <v>4</v>
      </c>
    </row>
    <row r="1317" spans="1:21">
      <c r="A1317">
        <v>1994</v>
      </c>
      <c r="B1317">
        <v>3</v>
      </c>
      <c r="C1317">
        <v>27</v>
      </c>
      <c r="D1317">
        <v>1</v>
      </c>
      <c r="E1317">
        <v>7</v>
      </c>
      <c r="F1317">
        <v>7</v>
      </c>
      <c r="G1317">
        <v>4</v>
      </c>
      <c r="O1317">
        <v>1994</v>
      </c>
      <c r="P1317">
        <v>3</v>
      </c>
      <c r="Q1317">
        <v>27</v>
      </c>
      <c r="R1317">
        <v>6</v>
      </c>
      <c r="S1317">
        <v>7</v>
      </c>
      <c r="T1317">
        <v>7</v>
      </c>
      <c r="U1317">
        <v>4</v>
      </c>
    </row>
    <row r="1318" spans="1:21">
      <c r="A1318">
        <v>1994</v>
      </c>
      <c r="B1318">
        <v>3</v>
      </c>
      <c r="C1318">
        <v>28</v>
      </c>
      <c r="D1318">
        <v>11</v>
      </c>
      <c r="E1318">
        <v>7</v>
      </c>
      <c r="F1318">
        <v>7</v>
      </c>
      <c r="G1318">
        <v>4</v>
      </c>
      <c r="O1318">
        <v>1994</v>
      </c>
      <c r="P1318">
        <v>3</v>
      </c>
      <c r="Q1318">
        <v>28</v>
      </c>
      <c r="R1318">
        <v>9</v>
      </c>
      <c r="S1318">
        <v>7</v>
      </c>
      <c r="T1318">
        <v>7</v>
      </c>
      <c r="U1318">
        <v>4</v>
      </c>
    </row>
    <row r="1319" spans="1:21">
      <c r="A1319">
        <v>1994</v>
      </c>
      <c r="B1319">
        <v>3</v>
      </c>
      <c r="C1319">
        <v>29</v>
      </c>
      <c r="D1319">
        <v>9</v>
      </c>
      <c r="E1319">
        <v>7</v>
      </c>
      <c r="F1319">
        <v>7</v>
      </c>
      <c r="G1319">
        <v>4</v>
      </c>
      <c r="O1319">
        <v>1994</v>
      </c>
      <c r="P1319">
        <v>3</v>
      </c>
      <c r="Q1319">
        <v>29</v>
      </c>
      <c r="R1319">
        <v>9</v>
      </c>
      <c r="S1319">
        <v>7</v>
      </c>
      <c r="T1319">
        <v>7</v>
      </c>
      <c r="U1319">
        <v>4</v>
      </c>
    </row>
    <row r="1320" spans="1:21">
      <c r="A1320">
        <v>1994</v>
      </c>
      <c r="B1320">
        <v>3</v>
      </c>
      <c r="C1320">
        <v>30</v>
      </c>
      <c r="D1320">
        <v>6</v>
      </c>
      <c r="E1320">
        <v>7</v>
      </c>
      <c r="F1320">
        <v>7</v>
      </c>
      <c r="G1320">
        <v>4</v>
      </c>
      <c r="O1320">
        <v>1994</v>
      </c>
      <c r="P1320">
        <v>3</v>
      </c>
      <c r="Q1320">
        <v>30</v>
      </c>
      <c r="R1320">
        <v>8</v>
      </c>
      <c r="S1320">
        <v>7</v>
      </c>
      <c r="T1320">
        <v>7</v>
      </c>
      <c r="U1320">
        <v>4</v>
      </c>
    </row>
    <row r="1321" spans="1:21">
      <c r="A1321">
        <v>1994</v>
      </c>
      <c r="B1321">
        <v>3</v>
      </c>
      <c r="C1321">
        <v>31</v>
      </c>
      <c r="D1321">
        <v>8</v>
      </c>
      <c r="E1321">
        <v>7</v>
      </c>
      <c r="F1321">
        <v>7</v>
      </c>
      <c r="G1321">
        <v>4</v>
      </c>
      <c r="O1321">
        <v>1994</v>
      </c>
      <c r="P1321">
        <v>3</v>
      </c>
      <c r="Q1321">
        <v>31</v>
      </c>
      <c r="R1321">
        <v>9</v>
      </c>
      <c r="S1321">
        <v>7</v>
      </c>
      <c r="T1321">
        <v>7</v>
      </c>
      <c r="U1321">
        <v>4</v>
      </c>
    </row>
    <row r="1322" spans="1:21">
      <c r="A1322">
        <v>1994</v>
      </c>
      <c r="B1322">
        <v>4</v>
      </c>
      <c r="C1322">
        <v>1</v>
      </c>
      <c r="D1322">
        <v>6</v>
      </c>
      <c r="E1322">
        <v>1</v>
      </c>
      <c r="F1322">
        <v>9</v>
      </c>
      <c r="G1322">
        <v>4</v>
      </c>
      <c r="O1322">
        <v>1994</v>
      </c>
      <c r="P1322">
        <v>4</v>
      </c>
      <c r="Q1322">
        <v>1</v>
      </c>
      <c r="R1322">
        <v>9</v>
      </c>
      <c r="S1322">
        <v>1</v>
      </c>
      <c r="T1322">
        <v>9</v>
      </c>
      <c r="U1322">
        <v>4</v>
      </c>
    </row>
    <row r="1323" spans="1:21">
      <c r="A1323">
        <v>1994</v>
      </c>
      <c r="B1323">
        <v>4</v>
      </c>
      <c r="C1323">
        <v>2</v>
      </c>
      <c r="D1323">
        <v>6</v>
      </c>
      <c r="E1323">
        <v>1</v>
      </c>
      <c r="F1323">
        <v>2</v>
      </c>
      <c r="G1323">
        <v>4</v>
      </c>
      <c r="O1323">
        <v>1994</v>
      </c>
      <c r="P1323">
        <v>4</v>
      </c>
      <c r="Q1323">
        <v>2</v>
      </c>
      <c r="R1323">
        <v>11</v>
      </c>
      <c r="S1323">
        <v>1</v>
      </c>
      <c r="T1323">
        <v>2</v>
      </c>
      <c r="U1323">
        <v>4</v>
      </c>
    </row>
    <row r="1324" spans="1:21">
      <c r="A1324">
        <v>1994</v>
      </c>
      <c r="B1324">
        <v>4</v>
      </c>
      <c r="C1324">
        <v>3</v>
      </c>
      <c r="D1324">
        <v>6</v>
      </c>
      <c r="E1324">
        <v>6</v>
      </c>
      <c r="F1324">
        <v>2</v>
      </c>
      <c r="G1324">
        <v>4</v>
      </c>
      <c r="O1324">
        <v>1994</v>
      </c>
      <c r="P1324">
        <v>4</v>
      </c>
      <c r="Q1324">
        <v>3</v>
      </c>
      <c r="R1324">
        <v>1</v>
      </c>
      <c r="S1324">
        <v>6</v>
      </c>
      <c r="T1324">
        <v>2</v>
      </c>
      <c r="U1324">
        <v>4</v>
      </c>
    </row>
    <row r="1325" spans="1:21">
      <c r="A1325">
        <v>1994</v>
      </c>
      <c r="B1325">
        <v>4</v>
      </c>
      <c r="C1325">
        <v>4</v>
      </c>
      <c r="D1325">
        <v>8</v>
      </c>
      <c r="E1325">
        <v>6</v>
      </c>
      <c r="F1325">
        <v>2</v>
      </c>
      <c r="G1325">
        <v>4</v>
      </c>
      <c r="O1325">
        <v>1994</v>
      </c>
      <c r="P1325">
        <v>4</v>
      </c>
      <c r="Q1325">
        <v>4</v>
      </c>
      <c r="R1325">
        <v>11</v>
      </c>
      <c r="S1325">
        <v>6</v>
      </c>
      <c r="T1325">
        <v>2</v>
      </c>
      <c r="U1325">
        <v>4</v>
      </c>
    </row>
    <row r="1326" spans="1:21">
      <c r="A1326">
        <v>1994</v>
      </c>
      <c r="B1326">
        <v>4</v>
      </c>
      <c r="C1326">
        <v>5</v>
      </c>
      <c r="D1326">
        <v>7</v>
      </c>
      <c r="E1326">
        <v>6</v>
      </c>
      <c r="F1326">
        <v>9</v>
      </c>
      <c r="G1326">
        <v>4</v>
      </c>
      <c r="O1326">
        <v>1994</v>
      </c>
      <c r="P1326">
        <v>4</v>
      </c>
      <c r="Q1326">
        <v>5</v>
      </c>
      <c r="R1326">
        <v>9</v>
      </c>
      <c r="S1326">
        <v>6</v>
      </c>
      <c r="T1326">
        <v>9</v>
      </c>
      <c r="U1326">
        <v>4</v>
      </c>
    </row>
    <row r="1327" spans="1:21">
      <c r="A1327">
        <v>1994</v>
      </c>
      <c r="B1327">
        <v>4</v>
      </c>
      <c r="C1327">
        <v>6</v>
      </c>
      <c r="D1327">
        <v>7</v>
      </c>
      <c r="E1327">
        <v>8</v>
      </c>
      <c r="F1327">
        <v>9</v>
      </c>
      <c r="G1327">
        <v>4</v>
      </c>
      <c r="O1327">
        <v>1994</v>
      </c>
      <c r="P1327">
        <v>4</v>
      </c>
      <c r="Q1327">
        <v>6</v>
      </c>
      <c r="R1327">
        <v>6</v>
      </c>
      <c r="S1327">
        <v>8</v>
      </c>
      <c r="T1327">
        <v>9</v>
      </c>
      <c r="U1327">
        <v>4</v>
      </c>
    </row>
    <row r="1328" spans="1:21">
      <c r="A1328">
        <v>1994</v>
      </c>
      <c r="B1328">
        <v>4</v>
      </c>
      <c r="C1328">
        <v>7</v>
      </c>
      <c r="D1328">
        <v>8</v>
      </c>
      <c r="E1328">
        <v>8</v>
      </c>
      <c r="F1328">
        <v>9</v>
      </c>
      <c r="G1328">
        <v>6</v>
      </c>
      <c r="O1328">
        <v>1994</v>
      </c>
      <c r="P1328">
        <v>4</v>
      </c>
      <c r="Q1328">
        <v>7</v>
      </c>
      <c r="R1328">
        <v>8</v>
      </c>
      <c r="S1328">
        <v>8</v>
      </c>
      <c r="T1328">
        <v>9</v>
      </c>
      <c r="U1328">
        <v>6</v>
      </c>
    </row>
    <row r="1329" spans="1:21">
      <c r="A1329">
        <v>1994</v>
      </c>
      <c r="B1329">
        <v>4</v>
      </c>
      <c r="C1329">
        <v>8</v>
      </c>
      <c r="D1329">
        <v>8</v>
      </c>
      <c r="E1329">
        <v>8</v>
      </c>
      <c r="F1329">
        <v>9</v>
      </c>
      <c r="G1329">
        <v>6</v>
      </c>
      <c r="O1329">
        <v>1994</v>
      </c>
      <c r="P1329">
        <v>4</v>
      </c>
      <c r="Q1329">
        <v>8</v>
      </c>
      <c r="R1329">
        <v>6</v>
      </c>
      <c r="S1329">
        <v>8</v>
      </c>
      <c r="T1329">
        <v>9</v>
      </c>
      <c r="U1329">
        <v>6</v>
      </c>
    </row>
    <row r="1330" spans="1:21">
      <c r="A1330">
        <v>1994</v>
      </c>
      <c r="B1330">
        <v>4</v>
      </c>
      <c r="C1330">
        <v>9</v>
      </c>
      <c r="D1330">
        <v>7</v>
      </c>
      <c r="E1330">
        <v>6</v>
      </c>
      <c r="F1330">
        <v>2</v>
      </c>
      <c r="G1330">
        <v>6</v>
      </c>
      <c r="O1330">
        <v>1994</v>
      </c>
      <c r="P1330">
        <v>4</v>
      </c>
      <c r="Q1330">
        <v>9</v>
      </c>
      <c r="R1330">
        <v>6</v>
      </c>
      <c r="S1330">
        <v>6</v>
      </c>
      <c r="T1330">
        <v>2</v>
      </c>
      <c r="U1330">
        <v>6</v>
      </c>
    </row>
    <row r="1331" spans="1:21">
      <c r="A1331">
        <v>1994</v>
      </c>
      <c r="B1331">
        <v>4</v>
      </c>
      <c r="C1331">
        <v>10</v>
      </c>
      <c r="D1331">
        <v>6</v>
      </c>
      <c r="E1331">
        <v>6</v>
      </c>
      <c r="F1331">
        <v>2</v>
      </c>
      <c r="G1331">
        <v>6</v>
      </c>
      <c r="O1331">
        <v>1994</v>
      </c>
      <c r="P1331">
        <v>4</v>
      </c>
      <c r="Q1331">
        <v>10</v>
      </c>
      <c r="R1331">
        <v>6</v>
      </c>
      <c r="S1331">
        <v>6</v>
      </c>
      <c r="T1331">
        <v>2</v>
      </c>
      <c r="U1331">
        <v>6</v>
      </c>
    </row>
    <row r="1332" spans="1:21">
      <c r="A1332">
        <v>1994</v>
      </c>
      <c r="B1332">
        <v>4</v>
      </c>
      <c r="C1332">
        <v>11</v>
      </c>
      <c r="D1332">
        <v>8</v>
      </c>
      <c r="E1332">
        <v>8</v>
      </c>
      <c r="F1332">
        <v>5</v>
      </c>
      <c r="G1332">
        <v>6</v>
      </c>
      <c r="O1332">
        <v>1994</v>
      </c>
      <c r="P1332">
        <v>4</v>
      </c>
      <c r="Q1332">
        <v>11</v>
      </c>
      <c r="R1332">
        <v>8</v>
      </c>
      <c r="S1332">
        <v>8</v>
      </c>
      <c r="T1332">
        <v>5</v>
      </c>
      <c r="U1332">
        <v>6</v>
      </c>
    </row>
    <row r="1333" spans="1:21">
      <c r="A1333">
        <v>1994</v>
      </c>
      <c r="B1333">
        <v>4</v>
      </c>
      <c r="C1333">
        <v>12</v>
      </c>
      <c r="D1333">
        <v>6</v>
      </c>
      <c r="E1333">
        <v>8</v>
      </c>
      <c r="F1333">
        <v>5</v>
      </c>
      <c r="G1333">
        <v>6</v>
      </c>
      <c r="O1333">
        <v>1994</v>
      </c>
      <c r="P1333">
        <v>4</v>
      </c>
      <c r="Q1333">
        <v>12</v>
      </c>
      <c r="R1333">
        <v>7</v>
      </c>
      <c r="S1333">
        <v>8</v>
      </c>
      <c r="T1333">
        <v>5</v>
      </c>
      <c r="U1333">
        <v>6</v>
      </c>
    </row>
    <row r="1334" spans="1:21">
      <c r="A1334">
        <v>1994</v>
      </c>
      <c r="B1334">
        <v>4</v>
      </c>
      <c r="C1334">
        <v>13</v>
      </c>
      <c r="D1334">
        <v>7</v>
      </c>
      <c r="E1334">
        <v>8</v>
      </c>
      <c r="F1334">
        <v>5</v>
      </c>
      <c r="G1334">
        <v>6</v>
      </c>
      <c r="O1334">
        <v>1994</v>
      </c>
      <c r="P1334">
        <v>4</v>
      </c>
      <c r="Q1334">
        <v>13</v>
      </c>
      <c r="R1334">
        <v>7</v>
      </c>
      <c r="S1334">
        <v>8</v>
      </c>
      <c r="T1334">
        <v>5</v>
      </c>
      <c r="U1334">
        <v>6</v>
      </c>
    </row>
    <row r="1335" spans="1:21">
      <c r="A1335">
        <v>1994</v>
      </c>
      <c r="B1335">
        <v>4</v>
      </c>
      <c r="C1335">
        <v>14</v>
      </c>
      <c r="D1335">
        <v>7</v>
      </c>
      <c r="E1335">
        <v>8</v>
      </c>
      <c r="F1335">
        <v>5</v>
      </c>
      <c r="G1335">
        <v>6</v>
      </c>
      <c r="O1335">
        <v>1994</v>
      </c>
      <c r="P1335">
        <v>4</v>
      </c>
      <c r="Q1335">
        <v>14</v>
      </c>
      <c r="R1335">
        <v>8</v>
      </c>
      <c r="S1335">
        <v>8</v>
      </c>
      <c r="T1335">
        <v>5</v>
      </c>
      <c r="U1335">
        <v>6</v>
      </c>
    </row>
    <row r="1336" spans="1:21">
      <c r="A1336">
        <v>1994</v>
      </c>
      <c r="B1336">
        <v>4</v>
      </c>
      <c r="C1336">
        <v>15</v>
      </c>
      <c r="D1336">
        <v>7</v>
      </c>
      <c r="E1336">
        <v>8</v>
      </c>
      <c r="F1336">
        <v>5</v>
      </c>
      <c r="G1336">
        <v>6</v>
      </c>
      <c r="O1336">
        <v>1994</v>
      </c>
      <c r="P1336">
        <v>4</v>
      </c>
      <c r="Q1336">
        <v>15</v>
      </c>
      <c r="R1336">
        <v>8</v>
      </c>
      <c r="S1336">
        <v>8</v>
      </c>
      <c r="T1336">
        <v>5</v>
      </c>
      <c r="U1336">
        <v>6</v>
      </c>
    </row>
    <row r="1337" spans="1:21">
      <c r="A1337">
        <v>1994</v>
      </c>
      <c r="B1337">
        <v>4</v>
      </c>
      <c r="C1337">
        <v>16</v>
      </c>
      <c r="D1337">
        <v>6</v>
      </c>
      <c r="E1337">
        <v>8</v>
      </c>
      <c r="F1337">
        <v>5</v>
      </c>
      <c r="G1337">
        <v>9</v>
      </c>
      <c r="O1337">
        <v>1994</v>
      </c>
      <c r="P1337">
        <v>4</v>
      </c>
      <c r="Q1337">
        <v>16</v>
      </c>
      <c r="R1337">
        <v>7</v>
      </c>
      <c r="S1337">
        <v>8</v>
      </c>
      <c r="T1337">
        <v>5</v>
      </c>
      <c r="U1337">
        <v>9</v>
      </c>
    </row>
    <row r="1338" spans="1:21">
      <c r="A1338">
        <v>1994</v>
      </c>
      <c r="B1338">
        <v>4</v>
      </c>
      <c r="C1338">
        <v>17</v>
      </c>
      <c r="D1338">
        <v>1</v>
      </c>
      <c r="E1338">
        <v>8</v>
      </c>
      <c r="F1338">
        <v>9</v>
      </c>
      <c r="G1338">
        <v>9</v>
      </c>
      <c r="O1338">
        <v>1994</v>
      </c>
      <c r="P1338">
        <v>4</v>
      </c>
      <c r="Q1338">
        <v>17</v>
      </c>
      <c r="R1338">
        <v>6</v>
      </c>
      <c r="S1338">
        <v>8</v>
      </c>
      <c r="T1338">
        <v>9</v>
      </c>
      <c r="U1338">
        <v>9</v>
      </c>
    </row>
    <row r="1339" spans="1:21">
      <c r="A1339">
        <v>1994</v>
      </c>
      <c r="B1339">
        <v>4</v>
      </c>
      <c r="C1339">
        <v>18</v>
      </c>
      <c r="D1339">
        <v>1</v>
      </c>
      <c r="E1339">
        <v>8</v>
      </c>
      <c r="F1339">
        <v>9</v>
      </c>
      <c r="G1339">
        <v>9</v>
      </c>
      <c r="O1339">
        <v>1994</v>
      </c>
      <c r="P1339">
        <v>4</v>
      </c>
      <c r="Q1339">
        <v>18</v>
      </c>
      <c r="R1339">
        <v>8</v>
      </c>
      <c r="S1339">
        <v>8</v>
      </c>
      <c r="T1339">
        <v>9</v>
      </c>
      <c r="U1339">
        <v>9</v>
      </c>
    </row>
    <row r="1340" spans="1:21">
      <c r="A1340">
        <v>1994</v>
      </c>
      <c r="B1340">
        <v>4</v>
      </c>
      <c r="C1340">
        <v>19</v>
      </c>
      <c r="D1340">
        <v>1</v>
      </c>
      <c r="E1340">
        <v>8</v>
      </c>
      <c r="F1340">
        <v>9</v>
      </c>
      <c r="G1340">
        <v>9</v>
      </c>
      <c r="O1340">
        <v>1994</v>
      </c>
      <c r="P1340">
        <v>4</v>
      </c>
      <c r="Q1340">
        <v>19</v>
      </c>
      <c r="R1340">
        <v>6</v>
      </c>
      <c r="S1340">
        <v>8</v>
      </c>
      <c r="T1340">
        <v>9</v>
      </c>
      <c r="U1340">
        <v>9</v>
      </c>
    </row>
    <row r="1341" spans="1:21">
      <c r="A1341">
        <v>1994</v>
      </c>
      <c r="B1341">
        <v>4</v>
      </c>
      <c r="C1341">
        <v>20</v>
      </c>
      <c r="D1341">
        <v>4</v>
      </c>
      <c r="E1341">
        <v>8</v>
      </c>
      <c r="F1341">
        <v>9</v>
      </c>
      <c r="G1341">
        <v>9</v>
      </c>
      <c r="O1341">
        <v>1994</v>
      </c>
      <c r="P1341">
        <v>4</v>
      </c>
      <c r="Q1341">
        <v>20</v>
      </c>
      <c r="R1341">
        <v>7</v>
      </c>
      <c r="S1341">
        <v>8</v>
      </c>
      <c r="T1341">
        <v>9</v>
      </c>
      <c r="U1341">
        <v>9</v>
      </c>
    </row>
    <row r="1342" spans="1:21">
      <c r="A1342">
        <v>1994</v>
      </c>
      <c r="B1342">
        <v>4</v>
      </c>
      <c r="C1342">
        <v>21</v>
      </c>
      <c r="D1342">
        <v>4</v>
      </c>
      <c r="E1342">
        <v>8</v>
      </c>
      <c r="F1342">
        <v>4</v>
      </c>
      <c r="G1342">
        <v>3</v>
      </c>
      <c r="O1342">
        <v>1994</v>
      </c>
      <c r="P1342">
        <v>4</v>
      </c>
      <c r="Q1342">
        <v>21</v>
      </c>
      <c r="R1342">
        <v>7</v>
      </c>
      <c r="S1342">
        <v>8</v>
      </c>
      <c r="T1342">
        <v>4</v>
      </c>
      <c r="U1342">
        <v>3</v>
      </c>
    </row>
    <row r="1343" spans="1:21">
      <c r="A1343">
        <v>1994</v>
      </c>
      <c r="B1343">
        <v>4</v>
      </c>
      <c r="C1343">
        <v>22</v>
      </c>
      <c r="D1343">
        <v>10</v>
      </c>
      <c r="E1343">
        <v>8</v>
      </c>
      <c r="F1343">
        <v>4</v>
      </c>
      <c r="G1343">
        <v>3</v>
      </c>
      <c r="O1343">
        <v>1994</v>
      </c>
      <c r="P1343">
        <v>4</v>
      </c>
      <c r="Q1343">
        <v>22</v>
      </c>
      <c r="R1343">
        <v>7</v>
      </c>
      <c r="S1343">
        <v>8</v>
      </c>
      <c r="T1343">
        <v>4</v>
      </c>
      <c r="U1343">
        <v>3</v>
      </c>
    </row>
    <row r="1344" spans="1:21">
      <c r="A1344">
        <v>1994</v>
      </c>
      <c r="B1344">
        <v>4</v>
      </c>
      <c r="C1344">
        <v>23</v>
      </c>
      <c r="D1344">
        <v>10</v>
      </c>
      <c r="E1344">
        <v>8</v>
      </c>
      <c r="F1344">
        <v>4</v>
      </c>
      <c r="G1344">
        <v>3</v>
      </c>
      <c r="O1344">
        <v>1994</v>
      </c>
      <c r="P1344">
        <v>4</v>
      </c>
      <c r="Q1344">
        <v>23</v>
      </c>
      <c r="R1344">
        <v>6</v>
      </c>
      <c r="S1344">
        <v>8</v>
      </c>
      <c r="T1344">
        <v>4</v>
      </c>
      <c r="U1344">
        <v>3</v>
      </c>
    </row>
    <row r="1345" spans="1:21">
      <c r="A1345">
        <v>1994</v>
      </c>
      <c r="B1345">
        <v>4</v>
      </c>
      <c r="C1345">
        <v>24</v>
      </c>
      <c r="D1345">
        <v>4</v>
      </c>
      <c r="E1345">
        <v>8</v>
      </c>
      <c r="F1345">
        <v>9</v>
      </c>
      <c r="G1345">
        <v>3</v>
      </c>
      <c r="O1345">
        <v>1994</v>
      </c>
      <c r="P1345">
        <v>4</v>
      </c>
      <c r="Q1345">
        <v>24</v>
      </c>
      <c r="R1345">
        <v>1</v>
      </c>
      <c r="S1345">
        <v>8</v>
      </c>
      <c r="T1345">
        <v>9</v>
      </c>
      <c r="U1345">
        <v>3</v>
      </c>
    </row>
    <row r="1346" spans="1:21">
      <c r="A1346">
        <v>1994</v>
      </c>
      <c r="B1346">
        <v>4</v>
      </c>
      <c r="C1346">
        <v>25</v>
      </c>
      <c r="D1346">
        <v>10</v>
      </c>
      <c r="E1346">
        <v>6</v>
      </c>
      <c r="F1346">
        <v>2</v>
      </c>
      <c r="G1346">
        <v>6</v>
      </c>
      <c r="O1346">
        <v>1994</v>
      </c>
      <c r="P1346">
        <v>4</v>
      </c>
      <c r="Q1346">
        <v>25</v>
      </c>
      <c r="R1346">
        <v>1</v>
      </c>
      <c r="S1346">
        <v>6</v>
      </c>
      <c r="T1346">
        <v>2</v>
      </c>
      <c r="U1346">
        <v>6</v>
      </c>
    </row>
    <row r="1347" spans="1:21">
      <c r="A1347">
        <v>1994</v>
      </c>
      <c r="B1347">
        <v>4</v>
      </c>
      <c r="C1347">
        <v>26</v>
      </c>
      <c r="D1347">
        <v>10</v>
      </c>
      <c r="E1347">
        <v>6</v>
      </c>
      <c r="F1347">
        <v>1</v>
      </c>
      <c r="G1347">
        <v>6</v>
      </c>
      <c r="O1347">
        <v>1994</v>
      </c>
      <c r="P1347">
        <v>4</v>
      </c>
      <c r="Q1347">
        <v>26</v>
      </c>
      <c r="R1347">
        <v>1</v>
      </c>
      <c r="S1347">
        <v>6</v>
      </c>
      <c r="T1347">
        <v>1</v>
      </c>
      <c r="U1347">
        <v>6</v>
      </c>
    </row>
    <row r="1348" spans="1:21">
      <c r="A1348">
        <v>1994</v>
      </c>
      <c r="B1348">
        <v>4</v>
      </c>
      <c r="C1348">
        <v>27</v>
      </c>
      <c r="D1348">
        <v>10</v>
      </c>
      <c r="E1348">
        <v>6</v>
      </c>
      <c r="F1348">
        <v>1</v>
      </c>
      <c r="G1348">
        <v>6</v>
      </c>
      <c r="O1348">
        <v>1994</v>
      </c>
      <c r="P1348">
        <v>4</v>
      </c>
      <c r="Q1348">
        <v>27</v>
      </c>
      <c r="R1348">
        <v>4</v>
      </c>
      <c r="S1348">
        <v>6</v>
      </c>
      <c r="T1348">
        <v>1</v>
      </c>
      <c r="U1348">
        <v>6</v>
      </c>
    </row>
    <row r="1349" spans="1:21">
      <c r="A1349">
        <v>1994</v>
      </c>
      <c r="B1349">
        <v>4</v>
      </c>
      <c r="C1349">
        <v>28</v>
      </c>
      <c r="D1349">
        <v>10</v>
      </c>
      <c r="E1349">
        <v>6</v>
      </c>
      <c r="F1349">
        <v>4</v>
      </c>
      <c r="G1349">
        <v>6</v>
      </c>
      <c r="O1349">
        <v>1994</v>
      </c>
      <c r="P1349">
        <v>4</v>
      </c>
      <c r="Q1349">
        <v>28</v>
      </c>
      <c r="R1349">
        <v>4</v>
      </c>
      <c r="S1349">
        <v>6</v>
      </c>
      <c r="T1349">
        <v>4</v>
      </c>
      <c r="U1349">
        <v>6</v>
      </c>
    </row>
    <row r="1350" spans="1:21">
      <c r="A1350">
        <v>1994</v>
      </c>
      <c r="B1350">
        <v>4</v>
      </c>
      <c r="C1350">
        <v>29</v>
      </c>
      <c r="D1350">
        <v>4</v>
      </c>
      <c r="E1350">
        <v>6</v>
      </c>
      <c r="F1350">
        <v>4</v>
      </c>
      <c r="G1350">
        <v>6</v>
      </c>
      <c r="O1350">
        <v>1994</v>
      </c>
      <c r="P1350">
        <v>4</v>
      </c>
      <c r="Q1350">
        <v>29</v>
      </c>
      <c r="R1350">
        <v>10</v>
      </c>
      <c r="S1350">
        <v>6</v>
      </c>
      <c r="T1350">
        <v>4</v>
      </c>
      <c r="U1350">
        <v>6</v>
      </c>
    </row>
    <row r="1351" spans="1:21">
      <c r="A1351">
        <v>1994</v>
      </c>
      <c r="B1351">
        <v>4</v>
      </c>
      <c r="C1351">
        <v>30</v>
      </c>
      <c r="D1351">
        <v>4</v>
      </c>
      <c r="E1351">
        <v>6</v>
      </c>
      <c r="F1351">
        <v>4</v>
      </c>
      <c r="G1351">
        <v>6</v>
      </c>
      <c r="O1351">
        <v>1994</v>
      </c>
      <c r="P1351">
        <v>4</v>
      </c>
      <c r="Q1351">
        <v>30</v>
      </c>
      <c r="R1351">
        <v>10</v>
      </c>
      <c r="S1351">
        <v>6</v>
      </c>
      <c r="T1351">
        <v>4</v>
      </c>
      <c r="U1351">
        <v>6</v>
      </c>
    </row>
    <row r="1352" spans="1:21">
      <c r="A1352">
        <v>1994</v>
      </c>
      <c r="B1352">
        <v>5</v>
      </c>
      <c r="C1352">
        <v>1</v>
      </c>
      <c r="D1352">
        <v>5</v>
      </c>
      <c r="E1352">
        <v>5</v>
      </c>
      <c r="F1352">
        <v>4</v>
      </c>
      <c r="G1352">
        <v>2</v>
      </c>
      <c r="O1352">
        <v>1994</v>
      </c>
      <c r="P1352">
        <v>5</v>
      </c>
      <c r="Q1352">
        <v>1</v>
      </c>
      <c r="R1352">
        <v>4</v>
      </c>
      <c r="S1352">
        <v>5</v>
      </c>
      <c r="T1352">
        <v>4</v>
      </c>
      <c r="U1352">
        <v>2</v>
      </c>
    </row>
    <row r="1353" spans="1:21">
      <c r="A1353">
        <v>1994</v>
      </c>
      <c r="B1353">
        <v>5</v>
      </c>
      <c r="C1353">
        <v>2</v>
      </c>
      <c r="D1353">
        <v>5</v>
      </c>
      <c r="E1353">
        <v>5</v>
      </c>
      <c r="F1353">
        <v>8</v>
      </c>
      <c r="G1353">
        <v>2</v>
      </c>
      <c r="O1353">
        <v>1994</v>
      </c>
      <c r="P1353">
        <v>5</v>
      </c>
      <c r="Q1353">
        <v>2</v>
      </c>
      <c r="R1353">
        <v>10</v>
      </c>
      <c r="S1353">
        <v>5</v>
      </c>
      <c r="T1353">
        <v>8</v>
      </c>
      <c r="U1353">
        <v>2</v>
      </c>
    </row>
    <row r="1354" spans="1:21">
      <c r="A1354">
        <v>1994</v>
      </c>
      <c r="B1354">
        <v>5</v>
      </c>
      <c r="C1354">
        <v>3</v>
      </c>
      <c r="D1354">
        <v>5</v>
      </c>
      <c r="E1354">
        <v>5</v>
      </c>
      <c r="F1354">
        <v>4</v>
      </c>
      <c r="G1354">
        <v>2</v>
      </c>
      <c r="O1354">
        <v>1994</v>
      </c>
      <c r="P1354">
        <v>5</v>
      </c>
      <c r="Q1354">
        <v>3</v>
      </c>
      <c r="R1354">
        <v>10</v>
      </c>
      <c r="S1354">
        <v>5</v>
      </c>
      <c r="T1354">
        <v>4</v>
      </c>
      <c r="U1354">
        <v>2</v>
      </c>
    </row>
    <row r="1355" spans="1:21">
      <c r="A1355">
        <v>1994</v>
      </c>
      <c r="B1355">
        <v>5</v>
      </c>
      <c r="C1355">
        <v>4</v>
      </c>
      <c r="D1355">
        <v>2</v>
      </c>
      <c r="E1355">
        <v>5</v>
      </c>
      <c r="F1355">
        <v>4</v>
      </c>
      <c r="G1355">
        <v>2</v>
      </c>
      <c r="O1355">
        <v>1994</v>
      </c>
      <c r="P1355">
        <v>5</v>
      </c>
      <c r="Q1355">
        <v>4</v>
      </c>
      <c r="R1355">
        <v>10</v>
      </c>
      <c r="S1355">
        <v>5</v>
      </c>
      <c r="T1355">
        <v>4</v>
      </c>
      <c r="U1355">
        <v>2</v>
      </c>
    </row>
    <row r="1356" spans="1:21">
      <c r="A1356">
        <v>1994</v>
      </c>
      <c r="B1356">
        <v>5</v>
      </c>
      <c r="C1356">
        <v>5</v>
      </c>
      <c r="D1356">
        <v>5</v>
      </c>
      <c r="E1356">
        <v>5</v>
      </c>
      <c r="F1356">
        <v>4</v>
      </c>
      <c r="G1356">
        <v>2</v>
      </c>
      <c r="O1356">
        <v>1994</v>
      </c>
      <c r="P1356">
        <v>5</v>
      </c>
      <c r="Q1356">
        <v>5</v>
      </c>
      <c r="R1356">
        <v>10</v>
      </c>
      <c r="S1356">
        <v>5</v>
      </c>
      <c r="T1356">
        <v>4</v>
      </c>
      <c r="U1356">
        <v>2</v>
      </c>
    </row>
    <row r="1357" spans="1:21">
      <c r="A1357">
        <v>1994</v>
      </c>
      <c r="B1357">
        <v>5</v>
      </c>
      <c r="C1357">
        <v>6</v>
      </c>
      <c r="D1357">
        <v>7</v>
      </c>
      <c r="E1357">
        <v>5</v>
      </c>
      <c r="F1357">
        <v>4</v>
      </c>
      <c r="G1357">
        <v>2</v>
      </c>
      <c r="O1357">
        <v>1994</v>
      </c>
      <c r="P1357">
        <v>5</v>
      </c>
      <c r="Q1357">
        <v>6</v>
      </c>
      <c r="R1357">
        <v>4</v>
      </c>
      <c r="S1357">
        <v>5</v>
      </c>
      <c r="T1357">
        <v>4</v>
      </c>
      <c r="U1357">
        <v>2</v>
      </c>
    </row>
    <row r="1358" spans="1:21">
      <c r="A1358">
        <v>1994</v>
      </c>
      <c r="B1358">
        <v>5</v>
      </c>
      <c r="C1358">
        <v>7</v>
      </c>
      <c r="D1358">
        <v>2</v>
      </c>
      <c r="E1358">
        <v>5</v>
      </c>
      <c r="F1358">
        <v>4</v>
      </c>
      <c r="G1358">
        <v>1</v>
      </c>
      <c r="O1358">
        <v>1994</v>
      </c>
      <c r="P1358">
        <v>5</v>
      </c>
      <c r="Q1358">
        <v>7</v>
      </c>
      <c r="R1358">
        <v>4</v>
      </c>
      <c r="S1358">
        <v>5</v>
      </c>
      <c r="T1358">
        <v>4</v>
      </c>
      <c r="U1358">
        <v>1</v>
      </c>
    </row>
    <row r="1359" spans="1:21">
      <c r="A1359">
        <v>1994</v>
      </c>
      <c r="B1359">
        <v>5</v>
      </c>
      <c r="C1359">
        <v>8</v>
      </c>
      <c r="D1359">
        <v>2</v>
      </c>
      <c r="E1359">
        <v>6</v>
      </c>
      <c r="F1359">
        <v>4</v>
      </c>
      <c r="G1359">
        <v>1</v>
      </c>
      <c r="O1359">
        <v>1994</v>
      </c>
      <c r="P1359">
        <v>5</v>
      </c>
      <c r="Q1359">
        <v>8</v>
      </c>
      <c r="R1359">
        <v>5</v>
      </c>
      <c r="S1359">
        <v>6</v>
      </c>
      <c r="T1359">
        <v>4</v>
      </c>
      <c r="U1359">
        <v>1</v>
      </c>
    </row>
    <row r="1360" spans="1:21">
      <c r="A1360">
        <v>1994</v>
      </c>
      <c r="B1360">
        <v>5</v>
      </c>
      <c r="C1360">
        <v>9</v>
      </c>
      <c r="D1360">
        <v>2</v>
      </c>
      <c r="E1360">
        <v>6</v>
      </c>
      <c r="F1360">
        <v>4</v>
      </c>
      <c r="G1360">
        <v>1</v>
      </c>
      <c r="O1360">
        <v>1994</v>
      </c>
      <c r="P1360">
        <v>5</v>
      </c>
      <c r="Q1360">
        <v>9</v>
      </c>
      <c r="R1360">
        <v>5</v>
      </c>
      <c r="S1360">
        <v>6</v>
      </c>
      <c r="T1360">
        <v>4</v>
      </c>
      <c r="U1360">
        <v>1</v>
      </c>
    </row>
    <row r="1361" spans="1:21">
      <c r="A1361">
        <v>1994</v>
      </c>
      <c r="B1361">
        <v>5</v>
      </c>
      <c r="C1361">
        <v>10</v>
      </c>
      <c r="D1361">
        <v>2</v>
      </c>
      <c r="E1361">
        <v>6</v>
      </c>
      <c r="F1361">
        <v>4</v>
      </c>
      <c r="G1361">
        <v>1</v>
      </c>
      <c r="O1361">
        <v>1994</v>
      </c>
      <c r="P1361">
        <v>5</v>
      </c>
      <c r="Q1361">
        <v>10</v>
      </c>
      <c r="R1361">
        <v>5</v>
      </c>
      <c r="S1361">
        <v>6</v>
      </c>
      <c r="T1361">
        <v>4</v>
      </c>
      <c r="U1361">
        <v>1</v>
      </c>
    </row>
    <row r="1362" spans="1:21">
      <c r="A1362">
        <v>1994</v>
      </c>
      <c r="B1362">
        <v>5</v>
      </c>
      <c r="C1362">
        <v>11</v>
      </c>
      <c r="D1362">
        <v>1</v>
      </c>
      <c r="E1362">
        <v>5</v>
      </c>
      <c r="F1362">
        <v>4</v>
      </c>
      <c r="G1362">
        <v>1</v>
      </c>
      <c r="O1362">
        <v>1994</v>
      </c>
      <c r="P1362">
        <v>5</v>
      </c>
      <c r="Q1362">
        <v>11</v>
      </c>
      <c r="R1362">
        <v>2</v>
      </c>
      <c r="S1362">
        <v>5</v>
      </c>
      <c r="T1362">
        <v>4</v>
      </c>
      <c r="U1362">
        <v>1</v>
      </c>
    </row>
    <row r="1363" spans="1:21">
      <c r="A1363">
        <v>1994</v>
      </c>
      <c r="B1363">
        <v>5</v>
      </c>
      <c r="C1363">
        <v>12</v>
      </c>
      <c r="D1363">
        <v>5</v>
      </c>
      <c r="E1363">
        <v>6</v>
      </c>
      <c r="F1363">
        <v>4</v>
      </c>
      <c r="G1363">
        <v>2</v>
      </c>
      <c r="O1363">
        <v>1994</v>
      </c>
      <c r="P1363">
        <v>5</v>
      </c>
      <c r="Q1363">
        <v>12</v>
      </c>
      <c r="R1363">
        <v>5</v>
      </c>
      <c r="S1363">
        <v>6</v>
      </c>
      <c r="T1363">
        <v>4</v>
      </c>
      <c r="U1363">
        <v>2</v>
      </c>
    </row>
    <row r="1364" spans="1:21">
      <c r="A1364">
        <v>1994</v>
      </c>
      <c r="B1364">
        <v>5</v>
      </c>
      <c r="C1364">
        <v>13</v>
      </c>
      <c r="D1364">
        <v>5</v>
      </c>
      <c r="E1364">
        <v>6</v>
      </c>
      <c r="F1364">
        <v>4</v>
      </c>
      <c r="G1364">
        <v>2</v>
      </c>
      <c r="O1364">
        <v>1994</v>
      </c>
      <c r="P1364">
        <v>5</v>
      </c>
      <c r="Q1364">
        <v>13</v>
      </c>
      <c r="R1364">
        <v>7</v>
      </c>
      <c r="S1364">
        <v>6</v>
      </c>
      <c r="T1364">
        <v>4</v>
      </c>
      <c r="U1364">
        <v>2</v>
      </c>
    </row>
    <row r="1365" spans="1:21">
      <c r="A1365">
        <v>1994</v>
      </c>
      <c r="B1365">
        <v>5</v>
      </c>
      <c r="C1365">
        <v>14</v>
      </c>
      <c r="D1365">
        <v>7</v>
      </c>
      <c r="E1365">
        <v>6</v>
      </c>
      <c r="F1365">
        <v>9</v>
      </c>
      <c r="G1365">
        <v>2</v>
      </c>
      <c r="O1365">
        <v>1994</v>
      </c>
      <c r="P1365">
        <v>5</v>
      </c>
      <c r="Q1365">
        <v>14</v>
      </c>
      <c r="R1365">
        <v>2</v>
      </c>
      <c r="S1365">
        <v>6</v>
      </c>
      <c r="T1365">
        <v>9</v>
      </c>
      <c r="U1365">
        <v>2</v>
      </c>
    </row>
    <row r="1366" spans="1:21">
      <c r="A1366">
        <v>1994</v>
      </c>
      <c r="B1366">
        <v>5</v>
      </c>
      <c r="C1366">
        <v>15</v>
      </c>
      <c r="D1366">
        <v>5</v>
      </c>
      <c r="E1366">
        <v>6</v>
      </c>
      <c r="F1366">
        <v>4</v>
      </c>
      <c r="G1366">
        <v>1</v>
      </c>
      <c r="O1366">
        <v>1994</v>
      </c>
      <c r="P1366">
        <v>5</v>
      </c>
      <c r="Q1366">
        <v>15</v>
      </c>
      <c r="R1366">
        <v>2</v>
      </c>
      <c r="S1366">
        <v>6</v>
      </c>
      <c r="T1366">
        <v>4</v>
      </c>
      <c r="U1366">
        <v>1</v>
      </c>
    </row>
    <row r="1367" spans="1:21">
      <c r="A1367">
        <v>1994</v>
      </c>
      <c r="B1367">
        <v>5</v>
      </c>
      <c r="C1367">
        <v>16</v>
      </c>
      <c r="D1367">
        <v>5</v>
      </c>
      <c r="E1367">
        <v>6</v>
      </c>
      <c r="F1367">
        <v>4</v>
      </c>
      <c r="G1367">
        <v>1</v>
      </c>
      <c r="O1367">
        <v>1994</v>
      </c>
      <c r="P1367">
        <v>5</v>
      </c>
      <c r="Q1367">
        <v>16</v>
      </c>
      <c r="R1367">
        <v>2</v>
      </c>
      <c r="S1367">
        <v>6</v>
      </c>
      <c r="T1367">
        <v>4</v>
      </c>
      <c r="U1367">
        <v>1</v>
      </c>
    </row>
    <row r="1368" spans="1:21">
      <c r="A1368">
        <v>1994</v>
      </c>
      <c r="B1368">
        <v>5</v>
      </c>
      <c r="C1368">
        <v>17</v>
      </c>
      <c r="D1368">
        <v>2</v>
      </c>
      <c r="E1368">
        <v>5</v>
      </c>
      <c r="F1368">
        <v>4</v>
      </c>
      <c r="G1368">
        <v>1</v>
      </c>
      <c r="O1368">
        <v>1994</v>
      </c>
      <c r="P1368">
        <v>5</v>
      </c>
      <c r="Q1368">
        <v>17</v>
      </c>
      <c r="R1368">
        <v>2</v>
      </c>
      <c r="S1368">
        <v>5</v>
      </c>
      <c r="T1368">
        <v>4</v>
      </c>
      <c r="U1368">
        <v>1</v>
      </c>
    </row>
    <row r="1369" spans="1:21">
      <c r="A1369">
        <v>1994</v>
      </c>
      <c r="B1369">
        <v>5</v>
      </c>
      <c r="C1369">
        <v>18</v>
      </c>
      <c r="D1369">
        <v>2</v>
      </c>
      <c r="E1369">
        <v>5</v>
      </c>
      <c r="F1369">
        <v>4</v>
      </c>
      <c r="G1369">
        <v>1</v>
      </c>
      <c r="O1369">
        <v>1994</v>
      </c>
      <c r="P1369">
        <v>5</v>
      </c>
      <c r="Q1369">
        <v>18</v>
      </c>
      <c r="R1369">
        <v>1</v>
      </c>
      <c r="S1369">
        <v>5</v>
      </c>
      <c r="T1369">
        <v>4</v>
      </c>
      <c r="U1369">
        <v>1</v>
      </c>
    </row>
    <row r="1370" spans="1:21">
      <c r="A1370">
        <v>1994</v>
      </c>
      <c r="B1370">
        <v>5</v>
      </c>
      <c r="C1370">
        <v>19</v>
      </c>
      <c r="D1370">
        <v>10</v>
      </c>
      <c r="E1370">
        <v>5</v>
      </c>
      <c r="F1370">
        <v>4</v>
      </c>
      <c r="G1370">
        <v>1</v>
      </c>
      <c r="O1370">
        <v>1994</v>
      </c>
      <c r="P1370">
        <v>5</v>
      </c>
      <c r="Q1370">
        <v>19</v>
      </c>
      <c r="R1370">
        <v>5</v>
      </c>
      <c r="S1370">
        <v>5</v>
      </c>
      <c r="T1370">
        <v>4</v>
      </c>
      <c r="U1370">
        <v>1</v>
      </c>
    </row>
    <row r="1371" spans="1:21">
      <c r="A1371">
        <v>1994</v>
      </c>
      <c r="B1371">
        <v>5</v>
      </c>
      <c r="C1371">
        <v>20</v>
      </c>
      <c r="D1371">
        <v>2</v>
      </c>
      <c r="E1371">
        <v>5</v>
      </c>
      <c r="F1371">
        <v>4</v>
      </c>
      <c r="G1371">
        <v>1</v>
      </c>
      <c r="O1371">
        <v>1994</v>
      </c>
      <c r="P1371">
        <v>5</v>
      </c>
      <c r="Q1371">
        <v>20</v>
      </c>
      <c r="R1371">
        <v>5</v>
      </c>
      <c r="S1371">
        <v>5</v>
      </c>
      <c r="T1371">
        <v>4</v>
      </c>
      <c r="U1371">
        <v>1</v>
      </c>
    </row>
    <row r="1372" spans="1:21">
      <c r="A1372">
        <v>1994</v>
      </c>
      <c r="B1372">
        <v>5</v>
      </c>
      <c r="C1372">
        <v>21</v>
      </c>
      <c r="D1372">
        <v>10</v>
      </c>
      <c r="E1372">
        <v>5</v>
      </c>
      <c r="F1372">
        <v>4</v>
      </c>
      <c r="G1372">
        <v>1</v>
      </c>
      <c r="O1372">
        <v>1994</v>
      </c>
      <c r="P1372">
        <v>5</v>
      </c>
      <c r="Q1372">
        <v>21</v>
      </c>
      <c r="R1372">
        <v>7</v>
      </c>
      <c r="S1372">
        <v>5</v>
      </c>
      <c r="T1372">
        <v>4</v>
      </c>
      <c r="U1372">
        <v>1</v>
      </c>
    </row>
    <row r="1373" spans="1:21">
      <c r="A1373">
        <v>1994</v>
      </c>
      <c r="B1373">
        <v>5</v>
      </c>
      <c r="C1373">
        <v>22</v>
      </c>
      <c r="D1373">
        <v>2</v>
      </c>
      <c r="E1373">
        <v>5</v>
      </c>
      <c r="F1373">
        <v>8</v>
      </c>
      <c r="G1373">
        <v>1</v>
      </c>
      <c r="O1373">
        <v>1994</v>
      </c>
      <c r="P1373">
        <v>5</v>
      </c>
      <c r="Q1373">
        <v>22</v>
      </c>
      <c r="R1373">
        <v>5</v>
      </c>
      <c r="S1373">
        <v>5</v>
      </c>
      <c r="T1373">
        <v>8</v>
      </c>
      <c r="U1373">
        <v>1</v>
      </c>
    </row>
    <row r="1374" spans="1:21">
      <c r="A1374">
        <v>1994</v>
      </c>
      <c r="B1374">
        <v>5</v>
      </c>
      <c r="C1374">
        <v>23</v>
      </c>
      <c r="D1374">
        <v>10</v>
      </c>
      <c r="E1374">
        <v>6</v>
      </c>
      <c r="F1374">
        <v>4</v>
      </c>
      <c r="G1374">
        <v>1</v>
      </c>
      <c r="O1374">
        <v>1994</v>
      </c>
      <c r="P1374">
        <v>5</v>
      </c>
      <c r="Q1374">
        <v>23</v>
      </c>
      <c r="R1374">
        <v>5</v>
      </c>
      <c r="S1374">
        <v>6</v>
      </c>
      <c r="T1374">
        <v>4</v>
      </c>
      <c r="U1374">
        <v>1</v>
      </c>
    </row>
    <row r="1375" spans="1:21">
      <c r="A1375">
        <v>1994</v>
      </c>
      <c r="B1375">
        <v>5</v>
      </c>
      <c r="C1375">
        <v>24</v>
      </c>
      <c r="D1375">
        <v>10</v>
      </c>
      <c r="E1375">
        <v>5</v>
      </c>
      <c r="F1375">
        <v>4</v>
      </c>
      <c r="G1375">
        <v>1</v>
      </c>
      <c r="O1375">
        <v>1994</v>
      </c>
      <c r="P1375">
        <v>5</v>
      </c>
      <c r="Q1375">
        <v>24</v>
      </c>
      <c r="R1375">
        <v>2</v>
      </c>
      <c r="S1375">
        <v>5</v>
      </c>
      <c r="T1375">
        <v>4</v>
      </c>
      <c r="U1375">
        <v>1</v>
      </c>
    </row>
    <row r="1376" spans="1:21">
      <c r="A1376">
        <v>1994</v>
      </c>
      <c r="B1376">
        <v>5</v>
      </c>
      <c r="C1376">
        <v>25</v>
      </c>
      <c r="D1376">
        <v>10</v>
      </c>
      <c r="E1376">
        <v>5</v>
      </c>
      <c r="F1376">
        <v>8</v>
      </c>
      <c r="G1376">
        <v>1</v>
      </c>
      <c r="O1376">
        <v>1994</v>
      </c>
      <c r="P1376">
        <v>5</v>
      </c>
      <c r="Q1376">
        <v>25</v>
      </c>
      <c r="R1376">
        <v>2</v>
      </c>
      <c r="S1376">
        <v>5</v>
      </c>
      <c r="T1376">
        <v>8</v>
      </c>
      <c r="U1376">
        <v>1</v>
      </c>
    </row>
    <row r="1377" spans="1:21">
      <c r="A1377">
        <v>1994</v>
      </c>
      <c r="B1377">
        <v>5</v>
      </c>
      <c r="C1377">
        <v>26</v>
      </c>
      <c r="D1377">
        <v>10</v>
      </c>
      <c r="E1377">
        <v>5</v>
      </c>
      <c r="F1377">
        <v>1</v>
      </c>
      <c r="G1377">
        <v>1</v>
      </c>
      <c r="O1377">
        <v>1994</v>
      </c>
      <c r="P1377">
        <v>5</v>
      </c>
      <c r="Q1377">
        <v>26</v>
      </c>
      <c r="R1377">
        <v>10</v>
      </c>
      <c r="S1377">
        <v>5</v>
      </c>
      <c r="T1377">
        <v>1</v>
      </c>
      <c r="U1377">
        <v>1</v>
      </c>
    </row>
    <row r="1378" spans="1:21">
      <c r="A1378">
        <v>1994</v>
      </c>
      <c r="B1378">
        <v>5</v>
      </c>
      <c r="C1378">
        <v>27</v>
      </c>
      <c r="D1378">
        <v>2</v>
      </c>
      <c r="E1378">
        <v>9</v>
      </c>
      <c r="F1378">
        <v>1</v>
      </c>
      <c r="G1378">
        <v>1</v>
      </c>
      <c r="O1378">
        <v>1994</v>
      </c>
      <c r="P1378">
        <v>5</v>
      </c>
      <c r="Q1378">
        <v>27</v>
      </c>
      <c r="R1378">
        <v>2</v>
      </c>
      <c r="S1378">
        <v>9</v>
      </c>
      <c r="T1378">
        <v>1</v>
      </c>
      <c r="U1378">
        <v>1</v>
      </c>
    </row>
    <row r="1379" spans="1:21">
      <c r="A1379">
        <v>1994</v>
      </c>
      <c r="B1379">
        <v>5</v>
      </c>
      <c r="C1379">
        <v>28</v>
      </c>
      <c r="D1379">
        <v>2</v>
      </c>
      <c r="E1379">
        <v>5</v>
      </c>
      <c r="F1379">
        <v>1</v>
      </c>
      <c r="G1379">
        <v>1</v>
      </c>
      <c r="O1379">
        <v>1994</v>
      </c>
      <c r="P1379">
        <v>5</v>
      </c>
      <c r="Q1379">
        <v>28</v>
      </c>
      <c r="R1379">
        <v>10</v>
      </c>
      <c r="S1379">
        <v>5</v>
      </c>
      <c r="T1379">
        <v>1</v>
      </c>
      <c r="U1379">
        <v>1</v>
      </c>
    </row>
    <row r="1380" spans="1:21">
      <c r="A1380">
        <v>1994</v>
      </c>
      <c r="B1380">
        <v>5</v>
      </c>
      <c r="C1380">
        <v>29</v>
      </c>
      <c r="D1380">
        <v>2</v>
      </c>
      <c r="E1380">
        <v>9</v>
      </c>
      <c r="F1380">
        <v>8</v>
      </c>
      <c r="G1380">
        <v>1</v>
      </c>
      <c r="O1380">
        <v>1994</v>
      </c>
      <c r="P1380">
        <v>5</v>
      </c>
      <c r="Q1380">
        <v>29</v>
      </c>
      <c r="R1380">
        <v>2</v>
      </c>
      <c r="S1380">
        <v>9</v>
      </c>
      <c r="T1380">
        <v>8</v>
      </c>
      <c r="U1380">
        <v>1</v>
      </c>
    </row>
    <row r="1381" spans="1:21">
      <c r="A1381">
        <v>1994</v>
      </c>
      <c r="B1381">
        <v>5</v>
      </c>
      <c r="C1381">
        <v>30</v>
      </c>
      <c r="D1381">
        <v>2</v>
      </c>
      <c r="E1381">
        <v>9</v>
      </c>
      <c r="F1381">
        <v>1</v>
      </c>
      <c r="G1381">
        <v>1</v>
      </c>
      <c r="O1381">
        <v>1994</v>
      </c>
      <c r="P1381">
        <v>5</v>
      </c>
      <c r="Q1381">
        <v>30</v>
      </c>
      <c r="R1381">
        <v>10</v>
      </c>
      <c r="S1381">
        <v>9</v>
      </c>
      <c r="T1381">
        <v>1</v>
      </c>
      <c r="U1381">
        <v>1</v>
      </c>
    </row>
    <row r="1382" spans="1:21">
      <c r="A1382">
        <v>1994</v>
      </c>
      <c r="B1382">
        <v>5</v>
      </c>
      <c r="C1382">
        <v>31</v>
      </c>
      <c r="D1382">
        <v>2</v>
      </c>
      <c r="E1382">
        <v>9</v>
      </c>
      <c r="F1382">
        <v>1</v>
      </c>
      <c r="G1382">
        <v>1</v>
      </c>
      <c r="O1382">
        <v>1994</v>
      </c>
      <c r="P1382">
        <v>5</v>
      </c>
      <c r="Q1382">
        <v>31</v>
      </c>
      <c r="R1382">
        <v>10</v>
      </c>
      <c r="S1382">
        <v>9</v>
      </c>
      <c r="T1382">
        <v>1</v>
      </c>
      <c r="U1382">
        <v>1</v>
      </c>
    </row>
    <row r="1383" spans="1:21">
      <c r="A1383">
        <v>1995</v>
      </c>
      <c r="B1383">
        <v>3</v>
      </c>
      <c r="C1383">
        <v>1</v>
      </c>
      <c r="D1383">
        <v>9</v>
      </c>
      <c r="E1383">
        <v>7</v>
      </c>
      <c r="F1383">
        <v>6</v>
      </c>
      <c r="G1383">
        <v>7</v>
      </c>
      <c r="O1383">
        <v>1995</v>
      </c>
      <c r="P1383">
        <v>3</v>
      </c>
      <c r="Q1383">
        <v>1</v>
      </c>
      <c r="S1383">
        <v>7</v>
      </c>
      <c r="T1383">
        <v>6</v>
      </c>
      <c r="U1383">
        <v>7</v>
      </c>
    </row>
    <row r="1384" spans="1:21">
      <c r="A1384">
        <v>1995</v>
      </c>
      <c r="B1384">
        <v>3</v>
      </c>
      <c r="C1384">
        <v>2</v>
      </c>
      <c r="D1384">
        <v>11</v>
      </c>
      <c r="E1384">
        <v>7</v>
      </c>
      <c r="F1384">
        <v>6</v>
      </c>
      <c r="G1384">
        <v>7</v>
      </c>
      <c r="O1384">
        <v>1995</v>
      </c>
      <c r="P1384">
        <v>3</v>
      </c>
      <c r="Q1384">
        <v>2</v>
      </c>
      <c r="S1384">
        <v>7</v>
      </c>
      <c r="T1384">
        <v>6</v>
      </c>
      <c r="U1384">
        <v>7</v>
      </c>
    </row>
    <row r="1385" spans="1:21">
      <c r="A1385">
        <v>1995</v>
      </c>
      <c r="B1385">
        <v>3</v>
      </c>
      <c r="C1385">
        <v>3</v>
      </c>
      <c r="D1385">
        <v>11</v>
      </c>
      <c r="E1385">
        <v>7</v>
      </c>
      <c r="F1385">
        <v>6</v>
      </c>
      <c r="G1385">
        <v>7</v>
      </c>
      <c r="O1385">
        <v>1995</v>
      </c>
      <c r="P1385">
        <v>3</v>
      </c>
      <c r="Q1385">
        <v>3</v>
      </c>
      <c r="S1385">
        <v>7</v>
      </c>
      <c r="T1385">
        <v>6</v>
      </c>
      <c r="U1385">
        <v>7</v>
      </c>
    </row>
    <row r="1386" spans="1:21">
      <c r="A1386">
        <v>1995</v>
      </c>
      <c r="B1386">
        <v>3</v>
      </c>
      <c r="C1386">
        <v>4</v>
      </c>
      <c r="D1386">
        <v>9</v>
      </c>
      <c r="E1386">
        <v>7</v>
      </c>
      <c r="F1386">
        <v>6</v>
      </c>
      <c r="G1386">
        <v>7</v>
      </c>
      <c r="O1386">
        <v>1995</v>
      </c>
      <c r="P1386">
        <v>3</v>
      </c>
      <c r="Q1386">
        <v>4</v>
      </c>
      <c r="S1386">
        <v>7</v>
      </c>
      <c r="T1386">
        <v>6</v>
      </c>
      <c r="U1386">
        <v>7</v>
      </c>
    </row>
    <row r="1387" spans="1:21">
      <c r="A1387">
        <v>1995</v>
      </c>
      <c r="B1387">
        <v>3</v>
      </c>
      <c r="C1387">
        <v>5</v>
      </c>
      <c r="D1387">
        <v>9</v>
      </c>
      <c r="E1387">
        <v>7</v>
      </c>
      <c r="F1387">
        <v>6</v>
      </c>
      <c r="G1387">
        <v>7</v>
      </c>
      <c r="O1387">
        <v>1995</v>
      </c>
      <c r="P1387">
        <v>3</v>
      </c>
      <c r="Q1387">
        <v>5</v>
      </c>
      <c r="S1387">
        <v>7</v>
      </c>
      <c r="T1387">
        <v>6</v>
      </c>
      <c r="U1387">
        <v>7</v>
      </c>
    </row>
    <row r="1388" spans="1:21">
      <c r="A1388">
        <v>1995</v>
      </c>
      <c r="B1388">
        <v>3</v>
      </c>
      <c r="C1388">
        <v>6</v>
      </c>
      <c r="D1388">
        <v>9</v>
      </c>
      <c r="E1388">
        <v>4</v>
      </c>
      <c r="F1388">
        <v>6</v>
      </c>
      <c r="G1388">
        <v>7</v>
      </c>
      <c r="O1388">
        <v>1995</v>
      </c>
      <c r="P1388">
        <v>3</v>
      </c>
      <c r="Q1388">
        <v>6</v>
      </c>
      <c r="S1388">
        <v>4</v>
      </c>
      <c r="T1388">
        <v>6</v>
      </c>
      <c r="U1388">
        <v>7</v>
      </c>
    </row>
    <row r="1389" spans="1:21">
      <c r="A1389">
        <v>1995</v>
      </c>
      <c r="B1389">
        <v>3</v>
      </c>
      <c r="C1389">
        <v>7</v>
      </c>
      <c r="D1389">
        <v>9</v>
      </c>
      <c r="E1389">
        <v>4</v>
      </c>
      <c r="F1389">
        <v>6</v>
      </c>
      <c r="G1389">
        <v>7</v>
      </c>
      <c r="O1389">
        <v>1995</v>
      </c>
      <c r="P1389">
        <v>3</v>
      </c>
      <c r="Q1389">
        <v>7</v>
      </c>
      <c r="S1389">
        <v>4</v>
      </c>
      <c r="T1389">
        <v>6</v>
      </c>
      <c r="U1389">
        <v>7</v>
      </c>
    </row>
    <row r="1390" spans="1:21">
      <c r="A1390">
        <v>1995</v>
      </c>
      <c r="B1390">
        <v>3</v>
      </c>
      <c r="C1390">
        <v>8</v>
      </c>
      <c r="D1390">
        <v>9</v>
      </c>
      <c r="E1390">
        <v>4</v>
      </c>
      <c r="F1390">
        <v>6</v>
      </c>
      <c r="G1390">
        <v>7</v>
      </c>
      <c r="O1390">
        <v>1995</v>
      </c>
      <c r="P1390">
        <v>3</v>
      </c>
      <c r="Q1390">
        <v>8</v>
      </c>
      <c r="R1390">
        <v>9</v>
      </c>
      <c r="S1390">
        <v>4</v>
      </c>
      <c r="T1390">
        <v>6</v>
      </c>
      <c r="U1390">
        <v>7</v>
      </c>
    </row>
    <row r="1391" spans="1:21">
      <c r="A1391">
        <v>1995</v>
      </c>
      <c r="B1391">
        <v>3</v>
      </c>
      <c r="C1391">
        <v>9</v>
      </c>
      <c r="D1391">
        <v>9</v>
      </c>
      <c r="E1391">
        <v>4</v>
      </c>
      <c r="F1391">
        <v>6</v>
      </c>
      <c r="G1391">
        <v>7</v>
      </c>
      <c r="O1391">
        <v>1995</v>
      </c>
      <c r="P1391">
        <v>3</v>
      </c>
      <c r="Q1391">
        <v>9</v>
      </c>
      <c r="R1391">
        <v>11</v>
      </c>
      <c r="S1391">
        <v>4</v>
      </c>
      <c r="T1391">
        <v>6</v>
      </c>
      <c r="U1391">
        <v>7</v>
      </c>
    </row>
    <row r="1392" spans="1:21">
      <c r="A1392">
        <v>1995</v>
      </c>
      <c r="B1392">
        <v>3</v>
      </c>
      <c r="C1392">
        <v>10</v>
      </c>
      <c r="D1392">
        <v>9</v>
      </c>
      <c r="E1392">
        <v>4</v>
      </c>
      <c r="F1392">
        <v>6</v>
      </c>
      <c r="G1392">
        <v>7</v>
      </c>
      <c r="O1392">
        <v>1995</v>
      </c>
      <c r="P1392">
        <v>3</v>
      </c>
      <c r="Q1392">
        <v>10</v>
      </c>
      <c r="R1392">
        <v>11</v>
      </c>
      <c r="S1392">
        <v>4</v>
      </c>
      <c r="T1392">
        <v>6</v>
      </c>
      <c r="U1392">
        <v>7</v>
      </c>
    </row>
    <row r="1393" spans="1:21">
      <c r="A1393">
        <v>1995</v>
      </c>
      <c r="B1393">
        <v>3</v>
      </c>
      <c r="C1393">
        <v>11</v>
      </c>
      <c r="D1393">
        <v>8</v>
      </c>
      <c r="E1393">
        <v>4</v>
      </c>
      <c r="F1393">
        <v>6</v>
      </c>
      <c r="G1393">
        <v>7</v>
      </c>
      <c r="O1393">
        <v>1995</v>
      </c>
      <c r="P1393">
        <v>3</v>
      </c>
      <c r="Q1393">
        <v>11</v>
      </c>
      <c r="R1393">
        <v>9</v>
      </c>
      <c r="S1393">
        <v>4</v>
      </c>
      <c r="T1393">
        <v>6</v>
      </c>
      <c r="U1393">
        <v>7</v>
      </c>
    </row>
    <row r="1394" spans="1:21">
      <c r="A1394">
        <v>1995</v>
      </c>
      <c r="B1394">
        <v>3</v>
      </c>
      <c r="C1394">
        <v>12</v>
      </c>
      <c r="D1394">
        <v>9</v>
      </c>
      <c r="E1394">
        <v>7</v>
      </c>
      <c r="F1394">
        <v>6</v>
      </c>
      <c r="G1394">
        <v>7</v>
      </c>
      <c r="O1394">
        <v>1995</v>
      </c>
      <c r="P1394">
        <v>3</v>
      </c>
      <c r="Q1394">
        <v>12</v>
      </c>
      <c r="R1394">
        <v>9</v>
      </c>
      <c r="S1394">
        <v>7</v>
      </c>
      <c r="T1394">
        <v>6</v>
      </c>
      <c r="U1394">
        <v>7</v>
      </c>
    </row>
    <row r="1395" spans="1:21">
      <c r="A1395">
        <v>1995</v>
      </c>
      <c r="B1395">
        <v>3</v>
      </c>
      <c r="C1395">
        <v>13</v>
      </c>
      <c r="D1395">
        <v>9</v>
      </c>
      <c r="E1395">
        <v>7</v>
      </c>
      <c r="F1395">
        <v>6</v>
      </c>
      <c r="G1395">
        <v>7</v>
      </c>
      <c r="O1395">
        <v>1995</v>
      </c>
      <c r="P1395">
        <v>3</v>
      </c>
      <c r="Q1395">
        <v>13</v>
      </c>
      <c r="R1395">
        <v>9</v>
      </c>
      <c r="S1395">
        <v>7</v>
      </c>
      <c r="T1395">
        <v>6</v>
      </c>
      <c r="U1395">
        <v>7</v>
      </c>
    </row>
    <row r="1396" spans="1:21">
      <c r="A1396">
        <v>1995</v>
      </c>
      <c r="B1396">
        <v>3</v>
      </c>
      <c r="C1396">
        <v>14</v>
      </c>
      <c r="D1396">
        <v>9</v>
      </c>
      <c r="E1396">
        <v>7</v>
      </c>
      <c r="F1396">
        <v>6</v>
      </c>
      <c r="G1396">
        <v>7</v>
      </c>
      <c r="O1396">
        <v>1995</v>
      </c>
      <c r="P1396">
        <v>3</v>
      </c>
      <c r="Q1396">
        <v>14</v>
      </c>
      <c r="R1396">
        <v>9</v>
      </c>
      <c r="S1396">
        <v>7</v>
      </c>
      <c r="T1396">
        <v>6</v>
      </c>
      <c r="U1396">
        <v>7</v>
      </c>
    </row>
    <row r="1397" spans="1:21">
      <c r="A1397">
        <v>1995</v>
      </c>
      <c r="B1397">
        <v>3</v>
      </c>
      <c r="C1397">
        <v>15</v>
      </c>
      <c r="D1397">
        <v>8</v>
      </c>
      <c r="E1397">
        <v>7</v>
      </c>
      <c r="F1397">
        <v>6</v>
      </c>
      <c r="G1397">
        <v>7</v>
      </c>
      <c r="O1397">
        <v>1995</v>
      </c>
      <c r="P1397">
        <v>3</v>
      </c>
      <c r="Q1397">
        <v>15</v>
      </c>
      <c r="R1397">
        <v>9</v>
      </c>
      <c r="S1397">
        <v>7</v>
      </c>
      <c r="T1397">
        <v>6</v>
      </c>
      <c r="U1397">
        <v>7</v>
      </c>
    </row>
    <row r="1398" spans="1:21">
      <c r="A1398">
        <v>1995</v>
      </c>
      <c r="B1398">
        <v>3</v>
      </c>
      <c r="C1398">
        <v>16</v>
      </c>
      <c r="D1398">
        <v>6</v>
      </c>
      <c r="E1398">
        <v>2</v>
      </c>
      <c r="F1398">
        <v>7</v>
      </c>
      <c r="G1398">
        <v>4</v>
      </c>
      <c r="O1398">
        <v>1995</v>
      </c>
      <c r="P1398">
        <v>3</v>
      </c>
      <c r="Q1398">
        <v>16</v>
      </c>
      <c r="R1398">
        <v>9</v>
      </c>
      <c r="S1398">
        <v>2</v>
      </c>
      <c r="T1398">
        <v>7</v>
      </c>
      <c r="U1398">
        <v>4</v>
      </c>
    </row>
    <row r="1399" spans="1:21">
      <c r="A1399">
        <v>1995</v>
      </c>
      <c r="B1399">
        <v>3</v>
      </c>
      <c r="C1399">
        <v>17</v>
      </c>
      <c r="D1399">
        <v>6</v>
      </c>
      <c r="E1399">
        <v>3</v>
      </c>
      <c r="F1399">
        <v>7</v>
      </c>
      <c r="G1399">
        <v>4</v>
      </c>
      <c r="O1399">
        <v>1995</v>
      </c>
      <c r="P1399">
        <v>3</v>
      </c>
      <c r="Q1399">
        <v>17</v>
      </c>
      <c r="R1399">
        <v>9</v>
      </c>
      <c r="S1399">
        <v>3</v>
      </c>
      <c r="T1399">
        <v>7</v>
      </c>
      <c r="U1399">
        <v>4</v>
      </c>
    </row>
    <row r="1400" spans="1:21">
      <c r="A1400">
        <v>1995</v>
      </c>
      <c r="B1400">
        <v>3</v>
      </c>
      <c r="C1400">
        <v>18</v>
      </c>
      <c r="D1400">
        <v>6</v>
      </c>
      <c r="E1400">
        <v>8</v>
      </c>
      <c r="F1400">
        <v>5</v>
      </c>
      <c r="G1400">
        <v>4</v>
      </c>
      <c r="O1400">
        <v>1995</v>
      </c>
      <c r="P1400">
        <v>3</v>
      </c>
      <c r="Q1400">
        <v>18</v>
      </c>
      <c r="R1400">
        <v>8</v>
      </c>
      <c r="S1400">
        <v>8</v>
      </c>
      <c r="T1400">
        <v>5</v>
      </c>
      <c r="U1400">
        <v>4</v>
      </c>
    </row>
    <row r="1401" spans="1:21">
      <c r="A1401">
        <v>1995</v>
      </c>
      <c r="B1401">
        <v>3</v>
      </c>
      <c r="C1401">
        <v>19</v>
      </c>
      <c r="D1401">
        <v>6</v>
      </c>
      <c r="E1401">
        <v>8</v>
      </c>
      <c r="F1401">
        <v>5</v>
      </c>
      <c r="G1401">
        <v>4</v>
      </c>
      <c r="O1401">
        <v>1995</v>
      </c>
      <c r="P1401">
        <v>3</v>
      </c>
      <c r="Q1401">
        <v>19</v>
      </c>
      <c r="R1401">
        <v>9</v>
      </c>
      <c r="S1401">
        <v>8</v>
      </c>
      <c r="T1401">
        <v>5</v>
      </c>
      <c r="U1401">
        <v>4</v>
      </c>
    </row>
    <row r="1402" spans="1:21">
      <c r="A1402">
        <v>1995</v>
      </c>
      <c r="B1402">
        <v>3</v>
      </c>
      <c r="C1402">
        <v>20</v>
      </c>
      <c r="D1402">
        <v>6</v>
      </c>
      <c r="E1402">
        <v>3</v>
      </c>
      <c r="F1402">
        <v>5</v>
      </c>
      <c r="G1402">
        <v>4</v>
      </c>
      <c r="O1402">
        <v>1995</v>
      </c>
      <c r="P1402">
        <v>3</v>
      </c>
      <c r="Q1402">
        <v>20</v>
      </c>
      <c r="R1402">
        <v>9</v>
      </c>
      <c r="S1402">
        <v>3</v>
      </c>
      <c r="T1402">
        <v>5</v>
      </c>
      <c r="U1402">
        <v>4</v>
      </c>
    </row>
    <row r="1403" spans="1:21">
      <c r="A1403">
        <v>1995</v>
      </c>
      <c r="B1403">
        <v>3</v>
      </c>
      <c r="C1403">
        <v>21</v>
      </c>
      <c r="D1403">
        <v>6</v>
      </c>
      <c r="E1403">
        <v>3</v>
      </c>
      <c r="F1403">
        <v>6</v>
      </c>
      <c r="G1403">
        <v>4</v>
      </c>
      <c r="O1403">
        <v>1995</v>
      </c>
      <c r="P1403">
        <v>3</v>
      </c>
      <c r="Q1403">
        <v>21</v>
      </c>
      <c r="R1403">
        <v>9</v>
      </c>
      <c r="S1403">
        <v>3</v>
      </c>
      <c r="T1403">
        <v>6</v>
      </c>
      <c r="U1403">
        <v>4</v>
      </c>
    </row>
    <row r="1404" spans="1:21">
      <c r="A1404">
        <v>1995</v>
      </c>
      <c r="B1404">
        <v>3</v>
      </c>
      <c r="C1404">
        <v>22</v>
      </c>
      <c r="D1404">
        <v>8</v>
      </c>
      <c r="E1404">
        <v>3</v>
      </c>
      <c r="F1404">
        <v>6</v>
      </c>
      <c r="G1404">
        <v>4</v>
      </c>
      <c r="O1404">
        <v>1995</v>
      </c>
      <c r="P1404">
        <v>3</v>
      </c>
      <c r="Q1404">
        <v>22</v>
      </c>
      <c r="R1404">
        <v>8</v>
      </c>
      <c r="S1404">
        <v>3</v>
      </c>
      <c r="T1404">
        <v>6</v>
      </c>
      <c r="U1404">
        <v>4</v>
      </c>
    </row>
    <row r="1405" spans="1:21">
      <c r="A1405">
        <v>1995</v>
      </c>
      <c r="B1405">
        <v>3</v>
      </c>
      <c r="C1405">
        <v>23</v>
      </c>
      <c r="D1405">
        <v>8</v>
      </c>
      <c r="E1405">
        <v>2</v>
      </c>
      <c r="F1405">
        <v>7</v>
      </c>
      <c r="G1405">
        <v>4</v>
      </c>
      <c r="O1405">
        <v>1995</v>
      </c>
      <c r="P1405">
        <v>3</v>
      </c>
      <c r="Q1405">
        <v>23</v>
      </c>
      <c r="R1405">
        <v>6</v>
      </c>
      <c r="S1405">
        <v>2</v>
      </c>
      <c r="T1405">
        <v>7</v>
      </c>
      <c r="U1405">
        <v>4</v>
      </c>
    </row>
    <row r="1406" spans="1:21">
      <c r="A1406">
        <v>1995</v>
      </c>
      <c r="B1406">
        <v>3</v>
      </c>
      <c r="C1406">
        <v>24</v>
      </c>
      <c r="D1406">
        <v>7</v>
      </c>
      <c r="E1406">
        <v>2</v>
      </c>
      <c r="F1406">
        <v>7</v>
      </c>
      <c r="G1406">
        <v>4</v>
      </c>
      <c r="O1406">
        <v>1995</v>
      </c>
      <c r="P1406">
        <v>3</v>
      </c>
      <c r="Q1406">
        <v>24</v>
      </c>
      <c r="R1406">
        <v>6</v>
      </c>
      <c r="S1406">
        <v>2</v>
      </c>
      <c r="T1406">
        <v>7</v>
      </c>
      <c r="U1406">
        <v>4</v>
      </c>
    </row>
    <row r="1407" spans="1:21">
      <c r="A1407">
        <v>1995</v>
      </c>
      <c r="B1407">
        <v>3</v>
      </c>
      <c r="C1407">
        <v>25</v>
      </c>
      <c r="D1407">
        <v>3</v>
      </c>
      <c r="E1407">
        <v>3</v>
      </c>
      <c r="F1407">
        <v>7</v>
      </c>
      <c r="G1407">
        <v>4</v>
      </c>
      <c r="O1407">
        <v>1995</v>
      </c>
      <c r="P1407">
        <v>3</v>
      </c>
      <c r="Q1407">
        <v>25</v>
      </c>
      <c r="R1407">
        <v>6</v>
      </c>
      <c r="S1407">
        <v>3</v>
      </c>
      <c r="T1407">
        <v>7</v>
      </c>
      <c r="U1407">
        <v>4</v>
      </c>
    </row>
    <row r="1408" spans="1:21">
      <c r="A1408">
        <v>1995</v>
      </c>
      <c r="B1408">
        <v>3</v>
      </c>
      <c r="C1408">
        <v>26</v>
      </c>
      <c r="D1408">
        <v>3</v>
      </c>
      <c r="E1408">
        <v>1</v>
      </c>
      <c r="F1408">
        <v>5</v>
      </c>
      <c r="G1408">
        <v>4</v>
      </c>
      <c r="O1408">
        <v>1995</v>
      </c>
      <c r="P1408">
        <v>3</v>
      </c>
      <c r="Q1408">
        <v>26</v>
      </c>
      <c r="R1408">
        <v>6</v>
      </c>
      <c r="S1408">
        <v>1</v>
      </c>
      <c r="T1408">
        <v>5</v>
      </c>
      <c r="U1408">
        <v>4</v>
      </c>
    </row>
    <row r="1409" spans="1:21">
      <c r="A1409">
        <v>1995</v>
      </c>
      <c r="B1409">
        <v>3</v>
      </c>
      <c r="C1409">
        <v>27</v>
      </c>
      <c r="D1409">
        <v>8</v>
      </c>
      <c r="E1409">
        <v>1</v>
      </c>
      <c r="F1409">
        <v>9</v>
      </c>
      <c r="G1409">
        <v>4</v>
      </c>
      <c r="O1409">
        <v>1995</v>
      </c>
      <c r="P1409">
        <v>3</v>
      </c>
      <c r="Q1409">
        <v>27</v>
      </c>
      <c r="R1409">
        <v>6</v>
      </c>
      <c r="S1409">
        <v>1</v>
      </c>
      <c r="T1409">
        <v>9</v>
      </c>
      <c r="U1409">
        <v>4</v>
      </c>
    </row>
    <row r="1410" spans="1:21">
      <c r="A1410">
        <v>1995</v>
      </c>
      <c r="B1410">
        <v>3</v>
      </c>
      <c r="C1410">
        <v>28</v>
      </c>
      <c r="D1410">
        <v>9</v>
      </c>
      <c r="E1410">
        <v>1</v>
      </c>
      <c r="F1410">
        <v>9</v>
      </c>
      <c r="G1410">
        <v>6</v>
      </c>
      <c r="O1410">
        <v>1995</v>
      </c>
      <c r="P1410">
        <v>3</v>
      </c>
      <c r="Q1410">
        <v>28</v>
      </c>
      <c r="R1410">
        <v>6</v>
      </c>
      <c r="S1410">
        <v>1</v>
      </c>
      <c r="T1410">
        <v>9</v>
      </c>
      <c r="U1410">
        <v>6</v>
      </c>
    </row>
    <row r="1411" spans="1:21">
      <c r="A1411">
        <v>1995</v>
      </c>
      <c r="B1411">
        <v>3</v>
      </c>
      <c r="C1411">
        <v>29</v>
      </c>
      <c r="D1411">
        <v>8</v>
      </c>
      <c r="E1411">
        <v>1</v>
      </c>
      <c r="F1411">
        <v>9</v>
      </c>
      <c r="G1411">
        <v>6</v>
      </c>
      <c r="O1411">
        <v>1995</v>
      </c>
      <c r="P1411">
        <v>3</v>
      </c>
      <c r="Q1411">
        <v>29</v>
      </c>
      <c r="R1411">
        <v>8</v>
      </c>
      <c r="S1411">
        <v>1</v>
      </c>
      <c r="T1411">
        <v>9</v>
      </c>
      <c r="U1411">
        <v>6</v>
      </c>
    </row>
    <row r="1412" spans="1:21">
      <c r="A1412">
        <v>1995</v>
      </c>
      <c r="B1412">
        <v>3</v>
      </c>
      <c r="C1412">
        <v>30</v>
      </c>
      <c r="D1412">
        <v>6</v>
      </c>
      <c r="E1412">
        <v>1</v>
      </c>
      <c r="F1412">
        <v>5</v>
      </c>
      <c r="G1412">
        <v>9</v>
      </c>
      <c r="O1412">
        <v>1995</v>
      </c>
      <c r="P1412">
        <v>3</v>
      </c>
      <c r="Q1412">
        <v>30</v>
      </c>
      <c r="R1412">
        <v>8</v>
      </c>
      <c r="S1412">
        <v>1</v>
      </c>
      <c r="T1412">
        <v>5</v>
      </c>
      <c r="U1412">
        <v>9</v>
      </c>
    </row>
    <row r="1413" spans="1:21">
      <c r="A1413">
        <v>1995</v>
      </c>
      <c r="B1413">
        <v>3</v>
      </c>
      <c r="C1413">
        <v>31</v>
      </c>
      <c r="D1413">
        <v>6</v>
      </c>
      <c r="E1413">
        <v>1</v>
      </c>
      <c r="F1413">
        <v>5</v>
      </c>
      <c r="G1413">
        <v>9</v>
      </c>
      <c r="O1413">
        <v>1995</v>
      </c>
      <c r="P1413">
        <v>3</v>
      </c>
      <c r="Q1413">
        <v>31</v>
      </c>
      <c r="R1413">
        <v>7</v>
      </c>
      <c r="S1413">
        <v>1</v>
      </c>
      <c r="T1413">
        <v>5</v>
      </c>
      <c r="U1413">
        <v>9</v>
      </c>
    </row>
    <row r="1414" spans="1:21">
      <c r="A1414">
        <v>1995</v>
      </c>
      <c r="B1414">
        <v>4</v>
      </c>
      <c r="C1414">
        <v>1</v>
      </c>
      <c r="D1414">
        <v>6</v>
      </c>
      <c r="E1414">
        <v>8</v>
      </c>
      <c r="F1414">
        <v>5</v>
      </c>
      <c r="G1414">
        <v>9</v>
      </c>
      <c r="O1414">
        <v>1995</v>
      </c>
      <c r="P1414">
        <v>4</v>
      </c>
      <c r="Q1414">
        <v>1</v>
      </c>
      <c r="R1414">
        <v>3</v>
      </c>
      <c r="S1414">
        <v>8</v>
      </c>
      <c r="T1414">
        <v>5</v>
      </c>
      <c r="U1414">
        <v>9</v>
      </c>
    </row>
    <row r="1415" spans="1:21">
      <c r="A1415">
        <v>1995</v>
      </c>
      <c r="B1415">
        <v>4</v>
      </c>
      <c r="C1415">
        <v>2</v>
      </c>
      <c r="D1415">
        <v>6</v>
      </c>
      <c r="E1415">
        <v>8</v>
      </c>
      <c r="F1415">
        <v>3</v>
      </c>
      <c r="G1415">
        <v>9</v>
      </c>
      <c r="O1415">
        <v>1995</v>
      </c>
      <c r="P1415">
        <v>4</v>
      </c>
      <c r="Q1415">
        <v>2</v>
      </c>
      <c r="R1415">
        <v>3</v>
      </c>
      <c r="S1415">
        <v>8</v>
      </c>
      <c r="T1415">
        <v>3</v>
      </c>
      <c r="U1415">
        <v>9</v>
      </c>
    </row>
    <row r="1416" spans="1:21">
      <c r="A1416">
        <v>1995</v>
      </c>
      <c r="B1416">
        <v>4</v>
      </c>
      <c r="C1416">
        <v>3</v>
      </c>
      <c r="D1416">
        <v>6</v>
      </c>
      <c r="E1416">
        <v>8</v>
      </c>
      <c r="F1416">
        <v>5</v>
      </c>
      <c r="G1416">
        <v>4</v>
      </c>
      <c r="O1416">
        <v>1995</v>
      </c>
      <c r="P1416">
        <v>4</v>
      </c>
      <c r="Q1416">
        <v>3</v>
      </c>
      <c r="R1416">
        <v>8</v>
      </c>
      <c r="S1416">
        <v>8</v>
      </c>
      <c r="T1416">
        <v>5</v>
      </c>
      <c r="U1416">
        <v>4</v>
      </c>
    </row>
    <row r="1417" spans="1:21">
      <c r="A1417">
        <v>1995</v>
      </c>
      <c r="B1417">
        <v>4</v>
      </c>
      <c r="C1417">
        <v>4</v>
      </c>
      <c r="D1417">
        <v>6</v>
      </c>
      <c r="E1417">
        <v>1</v>
      </c>
      <c r="F1417">
        <v>5</v>
      </c>
      <c r="G1417">
        <v>4</v>
      </c>
      <c r="O1417">
        <v>1995</v>
      </c>
      <c r="P1417">
        <v>4</v>
      </c>
      <c r="Q1417">
        <v>4</v>
      </c>
      <c r="R1417">
        <v>9</v>
      </c>
      <c r="S1417">
        <v>1</v>
      </c>
      <c r="T1417">
        <v>5</v>
      </c>
      <c r="U1417">
        <v>4</v>
      </c>
    </row>
    <row r="1418" spans="1:21">
      <c r="A1418">
        <v>1995</v>
      </c>
      <c r="B1418">
        <v>4</v>
      </c>
      <c r="C1418">
        <v>5</v>
      </c>
      <c r="D1418">
        <v>1</v>
      </c>
      <c r="E1418">
        <v>1</v>
      </c>
      <c r="F1418">
        <v>5</v>
      </c>
      <c r="G1418">
        <v>4</v>
      </c>
      <c r="O1418">
        <v>1995</v>
      </c>
      <c r="P1418">
        <v>4</v>
      </c>
      <c r="Q1418">
        <v>5</v>
      </c>
      <c r="R1418">
        <v>8</v>
      </c>
      <c r="S1418">
        <v>1</v>
      </c>
      <c r="T1418">
        <v>5</v>
      </c>
      <c r="U1418">
        <v>4</v>
      </c>
    </row>
    <row r="1419" spans="1:21">
      <c r="A1419">
        <v>1995</v>
      </c>
      <c r="B1419">
        <v>4</v>
      </c>
      <c r="C1419">
        <v>6</v>
      </c>
      <c r="D1419">
        <v>7</v>
      </c>
      <c r="E1419">
        <v>1</v>
      </c>
      <c r="F1419">
        <v>5</v>
      </c>
      <c r="G1419">
        <v>4</v>
      </c>
      <c r="O1419">
        <v>1995</v>
      </c>
      <c r="P1419">
        <v>4</v>
      </c>
      <c r="Q1419">
        <v>6</v>
      </c>
      <c r="R1419">
        <v>6</v>
      </c>
      <c r="S1419">
        <v>1</v>
      </c>
      <c r="T1419">
        <v>5</v>
      </c>
      <c r="U1419">
        <v>4</v>
      </c>
    </row>
    <row r="1420" spans="1:21">
      <c r="A1420">
        <v>1995</v>
      </c>
      <c r="B1420">
        <v>4</v>
      </c>
      <c r="C1420">
        <v>7</v>
      </c>
      <c r="D1420">
        <v>1</v>
      </c>
      <c r="E1420">
        <v>1</v>
      </c>
      <c r="F1420">
        <v>9</v>
      </c>
      <c r="G1420">
        <v>4</v>
      </c>
      <c r="O1420">
        <v>1995</v>
      </c>
      <c r="P1420">
        <v>4</v>
      </c>
      <c r="Q1420">
        <v>7</v>
      </c>
      <c r="R1420">
        <v>6</v>
      </c>
      <c r="S1420">
        <v>1</v>
      </c>
      <c r="T1420">
        <v>9</v>
      </c>
      <c r="U1420">
        <v>4</v>
      </c>
    </row>
    <row r="1421" spans="1:21">
      <c r="A1421">
        <v>1995</v>
      </c>
      <c r="B1421">
        <v>4</v>
      </c>
      <c r="C1421">
        <v>8</v>
      </c>
      <c r="D1421">
        <v>1</v>
      </c>
      <c r="E1421">
        <v>3</v>
      </c>
      <c r="F1421">
        <v>5</v>
      </c>
      <c r="G1421">
        <v>6</v>
      </c>
      <c r="O1421">
        <v>1995</v>
      </c>
      <c r="P1421">
        <v>4</v>
      </c>
      <c r="Q1421">
        <v>8</v>
      </c>
      <c r="R1421">
        <v>6</v>
      </c>
      <c r="S1421">
        <v>3</v>
      </c>
      <c r="T1421">
        <v>5</v>
      </c>
      <c r="U1421">
        <v>6</v>
      </c>
    </row>
    <row r="1422" spans="1:21">
      <c r="A1422">
        <v>1995</v>
      </c>
      <c r="B1422">
        <v>4</v>
      </c>
      <c r="C1422">
        <v>9</v>
      </c>
      <c r="D1422">
        <v>6</v>
      </c>
      <c r="E1422">
        <v>3</v>
      </c>
      <c r="F1422">
        <v>5</v>
      </c>
      <c r="G1422">
        <v>6</v>
      </c>
      <c r="O1422">
        <v>1995</v>
      </c>
      <c r="P1422">
        <v>4</v>
      </c>
      <c r="Q1422">
        <v>9</v>
      </c>
      <c r="R1422">
        <v>6</v>
      </c>
      <c r="S1422">
        <v>3</v>
      </c>
      <c r="T1422">
        <v>5</v>
      </c>
      <c r="U1422">
        <v>6</v>
      </c>
    </row>
    <row r="1423" spans="1:21">
      <c r="A1423">
        <v>1995</v>
      </c>
      <c r="B1423">
        <v>4</v>
      </c>
      <c r="C1423">
        <v>10</v>
      </c>
      <c r="D1423">
        <v>7</v>
      </c>
      <c r="E1423">
        <v>3</v>
      </c>
      <c r="F1423">
        <v>7</v>
      </c>
      <c r="G1423">
        <v>6</v>
      </c>
      <c r="O1423">
        <v>1995</v>
      </c>
      <c r="P1423">
        <v>4</v>
      </c>
      <c r="Q1423">
        <v>10</v>
      </c>
      <c r="R1423">
        <v>6</v>
      </c>
      <c r="S1423">
        <v>3</v>
      </c>
      <c r="T1423">
        <v>7</v>
      </c>
      <c r="U1423">
        <v>6</v>
      </c>
    </row>
    <row r="1424" spans="1:21">
      <c r="A1424">
        <v>1995</v>
      </c>
      <c r="B1424">
        <v>4</v>
      </c>
      <c r="C1424">
        <v>11</v>
      </c>
      <c r="D1424">
        <v>7</v>
      </c>
      <c r="E1424">
        <v>3</v>
      </c>
      <c r="F1424">
        <v>3</v>
      </c>
      <c r="G1424">
        <v>6</v>
      </c>
      <c r="O1424">
        <v>1995</v>
      </c>
      <c r="P1424">
        <v>4</v>
      </c>
      <c r="Q1424">
        <v>11</v>
      </c>
      <c r="R1424">
        <v>6</v>
      </c>
      <c r="S1424">
        <v>3</v>
      </c>
      <c r="T1424">
        <v>3</v>
      </c>
      <c r="U1424">
        <v>6</v>
      </c>
    </row>
    <row r="1425" spans="1:21">
      <c r="A1425">
        <v>1995</v>
      </c>
      <c r="B1425">
        <v>4</v>
      </c>
      <c r="C1425">
        <v>12</v>
      </c>
      <c r="D1425">
        <v>7</v>
      </c>
      <c r="E1425">
        <v>8</v>
      </c>
      <c r="F1425">
        <v>3</v>
      </c>
      <c r="G1425">
        <v>6</v>
      </c>
      <c r="O1425">
        <v>1995</v>
      </c>
      <c r="P1425">
        <v>4</v>
      </c>
      <c r="Q1425">
        <v>12</v>
      </c>
      <c r="R1425">
        <v>1</v>
      </c>
      <c r="S1425">
        <v>8</v>
      </c>
      <c r="T1425">
        <v>3</v>
      </c>
      <c r="U1425">
        <v>6</v>
      </c>
    </row>
    <row r="1426" spans="1:21">
      <c r="A1426">
        <v>1995</v>
      </c>
      <c r="B1426">
        <v>4</v>
      </c>
      <c r="C1426">
        <v>13</v>
      </c>
      <c r="D1426">
        <v>7</v>
      </c>
      <c r="E1426">
        <v>8</v>
      </c>
      <c r="F1426">
        <v>5</v>
      </c>
      <c r="G1426">
        <v>6</v>
      </c>
      <c r="O1426">
        <v>1995</v>
      </c>
      <c r="P1426">
        <v>4</v>
      </c>
      <c r="Q1426">
        <v>13</v>
      </c>
      <c r="R1426">
        <v>7</v>
      </c>
      <c r="S1426">
        <v>8</v>
      </c>
      <c r="T1426">
        <v>5</v>
      </c>
      <c r="U1426">
        <v>6</v>
      </c>
    </row>
    <row r="1427" spans="1:21">
      <c r="A1427">
        <v>1995</v>
      </c>
      <c r="B1427">
        <v>4</v>
      </c>
      <c r="C1427">
        <v>14</v>
      </c>
      <c r="D1427">
        <v>7</v>
      </c>
      <c r="E1427">
        <v>1</v>
      </c>
      <c r="F1427">
        <v>2</v>
      </c>
      <c r="G1427">
        <v>6</v>
      </c>
      <c r="O1427">
        <v>1995</v>
      </c>
      <c r="P1427">
        <v>4</v>
      </c>
      <c r="Q1427">
        <v>14</v>
      </c>
      <c r="R1427">
        <v>1</v>
      </c>
      <c r="S1427">
        <v>1</v>
      </c>
      <c r="T1427">
        <v>2</v>
      </c>
      <c r="U1427">
        <v>6</v>
      </c>
    </row>
    <row r="1428" spans="1:21">
      <c r="A1428">
        <v>1995</v>
      </c>
      <c r="B1428">
        <v>4</v>
      </c>
      <c r="C1428">
        <v>15</v>
      </c>
      <c r="D1428">
        <v>1</v>
      </c>
      <c r="E1428">
        <v>1</v>
      </c>
      <c r="F1428">
        <v>9</v>
      </c>
      <c r="G1428">
        <v>6</v>
      </c>
      <c r="O1428">
        <v>1995</v>
      </c>
      <c r="P1428">
        <v>4</v>
      </c>
      <c r="Q1428">
        <v>15</v>
      </c>
      <c r="R1428">
        <v>1</v>
      </c>
      <c r="S1428">
        <v>1</v>
      </c>
      <c r="T1428">
        <v>9</v>
      </c>
      <c r="U1428">
        <v>6</v>
      </c>
    </row>
    <row r="1429" spans="1:21">
      <c r="A1429">
        <v>1995</v>
      </c>
      <c r="B1429">
        <v>4</v>
      </c>
      <c r="C1429">
        <v>16</v>
      </c>
      <c r="D1429">
        <v>1</v>
      </c>
      <c r="E1429">
        <v>6</v>
      </c>
      <c r="F1429">
        <v>9</v>
      </c>
      <c r="G1429">
        <v>6</v>
      </c>
      <c r="O1429">
        <v>1995</v>
      </c>
      <c r="P1429">
        <v>4</v>
      </c>
      <c r="Q1429">
        <v>16</v>
      </c>
      <c r="R1429">
        <v>6</v>
      </c>
      <c r="S1429">
        <v>6</v>
      </c>
      <c r="T1429">
        <v>9</v>
      </c>
      <c r="U1429">
        <v>6</v>
      </c>
    </row>
    <row r="1430" spans="1:21">
      <c r="A1430">
        <v>1995</v>
      </c>
      <c r="B1430">
        <v>4</v>
      </c>
      <c r="C1430">
        <v>17</v>
      </c>
      <c r="D1430">
        <v>1</v>
      </c>
      <c r="E1430">
        <v>6</v>
      </c>
      <c r="F1430">
        <v>9</v>
      </c>
      <c r="G1430">
        <v>6</v>
      </c>
      <c r="O1430">
        <v>1995</v>
      </c>
      <c r="P1430">
        <v>4</v>
      </c>
      <c r="Q1430">
        <v>17</v>
      </c>
      <c r="R1430">
        <v>7</v>
      </c>
      <c r="S1430">
        <v>6</v>
      </c>
      <c r="T1430">
        <v>9</v>
      </c>
      <c r="U1430">
        <v>6</v>
      </c>
    </row>
    <row r="1431" spans="1:21">
      <c r="A1431">
        <v>1995</v>
      </c>
      <c r="B1431">
        <v>4</v>
      </c>
      <c r="C1431">
        <v>18</v>
      </c>
      <c r="D1431">
        <v>4</v>
      </c>
      <c r="E1431">
        <v>8</v>
      </c>
      <c r="F1431">
        <v>9</v>
      </c>
      <c r="G1431">
        <v>6</v>
      </c>
      <c r="O1431">
        <v>1995</v>
      </c>
      <c r="P1431">
        <v>4</v>
      </c>
      <c r="Q1431">
        <v>18</v>
      </c>
      <c r="R1431">
        <v>7</v>
      </c>
      <c r="S1431">
        <v>8</v>
      </c>
      <c r="T1431">
        <v>9</v>
      </c>
      <c r="U1431">
        <v>6</v>
      </c>
    </row>
    <row r="1432" spans="1:21">
      <c r="A1432">
        <v>1995</v>
      </c>
      <c r="B1432">
        <v>4</v>
      </c>
      <c r="C1432">
        <v>19</v>
      </c>
      <c r="D1432">
        <v>4</v>
      </c>
      <c r="E1432">
        <v>8</v>
      </c>
      <c r="F1432">
        <v>9</v>
      </c>
      <c r="G1432">
        <v>6</v>
      </c>
      <c r="O1432">
        <v>1995</v>
      </c>
      <c r="P1432">
        <v>4</v>
      </c>
      <c r="Q1432">
        <v>19</v>
      </c>
      <c r="R1432">
        <v>7</v>
      </c>
      <c r="S1432">
        <v>8</v>
      </c>
      <c r="T1432">
        <v>9</v>
      </c>
      <c r="U1432">
        <v>6</v>
      </c>
    </row>
    <row r="1433" spans="1:21">
      <c r="A1433">
        <v>1995</v>
      </c>
      <c r="B1433">
        <v>4</v>
      </c>
      <c r="C1433">
        <v>20</v>
      </c>
      <c r="D1433">
        <v>7</v>
      </c>
      <c r="E1433">
        <v>8</v>
      </c>
      <c r="F1433">
        <v>7</v>
      </c>
      <c r="G1433">
        <v>6</v>
      </c>
      <c r="O1433">
        <v>1995</v>
      </c>
      <c r="P1433">
        <v>4</v>
      </c>
      <c r="Q1433">
        <v>20</v>
      </c>
      <c r="R1433">
        <v>7</v>
      </c>
      <c r="S1433">
        <v>8</v>
      </c>
      <c r="T1433">
        <v>7</v>
      </c>
      <c r="U1433">
        <v>6</v>
      </c>
    </row>
    <row r="1434" spans="1:21">
      <c r="A1434">
        <v>1995</v>
      </c>
      <c r="B1434">
        <v>4</v>
      </c>
      <c r="C1434">
        <v>21</v>
      </c>
      <c r="D1434">
        <v>7</v>
      </c>
      <c r="E1434">
        <v>8</v>
      </c>
      <c r="F1434">
        <v>9</v>
      </c>
      <c r="G1434">
        <v>6</v>
      </c>
      <c r="O1434">
        <v>1995</v>
      </c>
      <c r="P1434">
        <v>4</v>
      </c>
      <c r="Q1434">
        <v>21</v>
      </c>
      <c r="R1434">
        <v>7</v>
      </c>
      <c r="S1434">
        <v>8</v>
      </c>
      <c r="T1434">
        <v>9</v>
      </c>
      <c r="U1434">
        <v>6</v>
      </c>
    </row>
    <row r="1435" spans="1:21">
      <c r="A1435">
        <v>1995</v>
      </c>
      <c r="B1435">
        <v>4</v>
      </c>
      <c r="C1435">
        <v>22</v>
      </c>
      <c r="D1435">
        <v>3</v>
      </c>
      <c r="E1435">
        <v>8</v>
      </c>
      <c r="F1435">
        <v>9</v>
      </c>
      <c r="G1435">
        <v>3</v>
      </c>
      <c r="O1435">
        <v>1995</v>
      </c>
      <c r="P1435">
        <v>4</v>
      </c>
      <c r="Q1435">
        <v>22</v>
      </c>
      <c r="R1435">
        <v>1</v>
      </c>
      <c r="S1435">
        <v>8</v>
      </c>
      <c r="T1435">
        <v>9</v>
      </c>
      <c r="U1435">
        <v>3</v>
      </c>
    </row>
    <row r="1436" spans="1:21">
      <c r="A1436">
        <v>1995</v>
      </c>
      <c r="B1436">
        <v>4</v>
      </c>
      <c r="C1436">
        <v>23</v>
      </c>
      <c r="D1436">
        <v>8</v>
      </c>
      <c r="E1436">
        <v>6</v>
      </c>
      <c r="F1436">
        <v>2</v>
      </c>
      <c r="G1436">
        <v>3</v>
      </c>
      <c r="O1436">
        <v>1995</v>
      </c>
      <c r="P1436">
        <v>4</v>
      </c>
      <c r="Q1436">
        <v>23</v>
      </c>
      <c r="R1436">
        <v>1</v>
      </c>
      <c r="S1436">
        <v>6</v>
      </c>
      <c r="T1436">
        <v>2</v>
      </c>
      <c r="U1436">
        <v>3</v>
      </c>
    </row>
    <row r="1437" spans="1:21">
      <c r="A1437">
        <v>1995</v>
      </c>
      <c r="B1437">
        <v>4</v>
      </c>
      <c r="C1437">
        <v>24</v>
      </c>
      <c r="D1437">
        <v>1</v>
      </c>
      <c r="E1437">
        <v>6</v>
      </c>
      <c r="F1437">
        <v>9</v>
      </c>
      <c r="G1437">
        <v>3</v>
      </c>
      <c r="O1437">
        <v>1995</v>
      </c>
      <c r="P1437">
        <v>4</v>
      </c>
      <c r="Q1437">
        <v>24</v>
      </c>
      <c r="R1437">
        <v>1</v>
      </c>
      <c r="S1437">
        <v>6</v>
      </c>
      <c r="T1437">
        <v>9</v>
      </c>
      <c r="U1437">
        <v>3</v>
      </c>
    </row>
    <row r="1438" spans="1:21">
      <c r="A1438">
        <v>1995</v>
      </c>
      <c r="B1438">
        <v>4</v>
      </c>
      <c r="C1438">
        <v>25</v>
      </c>
      <c r="D1438">
        <v>4</v>
      </c>
      <c r="E1438">
        <v>1</v>
      </c>
      <c r="F1438">
        <v>9</v>
      </c>
      <c r="G1438">
        <v>3</v>
      </c>
      <c r="O1438">
        <v>1995</v>
      </c>
      <c r="P1438">
        <v>4</v>
      </c>
      <c r="Q1438">
        <v>25</v>
      </c>
      <c r="R1438">
        <v>4</v>
      </c>
      <c r="S1438">
        <v>1</v>
      </c>
      <c r="T1438">
        <v>9</v>
      </c>
      <c r="U1438">
        <v>3</v>
      </c>
    </row>
    <row r="1439" spans="1:21">
      <c r="A1439">
        <v>1995</v>
      </c>
      <c r="B1439">
        <v>4</v>
      </c>
      <c r="C1439">
        <v>26</v>
      </c>
      <c r="D1439">
        <v>4</v>
      </c>
      <c r="E1439">
        <v>8</v>
      </c>
      <c r="F1439">
        <v>9</v>
      </c>
      <c r="G1439">
        <v>3</v>
      </c>
      <c r="O1439">
        <v>1995</v>
      </c>
      <c r="P1439">
        <v>4</v>
      </c>
      <c r="Q1439">
        <v>26</v>
      </c>
      <c r="R1439">
        <v>4</v>
      </c>
      <c r="S1439">
        <v>8</v>
      </c>
      <c r="T1439">
        <v>9</v>
      </c>
      <c r="U1439">
        <v>3</v>
      </c>
    </row>
    <row r="1440" spans="1:21">
      <c r="A1440">
        <v>1995</v>
      </c>
      <c r="B1440">
        <v>4</v>
      </c>
      <c r="C1440">
        <v>27</v>
      </c>
      <c r="D1440">
        <v>11</v>
      </c>
      <c r="E1440">
        <v>8</v>
      </c>
      <c r="F1440">
        <v>9</v>
      </c>
      <c r="G1440">
        <v>3</v>
      </c>
      <c r="O1440">
        <v>1995</v>
      </c>
      <c r="P1440">
        <v>4</v>
      </c>
      <c r="Q1440">
        <v>27</v>
      </c>
      <c r="R1440">
        <v>7</v>
      </c>
      <c r="S1440">
        <v>8</v>
      </c>
      <c r="T1440">
        <v>9</v>
      </c>
      <c r="U1440">
        <v>3</v>
      </c>
    </row>
    <row r="1441" spans="1:21">
      <c r="A1441">
        <v>1995</v>
      </c>
      <c r="B1441">
        <v>4</v>
      </c>
      <c r="C1441">
        <v>28</v>
      </c>
      <c r="D1441">
        <v>4</v>
      </c>
      <c r="E1441">
        <v>8</v>
      </c>
      <c r="F1441">
        <v>9</v>
      </c>
      <c r="G1441">
        <v>3</v>
      </c>
      <c r="O1441">
        <v>1995</v>
      </c>
      <c r="P1441">
        <v>4</v>
      </c>
      <c r="Q1441">
        <v>28</v>
      </c>
      <c r="R1441">
        <v>7</v>
      </c>
      <c r="S1441">
        <v>8</v>
      </c>
      <c r="T1441">
        <v>9</v>
      </c>
      <c r="U1441">
        <v>3</v>
      </c>
    </row>
    <row r="1442" spans="1:21">
      <c r="A1442">
        <v>1995</v>
      </c>
      <c r="B1442">
        <v>4</v>
      </c>
      <c r="C1442">
        <v>29</v>
      </c>
      <c r="D1442">
        <v>10</v>
      </c>
      <c r="E1442">
        <v>8</v>
      </c>
      <c r="F1442">
        <v>9</v>
      </c>
      <c r="G1442">
        <v>3</v>
      </c>
      <c r="O1442">
        <v>1995</v>
      </c>
      <c r="P1442">
        <v>4</v>
      </c>
      <c r="Q1442">
        <v>29</v>
      </c>
      <c r="R1442">
        <v>3</v>
      </c>
      <c r="S1442">
        <v>8</v>
      </c>
      <c r="T1442">
        <v>9</v>
      </c>
      <c r="U1442">
        <v>3</v>
      </c>
    </row>
    <row r="1443" spans="1:21">
      <c r="A1443">
        <v>1995</v>
      </c>
      <c r="B1443">
        <v>4</v>
      </c>
      <c r="C1443">
        <v>30</v>
      </c>
      <c r="D1443">
        <v>5</v>
      </c>
      <c r="E1443">
        <v>8</v>
      </c>
      <c r="F1443">
        <v>9</v>
      </c>
      <c r="G1443">
        <v>3</v>
      </c>
      <c r="O1443">
        <v>1995</v>
      </c>
      <c r="P1443">
        <v>4</v>
      </c>
      <c r="Q1443">
        <v>30</v>
      </c>
      <c r="R1443">
        <v>8</v>
      </c>
      <c r="S1443">
        <v>8</v>
      </c>
      <c r="T1443">
        <v>9</v>
      </c>
      <c r="U1443">
        <v>3</v>
      </c>
    </row>
    <row r="1444" spans="1:21">
      <c r="A1444">
        <v>1995</v>
      </c>
      <c r="B1444">
        <v>5</v>
      </c>
      <c r="C1444">
        <v>1</v>
      </c>
      <c r="D1444">
        <v>10</v>
      </c>
      <c r="E1444">
        <v>6</v>
      </c>
      <c r="F1444">
        <v>2</v>
      </c>
      <c r="G1444">
        <v>3</v>
      </c>
      <c r="O1444">
        <v>1995</v>
      </c>
      <c r="P1444">
        <v>5</v>
      </c>
      <c r="Q1444">
        <v>1</v>
      </c>
      <c r="R1444">
        <v>1</v>
      </c>
      <c r="S1444">
        <v>6</v>
      </c>
      <c r="T1444">
        <v>2</v>
      </c>
      <c r="U1444">
        <v>3</v>
      </c>
    </row>
    <row r="1445" spans="1:21">
      <c r="A1445">
        <v>1995</v>
      </c>
      <c r="B1445">
        <v>5</v>
      </c>
      <c r="C1445">
        <v>2</v>
      </c>
      <c r="D1445">
        <v>2</v>
      </c>
      <c r="E1445">
        <v>6</v>
      </c>
      <c r="F1445">
        <v>2</v>
      </c>
      <c r="G1445">
        <v>3</v>
      </c>
      <c r="O1445">
        <v>1995</v>
      </c>
      <c r="P1445">
        <v>5</v>
      </c>
      <c r="Q1445">
        <v>2</v>
      </c>
      <c r="R1445">
        <v>4</v>
      </c>
      <c r="S1445">
        <v>6</v>
      </c>
      <c r="T1445">
        <v>2</v>
      </c>
      <c r="U1445">
        <v>3</v>
      </c>
    </row>
    <row r="1446" spans="1:21">
      <c r="A1446">
        <v>1995</v>
      </c>
      <c r="B1446">
        <v>5</v>
      </c>
      <c r="C1446">
        <v>3</v>
      </c>
      <c r="D1446">
        <v>2</v>
      </c>
      <c r="E1446">
        <v>6</v>
      </c>
      <c r="F1446">
        <v>2</v>
      </c>
      <c r="G1446">
        <v>3</v>
      </c>
      <c r="O1446">
        <v>1995</v>
      </c>
      <c r="P1446">
        <v>5</v>
      </c>
      <c r="Q1446">
        <v>3</v>
      </c>
      <c r="R1446">
        <v>4</v>
      </c>
      <c r="S1446">
        <v>6</v>
      </c>
      <c r="T1446">
        <v>2</v>
      </c>
      <c r="U1446">
        <v>3</v>
      </c>
    </row>
    <row r="1447" spans="1:21">
      <c r="A1447">
        <v>1995</v>
      </c>
      <c r="B1447">
        <v>5</v>
      </c>
      <c r="C1447">
        <v>4</v>
      </c>
      <c r="D1447">
        <v>2</v>
      </c>
      <c r="E1447">
        <v>6</v>
      </c>
      <c r="F1447">
        <v>2</v>
      </c>
      <c r="G1447">
        <v>3</v>
      </c>
      <c r="O1447">
        <v>1995</v>
      </c>
      <c r="P1447">
        <v>5</v>
      </c>
      <c r="Q1447">
        <v>4</v>
      </c>
      <c r="R1447">
        <v>11</v>
      </c>
      <c r="S1447">
        <v>6</v>
      </c>
      <c r="T1447">
        <v>2</v>
      </c>
      <c r="U1447">
        <v>3</v>
      </c>
    </row>
    <row r="1448" spans="1:21">
      <c r="A1448">
        <v>1995</v>
      </c>
      <c r="B1448">
        <v>5</v>
      </c>
      <c r="C1448">
        <v>5</v>
      </c>
      <c r="D1448">
        <v>2</v>
      </c>
      <c r="E1448">
        <v>5</v>
      </c>
      <c r="F1448">
        <v>1</v>
      </c>
      <c r="G1448">
        <v>3</v>
      </c>
      <c r="O1448">
        <v>1995</v>
      </c>
      <c r="P1448">
        <v>5</v>
      </c>
      <c r="Q1448">
        <v>5</v>
      </c>
      <c r="R1448">
        <v>4</v>
      </c>
      <c r="S1448">
        <v>5</v>
      </c>
      <c r="T1448">
        <v>1</v>
      </c>
      <c r="U1448">
        <v>3</v>
      </c>
    </row>
    <row r="1449" spans="1:21">
      <c r="A1449">
        <v>1995</v>
      </c>
      <c r="B1449">
        <v>5</v>
      </c>
      <c r="C1449">
        <v>6</v>
      </c>
      <c r="D1449">
        <v>2</v>
      </c>
      <c r="E1449">
        <v>5</v>
      </c>
      <c r="F1449">
        <v>2</v>
      </c>
      <c r="G1449">
        <v>3</v>
      </c>
      <c r="O1449">
        <v>1995</v>
      </c>
      <c r="P1449">
        <v>5</v>
      </c>
      <c r="Q1449">
        <v>6</v>
      </c>
      <c r="R1449">
        <v>10</v>
      </c>
      <c r="S1449">
        <v>5</v>
      </c>
      <c r="T1449">
        <v>2</v>
      </c>
      <c r="U1449">
        <v>3</v>
      </c>
    </row>
    <row r="1450" spans="1:21">
      <c r="A1450">
        <v>1995</v>
      </c>
      <c r="B1450">
        <v>5</v>
      </c>
      <c r="C1450">
        <v>7</v>
      </c>
      <c r="D1450">
        <v>7</v>
      </c>
      <c r="E1450">
        <v>6</v>
      </c>
      <c r="F1450">
        <v>2</v>
      </c>
      <c r="G1450">
        <v>3</v>
      </c>
      <c r="O1450">
        <v>1995</v>
      </c>
      <c r="P1450">
        <v>5</v>
      </c>
      <c r="Q1450">
        <v>7</v>
      </c>
      <c r="R1450">
        <v>5</v>
      </c>
      <c r="S1450">
        <v>6</v>
      </c>
      <c r="T1450">
        <v>2</v>
      </c>
      <c r="U1450">
        <v>3</v>
      </c>
    </row>
    <row r="1451" spans="1:21">
      <c r="A1451">
        <v>1995</v>
      </c>
      <c r="B1451">
        <v>5</v>
      </c>
      <c r="C1451">
        <v>8</v>
      </c>
      <c r="D1451">
        <v>2</v>
      </c>
      <c r="E1451">
        <v>5</v>
      </c>
      <c r="F1451">
        <v>2</v>
      </c>
      <c r="G1451">
        <v>2</v>
      </c>
      <c r="O1451">
        <v>1995</v>
      </c>
      <c r="P1451">
        <v>5</v>
      </c>
      <c r="Q1451">
        <v>8</v>
      </c>
      <c r="R1451">
        <v>10</v>
      </c>
      <c r="S1451">
        <v>5</v>
      </c>
      <c r="T1451">
        <v>2</v>
      </c>
      <c r="U1451">
        <v>2</v>
      </c>
    </row>
    <row r="1452" spans="1:21">
      <c r="A1452">
        <v>1995</v>
      </c>
      <c r="B1452">
        <v>5</v>
      </c>
      <c r="C1452">
        <v>9</v>
      </c>
      <c r="D1452">
        <v>7</v>
      </c>
      <c r="E1452">
        <v>5</v>
      </c>
      <c r="F1452">
        <v>1</v>
      </c>
      <c r="G1452">
        <v>2</v>
      </c>
      <c r="O1452">
        <v>1995</v>
      </c>
      <c r="P1452">
        <v>5</v>
      </c>
      <c r="Q1452">
        <v>9</v>
      </c>
      <c r="R1452">
        <v>2</v>
      </c>
      <c r="S1452">
        <v>5</v>
      </c>
      <c r="T1452">
        <v>1</v>
      </c>
      <c r="U1452">
        <v>2</v>
      </c>
    </row>
    <row r="1453" spans="1:21">
      <c r="A1453">
        <v>1995</v>
      </c>
      <c r="B1453">
        <v>5</v>
      </c>
      <c r="C1453">
        <v>10</v>
      </c>
      <c r="D1453">
        <v>5</v>
      </c>
      <c r="E1453">
        <v>5</v>
      </c>
      <c r="F1453">
        <v>1</v>
      </c>
      <c r="G1453">
        <v>2</v>
      </c>
      <c r="O1453">
        <v>1995</v>
      </c>
      <c r="P1453">
        <v>5</v>
      </c>
      <c r="Q1453">
        <v>10</v>
      </c>
      <c r="R1453">
        <v>2</v>
      </c>
      <c r="S1453">
        <v>5</v>
      </c>
      <c r="T1453">
        <v>1</v>
      </c>
      <c r="U1453">
        <v>2</v>
      </c>
    </row>
    <row r="1454" spans="1:21">
      <c r="A1454">
        <v>1995</v>
      </c>
      <c r="B1454">
        <v>5</v>
      </c>
      <c r="C1454">
        <v>11</v>
      </c>
      <c r="D1454">
        <v>2</v>
      </c>
      <c r="E1454">
        <v>9</v>
      </c>
      <c r="F1454">
        <v>8</v>
      </c>
      <c r="G1454">
        <v>2</v>
      </c>
      <c r="O1454">
        <v>1995</v>
      </c>
      <c r="P1454">
        <v>5</v>
      </c>
      <c r="Q1454">
        <v>11</v>
      </c>
      <c r="R1454">
        <v>2</v>
      </c>
      <c r="S1454">
        <v>9</v>
      </c>
      <c r="T1454">
        <v>8</v>
      </c>
      <c r="U1454">
        <v>2</v>
      </c>
    </row>
    <row r="1455" spans="1:21">
      <c r="A1455">
        <v>1995</v>
      </c>
      <c r="B1455">
        <v>5</v>
      </c>
      <c r="C1455">
        <v>12</v>
      </c>
      <c r="D1455">
        <v>5</v>
      </c>
      <c r="E1455">
        <v>5</v>
      </c>
      <c r="F1455">
        <v>4</v>
      </c>
      <c r="G1455">
        <v>2</v>
      </c>
      <c r="O1455">
        <v>1995</v>
      </c>
      <c r="P1455">
        <v>5</v>
      </c>
      <c r="Q1455">
        <v>12</v>
      </c>
      <c r="R1455">
        <v>2</v>
      </c>
      <c r="S1455">
        <v>5</v>
      </c>
      <c r="T1455">
        <v>4</v>
      </c>
      <c r="U1455">
        <v>2</v>
      </c>
    </row>
    <row r="1456" spans="1:21">
      <c r="A1456">
        <v>1995</v>
      </c>
      <c r="B1456">
        <v>5</v>
      </c>
      <c r="C1456">
        <v>13</v>
      </c>
      <c r="D1456">
        <v>7</v>
      </c>
      <c r="E1456">
        <v>5</v>
      </c>
      <c r="F1456">
        <v>8</v>
      </c>
      <c r="G1456">
        <v>2</v>
      </c>
      <c r="O1456">
        <v>1995</v>
      </c>
      <c r="P1456">
        <v>5</v>
      </c>
      <c r="Q1456">
        <v>13</v>
      </c>
      <c r="R1456">
        <v>2</v>
      </c>
      <c r="S1456">
        <v>5</v>
      </c>
      <c r="T1456">
        <v>8</v>
      </c>
      <c r="U1456">
        <v>2</v>
      </c>
    </row>
    <row r="1457" spans="1:21">
      <c r="A1457">
        <v>1995</v>
      </c>
      <c r="B1457">
        <v>5</v>
      </c>
      <c r="C1457">
        <v>14</v>
      </c>
      <c r="D1457">
        <v>10</v>
      </c>
      <c r="E1457">
        <v>5</v>
      </c>
      <c r="F1457">
        <v>8</v>
      </c>
      <c r="G1457">
        <v>1</v>
      </c>
      <c r="O1457">
        <v>1995</v>
      </c>
      <c r="P1457">
        <v>5</v>
      </c>
      <c r="Q1457">
        <v>14</v>
      </c>
      <c r="R1457">
        <v>7</v>
      </c>
      <c r="S1457">
        <v>5</v>
      </c>
      <c r="T1457">
        <v>8</v>
      </c>
      <c r="U1457">
        <v>1</v>
      </c>
    </row>
    <row r="1458" spans="1:21">
      <c r="A1458">
        <v>1995</v>
      </c>
      <c r="B1458">
        <v>5</v>
      </c>
      <c r="C1458">
        <v>15</v>
      </c>
      <c r="D1458">
        <v>7</v>
      </c>
      <c r="E1458">
        <v>9</v>
      </c>
      <c r="F1458">
        <v>4</v>
      </c>
      <c r="G1458">
        <v>1</v>
      </c>
      <c r="O1458">
        <v>1995</v>
      </c>
      <c r="P1458">
        <v>5</v>
      </c>
      <c r="Q1458">
        <v>15</v>
      </c>
      <c r="R1458">
        <v>2</v>
      </c>
      <c r="S1458">
        <v>9</v>
      </c>
      <c r="T1458">
        <v>4</v>
      </c>
      <c r="U1458">
        <v>1</v>
      </c>
    </row>
    <row r="1459" spans="1:21">
      <c r="A1459">
        <v>1995</v>
      </c>
      <c r="B1459">
        <v>5</v>
      </c>
      <c r="C1459">
        <v>16</v>
      </c>
      <c r="D1459">
        <v>7</v>
      </c>
      <c r="E1459">
        <v>9</v>
      </c>
      <c r="F1459">
        <v>4</v>
      </c>
      <c r="G1459">
        <v>1</v>
      </c>
      <c r="O1459">
        <v>1995</v>
      </c>
      <c r="P1459">
        <v>5</v>
      </c>
      <c r="Q1459">
        <v>16</v>
      </c>
      <c r="R1459">
        <v>7</v>
      </c>
      <c r="S1459">
        <v>9</v>
      </c>
      <c r="T1459">
        <v>4</v>
      </c>
      <c r="U1459">
        <v>1</v>
      </c>
    </row>
    <row r="1460" spans="1:21">
      <c r="A1460">
        <v>1995</v>
      </c>
      <c r="B1460">
        <v>5</v>
      </c>
      <c r="C1460">
        <v>17</v>
      </c>
      <c r="D1460">
        <v>2</v>
      </c>
      <c r="E1460">
        <v>9</v>
      </c>
      <c r="F1460">
        <v>4</v>
      </c>
      <c r="G1460">
        <v>1</v>
      </c>
      <c r="O1460">
        <v>1995</v>
      </c>
      <c r="P1460">
        <v>5</v>
      </c>
      <c r="Q1460">
        <v>17</v>
      </c>
      <c r="R1460">
        <v>5</v>
      </c>
      <c r="S1460">
        <v>9</v>
      </c>
      <c r="T1460">
        <v>4</v>
      </c>
      <c r="U1460">
        <v>1</v>
      </c>
    </row>
    <row r="1461" spans="1:21">
      <c r="A1461">
        <v>1995</v>
      </c>
      <c r="B1461">
        <v>5</v>
      </c>
      <c r="C1461">
        <v>18</v>
      </c>
      <c r="D1461">
        <v>2</v>
      </c>
      <c r="E1461">
        <v>9</v>
      </c>
      <c r="F1461">
        <v>4</v>
      </c>
      <c r="G1461">
        <v>1</v>
      </c>
      <c r="O1461">
        <v>1995</v>
      </c>
      <c r="P1461">
        <v>5</v>
      </c>
      <c r="Q1461">
        <v>18</v>
      </c>
      <c r="R1461">
        <v>2</v>
      </c>
      <c r="S1461">
        <v>9</v>
      </c>
      <c r="T1461">
        <v>4</v>
      </c>
      <c r="U1461">
        <v>1</v>
      </c>
    </row>
    <row r="1462" spans="1:21">
      <c r="A1462">
        <v>1995</v>
      </c>
      <c r="B1462">
        <v>5</v>
      </c>
      <c r="C1462">
        <v>19</v>
      </c>
      <c r="D1462">
        <v>2</v>
      </c>
      <c r="E1462">
        <v>5</v>
      </c>
      <c r="F1462">
        <v>8</v>
      </c>
      <c r="G1462">
        <v>1</v>
      </c>
      <c r="O1462">
        <v>1995</v>
      </c>
      <c r="P1462">
        <v>5</v>
      </c>
      <c r="Q1462">
        <v>19</v>
      </c>
      <c r="R1462">
        <v>5</v>
      </c>
      <c r="S1462">
        <v>5</v>
      </c>
      <c r="T1462">
        <v>8</v>
      </c>
      <c r="U1462">
        <v>1</v>
      </c>
    </row>
    <row r="1463" spans="1:21">
      <c r="A1463">
        <v>1995</v>
      </c>
      <c r="B1463">
        <v>5</v>
      </c>
      <c r="C1463">
        <v>20</v>
      </c>
      <c r="D1463">
        <v>2</v>
      </c>
      <c r="E1463">
        <v>9</v>
      </c>
      <c r="F1463">
        <v>4</v>
      </c>
      <c r="G1463">
        <v>1</v>
      </c>
      <c r="O1463">
        <v>1995</v>
      </c>
      <c r="P1463">
        <v>5</v>
      </c>
      <c r="Q1463">
        <v>20</v>
      </c>
      <c r="R1463">
        <v>7</v>
      </c>
      <c r="S1463">
        <v>9</v>
      </c>
      <c r="T1463">
        <v>4</v>
      </c>
      <c r="U1463">
        <v>1</v>
      </c>
    </row>
    <row r="1464" spans="1:21">
      <c r="A1464">
        <v>1995</v>
      </c>
      <c r="B1464">
        <v>5</v>
      </c>
      <c r="C1464">
        <v>21</v>
      </c>
      <c r="D1464">
        <v>6</v>
      </c>
      <c r="E1464">
        <v>5</v>
      </c>
      <c r="F1464">
        <v>4</v>
      </c>
      <c r="G1464">
        <v>1</v>
      </c>
      <c r="O1464">
        <v>1995</v>
      </c>
      <c r="P1464">
        <v>5</v>
      </c>
      <c r="Q1464">
        <v>21</v>
      </c>
      <c r="R1464">
        <v>10</v>
      </c>
      <c r="S1464">
        <v>5</v>
      </c>
      <c r="T1464">
        <v>4</v>
      </c>
      <c r="U1464">
        <v>1</v>
      </c>
    </row>
    <row r="1465" spans="1:21">
      <c r="A1465">
        <v>1995</v>
      </c>
      <c r="B1465">
        <v>5</v>
      </c>
      <c r="C1465">
        <v>22</v>
      </c>
      <c r="D1465">
        <v>6</v>
      </c>
      <c r="E1465">
        <v>5</v>
      </c>
      <c r="F1465">
        <v>4</v>
      </c>
      <c r="G1465">
        <v>1</v>
      </c>
      <c r="O1465">
        <v>1995</v>
      </c>
      <c r="P1465">
        <v>5</v>
      </c>
      <c r="Q1465">
        <v>22</v>
      </c>
      <c r="R1465">
        <v>7</v>
      </c>
      <c r="S1465">
        <v>5</v>
      </c>
      <c r="T1465">
        <v>4</v>
      </c>
      <c r="U1465">
        <v>1</v>
      </c>
    </row>
    <row r="1466" spans="1:21">
      <c r="A1466">
        <v>1995</v>
      </c>
      <c r="B1466">
        <v>5</v>
      </c>
      <c r="C1466">
        <v>23</v>
      </c>
      <c r="D1466">
        <v>6</v>
      </c>
      <c r="E1466">
        <v>5</v>
      </c>
      <c r="F1466">
        <v>4</v>
      </c>
      <c r="G1466">
        <v>1</v>
      </c>
      <c r="O1466">
        <v>1995</v>
      </c>
      <c r="P1466">
        <v>5</v>
      </c>
      <c r="Q1466">
        <v>23</v>
      </c>
      <c r="R1466">
        <v>7</v>
      </c>
      <c r="S1466">
        <v>5</v>
      </c>
      <c r="T1466">
        <v>4</v>
      </c>
      <c r="U1466">
        <v>1</v>
      </c>
    </row>
    <row r="1467" spans="1:21">
      <c r="A1467">
        <v>1995</v>
      </c>
      <c r="B1467">
        <v>5</v>
      </c>
      <c r="C1467">
        <v>24</v>
      </c>
      <c r="D1467">
        <v>4</v>
      </c>
      <c r="E1467">
        <v>5</v>
      </c>
      <c r="F1467">
        <v>4</v>
      </c>
      <c r="G1467">
        <v>1</v>
      </c>
      <c r="O1467">
        <v>1995</v>
      </c>
      <c r="P1467">
        <v>5</v>
      </c>
      <c r="Q1467">
        <v>24</v>
      </c>
      <c r="R1467">
        <v>2</v>
      </c>
      <c r="S1467">
        <v>5</v>
      </c>
      <c r="T1467">
        <v>4</v>
      </c>
      <c r="U1467">
        <v>1</v>
      </c>
    </row>
    <row r="1468" spans="1:21">
      <c r="A1468">
        <v>1995</v>
      </c>
      <c r="B1468">
        <v>5</v>
      </c>
      <c r="C1468">
        <v>25</v>
      </c>
      <c r="D1468">
        <v>10</v>
      </c>
      <c r="E1468">
        <v>5</v>
      </c>
      <c r="F1468">
        <v>4</v>
      </c>
      <c r="G1468">
        <v>1</v>
      </c>
      <c r="O1468">
        <v>1995</v>
      </c>
      <c r="P1468">
        <v>5</v>
      </c>
      <c r="Q1468">
        <v>25</v>
      </c>
      <c r="R1468">
        <v>2</v>
      </c>
      <c r="S1468">
        <v>5</v>
      </c>
      <c r="T1468">
        <v>4</v>
      </c>
      <c r="U1468">
        <v>1</v>
      </c>
    </row>
    <row r="1469" spans="1:21">
      <c r="A1469">
        <v>1995</v>
      </c>
      <c r="B1469">
        <v>5</v>
      </c>
      <c r="C1469">
        <v>26</v>
      </c>
      <c r="D1469">
        <v>4</v>
      </c>
      <c r="E1469">
        <v>5</v>
      </c>
      <c r="F1469">
        <v>4</v>
      </c>
      <c r="G1469">
        <v>1</v>
      </c>
      <c r="O1469">
        <v>1995</v>
      </c>
      <c r="P1469">
        <v>5</v>
      </c>
      <c r="Q1469">
        <v>26</v>
      </c>
      <c r="R1469">
        <v>2</v>
      </c>
      <c r="S1469">
        <v>5</v>
      </c>
      <c r="T1469">
        <v>4</v>
      </c>
      <c r="U1469">
        <v>1</v>
      </c>
    </row>
    <row r="1470" spans="1:21">
      <c r="A1470">
        <v>1995</v>
      </c>
      <c r="B1470">
        <v>5</v>
      </c>
      <c r="C1470">
        <v>27</v>
      </c>
      <c r="D1470">
        <v>4</v>
      </c>
      <c r="E1470">
        <v>6</v>
      </c>
      <c r="F1470">
        <v>4</v>
      </c>
      <c r="G1470">
        <v>1</v>
      </c>
      <c r="O1470">
        <v>1995</v>
      </c>
      <c r="P1470">
        <v>5</v>
      </c>
      <c r="Q1470">
        <v>27</v>
      </c>
      <c r="R1470">
        <v>2</v>
      </c>
      <c r="S1470">
        <v>6</v>
      </c>
      <c r="T1470">
        <v>4</v>
      </c>
      <c r="U1470">
        <v>1</v>
      </c>
    </row>
    <row r="1471" spans="1:21">
      <c r="A1471">
        <v>1995</v>
      </c>
      <c r="B1471">
        <v>5</v>
      </c>
      <c r="C1471">
        <v>28</v>
      </c>
      <c r="D1471">
        <v>10</v>
      </c>
      <c r="E1471">
        <v>5</v>
      </c>
      <c r="F1471">
        <v>4</v>
      </c>
      <c r="G1471">
        <v>1</v>
      </c>
      <c r="O1471">
        <v>1995</v>
      </c>
      <c r="P1471">
        <v>5</v>
      </c>
      <c r="Q1471">
        <v>28</v>
      </c>
      <c r="R1471">
        <v>6</v>
      </c>
      <c r="S1471">
        <v>5</v>
      </c>
      <c r="T1471">
        <v>4</v>
      </c>
      <c r="U1471">
        <v>1</v>
      </c>
    </row>
    <row r="1472" spans="1:21">
      <c r="A1472">
        <v>1995</v>
      </c>
      <c r="B1472">
        <v>5</v>
      </c>
      <c r="C1472">
        <v>29</v>
      </c>
      <c r="D1472">
        <v>2</v>
      </c>
      <c r="E1472">
        <v>5</v>
      </c>
      <c r="F1472">
        <v>8</v>
      </c>
      <c r="G1472">
        <v>1</v>
      </c>
      <c r="O1472">
        <v>1995</v>
      </c>
      <c r="P1472">
        <v>5</v>
      </c>
      <c r="Q1472">
        <v>29</v>
      </c>
      <c r="R1472">
        <v>6</v>
      </c>
      <c r="S1472">
        <v>5</v>
      </c>
      <c r="T1472">
        <v>8</v>
      </c>
      <c r="U1472">
        <v>1</v>
      </c>
    </row>
    <row r="1473" spans="1:21">
      <c r="A1473">
        <v>1995</v>
      </c>
      <c r="B1473">
        <v>5</v>
      </c>
      <c r="C1473">
        <v>30</v>
      </c>
      <c r="D1473">
        <v>2</v>
      </c>
      <c r="E1473">
        <v>9</v>
      </c>
      <c r="F1473">
        <v>1</v>
      </c>
      <c r="G1473">
        <v>1</v>
      </c>
      <c r="O1473">
        <v>1995</v>
      </c>
      <c r="P1473">
        <v>5</v>
      </c>
      <c r="Q1473">
        <v>30</v>
      </c>
      <c r="R1473">
        <v>6</v>
      </c>
      <c r="S1473">
        <v>9</v>
      </c>
      <c r="T1473">
        <v>1</v>
      </c>
      <c r="U1473">
        <v>1</v>
      </c>
    </row>
    <row r="1474" spans="1:21">
      <c r="A1474">
        <v>1995</v>
      </c>
      <c r="B1474">
        <v>5</v>
      </c>
      <c r="C1474">
        <v>31</v>
      </c>
      <c r="D1474">
        <v>2</v>
      </c>
      <c r="E1474">
        <v>9</v>
      </c>
      <c r="F1474">
        <v>1</v>
      </c>
      <c r="G1474">
        <v>1</v>
      </c>
      <c r="O1474">
        <v>1995</v>
      </c>
      <c r="P1474">
        <v>5</v>
      </c>
      <c r="Q1474">
        <v>31</v>
      </c>
      <c r="R1474">
        <v>4</v>
      </c>
      <c r="S1474">
        <v>9</v>
      </c>
      <c r="T1474">
        <v>1</v>
      </c>
      <c r="U1474">
        <v>1</v>
      </c>
    </row>
    <row r="1475" spans="1:21">
      <c r="A1475">
        <v>1996</v>
      </c>
      <c r="B1475">
        <v>3</v>
      </c>
      <c r="C1475">
        <v>1</v>
      </c>
      <c r="D1475">
        <v>8</v>
      </c>
      <c r="E1475">
        <v>7</v>
      </c>
      <c r="F1475">
        <v>6</v>
      </c>
      <c r="G1475">
        <v>7</v>
      </c>
      <c r="O1475">
        <v>1996</v>
      </c>
      <c r="P1475">
        <v>3</v>
      </c>
      <c r="Q1475">
        <v>1</v>
      </c>
      <c r="S1475">
        <v>7</v>
      </c>
      <c r="T1475">
        <v>6</v>
      </c>
      <c r="U1475">
        <v>7</v>
      </c>
    </row>
    <row r="1476" spans="1:21">
      <c r="A1476">
        <v>1996</v>
      </c>
      <c r="B1476">
        <v>3</v>
      </c>
      <c r="C1476">
        <v>2</v>
      </c>
      <c r="D1476">
        <v>6</v>
      </c>
      <c r="E1476">
        <v>4</v>
      </c>
      <c r="F1476">
        <v>6</v>
      </c>
      <c r="G1476">
        <v>7</v>
      </c>
      <c r="O1476">
        <v>1996</v>
      </c>
      <c r="P1476">
        <v>3</v>
      </c>
      <c r="Q1476">
        <v>2</v>
      </c>
      <c r="S1476">
        <v>4</v>
      </c>
      <c r="T1476">
        <v>6</v>
      </c>
      <c r="U1476">
        <v>7</v>
      </c>
    </row>
    <row r="1477" spans="1:21">
      <c r="A1477">
        <v>1996</v>
      </c>
      <c r="B1477">
        <v>3</v>
      </c>
      <c r="C1477">
        <v>3</v>
      </c>
      <c r="D1477">
        <v>6</v>
      </c>
      <c r="E1477">
        <v>7</v>
      </c>
      <c r="F1477">
        <v>6</v>
      </c>
      <c r="G1477">
        <v>7</v>
      </c>
      <c r="O1477">
        <v>1996</v>
      </c>
      <c r="P1477">
        <v>3</v>
      </c>
      <c r="Q1477">
        <v>3</v>
      </c>
      <c r="S1477">
        <v>7</v>
      </c>
      <c r="T1477">
        <v>6</v>
      </c>
      <c r="U1477">
        <v>7</v>
      </c>
    </row>
    <row r="1478" spans="1:21">
      <c r="A1478">
        <v>1996</v>
      </c>
      <c r="B1478">
        <v>3</v>
      </c>
      <c r="C1478">
        <v>4</v>
      </c>
      <c r="D1478">
        <v>6</v>
      </c>
      <c r="E1478">
        <v>7</v>
      </c>
      <c r="F1478">
        <v>7</v>
      </c>
      <c r="G1478">
        <v>7</v>
      </c>
      <c r="O1478">
        <v>1996</v>
      </c>
      <c r="P1478">
        <v>3</v>
      </c>
      <c r="Q1478">
        <v>4</v>
      </c>
      <c r="S1478">
        <v>7</v>
      </c>
      <c r="T1478">
        <v>7</v>
      </c>
      <c r="U1478">
        <v>7</v>
      </c>
    </row>
    <row r="1479" spans="1:21">
      <c r="A1479">
        <v>1996</v>
      </c>
      <c r="B1479">
        <v>3</v>
      </c>
      <c r="C1479">
        <v>5</v>
      </c>
      <c r="D1479">
        <v>6</v>
      </c>
      <c r="E1479">
        <v>7</v>
      </c>
      <c r="F1479">
        <v>7</v>
      </c>
      <c r="G1479">
        <v>7</v>
      </c>
      <c r="O1479">
        <v>1996</v>
      </c>
      <c r="P1479">
        <v>3</v>
      </c>
      <c r="Q1479">
        <v>5</v>
      </c>
      <c r="S1479">
        <v>7</v>
      </c>
      <c r="T1479">
        <v>7</v>
      </c>
      <c r="U1479">
        <v>7</v>
      </c>
    </row>
    <row r="1480" spans="1:21">
      <c r="A1480">
        <v>1996</v>
      </c>
      <c r="B1480">
        <v>3</v>
      </c>
      <c r="C1480">
        <v>6</v>
      </c>
      <c r="D1480">
        <v>6</v>
      </c>
      <c r="E1480">
        <v>7</v>
      </c>
      <c r="F1480">
        <v>7</v>
      </c>
      <c r="G1480">
        <v>7</v>
      </c>
      <c r="O1480">
        <v>1996</v>
      </c>
      <c r="P1480">
        <v>3</v>
      </c>
      <c r="Q1480">
        <v>6</v>
      </c>
      <c r="S1480">
        <v>7</v>
      </c>
      <c r="T1480">
        <v>7</v>
      </c>
      <c r="U1480">
        <v>7</v>
      </c>
    </row>
    <row r="1481" spans="1:21">
      <c r="A1481">
        <v>1996</v>
      </c>
      <c r="B1481">
        <v>3</v>
      </c>
      <c r="C1481">
        <v>7</v>
      </c>
      <c r="D1481">
        <v>6</v>
      </c>
      <c r="E1481">
        <v>7</v>
      </c>
      <c r="F1481">
        <v>7</v>
      </c>
      <c r="G1481">
        <v>7</v>
      </c>
      <c r="O1481">
        <v>1996</v>
      </c>
      <c r="P1481">
        <v>3</v>
      </c>
      <c r="Q1481">
        <v>7</v>
      </c>
      <c r="S1481">
        <v>7</v>
      </c>
      <c r="T1481">
        <v>7</v>
      </c>
      <c r="U1481">
        <v>7</v>
      </c>
    </row>
    <row r="1482" spans="1:21">
      <c r="A1482">
        <v>1996</v>
      </c>
      <c r="B1482">
        <v>3</v>
      </c>
      <c r="C1482">
        <v>8</v>
      </c>
      <c r="D1482">
        <v>6</v>
      </c>
      <c r="E1482">
        <v>7</v>
      </c>
      <c r="F1482">
        <v>7</v>
      </c>
      <c r="G1482">
        <v>7</v>
      </c>
      <c r="O1482">
        <v>1996</v>
      </c>
      <c r="P1482">
        <v>3</v>
      </c>
      <c r="Q1482">
        <v>8</v>
      </c>
      <c r="R1482">
        <v>8</v>
      </c>
      <c r="S1482">
        <v>7</v>
      </c>
      <c r="T1482">
        <v>7</v>
      </c>
      <c r="U1482">
        <v>7</v>
      </c>
    </row>
    <row r="1483" spans="1:21">
      <c r="A1483">
        <v>1996</v>
      </c>
      <c r="B1483">
        <v>3</v>
      </c>
      <c r="C1483">
        <v>9</v>
      </c>
      <c r="D1483">
        <v>6</v>
      </c>
      <c r="E1483">
        <v>7</v>
      </c>
      <c r="F1483">
        <v>7</v>
      </c>
      <c r="G1483">
        <v>7</v>
      </c>
      <c r="O1483">
        <v>1996</v>
      </c>
      <c r="P1483">
        <v>3</v>
      </c>
      <c r="Q1483">
        <v>9</v>
      </c>
      <c r="R1483">
        <v>6</v>
      </c>
      <c r="S1483">
        <v>7</v>
      </c>
      <c r="T1483">
        <v>7</v>
      </c>
      <c r="U1483">
        <v>7</v>
      </c>
    </row>
    <row r="1484" spans="1:21">
      <c r="A1484">
        <v>1996</v>
      </c>
      <c r="B1484">
        <v>3</v>
      </c>
      <c r="C1484">
        <v>10</v>
      </c>
      <c r="D1484">
        <v>8</v>
      </c>
      <c r="E1484">
        <v>7</v>
      </c>
      <c r="F1484">
        <v>7</v>
      </c>
      <c r="G1484">
        <v>7</v>
      </c>
      <c r="O1484">
        <v>1996</v>
      </c>
      <c r="P1484">
        <v>3</v>
      </c>
      <c r="Q1484">
        <v>10</v>
      </c>
      <c r="R1484">
        <v>6</v>
      </c>
      <c r="S1484">
        <v>7</v>
      </c>
      <c r="T1484">
        <v>7</v>
      </c>
      <c r="U1484">
        <v>7</v>
      </c>
    </row>
    <row r="1485" spans="1:21">
      <c r="A1485">
        <v>1996</v>
      </c>
      <c r="B1485">
        <v>3</v>
      </c>
      <c r="C1485">
        <v>11</v>
      </c>
      <c r="D1485">
        <v>8</v>
      </c>
      <c r="E1485">
        <v>7</v>
      </c>
      <c r="F1485">
        <v>7</v>
      </c>
      <c r="G1485">
        <v>7</v>
      </c>
      <c r="O1485">
        <v>1996</v>
      </c>
      <c r="P1485">
        <v>3</v>
      </c>
      <c r="Q1485">
        <v>11</v>
      </c>
      <c r="R1485">
        <v>6</v>
      </c>
      <c r="S1485">
        <v>7</v>
      </c>
      <c r="T1485">
        <v>7</v>
      </c>
      <c r="U1485">
        <v>7</v>
      </c>
    </row>
    <row r="1486" spans="1:21">
      <c r="A1486">
        <v>1996</v>
      </c>
      <c r="B1486">
        <v>3</v>
      </c>
      <c r="C1486">
        <v>12</v>
      </c>
      <c r="D1486">
        <v>8</v>
      </c>
      <c r="E1486">
        <v>7</v>
      </c>
      <c r="F1486">
        <v>7</v>
      </c>
      <c r="G1486">
        <v>7</v>
      </c>
      <c r="O1486">
        <v>1996</v>
      </c>
      <c r="P1486">
        <v>3</v>
      </c>
      <c r="Q1486">
        <v>12</v>
      </c>
      <c r="R1486">
        <v>6</v>
      </c>
      <c r="S1486">
        <v>7</v>
      </c>
      <c r="T1486">
        <v>7</v>
      </c>
      <c r="U1486">
        <v>7</v>
      </c>
    </row>
    <row r="1487" spans="1:21">
      <c r="A1487">
        <v>1996</v>
      </c>
      <c r="B1487">
        <v>3</v>
      </c>
      <c r="C1487">
        <v>13</v>
      </c>
      <c r="D1487">
        <v>9</v>
      </c>
      <c r="E1487">
        <v>7</v>
      </c>
      <c r="F1487">
        <v>7</v>
      </c>
      <c r="G1487">
        <v>7</v>
      </c>
      <c r="O1487">
        <v>1996</v>
      </c>
      <c r="P1487">
        <v>3</v>
      </c>
      <c r="Q1487">
        <v>13</v>
      </c>
      <c r="R1487">
        <v>6</v>
      </c>
      <c r="S1487">
        <v>7</v>
      </c>
      <c r="T1487">
        <v>7</v>
      </c>
      <c r="U1487">
        <v>7</v>
      </c>
    </row>
    <row r="1488" spans="1:21">
      <c r="A1488">
        <v>1996</v>
      </c>
      <c r="B1488">
        <v>3</v>
      </c>
      <c r="C1488">
        <v>14</v>
      </c>
      <c r="D1488">
        <v>9</v>
      </c>
      <c r="E1488">
        <v>7</v>
      </c>
      <c r="F1488">
        <v>7</v>
      </c>
      <c r="G1488">
        <v>7</v>
      </c>
      <c r="O1488">
        <v>1996</v>
      </c>
      <c r="P1488">
        <v>3</v>
      </c>
      <c r="Q1488">
        <v>14</v>
      </c>
      <c r="R1488">
        <v>6</v>
      </c>
      <c r="S1488">
        <v>7</v>
      </c>
      <c r="T1488">
        <v>7</v>
      </c>
      <c r="U1488">
        <v>7</v>
      </c>
    </row>
    <row r="1489" spans="1:21">
      <c r="A1489">
        <v>1996</v>
      </c>
      <c r="B1489">
        <v>3</v>
      </c>
      <c r="C1489">
        <v>15</v>
      </c>
      <c r="D1489">
        <v>9</v>
      </c>
      <c r="E1489">
        <v>1</v>
      </c>
      <c r="F1489">
        <v>7</v>
      </c>
      <c r="G1489">
        <v>7</v>
      </c>
      <c r="O1489">
        <v>1996</v>
      </c>
      <c r="P1489">
        <v>3</v>
      </c>
      <c r="Q1489">
        <v>15</v>
      </c>
      <c r="R1489">
        <v>6</v>
      </c>
      <c r="S1489">
        <v>1</v>
      </c>
      <c r="T1489">
        <v>7</v>
      </c>
      <c r="U1489">
        <v>7</v>
      </c>
    </row>
    <row r="1490" spans="1:21">
      <c r="A1490">
        <v>1996</v>
      </c>
      <c r="B1490">
        <v>3</v>
      </c>
      <c r="C1490">
        <v>16</v>
      </c>
      <c r="D1490">
        <v>6</v>
      </c>
      <c r="E1490">
        <v>1</v>
      </c>
      <c r="F1490">
        <v>9</v>
      </c>
      <c r="G1490">
        <v>7</v>
      </c>
      <c r="O1490">
        <v>1996</v>
      </c>
      <c r="P1490">
        <v>3</v>
      </c>
      <c r="Q1490">
        <v>16</v>
      </c>
      <c r="R1490">
        <v>6</v>
      </c>
      <c r="S1490">
        <v>1</v>
      </c>
      <c r="T1490">
        <v>9</v>
      </c>
      <c r="U1490">
        <v>7</v>
      </c>
    </row>
    <row r="1491" spans="1:21">
      <c r="A1491">
        <v>1996</v>
      </c>
      <c r="B1491">
        <v>3</v>
      </c>
      <c r="C1491">
        <v>17</v>
      </c>
      <c r="D1491">
        <v>7</v>
      </c>
      <c r="E1491">
        <v>1</v>
      </c>
      <c r="F1491">
        <v>9</v>
      </c>
      <c r="G1491">
        <v>7</v>
      </c>
      <c r="O1491">
        <v>1996</v>
      </c>
      <c r="P1491">
        <v>3</v>
      </c>
      <c r="Q1491">
        <v>17</v>
      </c>
      <c r="R1491">
        <v>8</v>
      </c>
      <c r="S1491">
        <v>1</v>
      </c>
      <c r="T1491">
        <v>9</v>
      </c>
      <c r="U1491">
        <v>7</v>
      </c>
    </row>
    <row r="1492" spans="1:21">
      <c r="A1492">
        <v>1996</v>
      </c>
      <c r="B1492">
        <v>3</v>
      </c>
      <c r="C1492">
        <v>18</v>
      </c>
      <c r="D1492">
        <v>3</v>
      </c>
      <c r="E1492">
        <v>8</v>
      </c>
      <c r="F1492">
        <v>7</v>
      </c>
      <c r="G1492">
        <v>4</v>
      </c>
      <c r="O1492">
        <v>1996</v>
      </c>
      <c r="P1492">
        <v>3</v>
      </c>
      <c r="Q1492">
        <v>18</v>
      </c>
      <c r="R1492">
        <v>8</v>
      </c>
      <c r="S1492">
        <v>8</v>
      </c>
      <c r="T1492">
        <v>7</v>
      </c>
      <c r="U1492">
        <v>4</v>
      </c>
    </row>
    <row r="1493" spans="1:21">
      <c r="A1493">
        <v>1996</v>
      </c>
      <c r="B1493">
        <v>3</v>
      </c>
      <c r="C1493">
        <v>19</v>
      </c>
      <c r="D1493">
        <v>11</v>
      </c>
      <c r="E1493">
        <v>3</v>
      </c>
      <c r="F1493">
        <v>5</v>
      </c>
      <c r="G1493">
        <v>4</v>
      </c>
      <c r="O1493">
        <v>1996</v>
      </c>
      <c r="P1493">
        <v>3</v>
      </c>
      <c r="Q1493">
        <v>19</v>
      </c>
      <c r="R1493">
        <v>8</v>
      </c>
      <c r="S1493">
        <v>3</v>
      </c>
      <c r="T1493">
        <v>5</v>
      </c>
      <c r="U1493">
        <v>4</v>
      </c>
    </row>
    <row r="1494" spans="1:21">
      <c r="A1494">
        <v>1996</v>
      </c>
      <c r="B1494">
        <v>3</v>
      </c>
      <c r="C1494">
        <v>20</v>
      </c>
      <c r="D1494">
        <v>11</v>
      </c>
      <c r="E1494">
        <v>3</v>
      </c>
      <c r="F1494">
        <v>6</v>
      </c>
      <c r="G1494">
        <v>4</v>
      </c>
      <c r="O1494">
        <v>1996</v>
      </c>
      <c r="P1494">
        <v>3</v>
      </c>
      <c r="Q1494">
        <v>20</v>
      </c>
      <c r="R1494">
        <v>9</v>
      </c>
      <c r="S1494">
        <v>3</v>
      </c>
      <c r="T1494">
        <v>6</v>
      </c>
      <c r="U1494">
        <v>4</v>
      </c>
    </row>
    <row r="1495" spans="1:21">
      <c r="A1495">
        <v>1996</v>
      </c>
      <c r="B1495">
        <v>3</v>
      </c>
      <c r="C1495">
        <v>21</v>
      </c>
      <c r="D1495">
        <v>11</v>
      </c>
      <c r="E1495">
        <v>3</v>
      </c>
      <c r="F1495">
        <v>6</v>
      </c>
      <c r="G1495">
        <v>4</v>
      </c>
      <c r="O1495">
        <v>1996</v>
      </c>
      <c r="P1495">
        <v>3</v>
      </c>
      <c r="Q1495">
        <v>21</v>
      </c>
      <c r="R1495">
        <v>9</v>
      </c>
      <c r="S1495">
        <v>3</v>
      </c>
      <c r="T1495">
        <v>6</v>
      </c>
      <c r="U1495">
        <v>4</v>
      </c>
    </row>
    <row r="1496" spans="1:21">
      <c r="A1496">
        <v>1996</v>
      </c>
      <c r="B1496">
        <v>3</v>
      </c>
      <c r="C1496">
        <v>22</v>
      </c>
      <c r="D1496">
        <v>8</v>
      </c>
      <c r="E1496">
        <v>3</v>
      </c>
      <c r="F1496">
        <v>6</v>
      </c>
      <c r="G1496">
        <v>4</v>
      </c>
      <c r="O1496">
        <v>1996</v>
      </c>
      <c r="P1496">
        <v>3</v>
      </c>
      <c r="Q1496">
        <v>22</v>
      </c>
      <c r="R1496">
        <v>9</v>
      </c>
      <c r="S1496">
        <v>3</v>
      </c>
      <c r="T1496">
        <v>6</v>
      </c>
      <c r="U1496">
        <v>4</v>
      </c>
    </row>
    <row r="1497" spans="1:21">
      <c r="A1497">
        <v>1996</v>
      </c>
      <c r="B1497">
        <v>3</v>
      </c>
      <c r="C1497">
        <v>23</v>
      </c>
      <c r="D1497">
        <v>8</v>
      </c>
      <c r="E1497">
        <v>7</v>
      </c>
      <c r="F1497">
        <v>6</v>
      </c>
      <c r="G1497">
        <v>4</v>
      </c>
      <c r="O1497">
        <v>1996</v>
      </c>
      <c r="P1497">
        <v>3</v>
      </c>
      <c r="Q1497">
        <v>23</v>
      </c>
      <c r="R1497">
        <v>6</v>
      </c>
      <c r="S1497">
        <v>7</v>
      </c>
      <c r="T1497">
        <v>6</v>
      </c>
      <c r="U1497">
        <v>4</v>
      </c>
    </row>
    <row r="1498" spans="1:21">
      <c r="A1498">
        <v>1996</v>
      </c>
      <c r="B1498">
        <v>3</v>
      </c>
      <c r="C1498">
        <v>24</v>
      </c>
      <c r="D1498">
        <v>3</v>
      </c>
      <c r="E1498">
        <v>7</v>
      </c>
      <c r="F1498">
        <v>6</v>
      </c>
      <c r="G1498">
        <v>4</v>
      </c>
      <c r="O1498">
        <v>1996</v>
      </c>
      <c r="P1498">
        <v>3</v>
      </c>
      <c r="Q1498">
        <v>24</v>
      </c>
      <c r="R1498">
        <v>7</v>
      </c>
      <c r="S1498">
        <v>7</v>
      </c>
      <c r="T1498">
        <v>6</v>
      </c>
      <c r="U1498">
        <v>4</v>
      </c>
    </row>
    <row r="1499" spans="1:21">
      <c r="A1499">
        <v>1996</v>
      </c>
      <c r="B1499">
        <v>3</v>
      </c>
      <c r="C1499">
        <v>25</v>
      </c>
      <c r="D1499">
        <v>11</v>
      </c>
      <c r="E1499">
        <v>7</v>
      </c>
      <c r="F1499">
        <v>6</v>
      </c>
      <c r="G1499">
        <v>4</v>
      </c>
      <c r="O1499">
        <v>1996</v>
      </c>
      <c r="P1499">
        <v>3</v>
      </c>
      <c r="Q1499">
        <v>25</v>
      </c>
      <c r="R1499">
        <v>3</v>
      </c>
      <c r="S1499">
        <v>7</v>
      </c>
      <c r="T1499">
        <v>6</v>
      </c>
      <c r="U1499">
        <v>4</v>
      </c>
    </row>
    <row r="1500" spans="1:21">
      <c r="A1500">
        <v>1996</v>
      </c>
      <c r="B1500">
        <v>3</v>
      </c>
      <c r="C1500">
        <v>26</v>
      </c>
      <c r="D1500">
        <v>11</v>
      </c>
      <c r="E1500">
        <v>1</v>
      </c>
      <c r="F1500">
        <v>3</v>
      </c>
      <c r="G1500">
        <v>9</v>
      </c>
      <c r="O1500">
        <v>1996</v>
      </c>
      <c r="P1500">
        <v>3</v>
      </c>
      <c r="Q1500">
        <v>26</v>
      </c>
      <c r="R1500">
        <v>11</v>
      </c>
      <c r="S1500">
        <v>1</v>
      </c>
      <c r="T1500">
        <v>3</v>
      </c>
      <c r="U1500">
        <v>9</v>
      </c>
    </row>
    <row r="1501" spans="1:21">
      <c r="A1501">
        <v>1996</v>
      </c>
      <c r="B1501">
        <v>3</v>
      </c>
      <c r="C1501">
        <v>27</v>
      </c>
      <c r="D1501">
        <v>11</v>
      </c>
      <c r="E1501">
        <v>1</v>
      </c>
      <c r="F1501">
        <v>3</v>
      </c>
      <c r="G1501">
        <v>9</v>
      </c>
      <c r="O1501">
        <v>1996</v>
      </c>
      <c r="P1501">
        <v>3</v>
      </c>
      <c r="Q1501">
        <v>27</v>
      </c>
      <c r="R1501">
        <v>11</v>
      </c>
      <c r="S1501">
        <v>1</v>
      </c>
      <c r="T1501">
        <v>3</v>
      </c>
      <c r="U1501">
        <v>9</v>
      </c>
    </row>
    <row r="1502" spans="1:21">
      <c r="A1502">
        <v>1996</v>
      </c>
      <c r="B1502">
        <v>3</v>
      </c>
      <c r="C1502">
        <v>28</v>
      </c>
      <c r="D1502">
        <v>7</v>
      </c>
      <c r="E1502">
        <v>1</v>
      </c>
      <c r="F1502">
        <v>3</v>
      </c>
      <c r="G1502">
        <v>9</v>
      </c>
      <c r="O1502">
        <v>1996</v>
      </c>
      <c r="P1502">
        <v>3</v>
      </c>
      <c r="Q1502">
        <v>28</v>
      </c>
      <c r="R1502">
        <v>11</v>
      </c>
      <c r="S1502">
        <v>1</v>
      </c>
      <c r="T1502">
        <v>3</v>
      </c>
      <c r="U1502">
        <v>9</v>
      </c>
    </row>
    <row r="1503" spans="1:21">
      <c r="A1503">
        <v>1996</v>
      </c>
      <c r="B1503">
        <v>3</v>
      </c>
      <c r="C1503">
        <v>29</v>
      </c>
      <c r="D1503">
        <v>9</v>
      </c>
      <c r="E1503">
        <v>3</v>
      </c>
      <c r="F1503">
        <v>3</v>
      </c>
      <c r="G1503">
        <v>9</v>
      </c>
      <c r="O1503">
        <v>1996</v>
      </c>
      <c r="P1503">
        <v>3</v>
      </c>
      <c r="Q1503">
        <v>29</v>
      </c>
      <c r="R1503">
        <v>8</v>
      </c>
      <c r="S1503">
        <v>3</v>
      </c>
      <c r="T1503">
        <v>3</v>
      </c>
      <c r="U1503">
        <v>9</v>
      </c>
    </row>
    <row r="1504" spans="1:21">
      <c r="A1504">
        <v>1996</v>
      </c>
      <c r="B1504">
        <v>3</v>
      </c>
      <c r="C1504">
        <v>30</v>
      </c>
      <c r="D1504">
        <v>8</v>
      </c>
      <c r="E1504">
        <v>3</v>
      </c>
      <c r="F1504">
        <v>5</v>
      </c>
      <c r="G1504">
        <v>9</v>
      </c>
      <c r="O1504">
        <v>1996</v>
      </c>
      <c r="P1504">
        <v>3</v>
      </c>
      <c r="Q1504">
        <v>30</v>
      </c>
      <c r="R1504">
        <v>8</v>
      </c>
      <c r="S1504">
        <v>3</v>
      </c>
      <c r="T1504">
        <v>5</v>
      </c>
      <c r="U1504">
        <v>9</v>
      </c>
    </row>
    <row r="1505" spans="1:21">
      <c r="A1505">
        <v>1996</v>
      </c>
      <c r="B1505">
        <v>3</v>
      </c>
      <c r="C1505">
        <v>31</v>
      </c>
      <c r="D1505">
        <v>8</v>
      </c>
      <c r="E1505">
        <v>3</v>
      </c>
      <c r="F1505">
        <v>5</v>
      </c>
      <c r="G1505">
        <v>9</v>
      </c>
      <c r="O1505">
        <v>1996</v>
      </c>
      <c r="P1505">
        <v>3</v>
      </c>
      <c r="Q1505">
        <v>31</v>
      </c>
      <c r="R1505">
        <v>3</v>
      </c>
      <c r="S1505">
        <v>3</v>
      </c>
      <c r="T1505">
        <v>5</v>
      </c>
      <c r="U1505">
        <v>9</v>
      </c>
    </row>
    <row r="1506" spans="1:21">
      <c r="A1506">
        <v>1996</v>
      </c>
      <c r="B1506">
        <v>4</v>
      </c>
      <c r="C1506">
        <v>1</v>
      </c>
      <c r="D1506">
        <v>11</v>
      </c>
      <c r="E1506">
        <v>3</v>
      </c>
      <c r="F1506">
        <v>5</v>
      </c>
      <c r="G1506">
        <v>9</v>
      </c>
      <c r="O1506">
        <v>1996</v>
      </c>
      <c r="P1506">
        <v>4</v>
      </c>
      <c r="Q1506">
        <v>1</v>
      </c>
      <c r="R1506">
        <v>11</v>
      </c>
      <c r="S1506">
        <v>3</v>
      </c>
      <c r="T1506">
        <v>5</v>
      </c>
      <c r="U1506">
        <v>9</v>
      </c>
    </row>
    <row r="1507" spans="1:21">
      <c r="A1507">
        <v>1996</v>
      </c>
      <c r="B1507">
        <v>4</v>
      </c>
      <c r="C1507">
        <v>2</v>
      </c>
      <c r="D1507">
        <v>9</v>
      </c>
      <c r="E1507">
        <v>8</v>
      </c>
      <c r="F1507">
        <v>5</v>
      </c>
      <c r="G1507">
        <v>4</v>
      </c>
      <c r="O1507">
        <v>1996</v>
      </c>
      <c r="P1507">
        <v>4</v>
      </c>
      <c r="Q1507">
        <v>2</v>
      </c>
      <c r="R1507">
        <v>11</v>
      </c>
      <c r="S1507">
        <v>8</v>
      </c>
      <c r="T1507">
        <v>5</v>
      </c>
      <c r="U1507">
        <v>4</v>
      </c>
    </row>
    <row r="1508" spans="1:21">
      <c r="A1508">
        <v>1996</v>
      </c>
      <c r="B1508">
        <v>4</v>
      </c>
      <c r="C1508">
        <v>3</v>
      </c>
      <c r="D1508">
        <v>9</v>
      </c>
      <c r="E1508">
        <v>6</v>
      </c>
      <c r="F1508">
        <v>2</v>
      </c>
      <c r="G1508">
        <v>4</v>
      </c>
      <c r="O1508">
        <v>1996</v>
      </c>
      <c r="P1508">
        <v>4</v>
      </c>
      <c r="Q1508">
        <v>3</v>
      </c>
      <c r="R1508">
        <v>11</v>
      </c>
      <c r="S1508">
        <v>6</v>
      </c>
      <c r="T1508">
        <v>2</v>
      </c>
      <c r="U1508">
        <v>4</v>
      </c>
    </row>
    <row r="1509" spans="1:21">
      <c r="A1509">
        <v>1996</v>
      </c>
      <c r="B1509">
        <v>4</v>
      </c>
      <c r="C1509">
        <v>4</v>
      </c>
      <c r="D1509">
        <v>9</v>
      </c>
      <c r="E1509">
        <v>6</v>
      </c>
      <c r="F1509">
        <v>2</v>
      </c>
      <c r="G1509">
        <v>4</v>
      </c>
      <c r="O1509">
        <v>1996</v>
      </c>
      <c r="P1509">
        <v>4</v>
      </c>
      <c r="Q1509">
        <v>4</v>
      </c>
      <c r="R1509">
        <v>7</v>
      </c>
      <c r="S1509">
        <v>6</v>
      </c>
      <c r="T1509">
        <v>2</v>
      </c>
      <c r="U1509">
        <v>4</v>
      </c>
    </row>
    <row r="1510" spans="1:21">
      <c r="A1510">
        <v>1996</v>
      </c>
      <c r="B1510">
        <v>4</v>
      </c>
      <c r="C1510">
        <v>5</v>
      </c>
      <c r="D1510">
        <v>7</v>
      </c>
      <c r="E1510">
        <v>6</v>
      </c>
      <c r="F1510">
        <v>2</v>
      </c>
      <c r="G1510">
        <v>4</v>
      </c>
      <c r="O1510">
        <v>1996</v>
      </c>
      <c r="P1510">
        <v>4</v>
      </c>
      <c r="Q1510">
        <v>5</v>
      </c>
      <c r="R1510">
        <v>9</v>
      </c>
      <c r="S1510">
        <v>6</v>
      </c>
      <c r="T1510">
        <v>2</v>
      </c>
      <c r="U1510">
        <v>4</v>
      </c>
    </row>
    <row r="1511" spans="1:21">
      <c r="A1511">
        <v>1996</v>
      </c>
      <c r="B1511">
        <v>4</v>
      </c>
      <c r="C1511">
        <v>6</v>
      </c>
      <c r="D1511">
        <v>7</v>
      </c>
      <c r="E1511">
        <v>8</v>
      </c>
      <c r="F1511">
        <v>9</v>
      </c>
      <c r="G1511">
        <v>6</v>
      </c>
      <c r="O1511">
        <v>1996</v>
      </c>
      <c r="P1511">
        <v>4</v>
      </c>
      <c r="Q1511">
        <v>6</v>
      </c>
      <c r="R1511">
        <v>8</v>
      </c>
      <c r="S1511">
        <v>8</v>
      </c>
      <c r="T1511">
        <v>9</v>
      </c>
      <c r="U1511">
        <v>6</v>
      </c>
    </row>
    <row r="1512" spans="1:21">
      <c r="A1512">
        <v>1996</v>
      </c>
      <c r="B1512">
        <v>4</v>
      </c>
      <c r="C1512">
        <v>7</v>
      </c>
      <c r="D1512">
        <v>7</v>
      </c>
      <c r="E1512">
        <v>8</v>
      </c>
      <c r="F1512">
        <v>7</v>
      </c>
      <c r="G1512">
        <v>6</v>
      </c>
      <c r="O1512">
        <v>1996</v>
      </c>
      <c r="P1512">
        <v>4</v>
      </c>
      <c r="Q1512">
        <v>7</v>
      </c>
      <c r="R1512">
        <v>8</v>
      </c>
      <c r="S1512">
        <v>8</v>
      </c>
      <c r="T1512">
        <v>7</v>
      </c>
      <c r="U1512">
        <v>6</v>
      </c>
    </row>
    <row r="1513" spans="1:21">
      <c r="A1513">
        <v>1996</v>
      </c>
      <c r="B1513">
        <v>4</v>
      </c>
      <c r="C1513">
        <v>8</v>
      </c>
      <c r="D1513">
        <v>7</v>
      </c>
      <c r="E1513">
        <v>3</v>
      </c>
      <c r="F1513">
        <v>7</v>
      </c>
      <c r="G1513">
        <v>6</v>
      </c>
      <c r="O1513">
        <v>1996</v>
      </c>
      <c r="P1513">
        <v>4</v>
      </c>
      <c r="Q1513">
        <v>8</v>
      </c>
      <c r="R1513">
        <v>11</v>
      </c>
      <c r="S1513">
        <v>3</v>
      </c>
      <c r="T1513">
        <v>7</v>
      </c>
      <c r="U1513">
        <v>6</v>
      </c>
    </row>
    <row r="1514" spans="1:21">
      <c r="A1514">
        <v>1996</v>
      </c>
      <c r="B1514">
        <v>4</v>
      </c>
      <c r="C1514">
        <v>9</v>
      </c>
      <c r="D1514">
        <v>6</v>
      </c>
      <c r="E1514">
        <v>8</v>
      </c>
      <c r="F1514">
        <v>5</v>
      </c>
      <c r="G1514">
        <v>6</v>
      </c>
      <c r="O1514">
        <v>1996</v>
      </c>
      <c r="P1514">
        <v>4</v>
      </c>
      <c r="Q1514">
        <v>9</v>
      </c>
      <c r="R1514">
        <v>9</v>
      </c>
      <c r="S1514">
        <v>8</v>
      </c>
      <c r="T1514">
        <v>5</v>
      </c>
      <c r="U1514">
        <v>6</v>
      </c>
    </row>
    <row r="1515" spans="1:21">
      <c r="A1515">
        <v>1996</v>
      </c>
      <c r="B1515">
        <v>4</v>
      </c>
      <c r="C1515">
        <v>10</v>
      </c>
      <c r="D1515">
        <v>6</v>
      </c>
      <c r="E1515">
        <v>8</v>
      </c>
      <c r="F1515">
        <v>5</v>
      </c>
      <c r="G1515">
        <v>6</v>
      </c>
      <c r="O1515">
        <v>1996</v>
      </c>
      <c r="P1515">
        <v>4</v>
      </c>
      <c r="Q1515">
        <v>10</v>
      </c>
      <c r="R1515">
        <v>9</v>
      </c>
      <c r="S1515">
        <v>8</v>
      </c>
      <c r="T1515">
        <v>5</v>
      </c>
      <c r="U1515">
        <v>6</v>
      </c>
    </row>
    <row r="1516" spans="1:21">
      <c r="A1516">
        <v>1996</v>
      </c>
      <c r="B1516">
        <v>4</v>
      </c>
      <c r="C1516">
        <v>11</v>
      </c>
      <c r="D1516">
        <v>8</v>
      </c>
      <c r="E1516">
        <v>6</v>
      </c>
      <c r="F1516">
        <v>2</v>
      </c>
      <c r="G1516">
        <v>6</v>
      </c>
      <c r="O1516">
        <v>1996</v>
      </c>
      <c r="P1516">
        <v>4</v>
      </c>
      <c r="Q1516">
        <v>11</v>
      </c>
      <c r="R1516">
        <v>9</v>
      </c>
      <c r="S1516">
        <v>6</v>
      </c>
      <c r="T1516">
        <v>2</v>
      </c>
      <c r="U1516">
        <v>6</v>
      </c>
    </row>
    <row r="1517" spans="1:21">
      <c r="A1517">
        <v>1996</v>
      </c>
      <c r="B1517">
        <v>4</v>
      </c>
      <c r="C1517">
        <v>12</v>
      </c>
      <c r="D1517">
        <v>6</v>
      </c>
      <c r="E1517">
        <v>6</v>
      </c>
      <c r="F1517">
        <v>2</v>
      </c>
      <c r="G1517">
        <v>6</v>
      </c>
      <c r="O1517">
        <v>1996</v>
      </c>
      <c r="P1517">
        <v>4</v>
      </c>
      <c r="Q1517">
        <v>12</v>
      </c>
      <c r="R1517">
        <v>7</v>
      </c>
      <c r="S1517">
        <v>6</v>
      </c>
      <c r="T1517">
        <v>2</v>
      </c>
      <c r="U1517">
        <v>6</v>
      </c>
    </row>
    <row r="1518" spans="1:21">
      <c r="A1518">
        <v>1996</v>
      </c>
      <c r="B1518">
        <v>4</v>
      </c>
      <c r="C1518">
        <v>13</v>
      </c>
      <c r="D1518">
        <v>2</v>
      </c>
      <c r="E1518">
        <v>6</v>
      </c>
      <c r="F1518">
        <v>9</v>
      </c>
      <c r="G1518">
        <v>6</v>
      </c>
      <c r="O1518">
        <v>1996</v>
      </c>
      <c r="P1518">
        <v>4</v>
      </c>
      <c r="Q1518">
        <v>13</v>
      </c>
      <c r="R1518">
        <v>7</v>
      </c>
      <c r="S1518">
        <v>6</v>
      </c>
      <c r="T1518">
        <v>9</v>
      </c>
      <c r="U1518">
        <v>6</v>
      </c>
    </row>
    <row r="1519" spans="1:21">
      <c r="A1519">
        <v>1996</v>
      </c>
      <c r="B1519">
        <v>4</v>
      </c>
      <c r="C1519">
        <v>14</v>
      </c>
      <c r="D1519">
        <v>7</v>
      </c>
      <c r="E1519">
        <v>1</v>
      </c>
      <c r="F1519">
        <v>9</v>
      </c>
      <c r="G1519">
        <v>6</v>
      </c>
      <c r="O1519">
        <v>1996</v>
      </c>
      <c r="P1519">
        <v>4</v>
      </c>
      <c r="Q1519">
        <v>14</v>
      </c>
      <c r="R1519">
        <v>7</v>
      </c>
      <c r="S1519">
        <v>1</v>
      </c>
      <c r="T1519">
        <v>9</v>
      </c>
      <c r="U1519">
        <v>6</v>
      </c>
    </row>
    <row r="1520" spans="1:21">
      <c r="A1520">
        <v>1996</v>
      </c>
      <c r="B1520">
        <v>4</v>
      </c>
      <c r="C1520">
        <v>15</v>
      </c>
      <c r="D1520">
        <v>1</v>
      </c>
      <c r="E1520">
        <v>1</v>
      </c>
      <c r="F1520">
        <v>9</v>
      </c>
      <c r="G1520">
        <v>6</v>
      </c>
      <c r="O1520">
        <v>1996</v>
      </c>
      <c r="P1520">
        <v>4</v>
      </c>
      <c r="Q1520">
        <v>15</v>
      </c>
      <c r="R1520">
        <v>7</v>
      </c>
      <c r="S1520">
        <v>1</v>
      </c>
      <c r="T1520">
        <v>9</v>
      </c>
      <c r="U1520">
        <v>6</v>
      </c>
    </row>
    <row r="1521" spans="1:21">
      <c r="A1521">
        <v>1996</v>
      </c>
      <c r="B1521">
        <v>4</v>
      </c>
      <c r="C1521">
        <v>16</v>
      </c>
      <c r="D1521">
        <v>7</v>
      </c>
      <c r="E1521">
        <v>6</v>
      </c>
      <c r="F1521">
        <v>9</v>
      </c>
      <c r="G1521">
        <v>6</v>
      </c>
      <c r="O1521">
        <v>1996</v>
      </c>
      <c r="P1521">
        <v>4</v>
      </c>
      <c r="Q1521">
        <v>16</v>
      </c>
      <c r="R1521">
        <v>6</v>
      </c>
      <c r="S1521">
        <v>6</v>
      </c>
      <c r="T1521">
        <v>9</v>
      </c>
      <c r="U1521">
        <v>6</v>
      </c>
    </row>
    <row r="1522" spans="1:21">
      <c r="A1522">
        <v>1996</v>
      </c>
      <c r="B1522">
        <v>4</v>
      </c>
      <c r="C1522">
        <v>17</v>
      </c>
      <c r="D1522">
        <v>1</v>
      </c>
      <c r="E1522">
        <v>6</v>
      </c>
      <c r="F1522">
        <v>9</v>
      </c>
      <c r="G1522">
        <v>6</v>
      </c>
      <c r="O1522">
        <v>1996</v>
      </c>
      <c r="P1522">
        <v>4</v>
      </c>
      <c r="Q1522">
        <v>17</v>
      </c>
      <c r="R1522">
        <v>6</v>
      </c>
      <c r="S1522">
        <v>6</v>
      </c>
      <c r="T1522">
        <v>9</v>
      </c>
      <c r="U1522">
        <v>6</v>
      </c>
    </row>
    <row r="1523" spans="1:21">
      <c r="A1523">
        <v>1996</v>
      </c>
      <c r="B1523">
        <v>4</v>
      </c>
      <c r="C1523">
        <v>18</v>
      </c>
      <c r="D1523">
        <v>1</v>
      </c>
      <c r="E1523">
        <v>8</v>
      </c>
      <c r="F1523">
        <v>9</v>
      </c>
      <c r="G1523">
        <v>6</v>
      </c>
      <c r="O1523">
        <v>1996</v>
      </c>
      <c r="P1523">
        <v>4</v>
      </c>
      <c r="Q1523">
        <v>18</v>
      </c>
      <c r="R1523">
        <v>8</v>
      </c>
      <c r="S1523">
        <v>8</v>
      </c>
      <c r="T1523">
        <v>9</v>
      </c>
      <c r="U1523">
        <v>6</v>
      </c>
    </row>
    <row r="1524" spans="1:21">
      <c r="A1524">
        <v>1996</v>
      </c>
      <c r="B1524">
        <v>4</v>
      </c>
      <c r="C1524">
        <v>19</v>
      </c>
      <c r="D1524">
        <v>8</v>
      </c>
      <c r="E1524">
        <v>8</v>
      </c>
      <c r="F1524">
        <v>9</v>
      </c>
      <c r="G1524">
        <v>6</v>
      </c>
      <c r="O1524">
        <v>1996</v>
      </c>
      <c r="P1524">
        <v>4</v>
      </c>
      <c r="Q1524">
        <v>19</v>
      </c>
      <c r="R1524">
        <v>6</v>
      </c>
      <c r="S1524">
        <v>8</v>
      </c>
      <c r="T1524">
        <v>9</v>
      </c>
      <c r="U1524">
        <v>6</v>
      </c>
    </row>
    <row r="1525" spans="1:21">
      <c r="A1525">
        <v>1996</v>
      </c>
      <c r="B1525">
        <v>4</v>
      </c>
      <c r="C1525">
        <v>20</v>
      </c>
      <c r="D1525">
        <v>1</v>
      </c>
      <c r="E1525">
        <v>6</v>
      </c>
      <c r="F1525">
        <v>9</v>
      </c>
      <c r="G1525">
        <v>6</v>
      </c>
      <c r="O1525">
        <v>1996</v>
      </c>
      <c r="P1525">
        <v>4</v>
      </c>
      <c r="Q1525">
        <v>20</v>
      </c>
      <c r="R1525">
        <v>2</v>
      </c>
      <c r="S1525">
        <v>6</v>
      </c>
      <c r="T1525">
        <v>9</v>
      </c>
      <c r="U1525">
        <v>6</v>
      </c>
    </row>
    <row r="1526" spans="1:21">
      <c r="A1526">
        <v>1996</v>
      </c>
      <c r="B1526">
        <v>4</v>
      </c>
      <c r="C1526">
        <v>21</v>
      </c>
      <c r="D1526">
        <v>6</v>
      </c>
      <c r="E1526">
        <v>8</v>
      </c>
      <c r="F1526">
        <v>9</v>
      </c>
      <c r="G1526">
        <v>6</v>
      </c>
      <c r="O1526">
        <v>1996</v>
      </c>
      <c r="P1526">
        <v>4</v>
      </c>
      <c r="Q1526">
        <v>21</v>
      </c>
      <c r="R1526">
        <v>7</v>
      </c>
      <c r="S1526">
        <v>8</v>
      </c>
      <c r="T1526">
        <v>9</v>
      </c>
      <c r="U1526">
        <v>6</v>
      </c>
    </row>
    <row r="1527" spans="1:21">
      <c r="A1527">
        <v>1996</v>
      </c>
      <c r="B1527">
        <v>4</v>
      </c>
      <c r="C1527">
        <v>22</v>
      </c>
      <c r="D1527">
        <v>6</v>
      </c>
      <c r="E1527">
        <v>6</v>
      </c>
      <c r="F1527">
        <v>9</v>
      </c>
      <c r="G1527">
        <v>3</v>
      </c>
      <c r="O1527">
        <v>1996</v>
      </c>
      <c r="P1527">
        <v>4</v>
      </c>
      <c r="Q1527">
        <v>22</v>
      </c>
      <c r="R1527">
        <v>1</v>
      </c>
      <c r="S1527">
        <v>6</v>
      </c>
      <c r="T1527">
        <v>9</v>
      </c>
      <c r="U1527">
        <v>3</v>
      </c>
    </row>
    <row r="1528" spans="1:21">
      <c r="A1528">
        <v>1996</v>
      </c>
      <c r="B1528">
        <v>4</v>
      </c>
      <c r="C1528">
        <v>23</v>
      </c>
      <c r="D1528">
        <v>2</v>
      </c>
      <c r="E1528">
        <v>6</v>
      </c>
      <c r="F1528">
        <v>2</v>
      </c>
      <c r="G1528">
        <v>3</v>
      </c>
      <c r="O1528">
        <v>1996</v>
      </c>
      <c r="P1528">
        <v>4</v>
      </c>
      <c r="Q1528">
        <v>23</v>
      </c>
      <c r="R1528">
        <v>7</v>
      </c>
      <c r="S1528">
        <v>6</v>
      </c>
      <c r="T1528">
        <v>2</v>
      </c>
      <c r="U1528">
        <v>3</v>
      </c>
    </row>
    <row r="1529" spans="1:21">
      <c r="A1529">
        <v>1996</v>
      </c>
      <c r="B1529">
        <v>4</v>
      </c>
      <c r="C1529">
        <v>24</v>
      </c>
      <c r="D1529">
        <v>2</v>
      </c>
      <c r="E1529">
        <v>6</v>
      </c>
      <c r="F1529">
        <v>2</v>
      </c>
      <c r="G1529">
        <v>3</v>
      </c>
      <c r="O1529">
        <v>1996</v>
      </c>
      <c r="P1529">
        <v>4</v>
      </c>
      <c r="Q1529">
        <v>24</v>
      </c>
      <c r="R1529">
        <v>1</v>
      </c>
      <c r="S1529">
        <v>6</v>
      </c>
      <c r="T1529">
        <v>2</v>
      </c>
      <c r="U1529">
        <v>3</v>
      </c>
    </row>
    <row r="1530" spans="1:21">
      <c r="A1530">
        <v>1996</v>
      </c>
      <c r="B1530">
        <v>4</v>
      </c>
      <c r="C1530">
        <v>25</v>
      </c>
      <c r="D1530">
        <v>7</v>
      </c>
      <c r="E1530">
        <v>6</v>
      </c>
      <c r="F1530">
        <v>4</v>
      </c>
      <c r="G1530">
        <v>3</v>
      </c>
      <c r="O1530">
        <v>1996</v>
      </c>
      <c r="P1530">
        <v>4</v>
      </c>
      <c r="Q1530">
        <v>25</v>
      </c>
      <c r="R1530">
        <v>1</v>
      </c>
      <c r="S1530">
        <v>6</v>
      </c>
      <c r="T1530">
        <v>4</v>
      </c>
      <c r="U1530">
        <v>3</v>
      </c>
    </row>
    <row r="1531" spans="1:21">
      <c r="A1531">
        <v>1996</v>
      </c>
      <c r="B1531">
        <v>4</v>
      </c>
      <c r="C1531">
        <v>26</v>
      </c>
      <c r="D1531">
        <v>7</v>
      </c>
      <c r="E1531">
        <v>6</v>
      </c>
      <c r="F1531">
        <v>4</v>
      </c>
      <c r="G1531">
        <v>3</v>
      </c>
      <c r="O1531">
        <v>1996</v>
      </c>
      <c r="P1531">
        <v>4</v>
      </c>
      <c r="Q1531">
        <v>26</v>
      </c>
      <c r="R1531">
        <v>8</v>
      </c>
      <c r="S1531">
        <v>6</v>
      </c>
      <c r="T1531">
        <v>4</v>
      </c>
      <c r="U1531">
        <v>3</v>
      </c>
    </row>
    <row r="1532" spans="1:21">
      <c r="A1532">
        <v>1996</v>
      </c>
      <c r="B1532">
        <v>4</v>
      </c>
      <c r="C1532">
        <v>27</v>
      </c>
      <c r="D1532">
        <v>1</v>
      </c>
      <c r="E1532">
        <v>5</v>
      </c>
      <c r="F1532">
        <v>4</v>
      </c>
      <c r="G1532">
        <v>3</v>
      </c>
      <c r="O1532">
        <v>1996</v>
      </c>
      <c r="P1532">
        <v>4</v>
      </c>
      <c r="Q1532">
        <v>27</v>
      </c>
      <c r="R1532">
        <v>1</v>
      </c>
      <c r="S1532">
        <v>5</v>
      </c>
      <c r="T1532">
        <v>4</v>
      </c>
      <c r="U1532">
        <v>3</v>
      </c>
    </row>
    <row r="1533" spans="1:21">
      <c r="A1533">
        <v>1996</v>
      </c>
      <c r="B1533">
        <v>4</v>
      </c>
      <c r="C1533">
        <v>28</v>
      </c>
      <c r="D1533">
        <v>1</v>
      </c>
      <c r="E1533">
        <v>5</v>
      </c>
      <c r="F1533">
        <v>4</v>
      </c>
      <c r="G1533">
        <v>3</v>
      </c>
      <c r="O1533">
        <v>1996</v>
      </c>
      <c r="P1533">
        <v>4</v>
      </c>
      <c r="Q1533">
        <v>28</v>
      </c>
      <c r="R1533">
        <v>6</v>
      </c>
      <c r="S1533">
        <v>5</v>
      </c>
      <c r="T1533">
        <v>4</v>
      </c>
      <c r="U1533">
        <v>3</v>
      </c>
    </row>
    <row r="1534" spans="1:21">
      <c r="A1534">
        <v>1996</v>
      </c>
      <c r="B1534">
        <v>4</v>
      </c>
      <c r="C1534">
        <v>29</v>
      </c>
      <c r="D1534">
        <v>1</v>
      </c>
      <c r="E1534">
        <v>5</v>
      </c>
      <c r="F1534">
        <v>4</v>
      </c>
      <c r="G1534">
        <v>2</v>
      </c>
      <c r="O1534">
        <v>1996</v>
      </c>
      <c r="P1534">
        <v>4</v>
      </c>
      <c r="Q1534">
        <v>29</v>
      </c>
      <c r="R1534">
        <v>6</v>
      </c>
      <c r="S1534">
        <v>5</v>
      </c>
      <c r="T1534">
        <v>4</v>
      </c>
      <c r="U1534">
        <v>2</v>
      </c>
    </row>
    <row r="1535" spans="1:21">
      <c r="A1535">
        <v>1996</v>
      </c>
      <c r="B1535">
        <v>4</v>
      </c>
      <c r="C1535">
        <v>30</v>
      </c>
      <c r="D1535">
        <v>6</v>
      </c>
      <c r="E1535">
        <v>5</v>
      </c>
      <c r="F1535">
        <v>8</v>
      </c>
      <c r="G1535">
        <v>2</v>
      </c>
      <c r="O1535">
        <v>1996</v>
      </c>
      <c r="P1535">
        <v>4</v>
      </c>
      <c r="Q1535">
        <v>30</v>
      </c>
      <c r="R1535">
        <v>2</v>
      </c>
      <c r="S1535">
        <v>5</v>
      </c>
      <c r="T1535">
        <v>8</v>
      </c>
      <c r="U1535">
        <v>2</v>
      </c>
    </row>
    <row r="1536" spans="1:21">
      <c r="A1536">
        <v>1996</v>
      </c>
      <c r="B1536">
        <v>5</v>
      </c>
      <c r="C1536">
        <v>1</v>
      </c>
      <c r="D1536">
        <v>2</v>
      </c>
      <c r="E1536">
        <v>5</v>
      </c>
      <c r="F1536">
        <v>8</v>
      </c>
      <c r="G1536">
        <v>2</v>
      </c>
      <c r="O1536">
        <v>1996</v>
      </c>
      <c r="P1536">
        <v>5</v>
      </c>
      <c r="Q1536">
        <v>1</v>
      </c>
      <c r="R1536">
        <v>2</v>
      </c>
      <c r="S1536">
        <v>5</v>
      </c>
      <c r="T1536">
        <v>8</v>
      </c>
      <c r="U1536">
        <v>2</v>
      </c>
    </row>
    <row r="1537" spans="1:21">
      <c r="A1537">
        <v>1996</v>
      </c>
      <c r="B1537">
        <v>5</v>
      </c>
      <c r="C1537">
        <v>2</v>
      </c>
      <c r="D1537">
        <v>2</v>
      </c>
      <c r="E1537">
        <v>5</v>
      </c>
      <c r="F1537">
        <v>4</v>
      </c>
      <c r="G1537">
        <v>2</v>
      </c>
      <c r="O1537">
        <v>1996</v>
      </c>
      <c r="P1537">
        <v>5</v>
      </c>
      <c r="Q1537">
        <v>2</v>
      </c>
      <c r="R1537">
        <v>7</v>
      </c>
      <c r="S1537">
        <v>5</v>
      </c>
      <c r="T1537">
        <v>4</v>
      </c>
      <c r="U1537">
        <v>2</v>
      </c>
    </row>
    <row r="1538" spans="1:21">
      <c r="A1538">
        <v>1996</v>
      </c>
      <c r="B1538">
        <v>5</v>
      </c>
      <c r="C1538">
        <v>3</v>
      </c>
      <c r="D1538">
        <v>2</v>
      </c>
      <c r="E1538">
        <v>5</v>
      </c>
      <c r="F1538">
        <v>4</v>
      </c>
      <c r="G1538">
        <v>2</v>
      </c>
      <c r="O1538">
        <v>1996</v>
      </c>
      <c r="P1538">
        <v>5</v>
      </c>
      <c r="Q1538">
        <v>3</v>
      </c>
      <c r="R1538">
        <v>7</v>
      </c>
      <c r="S1538">
        <v>5</v>
      </c>
      <c r="T1538">
        <v>4</v>
      </c>
      <c r="U1538">
        <v>2</v>
      </c>
    </row>
    <row r="1539" spans="1:21">
      <c r="A1539">
        <v>1996</v>
      </c>
      <c r="B1539">
        <v>5</v>
      </c>
      <c r="C1539">
        <v>4</v>
      </c>
      <c r="D1539">
        <v>2</v>
      </c>
      <c r="E1539">
        <v>5</v>
      </c>
      <c r="F1539">
        <v>4</v>
      </c>
      <c r="G1539">
        <v>2</v>
      </c>
      <c r="O1539">
        <v>1996</v>
      </c>
      <c r="P1539">
        <v>5</v>
      </c>
      <c r="Q1539">
        <v>4</v>
      </c>
      <c r="R1539">
        <v>1</v>
      </c>
      <c r="S1539">
        <v>5</v>
      </c>
      <c r="T1539">
        <v>4</v>
      </c>
      <c r="U1539">
        <v>2</v>
      </c>
    </row>
    <row r="1540" spans="1:21">
      <c r="A1540">
        <v>1996</v>
      </c>
      <c r="B1540">
        <v>5</v>
      </c>
      <c r="C1540">
        <v>5</v>
      </c>
      <c r="D1540">
        <v>2</v>
      </c>
      <c r="E1540">
        <v>5</v>
      </c>
      <c r="F1540">
        <v>4</v>
      </c>
      <c r="G1540">
        <v>2</v>
      </c>
      <c r="O1540">
        <v>1996</v>
      </c>
      <c r="P1540">
        <v>5</v>
      </c>
      <c r="Q1540">
        <v>5</v>
      </c>
      <c r="R1540">
        <v>1</v>
      </c>
      <c r="S1540">
        <v>5</v>
      </c>
      <c r="T1540">
        <v>4</v>
      </c>
      <c r="U1540">
        <v>2</v>
      </c>
    </row>
    <row r="1541" spans="1:21">
      <c r="A1541">
        <v>1996</v>
      </c>
      <c r="B1541">
        <v>5</v>
      </c>
      <c r="C1541">
        <v>6</v>
      </c>
      <c r="D1541">
        <v>2</v>
      </c>
      <c r="E1541">
        <v>5</v>
      </c>
      <c r="F1541">
        <v>4</v>
      </c>
      <c r="G1541">
        <v>1</v>
      </c>
      <c r="O1541">
        <v>1996</v>
      </c>
      <c r="P1541">
        <v>5</v>
      </c>
      <c r="Q1541">
        <v>6</v>
      </c>
      <c r="R1541">
        <v>1</v>
      </c>
      <c r="S1541">
        <v>5</v>
      </c>
      <c r="T1541">
        <v>4</v>
      </c>
      <c r="U1541">
        <v>1</v>
      </c>
    </row>
    <row r="1542" spans="1:21">
      <c r="A1542">
        <v>1996</v>
      </c>
      <c r="B1542">
        <v>5</v>
      </c>
      <c r="C1542">
        <v>7</v>
      </c>
      <c r="D1542">
        <v>2</v>
      </c>
      <c r="E1542">
        <v>5</v>
      </c>
      <c r="F1542">
        <v>4</v>
      </c>
      <c r="G1542">
        <v>1</v>
      </c>
      <c r="O1542">
        <v>1996</v>
      </c>
      <c r="P1542">
        <v>5</v>
      </c>
      <c r="Q1542">
        <v>7</v>
      </c>
      <c r="R1542">
        <v>6</v>
      </c>
      <c r="S1542">
        <v>5</v>
      </c>
      <c r="T1542">
        <v>4</v>
      </c>
      <c r="U1542">
        <v>1</v>
      </c>
    </row>
    <row r="1543" spans="1:21">
      <c r="A1543">
        <v>1996</v>
      </c>
      <c r="B1543">
        <v>5</v>
      </c>
      <c r="C1543">
        <v>8</v>
      </c>
      <c r="D1543">
        <v>2</v>
      </c>
      <c r="E1543">
        <v>5</v>
      </c>
      <c r="F1543">
        <v>4</v>
      </c>
      <c r="G1543">
        <v>1</v>
      </c>
      <c r="O1543">
        <v>1996</v>
      </c>
      <c r="P1543">
        <v>5</v>
      </c>
      <c r="Q1543">
        <v>8</v>
      </c>
      <c r="R1543">
        <v>2</v>
      </c>
      <c r="S1543">
        <v>5</v>
      </c>
      <c r="T1543">
        <v>4</v>
      </c>
      <c r="U1543">
        <v>1</v>
      </c>
    </row>
    <row r="1544" spans="1:21">
      <c r="A1544">
        <v>1996</v>
      </c>
      <c r="B1544">
        <v>5</v>
      </c>
      <c r="C1544">
        <v>9</v>
      </c>
      <c r="D1544">
        <v>2</v>
      </c>
      <c r="E1544">
        <v>5</v>
      </c>
      <c r="F1544">
        <v>4</v>
      </c>
      <c r="G1544">
        <v>1</v>
      </c>
      <c r="O1544">
        <v>1996</v>
      </c>
      <c r="P1544">
        <v>5</v>
      </c>
      <c r="Q1544">
        <v>9</v>
      </c>
      <c r="R1544">
        <v>2</v>
      </c>
      <c r="S1544">
        <v>5</v>
      </c>
      <c r="T1544">
        <v>4</v>
      </c>
      <c r="U1544">
        <v>1</v>
      </c>
    </row>
    <row r="1545" spans="1:21">
      <c r="A1545">
        <v>1996</v>
      </c>
      <c r="B1545">
        <v>5</v>
      </c>
      <c r="C1545">
        <v>10</v>
      </c>
      <c r="D1545">
        <v>2</v>
      </c>
      <c r="E1545">
        <v>5</v>
      </c>
      <c r="F1545">
        <v>4</v>
      </c>
      <c r="G1545">
        <v>1</v>
      </c>
      <c r="O1545">
        <v>1996</v>
      </c>
      <c r="P1545">
        <v>5</v>
      </c>
      <c r="Q1545">
        <v>10</v>
      </c>
      <c r="R1545">
        <v>2</v>
      </c>
      <c r="S1545">
        <v>5</v>
      </c>
      <c r="T1545">
        <v>4</v>
      </c>
      <c r="U1545">
        <v>1</v>
      </c>
    </row>
    <row r="1546" spans="1:21">
      <c r="A1546">
        <v>1996</v>
      </c>
      <c r="B1546">
        <v>5</v>
      </c>
      <c r="C1546">
        <v>11</v>
      </c>
      <c r="D1546">
        <v>1</v>
      </c>
      <c r="E1546">
        <v>5</v>
      </c>
      <c r="F1546">
        <v>4</v>
      </c>
      <c r="G1546">
        <v>1</v>
      </c>
      <c r="O1546">
        <v>1996</v>
      </c>
      <c r="P1546">
        <v>5</v>
      </c>
      <c r="Q1546">
        <v>11</v>
      </c>
      <c r="R1546">
        <v>2</v>
      </c>
      <c r="S1546">
        <v>5</v>
      </c>
      <c r="T1546">
        <v>4</v>
      </c>
      <c r="U1546">
        <v>1</v>
      </c>
    </row>
    <row r="1547" spans="1:21">
      <c r="A1547">
        <v>1996</v>
      </c>
      <c r="B1547">
        <v>5</v>
      </c>
      <c r="C1547">
        <v>12</v>
      </c>
      <c r="D1547">
        <v>1</v>
      </c>
      <c r="E1547">
        <v>5</v>
      </c>
      <c r="F1547">
        <v>4</v>
      </c>
      <c r="G1547">
        <v>1</v>
      </c>
      <c r="O1547">
        <v>1996</v>
      </c>
      <c r="P1547">
        <v>5</v>
      </c>
      <c r="Q1547">
        <v>12</v>
      </c>
      <c r="R1547">
        <v>2</v>
      </c>
      <c r="S1547">
        <v>5</v>
      </c>
      <c r="T1547">
        <v>4</v>
      </c>
      <c r="U1547">
        <v>1</v>
      </c>
    </row>
    <row r="1548" spans="1:21">
      <c r="A1548">
        <v>1996</v>
      </c>
      <c r="B1548">
        <v>5</v>
      </c>
      <c r="C1548">
        <v>13</v>
      </c>
      <c r="D1548">
        <v>5</v>
      </c>
      <c r="E1548">
        <v>6</v>
      </c>
      <c r="F1548">
        <v>4</v>
      </c>
      <c r="G1548">
        <v>1</v>
      </c>
      <c r="O1548">
        <v>1996</v>
      </c>
      <c r="P1548">
        <v>5</v>
      </c>
      <c r="Q1548">
        <v>13</v>
      </c>
      <c r="R1548">
        <v>2</v>
      </c>
      <c r="S1548">
        <v>6</v>
      </c>
      <c r="T1548">
        <v>4</v>
      </c>
      <c r="U1548">
        <v>1</v>
      </c>
    </row>
    <row r="1549" spans="1:21">
      <c r="A1549">
        <v>1996</v>
      </c>
      <c r="B1549">
        <v>5</v>
      </c>
      <c r="C1549">
        <v>14</v>
      </c>
      <c r="D1549">
        <v>1</v>
      </c>
      <c r="E1549">
        <v>6</v>
      </c>
      <c r="F1549">
        <v>4</v>
      </c>
      <c r="G1549">
        <v>1</v>
      </c>
      <c r="O1549">
        <v>1996</v>
      </c>
      <c r="P1549">
        <v>5</v>
      </c>
      <c r="Q1549">
        <v>14</v>
      </c>
      <c r="R1549">
        <v>2</v>
      </c>
      <c r="S1549">
        <v>6</v>
      </c>
      <c r="T1549">
        <v>4</v>
      </c>
      <c r="U1549">
        <v>1</v>
      </c>
    </row>
    <row r="1550" spans="1:21">
      <c r="A1550">
        <v>1996</v>
      </c>
      <c r="B1550">
        <v>5</v>
      </c>
      <c r="C1550">
        <v>15</v>
      </c>
      <c r="D1550">
        <v>1</v>
      </c>
      <c r="E1550">
        <v>5</v>
      </c>
      <c r="F1550">
        <v>4</v>
      </c>
      <c r="G1550">
        <v>1</v>
      </c>
      <c r="O1550">
        <v>1996</v>
      </c>
      <c r="P1550">
        <v>5</v>
      </c>
      <c r="Q1550">
        <v>15</v>
      </c>
      <c r="R1550">
        <v>2</v>
      </c>
      <c r="S1550">
        <v>5</v>
      </c>
      <c r="T1550">
        <v>4</v>
      </c>
      <c r="U1550">
        <v>1</v>
      </c>
    </row>
    <row r="1551" spans="1:21">
      <c r="A1551">
        <v>1996</v>
      </c>
      <c r="B1551">
        <v>5</v>
      </c>
      <c r="C1551">
        <v>16</v>
      </c>
      <c r="D1551">
        <v>1</v>
      </c>
      <c r="E1551">
        <v>5</v>
      </c>
      <c r="F1551">
        <v>4</v>
      </c>
      <c r="G1551">
        <v>1</v>
      </c>
      <c r="O1551">
        <v>1996</v>
      </c>
      <c r="P1551">
        <v>5</v>
      </c>
      <c r="Q1551">
        <v>16</v>
      </c>
      <c r="R1551">
        <v>2</v>
      </c>
      <c r="S1551">
        <v>5</v>
      </c>
      <c r="T1551">
        <v>4</v>
      </c>
      <c r="U1551">
        <v>1</v>
      </c>
    </row>
    <row r="1552" spans="1:21">
      <c r="A1552">
        <v>1996</v>
      </c>
      <c r="B1552">
        <v>5</v>
      </c>
      <c r="C1552">
        <v>17</v>
      </c>
      <c r="D1552">
        <v>1</v>
      </c>
      <c r="E1552">
        <v>6</v>
      </c>
      <c r="F1552">
        <v>4</v>
      </c>
      <c r="G1552">
        <v>1</v>
      </c>
      <c r="O1552">
        <v>1996</v>
      </c>
      <c r="P1552">
        <v>5</v>
      </c>
      <c r="Q1552">
        <v>17</v>
      </c>
      <c r="R1552">
        <v>2</v>
      </c>
      <c r="S1552">
        <v>6</v>
      </c>
      <c r="T1552">
        <v>4</v>
      </c>
      <c r="U1552">
        <v>1</v>
      </c>
    </row>
    <row r="1553" spans="1:21">
      <c r="A1553">
        <v>1996</v>
      </c>
      <c r="B1553">
        <v>5</v>
      </c>
      <c r="C1553">
        <v>18</v>
      </c>
      <c r="D1553">
        <v>1</v>
      </c>
      <c r="E1553">
        <v>6</v>
      </c>
      <c r="F1553">
        <v>4</v>
      </c>
      <c r="G1553">
        <v>1</v>
      </c>
      <c r="O1553">
        <v>1996</v>
      </c>
      <c r="P1553">
        <v>5</v>
      </c>
      <c r="Q1553">
        <v>18</v>
      </c>
      <c r="R1553">
        <v>1</v>
      </c>
      <c r="S1553">
        <v>6</v>
      </c>
      <c r="T1553">
        <v>4</v>
      </c>
      <c r="U1553">
        <v>1</v>
      </c>
    </row>
    <row r="1554" spans="1:21">
      <c r="A1554">
        <v>1996</v>
      </c>
      <c r="B1554">
        <v>5</v>
      </c>
      <c r="C1554">
        <v>19</v>
      </c>
      <c r="D1554">
        <v>5</v>
      </c>
      <c r="E1554">
        <v>5</v>
      </c>
      <c r="F1554">
        <v>4</v>
      </c>
      <c r="G1554">
        <v>1</v>
      </c>
      <c r="O1554">
        <v>1996</v>
      </c>
      <c r="P1554">
        <v>5</v>
      </c>
      <c r="Q1554">
        <v>19</v>
      </c>
      <c r="R1554">
        <v>1</v>
      </c>
      <c r="S1554">
        <v>5</v>
      </c>
      <c r="T1554">
        <v>4</v>
      </c>
      <c r="U1554">
        <v>1</v>
      </c>
    </row>
    <row r="1555" spans="1:21">
      <c r="A1555">
        <v>1996</v>
      </c>
      <c r="B1555">
        <v>5</v>
      </c>
      <c r="C1555">
        <v>20</v>
      </c>
      <c r="D1555">
        <v>5</v>
      </c>
      <c r="E1555">
        <v>5</v>
      </c>
      <c r="F1555">
        <v>4</v>
      </c>
      <c r="G1555">
        <v>1</v>
      </c>
      <c r="O1555">
        <v>1996</v>
      </c>
      <c r="P1555">
        <v>5</v>
      </c>
      <c r="Q1555">
        <v>20</v>
      </c>
      <c r="R1555">
        <v>5</v>
      </c>
      <c r="S1555">
        <v>5</v>
      </c>
      <c r="T1555">
        <v>4</v>
      </c>
      <c r="U1555">
        <v>1</v>
      </c>
    </row>
    <row r="1556" spans="1:21">
      <c r="A1556">
        <v>1996</v>
      </c>
      <c r="B1556">
        <v>5</v>
      </c>
      <c r="C1556">
        <v>21</v>
      </c>
      <c r="D1556">
        <v>2</v>
      </c>
      <c r="E1556">
        <v>5</v>
      </c>
      <c r="F1556">
        <v>4</v>
      </c>
      <c r="G1556">
        <v>1</v>
      </c>
      <c r="O1556">
        <v>1996</v>
      </c>
      <c r="P1556">
        <v>5</v>
      </c>
      <c r="Q1556">
        <v>21</v>
      </c>
      <c r="R1556">
        <v>1</v>
      </c>
      <c r="S1556">
        <v>5</v>
      </c>
      <c r="T1556">
        <v>4</v>
      </c>
      <c r="U1556">
        <v>1</v>
      </c>
    </row>
    <row r="1557" spans="1:21">
      <c r="A1557">
        <v>1996</v>
      </c>
      <c r="B1557">
        <v>5</v>
      </c>
      <c r="C1557">
        <v>22</v>
      </c>
      <c r="D1557">
        <v>2</v>
      </c>
      <c r="E1557">
        <v>5</v>
      </c>
      <c r="F1557">
        <v>4</v>
      </c>
      <c r="G1557">
        <v>1</v>
      </c>
      <c r="O1557">
        <v>1996</v>
      </c>
      <c r="P1557">
        <v>5</v>
      </c>
      <c r="Q1557">
        <v>22</v>
      </c>
      <c r="R1557">
        <v>1</v>
      </c>
      <c r="S1557">
        <v>5</v>
      </c>
      <c r="T1557">
        <v>4</v>
      </c>
      <c r="U1557">
        <v>1</v>
      </c>
    </row>
    <row r="1558" spans="1:21">
      <c r="A1558">
        <v>1996</v>
      </c>
      <c r="B1558">
        <v>5</v>
      </c>
      <c r="C1558">
        <v>23</v>
      </c>
      <c r="D1558">
        <v>2</v>
      </c>
      <c r="E1558">
        <v>5</v>
      </c>
      <c r="F1558">
        <v>4</v>
      </c>
      <c r="G1558">
        <v>1</v>
      </c>
      <c r="O1558">
        <v>1996</v>
      </c>
      <c r="P1558">
        <v>5</v>
      </c>
      <c r="Q1558">
        <v>23</v>
      </c>
      <c r="R1558">
        <v>1</v>
      </c>
      <c r="S1558">
        <v>5</v>
      </c>
      <c r="T1558">
        <v>4</v>
      </c>
      <c r="U1558">
        <v>1</v>
      </c>
    </row>
    <row r="1559" spans="1:21">
      <c r="A1559">
        <v>1996</v>
      </c>
      <c r="B1559">
        <v>5</v>
      </c>
      <c r="C1559">
        <v>24</v>
      </c>
      <c r="D1559">
        <v>5</v>
      </c>
      <c r="E1559">
        <v>5</v>
      </c>
      <c r="F1559">
        <v>4</v>
      </c>
      <c r="G1559">
        <v>1</v>
      </c>
      <c r="O1559">
        <v>1996</v>
      </c>
      <c r="P1559">
        <v>5</v>
      </c>
      <c r="Q1559">
        <v>24</v>
      </c>
      <c r="R1559">
        <v>1</v>
      </c>
      <c r="S1559">
        <v>5</v>
      </c>
      <c r="T1559">
        <v>4</v>
      </c>
      <c r="U1559">
        <v>1</v>
      </c>
    </row>
    <row r="1560" spans="1:21">
      <c r="A1560">
        <v>1996</v>
      </c>
      <c r="B1560">
        <v>5</v>
      </c>
      <c r="C1560">
        <v>25</v>
      </c>
      <c r="D1560">
        <v>5</v>
      </c>
      <c r="E1560">
        <v>5</v>
      </c>
      <c r="F1560">
        <v>4</v>
      </c>
      <c r="G1560">
        <v>1</v>
      </c>
      <c r="O1560">
        <v>1996</v>
      </c>
      <c r="P1560">
        <v>5</v>
      </c>
      <c r="Q1560">
        <v>25</v>
      </c>
      <c r="R1560">
        <v>1</v>
      </c>
      <c r="S1560">
        <v>5</v>
      </c>
      <c r="T1560">
        <v>4</v>
      </c>
      <c r="U1560">
        <v>1</v>
      </c>
    </row>
    <row r="1561" spans="1:21">
      <c r="A1561">
        <v>1996</v>
      </c>
      <c r="B1561">
        <v>5</v>
      </c>
      <c r="C1561">
        <v>26</v>
      </c>
      <c r="D1561">
        <v>2</v>
      </c>
      <c r="E1561">
        <v>5</v>
      </c>
      <c r="F1561">
        <v>4</v>
      </c>
      <c r="G1561">
        <v>1</v>
      </c>
      <c r="O1561">
        <v>1996</v>
      </c>
      <c r="P1561">
        <v>5</v>
      </c>
      <c r="Q1561">
        <v>26</v>
      </c>
      <c r="R1561">
        <v>5</v>
      </c>
      <c r="S1561">
        <v>5</v>
      </c>
      <c r="T1561">
        <v>4</v>
      </c>
      <c r="U1561">
        <v>1</v>
      </c>
    </row>
    <row r="1562" spans="1:21">
      <c r="A1562">
        <v>1996</v>
      </c>
      <c r="B1562">
        <v>5</v>
      </c>
      <c r="C1562">
        <v>27</v>
      </c>
      <c r="D1562">
        <v>2</v>
      </c>
      <c r="E1562">
        <v>5</v>
      </c>
      <c r="F1562">
        <v>4</v>
      </c>
      <c r="G1562">
        <v>5</v>
      </c>
      <c r="O1562">
        <v>1996</v>
      </c>
      <c r="P1562">
        <v>5</v>
      </c>
      <c r="Q1562">
        <v>27</v>
      </c>
      <c r="R1562">
        <v>5</v>
      </c>
      <c r="S1562">
        <v>5</v>
      </c>
      <c r="T1562">
        <v>4</v>
      </c>
      <c r="U1562">
        <v>5</v>
      </c>
    </row>
    <row r="1563" spans="1:21">
      <c r="A1563">
        <v>1996</v>
      </c>
      <c r="B1563">
        <v>5</v>
      </c>
      <c r="C1563">
        <v>28</v>
      </c>
      <c r="D1563">
        <v>2</v>
      </c>
      <c r="E1563">
        <v>9</v>
      </c>
      <c r="F1563">
        <v>4</v>
      </c>
      <c r="G1563">
        <v>5</v>
      </c>
      <c r="O1563">
        <v>1996</v>
      </c>
      <c r="P1563">
        <v>5</v>
      </c>
      <c r="Q1563">
        <v>28</v>
      </c>
      <c r="R1563">
        <v>2</v>
      </c>
      <c r="S1563">
        <v>9</v>
      </c>
      <c r="T1563">
        <v>4</v>
      </c>
      <c r="U1563">
        <v>5</v>
      </c>
    </row>
    <row r="1564" spans="1:21">
      <c r="A1564">
        <v>1996</v>
      </c>
      <c r="B1564">
        <v>5</v>
      </c>
      <c r="C1564">
        <v>29</v>
      </c>
      <c r="D1564">
        <v>2</v>
      </c>
      <c r="E1564">
        <v>9</v>
      </c>
      <c r="F1564">
        <v>8</v>
      </c>
      <c r="G1564">
        <v>5</v>
      </c>
      <c r="O1564">
        <v>1996</v>
      </c>
      <c r="P1564">
        <v>5</v>
      </c>
      <c r="Q1564">
        <v>29</v>
      </c>
      <c r="R1564">
        <v>2</v>
      </c>
      <c r="S1564">
        <v>9</v>
      </c>
      <c r="T1564">
        <v>8</v>
      </c>
      <c r="U1564">
        <v>5</v>
      </c>
    </row>
    <row r="1565" spans="1:21">
      <c r="A1565">
        <v>1996</v>
      </c>
      <c r="B1565">
        <v>5</v>
      </c>
      <c r="C1565">
        <v>30</v>
      </c>
      <c r="D1565">
        <v>2</v>
      </c>
      <c r="E1565">
        <v>9</v>
      </c>
      <c r="F1565">
        <v>8</v>
      </c>
      <c r="G1565">
        <v>5</v>
      </c>
      <c r="O1565">
        <v>1996</v>
      </c>
      <c r="P1565">
        <v>5</v>
      </c>
      <c r="Q1565">
        <v>30</v>
      </c>
      <c r="R1565">
        <v>2</v>
      </c>
      <c r="S1565">
        <v>9</v>
      </c>
      <c r="T1565">
        <v>8</v>
      </c>
      <c r="U1565">
        <v>5</v>
      </c>
    </row>
    <row r="1566" spans="1:21">
      <c r="A1566">
        <v>1996</v>
      </c>
      <c r="B1566">
        <v>5</v>
      </c>
      <c r="C1566">
        <v>31</v>
      </c>
      <c r="D1566">
        <v>2</v>
      </c>
      <c r="E1566">
        <v>9</v>
      </c>
      <c r="F1566">
        <v>8</v>
      </c>
      <c r="G1566">
        <v>5</v>
      </c>
      <c r="O1566">
        <v>1996</v>
      </c>
      <c r="P1566">
        <v>5</v>
      </c>
      <c r="Q1566">
        <v>31</v>
      </c>
      <c r="R1566">
        <v>5</v>
      </c>
      <c r="S1566">
        <v>9</v>
      </c>
      <c r="T1566">
        <v>8</v>
      </c>
      <c r="U1566">
        <v>5</v>
      </c>
    </row>
    <row r="1567" spans="1:21">
      <c r="A1567">
        <v>1997</v>
      </c>
      <c r="B1567">
        <v>3</v>
      </c>
      <c r="C1567">
        <v>1</v>
      </c>
      <c r="D1567">
        <v>6</v>
      </c>
      <c r="E1567">
        <v>2</v>
      </c>
      <c r="F1567">
        <v>7</v>
      </c>
      <c r="G1567">
        <v>8</v>
      </c>
      <c r="O1567">
        <v>1997</v>
      </c>
      <c r="P1567">
        <v>3</v>
      </c>
      <c r="Q1567">
        <v>1</v>
      </c>
      <c r="S1567">
        <v>2</v>
      </c>
      <c r="T1567">
        <v>7</v>
      </c>
      <c r="U1567">
        <v>8</v>
      </c>
    </row>
    <row r="1568" spans="1:21">
      <c r="A1568">
        <v>1997</v>
      </c>
      <c r="B1568">
        <v>3</v>
      </c>
      <c r="C1568">
        <v>2</v>
      </c>
      <c r="D1568">
        <v>6</v>
      </c>
      <c r="E1568">
        <v>4</v>
      </c>
      <c r="F1568">
        <v>6</v>
      </c>
      <c r="G1568">
        <v>8</v>
      </c>
      <c r="O1568">
        <v>1997</v>
      </c>
      <c r="P1568">
        <v>3</v>
      </c>
      <c r="Q1568">
        <v>2</v>
      </c>
      <c r="S1568">
        <v>4</v>
      </c>
      <c r="T1568">
        <v>6</v>
      </c>
      <c r="U1568">
        <v>8</v>
      </c>
    </row>
    <row r="1569" spans="1:21">
      <c r="A1569">
        <v>1997</v>
      </c>
      <c r="B1569">
        <v>3</v>
      </c>
      <c r="C1569">
        <v>3</v>
      </c>
      <c r="D1569">
        <v>6</v>
      </c>
      <c r="E1569">
        <v>4</v>
      </c>
      <c r="F1569">
        <v>6</v>
      </c>
      <c r="G1569">
        <v>8</v>
      </c>
      <c r="O1569">
        <v>1997</v>
      </c>
      <c r="P1569">
        <v>3</v>
      </c>
      <c r="Q1569">
        <v>3</v>
      </c>
      <c r="S1569">
        <v>4</v>
      </c>
      <c r="T1569">
        <v>6</v>
      </c>
      <c r="U1569">
        <v>8</v>
      </c>
    </row>
    <row r="1570" spans="1:21">
      <c r="A1570">
        <v>1997</v>
      </c>
      <c r="B1570">
        <v>3</v>
      </c>
      <c r="C1570">
        <v>4</v>
      </c>
      <c r="D1570">
        <v>6</v>
      </c>
      <c r="E1570">
        <v>2</v>
      </c>
      <c r="F1570">
        <v>7</v>
      </c>
      <c r="G1570">
        <v>8</v>
      </c>
      <c r="O1570">
        <v>1997</v>
      </c>
      <c r="P1570">
        <v>3</v>
      </c>
      <c r="Q1570">
        <v>4</v>
      </c>
      <c r="S1570">
        <v>2</v>
      </c>
      <c r="T1570">
        <v>7</v>
      </c>
      <c r="U1570">
        <v>8</v>
      </c>
    </row>
    <row r="1571" spans="1:21">
      <c r="A1571">
        <v>1997</v>
      </c>
      <c r="B1571">
        <v>3</v>
      </c>
      <c r="C1571">
        <v>5</v>
      </c>
      <c r="D1571">
        <v>6</v>
      </c>
      <c r="E1571">
        <v>7</v>
      </c>
      <c r="F1571">
        <v>5</v>
      </c>
      <c r="G1571">
        <v>8</v>
      </c>
      <c r="O1571">
        <v>1997</v>
      </c>
      <c r="P1571">
        <v>3</v>
      </c>
      <c r="Q1571">
        <v>5</v>
      </c>
      <c r="S1571">
        <v>7</v>
      </c>
      <c r="T1571">
        <v>5</v>
      </c>
      <c r="U1571">
        <v>8</v>
      </c>
    </row>
    <row r="1572" spans="1:21">
      <c r="A1572">
        <v>1997</v>
      </c>
      <c r="B1572">
        <v>3</v>
      </c>
      <c r="C1572">
        <v>6</v>
      </c>
      <c r="D1572">
        <v>6</v>
      </c>
      <c r="E1572">
        <v>1</v>
      </c>
      <c r="F1572">
        <v>7</v>
      </c>
      <c r="G1572">
        <v>8</v>
      </c>
      <c r="O1572">
        <v>1997</v>
      </c>
      <c r="P1572">
        <v>3</v>
      </c>
      <c r="Q1572">
        <v>6</v>
      </c>
      <c r="S1572">
        <v>1</v>
      </c>
      <c r="T1572">
        <v>7</v>
      </c>
      <c r="U1572">
        <v>8</v>
      </c>
    </row>
    <row r="1573" spans="1:21">
      <c r="A1573">
        <v>1997</v>
      </c>
      <c r="B1573">
        <v>3</v>
      </c>
      <c r="C1573">
        <v>7</v>
      </c>
      <c r="D1573">
        <v>8</v>
      </c>
      <c r="E1573">
        <v>7</v>
      </c>
      <c r="F1573">
        <v>7</v>
      </c>
      <c r="G1573">
        <v>8</v>
      </c>
      <c r="O1573">
        <v>1997</v>
      </c>
      <c r="P1573">
        <v>3</v>
      </c>
      <c r="Q1573">
        <v>7</v>
      </c>
      <c r="S1573">
        <v>7</v>
      </c>
      <c r="T1573">
        <v>7</v>
      </c>
      <c r="U1573">
        <v>8</v>
      </c>
    </row>
    <row r="1574" spans="1:21">
      <c r="A1574">
        <v>1997</v>
      </c>
      <c r="B1574">
        <v>3</v>
      </c>
      <c r="C1574">
        <v>8</v>
      </c>
      <c r="D1574">
        <v>8</v>
      </c>
      <c r="E1574">
        <v>7</v>
      </c>
      <c r="F1574">
        <v>7</v>
      </c>
      <c r="G1574">
        <v>8</v>
      </c>
      <c r="O1574">
        <v>1997</v>
      </c>
      <c r="P1574">
        <v>3</v>
      </c>
      <c r="Q1574">
        <v>8</v>
      </c>
      <c r="R1574">
        <v>6</v>
      </c>
      <c r="S1574">
        <v>7</v>
      </c>
      <c r="T1574">
        <v>7</v>
      </c>
      <c r="U1574">
        <v>8</v>
      </c>
    </row>
    <row r="1575" spans="1:21">
      <c r="A1575">
        <v>1997</v>
      </c>
      <c r="B1575">
        <v>3</v>
      </c>
      <c r="C1575">
        <v>9</v>
      </c>
      <c r="D1575">
        <v>6</v>
      </c>
      <c r="E1575">
        <v>7</v>
      </c>
      <c r="F1575">
        <v>7</v>
      </c>
      <c r="G1575">
        <v>8</v>
      </c>
      <c r="O1575">
        <v>1997</v>
      </c>
      <c r="P1575">
        <v>3</v>
      </c>
      <c r="Q1575">
        <v>9</v>
      </c>
      <c r="R1575">
        <v>6</v>
      </c>
      <c r="S1575">
        <v>7</v>
      </c>
      <c r="T1575">
        <v>7</v>
      </c>
      <c r="U1575">
        <v>8</v>
      </c>
    </row>
    <row r="1576" spans="1:21">
      <c r="A1576">
        <v>1997</v>
      </c>
      <c r="B1576">
        <v>3</v>
      </c>
      <c r="C1576">
        <v>10</v>
      </c>
      <c r="D1576">
        <v>6</v>
      </c>
      <c r="E1576">
        <v>2</v>
      </c>
      <c r="F1576">
        <v>7</v>
      </c>
      <c r="G1576">
        <v>8</v>
      </c>
      <c r="O1576">
        <v>1997</v>
      </c>
      <c r="P1576">
        <v>3</v>
      </c>
      <c r="Q1576">
        <v>10</v>
      </c>
      <c r="R1576">
        <v>6</v>
      </c>
      <c r="S1576">
        <v>2</v>
      </c>
      <c r="T1576">
        <v>7</v>
      </c>
      <c r="U1576">
        <v>8</v>
      </c>
    </row>
    <row r="1577" spans="1:21">
      <c r="A1577">
        <v>1997</v>
      </c>
      <c r="B1577">
        <v>3</v>
      </c>
      <c r="C1577">
        <v>11</v>
      </c>
      <c r="D1577">
        <v>6</v>
      </c>
      <c r="E1577">
        <v>2</v>
      </c>
      <c r="F1577">
        <v>7</v>
      </c>
      <c r="G1577">
        <v>8</v>
      </c>
      <c r="O1577">
        <v>1997</v>
      </c>
      <c r="P1577">
        <v>3</v>
      </c>
      <c r="Q1577">
        <v>11</v>
      </c>
      <c r="R1577">
        <v>6</v>
      </c>
      <c r="S1577">
        <v>2</v>
      </c>
      <c r="T1577">
        <v>7</v>
      </c>
      <c r="U1577">
        <v>8</v>
      </c>
    </row>
    <row r="1578" spans="1:21">
      <c r="A1578">
        <v>1997</v>
      </c>
      <c r="B1578">
        <v>3</v>
      </c>
      <c r="C1578">
        <v>12</v>
      </c>
      <c r="D1578">
        <v>8</v>
      </c>
      <c r="E1578">
        <v>2</v>
      </c>
      <c r="F1578">
        <v>6</v>
      </c>
      <c r="G1578">
        <v>8</v>
      </c>
      <c r="O1578">
        <v>1997</v>
      </c>
      <c r="P1578">
        <v>3</v>
      </c>
      <c r="Q1578">
        <v>12</v>
      </c>
      <c r="R1578">
        <v>6</v>
      </c>
      <c r="S1578">
        <v>2</v>
      </c>
      <c r="T1578">
        <v>6</v>
      </c>
      <c r="U1578">
        <v>8</v>
      </c>
    </row>
    <row r="1579" spans="1:21">
      <c r="A1579">
        <v>1997</v>
      </c>
      <c r="B1579">
        <v>3</v>
      </c>
      <c r="C1579">
        <v>13</v>
      </c>
      <c r="D1579">
        <v>3</v>
      </c>
      <c r="E1579">
        <v>3</v>
      </c>
      <c r="F1579">
        <v>6</v>
      </c>
      <c r="G1579">
        <v>8</v>
      </c>
      <c r="O1579">
        <v>1997</v>
      </c>
      <c r="P1579">
        <v>3</v>
      </c>
      <c r="Q1579">
        <v>13</v>
      </c>
      <c r="R1579">
        <v>6</v>
      </c>
      <c r="S1579">
        <v>3</v>
      </c>
      <c r="T1579">
        <v>6</v>
      </c>
      <c r="U1579">
        <v>8</v>
      </c>
    </row>
    <row r="1580" spans="1:21">
      <c r="A1580">
        <v>1997</v>
      </c>
      <c r="B1580">
        <v>3</v>
      </c>
      <c r="C1580">
        <v>14</v>
      </c>
      <c r="D1580">
        <v>8</v>
      </c>
      <c r="E1580">
        <v>7</v>
      </c>
      <c r="F1580">
        <v>7</v>
      </c>
      <c r="G1580">
        <v>7</v>
      </c>
      <c r="O1580">
        <v>1997</v>
      </c>
      <c r="P1580">
        <v>3</v>
      </c>
      <c r="Q1580">
        <v>14</v>
      </c>
      <c r="R1580">
        <v>8</v>
      </c>
      <c r="S1580">
        <v>7</v>
      </c>
      <c r="T1580">
        <v>7</v>
      </c>
      <c r="U1580">
        <v>7</v>
      </c>
    </row>
    <row r="1581" spans="1:21">
      <c r="A1581">
        <v>1997</v>
      </c>
      <c r="B1581">
        <v>3</v>
      </c>
      <c r="C1581">
        <v>15</v>
      </c>
      <c r="D1581">
        <v>8</v>
      </c>
      <c r="E1581">
        <v>7</v>
      </c>
      <c r="F1581">
        <v>7</v>
      </c>
      <c r="G1581">
        <v>7</v>
      </c>
      <c r="O1581">
        <v>1997</v>
      </c>
      <c r="P1581">
        <v>3</v>
      </c>
      <c r="Q1581">
        <v>15</v>
      </c>
      <c r="R1581">
        <v>8</v>
      </c>
      <c r="S1581">
        <v>7</v>
      </c>
      <c r="T1581">
        <v>7</v>
      </c>
      <c r="U1581">
        <v>7</v>
      </c>
    </row>
    <row r="1582" spans="1:21">
      <c r="A1582">
        <v>1997</v>
      </c>
      <c r="B1582">
        <v>3</v>
      </c>
      <c r="C1582">
        <v>16</v>
      </c>
      <c r="D1582">
        <v>6</v>
      </c>
      <c r="E1582">
        <v>7</v>
      </c>
      <c r="F1582">
        <v>7</v>
      </c>
      <c r="G1582">
        <v>7</v>
      </c>
      <c r="O1582">
        <v>1997</v>
      </c>
      <c r="P1582">
        <v>3</v>
      </c>
      <c r="Q1582">
        <v>16</v>
      </c>
      <c r="R1582">
        <v>6</v>
      </c>
      <c r="S1582">
        <v>7</v>
      </c>
      <c r="T1582">
        <v>7</v>
      </c>
      <c r="U1582">
        <v>7</v>
      </c>
    </row>
    <row r="1583" spans="1:21">
      <c r="A1583">
        <v>1997</v>
      </c>
      <c r="B1583">
        <v>3</v>
      </c>
      <c r="C1583">
        <v>17</v>
      </c>
      <c r="D1583">
        <v>8</v>
      </c>
      <c r="E1583">
        <v>7</v>
      </c>
      <c r="F1583">
        <v>7</v>
      </c>
      <c r="G1583">
        <v>7</v>
      </c>
      <c r="O1583">
        <v>1997</v>
      </c>
      <c r="P1583">
        <v>3</v>
      </c>
      <c r="Q1583">
        <v>17</v>
      </c>
      <c r="R1583">
        <v>6</v>
      </c>
      <c r="S1583">
        <v>7</v>
      </c>
      <c r="T1583">
        <v>7</v>
      </c>
      <c r="U1583">
        <v>7</v>
      </c>
    </row>
    <row r="1584" spans="1:21">
      <c r="A1584">
        <v>1997</v>
      </c>
      <c r="B1584">
        <v>3</v>
      </c>
      <c r="C1584">
        <v>18</v>
      </c>
      <c r="D1584">
        <v>8</v>
      </c>
      <c r="E1584">
        <v>7</v>
      </c>
      <c r="F1584">
        <v>7</v>
      </c>
      <c r="G1584">
        <v>7</v>
      </c>
      <c r="O1584">
        <v>1997</v>
      </c>
      <c r="P1584">
        <v>3</v>
      </c>
      <c r="Q1584">
        <v>18</v>
      </c>
      <c r="R1584">
        <v>6</v>
      </c>
      <c r="S1584">
        <v>7</v>
      </c>
      <c r="T1584">
        <v>7</v>
      </c>
      <c r="U1584">
        <v>7</v>
      </c>
    </row>
    <row r="1585" spans="1:21">
      <c r="A1585">
        <v>1997</v>
      </c>
      <c r="B1585">
        <v>3</v>
      </c>
      <c r="C1585">
        <v>19</v>
      </c>
      <c r="D1585">
        <v>6</v>
      </c>
      <c r="E1585">
        <v>1</v>
      </c>
      <c r="F1585">
        <v>7</v>
      </c>
      <c r="G1585">
        <v>7</v>
      </c>
      <c r="O1585">
        <v>1997</v>
      </c>
      <c r="P1585">
        <v>3</v>
      </c>
      <c r="Q1585">
        <v>19</v>
      </c>
      <c r="R1585">
        <v>8</v>
      </c>
      <c r="S1585">
        <v>1</v>
      </c>
      <c r="T1585">
        <v>7</v>
      </c>
      <c r="U1585">
        <v>7</v>
      </c>
    </row>
    <row r="1586" spans="1:21">
      <c r="A1586">
        <v>1997</v>
      </c>
      <c r="B1586">
        <v>3</v>
      </c>
      <c r="C1586">
        <v>20</v>
      </c>
      <c r="D1586">
        <v>6</v>
      </c>
      <c r="E1586">
        <v>7</v>
      </c>
      <c r="F1586">
        <v>7</v>
      </c>
      <c r="G1586">
        <v>7</v>
      </c>
      <c r="O1586">
        <v>1997</v>
      </c>
      <c r="P1586">
        <v>3</v>
      </c>
      <c r="Q1586">
        <v>20</v>
      </c>
      <c r="R1586">
        <v>3</v>
      </c>
      <c r="S1586">
        <v>7</v>
      </c>
      <c r="T1586">
        <v>7</v>
      </c>
      <c r="U1586">
        <v>7</v>
      </c>
    </row>
    <row r="1587" spans="1:21">
      <c r="A1587">
        <v>1997</v>
      </c>
      <c r="B1587">
        <v>3</v>
      </c>
      <c r="C1587">
        <v>21</v>
      </c>
      <c r="D1587">
        <v>6</v>
      </c>
      <c r="E1587">
        <v>7</v>
      </c>
      <c r="F1587">
        <v>7</v>
      </c>
      <c r="G1587">
        <v>7</v>
      </c>
      <c r="O1587">
        <v>1997</v>
      </c>
      <c r="P1587">
        <v>3</v>
      </c>
      <c r="Q1587">
        <v>21</v>
      </c>
      <c r="R1587">
        <v>8</v>
      </c>
      <c r="S1587">
        <v>7</v>
      </c>
      <c r="T1587">
        <v>7</v>
      </c>
      <c r="U1587">
        <v>7</v>
      </c>
    </row>
    <row r="1588" spans="1:21">
      <c r="A1588">
        <v>1997</v>
      </c>
      <c r="B1588">
        <v>3</v>
      </c>
      <c r="C1588">
        <v>22</v>
      </c>
      <c r="D1588">
        <v>3</v>
      </c>
      <c r="E1588">
        <v>3</v>
      </c>
      <c r="F1588">
        <v>7</v>
      </c>
      <c r="G1588">
        <v>7</v>
      </c>
      <c r="O1588">
        <v>1997</v>
      </c>
      <c r="P1588">
        <v>3</v>
      </c>
      <c r="Q1588">
        <v>22</v>
      </c>
      <c r="R1588">
        <v>8</v>
      </c>
      <c r="S1588">
        <v>3</v>
      </c>
      <c r="T1588">
        <v>7</v>
      </c>
      <c r="U1588">
        <v>7</v>
      </c>
    </row>
    <row r="1589" spans="1:21">
      <c r="A1589">
        <v>1997</v>
      </c>
      <c r="B1589">
        <v>3</v>
      </c>
      <c r="C1589">
        <v>23</v>
      </c>
      <c r="D1589">
        <v>3</v>
      </c>
      <c r="E1589">
        <v>8</v>
      </c>
      <c r="F1589">
        <v>7</v>
      </c>
      <c r="G1589">
        <v>4</v>
      </c>
      <c r="O1589">
        <v>1997</v>
      </c>
      <c r="P1589">
        <v>3</v>
      </c>
      <c r="Q1589">
        <v>23</v>
      </c>
      <c r="R1589">
        <v>6</v>
      </c>
      <c r="S1589">
        <v>8</v>
      </c>
      <c r="T1589">
        <v>7</v>
      </c>
      <c r="U1589">
        <v>4</v>
      </c>
    </row>
    <row r="1590" spans="1:21">
      <c r="A1590">
        <v>1997</v>
      </c>
      <c r="B1590">
        <v>3</v>
      </c>
      <c r="C1590">
        <v>24</v>
      </c>
      <c r="D1590">
        <v>3</v>
      </c>
      <c r="E1590">
        <v>1</v>
      </c>
      <c r="F1590">
        <v>9</v>
      </c>
      <c r="G1590">
        <v>4</v>
      </c>
      <c r="O1590">
        <v>1997</v>
      </c>
      <c r="P1590">
        <v>3</v>
      </c>
      <c r="Q1590">
        <v>24</v>
      </c>
      <c r="R1590">
        <v>8</v>
      </c>
      <c r="S1590">
        <v>1</v>
      </c>
      <c r="T1590">
        <v>9</v>
      </c>
      <c r="U1590">
        <v>4</v>
      </c>
    </row>
    <row r="1591" spans="1:21">
      <c r="A1591">
        <v>1997</v>
      </c>
      <c r="B1591">
        <v>3</v>
      </c>
      <c r="C1591">
        <v>25</v>
      </c>
      <c r="D1591">
        <v>3</v>
      </c>
      <c r="E1591">
        <v>1</v>
      </c>
      <c r="F1591">
        <v>9</v>
      </c>
      <c r="G1591">
        <v>4</v>
      </c>
      <c r="O1591">
        <v>1997</v>
      </c>
      <c r="P1591">
        <v>3</v>
      </c>
      <c r="Q1591">
        <v>25</v>
      </c>
      <c r="R1591">
        <v>8</v>
      </c>
      <c r="S1591">
        <v>1</v>
      </c>
      <c r="T1591">
        <v>9</v>
      </c>
      <c r="U1591">
        <v>4</v>
      </c>
    </row>
    <row r="1592" spans="1:21">
      <c r="A1592">
        <v>1997</v>
      </c>
      <c r="B1592">
        <v>3</v>
      </c>
      <c r="C1592">
        <v>26</v>
      </c>
      <c r="D1592">
        <v>3</v>
      </c>
      <c r="E1592">
        <v>1</v>
      </c>
      <c r="F1592">
        <v>9</v>
      </c>
      <c r="G1592">
        <v>4</v>
      </c>
      <c r="O1592">
        <v>1997</v>
      </c>
      <c r="P1592">
        <v>3</v>
      </c>
      <c r="Q1592">
        <v>26</v>
      </c>
      <c r="R1592">
        <v>6</v>
      </c>
      <c r="S1592">
        <v>1</v>
      </c>
      <c r="T1592">
        <v>9</v>
      </c>
      <c r="U1592">
        <v>4</v>
      </c>
    </row>
    <row r="1593" spans="1:21">
      <c r="A1593">
        <v>1997</v>
      </c>
      <c r="B1593">
        <v>3</v>
      </c>
      <c r="C1593">
        <v>27</v>
      </c>
      <c r="D1593">
        <v>3</v>
      </c>
      <c r="E1593">
        <v>3</v>
      </c>
      <c r="F1593">
        <v>9</v>
      </c>
      <c r="G1593">
        <v>4</v>
      </c>
      <c r="O1593">
        <v>1997</v>
      </c>
      <c r="P1593">
        <v>3</v>
      </c>
      <c r="Q1593">
        <v>27</v>
      </c>
      <c r="R1593">
        <v>6</v>
      </c>
      <c r="S1593">
        <v>3</v>
      </c>
      <c r="T1593">
        <v>9</v>
      </c>
      <c r="U1593">
        <v>4</v>
      </c>
    </row>
    <row r="1594" spans="1:21">
      <c r="A1594">
        <v>1997</v>
      </c>
      <c r="B1594">
        <v>3</v>
      </c>
      <c r="C1594">
        <v>28</v>
      </c>
      <c r="D1594">
        <v>3</v>
      </c>
      <c r="E1594">
        <v>3</v>
      </c>
      <c r="F1594">
        <v>5</v>
      </c>
      <c r="G1594">
        <v>4</v>
      </c>
      <c r="O1594">
        <v>1997</v>
      </c>
      <c r="P1594">
        <v>3</v>
      </c>
      <c r="Q1594">
        <v>28</v>
      </c>
      <c r="R1594">
        <v>6</v>
      </c>
      <c r="S1594">
        <v>3</v>
      </c>
      <c r="T1594">
        <v>5</v>
      </c>
      <c r="U1594">
        <v>4</v>
      </c>
    </row>
    <row r="1595" spans="1:21">
      <c r="A1595">
        <v>1997</v>
      </c>
      <c r="B1595">
        <v>3</v>
      </c>
      <c r="C1595">
        <v>29</v>
      </c>
      <c r="D1595">
        <v>11</v>
      </c>
      <c r="E1595">
        <v>8</v>
      </c>
      <c r="F1595">
        <v>9</v>
      </c>
      <c r="G1595">
        <v>6</v>
      </c>
      <c r="O1595">
        <v>1997</v>
      </c>
      <c r="P1595">
        <v>3</v>
      </c>
      <c r="Q1595">
        <v>29</v>
      </c>
      <c r="R1595">
        <v>3</v>
      </c>
      <c r="S1595">
        <v>8</v>
      </c>
      <c r="T1595">
        <v>9</v>
      </c>
      <c r="U1595">
        <v>6</v>
      </c>
    </row>
    <row r="1596" spans="1:21">
      <c r="A1596">
        <v>1997</v>
      </c>
      <c r="B1596">
        <v>3</v>
      </c>
      <c r="C1596">
        <v>30</v>
      </c>
      <c r="D1596">
        <v>11</v>
      </c>
      <c r="E1596">
        <v>1</v>
      </c>
      <c r="F1596">
        <v>9</v>
      </c>
      <c r="G1596">
        <v>6</v>
      </c>
      <c r="O1596">
        <v>1997</v>
      </c>
      <c r="P1596">
        <v>3</v>
      </c>
      <c r="Q1596">
        <v>30</v>
      </c>
      <c r="R1596">
        <v>3</v>
      </c>
      <c r="S1596">
        <v>1</v>
      </c>
      <c r="T1596">
        <v>9</v>
      </c>
      <c r="U1596">
        <v>6</v>
      </c>
    </row>
    <row r="1597" spans="1:21">
      <c r="A1597">
        <v>1997</v>
      </c>
      <c r="B1597">
        <v>3</v>
      </c>
      <c r="C1597">
        <v>31</v>
      </c>
      <c r="D1597">
        <v>7</v>
      </c>
      <c r="E1597">
        <v>1</v>
      </c>
      <c r="F1597">
        <v>9</v>
      </c>
      <c r="G1597">
        <v>6</v>
      </c>
      <c r="O1597">
        <v>1997</v>
      </c>
      <c r="P1597">
        <v>3</v>
      </c>
      <c r="Q1597">
        <v>31</v>
      </c>
      <c r="R1597">
        <v>3</v>
      </c>
      <c r="S1597">
        <v>1</v>
      </c>
      <c r="T1597">
        <v>9</v>
      </c>
      <c r="U1597">
        <v>6</v>
      </c>
    </row>
    <row r="1598" spans="1:21">
      <c r="A1598">
        <v>1997</v>
      </c>
      <c r="B1598">
        <v>4</v>
      </c>
      <c r="C1598">
        <v>1</v>
      </c>
      <c r="D1598">
        <v>7</v>
      </c>
      <c r="E1598">
        <v>1</v>
      </c>
      <c r="F1598">
        <v>9</v>
      </c>
      <c r="G1598">
        <v>6</v>
      </c>
      <c r="O1598">
        <v>1997</v>
      </c>
      <c r="P1598">
        <v>4</v>
      </c>
      <c r="Q1598">
        <v>1</v>
      </c>
      <c r="R1598">
        <v>3</v>
      </c>
      <c r="S1598">
        <v>1</v>
      </c>
      <c r="T1598">
        <v>9</v>
      </c>
      <c r="U1598">
        <v>6</v>
      </c>
    </row>
    <row r="1599" spans="1:21">
      <c r="A1599">
        <v>1997</v>
      </c>
      <c r="B1599">
        <v>4</v>
      </c>
      <c r="C1599">
        <v>2</v>
      </c>
      <c r="D1599">
        <v>1</v>
      </c>
      <c r="E1599">
        <v>3</v>
      </c>
      <c r="F1599">
        <v>9</v>
      </c>
      <c r="G1599">
        <v>6</v>
      </c>
      <c r="O1599">
        <v>1997</v>
      </c>
      <c r="P1599">
        <v>4</v>
      </c>
      <c r="Q1599">
        <v>2</v>
      </c>
      <c r="R1599">
        <v>3</v>
      </c>
      <c r="S1599">
        <v>3</v>
      </c>
      <c r="T1599">
        <v>9</v>
      </c>
      <c r="U1599">
        <v>6</v>
      </c>
    </row>
    <row r="1600" spans="1:21">
      <c r="A1600">
        <v>1997</v>
      </c>
      <c r="B1600">
        <v>4</v>
      </c>
      <c r="C1600">
        <v>3</v>
      </c>
      <c r="D1600">
        <v>11</v>
      </c>
      <c r="E1600">
        <v>3</v>
      </c>
      <c r="F1600">
        <v>9</v>
      </c>
      <c r="G1600">
        <v>6</v>
      </c>
      <c r="O1600">
        <v>1997</v>
      </c>
      <c r="P1600">
        <v>4</v>
      </c>
      <c r="Q1600">
        <v>3</v>
      </c>
      <c r="R1600">
        <v>3</v>
      </c>
      <c r="S1600">
        <v>3</v>
      </c>
      <c r="T1600">
        <v>9</v>
      </c>
      <c r="U1600">
        <v>6</v>
      </c>
    </row>
    <row r="1601" spans="1:21">
      <c r="A1601">
        <v>1997</v>
      </c>
      <c r="B1601">
        <v>4</v>
      </c>
      <c r="C1601">
        <v>4</v>
      </c>
      <c r="D1601">
        <v>5</v>
      </c>
      <c r="E1601">
        <v>8</v>
      </c>
      <c r="F1601">
        <v>2</v>
      </c>
      <c r="G1601">
        <v>6</v>
      </c>
      <c r="O1601">
        <v>1997</v>
      </c>
      <c r="P1601">
        <v>4</v>
      </c>
      <c r="Q1601">
        <v>4</v>
      </c>
      <c r="R1601">
        <v>3</v>
      </c>
      <c r="S1601">
        <v>8</v>
      </c>
      <c r="T1601">
        <v>2</v>
      </c>
      <c r="U1601">
        <v>6</v>
      </c>
    </row>
    <row r="1602" spans="1:21">
      <c r="A1602">
        <v>1997</v>
      </c>
      <c r="B1602">
        <v>4</v>
      </c>
      <c r="C1602">
        <v>5</v>
      </c>
      <c r="D1602">
        <v>5</v>
      </c>
      <c r="E1602">
        <v>8</v>
      </c>
      <c r="F1602">
        <v>9</v>
      </c>
      <c r="G1602">
        <v>6</v>
      </c>
      <c r="O1602">
        <v>1997</v>
      </c>
      <c r="P1602">
        <v>4</v>
      </c>
      <c r="Q1602">
        <v>5</v>
      </c>
      <c r="R1602">
        <v>11</v>
      </c>
      <c r="S1602">
        <v>8</v>
      </c>
      <c r="T1602">
        <v>9</v>
      </c>
      <c r="U1602">
        <v>6</v>
      </c>
    </row>
    <row r="1603" spans="1:21">
      <c r="A1603">
        <v>1997</v>
      </c>
      <c r="B1603">
        <v>4</v>
      </c>
      <c r="C1603">
        <v>6</v>
      </c>
      <c r="D1603">
        <v>11</v>
      </c>
      <c r="E1603">
        <v>7</v>
      </c>
      <c r="F1603">
        <v>9</v>
      </c>
      <c r="G1603">
        <v>6</v>
      </c>
      <c r="O1603">
        <v>1997</v>
      </c>
      <c r="P1603">
        <v>4</v>
      </c>
      <c r="Q1603">
        <v>6</v>
      </c>
      <c r="R1603">
        <v>11</v>
      </c>
      <c r="S1603">
        <v>7</v>
      </c>
      <c r="T1603">
        <v>9</v>
      </c>
      <c r="U1603">
        <v>6</v>
      </c>
    </row>
    <row r="1604" spans="1:21">
      <c r="A1604">
        <v>1997</v>
      </c>
      <c r="B1604">
        <v>4</v>
      </c>
      <c r="C1604">
        <v>7</v>
      </c>
      <c r="D1604">
        <v>11</v>
      </c>
      <c r="E1604">
        <v>7</v>
      </c>
      <c r="F1604">
        <v>5</v>
      </c>
      <c r="G1604">
        <v>6</v>
      </c>
      <c r="O1604">
        <v>1997</v>
      </c>
      <c r="P1604">
        <v>4</v>
      </c>
      <c r="Q1604">
        <v>7</v>
      </c>
      <c r="R1604">
        <v>7</v>
      </c>
      <c r="S1604">
        <v>7</v>
      </c>
      <c r="T1604">
        <v>5</v>
      </c>
      <c r="U1604">
        <v>6</v>
      </c>
    </row>
    <row r="1605" spans="1:21">
      <c r="A1605">
        <v>1997</v>
      </c>
      <c r="B1605">
        <v>4</v>
      </c>
      <c r="C1605">
        <v>8</v>
      </c>
      <c r="D1605">
        <v>1</v>
      </c>
      <c r="E1605">
        <v>7</v>
      </c>
      <c r="F1605">
        <v>2</v>
      </c>
      <c r="G1605">
        <v>6</v>
      </c>
      <c r="O1605">
        <v>1997</v>
      </c>
      <c r="P1605">
        <v>4</v>
      </c>
      <c r="Q1605">
        <v>8</v>
      </c>
      <c r="R1605">
        <v>7</v>
      </c>
      <c r="S1605">
        <v>7</v>
      </c>
      <c r="T1605">
        <v>2</v>
      </c>
      <c r="U1605">
        <v>6</v>
      </c>
    </row>
    <row r="1606" spans="1:21">
      <c r="A1606">
        <v>1997</v>
      </c>
      <c r="B1606">
        <v>4</v>
      </c>
      <c r="C1606">
        <v>9</v>
      </c>
      <c r="D1606">
        <v>11</v>
      </c>
      <c r="E1606">
        <v>1</v>
      </c>
      <c r="F1606">
        <v>2</v>
      </c>
      <c r="G1606">
        <v>6</v>
      </c>
      <c r="O1606">
        <v>1997</v>
      </c>
      <c r="P1606">
        <v>4</v>
      </c>
      <c r="Q1606">
        <v>9</v>
      </c>
      <c r="R1606">
        <v>1</v>
      </c>
      <c r="S1606">
        <v>1</v>
      </c>
      <c r="T1606">
        <v>2</v>
      </c>
      <c r="U1606">
        <v>6</v>
      </c>
    </row>
    <row r="1607" spans="1:21">
      <c r="A1607">
        <v>1997</v>
      </c>
      <c r="B1607">
        <v>4</v>
      </c>
      <c r="C1607">
        <v>10</v>
      </c>
      <c r="D1607">
        <v>11</v>
      </c>
      <c r="E1607">
        <v>1</v>
      </c>
      <c r="F1607">
        <v>2</v>
      </c>
      <c r="G1607">
        <v>6</v>
      </c>
      <c r="O1607">
        <v>1997</v>
      </c>
      <c r="P1607">
        <v>4</v>
      </c>
      <c r="Q1607">
        <v>10</v>
      </c>
      <c r="R1607">
        <v>11</v>
      </c>
      <c r="S1607">
        <v>1</v>
      </c>
      <c r="T1607">
        <v>2</v>
      </c>
      <c r="U1607">
        <v>6</v>
      </c>
    </row>
    <row r="1608" spans="1:21">
      <c r="A1608">
        <v>1997</v>
      </c>
      <c r="B1608">
        <v>4</v>
      </c>
      <c r="C1608">
        <v>11</v>
      </c>
      <c r="D1608">
        <v>10</v>
      </c>
      <c r="E1608">
        <v>1</v>
      </c>
      <c r="F1608">
        <v>2</v>
      </c>
      <c r="G1608">
        <v>6</v>
      </c>
      <c r="O1608">
        <v>1997</v>
      </c>
      <c r="P1608">
        <v>4</v>
      </c>
      <c r="Q1608">
        <v>11</v>
      </c>
      <c r="R1608">
        <v>5</v>
      </c>
      <c r="S1608">
        <v>1</v>
      </c>
      <c r="T1608">
        <v>2</v>
      </c>
      <c r="U1608">
        <v>6</v>
      </c>
    </row>
    <row r="1609" spans="1:21">
      <c r="A1609">
        <v>1997</v>
      </c>
      <c r="B1609">
        <v>4</v>
      </c>
      <c r="C1609">
        <v>12</v>
      </c>
      <c r="D1609">
        <v>7</v>
      </c>
      <c r="E1609">
        <v>1</v>
      </c>
      <c r="F1609">
        <v>2</v>
      </c>
      <c r="G1609">
        <v>6</v>
      </c>
      <c r="O1609">
        <v>1997</v>
      </c>
      <c r="P1609">
        <v>4</v>
      </c>
      <c r="Q1609">
        <v>12</v>
      </c>
      <c r="R1609">
        <v>5</v>
      </c>
      <c r="S1609">
        <v>1</v>
      </c>
      <c r="T1609">
        <v>2</v>
      </c>
      <c r="U1609">
        <v>6</v>
      </c>
    </row>
    <row r="1610" spans="1:21">
      <c r="A1610">
        <v>1997</v>
      </c>
      <c r="B1610">
        <v>4</v>
      </c>
      <c r="C1610">
        <v>13</v>
      </c>
      <c r="D1610">
        <v>7</v>
      </c>
      <c r="E1610">
        <v>3</v>
      </c>
      <c r="F1610">
        <v>5</v>
      </c>
      <c r="G1610">
        <v>3</v>
      </c>
      <c r="O1610">
        <v>1997</v>
      </c>
      <c r="P1610">
        <v>4</v>
      </c>
      <c r="Q1610">
        <v>13</v>
      </c>
      <c r="R1610">
        <v>11</v>
      </c>
      <c r="S1610">
        <v>3</v>
      </c>
      <c r="T1610">
        <v>5</v>
      </c>
      <c r="U1610">
        <v>3</v>
      </c>
    </row>
    <row r="1611" spans="1:21">
      <c r="A1611">
        <v>1997</v>
      </c>
      <c r="B1611">
        <v>4</v>
      </c>
      <c r="C1611">
        <v>14</v>
      </c>
      <c r="D1611">
        <v>7</v>
      </c>
      <c r="E1611">
        <v>8</v>
      </c>
      <c r="F1611">
        <v>5</v>
      </c>
      <c r="G1611">
        <v>3</v>
      </c>
      <c r="O1611">
        <v>1997</v>
      </c>
      <c r="P1611">
        <v>4</v>
      </c>
      <c r="Q1611">
        <v>14</v>
      </c>
      <c r="R1611">
        <v>11</v>
      </c>
      <c r="S1611">
        <v>8</v>
      </c>
      <c r="T1611">
        <v>5</v>
      </c>
      <c r="U1611">
        <v>3</v>
      </c>
    </row>
    <row r="1612" spans="1:21">
      <c r="A1612">
        <v>1997</v>
      </c>
      <c r="B1612">
        <v>4</v>
      </c>
      <c r="C1612">
        <v>15</v>
      </c>
      <c r="D1612">
        <v>8</v>
      </c>
      <c r="E1612">
        <v>8</v>
      </c>
      <c r="F1612">
        <v>9</v>
      </c>
      <c r="G1612">
        <v>3</v>
      </c>
      <c r="O1612">
        <v>1997</v>
      </c>
      <c r="P1612">
        <v>4</v>
      </c>
      <c r="Q1612">
        <v>15</v>
      </c>
      <c r="R1612">
        <v>1</v>
      </c>
      <c r="S1612">
        <v>8</v>
      </c>
      <c r="T1612">
        <v>9</v>
      </c>
      <c r="U1612">
        <v>3</v>
      </c>
    </row>
    <row r="1613" spans="1:21">
      <c r="A1613">
        <v>1997</v>
      </c>
      <c r="B1613">
        <v>4</v>
      </c>
      <c r="C1613">
        <v>16</v>
      </c>
      <c r="D1613">
        <v>3</v>
      </c>
      <c r="E1613">
        <v>8</v>
      </c>
      <c r="F1613">
        <v>9</v>
      </c>
      <c r="G1613">
        <v>3</v>
      </c>
      <c r="O1613">
        <v>1997</v>
      </c>
      <c r="P1613">
        <v>4</v>
      </c>
      <c r="Q1613">
        <v>16</v>
      </c>
      <c r="R1613">
        <v>11</v>
      </c>
      <c r="S1613">
        <v>8</v>
      </c>
      <c r="T1613">
        <v>9</v>
      </c>
      <c r="U1613">
        <v>3</v>
      </c>
    </row>
    <row r="1614" spans="1:21">
      <c r="A1614">
        <v>1997</v>
      </c>
      <c r="B1614">
        <v>4</v>
      </c>
      <c r="C1614">
        <v>17</v>
      </c>
      <c r="D1614">
        <v>6</v>
      </c>
      <c r="E1614">
        <v>8</v>
      </c>
      <c r="F1614">
        <v>9</v>
      </c>
      <c r="G1614">
        <v>3</v>
      </c>
      <c r="O1614">
        <v>1997</v>
      </c>
      <c r="P1614">
        <v>4</v>
      </c>
      <c r="Q1614">
        <v>17</v>
      </c>
      <c r="R1614">
        <v>11</v>
      </c>
      <c r="S1614">
        <v>8</v>
      </c>
      <c r="T1614">
        <v>9</v>
      </c>
      <c r="U1614">
        <v>3</v>
      </c>
    </row>
    <row r="1615" spans="1:21">
      <c r="A1615">
        <v>1997</v>
      </c>
      <c r="B1615">
        <v>4</v>
      </c>
      <c r="C1615">
        <v>18</v>
      </c>
      <c r="D1615">
        <v>7</v>
      </c>
      <c r="E1615">
        <v>8</v>
      </c>
      <c r="F1615">
        <v>9</v>
      </c>
      <c r="G1615">
        <v>3</v>
      </c>
      <c r="O1615">
        <v>1997</v>
      </c>
      <c r="P1615">
        <v>4</v>
      </c>
      <c r="Q1615">
        <v>18</v>
      </c>
      <c r="R1615">
        <v>10</v>
      </c>
      <c r="S1615">
        <v>8</v>
      </c>
      <c r="T1615">
        <v>9</v>
      </c>
      <c r="U1615">
        <v>3</v>
      </c>
    </row>
    <row r="1616" spans="1:21">
      <c r="A1616">
        <v>1997</v>
      </c>
      <c r="B1616">
        <v>4</v>
      </c>
      <c r="C1616">
        <v>19</v>
      </c>
      <c r="D1616">
        <v>7</v>
      </c>
      <c r="E1616">
        <v>6</v>
      </c>
      <c r="F1616">
        <v>9</v>
      </c>
      <c r="G1616">
        <v>3</v>
      </c>
      <c r="O1616">
        <v>1997</v>
      </c>
      <c r="P1616">
        <v>4</v>
      </c>
      <c r="Q1616">
        <v>19</v>
      </c>
      <c r="R1616">
        <v>7</v>
      </c>
      <c r="S1616">
        <v>6</v>
      </c>
      <c r="T1616">
        <v>9</v>
      </c>
      <c r="U1616">
        <v>3</v>
      </c>
    </row>
    <row r="1617" spans="1:21">
      <c r="A1617">
        <v>1997</v>
      </c>
      <c r="B1617">
        <v>4</v>
      </c>
      <c r="C1617">
        <v>20</v>
      </c>
      <c r="D1617">
        <v>5</v>
      </c>
      <c r="E1617">
        <v>6</v>
      </c>
      <c r="F1617">
        <v>2</v>
      </c>
      <c r="G1617">
        <v>3</v>
      </c>
      <c r="O1617">
        <v>1997</v>
      </c>
      <c r="P1617">
        <v>4</v>
      </c>
      <c r="Q1617">
        <v>20</v>
      </c>
      <c r="R1617">
        <v>7</v>
      </c>
      <c r="S1617">
        <v>6</v>
      </c>
      <c r="T1617">
        <v>2</v>
      </c>
      <c r="U1617">
        <v>3</v>
      </c>
    </row>
    <row r="1618" spans="1:21">
      <c r="A1618">
        <v>1997</v>
      </c>
      <c r="B1618">
        <v>4</v>
      </c>
      <c r="C1618">
        <v>21</v>
      </c>
      <c r="D1618">
        <v>5</v>
      </c>
      <c r="E1618">
        <v>6</v>
      </c>
      <c r="F1618">
        <v>2</v>
      </c>
      <c r="G1618">
        <v>3</v>
      </c>
      <c r="O1618">
        <v>1997</v>
      </c>
      <c r="P1618">
        <v>4</v>
      </c>
      <c r="Q1618">
        <v>21</v>
      </c>
      <c r="R1618">
        <v>7</v>
      </c>
      <c r="S1618">
        <v>6</v>
      </c>
      <c r="T1618">
        <v>2</v>
      </c>
      <c r="U1618">
        <v>3</v>
      </c>
    </row>
    <row r="1619" spans="1:21">
      <c r="A1619">
        <v>1997</v>
      </c>
      <c r="B1619">
        <v>4</v>
      </c>
      <c r="C1619">
        <v>22</v>
      </c>
      <c r="D1619">
        <v>1</v>
      </c>
      <c r="E1619">
        <v>8</v>
      </c>
      <c r="F1619">
        <v>2</v>
      </c>
      <c r="G1619">
        <v>3</v>
      </c>
      <c r="O1619">
        <v>1997</v>
      </c>
      <c r="P1619">
        <v>4</v>
      </c>
      <c r="Q1619">
        <v>22</v>
      </c>
      <c r="R1619">
        <v>8</v>
      </c>
      <c r="S1619">
        <v>8</v>
      </c>
      <c r="T1619">
        <v>2</v>
      </c>
      <c r="U1619">
        <v>3</v>
      </c>
    </row>
    <row r="1620" spans="1:21">
      <c r="A1620">
        <v>1997</v>
      </c>
      <c r="B1620">
        <v>4</v>
      </c>
      <c r="C1620">
        <v>23</v>
      </c>
      <c r="D1620">
        <v>5</v>
      </c>
      <c r="E1620">
        <v>8</v>
      </c>
      <c r="F1620">
        <v>2</v>
      </c>
      <c r="G1620">
        <v>3</v>
      </c>
      <c r="O1620">
        <v>1997</v>
      </c>
      <c r="P1620">
        <v>4</v>
      </c>
      <c r="Q1620">
        <v>23</v>
      </c>
      <c r="R1620">
        <v>3</v>
      </c>
      <c r="S1620">
        <v>8</v>
      </c>
      <c r="T1620">
        <v>2</v>
      </c>
      <c r="U1620">
        <v>3</v>
      </c>
    </row>
    <row r="1621" spans="1:21">
      <c r="A1621">
        <v>1997</v>
      </c>
      <c r="B1621">
        <v>4</v>
      </c>
      <c r="C1621">
        <v>24</v>
      </c>
      <c r="D1621">
        <v>5</v>
      </c>
      <c r="E1621">
        <v>3</v>
      </c>
      <c r="F1621">
        <v>5</v>
      </c>
      <c r="G1621">
        <v>3</v>
      </c>
      <c r="O1621">
        <v>1997</v>
      </c>
      <c r="P1621">
        <v>4</v>
      </c>
      <c r="Q1621">
        <v>24</v>
      </c>
      <c r="R1621">
        <v>6</v>
      </c>
      <c r="S1621">
        <v>3</v>
      </c>
      <c r="T1621">
        <v>5</v>
      </c>
      <c r="U1621">
        <v>3</v>
      </c>
    </row>
    <row r="1622" spans="1:21">
      <c r="A1622">
        <v>1997</v>
      </c>
      <c r="B1622">
        <v>4</v>
      </c>
      <c r="C1622">
        <v>25</v>
      </c>
      <c r="D1622">
        <v>5</v>
      </c>
      <c r="E1622">
        <v>8</v>
      </c>
      <c r="F1622">
        <v>5</v>
      </c>
      <c r="G1622">
        <v>3</v>
      </c>
      <c r="O1622">
        <v>1997</v>
      </c>
      <c r="P1622">
        <v>4</v>
      </c>
      <c r="Q1622">
        <v>25</v>
      </c>
      <c r="R1622">
        <v>7</v>
      </c>
      <c r="S1622">
        <v>8</v>
      </c>
      <c r="T1622">
        <v>5</v>
      </c>
      <c r="U1622">
        <v>3</v>
      </c>
    </row>
    <row r="1623" spans="1:21">
      <c r="A1623">
        <v>1997</v>
      </c>
      <c r="B1623">
        <v>4</v>
      </c>
      <c r="C1623">
        <v>26</v>
      </c>
      <c r="D1623">
        <v>5</v>
      </c>
      <c r="E1623">
        <v>6</v>
      </c>
      <c r="F1623">
        <v>2</v>
      </c>
      <c r="G1623">
        <v>3</v>
      </c>
      <c r="O1623">
        <v>1997</v>
      </c>
      <c r="P1623">
        <v>4</v>
      </c>
      <c r="Q1623">
        <v>26</v>
      </c>
      <c r="R1623">
        <v>7</v>
      </c>
      <c r="S1623">
        <v>6</v>
      </c>
      <c r="T1623">
        <v>2</v>
      </c>
      <c r="U1623">
        <v>3</v>
      </c>
    </row>
    <row r="1624" spans="1:21">
      <c r="A1624">
        <v>1997</v>
      </c>
      <c r="B1624">
        <v>4</v>
      </c>
      <c r="C1624">
        <v>27</v>
      </c>
      <c r="D1624">
        <v>5</v>
      </c>
      <c r="E1624">
        <v>6</v>
      </c>
      <c r="F1624">
        <v>2</v>
      </c>
      <c r="G1624">
        <v>3</v>
      </c>
      <c r="O1624">
        <v>1997</v>
      </c>
      <c r="P1624">
        <v>4</v>
      </c>
      <c r="Q1624">
        <v>27</v>
      </c>
      <c r="R1624">
        <v>5</v>
      </c>
      <c r="S1624">
        <v>6</v>
      </c>
      <c r="T1624">
        <v>2</v>
      </c>
      <c r="U1624">
        <v>3</v>
      </c>
    </row>
    <row r="1625" spans="1:21">
      <c r="A1625">
        <v>1997</v>
      </c>
      <c r="B1625">
        <v>4</v>
      </c>
      <c r="C1625">
        <v>28</v>
      </c>
      <c r="D1625">
        <v>5</v>
      </c>
      <c r="E1625">
        <v>6</v>
      </c>
      <c r="F1625">
        <v>4</v>
      </c>
      <c r="G1625">
        <v>3</v>
      </c>
      <c r="O1625">
        <v>1997</v>
      </c>
      <c r="P1625">
        <v>4</v>
      </c>
      <c r="Q1625">
        <v>28</v>
      </c>
      <c r="R1625">
        <v>5</v>
      </c>
      <c r="S1625">
        <v>6</v>
      </c>
      <c r="T1625">
        <v>4</v>
      </c>
      <c r="U1625">
        <v>3</v>
      </c>
    </row>
    <row r="1626" spans="1:21">
      <c r="A1626">
        <v>1997</v>
      </c>
      <c r="B1626">
        <v>4</v>
      </c>
      <c r="C1626">
        <v>29</v>
      </c>
      <c r="D1626">
        <v>4</v>
      </c>
      <c r="E1626">
        <v>6</v>
      </c>
      <c r="F1626">
        <v>2</v>
      </c>
      <c r="G1626">
        <v>3</v>
      </c>
      <c r="O1626">
        <v>1997</v>
      </c>
      <c r="P1626">
        <v>4</v>
      </c>
      <c r="Q1626">
        <v>29</v>
      </c>
      <c r="R1626">
        <v>1</v>
      </c>
      <c r="S1626">
        <v>6</v>
      </c>
      <c r="T1626">
        <v>2</v>
      </c>
      <c r="U1626">
        <v>3</v>
      </c>
    </row>
    <row r="1627" spans="1:21">
      <c r="A1627">
        <v>1997</v>
      </c>
      <c r="B1627">
        <v>4</v>
      </c>
      <c r="C1627">
        <v>30</v>
      </c>
      <c r="D1627">
        <v>4</v>
      </c>
      <c r="E1627">
        <v>6</v>
      </c>
      <c r="F1627">
        <v>2</v>
      </c>
      <c r="G1627">
        <v>3</v>
      </c>
      <c r="O1627">
        <v>1997</v>
      </c>
      <c r="P1627">
        <v>4</v>
      </c>
      <c r="Q1627">
        <v>30</v>
      </c>
      <c r="R1627">
        <v>5</v>
      </c>
      <c r="S1627">
        <v>6</v>
      </c>
      <c r="T1627">
        <v>2</v>
      </c>
      <c r="U1627">
        <v>3</v>
      </c>
    </row>
    <row r="1628" spans="1:21">
      <c r="A1628">
        <v>1997</v>
      </c>
      <c r="B1628">
        <v>5</v>
      </c>
      <c r="C1628">
        <v>1</v>
      </c>
      <c r="D1628">
        <v>4</v>
      </c>
      <c r="E1628">
        <v>6</v>
      </c>
      <c r="F1628">
        <v>2</v>
      </c>
      <c r="G1628">
        <v>2</v>
      </c>
      <c r="O1628">
        <v>1997</v>
      </c>
      <c r="P1628">
        <v>5</v>
      </c>
      <c r="Q1628">
        <v>1</v>
      </c>
      <c r="R1628">
        <v>5</v>
      </c>
      <c r="S1628">
        <v>6</v>
      </c>
      <c r="T1628">
        <v>2</v>
      </c>
      <c r="U1628">
        <v>2</v>
      </c>
    </row>
    <row r="1629" spans="1:21">
      <c r="A1629">
        <v>1997</v>
      </c>
      <c r="B1629">
        <v>5</v>
      </c>
      <c r="C1629">
        <v>2</v>
      </c>
      <c r="D1629">
        <v>10</v>
      </c>
      <c r="E1629">
        <v>6</v>
      </c>
      <c r="F1629">
        <v>2</v>
      </c>
      <c r="G1629">
        <v>2</v>
      </c>
      <c r="O1629">
        <v>1997</v>
      </c>
      <c r="P1629">
        <v>5</v>
      </c>
      <c r="Q1629">
        <v>2</v>
      </c>
      <c r="R1629">
        <v>5</v>
      </c>
      <c r="S1629">
        <v>6</v>
      </c>
      <c r="T1629">
        <v>2</v>
      </c>
      <c r="U1629">
        <v>2</v>
      </c>
    </row>
    <row r="1630" spans="1:21">
      <c r="A1630">
        <v>1997</v>
      </c>
      <c r="B1630">
        <v>5</v>
      </c>
      <c r="C1630">
        <v>3</v>
      </c>
      <c r="D1630">
        <v>7</v>
      </c>
      <c r="E1630">
        <v>6</v>
      </c>
      <c r="F1630">
        <v>2</v>
      </c>
      <c r="G1630">
        <v>2</v>
      </c>
      <c r="O1630">
        <v>1997</v>
      </c>
      <c r="P1630">
        <v>5</v>
      </c>
      <c r="Q1630">
        <v>3</v>
      </c>
      <c r="R1630">
        <v>5</v>
      </c>
      <c r="S1630">
        <v>6</v>
      </c>
      <c r="T1630">
        <v>2</v>
      </c>
      <c r="U1630">
        <v>2</v>
      </c>
    </row>
    <row r="1631" spans="1:21">
      <c r="A1631">
        <v>1997</v>
      </c>
      <c r="B1631">
        <v>5</v>
      </c>
      <c r="C1631">
        <v>4</v>
      </c>
      <c r="D1631">
        <v>7</v>
      </c>
      <c r="E1631">
        <v>5</v>
      </c>
      <c r="F1631">
        <v>1</v>
      </c>
      <c r="G1631">
        <v>2</v>
      </c>
      <c r="O1631">
        <v>1997</v>
      </c>
      <c r="P1631">
        <v>5</v>
      </c>
      <c r="Q1631">
        <v>4</v>
      </c>
      <c r="R1631">
        <v>5</v>
      </c>
      <c r="S1631">
        <v>5</v>
      </c>
      <c r="T1631">
        <v>1</v>
      </c>
      <c r="U1631">
        <v>2</v>
      </c>
    </row>
    <row r="1632" spans="1:21">
      <c r="A1632">
        <v>1997</v>
      </c>
      <c r="B1632">
        <v>5</v>
      </c>
      <c r="C1632">
        <v>5</v>
      </c>
      <c r="D1632">
        <v>10</v>
      </c>
      <c r="E1632">
        <v>5</v>
      </c>
      <c r="F1632">
        <v>1</v>
      </c>
      <c r="G1632">
        <v>2</v>
      </c>
      <c r="O1632">
        <v>1997</v>
      </c>
      <c r="P1632">
        <v>5</v>
      </c>
      <c r="Q1632">
        <v>5</v>
      </c>
      <c r="R1632">
        <v>5</v>
      </c>
      <c r="S1632">
        <v>5</v>
      </c>
      <c r="T1632">
        <v>1</v>
      </c>
      <c r="U1632">
        <v>2</v>
      </c>
    </row>
    <row r="1633" spans="1:21">
      <c r="A1633">
        <v>1997</v>
      </c>
      <c r="B1633">
        <v>5</v>
      </c>
      <c r="C1633">
        <v>6</v>
      </c>
      <c r="D1633">
        <v>2</v>
      </c>
      <c r="E1633">
        <v>5</v>
      </c>
      <c r="F1633">
        <v>1</v>
      </c>
      <c r="G1633">
        <v>2</v>
      </c>
      <c r="O1633">
        <v>1997</v>
      </c>
      <c r="P1633">
        <v>5</v>
      </c>
      <c r="Q1633">
        <v>6</v>
      </c>
      <c r="R1633">
        <v>4</v>
      </c>
      <c r="S1633">
        <v>5</v>
      </c>
      <c r="T1633">
        <v>1</v>
      </c>
      <c r="U1633">
        <v>2</v>
      </c>
    </row>
    <row r="1634" spans="1:21">
      <c r="A1634">
        <v>1997</v>
      </c>
      <c r="B1634">
        <v>5</v>
      </c>
      <c r="C1634">
        <v>7</v>
      </c>
      <c r="D1634">
        <v>2</v>
      </c>
      <c r="E1634">
        <v>9</v>
      </c>
      <c r="F1634">
        <v>1</v>
      </c>
      <c r="G1634">
        <v>2</v>
      </c>
      <c r="O1634">
        <v>1997</v>
      </c>
      <c r="P1634">
        <v>5</v>
      </c>
      <c r="Q1634">
        <v>7</v>
      </c>
      <c r="R1634">
        <v>4</v>
      </c>
      <c r="S1634">
        <v>9</v>
      </c>
      <c r="T1634">
        <v>1</v>
      </c>
      <c r="U1634">
        <v>2</v>
      </c>
    </row>
    <row r="1635" spans="1:21">
      <c r="A1635">
        <v>1997</v>
      </c>
      <c r="B1635">
        <v>5</v>
      </c>
      <c r="C1635">
        <v>8</v>
      </c>
      <c r="D1635">
        <v>2</v>
      </c>
      <c r="E1635">
        <v>5</v>
      </c>
      <c r="F1635">
        <v>1</v>
      </c>
      <c r="G1635">
        <v>2</v>
      </c>
      <c r="O1635">
        <v>1997</v>
      </c>
      <c r="P1635">
        <v>5</v>
      </c>
      <c r="Q1635">
        <v>8</v>
      </c>
      <c r="R1635">
        <v>4</v>
      </c>
      <c r="S1635">
        <v>5</v>
      </c>
      <c r="T1635">
        <v>1</v>
      </c>
      <c r="U1635">
        <v>2</v>
      </c>
    </row>
    <row r="1636" spans="1:21">
      <c r="A1636">
        <v>1997</v>
      </c>
      <c r="B1636">
        <v>5</v>
      </c>
      <c r="C1636">
        <v>9</v>
      </c>
      <c r="D1636">
        <v>2</v>
      </c>
      <c r="E1636">
        <v>5</v>
      </c>
      <c r="F1636">
        <v>1</v>
      </c>
      <c r="G1636">
        <v>2</v>
      </c>
      <c r="O1636">
        <v>1997</v>
      </c>
      <c r="P1636">
        <v>5</v>
      </c>
      <c r="Q1636">
        <v>9</v>
      </c>
      <c r="R1636">
        <v>10</v>
      </c>
      <c r="S1636">
        <v>5</v>
      </c>
      <c r="T1636">
        <v>1</v>
      </c>
      <c r="U1636">
        <v>2</v>
      </c>
    </row>
    <row r="1637" spans="1:21">
      <c r="A1637">
        <v>1997</v>
      </c>
      <c r="B1637">
        <v>5</v>
      </c>
      <c r="C1637">
        <v>10</v>
      </c>
      <c r="D1637">
        <v>2</v>
      </c>
      <c r="E1637">
        <v>5</v>
      </c>
      <c r="F1637">
        <v>1</v>
      </c>
      <c r="G1637">
        <v>2</v>
      </c>
      <c r="O1637">
        <v>1997</v>
      </c>
      <c r="P1637">
        <v>5</v>
      </c>
      <c r="Q1637">
        <v>10</v>
      </c>
      <c r="R1637">
        <v>7</v>
      </c>
      <c r="S1637">
        <v>5</v>
      </c>
      <c r="T1637">
        <v>1</v>
      </c>
      <c r="U1637">
        <v>2</v>
      </c>
    </row>
    <row r="1638" spans="1:21">
      <c r="A1638">
        <v>1997</v>
      </c>
      <c r="B1638">
        <v>5</v>
      </c>
      <c r="C1638">
        <v>11</v>
      </c>
      <c r="D1638">
        <v>7</v>
      </c>
      <c r="E1638">
        <v>6</v>
      </c>
      <c r="F1638">
        <v>1</v>
      </c>
      <c r="G1638">
        <v>2</v>
      </c>
      <c r="O1638">
        <v>1997</v>
      </c>
      <c r="P1638">
        <v>5</v>
      </c>
      <c r="Q1638">
        <v>11</v>
      </c>
      <c r="R1638">
        <v>7</v>
      </c>
      <c r="S1638">
        <v>6</v>
      </c>
      <c r="T1638">
        <v>1</v>
      </c>
      <c r="U1638">
        <v>2</v>
      </c>
    </row>
    <row r="1639" spans="1:21">
      <c r="A1639">
        <v>1997</v>
      </c>
      <c r="B1639">
        <v>5</v>
      </c>
      <c r="C1639">
        <v>12</v>
      </c>
      <c r="D1639">
        <v>2</v>
      </c>
      <c r="E1639">
        <v>5</v>
      </c>
      <c r="F1639">
        <v>1</v>
      </c>
      <c r="G1639">
        <v>2</v>
      </c>
      <c r="O1639">
        <v>1997</v>
      </c>
      <c r="P1639">
        <v>5</v>
      </c>
      <c r="Q1639">
        <v>12</v>
      </c>
      <c r="R1639">
        <v>10</v>
      </c>
      <c r="S1639">
        <v>5</v>
      </c>
      <c r="T1639">
        <v>1</v>
      </c>
      <c r="U1639">
        <v>2</v>
      </c>
    </row>
    <row r="1640" spans="1:21">
      <c r="A1640">
        <v>1997</v>
      </c>
      <c r="B1640">
        <v>5</v>
      </c>
      <c r="C1640">
        <v>13</v>
      </c>
      <c r="D1640">
        <v>2</v>
      </c>
      <c r="E1640">
        <v>5</v>
      </c>
      <c r="F1640">
        <v>1</v>
      </c>
      <c r="G1640">
        <v>1</v>
      </c>
      <c r="O1640">
        <v>1997</v>
      </c>
      <c r="P1640">
        <v>5</v>
      </c>
      <c r="Q1640">
        <v>13</v>
      </c>
      <c r="R1640">
        <v>2</v>
      </c>
      <c r="S1640">
        <v>5</v>
      </c>
      <c r="T1640">
        <v>1</v>
      </c>
      <c r="U1640">
        <v>1</v>
      </c>
    </row>
    <row r="1641" spans="1:21">
      <c r="A1641">
        <v>1997</v>
      </c>
      <c r="B1641">
        <v>5</v>
      </c>
      <c r="C1641">
        <v>14</v>
      </c>
      <c r="D1641">
        <v>2</v>
      </c>
      <c r="E1641">
        <v>5</v>
      </c>
      <c r="F1641">
        <v>1</v>
      </c>
      <c r="G1641">
        <v>1</v>
      </c>
      <c r="O1641">
        <v>1997</v>
      </c>
      <c r="P1641">
        <v>5</v>
      </c>
      <c r="Q1641">
        <v>14</v>
      </c>
      <c r="R1641">
        <v>2</v>
      </c>
      <c r="S1641">
        <v>5</v>
      </c>
      <c r="T1641">
        <v>1</v>
      </c>
      <c r="U1641">
        <v>1</v>
      </c>
    </row>
    <row r="1642" spans="1:21">
      <c r="A1642">
        <v>1997</v>
      </c>
      <c r="B1642">
        <v>5</v>
      </c>
      <c r="C1642">
        <v>15</v>
      </c>
      <c r="D1642">
        <v>7</v>
      </c>
      <c r="E1642">
        <v>5</v>
      </c>
      <c r="F1642">
        <v>1</v>
      </c>
      <c r="G1642">
        <v>1</v>
      </c>
      <c r="O1642">
        <v>1997</v>
      </c>
      <c r="P1642">
        <v>5</v>
      </c>
      <c r="Q1642">
        <v>15</v>
      </c>
      <c r="R1642">
        <v>2</v>
      </c>
      <c r="S1642">
        <v>5</v>
      </c>
      <c r="T1642">
        <v>1</v>
      </c>
      <c r="U1642">
        <v>1</v>
      </c>
    </row>
    <row r="1643" spans="1:21">
      <c r="A1643">
        <v>1997</v>
      </c>
      <c r="B1643">
        <v>5</v>
      </c>
      <c r="C1643">
        <v>16</v>
      </c>
      <c r="D1643">
        <v>7</v>
      </c>
      <c r="E1643">
        <v>5</v>
      </c>
      <c r="F1643">
        <v>1</v>
      </c>
      <c r="G1643">
        <v>1</v>
      </c>
      <c r="O1643">
        <v>1997</v>
      </c>
      <c r="P1643">
        <v>5</v>
      </c>
      <c r="Q1643">
        <v>16</v>
      </c>
      <c r="R1643">
        <v>2</v>
      </c>
      <c r="S1643">
        <v>5</v>
      </c>
      <c r="T1643">
        <v>1</v>
      </c>
      <c r="U1643">
        <v>1</v>
      </c>
    </row>
    <row r="1644" spans="1:21">
      <c r="A1644">
        <v>1997</v>
      </c>
      <c r="B1644">
        <v>5</v>
      </c>
      <c r="C1644">
        <v>17</v>
      </c>
      <c r="D1644">
        <v>2</v>
      </c>
      <c r="E1644">
        <v>5</v>
      </c>
      <c r="F1644">
        <v>1</v>
      </c>
      <c r="G1644">
        <v>1</v>
      </c>
      <c r="O1644">
        <v>1997</v>
      </c>
      <c r="P1644">
        <v>5</v>
      </c>
      <c r="Q1644">
        <v>17</v>
      </c>
      <c r="R1644">
        <v>2</v>
      </c>
      <c r="S1644">
        <v>5</v>
      </c>
      <c r="T1644">
        <v>1</v>
      </c>
      <c r="U1644">
        <v>1</v>
      </c>
    </row>
    <row r="1645" spans="1:21">
      <c r="A1645">
        <v>1997</v>
      </c>
      <c r="B1645">
        <v>5</v>
      </c>
      <c r="C1645">
        <v>18</v>
      </c>
      <c r="D1645">
        <v>2</v>
      </c>
      <c r="E1645">
        <v>5</v>
      </c>
      <c r="F1645">
        <v>1</v>
      </c>
      <c r="G1645">
        <v>1</v>
      </c>
      <c r="O1645">
        <v>1997</v>
      </c>
      <c r="P1645">
        <v>5</v>
      </c>
      <c r="Q1645">
        <v>18</v>
      </c>
      <c r="R1645">
        <v>7</v>
      </c>
      <c r="S1645">
        <v>5</v>
      </c>
      <c r="T1645">
        <v>1</v>
      </c>
      <c r="U1645">
        <v>1</v>
      </c>
    </row>
    <row r="1646" spans="1:21">
      <c r="A1646">
        <v>1997</v>
      </c>
      <c r="B1646">
        <v>5</v>
      </c>
      <c r="C1646">
        <v>19</v>
      </c>
      <c r="D1646">
        <v>6</v>
      </c>
      <c r="E1646">
        <v>5</v>
      </c>
      <c r="F1646">
        <v>8</v>
      </c>
      <c r="G1646">
        <v>1</v>
      </c>
      <c r="O1646">
        <v>1997</v>
      </c>
      <c r="P1646">
        <v>5</v>
      </c>
      <c r="Q1646">
        <v>19</v>
      </c>
      <c r="R1646">
        <v>2</v>
      </c>
      <c r="S1646">
        <v>5</v>
      </c>
      <c r="T1646">
        <v>8</v>
      </c>
      <c r="U1646">
        <v>1</v>
      </c>
    </row>
    <row r="1647" spans="1:21">
      <c r="A1647">
        <v>1997</v>
      </c>
      <c r="B1647">
        <v>5</v>
      </c>
      <c r="C1647">
        <v>20</v>
      </c>
      <c r="D1647">
        <v>6</v>
      </c>
      <c r="E1647">
        <v>9</v>
      </c>
      <c r="F1647">
        <v>8</v>
      </c>
      <c r="G1647">
        <v>1</v>
      </c>
      <c r="O1647">
        <v>1997</v>
      </c>
      <c r="P1647">
        <v>5</v>
      </c>
      <c r="Q1647">
        <v>20</v>
      </c>
      <c r="R1647">
        <v>2</v>
      </c>
      <c r="S1647">
        <v>9</v>
      </c>
      <c r="T1647">
        <v>8</v>
      </c>
      <c r="U1647">
        <v>1</v>
      </c>
    </row>
    <row r="1648" spans="1:21">
      <c r="A1648">
        <v>1997</v>
      </c>
      <c r="B1648">
        <v>5</v>
      </c>
      <c r="C1648">
        <v>21</v>
      </c>
      <c r="D1648">
        <v>6</v>
      </c>
      <c r="E1648">
        <v>5</v>
      </c>
      <c r="F1648">
        <v>4</v>
      </c>
      <c r="G1648">
        <v>1</v>
      </c>
      <c r="O1648">
        <v>1997</v>
      </c>
      <c r="P1648">
        <v>5</v>
      </c>
      <c r="Q1648">
        <v>21</v>
      </c>
      <c r="R1648">
        <v>2</v>
      </c>
      <c r="S1648">
        <v>5</v>
      </c>
      <c r="T1648">
        <v>4</v>
      </c>
      <c r="U1648">
        <v>1</v>
      </c>
    </row>
    <row r="1649" spans="1:21">
      <c r="A1649">
        <v>1997</v>
      </c>
      <c r="B1649">
        <v>5</v>
      </c>
      <c r="C1649">
        <v>22</v>
      </c>
      <c r="D1649">
        <v>6</v>
      </c>
      <c r="E1649">
        <v>5</v>
      </c>
      <c r="F1649">
        <v>4</v>
      </c>
      <c r="G1649">
        <v>1</v>
      </c>
      <c r="O1649">
        <v>1997</v>
      </c>
      <c r="P1649">
        <v>5</v>
      </c>
      <c r="Q1649">
        <v>22</v>
      </c>
      <c r="R1649">
        <v>7</v>
      </c>
      <c r="S1649">
        <v>5</v>
      </c>
      <c r="T1649">
        <v>4</v>
      </c>
      <c r="U1649">
        <v>1</v>
      </c>
    </row>
    <row r="1650" spans="1:21">
      <c r="A1650">
        <v>1997</v>
      </c>
      <c r="B1650">
        <v>5</v>
      </c>
      <c r="C1650">
        <v>23</v>
      </c>
      <c r="D1650">
        <v>2</v>
      </c>
      <c r="E1650">
        <v>5</v>
      </c>
      <c r="F1650">
        <v>4</v>
      </c>
      <c r="G1650">
        <v>1</v>
      </c>
      <c r="O1650">
        <v>1997</v>
      </c>
      <c r="P1650">
        <v>5</v>
      </c>
      <c r="Q1650">
        <v>23</v>
      </c>
      <c r="R1650">
        <v>7</v>
      </c>
      <c r="S1650">
        <v>5</v>
      </c>
      <c r="T1650">
        <v>4</v>
      </c>
      <c r="U1650">
        <v>1</v>
      </c>
    </row>
    <row r="1651" spans="1:21">
      <c r="A1651">
        <v>1997</v>
      </c>
      <c r="B1651">
        <v>5</v>
      </c>
      <c r="C1651">
        <v>24</v>
      </c>
      <c r="D1651">
        <v>2</v>
      </c>
      <c r="E1651">
        <v>5</v>
      </c>
      <c r="F1651">
        <v>4</v>
      </c>
      <c r="G1651">
        <v>1</v>
      </c>
      <c r="O1651">
        <v>1997</v>
      </c>
      <c r="P1651">
        <v>5</v>
      </c>
      <c r="Q1651">
        <v>24</v>
      </c>
      <c r="R1651">
        <v>2</v>
      </c>
      <c r="S1651">
        <v>5</v>
      </c>
      <c r="T1651">
        <v>4</v>
      </c>
      <c r="U1651">
        <v>1</v>
      </c>
    </row>
    <row r="1652" spans="1:21">
      <c r="A1652">
        <v>1997</v>
      </c>
      <c r="B1652">
        <v>5</v>
      </c>
      <c r="C1652">
        <v>25</v>
      </c>
      <c r="D1652">
        <v>2</v>
      </c>
      <c r="E1652">
        <v>5</v>
      </c>
      <c r="F1652">
        <v>4</v>
      </c>
      <c r="G1652">
        <v>1</v>
      </c>
      <c r="O1652">
        <v>1997</v>
      </c>
      <c r="P1652">
        <v>5</v>
      </c>
      <c r="Q1652">
        <v>25</v>
      </c>
      <c r="R1652">
        <v>2</v>
      </c>
      <c r="S1652">
        <v>5</v>
      </c>
      <c r="T1652">
        <v>4</v>
      </c>
      <c r="U1652">
        <v>1</v>
      </c>
    </row>
    <row r="1653" spans="1:21">
      <c r="A1653">
        <v>1997</v>
      </c>
      <c r="B1653">
        <v>5</v>
      </c>
      <c r="C1653">
        <v>26</v>
      </c>
      <c r="D1653">
        <v>6</v>
      </c>
      <c r="E1653">
        <v>5</v>
      </c>
      <c r="F1653">
        <v>4</v>
      </c>
      <c r="G1653">
        <v>1</v>
      </c>
      <c r="O1653">
        <v>1997</v>
      </c>
      <c r="P1653">
        <v>5</v>
      </c>
      <c r="Q1653">
        <v>26</v>
      </c>
      <c r="R1653">
        <v>6</v>
      </c>
      <c r="S1653">
        <v>5</v>
      </c>
      <c r="T1653">
        <v>4</v>
      </c>
      <c r="U1653">
        <v>1</v>
      </c>
    </row>
    <row r="1654" spans="1:21">
      <c r="A1654">
        <v>1997</v>
      </c>
      <c r="B1654">
        <v>5</v>
      </c>
      <c r="C1654">
        <v>27</v>
      </c>
      <c r="D1654">
        <v>6</v>
      </c>
      <c r="E1654">
        <v>5</v>
      </c>
      <c r="F1654">
        <v>4</v>
      </c>
      <c r="G1654">
        <v>1</v>
      </c>
      <c r="O1654">
        <v>1997</v>
      </c>
      <c r="P1654">
        <v>5</v>
      </c>
      <c r="Q1654">
        <v>27</v>
      </c>
      <c r="R1654">
        <v>6</v>
      </c>
      <c r="S1654">
        <v>5</v>
      </c>
      <c r="T1654">
        <v>4</v>
      </c>
      <c r="U1654">
        <v>1</v>
      </c>
    </row>
    <row r="1655" spans="1:21">
      <c r="A1655">
        <v>1997</v>
      </c>
      <c r="B1655">
        <v>5</v>
      </c>
      <c r="C1655">
        <v>28</v>
      </c>
      <c r="D1655">
        <v>2</v>
      </c>
      <c r="E1655">
        <v>5</v>
      </c>
      <c r="F1655">
        <v>4</v>
      </c>
      <c r="G1655">
        <v>1</v>
      </c>
      <c r="O1655">
        <v>1997</v>
      </c>
      <c r="P1655">
        <v>5</v>
      </c>
      <c r="Q1655">
        <v>28</v>
      </c>
      <c r="R1655">
        <v>6</v>
      </c>
      <c r="S1655">
        <v>5</v>
      </c>
      <c r="T1655">
        <v>4</v>
      </c>
      <c r="U1655">
        <v>1</v>
      </c>
    </row>
    <row r="1656" spans="1:21">
      <c r="A1656">
        <v>1997</v>
      </c>
      <c r="B1656">
        <v>5</v>
      </c>
      <c r="C1656">
        <v>29</v>
      </c>
      <c r="D1656">
        <v>2</v>
      </c>
      <c r="E1656">
        <v>5</v>
      </c>
      <c r="F1656">
        <v>4</v>
      </c>
      <c r="G1656">
        <v>1</v>
      </c>
      <c r="O1656">
        <v>1997</v>
      </c>
      <c r="P1656">
        <v>5</v>
      </c>
      <c r="Q1656">
        <v>29</v>
      </c>
      <c r="R1656">
        <v>6</v>
      </c>
      <c r="S1656">
        <v>5</v>
      </c>
      <c r="T1656">
        <v>4</v>
      </c>
      <c r="U1656">
        <v>1</v>
      </c>
    </row>
    <row r="1657" spans="1:21">
      <c r="A1657">
        <v>1997</v>
      </c>
      <c r="B1657">
        <v>5</v>
      </c>
      <c r="C1657">
        <v>30</v>
      </c>
      <c r="D1657">
        <v>2</v>
      </c>
      <c r="E1657">
        <v>9</v>
      </c>
      <c r="F1657">
        <v>4</v>
      </c>
      <c r="G1657">
        <v>1</v>
      </c>
      <c r="O1657">
        <v>1997</v>
      </c>
      <c r="P1657">
        <v>5</v>
      </c>
      <c r="Q1657">
        <v>30</v>
      </c>
      <c r="R1657">
        <v>2</v>
      </c>
      <c r="S1657">
        <v>9</v>
      </c>
      <c r="T1657">
        <v>4</v>
      </c>
      <c r="U1657">
        <v>1</v>
      </c>
    </row>
    <row r="1658" spans="1:21">
      <c r="A1658">
        <v>1997</v>
      </c>
      <c r="B1658">
        <v>5</v>
      </c>
      <c r="C1658">
        <v>31</v>
      </c>
      <c r="D1658">
        <v>2</v>
      </c>
      <c r="E1658">
        <v>9</v>
      </c>
      <c r="F1658">
        <v>4</v>
      </c>
      <c r="G1658">
        <v>5</v>
      </c>
      <c r="O1658">
        <v>1997</v>
      </c>
      <c r="P1658">
        <v>5</v>
      </c>
      <c r="Q1658">
        <v>31</v>
      </c>
      <c r="R1658">
        <v>2</v>
      </c>
      <c r="S1658">
        <v>9</v>
      </c>
      <c r="T1658">
        <v>4</v>
      </c>
      <c r="U1658">
        <v>5</v>
      </c>
    </row>
    <row r="1659" spans="1:21">
      <c r="A1659">
        <v>1998</v>
      </c>
      <c r="B1659">
        <v>3</v>
      </c>
      <c r="C1659">
        <v>1</v>
      </c>
      <c r="D1659">
        <v>6</v>
      </c>
      <c r="E1659">
        <v>7</v>
      </c>
      <c r="F1659">
        <v>6</v>
      </c>
      <c r="G1659">
        <v>9</v>
      </c>
      <c r="O1659">
        <v>1998</v>
      </c>
      <c r="P1659">
        <v>3</v>
      </c>
      <c r="Q1659">
        <v>1</v>
      </c>
      <c r="S1659">
        <v>7</v>
      </c>
      <c r="T1659">
        <v>6</v>
      </c>
      <c r="U1659">
        <v>9</v>
      </c>
    </row>
    <row r="1660" spans="1:21">
      <c r="A1660">
        <v>1998</v>
      </c>
      <c r="B1660">
        <v>3</v>
      </c>
      <c r="C1660">
        <v>2</v>
      </c>
      <c r="D1660">
        <v>6</v>
      </c>
      <c r="E1660">
        <v>7</v>
      </c>
      <c r="F1660">
        <v>6</v>
      </c>
      <c r="G1660">
        <v>9</v>
      </c>
      <c r="O1660">
        <v>1998</v>
      </c>
      <c r="P1660">
        <v>3</v>
      </c>
      <c r="Q1660">
        <v>2</v>
      </c>
      <c r="S1660">
        <v>7</v>
      </c>
      <c r="T1660">
        <v>6</v>
      </c>
      <c r="U1660">
        <v>9</v>
      </c>
    </row>
    <row r="1661" spans="1:21">
      <c r="A1661">
        <v>1998</v>
      </c>
      <c r="B1661">
        <v>3</v>
      </c>
      <c r="C1661">
        <v>3</v>
      </c>
      <c r="D1661">
        <v>6</v>
      </c>
      <c r="E1661">
        <v>7</v>
      </c>
      <c r="F1661">
        <v>6</v>
      </c>
      <c r="G1661">
        <v>9</v>
      </c>
      <c r="O1661">
        <v>1998</v>
      </c>
      <c r="P1661">
        <v>3</v>
      </c>
      <c r="Q1661">
        <v>3</v>
      </c>
      <c r="S1661">
        <v>7</v>
      </c>
      <c r="T1661">
        <v>6</v>
      </c>
      <c r="U1661">
        <v>9</v>
      </c>
    </row>
    <row r="1662" spans="1:21">
      <c r="A1662">
        <v>1998</v>
      </c>
      <c r="B1662">
        <v>3</v>
      </c>
      <c r="C1662">
        <v>4</v>
      </c>
      <c r="D1662">
        <v>6</v>
      </c>
      <c r="E1662">
        <v>7</v>
      </c>
      <c r="F1662">
        <v>6</v>
      </c>
      <c r="G1662">
        <v>9</v>
      </c>
      <c r="O1662">
        <v>1998</v>
      </c>
      <c r="P1662">
        <v>3</v>
      </c>
      <c r="Q1662">
        <v>4</v>
      </c>
      <c r="S1662">
        <v>7</v>
      </c>
      <c r="T1662">
        <v>6</v>
      </c>
      <c r="U1662">
        <v>9</v>
      </c>
    </row>
    <row r="1663" spans="1:21">
      <c r="A1663">
        <v>1998</v>
      </c>
      <c r="B1663">
        <v>3</v>
      </c>
      <c r="C1663">
        <v>5</v>
      </c>
      <c r="D1663">
        <v>6</v>
      </c>
      <c r="E1663">
        <v>4</v>
      </c>
      <c r="F1663">
        <v>6</v>
      </c>
      <c r="G1663">
        <v>9</v>
      </c>
      <c r="O1663">
        <v>1998</v>
      </c>
      <c r="P1663">
        <v>3</v>
      </c>
      <c r="Q1663">
        <v>5</v>
      </c>
      <c r="S1663">
        <v>4</v>
      </c>
      <c r="T1663">
        <v>6</v>
      </c>
      <c r="U1663">
        <v>9</v>
      </c>
    </row>
    <row r="1664" spans="1:21">
      <c r="A1664">
        <v>1998</v>
      </c>
      <c r="B1664">
        <v>3</v>
      </c>
      <c r="C1664">
        <v>6</v>
      </c>
      <c r="D1664">
        <v>8</v>
      </c>
      <c r="E1664">
        <v>4</v>
      </c>
      <c r="F1664">
        <v>6</v>
      </c>
      <c r="G1664">
        <v>9</v>
      </c>
      <c r="O1664">
        <v>1998</v>
      </c>
      <c r="P1664">
        <v>3</v>
      </c>
      <c r="Q1664">
        <v>6</v>
      </c>
      <c r="S1664">
        <v>4</v>
      </c>
      <c r="T1664">
        <v>6</v>
      </c>
      <c r="U1664">
        <v>9</v>
      </c>
    </row>
    <row r="1665" spans="1:21">
      <c r="A1665">
        <v>1998</v>
      </c>
      <c r="B1665">
        <v>3</v>
      </c>
      <c r="C1665">
        <v>7</v>
      </c>
      <c r="D1665">
        <v>9</v>
      </c>
      <c r="E1665">
        <v>7</v>
      </c>
      <c r="F1665">
        <v>6</v>
      </c>
      <c r="G1665">
        <v>9</v>
      </c>
      <c r="O1665">
        <v>1998</v>
      </c>
      <c r="P1665">
        <v>3</v>
      </c>
      <c r="Q1665">
        <v>7</v>
      </c>
      <c r="S1665">
        <v>7</v>
      </c>
      <c r="T1665">
        <v>6</v>
      </c>
      <c r="U1665">
        <v>9</v>
      </c>
    </row>
    <row r="1666" spans="1:21">
      <c r="A1666">
        <v>1998</v>
      </c>
      <c r="B1666">
        <v>3</v>
      </c>
      <c r="C1666">
        <v>8</v>
      </c>
      <c r="D1666">
        <v>9</v>
      </c>
      <c r="E1666">
        <v>7</v>
      </c>
      <c r="F1666">
        <v>6</v>
      </c>
      <c r="G1666">
        <v>9</v>
      </c>
      <c r="O1666">
        <v>1998</v>
      </c>
      <c r="P1666">
        <v>3</v>
      </c>
      <c r="Q1666">
        <v>8</v>
      </c>
      <c r="R1666">
        <v>6</v>
      </c>
      <c r="S1666">
        <v>7</v>
      </c>
      <c r="T1666">
        <v>6</v>
      </c>
      <c r="U1666">
        <v>9</v>
      </c>
    </row>
    <row r="1667" spans="1:21">
      <c r="A1667">
        <v>1998</v>
      </c>
      <c r="B1667">
        <v>3</v>
      </c>
      <c r="C1667">
        <v>9</v>
      </c>
      <c r="D1667">
        <v>9</v>
      </c>
      <c r="E1667">
        <v>7</v>
      </c>
      <c r="F1667">
        <v>6</v>
      </c>
      <c r="G1667">
        <v>9</v>
      </c>
      <c r="O1667">
        <v>1998</v>
      </c>
      <c r="P1667">
        <v>3</v>
      </c>
      <c r="Q1667">
        <v>9</v>
      </c>
      <c r="R1667">
        <v>6</v>
      </c>
      <c r="S1667">
        <v>7</v>
      </c>
      <c r="T1667">
        <v>6</v>
      </c>
      <c r="U1667">
        <v>9</v>
      </c>
    </row>
    <row r="1668" spans="1:21">
      <c r="A1668">
        <v>1998</v>
      </c>
      <c r="B1668">
        <v>3</v>
      </c>
      <c r="C1668">
        <v>10</v>
      </c>
      <c r="D1668">
        <v>9</v>
      </c>
      <c r="E1668">
        <v>2</v>
      </c>
      <c r="F1668">
        <v>6</v>
      </c>
      <c r="G1668">
        <v>9</v>
      </c>
      <c r="O1668">
        <v>1998</v>
      </c>
      <c r="P1668">
        <v>3</v>
      </c>
      <c r="Q1668">
        <v>10</v>
      </c>
      <c r="R1668">
        <v>6</v>
      </c>
      <c r="S1668">
        <v>2</v>
      </c>
      <c r="T1668">
        <v>6</v>
      </c>
      <c r="U1668">
        <v>9</v>
      </c>
    </row>
    <row r="1669" spans="1:21">
      <c r="A1669">
        <v>1998</v>
      </c>
      <c r="B1669">
        <v>3</v>
      </c>
      <c r="C1669">
        <v>11</v>
      </c>
      <c r="D1669">
        <v>6</v>
      </c>
      <c r="E1669">
        <v>2</v>
      </c>
      <c r="F1669">
        <v>6</v>
      </c>
      <c r="G1669">
        <v>9</v>
      </c>
      <c r="O1669">
        <v>1998</v>
      </c>
      <c r="P1669">
        <v>3</v>
      </c>
      <c r="Q1669">
        <v>11</v>
      </c>
      <c r="R1669">
        <v>6</v>
      </c>
      <c r="S1669">
        <v>2</v>
      </c>
      <c r="T1669">
        <v>6</v>
      </c>
      <c r="U1669">
        <v>9</v>
      </c>
    </row>
    <row r="1670" spans="1:21">
      <c r="A1670">
        <v>1998</v>
      </c>
      <c r="B1670">
        <v>3</v>
      </c>
      <c r="C1670">
        <v>12</v>
      </c>
      <c r="D1670">
        <v>6</v>
      </c>
      <c r="E1670">
        <v>2</v>
      </c>
      <c r="F1670">
        <v>7</v>
      </c>
      <c r="G1670">
        <v>9</v>
      </c>
      <c r="O1670">
        <v>1998</v>
      </c>
      <c r="P1670">
        <v>3</v>
      </c>
      <c r="Q1670">
        <v>12</v>
      </c>
      <c r="R1670">
        <v>6</v>
      </c>
      <c r="S1670">
        <v>2</v>
      </c>
      <c r="T1670">
        <v>7</v>
      </c>
      <c r="U1670">
        <v>9</v>
      </c>
    </row>
    <row r="1671" spans="1:21">
      <c r="A1671">
        <v>1998</v>
      </c>
      <c r="B1671">
        <v>3</v>
      </c>
      <c r="C1671">
        <v>13</v>
      </c>
      <c r="D1671">
        <v>6</v>
      </c>
      <c r="E1671">
        <v>2</v>
      </c>
      <c r="F1671">
        <v>7</v>
      </c>
      <c r="G1671">
        <v>9</v>
      </c>
      <c r="O1671">
        <v>1998</v>
      </c>
      <c r="P1671">
        <v>3</v>
      </c>
      <c r="Q1671">
        <v>13</v>
      </c>
      <c r="R1671">
        <v>8</v>
      </c>
      <c r="S1671">
        <v>2</v>
      </c>
      <c r="T1671">
        <v>7</v>
      </c>
      <c r="U1671">
        <v>9</v>
      </c>
    </row>
    <row r="1672" spans="1:21">
      <c r="A1672">
        <v>1998</v>
      </c>
      <c r="B1672">
        <v>3</v>
      </c>
      <c r="C1672">
        <v>14</v>
      </c>
      <c r="D1672">
        <v>6</v>
      </c>
      <c r="E1672">
        <v>3</v>
      </c>
      <c r="F1672">
        <v>5</v>
      </c>
      <c r="G1672">
        <v>9</v>
      </c>
      <c r="O1672">
        <v>1998</v>
      </c>
      <c r="P1672">
        <v>3</v>
      </c>
      <c r="Q1672">
        <v>14</v>
      </c>
      <c r="R1672">
        <v>9</v>
      </c>
      <c r="S1672">
        <v>3</v>
      </c>
      <c r="T1672">
        <v>5</v>
      </c>
      <c r="U1672">
        <v>9</v>
      </c>
    </row>
    <row r="1673" spans="1:21">
      <c r="A1673">
        <v>1998</v>
      </c>
      <c r="B1673">
        <v>3</v>
      </c>
      <c r="C1673">
        <v>15</v>
      </c>
      <c r="D1673">
        <v>6</v>
      </c>
      <c r="E1673">
        <v>8</v>
      </c>
      <c r="F1673">
        <v>5</v>
      </c>
      <c r="G1673">
        <v>9</v>
      </c>
      <c r="O1673">
        <v>1998</v>
      </c>
      <c r="P1673">
        <v>3</v>
      </c>
      <c r="Q1673">
        <v>15</v>
      </c>
      <c r="R1673">
        <v>9</v>
      </c>
      <c r="S1673">
        <v>8</v>
      </c>
      <c r="T1673">
        <v>5</v>
      </c>
      <c r="U1673">
        <v>9</v>
      </c>
    </row>
    <row r="1674" spans="1:21">
      <c r="A1674">
        <v>1998</v>
      </c>
      <c r="B1674">
        <v>3</v>
      </c>
      <c r="C1674">
        <v>16</v>
      </c>
      <c r="D1674">
        <v>6</v>
      </c>
      <c r="E1674">
        <v>8</v>
      </c>
      <c r="F1674">
        <v>9</v>
      </c>
      <c r="G1674">
        <v>9</v>
      </c>
      <c r="O1674">
        <v>1998</v>
      </c>
      <c r="P1674">
        <v>3</v>
      </c>
      <c r="Q1674">
        <v>16</v>
      </c>
      <c r="R1674">
        <v>9</v>
      </c>
      <c r="S1674">
        <v>8</v>
      </c>
      <c r="T1674">
        <v>9</v>
      </c>
      <c r="U1674">
        <v>9</v>
      </c>
    </row>
    <row r="1675" spans="1:21">
      <c r="A1675">
        <v>1998</v>
      </c>
      <c r="B1675">
        <v>3</v>
      </c>
      <c r="C1675">
        <v>17</v>
      </c>
      <c r="D1675">
        <v>6</v>
      </c>
      <c r="E1675">
        <v>3</v>
      </c>
      <c r="F1675">
        <v>7</v>
      </c>
      <c r="G1675">
        <v>9</v>
      </c>
      <c r="O1675">
        <v>1998</v>
      </c>
      <c r="P1675">
        <v>3</v>
      </c>
      <c r="Q1675">
        <v>17</v>
      </c>
      <c r="R1675">
        <v>9</v>
      </c>
      <c r="S1675">
        <v>3</v>
      </c>
      <c r="T1675">
        <v>7</v>
      </c>
      <c r="U1675">
        <v>9</v>
      </c>
    </row>
    <row r="1676" spans="1:21">
      <c r="A1676">
        <v>1998</v>
      </c>
      <c r="B1676">
        <v>3</v>
      </c>
      <c r="C1676">
        <v>18</v>
      </c>
      <c r="D1676">
        <v>6</v>
      </c>
      <c r="E1676">
        <v>3</v>
      </c>
      <c r="F1676">
        <v>5</v>
      </c>
      <c r="G1676">
        <v>9</v>
      </c>
      <c r="O1676">
        <v>1998</v>
      </c>
      <c r="P1676">
        <v>3</v>
      </c>
      <c r="Q1676">
        <v>18</v>
      </c>
      <c r="R1676">
        <v>6</v>
      </c>
      <c r="S1676">
        <v>3</v>
      </c>
      <c r="T1676">
        <v>5</v>
      </c>
      <c r="U1676">
        <v>9</v>
      </c>
    </row>
    <row r="1677" spans="1:21">
      <c r="A1677">
        <v>1998</v>
      </c>
      <c r="B1677">
        <v>3</v>
      </c>
      <c r="C1677">
        <v>19</v>
      </c>
      <c r="D1677">
        <v>6</v>
      </c>
      <c r="E1677">
        <v>1</v>
      </c>
      <c r="F1677">
        <v>5</v>
      </c>
      <c r="G1677">
        <v>9</v>
      </c>
      <c r="O1677">
        <v>1998</v>
      </c>
      <c r="P1677">
        <v>3</v>
      </c>
      <c r="Q1677">
        <v>19</v>
      </c>
      <c r="R1677">
        <v>6</v>
      </c>
      <c r="S1677">
        <v>1</v>
      </c>
      <c r="T1677">
        <v>5</v>
      </c>
      <c r="U1677">
        <v>9</v>
      </c>
    </row>
    <row r="1678" spans="1:21">
      <c r="A1678">
        <v>1998</v>
      </c>
      <c r="B1678">
        <v>3</v>
      </c>
      <c r="C1678">
        <v>20</v>
      </c>
      <c r="D1678">
        <v>8</v>
      </c>
      <c r="E1678">
        <v>1</v>
      </c>
      <c r="F1678">
        <v>5</v>
      </c>
      <c r="G1678">
        <v>9</v>
      </c>
      <c r="O1678">
        <v>1998</v>
      </c>
      <c r="P1678">
        <v>3</v>
      </c>
      <c r="Q1678">
        <v>20</v>
      </c>
      <c r="R1678">
        <v>6</v>
      </c>
      <c r="S1678">
        <v>1</v>
      </c>
      <c r="T1678">
        <v>5</v>
      </c>
      <c r="U1678">
        <v>9</v>
      </c>
    </row>
    <row r="1679" spans="1:21">
      <c r="A1679">
        <v>1998</v>
      </c>
      <c r="B1679">
        <v>3</v>
      </c>
      <c r="C1679">
        <v>21</v>
      </c>
      <c r="D1679">
        <v>7</v>
      </c>
      <c r="E1679">
        <v>1</v>
      </c>
      <c r="F1679">
        <v>7</v>
      </c>
      <c r="G1679">
        <v>9</v>
      </c>
      <c r="O1679">
        <v>1998</v>
      </c>
      <c r="P1679">
        <v>3</v>
      </c>
      <c r="Q1679">
        <v>21</v>
      </c>
      <c r="R1679">
        <v>6</v>
      </c>
      <c r="S1679">
        <v>1</v>
      </c>
      <c r="T1679">
        <v>7</v>
      </c>
      <c r="U1679">
        <v>9</v>
      </c>
    </row>
    <row r="1680" spans="1:21">
      <c r="A1680">
        <v>1998</v>
      </c>
      <c r="B1680">
        <v>3</v>
      </c>
      <c r="C1680">
        <v>22</v>
      </c>
      <c r="D1680">
        <v>3</v>
      </c>
      <c r="E1680">
        <v>3</v>
      </c>
      <c r="F1680">
        <v>7</v>
      </c>
      <c r="G1680">
        <v>9</v>
      </c>
      <c r="O1680">
        <v>1998</v>
      </c>
      <c r="P1680">
        <v>3</v>
      </c>
      <c r="Q1680">
        <v>22</v>
      </c>
      <c r="R1680">
        <v>6</v>
      </c>
      <c r="S1680">
        <v>3</v>
      </c>
      <c r="T1680">
        <v>7</v>
      </c>
      <c r="U1680">
        <v>9</v>
      </c>
    </row>
    <row r="1681" spans="1:21">
      <c r="A1681">
        <v>1998</v>
      </c>
      <c r="B1681">
        <v>3</v>
      </c>
      <c r="C1681">
        <v>23</v>
      </c>
      <c r="D1681">
        <v>3</v>
      </c>
      <c r="E1681">
        <v>3</v>
      </c>
      <c r="F1681">
        <v>5</v>
      </c>
      <c r="G1681">
        <v>9</v>
      </c>
      <c r="O1681">
        <v>1998</v>
      </c>
      <c r="P1681">
        <v>3</v>
      </c>
      <c r="Q1681">
        <v>23</v>
      </c>
      <c r="R1681">
        <v>6</v>
      </c>
      <c r="S1681">
        <v>3</v>
      </c>
      <c r="T1681">
        <v>5</v>
      </c>
      <c r="U1681">
        <v>9</v>
      </c>
    </row>
    <row r="1682" spans="1:21">
      <c r="A1682">
        <v>1998</v>
      </c>
      <c r="B1682">
        <v>3</v>
      </c>
      <c r="C1682">
        <v>24</v>
      </c>
      <c r="D1682">
        <v>3</v>
      </c>
      <c r="E1682">
        <v>3</v>
      </c>
      <c r="F1682">
        <v>5</v>
      </c>
      <c r="G1682">
        <v>9</v>
      </c>
      <c r="O1682">
        <v>1998</v>
      </c>
      <c r="P1682">
        <v>3</v>
      </c>
      <c r="Q1682">
        <v>24</v>
      </c>
      <c r="R1682">
        <v>6</v>
      </c>
      <c r="S1682">
        <v>3</v>
      </c>
      <c r="T1682">
        <v>5</v>
      </c>
      <c r="U1682">
        <v>9</v>
      </c>
    </row>
    <row r="1683" spans="1:21">
      <c r="A1683">
        <v>1998</v>
      </c>
      <c r="B1683">
        <v>3</v>
      </c>
      <c r="C1683">
        <v>25</v>
      </c>
      <c r="D1683">
        <v>3</v>
      </c>
      <c r="E1683">
        <v>3</v>
      </c>
      <c r="F1683">
        <v>7</v>
      </c>
      <c r="G1683">
        <v>9</v>
      </c>
      <c r="O1683">
        <v>1998</v>
      </c>
      <c r="P1683">
        <v>3</v>
      </c>
      <c r="Q1683">
        <v>25</v>
      </c>
      <c r="R1683">
        <v>6</v>
      </c>
      <c r="S1683">
        <v>3</v>
      </c>
      <c r="T1683">
        <v>7</v>
      </c>
      <c r="U1683">
        <v>9</v>
      </c>
    </row>
    <row r="1684" spans="1:21">
      <c r="A1684">
        <v>1998</v>
      </c>
      <c r="B1684">
        <v>3</v>
      </c>
      <c r="C1684">
        <v>26</v>
      </c>
      <c r="D1684">
        <v>3</v>
      </c>
      <c r="E1684">
        <v>3</v>
      </c>
      <c r="F1684">
        <v>5</v>
      </c>
      <c r="G1684">
        <v>9</v>
      </c>
      <c r="O1684">
        <v>1998</v>
      </c>
      <c r="P1684">
        <v>3</v>
      </c>
      <c r="Q1684">
        <v>26</v>
      </c>
      <c r="R1684">
        <v>6</v>
      </c>
      <c r="S1684">
        <v>3</v>
      </c>
      <c r="T1684">
        <v>5</v>
      </c>
      <c r="U1684">
        <v>9</v>
      </c>
    </row>
    <row r="1685" spans="1:21">
      <c r="A1685">
        <v>1998</v>
      </c>
      <c r="B1685">
        <v>3</v>
      </c>
      <c r="C1685">
        <v>27</v>
      </c>
      <c r="D1685">
        <v>3</v>
      </c>
      <c r="E1685">
        <v>2</v>
      </c>
      <c r="F1685">
        <v>5</v>
      </c>
      <c r="G1685">
        <v>9</v>
      </c>
      <c r="O1685">
        <v>1998</v>
      </c>
      <c r="P1685">
        <v>3</v>
      </c>
      <c r="Q1685">
        <v>27</v>
      </c>
      <c r="R1685">
        <v>8</v>
      </c>
      <c r="S1685">
        <v>2</v>
      </c>
      <c r="T1685">
        <v>5</v>
      </c>
      <c r="U1685">
        <v>9</v>
      </c>
    </row>
    <row r="1686" spans="1:21">
      <c r="A1686">
        <v>1998</v>
      </c>
      <c r="B1686">
        <v>3</v>
      </c>
      <c r="C1686">
        <v>28</v>
      </c>
      <c r="D1686">
        <v>3</v>
      </c>
      <c r="E1686">
        <v>3</v>
      </c>
      <c r="F1686">
        <v>6</v>
      </c>
      <c r="G1686">
        <v>9</v>
      </c>
      <c r="O1686">
        <v>1998</v>
      </c>
      <c r="P1686">
        <v>3</v>
      </c>
      <c r="Q1686">
        <v>28</v>
      </c>
      <c r="R1686">
        <v>7</v>
      </c>
      <c r="S1686">
        <v>3</v>
      </c>
      <c r="T1686">
        <v>6</v>
      </c>
      <c r="U1686">
        <v>9</v>
      </c>
    </row>
    <row r="1687" spans="1:21">
      <c r="A1687">
        <v>1998</v>
      </c>
      <c r="B1687">
        <v>3</v>
      </c>
      <c r="C1687">
        <v>29</v>
      </c>
      <c r="D1687">
        <v>8</v>
      </c>
      <c r="E1687">
        <v>3</v>
      </c>
      <c r="F1687">
        <v>5</v>
      </c>
      <c r="G1687">
        <v>9</v>
      </c>
      <c r="O1687">
        <v>1998</v>
      </c>
      <c r="P1687">
        <v>3</v>
      </c>
      <c r="Q1687">
        <v>29</v>
      </c>
      <c r="R1687">
        <v>3</v>
      </c>
      <c r="S1687">
        <v>3</v>
      </c>
      <c r="T1687">
        <v>5</v>
      </c>
      <c r="U1687">
        <v>9</v>
      </c>
    </row>
    <row r="1688" spans="1:21">
      <c r="A1688">
        <v>1998</v>
      </c>
      <c r="B1688">
        <v>3</v>
      </c>
      <c r="C1688">
        <v>30</v>
      </c>
      <c r="D1688">
        <v>8</v>
      </c>
      <c r="E1688">
        <v>1</v>
      </c>
      <c r="F1688">
        <v>5</v>
      </c>
      <c r="G1688">
        <v>9</v>
      </c>
      <c r="O1688">
        <v>1998</v>
      </c>
      <c r="P1688">
        <v>3</v>
      </c>
      <c r="Q1688">
        <v>30</v>
      </c>
      <c r="R1688">
        <v>3</v>
      </c>
      <c r="S1688">
        <v>1</v>
      </c>
      <c r="T1688">
        <v>5</v>
      </c>
      <c r="U1688">
        <v>9</v>
      </c>
    </row>
    <row r="1689" spans="1:21">
      <c r="A1689">
        <v>1998</v>
      </c>
      <c r="B1689">
        <v>3</v>
      </c>
      <c r="C1689">
        <v>31</v>
      </c>
      <c r="D1689">
        <v>8</v>
      </c>
      <c r="E1689">
        <v>1</v>
      </c>
      <c r="F1689">
        <v>5</v>
      </c>
      <c r="G1689">
        <v>9</v>
      </c>
      <c r="O1689">
        <v>1998</v>
      </c>
      <c r="P1689">
        <v>3</v>
      </c>
      <c r="Q1689">
        <v>31</v>
      </c>
      <c r="R1689">
        <v>3</v>
      </c>
      <c r="S1689">
        <v>1</v>
      </c>
      <c r="T1689">
        <v>5</v>
      </c>
      <c r="U1689">
        <v>9</v>
      </c>
    </row>
    <row r="1690" spans="1:21">
      <c r="A1690">
        <v>1998</v>
      </c>
      <c r="B1690">
        <v>4</v>
      </c>
      <c r="C1690">
        <v>1</v>
      </c>
      <c r="D1690">
        <v>9</v>
      </c>
      <c r="E1690">
        <v>1</v>
      </c>
      <c r="F1690">
        <v>5</v>
      </c>
      <c r="G1690">
        <v>9</v>
      </c>
      <c r="O1690">
        <v>1998</v>
      </c>
      <c r="P1690">
        <v>4</v>
      </c>
      <c r="Q1690">
        <v>1</v>
      </c>
      <c r="R1690">
        <v>3</v>
      </c>
      <c r="S1690">
        <v>1</v>
      </c>
      <c r="T1690">
        <v>5</v>
      </c>
      <c r="U1690">
        <v>9</v>
      </c>
    </row>
    <row r="1691" spans="1:21">
      <c r="A1691">
        <v>1998</v>
      </c>
      <c r="B1691">
        <v>4</v>
      </c>
      <c r="C1691">
        <v>2</v>
      </c>
      <c r="D1691">
        <v>8</v>
      </c>
      <c r="E1691">
        <v>1</v>
      </c>
      <c r="F1691">
        <v>5</v>
      </c>
      <c r="G1691">
        <v>9</v>
      </c>
      <c r="O1691">
        <v>1998</v>
      </c>
      <c r="P1691">
        <v>4</v>
      </c>
      <c r="Q1691">
        <v>2</v>
      </c>
      <c r="R1691">
        <v>3</v>
      </c>
      <c r="S1691">
        <v>1</v>
      </c>
      <c r="T1691">
        <v>5</v>
      </c>
      <c r="U1691">
        <v>9</v>
      </c>
    </row>
    <row r="1692" spans="1:21">
      <c r="A1692">
        <v>1998</v>
      </c>
      <c r="B1692">
        <v>4</v>
      </c>
      <c r="C1692">
        <v>3</v>
      </c>
      <c r="D1692">
        <v>6</v>
      </c>
      <c r="E1692">
        <v>1</v>
      </c>
      <c r="F1692">
        <v>5</v>
      </c>
      <c r="G1692">
        <v>9</v>
      </c>
      <c r="O1692">
        <v>1998</v>
      </c>
      <c r="P1692">
        <v>4</v>
      </c>
      <c r="Q1692">
        <v>3</v>
      </c>
      <c r="R1692">
        <v>3</v>
      </c>
      <c r="S1692">
        <v>1</v>
      </c>
      <c r="T1692">
        <v>5</v>
      </c>
      <c r="U1692">
        <v>9</v>
      </c>
    </row>
    <row r="1693" spans="1:21">
      <c r="A1693">
        <v>1998</v>
      </c>
      <c r="B1693">
        <v>4</v>
      </c>
      <c r="C1693">
        <v>4</v>
      </c>
      <c r="D1693">
        <v>8</v>
      </c>
      <c r="E1693">
        <v>3</v>
      </c>
      <c r="F1693">
        <v>5</v>
      </c>
      <c r="G1693">
        <v>9</v>
      </c>
      <c r="O1693">
        <v>1998</v>
      </c>
      <c r="P1693">
        <v>4</v>
      </c>
      <c r="Q1693">
        <v>4</v>
      </c>
      <c r="R1693">
        <v>3</v>
      </c>
      <c r="S1693">
        <v>3</v>
      </c>
      <c r="T1693">
        <v>5</v>
      </c>
      <c r="U1693">
        <v>9</v>
      </c>
    </row>
    <row r="1694" spans="1:21">
      <c r="A1694">
        <v>1998</v>
      </c>
      <c r="B1694">
        <v>4</v>
      </c>
      <c r="C1694">
        <v>5</v>
      </c>
      <c r="D1694">
        <v>11</v>
      </c>
      <c r="E1694">
        <v>1</v>
      </c>
      <c r="F1694">
        <v>5</v>
      </c>
      <c r="G1694">
        <v>9</v>
      </c>
      <c r="O1694">
        <v>1998</v>
      </c>
      <c r="P1694">
        <v>4</v>
      </c>
      <c r="Q1694">
        <v>5</v>
      </c>
      <c r="R1694">
        <v>8</v>
      </c>
      <c r="S1694">
        <v>1</v>
      </c>
      <c r="T1694">
        <v>5</v>
      </c>
      <c r="U1694">
        <v>9</v>
      </c>
    </row>
    <row r="1695" spans="1:21">
      <c r="A1695">
        <v>1998</v>
      </c>
      <c r="B1695">
        <v>4</v>
      </c>
      <c r="C1695">
        <v>6</v>
      </c>
      <c r="D1695">
        <v>9</v>
      </c>
      <c r="E1695">
        <v>3</v>
      </c>
      <c r="F1695">
        <v>5</v>
      </c>
      <c r="G1695">
        <v>9</v>
      </c>
      <c r="O1695">
        <v>1998</v>
      </c>
      <c r="P1695">
        <v>4</v>
      </c>
      <c r="Q1695">
        <v>6</v>
      </c>
      <c r="R1695">
        <v>8</v>
      </c>
      <c r="S1695">
        <v>3</v>
      </c>
      <c r="T1695">
        <v>5</v>
      </c>
      <c r="U1695">
        <v>9</v>
      </c>
    </row>
    <row r="1696" spans="1:21">
      <c r="A1696">
        <v>1998</v>
      </c>
      <c r="B1696">
        <v>4</v>
      </c>
      <c r="C1696">
        <v>7</v>
      </c>
      <c r="D1696">
        <v>8</v>
      </c>
      <c r="E1696">
        <v>3</v>
      </c>
      <c r="F1696">
        <v>5</v>
      </c>
      <c r="G1696">
        <v>9</v>
      </c>
      <c r="O1696">
        <v>1998</v>
      </c>
      <c r="P1696">
        <v>4</v>
      </c>
      <c r="Q1696">
        <v>7</v>
      </c>
      <c r="R1696">
        <v>8</v>
      </c>
      <c r="S1696">
        <v>3</v>
      </c>
      <c r="T1696">
        <v>5</v>
      </c>
      <c r="U1696">
        <v>9</v>
      </c>
    </row>
    <row r="1697" spans="1:21">
      <c r="A1697">
        <v>1998</v>
      </c>
      <c r="B1697">
        <v>4</v>
      </c>
      <c r="C1697">
        <v>8</v>
      </c>
      <c r="D1697">
        <v>3</v>
      </c>
      <c r="E1697">
        <v>3</v>
      </c>
      <c r="F1697">
        <v>3</v>
      </c>
      <c r="G1697">
        <v>9</v>
      </c>
      <c r="O1697">
        <v>1998</v>
      </c>
      <c r="P1697">
        <v>4</v>
      </c>
      <c r="Q1697">
        <v>8</v>
      </c>
      <c r="R1697">
        <v>9</v>
      </c>
      <c r="S1697">
        <v>3</v>
      </c>
      <c r="T1697">
        <v>3</v>
      </c>
      <c r="U1697">
        <v>9</v>
      </c>
    </row>
    <row r="1698" spans="1:21">
      <c r="A1698">
        <v>1998</v>
      </c>
      <c r="B1698">
        <v>4</v>
      </c>
      <c r="C1698">
        <v>9</v>
      </c>
      <c r="D1698">
        <v>8</v>
      </c>
      <c r="E1698">
        <v>8</v>
      </c>
      <c r="F1698">
        <v>5</v>
      </c>
      <c r="G1698">
        <v>9</v>
      </c>
      <c r="O1698">
        <v>1998</v>
      </c>
      <c r="P1698">
        <v>4</v>
      </c>
      <c r="Q1698">
        <v>9</v>
      </c>
      <c r="R1698">
        <v>8</v>
      </c>
      <c r="S1698">
        <v>8</v>
      </c>
      <c r="T1698">
        <v>5</v>
      </c>
      <c r="U1698">
        <v>9</v>
      </c>
    </row>
    <row r="1699" spans="1:21">
      <c r="A1699">
        <v>1998</v>
      </c>
      <c r="B1699">
        <v>4</v>
      </c>
      <c r="C1699">
        <v>10</v>
      </c>
      <c r="D1699">
        <v>11</v>
      </c>
      <c r="E1699">
        <v>8</v>
      </c>
      <c r="F1699">
        <v>5</v>
      </c>
      <c r="G1699">
        <v>9</v>
      </c>
      <c r="O1699">
        <v>1998</v>
      </c>
      <c r="P1699">
        <v>4</v>
      </c>
      <c r="Q1699">
        <v>10</v>
      </c>
      <c r="R1699">
        <v>6</v>
      </c>
      <c r="S1699">
        <v>8</v>
      </c>
      <c r="T1699">
        <v>5</v>
      </c>
      <c r="U1699">
        <v>9</v>
      </c>
    </row>
    <row r="1700" spans="1:21">
      <c r="A1700">
        <v>1998</v>
      </c>
      <c r="B1700">
        <v>4</v>
      </c>
      <c r="C1700">
        <v>11</v>
      </c>
      <c r="D1700">
        <v>1</v>
      </c>
      <c r="E1700">
        <v>3</v>
      </c>
      <c r="F1700">
        <v>5</v>
      </c>
      <c r="G1700">
        <v>9</v>
      </c>
      <c r="O1700">
        <v>1998</v>
      </c>
      <c r="P1700">
        <v>4</v>
      </c>
      <c r="Q1700">
        <v>11</v>
      </c>
      <c r="R1700">
        <v>8</v>
      </c>
      <c r="S1700">
        <v>3</v>
      </c>
      <c r="T1700">
        <v>5</v>
      </c>
      <c r="U1700">
        <v>9</v>
      </c>
    </row>
    <row r="1701" spans="1:21">
      <c r="A1701">
        <v>1998</v>
      </c>
      <c r="B1701">
        <v>4</v>
      </c>
      <c r="C1701">
        <v>12</v>
      </c>
      <c r="D1701">
        <v>11</v>
      </c>
      <c r="E1701">
        <v>3</v>
      </c>
      <c r="F1701">
        <v>7</v>
      </c>
      <c r="G1701">
        <v>9</v>
      </c>
      <c r="O1701">
        <v>1998</v>
      </c>
      <c r="P1701">
        <v>4</v>
      </c>
      <c r="Q1701">
        <v>12</v>
      </c>
      <c r="R1701">
        <v>11</v>
      </c>
      <c r="S1701">
        <v>3</v>
      </c>
      <c r="T1701">
        <v>7</v>
      </c>
      <c r="U1701">
        <v>9</v>
      </c>
    </row>
    <row r="1702" spans="1:21">
      <c r="A1702">
        <v>1998</v>
      </c>
      <c r="B1702">
        <v>4</v>
      </c>
      <c r="C1702">
        <v>13</v>
      </c>
      <c r="D1702">
        <v>9</v>
      </c>
      <c r="E1702">
        <v>3</v>
      </c>
      <c r="F1702">
        <v>5</v>
      </c>
      <c r="G1702">
        <v>9</v>
      </c>
      <c r="O1702">
        <v>1998</v>
      </c>
      <c r="P1702">
        <v>4</v>
      </c>
      <c r="Q1702">
        <v>13</v>
      </c>
      <c r="R1702">
        <v>9</v>
      </c>
      <c r="S1702">
        <v>3</v>
      </c>
      <c r="T1702">
        <v>5</v>
      </c>
      <c r="U1702">
        <v>9</v>
      </c>
    </row>
    <row r="1703" spans="1:21">
      <c r="A1703">
        <v>1998</v>
      </c>
      <c r="B1703">
        <v>4</v>
      </c>
      <c r="C1703">
        <v>14</v>
      </c>
      <c r="D1703">
        <v>9</v>
      </c>
      <c r="E1703">
        <v>8</v>
      </c>
      <c r="F1703">
        <v>5</v>
      </c>
      <c r="G1703">
        <v>9</v>
      </c>
      <c r="O1703">
        <v>1998</v>
      </c>
      <c r="P1703">
        <v>4</v>
      </c>
      <c r="Q1703">
        <v>14</v>
      </c>
      <c r="R1703">
        <v>8</v>
      </c>
      <c r="S1703">
        <v>8</v>
      </c>
      <c r="T1703">
        <v>5</v>
      </c>
      <c r="U1703">
        <v>9</v>
      </c>
    </row>
    <row r="1704" spans="1:21">
      <c r="A1704">
        <v>1998</v>
      </c>
      <c r="B1704">
        <v>4</v>
      </c>
      <c r="C1704">
        <v>15</v>
      </c>
      <c r="D1704">
        <v>9</v>
      </c>
      <c r="E1704">
        <v>8</v>
      </c>
      <c r="F1704">
        <v>5</v>
      </c>
      <c r="G1704">
        <v>9</v>
      </c>
      <c r="O1704">
        <v>1998</v>
      </c>
      <c r="P1704">
        <v>4</v>
      </c>
      <c r="Q1704">
        <v>15</v>
      </c>
      <c r="R1704">
        <v>3</v>
      </c>
      <c r="S1704">
        <v>8</v>
      </c>
      <c r="T1704">
        <v>5</v>
      </c>
      <c r="U1704">
        <v>9</v>
      </c>
    </row>
    <row r="1705" spans="1:21">
      <c r="A1705">
        <v>1998</v>
      </c>
      <c r="B1705">
        <v>4</v>
      </c>
      <c r="C1705">
        <v>16</v>
      </c>
      <c r="D1705">
        <v>9</v>
      </c>
      <c r="E1705">
        <v>6</v>
      </c>
      <c r="F1705">
        <v>3</v>
      </c>
      <c r="G1705">
        <v>9</v>
      </c>
      <c r="O1705">
        <v>1998</v>
      </c>
      <c r="P1705">
        <v>4</v>
      </c>
      <c r="Q1705">
        <v>16</v>
      </c>
      <c r="R1705">
        <v>8</v>
      </c>
      <c r="S1705">
        <v>6</v>
      </c>
      <c r="T1705">
        <v>3</v>
      </c>
      <c r="U1705">
        <v>9</v>
      </c>
    </row>
    <row r="1706" spans="1:21">
      <c r="A1706">
        <v>1998</v>
      </c>
      <c r="B1706">
        <v>4</v>
      </c>
      <c r="C1706">
        <v>17</v>
      </c>
      <c r="D1706">
        <v>7</v>
      </c>
      <c r="E1706">
        <v>6</v>
      </c>
      <c r="F1706">
        <v>3</v>
      </c>
      <c r="G1706">
        <v>9</v>
      </c>
      <c r="O1706">
        <v>1998</v>
      </c>
      <c r="P1706">
        <v>4</v>
      </c>
      <c r="Q1706">
        <v>17</v>
      </c>
      <c r="R1706">
        <v>11</v>
      </c>
      <c r="S1706">
        <v>6</v>
      </c>
      <c r="T1706">
        <v>3</v>
      </c>
      <c r="U1706">
        <v>9</v>
      </c>
    </row>
    <row r="1707" spans="1:21">
      <c r="A1707">
        <v>1998</v>
      </c>
      <c r="B1707">
        <v>4</v>
      </c>
      <c r="C1707">
        <v>18</v>
      </c>
      <c r="D1707">
        <v>7</v>
      </c>
      <c r="E1707">
        <v>5</v>
      </c>
      <c r="F1707">
        <v>2</v>
      </c>
      <c r="G1707">
        <v>9</v>
      </c>
      <c r="O1707">
        <v>1998</v>
      </c>
      <c r="P1707">
        <v>4</v>
      </c>
      <c r="Q1707">
        <v>18</v>
      </c>
      <c r="R1707">
        <v>1</v>
      </c>
      <c r="S1707">
        <v>5</v>
      </c>
      <c r="T1707">
        <v>2</v>
      </c>
      <c r="U1707">
        <v>9</v>
      </c>
    </row>
    <row r="1708" spans="1:21">
      <c r="A1708">
        <v>1998</v>
      </c>
      <c r="B1708">
        <v>4</v>
      </c>
      <c r="C1708">
        <v>19</v>
      </c>
      <c r="D1708">
        <v>4</v>
      </c>
      <c r="E1708">
        <v>5</v>
      </c>
      <c r="F1708">
        <v>4</v>
      </c>
      <c r="G1708">
        <v>3</v>
      </c>
      <c r="O1708">
        <v>1998</v>
      </c>
      <c r="P1708">
        <v>4</v>
      </c>
      <c r="Q1708">
        <v>19</v>
      </c>
      <c r="R1708">
        <v>11</v>
      </c>
      <c r="S1708">
        <v>5</v>
      </c>
      <c r="T1708">
        <v>4</v>
      </c>
      <c r="U1708">
        <v>3</v>
      </c>
    </row>
    <row r="1709" spans="1:21">
      <c r="A1709">
        <v>1998</v>
      </c>
      <c r="B1709">
        <v>4</v>
      </c>
      <c r="C1709">
        <v>20</v>
      </c>
      <c r="D1709">
        <v>4</v>
      </c>
      <c r="E1709">
        <v>5</v>
      </c>
      <c r="F1709">
        <v>4</v>
      </c>
      <c r="G1709">
        <v>3</v>
      </c>
      <c r="O1709">
        <v>1998</v>
      </c>
      <c r="P1709">
        <v>4</v>
      </c>
      <c r="Q1709">
        <v>20</v>
      </c>
      <c r="R1709">
        <v>9</v>
      </c>
      <c r="S1709">
        <v>5</v>
      </c>
      <c r="T1709">
        <v>4</v>
      </c>
      <c r="U1709">
        <v>3</v>
      </c>
    </row>
    <row r="1710" spans="1:21">
      <c r="A1710">
        <v>1998</v>
      </c>
      <c r="B1710">
        <v>4</v>
      </c>
      <c r="C1710">
        <v>21</v>
      </c>
      <c r="D1710">
        <v>4</v>
      </c>
      <c r="E1710">
        <v>5</v>
      </c>
      <c r="F1710">
        <v>4</v>
      </c>
      <c r="G1710">
        <v>3</v>
      </c>
      <c r="O1710">
        <v>1998</v>
      </c>
      <c r="P1710">
        <v>4</v>
      </c>
      <c r="Q1710">
        <v>21</v>
      </c>
      <c r="R1710">
        <v>9</v>
      </c>
      <c r="S1710">
        <v>5</v>
      </c>
      <c r="T1710">
        <v>4</v>
      </c>
      <c r="U1710">
        <v>3</v>
      </c>
    </row>
    <row r="1711" spans="1:21">
      <c r="A1711">
        <v>1998</v>
      </c>
      <c r="B1711">
        <v>4</v>
      </c>
      <c r="C1711">
        <v>22</v>
      </c>
      <c r="D1711">
        <v>1</v>
      </c>
      <c r="E1711">
        <v>5</v>
      </c>
      <c r="F1711">
        <v>2</v>
      </c>
      <c r="G1711">
        <v>3</v>
      </c>
      <c r="O1711">
        <v>1998</v>
      </c>
      <c r="P1711">
        <v>4</v>
      </c>
      <c r="Q1711">
        <v>22</v>
      </c>
      <c r="R1711">
        <v>9</v>
      </c>
      <c r="S1711">
        <v>5</v>
      </c>
      <c r="T1711">
        <v>2</v>
      </c>
      <c r="U1711">
        <v>3</v>
      </c>
    </row>
    <row r="1712" spans="1:21">
      <c r="A1712">
        <v>1998</v>
      </c>
      <c r="B1712">
        <v>4</v>
      </c>
      <c r="C1712">
        <v>23</v>
      </c>
      <c r="D1712">
        <v>1</v>
      </c>
      <c r="E1712">
        <v>6</v>
      </c>
      <c r="F1712">
        <v>2</v>
      </c>
      <c r="G1712">
        <v>3</v>
      </c>
      <c r="O1712">
        <v>1998</v>
      </c>
      <c r="P1712">
        <v>4</v>
      </c>
      <c r="Q1712">
        <v>23</v>
      </c>
      <c r="R1712">
        <v>9</v>
      </c>
      <c r="S1712">
        <v>6</v>
      </c>
      <c r="T1712">
        <v>2</v>
      </c>
      <c r="U1712">
        <v>3</v>
      </c>
    </row>
    <row r="1713" spans="1:21">
      <c r="A1713">
        <v>1998</v>
      </c>
      <c r="B1713">
        <v>4</v>
      </c>
      <c r="C1713">
        <v>24</v>
      </c>
      <c r="D1713">
        <v>4</v>
      </c>
      <c r="E1713">
        <v>1</v>
      </c>
      <c r="F1713">
        <v>9</v>
      </c>
      <c r="G1713">
        <v>3</v>
      </c>
      <c r="O1713">
        <v>1998</v>
      </c>
      <c r="P1713">
        <v>4</v>
      </c>
      <c r="Q1713">
        <v>24</v>
      </c>
      <c r="R1713">
        <v>7</v>
      </c>
      <c r="S1713">
        <v>1</v>
      </c>
      <c r="T1713">
        <v>9</v>
      </c>
      <c r="U1713">
        <v>3</v>
      </c>
    </row>
    <row r="1714" spans="1:21">
      <c r="A1714">
        <v>1998</v>
      </c>
      <c r="B1714">
        <v>4</v>
      </c>
      <c r="C1714">
        <v>25</v>
      </c>
      <c r="D1714">
        <v>4</v>
      </c>
      <c r="E1714">
        <v>8</v>
      </c>
      <c r="F1714">
        <v>9</v>
      </c>
      <c r="G1714">
        <v>3</v>
      </c>
      <c r="O1714">
        <v>1998</v>
      </c>
      <c r="P1714">
        <v>4</v>
      </c>
      <c r="Q1714">
        <v>25</v>
      </c>
      <c r="R1714">
        <v>7</v>
      </c>
      <c r="S1714">
        <v>8</v>
      </c>
      <c r="T1714">
        <v>9</v>
      </c>
      <c r="U1714">
        <v>3</v>
      </c>
    </row>
    <row r="1715" spans="1:21">
      <c r="A1715">
        <v>1998</v>
      </c>
      <c r="B1715">
        <v>4</v>
      </c>
      <c r="C1715">
        <v>26</v>
      </c>
      <c r="D1715">
        <v>7</v>
      </c>
      <c r="E1715">
        <v>6</v>
      </c>
      <c r="F1715">
        <v>2</v>
      </c>
      <c r="G1715">
        <v>3</v>
      </c>
      <c r="O1715">
        <v>1998</v>
      </c>
      <c r="P1715">
        <v>4</v>
      </c>
      <c r="Q1715">
        <v>26</v>
      </c>
      <c r="R1715">
        <v>4</v>
      </c>
      <c r="S1715">
        <v>6</v>
      </c>
      <c r="T1715">
        <v>2</v>
      </c>
      <c r="U1715">
        <v>3</v>
      </c>
    </row>
    <row r="1716" spans="1:21">
      <c r="A1716">
        <v>1998</v>
      </c>
      <c r="B1716">
        <v>4</v>
      </c>
      <c r="C1716">
        <v>27</v>
      </c>
      <c r="D1716">
        <v>6</v>
      </c>
      <c r="E1716">
        <v>8</v>
      </c>
      <c r="F1716">
        <v>9</v>
      </c>
      <c r="G1716">
        <v>3</v>
      </c>
      <c r="O1716">
        <v>1998</v>
      </c>
      <c r="P1716">
        <v>4</v>
      </c>
      <c r="Q1716">
        <v>27</v>
      </c>
      <c r="R1716">
        <v>4</v>
      </c>
      <c r="S1716">
        <v>8</v>
      </c>
      <c r="T1716">
        <v>9</v>
      </c>
      <c r="U1716">
        <v>3</v>
      </c>
    </row>
    <row r="1717" spans="1:21">
      <c r="A1717">
        <v>1998</v>
      </c>
      <c r="B1717">
        <v>4</v>
      </c>
      <c r="C1717">
        <v>28</v>
      </c>
      <c r="D1717">
        <v>6</v>
      </c>
      <c r="E1717">
        <v>8</v>
      </c>
      <c r="F1717">
        <v>9</v>
      </c>
      <c r="G1717">
        <v>3</v>
      </c>
      <c r="O1717">
        <v>1998</v>
      </c>
      <c r="P1717">
        <v>4</v>
      </c>
      <c r="Q1717">
        <v>28</v>
      </c>
      <c r="R1717">
        <v>4</v>
      </c>
      <c r="S1717">
        <v>8</v>
      </c>
      <c r="T1717">
        <v>9</v>
      </c>
      <c r="U1717">
        <v>3</v>
      </c>
    </row>
    <row r="1718" spans="1:21">
      <c r="A1718">
        <v>1998</v>
      </c>
      <c r="B1718">
        <v>4</v>
      </c>
      <c r="C1718">
        <v>29</v>
      </c>
      <c r="D1718">
        <v>7</v>
      </c>
      <c r="E1718">
        <v>8</v>
      </c>
      <c r="F1718">
        <v>9</v>
      </c>
      <c r="G1718">
        <v>3</v>
      </c>
      <c r="O1718">
        <v>1998</v>
      </c>
      <c r="P1718">
        <v>4</v>
      </c>
      <c r="Q1718">
        <v>29</v>
      </c>
      <c r="R1718">
        <v>1</v>
      </c>
      <c r="S1718">
        <v>8</v>
      </c>
      <c r="T1718">
        <v>9</v>
      </c>
      <c r="U1718">
        <v>3</v>
      </c>
    </row>
    <row r="1719" spans="1:21">
      <c r="A1719">
        <v>1998</v>
      </c>
      <c r="B1719">
        <v>4</v>
      </c>
      <c r="C1719">
        <v>30</v>
      </c>
      <c r="D1719">
        <v>10</v>
      </c>
      <c r="E1719">
        <v>6</v>
      </c>
      <c r="F1719">
        <v>2</v>
      </c>
      <c r="G1719">
        <v>3</v>
      </c>
      <c r="O1719">
        <v>1998</v>
      </c>
      <c r="P1719">
        <v>4</v>
      </c>
      <c r="Q1719">
        <v>30</v>
      </c>
      <c r="R1719">
        <v>1</v>
      </c>
      <c r="S1719">
        <v>6</v>
      </c>
      <c r="T1719">
        <v>2</v>
      </c>
      <c r="U1719">
        <v>3</v>
      </c>
    </row>
    <row r="1720" spans="1:21">
      <c r="A1720">
        <v>1998</v>
      </c>
      <c r="B1720">
        <v>5</v>
      </c>
      <c r="C1720">
        <v>1</v>
      </c>
      <c r="D1720">
        <v>10</v>
      </c>
      <c r="E1720">
        <v>6</v>
      </c>
      <c r="F1720">
        <v>2</v>
      </c>
      <c r="G1720">
        <v>3</v>
      </c>
      <c r="O1720">
        <v>1998</v>
      </c>
      <c r="P1720">
        <v>5</v>
      </c>
      <c r="Q1720">
        <v>1</v>
      </c>
      <c r="R1720">
        <v>4</v>
      </c>
      <c r="S1720">
        <v>6</v>
      </c>
      <c r="T1720">
        <v>2</v>
      </c>
      <c r="U1720">
        <v>3</v>
      </c>
    </row>
    <row r="1721" spans="1:21">
      <c r="A1721">
        <v>1998</v>
      </c>
      <c r="B1721">
        <v>5</v>
      </c>
      <c r="C1721">
        <v>2</v>
      </c>
      <c r="D1721">
        <v>10</v>
      </c>
      <c r="E1721">
        <v>6</v>
      </c>
      <c r="F1721">
        <v>9</v>
      </c>
      <c r="G1721">
        <v>3</v>
      </c>
      <c r="O1721">
        <v>1998</v>
      </c>
      <c r="P1721">
        <v>5</v>
      </c>
      <c r="Q1721">
        <v>2</v>
      </c>
      <c r="R1721">
        <v>4</v>
      </c>
      <c r="S1721">
        <v>6</v>
      </c>
      <c r="T1721">
        <v>9</v>
      </c>
      <c r="U1721">
        <v>3</v>
      </c>
    </row>
    <row r="1722" spans="1:21">
      <c r="A1722">
        <v>1998</v>
      </c>
      <c r="B1722">
        <v>5</v>
      </c>
      <c r="C1722">
        <v>3</v>
      </c>
      <c r="D1722">
        <v>4</v>
      </c>
      <c r="E1722">
        <v>8</v>
      </c>
      <c r="F1722">
        <v>9</v>
      </c>
      <c r="G1722">
        <v>3</v>
      </c>
      <c r="O1722">
        <v>1998</v>
      </c>
      <c r="P1722">
        <v>5</v>
      </c>
      <c r="Q1722">
        <v>3</v>
      </c>
      <c r="R1722">
        <v>7</v>
      </c>
      <c r="S1722">
        <v>8</v>
      </c>
      <c r="T1722">
        <v>9</v>
      </c>
      <c r="U1722">
        <v>3</v>
      </c>
    </row>
    <row r="1723" spans="1:21">
      <c r="A1723">
        <v>1998</v>
      </c>
      <c r="B1723">
        <v>5</v>
      </c>
      <c r="C1723">
        <v>4</v>
      </c>
      <c r="D1723">
        <v>10</v>
      </c>
      <c r="E1723">
        <v>8</v>
      </c>
      <c r="F1723">
        <v>9</v>
      </c>
      <c r="G1723">
        <v>3</v>
      </c>
      <c r="O1723">
        <v>1998</v>
      </c>
      <c r="P1723">
        <v>5</v>
      </c>
      <c r="Q1723">
        <v>4</v>
      </c>
      <c r="R1723">
        <v>6</v>
      </c>
      <c r="S1723">
        <v>8</v>
      </c>
      <c r="T1723">
        <v>9</v>
      </c>
      <c r="U1723">
        <v>3</v>
      </c>
    </row>
    <row r="1724" spans="1:21">
      <c r="A1724">
        <v>1998</v>
      </c>
      <c r="B1724">
        <v>5</v>
      </c>
      <c r="C1724">
        <v>5</v>
      </c>
      <c r="D1724">
        <v>10</v>
      </c>
      <c r="E1724">
        <v>8</v>
      </c>
      <c r="F1724">
        <v>2</v>
      </c>
      <c r="G1724">
        <v>3</v>
      </c>
      <c r="O1724">
        <v>1998</v>
      </c>
      <c r="P1724">
        <v>5</v>
      </c>
      <c r="Q1724">
        <v>5</v>
      </c>
      <c r="R1724">
        <v>6</v>
      </c>
      <c r="S1724">
        <v>8</v>
      </c>
      <c r="T1724">
        <v>2</v>
      </c>
      <c r="U1724">
        <v>3</v>
      </c>
    </row>
    <row r="1725" spans="1:21">
      <c r="A1725">
        <v>1998</v>
      </c>
      <c r="B1725">
        <v>5</v>
      </c>
      <c r="C1725">
        <v>6</v>
      </c>
      <c r="D1725">
        <v>10</v>
      </c>
      <c r="E1725">
        <v>8</v>
      </c>
      <c r="F1725">
        <v>2</v>
      </c>
      <c r="G1725">
        <v>3</v>
      </c>
      <c r="O1725">
        <v>1998</v>
      </c>
      <c r="P1725">
        <v>5</v>
      </c>
      <c r="Q1725">
        <v>6</v>
      </c>
      <c r="R1725">
        <v>7</v>
      </c>
      <c r="S1725">
        <v>8</v>
      </c>
      <c r="T1725">
        <v>2</v>
      </c>
      <c r="U1725">
        <v>3</v>
      </c>
    </row>
    <row r="1726" spans="1:21">
      <c r="A1726">
        <v>1998</v>
      </c>
      <c r="B1726">
        <v>5</v>
      </c>
      <c r="C1726">
        <v>7</v>
      </c>
      <c r="D1726">
        <v>10</v>
      </c>
      <c r="E1726">
        <v>8</v>
      </c>
      <c r="F1726">
        <v>2</v>
      </c>
      <c r="G1726">
        <v>3</v>
      </c>
      <c r="O1726">
        <v>1998</v>
      </c>
      <c r="P1726">
        <v>5</v>
      </c>
      <c r="Q1726">
        <v>7</v>
      </c>
      <c r="R1726">
        <v>10</v>
      </c>
      <c r="S1726">
        <v>8</v>
      </c>
      <c r="T1726">
        <v>2</v>
      </c>
      <c r="U1726">
        <v>3</v>
      </c>
    </row>
    <row r="1727" spans="1:21">
      <c r="A1727">
        <v>1998</v>
      </c>
      <c r="B1727">
        <v>5</v>
      </c>
      <c r="C1727">
        <v>8</v>
      </c>
      <c r="D1727">
        <v>5</v>
      </c>
      <c r="E1727">
        <v>8</v>
      </c>
      <c r="F1727">
        <v>2</v>
      </c>
      <c r="G1727">
        <v>3</v>
      </c>
      <c r="O1727">
        <v>1998</v>
      </c>
      <c r="P1727">
        <v>5</v>
      </c>
      <c r="Q1727">
        <v>8</v>
      </c>
      <c r="R1727">
        <v>10</v>
      </c>
      <c r="S1727">
        <v>8</v>
      </c>
      <c r="T1727">
        <v>2</v>
      </c>
      <c r="U1727">
        <v>3</v>
      </c>
    </row>
    <row r="1728" spans="1:21">
      <c r="A1728">
        <v>1998</v>
      </c>
      <c r="B1728">
        <v>5</v>
      </c>
      <c r="C1728">
        <v>9</v>
      </c>
      <c r="D1728">
        <v>5</v>
      </c>
      <c r="E1728">
        <v>8</v>
      </c>
      <c r="F1728">
        <v>2</v>
      </c>
      <c r="G1728">
        <v>3</v>
      </c>
      <c r="O1728">
        <v>1998</v>
      </c>
      <c r="P1728">
        <v>5</v>
      </c>
      <c r="Q1728">
        <v>9</v>
      </c>
      <c r="R1728">
        <v>10</v>
      </c>
      <c r="S1728">
        <v>8</v>
      </c>
      <c r="T1728">
        <v>2</v>
      </c>
      <c r="U1728">
        <v>3</v>
      </c>
    </row>
    <row r="1729" spans="1:21">
      <c r="A1729">
        <v>1998</v>
      </c>
      <c r="B1729">
        <v>5</v>
      </c>
      <c r="C1729">
        <v>10</v>
      </c>
      <c r="D1729">
        <v>7</v>
      </c>
      <c r="E1729">
        <v>8</v>
      </c>
      <c r="F1729">
        <v>2</v>
      </c>
      <c r="G1729">
        <v>3</v>
      </c>
      <c r="O1729">
        <v>1998</v>
      </c>
      <c r="P1729">
        <v>5</v>
      </c>
      <c r="Q1729">
        <v>10</v>
      </c>
      <c r="R1729">
        <v>4</v>
      </c>
      <c r="S1729">
        <v>8</v>
      </c>
      <c r="T1729">
        <v>2</v>
      </c>
      <c r="U1729">
        <v>3</v>
      </c>
    </row>
    <row r="1730" spans="1:21">
      <c r="A1730">
        <v>1998</v>
      </c>
      <c r="B1730">
        <v>5</v>
      </c>
      <c r="C1730">
        <v>11</v>
      </c>
      <c r="D1730">
        <v>5</v>
      </c>
      <c r="E1730">
        <v>5</v>
      </c>
      <c r="F1730">
        <v>4</v>
      </c>
      <c r="G1730">
        <v>3</v>
      </c>
      <c r="O1730">
        <v>1998</v>
      </c>
      <c r="P1730">
        <v>5</v>
      </c>
      <c r="Q1730">
        <v>11</v>
      </c>
      <c r="R1730">
        <v>10</v>
      </c>
      <c r="S1730">
        <v>5</v>
      </c>
      <c r="T1730">
        <v>4</v>
      </c>
      <c r="U1730">
        <v>3</v>
      </c>
    </row>
    <row r="1731" spans="1:21">
      <c r="A1731">
        <v>1998</v>
      </c>
      <c r="B1731">
        <v>5</v>
      </c>
      <c r="C1731">
        <v>12</v>
      </c>
      <c r="D1731">
        <v>5</v>
      </c>
      <c r="E1731">
        <v>5</v>
      </c>
      <c r="F1731">
        <v>1</v>
      </c>
      <c r="G1731">
        <v>3</v>
      </c>
      <c r="O1731">
        <v>1998</v>
      </c>
      <c r="P1731">
        <v>5</v>
      </c>
      <c r="Q1731">
        <v>12</v>
      </c>
      <c r="R1731">
        <v>10</v>
      </c>
      <c r="S1731">
        <v>5</v>
      </c>
      <c r="T1731">
        <v>1</v>
      </c>
      <c r="U1731">
        <v>3</v>
      </c>
    </row>
    <row r="1732" spans="1:21">
      <c r="A1732">
        <v>1998</v>
      </c>
      <c r="B1732">
        <v>5</v>
      </c>
      <c r="C1732">
        <v>13</v>
      </c>
      <c r="D1732">
        <v>5</v>
      </c>
      <c r="E1732">
        <v>5</v>
      </c>
      <c r="F1732">
        <v>1</v>
      </c>
      <c r="G1732">
        <v>3</v>
      </c>
      <c r="O1732">
        <v>1998</v>
      </c>
      <c r="P1732">
        <v>5</v>
      </c>
      <c r="Q1732">
        <v>13</v>
      </c>
      <c r="R1732">
        <v>10</v>
      </c>
      <c r="S1732">
        <v>5</v>
      </c>
      <c r="T1732">
        <v>1</v>
      </c>
      <c r="U1732">
        <v>3</v>
      </c>
    </row>
    <row r="1733" spans="1:21">
      <c r="A1733">
        <v>1998</v>
      </c>
      <c r="B1733">
        <v>5</v>
      </c>
      <c r="C1733">
        <v>14</v>
      </c>
      <c r="D1733">
        <v>5</v>
      </c>
      <c r="E1733">
        <v>9</v>
      </c>
      <c r="F1733">
        <v>1</v>
      </c>
      <c r="G1733">
        <v>3</v>
      </c>
      <c r="O1733">
        <v>1998</v>
      </c>
      <c r="P1733">
        <v>5</v>
      </c>
      <c r="Q1733">
        <v>14</v>
      </c>
      <c r="R1733">
        <v>10</v>
      </c>
      <c r="S1733">
        <v>9</v>
      </c>
      <c r="T1733">
        <v>1</v>
      </c>
      <c r="U1733">
        <v>3</v>
      </c>
    </row>
    <row r="1734" spans="1:21">
      <c r="A1734">
        <v>1998</v>
      </c>
      <c r="B1734">
        <v>5</v>
      </c>
      <c r="C1734">
        <v>15</v>
      </c>
      <c r="D1734">
        <v>5</v>
      </c>
      <c r="E1734">
        <v>9</v>
      </c>
      <c r="F1734">
        <v>1</v>
      </c>
      <c r="G1734">
        <v>3</v>
      </c>
      <c r="O1734">
        <v>1998</v>
      </c>
      <c r="P1734">
        <v>5</v>
      </c>
      <c r="Q1734">
        <v>15</v>
      </c>
      <c r="R1734">
        <v>5</v>
      </c>
      <c r="S1734">
        <v>9</v>
      </c>
      <c r="T1734">
        <v>1</v>
      </c>
      <c r="U1734">
        <v>3</v>
      </c>
    </row>
    <row r="1735" spans="1:21">
      <c r="A1735">
        <v>1998</v>
      </c>
      <c r="B1735">
        <v>5</v>
      </c>
      <c r="C1735">
        <v>16</v>
      </c>
      <c r="D1735">
        <v>5</v>
      </c>
      <c r="E1735">
        <v>9</v>
      </c>
      <c r="F1735">
        <v>1</v>
      </c>
      <c r="G1735">
        <v>3</v>
      </c>
      <c r="O1735">
        <v>1998</v>
      </c>
      <c r="P1735">
        <v>5</v>
      </c>
      <c r="Q1735">
        <v>16</v>
      </c>
      <c r="R1735">
        <v>5</v>
      </c>
      <c r="S1735">
        <v>9</v>
      </c>
      <c r="T1735">
        <v>1</v>
      </c>
      <c r="U1735">
        <v>3</v>
      </c>
    </row>
    <row r="1736" spans="1:21">
      <c r="A1736">
        <v>1998</v>
      </c>
      <c r="B1736">
        <v>5</v>
      </c>
      <c r="C1736">
        <v>17</v>
      </c>
      <c r="D1736">
        <v>2</v>
      </c>
      <c r="E1736">
        <v>9</v>
      </c>
      <c r="F1736">
        <v>1</v>
      </c>
      <c r="G1736">
        <v>2</v>
      </c>
      <c r="O1736">
        <v>1998</v>
      </c>
      <c r="P1736">
        <v>5</v>
      </c>
      <c r="Q1736">
        <v>17</v>
      </c>
      <c r="R1736">
        <v>7</v>
      </c>
      <c r="S1736">
        <v>9</v>
      </c>
      <c r="T1736">
        <v>1</v>
      </c>
      <c r="U1736">
        <v>2</v>
      </c>
    </row>
    <row r="1737" spans="1:21">
      <c r="A1737">
        <v>1998</v>
      </c>
      <c r="B1737">
        <v>5</v>
      </c>
      <c r="C1737">
        <v>18</v>
      </c>
      <c r="D1737">
        <v>6</v>
      </c>
      <c r="E1737">
        <v>9</v>
      </c>
      <c r="F1737">
        <v>1</v>
      </c>
      <c r="G1737">
        <v>2</v>
      </c>
      <c r="O1737">
        <v>1998</v>
      </c>
      <c r="P1737">
        <v>5</v>
      </c>
      <c r="Q1737">
        <v>18</v>
      </c>
      <c r="R1737">
        <v>5</v>
      </c>
      <c r="S1737">
        <v>9</v>
      </c>
      <c r="T1737">
        <v>1</v>
      </c>
      <c r="U1737">
        <v>2</v>
      </c>
    </row>
    <row r="1738" spans="1:21">
      <c r="A1738">
        <v>1998</v>
      </c>
      <c r="B1738">
        <v>5</v>
      </c>
      <c r="C1738">
        <v>19</v>
      </c>
      <c r="D1738">
        <v>6</v>
      </c>
      <c r="E1738">
        <v>9</v>
      </c>
      <c r="F1738">
        <v>1</v>
      </c>
      <c r="G1738">
        <v>1</v>
      </c>
      <c r="O1738">
        <v>1998</v>
      </c>
      <c r="P1738">
        <v>5</v>
      </c>
      <c r="Q1738">
        <v>19</v>
      </c>
      <c r="R1738">
        <v>5</v>
      </c>
      <c r="S1738">
        <v>9</v>
      </c>
      <c r="T1738">
        <v>1</v>
      </c>
      <c r="U1738">
        <v>1</v>
      </c>
    </row>
    <row r="1739" spans="1:21">
      <c r="A1739">
        <v>1998</v>
      </c>
      <c r="B1739">
        <v>5</v>
      </c>
      <c r="C1739">
        <v>20</v>
      </c>
      <c r="D1739">
        <v>10</v>
      </c>
      <c r="E1739">
        <v>9</v>
      </c>
      <c r="F1739">
        <v>1</v>
      </c>
      <c r="G1739">
        <v>1</v>
      </c>
      <c r="O1739">
        <v>1998</v>
      </c>
      <c r="P1739">
        <v>5</v>
      </c>
      <c r="Q1739">
        <v>20</v>
      </c>
      <c r="R1739">
        <v>5</v>
      </c>
      <c r="S1739">
        <v>9</v>
      </c>
      <c r="T1739">
        <v>1</v>
      </c>
      <c r="U1739">
        <v>1</v>
      </c>
    </row>
    <row r="1740" spans="1:21">
      <c r="A1740">
        <v>1998</v>
      </c>
      <c r="B1740">
        <v>5</v>
      </c>
      <c r="C1740">
        <v>21</v>
      </c>
      <c r="D1740">
        <v>10</v>
      </c>
      <c r="E1740">
        <v>9</v>
      </c>
      <c r="F1740">
        <v>1</v>
      </c>
      <c r="G1740">
        <v>1</v>
      </c>
      <c r="O1740">
        <v>1998</v>
      </c>
      <c r="P1740">
        <v>5</v>
      </c>
      <c r="Q1740">
        <v>21</v>
      </c>
      <c r="R1740">
        <v>5</v>
      </c>
      <c r="S1740">
        <v>9</v>
      </c>
      <c r="T1740">
        <v>1</v>
      </c>
      <c r="U1740">
        <v>1</v>
      </c>
    </row>
    <row r="1741" spans="1:21">
      <c r="A1741">
        <v>1998</v>
      </c>
      <c r="B1741">
        <v>5</v>
      </c>
      <c r="C1741">
        <v>22</v>
      </c>
      <c r="D1741">
        <v>10</v>
      </c>
      <c r="E1741">
        <v>9</v>
      </c>
      <c r="F1741">
        <v>1</v>
      </c>
      <c r="G1741">
        <v>1</v>
      </c>
      <c r="O1741">
        <v>1998</v>
      </c>
      <c r="P1741">
        <v>5</v>
      </c>
      <c r="Q1741">
        <v>22</v>
      </c>
      <c r="R1741">
        <v>5</v>
      </c>
      <c r="S1741">
        <v>9</v>
      </c>
      <c r="T1741">
        <v>1</v>
      </c>
      <c r="U1741">
        <v>1</v>
      </c>
    </row>
    <row r="1742" spans="1:21">
      <c r="A1742">
        <v>1998</v>
      </c>
      <c r="B1742">
        <v>5</v>
      </c>
      <c r="C1742">
        <v>23</v>
      </c>
      <c r="D1742">
        <v>2</v>
      </c>
      <c r="E1742">
        <v>9</v>
      </c>
      <c r="F1742">
        <v>1</v>
      </c>
      <c r="G1742">
        <v>1</v>
      </c>
      <c r="O1742">
        <v>1998</v>
      </c>
      <c r="P1742">
        <v>5</v>
      </c>
      <c r="Q1742">
        <v>23</v>
      </c>
      <c r="R1742">
        <v>5</v>
      </c>
      <c r="S1742">
        <v>9</v>
      </c>
      <c r="T1742">
        <v>1</v>
      </c>
      <c r="U1742">
        <v>1</v>
      </c>
    </row>
    <row r="1743" spans="1:21">
      <c r="A1743">
        <v>1998</v>
      </c>
      <c r="B1743">
        <v>5</v>
      </c>
      <c r="C1743">
        <v>24</v>
      </c>
      <c r="D1743">
        <v>2</v>
      </c>
      <c r="E1743">
        <v>9</v>
      </c>
      <c r="F1743">
        <v>1</v>
      </c>
      <c r="G1743">
        <v>1</v>
      </c>
      <c r="O1743">
        <v>1998</v>
      </c>
      <c r="P1743">
        <v>5</v>
      </c>
      <c r="Q1743">
        <v>24</v>
      </c>
      <c r="R1743">
        <v>2</v>
      </c>
      <c r="S1743">
        <v>9</v>
      </c>
      <c r="T1743">
        <v>1</v>
      </c>
      <c r="U1743">
        <v>1</v>
      </c>
    </row>
    <row r="1744" spans="1:21">
      <c r="A1744">
        <v>1998</v>
      </c>
      <c r="B1744">
        <v>5</v>
      </c>
      <c r="C1744">
        <v>25</v>
      </c>
      <c r="D1744">
        <v>2</v>
      </c>
      <c r="E1744">
        <v>9</v>
      </c>
      <c r="F1744">
        <v>1</v>
      </c>
      <c r="G1744">
        <v>1</v>
      </c>
      <c r="O1744">
        <v>1998</v>
      </c>
      <c r="P1744">
        <v>5</v>
      </c>
      <c r="Q1744">
        <v>25</v>
      </c>
      <c r="R1744">
        <v>6</v>
      </c>
      <c r="S1744">
        <v>9</v>
      </c>
      <c r="T1744">
        <v>1</v>
      </c>
      <c r="U1744">
        <v>1</v>
      </c>
    </row>
    <row r="1745" spans="1:21">
      <c r="A1745">
        <v>1998</v>
      </c>
      <c r="B1745">
        <v>5</v>
      </c>
      <c r="C1745">
        <v>26</v>
      </c>
      <c r="D1745">
        <v>2</v>
      </c>
      <c r="E1745">
        <v>9</v>
      </c>
      <c r="F1745">
        <v>1</v>
      </c>
      <c r="G1745">
        <v>1</v>
      </c>
      <c r="O1745">
        <v>1998</v>
      </c>
      <c r="P1745">
        <v>5</v>
      </c>
      <c r="Q1745">
        <v>26</v>
      </c>
      <c r="R1745">
        <v>6</v>
      </c>
      <c r="S1745">
        <v>9</v>
      </c>
      <c r="T1745">
        <v>1</v>
      </c>
      <c r="U1745">
        <v>1</v>
      </c>
    </row>
    <row r="1746" spans="1:21">
      <c r="A1746">
        <v>1998</v>
      </c>
      <c r="B1746">
        <v>5</v>
      </c>
      <c r="C1746">
        <v>27</v>
      </c>
      <c r="D1746">
        <v>2</v>
      </c>
      <c r="E1746">
        <v>9</v>
      </c>
      <c r="F1746">
        <v>1</v>
      </c>
      <c r="G1746">
        <v>1</v>
      </c>
      <c r="O1746">
        <v>1998</v>
      </c>
      <c r="P1746">
        <v>5</v>
      </c>
      <c r="Q1746">
        <v>27</v>
      </c>
      <c r="R1746">
        <v>10</v>
      </c>
      <c r="S1746">
        <v>9</v>
      </c>
      <c r="T1746">
        <v>1</v>
      </c>
      <c r="U1746">
        <v>1</v>
      </c>
    </row>
    <row r="1747" spans="1:21">
      <c r="A1747">
        <v>1998</v>
      </c>
      <c r="B1747">
        <v>5</v>
      </c>
      <c r="C1747">
        <v>28</v>
      </c>
      <c r="D1747">
        <v>6</v>
      </c>
      <c r="E1747">
        <v>9</v>
      </c>
      <c r="F1747">
        <v>1</v>
      </c>
      <c r="G1747">
        <v>1</v>
      </c>
      <c r="O1747">
        <v>1998</v>
      </c>
      <c r="P1747">
        <v>5</v>
      </c>
      <c r="Q1747">
        <v>28</v>
      </c>
      <c r="R1747">
        <v>10</v>
      </c>
      <c r="S1747">
        <v>9</v>
      </c>
      <c r="T1747">
        <v>1</v>
      </c>
      <c r="U1747">
        <v>1</v>
      </c>
    </row>
    <row r="1748" spans="1:21">
      <c r="A1748">
        <v>1998</v>
      </c>
      <c r="B1748">
        <v>5</v>
      </c>
      <c r="C1748">
        <v>29</v>
      </c>
      <c r="D1748">
        <v>6</v>
      </c>
      <c r="E1748">
        <v>9</v>
      </c>
      <c r="F1748">
        <v>1</v>
      </c>
      <c r="G1748">
        <v>5</v>
      </c>
      <c r="O1748">
        <v>1998</v>
      </c>
      <c r="P1748">
        <v>5</v>
      </c>
      <c r="Q1748">
        <v>29</v>
      </c>
      <c r="R1748">
        <v>10</v>
      </c>
      <c r="S1748">
        <v>9</v>
      </c>
      <c r="T1748">
        <v>1</v>
      </c>
      <c r="U1748">
        <v>5</v>
      </c>
    </row>
    <row r="1749" spans="1:21">
      <c r="A1749">
        <v>1998</v>
      </c>
      <c r="B1749">
        <v>5</v>
      </c>
      <c r="C1749">
        <v>30</v>
      </c>
      <c r="D1749">
        <v>2</v>
      </c>
      <c r="E1749">
        <v>5</v>
      </c>
      <c r="F1749">
        <v>8</v>
      </c>
      <c r="G1749">
        <v>5</v>
      </c>
      <c r="O1749">
        <v>1998</v>
      </c>
      <c r="P1749">
        <v>5</v>
      </c>
      <c r="Q1749">
        <v>30</v>
      </c>
      <c r="R1749">
        <v>2</v>
      </c>
      <c r="S1749">
        <v>5</v>
      </c>
      <c r="T1749">
        <v>8</v>
      </c>
      <c r="U1749">
        <v>5</v>
      </c>
    </row>
    <row r="1750" spans="1:21">
      <c r="A1750">
        <v>1998</v>
      </c>
      <c r="B1750">
        <v>5</v>
      </c>
      <c r="C1750">
        <v>31</v>
      </c>
      <c r="D1750">
        <v>2</v>
      </c>
      <c r="E1750">
        <v>9</v>
      </c>
      <c r="F1750">
        <v>8</v>
      </c>
      <c r="G1750">
        <v>5</v>
      </c>
      <c r="O1750">
        <v>1998</v>
      </c>
      <c r="P1750">
        <v>5</v>
      </c>
      <c r="Q1750">
        <v>31</v>
      </c>
      <c r="R1750">
        <v>2</v>
      </c>
      <c r="S1750">
        <v>9</v>
      </c>
      <c r="T1750">
        <v>8</v>
      </c>
      <c r="U1750">
        <v>5</v>
      </c>
    </row>
    <row r="1751" spans="1:21">
      <c r="A1751">
        <v>1999</v>
      </c>
      <c r="B1751">
        <v>3</v>
      </c>
      <c r="C1751">
        <v>1</v>
      </c>
      <c r="D1751">
        <v>8</v>
      </c>
      <c r="E1751">
        <v>7</v>
      </c>
      <c r="F1751">
        <v>6</v>
      </c>
      <c r="G1751">
        <v>7</v>
      </c>
      <c r="O1751">
        <v>1999</v>
      </c>
      <c r="P1751">
        <v>3</v>
      </c>
      <c r="Q1751">
        <v>1</v>
      </c>
      <c r="S1751">
        <v>7</v>
      </c>
      <c r="T1751">
        <v>6</v>
      </c>
      <c r="U1751">
        <v>7</v>
      </c>
    </row>
    <row r="1752" spans="1:21">
      <c r="A1752">
        <v>1999</v>
      </c>
      <c r="B1752">
        <v>3</v>
      </c>
      <c r="C1752">
        <v>2</v>
      </c>
      <c r="D1752">
        <v>8</v>
      </c>
      <c r="E1752">
        <v>7</v>
      </c>
      <c r="F1752">
        <v>7</v>
      </c>
      <c r="G1752">
        <v>7</v>
      </c>
      <c r="O1752">
        <v>1999</v>
      </c>
      <c r="P1752">
        <v>3</v>
      </c>
      <c r="Q1752">
        <v>2</v>
      </c>
      <c r="S1752">
        <v>7</v>
      </c>
      <c r="T1752">
        <v>7</v>
      </c>
      <c r="U1752">
        <v>7</v>
      </c>
    </row>
    <row r="1753" spans="1:21">
      <c r="A1753">
        <v>1999</v>
      </c>
      <c r="B1753">
        <v>3</v>
      </c>
      <c r="C1753">
        <v>3</v>
      </c>
      <c r="D1753">
        <v>8</v>
      </c>
      <c r="E1753">
        <v>7</v>
      </c>
      <c r="F1753">
        <v>7</v>
      </c>
      <c r="G1753">
        <v>7</v>
      </c>
      <c r="O1753">
        <v>1999</v>
      </c>
      <c r="P1753">
        <v>3</v>
      </c>
      <c r="Q1753">
        <v>3</v>
      </c>
      <c r="S1753">
        <v>7</v>
      </c>
      <c r="T1753">
        <v>7</v>
      </c>
      <c r="U1753">
        <v>7</v>
      </c>
    </row>
    <row r="1754" spans="1:21">
      <c r="A1754">
        <v>1999</v>
      </c>
      <c r="B1754">
        <v>3</v>
      </c>
      <c r="C1754">
        <v>4</v>
      </c>
      <c r="D1754">
        <v>8</v>
      </c>
      <c r="E1754">
        <v>7</v>
      </c>
      <c r="F1754">
        <v>7</v>
      </c>
      <c r="G1754">
        <v>7</v>
      </c>
      <c r="O1754">
        <v>1999</v>
      </c>
      <c r="P1754">
        <v>3</v>
      </c>
      <c r="Q1754">
        <v>4</v>
      </c>
      <c r="S1754">
        <v>7</v>
      </c>
      <c r="T1754">
        <v>7</v>
      </c>
      <c r="U1754">
        <v>7</v>
      </c>
    </row>
    <row r="1755" spans="1:21">
      <c r="A1755">
        <v>1999</v>
      </c>
      <c r="B1755">
        <v>3</v>
      </c>
      <c r="C1755">
        <v>5</v>
      </c>
      <c r="D1755">
        <v>6</v>
      </c>
      <c r="E1755">
        <v>7</v>
      </c>
      <c r="F1755">
        <v>7</v>
      </c>
      <c r="G1755">
        <v>7</v>
      </c>
      <c r="O1755">
        <v>1999</v>
      </c>
      <c r="P1755">
        <v>3</v>
      </c>
      <c r="Q1755">
        <v>5</v>
      </c>
      <c r="S1755">
        <v>7</v>
      </c>
      <c r="T1755">
        <v>7</v>
      </c>
      <c r="U1755">
        <v>7</v>
      </c>
    </row>
    <row r="1756" spans="1:21">
      <c r="A1756">
        <v>1999</v>
      </c>
      <c r="B1756">
        <v>3</v>
      </c>
      <c r="C1756">
        <v>6</v>
      </c>
      <c r="D1756">
        <v>8</v>
      </c>
      <c r="E1756">
        <v>7</v>
      </c>
      <c r="F1756">
        <v>7</v>
      </c>
      <c r="G1756">
        <v>7</v>
      </c>
      <c r="O1756">
        <v>1999</v>
      </c>
      <c r="P1756">
        <v>3</v>
      </c>
      <c r="Q1756">
        <v>6</v>
      </c>
      <c r="S1756">
        <v>7</v>
      </c>
      <c r="T1756">
        <v>7</v>
      </c>
      <c r="U1756">
        <v>7</v>
      </c>
    </row>
    <row r="1757" spans="1:21">
      <c r="A1757">
        <v>1999</v>
      </c>
      <c r="B1757">
        <v>3</v>
      </c>
      <c r="C1757">
        <v>7</v>
      </c>
      <c r="D1757">
        <v>9</v>
      </c>
      <c r="E1757">
        <v>2</v>
      </c>
      <c r="F1757">
        <v>7</v>
      </c>
      <c r="G1757">
        <v>7</v>
      </c>
      <c r="O1757">
        <v>1999</v>
      </c>
      <c r="P1757">
        <v>3</v>
      </c>
      <c r="Q1757">
        <v>7</v>
      </c>
      <c r="S1757">
        <v>2</v>
      </c>
      <c r="T1757">
        <v>7</v>
      </c>
      <c r="U1757">
        <v>7</v>
      </c>
    </row>
    <row r="1758" spans="1:21">
      <c r="A1758">
        <v>1999</v>
      </c>
      <c r="B1758">
        <v>3</v>
      </c>
      <c r="C1758">
        <v>8</v>
      </c>
      <c r="D1758">
        <v>9</v>
      </c>
      <c r="E1758">
        <v>3</v>
      </c>
      <c r="F1758">
        <v>7</v>
      </c>
      <c r="G1758">
        <v>7</v>
      </c>
      <c r="O1758">
        <v>1999</v>
      </c>
      <c r="P1758">
        <v>3</v>
      </c>
      <c r="Q1758">
        <v>8</v>
      </c>
      <c r="R1758">
        <v>8</v>
      </c>
      <c r="S1758">
        <v>3</v>
      </c>
      <c r="T1758">
        <v>7</v>
      </c>
      <c r="U1758">
        <v>7</v>
      </c>
    </row>
    <row r="1759" spans="1:21">
      <c r="A1759">
        <v>1999</v>
      </c>
      <c r="B1759">
        <v>3</v>
      </c>
      <c r="C1759">
        <v>9</v>
      </c>
      <c r="D1759">
        <v>9</v>
      </c>
      <c r="E1759">
        <v>3</v>
      </c>
      <c r="F1759">
        <v>5</v>
      </c>
      <c r="G1759">
        <v>7</v>
      </c>
      <c r="O1759">
        <v>1999</v>
      </c>
      <c r="P1759">
        <v>3</v>
      </c>
      <c r="Q1759">
        <v>9</v>
      </c>
      <c r="R1759">
        <v>8</v>
      </c>
      <c r="S1759">
        <v>3</v>
      </c>
      <c r="T1759">
        <v>5</v>
      </c>
      <c r="U1759">
        <v>7</v>
      </c>
    </row>
    <row r="1760" spans="1:21">
      <c r="A1760">
        <v>1999</v>
      </c>
      <c r="B1760">
        <v>3</v>
      </c>
      <c r="C1760">
        <v>10</v>
      </c>
      <c r="D1760">
        <v>8</v>
      </c>
      <c r="E1760">
        <v>3</v>
      </c>
      <c r="F1760">
        <v>5</v>
      </c>
      <c r="G1760">
        <v>7</v>
      </c>
      <c r="O1760">
        <v>1999</v>
      </c>
      <c r="P1760">
        <v>3</v>
      </c>
      <c r="Q1760">
        <v>10</v>
      </c>
      <c r="R1760">
        <v>8</v>
      </c>
      <c r="S1760">
        <v>3</v>
      </c>
      <c r="T1760">
        <v>5</v>
      </c>
      <c r="U1760">
        <v>7</v>
      </c>
    </row>
    <row r="1761" spans="1:21">
      <c r="A1761">
        <v>1999</v>
      </c>
      <c r="B1761">
        <v>3</v>
      </c>
      <c r="C1761">
        <v>11</v>
      </c>
      <c r="D1761">
        <v>9</v>
      </c>
      <c r="E1761">
        <v>3</v>
      </c>
      <c r="F1761">
        <v>5</v>
      </c>
      <c r="G1761">
        <v>4</v>
      </c>
      <c r="O1761">
        <v>1999</v>
      </c>
      <c r="P1761">
        <v>3</v>
      </c>
      <c r="Q1761">
        <v>11</v>
      </c>
      <c r="R1761">
        <v>8</v>
      </c>
      <c r="S1761">
        <v>3</v>
      </c>
      <c r="T1761">
        <v>5</v>
      </c>
      <c r="U1761">
        <v>4</v>
      </c>
    </row>
    <row r="1762" spans="1:21">
      <c r="A1762">
        <v>1999</v>
      </c>
      <c r="B1762">
        <v>3</v>
      </c>
      <c r="C1762">
        <v>12</v>
      </c>
      <c r="D1762">
        <v>11</v>
      </c>
      <c r="E1762">
        <v>2</v>
      </c>
      <c r="F1762">
        <v>5</v>
      </c>
      <c r="G1762">
        <v>4</v>
      </c>
      <c r="O1762">
        <v>1999</v>
      </c>
      <c r="P1762">
        <v>3</v>
      </c>
      <c r="Q1762">
        <v>12</v>
      </c>
      <c r="R1762">
        <v>6</v>
      </c>
      <c r="S1762">
        <v>2</v>
      </c>
      <c r="T1762">
        <v>5</v>
      </c>
      <c r="U1762">
        <v>4</v>
      </c>
    </row>
    <row r="1763" spans="1:21">
      <c r="A1763">
        <v>1999</v>
      </c>
      <c r="B1763">
        <v>3</v>
      </c>
      <c r="C1763">
        <v>13</v>
      </c>
      <c r="D1763">
        <v>8</v>
      </c>
      <c r="E1763">
        <v>7</v>
      </c>
      <c r="F1763">
        <v>6</v>
      </c>
      <c r="G1763">
        <v>4</v>
      </c>
      <c r="O1763">
        <v>1999</v>
      </c>
      <c r="P1763">
        <v>3</v>
      </c>
      <c r="Q1763">
        <v>13</v>
      </c>
      <c r="R1763">
        <v>8</v>
      </c>
      <c r="S1763">
        <v>7</v>
      </c>
      <c r="T1763">
        <v>6</v>
      </c>
      <c r="U1763">
        <v>4</v>
      </c>
    </row>
    <row r="1764" spans="1:21">
      <c r="A1764">
        <v>1999</v>
      </c>
      <c r="B1764">
        <v>3</v>
      </c>
      <c r="C1764">
        <v>14</v>
      </c>
      <c r="D1764">
        <v>11</v>
      </c>
      <c r="E1764">
        <v>1</v>
      </c>
      <c r="F1764">
        <v>5</v>
      </c>
      <c r="G1764">
        <v>4</v>
      </c>
      <c r="O1764">
        <v>1999</v>
      </c>
      <c r="P1764">
        <v>3</v>
      </c>
      <c r="Q1764">
        <v>14</v>
      </c>
      <c r="R1764">
        <v>9</v>
      </c>
      <c r="S1764">
        <v>1</v>
      </c>
      <c r="T1764">
        <v>5</v>
      </c>
      <c r="U1764">
        <v>4</v>
      </c>
    </row>
    <row r="1765" spans="1:21">
      <c r="A1765">
        <v>1999</v>
      </c>
      <c r="B1765">
        <v>3</v>
      </c>
      <c r="C1765">
        <v>15</v>
      </c>
      <c r="D1765">
        <v>11</v>
      </c>
      <c r="E1765">
        <v>7</v>
      </c>
      <c r="F1765">
        <v>3</v>
      </c>
      <c r="G1765">
        <v>4</v>
      </c>
      <c r="O1765">
        <v>1999</v>
      </c>
      <c r="P1765">
        <v>3</v>
      </c>
      <c r="Q1765">
        <v>15</v>
      </c>
      <c r="R1765">
        <v>9</v>
      </c>
      <c r="S1765">
        <v>7</v>
      </c>
      <c r="T1765">
        <v>3</v>
      </c>
      <c r="U1765">
        <v>4</v>
      </c>
    </row>
    <row r="1766" spans="1:21">
      <c r="A1766">
        <v>1999</v>
      </c>
      <c r="B1766">
        <v>3</v>
      </c>
      <c r="C1766">
        <v>16</v>
      </c>
      <c r="D1766">
        <v>7</v>
      </c>
      <c r="E1766">
        <v>7</v>
      </c>
      <c r="F1766">
        <v>3</v>
      </c>
      <c r="G1766">
        <v>4</v>
      </c>
      <c r="O1766">
        <v>1999</v>
      </c>
      <c r="P1766">
        <v>3</v>
      </c>
      <c r="Q1766">
        <v>16</v>
      </c>
      <c r="R1766">
        <v>9</v>
      </c>
      <c r="S1766">
        <v>7</v>
      </c>
      <c r="T1766">
        <v>3</v>
      </c>
      <c r="U1766">
        <v>4</v>
      </c>
    </row>
    <row r="1767" spans="1:21">
      <c r="A1767">
        <v>1999</v>
      </c>
      <c r="B1767">
        <v>3</v>
      </c>
      <c r="C1767">
        <v>17</v>
      </c>
      <c r="D1767">
        <v>7</v>
      </c>
      <c r="E1767">
        <v>2</v>
      </c>
      <c r="F1767">
        <v>6</v>
      </c>
      <c r="G1767">
        <v>4</v>
      </c>
      <c r="O1767">
        <v>1999</v>
      </c>
      <c r="P1767">
        <v>3</v>
      </c>
      <c r="Q1767">
        <v>17</v>
      </c>
      <c r="R1767">
        <v>8</v>
      </c>
      <c r="S1767">
        <v>2</v>
      </c>
      <c r="T1767">
        <v>6</v>
      </c>
      <c r="U1767">
        <v>4</v>
      </c>
    </row>
    <row r="1768" spans="1:21">
      <c r="A1768">
        <v>1999</v>
      </c>
      <c r="B1768">
        <v>3</v>
      </c>
      <c r="C1768">
        <v>18</v>
      </c>
      <c r="D1768">
        <v>8</v>
      </c>
      <c r="E1768">
        <v>4</v>
      </c>
      <c r="F1768">
        <v>6</v>
      </c>
      <c r="G1768">
        <v>7</v>
      </c>
      <c r="O1768">
        <v>1999</v>
      </c>
      <c r="P1768">
        <v>3</v>
      </c>
      <c r="Q1768">
        <v>18</v>
      </c>
      <c r="R1768">
        <v>9</v>
      </c>
      <c r="S1768">
        <v>4</v>
      </c>
      <c r="T1768">
        <v>6</v>
      </c>
      <c r="U1768">
        <v>7</v>
      </c>
    </row>
    <row r="1769" spans="1:21">
      <c r="A1769">
        <v>1999</v>
      </c>
      <c r="B1769">
        <v>3</v>
      </c>
      <c r="C1769">
        <v>19</v>
      </c>
      <c r="D1769">
        <v>9</v>
      </c>
      <c r="E1769">
        <v>4</v>
      </c>
      <c r="F1769">
        <v>6</v>
      </c>
      <c r="G1769">
        <v>7</v>
      </c>
      <c r="O1769">
        <v>1999</v>
      </c>
      <c r="P1769">
        <v>3</v>
      </c>
      <c r="Q1769">
        <v>19</v>
      </c>
      <c r="R1769">
        <v>11</v>
      </c>
      <c r="S1769">
        <v>4</v>
      </c>
      <c r="T1769">
        <v>6</v>
      </c>
      <c r="U1769">
        <v>7</v>
      </c>
    </row>
    <row r="1770" spans="1:21">
      <c r="A1770">
        <v>1999</v>
      </c>
      <c r="B1770">
        <v>3</v>
      </c>
      <c r="C1770">
        <v>20</v>
      </c>
      <c r="D1770">
        <v>9</v>
      </c>
      <c r="E1770">
        <v>4</v>
      </c>
      <c r="F1770">
        <v>6</v>
      </c>
      <c r="G1770">
        <v>7</v>
      </c>
      <c r="O1770">
        <v>1999</v>
      </c>
      <c r="P1770">
        <v>3</v>
      </c>
      <c r="Q1770">
        <v>20</v>
      </c>
      <c r="R1770">
        <v>8</v>
      </c>
      <c r="S1770">
        <v>4</v>
      </c>
      <c r="T1770">
        <v>6</v>
      </c>
      <c r="U1770">
        <v>7</v>
      </c>
    </row>
    <row r="1771" spans="1:21">
      <c r="A1771">
        <v>1999</v>
      </c>
      <c r="B1771">
        <v>3</v>
      </c>
      <c r="C1771">
        <v>21</v>
      </c>
      <c r="D1771">
        <v>9</v>
      </c>
      <c r="E1771">
        <v>2</v>
      </c>
      <c r="F1771">
        <v>6</v>
      </c>
      <c r="G1771">
        <v>7</v>
      </c>
      <c r="O1771">
        <v>1999</v>
      </c>
      <c r="P1771">
        <v>3</v>
      </c>
      <c r="Q1771">
        <v>21</v>
      </c>
      <c r="R1771">
        <v>11</v>
      </c>
      <c r="S1771">
        <v>2</v>
      </c>
      <c r="T1771">
        <v>6</v>
      </c>
      <c r="U1771">
        <v>7</v>
      </c>
    </row>
    <row r="1772" spans="1:21">
      <c r="A1772">
        <v>1999</v>
      </c>
      <c r="B1772">
        <v>3</v>
      </c>
      <c r="C1772">
        <v>22</v>
      </c>
      <c r="D1772">
        <v>6</v>
      </c>
      <c r="E1772">
        <v>2</v>
      </c>
      <c r="F1772">
        <v>6</v>
      </c>
      <c r="G1772">
        <v>4</v>
      </c>
      <c r="O1772">
        <v>1999</v>
      </c>
      <c r="P1772">
        <v>3</v>
      </c>
      <c r="Q1772">
        <v>22</v>
      </c>
      <c r="R1772">
        <v>11</v>
      </c>
      <c r="S1772">
        <v>2</v>
      </c>
      <c r="T1772">
        <v>6</v>
      </c>
      <c r="U1772">
        <v>4</v>
      </c>
    </row>
    <row r="1773" spans="1:21">
      <c r="A1773">
        <v>1999</v>
      </c>
      <c r="B1773">
        <v>3</v>
      </c>
      <c r="C1773">
        <v>23</v>
      </c>
      <c r="D1773">
        <v>6</v>
      </c>
      <c r="E1773">
        <v>7</v>
      </c>
      <c r="F1773">
        <v>6</v>
      </c>
      <c r="G1773">
        <v>4</v>
      </c>
      <c r="O1773">
        <v>1999</v>
      </c>
      <c r="P1773">
        <v>3</v>
      </c>
      <c r="Q1773">
        <v>23</v>
      </c>
      <c r="R1773">
        <v>7</v>
      </c>
      <c r="S1773">
        <v>7</v>
      </c>
      <c r="T1773">
        <v>6</v>
      </c>
      <c r="U1773">
        <v>4</v>
      </c>
    </row>
    <row r="1774" spans="1:21">
      <c r="A1774">
        <v>1999</v>
      </c>
      <c r="B1774">
        <v>3</v>
      </c>
      <c r="C1774">
        <v>24</v>
      </c>
      <c r="D1774">
        <v>6</v>
      </c>
      <c r="E1774">
        <v>7</v>
      </c>
      <c r="F1774">
        <v>6</v>
      </c>
      <c r="G1774">
        <v>4</v>
      </c>
      <c r="O1774">
        <v>1999</v>
      </c>
      <c r="P1774">
        <v>3</v>
      </c>
      <c r="Q1774">
        <v>24</v>
      </c>
      <c r="R1774">
        <v>7</v>
      </c>
      <c r="S1774">
        <v>7</v>
      </c>
      <c r="T1774">
        <v>6</v>
      </c>
      <c r="U1774">
        <v>4</v>
      </c>
    </row>
    <row r="1775" spans="1:21">
      <c r="A1775">
        <v>1999</v>
      </c>
      <c r="B1775">
        <v>3</v>
      </c>
      <c r="C1775">
        <v>25</v>
      </c>
      <c r="D1775">
        <v>8</v>
      </c>
      <c r="E1775">
        <v>2</v>
      </c>
      <c r="F1775">
        <v>6</v>
      </c>
      <c r="G1775">
        <v>4</v>
      </c>
      <c r="O1775">
        <v>1999</v>
      </c>
      <c r="P1775">
        <v>3</v>
      </c>
      <c r="Q1775">
        <v>25</v>
      </c>
      <c r="R1775">
        <v>8</v>
      </c>
      <c r="S1775">
        <v>2</v>
      </c>
      <c r="T1775">
        <v>6</v>
      </c>
      <c r="U1775">
        <v>4</v>
      </c>
    </row>
    <row r="1776" spans="1:21">
      <c r="A1776">
        <v>1999</v>
      </c>
      <c r="B1776">
        <v>3</v>
      </c>
      <c r="C1776">
        <v>26</v>
      </c>
      <c r="D1776">
        <v>9</v>
      </c>
      <c r="E1776">
        <v>7</v>
      </c>
      <c r="F1776">
        <v>6</v>
      </c>
      <c r="G1776">
        <v>4</v>
      </c>
      <c r="O1776">
        <v>1999</v>
      </c>
      <c r="P1776">
        <v>3</v>
      </c>
      <c r="Q1776">
        <v>26</v>
      </c>
      <c r="R1776">
        <v>9</v>
      </c>
      <c r="S1776">
        <v>7</v>
      </c>
      <c r="T1776">
        <v>6</v>
      </c>
      <c r="U1776">
        <v>4</v>
      </c>
    </row>
    <row r="1777" spans="1:21">
      <c r="A1777">
        <v>1999</v>
      </c>
      <c r="B1777">
        <v>3</v>
      </c>
      <c r="C1777">
        <v>27</v>
      </c>
      <c r="D1777">
        <v>9</v>
      </c>
      <c r="E1777">
        <v>1</v>
      </c>
      <c r="F1777">
        <v>5</v>
      </c>
      <c r="G1777">
        <v>4</v>
      </c>
      <c r="O1777">
        <v>1999</v>
      </c>
      <c r="P1777">
        <v>3</v>
      </c>
      <c r="Q1777">
        <v>27</v>
      </c>
      <c r="R1777">
        <v>9</v>
      </c>
      <c r="S1777">
        <v>1</v>
      </c>
      <c r="T1777">
        <v>5</v>
      </c>
      <c r="U1777">
        <v>4</v>
      </c>
    </row>
    <row r="1778" spans="1:21">
      <c r="A1778">
        <v>1999</v>
      </c>
      <c r="B1778">
        <v>3</v>
      </c>
      <c r="C1778">
        <v>28</v>
      </c>
      <c r="D1778">
        <v>9</v>
      </c>
      <c r="E1778">
        <v>6</v>
      </c>
      <c r="F1778">
        <v>9</v>
      </c>
      <c r="G1778">
        <v>4</v>
      </c>
      <c r="O1778">
        <v>1999</v>
      </c>
      <c r="P1778">
        <v>3</v>
      </c>
      <c r="Q1778">
        <v>28</v>
      </c>
      <c r="R1778">
        <v>9</v>
      </c>
      <c r="S1778">
        <v>6</v>
      </c>
      <c r="T1778">
        <v>9</v>
      </c>
      <c r="U1778">
        <v>4</v>
      </c>
    </row>
    <row r="1779" spans="1:21">
      <c r="A1779">
        <v>1999</v>
      </c>
      <c r="B1779">
        <v>3</v>
      </c>
      <c r="C1779">
        <v>29</v>
      </c>
      <c r="D1779">
        <v>7</v>
      </c>
      <c r="E1779">
        <v>8</v>
      </c>
      <c r="F1779">
        <v>9</v>
      </c>
      <c r="G1779">
        <v>6</v>
      </c>
      <c r="O1779">
        <v>1999</v>
      </c>
      <c r="P1779">
        <v>3</v>
      </c>
      <c r="Q1779">
        <v>29</v>
      </c>
      <c r="R1779">
        <v>6</v>
      </c>
      <c r="S1779">
        <v>8</v>
      </c>
      <c r="T1779">
        <v>9</v>
      </c>
      <c r="U1779">
        <v>6</v>
      </c>
    </row>
    <row r="1780" spans="1:21">
      <c r="A1780">
        <v>1999</v>
      </c>
      <c r="B1780">
        <v>3</v>
      </c>
      <c r="C1780">
        <v>30</v>
      </c>
      <c r="D1780">
        <v>3</v>
      </c>
      <c r="E1780">
        <v>3</v>
      </c>
      <c r="F1780">
        <v>9</v>
      </c>
      <c r="G1780">
        <v>6</v>
      </c>
      <c r="O1780">
        <v>1999</v>
      </c>
      <c r="P1780">
        <v>3</v>
      </c>
      <c r="Q1780">
        <v>30</v>
      </c>
      <c r="R1780">
        <v>6</v>
      </c>
      <c r="S1780">
        <v>3</v>
      </c>
      <c r="T1780">
        <v>9</v>
      </c>
      <c r="U1780">
        <v>6</v>
      </c>
    </row>
    <row r="1781" spans="1:21">
      <c r="A1781">
        <v>1999</v>
      </c>
      <c r="B1781">
        <v>3</v>
      </c>
      <c r="C1781">
        <v>31</v>
      </c>
      <c r="D1781">
        <v>11</v>
      </c>
      <c r="E1781">
        <v>3</v>
      </c>
      <c r="F1781">
        <v>9</v>
      </c>
      <c r="G1781">
        <v>6</v>
      </c>
      <c r="O1781">
        <v>1999</v>
      </c>
      <c r="P1781">
        <v>3</v>
      </c>
      <c r="Q1781">
        <v>31</v>
      </c>
      <c r="R1781">
        <v>6</v>
      </c>
      <c r="S1781">
        <v>3</v>
      </c>
      <c r="T1781">
        <v>9</v>
      </c>
      <c r="U1781">
        <v>6</v>
      </c>
    </row>
    <row r="1782" spans="1:21">
      <c r="A1782">
        <v>1999</v>
      </c>
      <c r="B1782">
        <v>4</v>
      </c>
      <c r="C1782">
        <v>1</v>
      </c>
      <c r="D1782">
        <v>11</v>
      </c>
      <c r="E1782">
        <v>8</v>
      </c>
      <c r="F1782">
        <v>9</v>
      </c>
      <c r="G1782">
        <v>6</v>
      </c>
      <c r="O1782">
        <v>1999</v>
      </c>
      <c r="P1782">
        <v>4</v>
      </c>
      <c r="Q1782">
        <v>1</v>
      </c>
      <c r="R1782">
        <v>8</v>
      </c>
      <c r="S1782">
        <v>8</v>
      </c>
      <c r="T1782">
        <v>9</v>
      </c>
      <c r="U1782">
        <v>6</v>
      </c>
    </row>
    <row r="1783" spans="1:21">
      <c r="A1783">
        <v>1999</v>
      </c>
      <c r="B1783">
        <v>4</v>
      </c>
      <c r="C1783">
        <v>2</v>
      </c>
      <c r="D1783">
        <v>8</v>
      </c>
      <c r="E1783">
        <v>1</v>
      </c>
      <c r="F1783">
        <v>9</v>
      </c>
      <c r="G1783">
        <v>6</v>
      </c>
      <c r="O1783">
        <v>1999</v>
      </c>
      <c r="P1783">
        <v>4</v>
      </c>
      <c r="Q1783">
        <v>2</v>
      </c>
      <c r="R1783">
        <v>9</v>
      </c>
      <c r="S1783">
        <v>1</v>
      </c>
      <c r="T1783">
        <v>9</v>
      </c>
      <c r="U1783">
        <v>6</v>
      </c>
    </row>
    <row r="1784" spans="1:21">
      <c r="A1784">
        <v>1999</v>
      </c>
      <c r="B1784">
        <v>4</v>
      </c>
      <c r="C1784">
        <v>3</v>
      </c>
      <c r="D1784">
        <v>9</v>
      </c>
      <c r="E1784">
        <v>1</v>
      </c>
      <c r="F1784">
        <v>9</v>
      </c>
      <c r="G1784">
        <v>6</v>
      </c>
      <c r="O1784">
        <v>1999</v>
      </c>
      <c r="P1784">
        <v>4</v>
      </c>
      <c r="Q1784">
        <v>3</v>
      </c>
      <c r="R1784">
        <v>9</v>
      </c>
      <c r="S1784">
        <v>1</v>
      </c>
      <c r="T1784">
        <v>9</v>
      </c>
      <c r="U1784">
        <v>6</v>
      </c>
    </row>
    <row r="1785" spans="1:21">
      <c r="A1785">
        <v>1999</v>
      </c>
      <c r="B1785">
        <v>4</v>
      </c>
      <c r="C1785">
        <v>4</v>
      </c>
      <c r="D1785">
        <v>9</v>
      </c>
      <c r="E1785">
        <v>1</v>
      </c>
      <c r="F1785">
        <v>7</v>
      </c>
      <c r="G1785">
        <v>6</v>
      </c>
      <c r="O1785">
        <v>1999</v>
      </c>
      <c r="P1785">
        <v>4</v>
      </c>
      <c r="Q1785">
        <v>4</v>
      </c>
      <c r="R1785">
        <v>9</v>
      </c>
      <c r="S1785">
        <v>1</v>
      </c>
      <c r="T1785">
        <v>7</v>
      </c>
      <c r="U1785">
        <v>6</v>
      </c>
    </row>
    <row r="1786" spans="1:21">
      <c r="A1786">
        <v>1999</v>
      </c>
      <c r="B1786">
        <v>4</v>
      </c>
      <c r="C1786">
        <v>5</v>
      </c>
      <c r="D1786">
        <v>9</v>
      </c>
      <c r="E1786">
        <v>3</v>
      </c>
      <c r="F1786">
        <v>7</v>
      </c>
      <c r="G1786">
        <v>6</v>
      </c>
      <c r="O1786">
        <v>1999</v>
      </c>
      <c r="P1786">
        <v>4</v>
      </c>
      <c r="Q1786">
        <v>5</v>
      </c>
      <c r="R1786">
        <v>7</v>
      </c>
      <c r="S1786">
        <v>3</v>
      </c>
      <c r="T1786">
        <v>7</v>
      </c>
      <c r="U1786">
        <v>6</v>
      </c>
    </row>
    <row r="1787" spans="1:21">
      <c r="A1787">
        <v>1999</v>
      </c>
      <c r="B1787">
        <v>4</v>
      </c>
      <c r="C1787">
        <v>6</v>
      </c>
      <c r="D1787">
        <v>9</v>
      </c>
      <c r="E1787">
        <v>1</v>
      </c>
      <c r="F1787">
        <v>5</v>
      </c>
      <c r="G1787">
        <v>6</v>
      </c>
      <c r="O1787">
        <v>1999</v>
      </c>
      <c r="P1787">
        <v>4</v>
      </c>
      <c r="Q1787">
        <v>6</v>
      </c>
      <c r="R1787">
        <v>3</v>
      </c>
      <c r="S1787">
        <v>1</v>
      </c>
      <c r="T1787">
        <v>5</v>
      </c>
      <c r="U1787">
        <v>6</v>
      </c>
    </row>
    <row r="1788" spans="1:21">
      <c r="A1788">
        <v>1999</v>
      </c>
      <c r="B1788">
        <v>4</v>
      </c>
      <c r="C1788">
        <v>7</v>
      </c>
      <c r="D1788">
        <v>9</v>
      </c>
      <c r="E1788">
        <v>1</v>
      </c>
      <c r="F1788">
        <v>5</v>
      </c>
      <c r="G1788">
        <v>6</v>
      </c>
      <c r="O1788">
        <v>1999</v>
      </c>
      <c r="P1788">
        <v>4</v>
      </c>
      <c r="Q1788">
        <v>7</v>
      </c>
      <c r="R1788">
        <v>11</v>
      </c>
      <c r="S1788">
        <v>1</v>
      </c>
      <c r="T1788">
        <v>5</v>
      </c>
      <c r="U1788">
        <v>6</v>
      </c>
    </row>
    <row r="1789" spans="1:21">
      <c r="A1789">
        <v>1999</v>
      </c>
      <c r="B1789">
        <v>4</v>
      </c>
      <c r="C1789">
        <v>8</v>
      </c>
      <c r="D1789">
        <v>9</v>
      </c>
      <c r="E1789">
        <v>1</v>
      </c>
      <c r="F1789">
        <v>9</v>
      </c>
      <c r="G1789">
        <v>6</v>
      </c>
      <c r="O1789">
        <v>1999</v>
      </c>
      <c r="P1789">
        <v>4</v>
      </c>
      <c r="Q1789">
        <v>8</v>
      </c>
      <c r="R1789">
        <v>11</v>
      </c>
      <c r="S1789">
        <v>1</v>
      </c>
      <c r="T1789">
        <v>9</v>
      </c>
      <c r="U1789">
        <v>6</v>
      </c>
    </row>
    <row r="1790" spans="1:21">
      <c r="A1790">
        <v>1999</v>
      </c>
      <c r="B1790">
        <v>4</v>
      </c>
      <c r="C1790">
        <v>9</v>
      </c>
      <c r="D1790">
        <v>9</v>
      </c>
      <c r="E1790">
        <v>1</v>
      </c>
      <c r="F1790">
        <v>9</v>
      </c>
      <c r="G1790">
        <v>6</v>
      </c>
      <c r="O1790">
        <v>1999</v>
      </c>
      <c r="P1790">
        <v>4</v>
      </c>
      <c r="Q1790">
        <v>9</v>
      </c>
      <c r="R1790">
        <v>8</v>
      </c>
      <c r="S1790">
        <v>1</v>
      </c>
      <c r="T1790">
        <v>9</v>
      </c>
      <c r="U1790">
        <v>6</v>
      </c>
    </row>
    <row r="1791" spans="1:21">
      <c r="A1791">
        <v>1999</v>
      </c>
      <c r="B1791">
        <v>4</v>
      </c>
      <c r="C1791">
        <v>10</v>
      </c>
      <c r="D1791">
        <v>7</v>
      </c>
      <c r="E1791">
        <v>1</v>
      </c>
      <c r="F1791">
        <v>9</v>
      </c>
      <c r="G1791">
        <v>6</v>
      </c>
      <c r="O1791">
        <v>1999</v>
      </c>
      <c r="P1791">
        <v>4</v>
      </c>
      <c r="Q1791">
        <v>10</v>
      </c>
      <c r="R1791">
        <v>9</v>
      </c>
      <c r="S1791">
        <v>1</v>
      </c>
      <c r="T1791">
        <v>9</v>
      </c>
      <c r="U1791">
        <v>6</v>
      </c>
    </row>
    <row r="1792" spans="1:21">
      <c r="A1792">
        <v>1999</v>
      </c>
      <c r="B1792">
        <v>4</v>
      </c>
      <c r="C1792">
        <v>11</v>
      </c>
      <c r="D1792">
        <v>6</v>
      </c>
      <c r="E1792">
        <v>6</v>
      </c>
      <c r="F1792">
        <v>5</v>
      </c>
      <c r="G1792">
        <v>6</v>
      </c>
      <c r="O1792">
        <v>1999</v>
      </c>
      <c r="P1792">
        <v>4</v>
      </c>
      <c r="Q1792">
        <v>11</v>
      </c>
      <c r="R1792">
        <v>9</v>
      </c>
      <c r="S1792">
        <v>6</v>
      </c>
      <c r="T1792">
        <v>5</v>
      </c>
      <c r="U1792">
        <v>6</v>
      </c>
    </row>
    <row r="1793" spans="1:21">
      <c r="A1793">
        <v>1999</v>
      </c>
      <c r="B1793">
        <v>4</v>
      </c>
      <c r="C1793">
        <v>12</v>
      </c>
      <c r="D1793">
        <v>6</v>
      </c>
      <c r="E1793">
        <v>6</v>
      </c>
      <c r="F1793">
        <v>2</v>
      </c>
      <c r="G1793">
        <v>6</v>
      </c>
      <c r="O1793">
        <v>1999</v>
      </c>
      <c r="P1793">
        <v>4</v>
      </c>
      <c r="Q1793">
        <v>12</v>
      </c>
      <c r="R1793">
        <v>9</v>
      </c>
      <c r="S1793">
        <v>6</v>
      </c>
      <c r="T1793">
        <v>2</v>
      </c>
      <c r="U1793">
        <v>6</v>
      </c>
    </row>
    <row r="1794" spans="1:21">
      <c r="A1794">
        <v>1999</v>
      </c>
      <c r="B1794">
        <v>4</v>
      </c>
      <c r="C1794">
        <v>13</v>
      </c>
      <c r="D1794">
        <v>6</v>
      </c>
      <c r="E1794">
        <v>5</v>
      </c>
      <c r="F1794">
        <v>2</v>
      </c>
      <c r="G1794">
        <v>6</v>
      </c>
      <c r="O1794">
        <v>1999</v>
      </c>
      <c r="P1794">
        <v>4</v>
      </c>
      <c r="Q1794">
        <v>13</v>
      </c>
      <c r="R1794">
        <v>9</v>
      </c>
      <c r="S1794">
        <v>5</v>
      </c>
      <c r="T1794">
        <v>2</v>
      </c>
      <c r="U1794">
        <v>6</v>
      </c>
    </row>
    <row r="1795" spans="1:21">
      <c r="A1795">
        <v>1999</v>
      </c>
      <c r="B1795">
        <v>4</v>
      </c>
      <c r="C1795">
        <v>14</v>
      </c>
      <c r="D1795">
        <v>6</v>
      </c>
      <c r="E1795">
        <v>5</v>
      </c>
      <c r="F1795">
        <v>4</v>
      </c>
      <c r="G1795">
        <v>6</v>
      </c>
      <c r="O1795">
        <v>1999</v>
      </c>
      <c r="P1795">
        <v>4</v>
      </c>
      <c r="Q1795">
        <v>14</v>
      </c>
      <c r="R1795">
        <v>9</v>
      </c>
      <c r="S1795">
        <v>5</v>
      </c>
      <c r="T1795">
        <v>4</v>
      </c>
      <c r="U1795">
        <v>6</v>
      </c>
    </row>
    <row r="1796" spans="1:21">
      <c r="A1796">
        <v>1999</v>
      </c>
      <c r="B1796">
        <v>4</v>
      </c>
      <c r="C1796">
        <v>15</v>
      </c>
      <c r="D1796">
        <v>6</v>
      </c>
      <c r="E1796">
        <v>6</v>
      </c>
      <c r="F1796">
        <v>9</v>
      </c>
      <c r="G1796">
        <v>6</v>
      </c>
      <c r="O1796">
        <v>1999</v>
      </c>
      <c r="P1796">
        <v>4</v>
      </c>
      <c r="Q1796">
        <v>15</v>
      </c>
      <c r="R1796">
        <v>9</v>
      </c>
      <c r="S1796">
        <v>6</v>
      </c>
      <c r="T1796">
        <v>9</v>
      </c>
      <c r="U1796">
        <v>6</v>
      </c>
    </row>
    <row r="1797" spans="1:21">
      <c r="A1797">
        <v>1999</v>
      </c>
      <c r="B1797">
        <v>4</v>
      </c>
      <c r="C1797">
        <v>16</v>
      </c>
      <c r="D1797">
        <v>6</v>
      </c>
      <c r="E1797">
        <v>6</v>
      </c>
      <c r="F1797">
        <v>9</v>
      </c>
      <c r="G1797">
        <v>6</v>
      </c>
      <c r="O1797">
        <v>1999</v>
      </c>
      <c r="P1797">
        <v>4</v>
      </c>
      <c r="Q1797">
        <v>16</v>
      </c>
      <c r="R1797">
        <v>9</v>
      </c>
      <c r="S1797">
        <v>6</v>
      </c>
      <c r="T1797">
        <v>9</v>
      </c>
      <c r="U1797">
        <v>6</v>
      </c>
    </row>
    <row r="1798" spans="1:21">
      <c r="A1798">
        <v>1999</v>
      </c>
      <c r="B1798">
        <v>4</v>
      </c>
      <c r="C1798">
        <v>17</v>
      </c>
      <c r="D1798">
        <v>6</v>
      </c>
      <c r="E1798">
        <v>8</v>
      </c>
      <c r="F1798">
        <v>9</v>
      </c>
      <c r="G1798">
        <v>6</v>
      </c>
      <c r="O1798">
        <v>1999</v>
      </c>
      <c r="P1798">
        <v>4</v>
      </c>
      <c r="Q1798">
        <v>17</v>
      </c>
      <c r="R1798">
        <v>7</v>
      </c>
      <c r="S1798">
        <v>8</v>
      </c>
      <c r="T1798">
        <v>9</v>
      </c>
      <c r="U1798">
        <v>6</v>
      </c>
    </row>
    <row r="1799" spans="1:21">
      <c r="A1799">
        <v>1999</v>
      </c>
      <c r="B1799">
        <v>4</v>
      </c>
      <c r="C1799">
        <v>18</v>
      </c>
      <c r="D1799">
        <v>7</v>
      </c>
      <c r="E1799">
        <v>8</v>
      </c>
      <c r="F1799">
        <v>9</v>
      </c>
      <c r="G1799">
        <v>6</v>
      </c>
      <c r="O1799">
        <v>1999</v>
      </c>
      <c r="P1799">
        <v>4</v>
      </c>
      <c r="Q1799">
        <v>18</v>
      </c>
      <c r="R1799">
        <v>6</v>
      </c>
      <c r="S1799">
        <v>8</v>
      </c>
      <c r="T1799">
        <v>9</v>
      </c>
      <c r="U1799">
        <v>6</v>
      </c>
    </row>
    <row r="1800" spans="1:21">
      <c r="A1800">
        <v>1999</v>
      </c>
      <c r="B1800">
        <v>4</v>
      </c>
      <c r="C1800">
        <v>19</v>
      </c>
      <c r="D1800">
        <v>7</v>
      </c>
      <c r="E1800">
        <v>8</v>
      </c>
      <c r="F1800">
        <v>9</v>
      </c>
      <c r="G1800">
        <v>6</v>
      </c>
      <c r="O1800">
        <v>1999</v>
      </c>
      <c r="P1800">
        <v>4</v>
      </c>
      <c r="Q1800">
        <v>19</v>
      </c>
      <c r="R1800">
        <v>6</v>
      </c>
      <c r="S1800">
        <v>8</v>
      </c>
      <c r="T1800">
        <v>9</v>
      </c>
      <c r="U1800">
        <v>6</v>
      </c>
    </row>
    <row r="1801" spans="1:21">
      <c r="A1801">
        <v>1999</v>
      </c>
      <c r="B1801">
        <v>4</v>
      </c>
      <c r="C1801">
        <v>20</v>
      </c>
      <c r="D1801">
        <v>7</v>
      </c>
      <c r="E1801">
        <v>8</v>
      </c>
      <c r="F1801">
        <v>9</v>
      </c>
      <c r="G1801">
        <v>6</v>
      </c>
      <c r="O1801">
        <v>1999</v>
      </c>
      <c r="P1801">
        <v>4</v>
      </c>
      <c r="Q1801">
        <v>20</v>
      </c>
      <c r="R1801">
        <v>6</v>
      </c>
      <c r="S1801">
        <v>8</v>
      </c>
      <c r="T1801">
        <v>9</v>
      </c>
      <c r="U1801">
        <v>6</v>
      </c>
    </row>
    <row r="1802" spans="1:21">
      <c r="A1802">
        <v>1999</v>
      </c>
      <c r="B1802">
        <v>4</v>
      </c>
      <c r="C1802">
        <v>21</v>
      </c>
      <c r="D1802">
        <v>6</v>
      </c>
      <c r="E1802">
        <v>5</v>
      </c>
      <c r="F1802">
        <v>9</v>
      </c>
      <c r="G1802">
        <v>6</v>
      </c>
      <c r="O1802">
        <v>1999</v>
      </c>
      <c r="P1802">
        <v>4</v>
      </c>
      <c r="Q1802">
        <v>21</v>
      </c>
      <c r="R1802">
        <v>6</v>
      </c>
      <c r="S1802">
        <v>5</v>
      </c>
      <c r="T1802">
        <v>9</v>
      </c>
      <c r="U1802">
        <v>6</v>
      </c>
    </row>
    <row r="1803" spans="1:21">
      <c r="A1803">
        <v>1999</v>
      </c>
      <c r="B1803">
        <v>4</v>
      </c>
      <c r="C1803">
        <v>22</v>
      </c>
      <c r="D1803">
        <v>6</v>
      </c>
      <c r="E1803">
        <v>5</v>
      </c>
      <c r="F1803">
        <v>4</v>
      </c>
      <c r="G1803">
        <v>3</v>
      </c>
      <c r="O1803">
        <v>1999</v>
      </c>
      <c r="P1803">
        <v>4</v>
      </c>
      <c r="Q1803">
        <v>22</v>
      </c>
      <c r="R1803">
        <v>6</v>
      </c>
      <c r="S1803">
        <v>5</v>
      </c>
      <c r="T1803">
        <v>4</v>
      </c>
      <c r="U1803">
        <v>3</v>
      </c>
    </row>
    <row r="1804" spans="1:21">
      <c r="A1804">
        <v>1999</v>
      </c>
      <c r="B1804">
        <v>4</v>
      </c>
      <c r="C1804">
        <v>23</v>
      </c>
      <c r="D1804">
        <v>6</v>
      </c>
      <c r="E1804">
        <v>5</v>
      </c>
      <c r="F1804">
        <v>4</v>
      </c>
      <c r="G1804">
        <v>2</v>
      </c>
      <c r="O1804">
        <v>1999</v>
      </c>
      <c r="P1804">
        <v>4</v>
      </c>
      <c r="Q1804">
        <v>23</v>
      </c>
      <c r="R1804">
        <v>6</v>
      </c>
      <c r="S1804">
        <v>5</v>
      </c>
      <c r="T1804">
        <v>4</v>
      </c>
      <c r="U1804">
        <v>2</v>
      </c>
    </row>
    <row r="1805" spans="1:21">
      <c r="A1805">
        <v>1999</v>
      </c>
      <c r="B1805">
        <v>4</v>
      </c>
      <c r="C1805">
        <v>24</v>
      </c>
      <c r="D1805">
        <v>2</v>
      </c>
      <c r="E1805">
        <v>5</v>
      </c>
      <c r="F1805">
        <v>4</v>
      </c>
      <c r="G1805">
        <v>2</v>
      </c>
      <c r="O1805">
        <v>1999</v>
      </c>
      <c r="P1805">
        <v>4</v>
      </c>
      <c r="Q1805">
        <v>24</v>
      </c>
      <c r="R1805">
        <v>6</v>
      </c>
      <c r="S1805">
        <v>5</v>
      </c>
      <c r="T1805">
        <v>4</v>
      </c>
      <c r="U1805">
        <v>2</v>
      </c>
    </row>
    <row r="1806" spans="1:21">
      <c r="A1806">
        <v>1999</v>
      </c>
      <c r="B1806">
        <v>4</v>
      </c>
      <c r="C1806">
        <v>25</v>
      </c>
      <c r="D1806">
        <v>2</v>
      </c>
      <c r="E1806">
        <v>5</v>
      </c>
      <c r="F1806">
        <v>4</v>
      </c>
      <c r="G1806">
        <v>2</v>
      </c>
      <c r="O1806">
        <v>1999</v>
      </c>
      <c r="P1806">
        <v>4</v>
      </c>
      <c r="Q1806">
        <v>25</v>
      </c>
      <c r="R1806">
        <v>7</v>
      </c>
      <c r="S1806">
        <v>5</v>
      </c>
      <c r="T1806">
        <v>4</v>
      </c>
      <c r="U1806">
        <v>2</v>
      </c>
    </row>
    <row r="1807" spans="1:21">
      <c r="A1807">
        <v>1999</v>
      </c>
      <c r="B1807">
        <v>4</v>
      </c>
      <c r="C1807">
        <v>26</v>
      </c>
      <c r="D1807">
        <v>5</v>
      </c>
      <c r="E1807">
        <v>6</v>
      </c>
      <c r="F1807">
        <v>4</v>
      </c>
      <c r="G1807">
        <v>2</v>
      </c>
      <c r="O1807">
        <v>1999</v>
      </c>
      <c r="P1807">
        <v>4</v>
      </c>
      <c r="Q1807">
        <v>26</v>
      </c>
      <c r="R1807">
        <v>7</v>
      </c>
      <c r="S1807">
        <v>6</v>
      </c>
      <c r="T1807">
        <v>4</v>
      </c>
      <c r="U1807">
        <v>2</v>
      </c>
    </row>
    <row r="1808" spans="1:21">
      <c r="A1808">
        <v>1999</v>
      </c>
      <c r="B1808">
        <v>4</v>
      </c>
      <c r="C1808">
        <v>27</v>
      </c>
      <c r="D1808">
        <v>5</v>
      </c>
      <c r="E1808">
        <v>6</v>
      </c>
      <c r="F1808">
        <v>4</v>
      </c>
      <c r="G1808">
        <v>2</v>
      </c>
      <c r="O1808">
        <v>1999</v>
      </c>
      <c r="P1808">
        <v>4</v>
      </c>
      <c r="Q1808">
        <v>27</v>
      </c>
      <c r="R1808">
        <v>7</v>
      </c>
      <c r="S1808">
        <v>6</v>
      </c>
      <c r="T1808">
        <v>4</v>
      </c>
      <c r="U1808">
        <v>2</v>
      </c>
    </row>
    <row r="1809" spans="1:21">
      <c r="A1809">
        <v>1999</v>
      </c>
      <c r="B1809">
        <v>4</v>
      </c>
      <c r="C1809">
        <v>28</v>
      </c>
      <c r="D1809">
        <v>10</v>
      </c>
      <c r="E1809">
        <v>6</v>
      </c>
      <c r="F1809">
        <v>4</v>
      </c>
      <c r="G1809">
        <v>2</v>
      </c>
      <c r="O1809">
        <v>1999</v>
      </c>
      <c r="P1809">
        <v>4</v>
      </c>
      <c r="Q1809">
        <v>28</v>
      </c>
      <c r="R1809">
        <v>6</v>
      </c>
      <c r="S1809">
        <v>6</v>
      </c>
      <c r="T1809">
        <v>4</v>
      </c>
      <c r="U1809">
        <v>2</v>
      </c>
    </row>
    <row r="1810" spans="1:21">
      <c r="A1810">
        <v>1999</v>
      </c>
      <c r="B1810">
        <v>4</v>
      </c>
      <c r="C1810">
        <v>29</v>
      </c>
      <c r="D1810">
        <v>4</v>
      </c>
      <c r="E1810">
        <v>6</v>
      </c>
      <c r="F1810">
        <v>9</v>
      </c>
      <c r="G1810">
        <v>2</v>
      </c>
      <c r="O1810">
        <v>1999</v>
      </c>
      <c r="P1810">
        <v>4</v>
      </c>
      <c r="Q1810">
        <v>29</v>
      </c>
      <c r="R1810">
        <v>6</v>
      </c>
      <c r="S1810">
        <v>6</v>
      </c>
      <c r="T1810">
        <v>9</v>
      </c>
      <c r="U1810">
        <v>2</v>
      </c>
    </row>
    <row r="1811" spans="1:21">
      <c r="A1811">
        <v>1999</v>
      </c>
      <c r="B1811">
        <v>4</v>
      </c>
      <c r="C1811">
        <v>30</v>
      </c>
      <c r="D1811">
        <v>4</v>
      </c>
      <c r="E1811">
        <v>8</v>
      </c>
      <c r="F1811">
        <v>9</v>
      </c>
      <c r="G1811">
        <v>2</v>
      </c>
      <c r="O1811">
        <v>1999</v>
      </c>
      <c r="P1811">
        <v>4</v>
      </c>
      <c r="Q1811">
        <v>30</v>
      </c>
      <c r="R1811">
        <v>6</v>
      </c>
      <c r="S1811">
        <v>8</v>
      </c>
      <c r="T1811">
        <v>9</v>
      </c>
      <c r="U1811">
        <v>2</v>
      </c>
    </row>
    <row r="1812" spans="1:21">
      <c r="A1812">
        <v>1999</v>
      </c>
      <c r="B1812">
        <v>5</v>
      </c>
      <c r="C1812">
        <v>1</v>
      </c>
      <c r="D1812">
        <v>5</v>
      </c>
      <c r="E1812">
        <v>6</v>
      </c>
      <c r="F1812">
        <v>9</v>
      </c>
      <c r="G1812">
        <v>2</v>
      </c>
      <c r="O1812">
        <v>1999</v>
      </c>
      <c r="P1812">
        <v>5</v>
      </c>
      <c r="Q1812">
        <v>1</v>
      </c>
      <c r="R1812">
        <v>2</v>
      </c>
      <c r="S1812">
        <v>6</v>
      </c>
      <c r="T1812">
        <v>9</v>
      </c>
      <c r="U1812">
        <v>2</v>
      </c>
    </row>
    <row r="1813" spans="1:21">
      <c r="A1813">
        <v>1999</v>
      </c>
      <c r="B1813">
        <v>5</v>
      </c>
      <c r="C1813">
        <v>2</v>
      </c>
      <c r="D1813">
        <v>7</v>
      </c>
      <c r="E1813">
        <v>6</v>
      </c>
      <c r="F1813">
        <v>4</v>
      </c>
      <c r="G1813">
        <v>2</v>
      </c>
      <c r="O1813">
        <v>1999</v>
      </c>
      <c r="P1813">
        <v>5</v>
      </c>
      <c r="Q1813">
        <v>2</v>
      </c>
      <c r="R1813">
        <v>2</v>
      </c>
      <c r="S1813">
        <v>6</v>
      </c>
      <c r="T1813">
        <v>4</v>
      </c>
      <c r="U1813">
        <v>2</v>
      </c>
    </row>
    <row r="1814" spans="1:21">
      <c r="A1814">
        <v>1999</v>
      </c>
      <c r="B1814">
        <v>5</v>
      </c>
      <c r="C1814">
        <v>3</v>
      </c>
      <c r="D1814">
        <v>2</v>
      </c>
      <c r="E1814">
        <v>6</v>
      </c>
      <c r="F1814">
        <v>4</v>
      </c>
      <c r="G1814">
        <v>2</v>
      </c>
      <c r="O1814">
        <v>1999</v>
      </c>
      <c r="P1814">
        <v>5</v>
      </c>
      <c r="Q1814">
        <v>3</v>
      </c>
      <c r="R1814">
        <v>5</v>
      </c>
      <c r="S1814">
        <v>6</v>
      </c>
      <c r="T1814">
        <v>4</v>
      </c>
      <c r="U1814">
        <v>2</v>
      </c>
    </row>
    <row r="1815" spans="1:21">
      <c r="A1815">
        <v>1999</v>
      </c>
      <c r="B1815">
        <v>5</v>
      </c>
      <c r="C1815">
        <v>4</v>
      </c>
      <c r="D1815">
        <v>2</v>
      </c>
      <c r="E1815">
        <v>5</v>
      </c>
      <c r="F1815">
        <v>4</v>
      </c>
      <c r="G1815">
        <v>1</v>
      </c>
      <c r="O1815">
        <v>1999</v>
      </c>
      <c r="P1815">
        <v>5</v>
      </c>
      <c r="Q1815">
        <v>4</v>
      </c>
      <c r="R1815">
        <v>5</v>
      </c>
      <c r="S1815">
        <v>5</v>
      </c>
      <c r="T1815">
        <v>4</v>
      </c>
      <c r="U1815">
        <v>1</v>
      </c>
    </row>
    <row r="1816" spans="1:21">
      <c r="A1816">
        <v>1999</v>
      </c>
      <c r="B1816">
        <v>5</v>
      </c>
      <c r="C1816">
        <v>5</v>
      </c>
      <c r="D1816">
        <v>2</v>
      </c>
      <c r="E1816">
        <v>5</v>
      </c>
      <c r="F1816">
        <v>4</v>
      </c>
      <c r="G1816">
        <v>1</v>
      </c>
      <c r="O1816">
        <v>1999</v>
      </c>
      <c r="P1816">
        <v>5</v>
      </c>
      <c r="Q1816">
        <v>5</v>
      </c>
      <c r="R1816">
        <v>10</v>
      </c>
      <c r="S1816">
        <v>5</v>
      </c>
      <c r="T1816">
        <v>4</v>
      </c>
      <c r="U1816">
        <v>1</v>
      </c>
    </row>
    <row r="1817" spans="1:21">
      <c r="A1817">
        <v>1999</v>
      </c>
      <c r="B1817">
        <v>5</v>
      </c>
      <c r="C1817">
        <v>6</v>
      </c>
      <c r="D1817">
        <v>2</v>
      </c>
      <c r="E1817">
        <v>5</v>
      </c>
      <c r="F1817">
        <v>4</v>
      </c>
      <c r="G1817">
        <v>1</v>
      </c>
      <c r="O1817">
        <v>1999</v>
      </c>
      <c r="P1817">
        <v>5</v>
      </c>
      <c r="Q1817">
        <v>6</v>
      </c>
      <c r="R1817">
        <v>4</v>
      </c>
      <c r="S1817">
        <v>5</v>
      </c>
      <c r="T1817">
        <v>4</v>
      </c>
      <c r="U1817">
        <v>1</v>
      </c>
    </row>
    <row r="1818" spans="1:21">
      <c r="A1818">
        <v>1999</v>
      </c>
      <c r="B1818">
        <v>5</v>
      </c>
      <c r="C1818">
        <v>7</v>
      </c>
      <c r="D1818">
        <v>2</v>
      </c>
      <c r="E1818">
        <v>5</v>
      </c>
      <c r="F1818">
        <v>4</v>
      </c>
      <c r="G1818">
        <v>1</v>
      </c>
      <c r="O1818">
        <v>1999</v>
      </c>
      <c r="P1818">
        <v>5</v>
      </c>
      <c r="Q1818">
        <v>7</v>
      </c>
      <c r="R1818">
        <v>4</v>
      </c>
      <c r="S1818">
        <v>5</v>
      </c>
      <c r="T1818">
        <v>4</v>
      </c>
      <c r="U1818">
        <v>1</v>
      </c>
    </row>
    <row r="1819" spans="1:21">
      <c r="A1819">
        <v>1999</v>
      </c>
      <c r="B1819">
        <v>5</v>
      </c>
      <c r="C1819">
        <v>8</v>
      </c>
      <c r="D1819">
        <v>2</v>
      </c>
      <c r="E1819">
        <v>5</v>
      </c>
      <c r="F1819">
        <v>4</v>
      </c>
      <c r="G1819">
        <v>1</v>
      </c>
      <c r="O1819">
        <v>1999</v>
      </c>
      <c r="P1819">
        <v>5</v>
      </c>
      <c r="Q1819">
        <v>8</v>
      </c>
      <c r="R1819">
        <v>5</v>
      </c>
      <c r="S1819">
        <v>5</v>
      </c>
      <c r="T1819">
        <v>4</v>
      </c>
      <c r="U1819">
        <v>1</v>
      </c>
    </row>
    <row r="1820" spans="1:21">
      <c r="A1820">
        <v>1999</v>
      </c>
      <c r="B1820">
        <v>5</v>
      </c>
      <c r="C1820">
        <v>9</v>
      </c>
      <c r="D1820">
        <v>2</v>
      </c>
      <c r="E1820">
        <v>5</v>
      </c>
      <c r="F1820">
        <v>4</v>
      </c>
      <c r="G1820">
        <v>1</v>
      </c>
      <c r="O1820">
        <v>1999</v>
      </c>
      <c r="P1820">
        <v>5</v>
      </c>
      <c r="Q1820">
        <v>9</v>
      </c>
      <c r="R1820">
        <v>7</v>
      </c>
      <c r="S1820">
        <v>5</v>
      </c>
      <c r="T1820">
        <v>4</v>
      </c>
      <c r="U1820">
        <v>1</v>
      </c>
    </row>
    <row r="1821" spans="1:21">
      <c r="A1821">
        <v>1999</v>
      </c>
      <c r="B1821">
        <v>5</v>
      </c>
      <c r="C1821">
        <v>10</v>
      </c>
      <c r="D1821">
        <v>2</v>
      </c>
      <c r="E1821">
        <v>5</v>
      </c>
      <c r="F1821">
        <v>4</v>
      </c>
      <c r="G1821">
        <v>1</v>
      </c>
      <c r="O1821">
        <v>1999</v>
      </c>
      <c r="P1821">
        <v>5</v>
      </c>
      <c r="Q1821">
        <v>10</v>
      </c>
      <c r="R1821">
        <v>2</v>
      </c>
      <c r="S1821">
        <v>5</v>
      </c>
      <c r="T1821">
        <v>4</v>
      </c>
      <c r="U1821">
        <v>1</v>
      </c>
    </row>
    <row r="1822" spans="1:21">
      <c r="A1822">
        <v>1999</v>
      </c>
      <c r="B1822">
        <v>5</v>
      </c>
      <c r="C1822">
        <v>11</v>
      </c>
      <c r="D1822">
        <v>2</v>
      </c>
      <c r="E1822">
        <v>5</v>
      </c>
      <c r="F1822">
        <v>4</v>
      </c>
      <c r="G1822">
        <v>1</v>
      </c>
      <c r="O1822">
        <v>1999</v>
      </c>
      <c r="P1822">
        <v>5</v>
      </c>
      <c r="Q1822">
        <v>11</v>
      </c>
      <c r="R1822">
        <v>2</v>
      </c>
      <c r="S1822">
        <v>5</v>
      </c>
      <c r="T1822">
        <v>4</v>
      </c>
      <c r="U1822">
        <v>1</v>
      </c>
    </row>
    <row r="1823" spans="1:21">
      <c r="A1823">
        <v>1999</v>
      </c>
      <c r="B1823">
        <v>5</v>
      </c>
      <c r="C1823">
        <v>12</v>
      </c>
      <c r="D1823">
        <v>2</v>
      </c>
      <c r="E1823">
        <v>5</v>
      </c>
      <c r="F1823">
        <v>4</v>
      </c>
      <c r="G1823">
        <v>1</v>
      </c>
      <c r="O1823">
        <v>1999</v>
      </c>
      <c r="P1823">
        <v>5</v>
      </c>
      <c r="Q1823">
        <v>12</v>
      </c>
      <c r="R1823">
        <v>2</v>
      </c>
      <c r="S1823">
        <v>5</v>
      </c>
      <c r="T1823">
        <v>4</v>
      </c>
      <c r="U1823">
        <v>1</v>
      </c>
    </row>
    <row r="1824" spans="1:21">
      <c r="A1824">
        <v>1999</v>
      </c>
      <c r="B1824">
        <v>5</v>
      </c>
      <c r="C1824">
        <v>13</v>
      </c>
      <c r="D1824">
        <v>4</v>
      </c>
      <c r="E1824">
        <v>9</v>
      </c>
      <c r="F1824">
        <v>4</v>
      </c>
      <c r="G1824">
        <v>1</v>
      </c>
      <c r="O1824">
        <v>1999</v>
      </c>
      <c r="P1824">
        <v>5</v>
      </c>
      <c r="Q1824">
        <v>13</v>
      </c>
      <c r="R1824">
        <v>2</v>
      </c>
      <c r="S1824">
        <v>9</v>
      </c>
      <c r="T1824">
        <v>4</v>
      </c>
      <c r="U1824">
        <v>1</v>
      </c>
    </row>
    <row r="1825" spans="1:21">
      <c r="A1825">
        <v>1999</v>
      </c>
      <c r="B1825">
        <v>5</v>
      </c>
      <c r="C1825">
        <v>14</v>
      </c>
      <c r="D1825">
        <v>7</v>
      </c>
      <c r="E1825">
        <v>9</v>
      </c>
      <c r="F1825">
        <v>8</v>
      </c>
      <c r="G1825">
        <v>1</v>
      </c>
      <c r="O1825">
        <v>1999</v>
      </c>
      <c r="P1825">
        <v>5</v>
      </c>
      <c r="Q1825">
        <v>14</v>
      </c>
      <c r="R1825">
        <v>2</v>
      </c>
      <c r="S1825">
        <v>9</v>
      </c>
      <c r="T1825">
        <v>8</v>
      </c>
      <c r="U1825">
        <v>1</v>
      </c>
    </row>
    <row r="1826" spans="1:21">
      <c r="A1826">
        <v>1999</v>
      </c>
      <c r="B1826">
        <v>5</v>
      </c>
      <c r="C1826">
        <v>15</v>
      </c>
      <c r="D1826">
        <v>2</v>
      </c>
      <c r="E1826">
        <v>9</v>
      </c>
      <c r="F1826">
        <v>8</v>
      </c>
      <c r="G1826">
        <v>1</v>
      </c>
      <c r="O1826">
        <v>1999</v>
      </c>
      <c r="P1826">
        <v>5</v>
      </c>
      <c r="Q1826">
        <v>15</v>
      </c>
      <c r="R1826">
        <v>2</v>
      </c>
      <c r="S1826">
        <v>9</v>
      </c>
      <c r="T1826">
        <v>8</v>
      </c>
      <c r="U1826">
        <v>1</v>
      </c>
    </row>
    <row r="1827" spans="1:21">
      <c r="A1827">
        <v>1999</v>
      </c>
      <c r="B1827">
        <v>5</v>
      </c>
      <c r="C1827">
        <v>16</v>
      </c>
      <c r="D1827">
        <v>2</v>
      </c>
      <c r="E1827">
        <v>9</v>
      </c>
      <c r="F1827">
        <v>8</v>
      </c>
      <c r="G1827">
        <v>1</v>
      </c>
      <c r="O1827">
        <v>1999</v>
      </c>
      <c r="P1827">
        <v>5</v>
      </c>
      <c r="Q1827">
        <v>16</v>
      </c>
      <c r="R1827">
        <v>2</v>
      </c>
      <c r="S1827">
        <v>9</v>
      </c>
      <c r="T1827">
        <v>8</v>
      </c>
      <c r="U1827">
        <v>1</v>
      </c>
    </row>
    <row r="1828" spans="1:21">
      <c r="A1828">
        <v>1999</v>
      </c>
      <c r="B1828">
        <v>5</v>
      </c>
      <c r="C1828">
        <v>17</v>
      </c>
      <c r="D1828">
        <v>2</v>
      </c>
      <c r="E1828">
        <v>9</v>
      </c>
      <c r="F1828">
        <v>8</v>
      </c>
      <c r="G1828">
        <v>5</v>
      </c>
      <c r="O1828">
        <v>1999</v>
      </c>
      <c r="P1828">
        <v>5</v>
      </c>
      <c r="Q1828">
        <v>17</v>
      </c>
      <c r="R1828">
        <v>2</v>
      </c>
      <c r="S1828">
        <v>9</v>
      </c>
      <c r="T1828">
        <v>8</v>
      </c>
      <c r="U1828">
        <v>5</v>
      </c>
    </row>
    <row r="1829" spans="1:21">
      <c r="A1829">
        <v>1999</v>
      </c>
      <c r="B1829">
        <v>5</v>
      </c>
      <c r="C1829">
        <v>18</v>
      </c>
      <c r="D1829">
        <v>2</v>
      </c>
      <c r="E1829">
        <v>9</v>
      </c>
      <c r="F1829">
        <v>8</v>
      </c>
      <c r="G1829">
        <v>5</v>
      </c>
      <c r="O1829">
        <v>1999</v>
      </c>
      <c r="P1829">
        <v>5</v>
      </c>
      <c r="Q1829">
        <v>18</v>
      </c>
      <c r="R1829">
        <v>2</v>
      </c>
      <c r="S1829">
        <v>9</v>
      </c>
      <c r="T1829">
        <v>8</v>
      </c>
      <c r="U1829">
        <v>5</v>
      </c>
    </row>
    <row r="1830" spans="1:21">
      <c r="A1830">
        <v>1999</v>
      </c>
      <c r="B1830">
        <v>5</v>
      </c>
      <c r="C1830">
        <v>19</v>
      </c>
      <c r="D1830">
        <v>2</v>
      </c>
      <c r="E1830">
        <v>9</v>
      </c>
      <c r="F1830">
        <v>8</v>
      </c>
      <c r="G1830">
        <v>5</v>
      </c>
      <c r="O1830">
        <v>1999</v>
      </c>
      <c r="P1830">
        <v>5</v>
      </c>
      <c r="Q1830">
        <v>19</v>
      </c>
      <c r="R1830">
        <v>2</v>
      </c>
      <c r="S1830">
        <v>9</v>
      </c>
      <c r="T1830">
        <v>8</v>
      </c>
      <c r="U1830">
        <v>5</v>
      </c>
    </row>
    <row r="1831" spans="1:21">
      <c r="A1831">
        <v>1999</v>
      </c>
      <c r="B1831">
        <v>5</v>
      </c>
      <c r="C1831">
        <v>20</v>
      </c>
      <c r="D1831">
        <v>6</v>
      </c>
      <c r="E1831">
        <v>9</v>
      </c>
      <c r="F1831">
        <v>8</v>
      </c>
      <c r="G1831">
        <v>5</v>
      </c>
      <c r="O1831">
        <v>1999</v>
      </c>
      <c r="P1831">
        <v>5</v>
      </c>
      <c r="Q1831">
        <v>20</v>
      </c>
      <c r="R1831">
        <v>4</v>
      </c>
      <c r="S1831">
        <v>9</v>
      </c>
      <c r="T1831">
        <v>8</v>
      </c>
      <c r="U1831">
        <v>5</v>
      </c>
    </row>
    <row r="1832" spans="1:21">
      <c r="A1832">
        <v>1999</v>
      </c>
      <c r="B1832">
        <v>5</v>
      </c>
      <c r="C1832">
        <v>21</v>
      </c>
      <c r="D1832">
        <v>2</v>
      </c>
      <c r="E1832">
        <v>9</v>
      </c>
      <c r="F1832">
        <v>8</v>
      </c>
      <c r="G1832">
        <v>5</v>
      </c>
      <c r="O1832">
        <v>1999</v>
      </c>
      <c r="P1832">
        <v>5</v>
      </c>
      <c r="Q1832">
        <v>21</v>
      </c>
      <c r="R1832">
        <v>7</v>
      </c>
      <c r="S1832">
        <v>9</v>
      </c>
      <c r="T1832">
        <v>8</v>
      </c>
      <c r="U1832">
        <v>5</v>
      </c>
    </row>
    <row r="1833" spans="1:21">
      <c r="A1833">
        <v>1999</v>
      </c>
      <c r="B1833">
        <v>5</v>
      </c>
      <c r="C1833">
        <v>22</v>
      </c>
      <c r="D1833">
        <v>2</v>
      </c>
      <c r="E1833">
        <v>9</v>
      </c>
      <c r="F1833">
        <v>8</v>
      </c>
      <c r="G1833">
        <v>5</v>
      </c>
      <c r="O1833">
        <v>1999</v>
      </c>
      <c r="P1833">
        <v>5</v>
      </c>
      <c r="Q1833">
        <v>22</v>
      </c>
      <c r="R1833">
        <v>2</v>
      </c>
      <c r="S1833">
        <v>9</v>
      </c>
      <c r="T1833">
        <v>8</v>
      </c>
      <c r="U1833">
        <v>5</v>
      </c>
    </row>
    <row r="1834" spans="1:21">
      <c r="A1834">
        <v>1999</v>
      </c>
      <c r="B1834">
        <v>5</v>
      </c>
      <c r="C1834">
        <v>23</v>
      </c>
      <c r="D1834">
        <v>2</v>
      </c>
      <c r="E1834">
        <v>9</v>
      </c>
      <c r="F1834">
        <v>8</v>
      </c>
      <c r="G1834">
        <v>5</v>
      </c>
      <c r="O1834">
        <v>1999</v>
      </c>
      <c r="P1834">
        <v>5</v>
      </c>
      <c r="Q1834">
        <v>23</v>
      </c>
      <c r="R1834">
        <v>2</v>
      </c>
      <c r="S1834">
        <v>9</v>
      </c>
      <c r="T1834">
        <v>8</v>
      </c>
      <c r="U1834">
        <v>5</v>
      </c>
    </row>
    <row r="1835" spans="1:21">
      <c r="A1835">
        <v>1999</v>
      </c>
      <c r="B1835">
        <v>5</v>
      </c>
      <c r="C1835">
        <v>24</v>
      </c>
      <c r="D1835">
        <v>6</v>
      </c>
      <c r="E1835">
        <v>9</v>
      </c>
      <c r="F1835">
        <v>8</v>
      </c>
      <c r="G1835">
        <v>5</v>
      </c>
      <c r="O1835">
        <v>1999</v>
      </c>
      <c r="P1835">
        <v>5</v>
      </c>
      <c r="Q1835">
        <v>24</v>
      </c>
      <c r="R1835">
        <v>2</v>
      </c>
      <c r="S1835">
        <v>9</v>
      </c>
      <c r="T1835">
        <v>8</v>
      </c>
      <c r="U1835">
        <v>5</v>
      </c>
    </row>
    <row r="1836" spans="1:21">
      <c r="A1836">
        <v>1999</v>
      </c>
      <c r="B1836">
        <v>5</v>
      </c>
      <c r="C1836">
        <v>25</v>
      </c>
      <c r="D1836">
        <v>2</v>
      </c>
      <c r="E1836">
        <v>9</v>
      </c>
      <c r="F1836">
        <v>8</v>
      </c>
      <c r="G1836">
        <v>5</v>
      </c>
      <c r="O1836">
        <v>1999</v>
      </c>
      <c r="P1836">
        <v>5</v>
      </c>
      <c r="Q1836">
        <v>25</v>
      </c>
      <c r="R1836">
        <v>2</v>
      </c>
      <c r="S1836">
        <v>9</v>
      </c>
      <c r="T1836">
        <v>8</v>
      </c>
      <c r="U1836">
        <v>5</v>
      </c>
    </row>
    <row r="1837" spans="1:21">
      <c r="A1837">
        <v>1999</v>
      </c>
      <c r="B1837">
        <v>5</v>
      </c>
      <c r="C1837">
        <v>26</v>
      </c>
      <c r="D1837">
        <v>2</v>
      </c>
      <c r="E1837">
        <v>9</v>
      </c>
      <c r="F1837">
        <v>8</v>
      </c>
      <c r="G1837">
        <v>5</v>
      </c>
      <c r="O1837">
        <v>1999</v>
      </c>
      <c r="P1837">
        <v>5</v>
      </c>
      <c r="Q1837">
        <v>26</v>
      </c>
      <c r="R1837">
        <v>2</v>
      </c>
      <c r="S1837">
        <v>9</v>
      </c>
      <c r="T1837">
        <v>8</v>
      </c>
      <c r="U1837">
        <v>5</v>
      </c>
    </row>
    <row r="1838" spans="1:21">
      <c r="A1838">
        <v>1999</v>
      </c>
      <c r="B1838">
        <v>5</v>
      </c>
      <c r="C1838">
        <v>27</v>
      </c>
      <c r="D1838">
        <v>2</v>
      </c>
      <c r="E1838">
        <v>9</v>
      </c>
      <c r="F1838">
        <v>4</v>
      </c>
      <c r="G1838">
        <v>5</v>
      </c>
      <c r="O1838">
        <v>1999</v>
      </c>
      <c r="P1838">
        <v>5</v>
      </c>
      <c r="Q1838">
        <v>27</v>
      </c>
      <c r="R1838">
        <v>6</v>
      </c>
      <c r="S1838">
        <v>9</v>
      </c>
      <c r="T1838">
        <v>4</v>
      </c>
      <c r="U1838">
        <v>5</v>
      </c>
    </row>
    <row r="1839" spans="1:21">
      <c r="A1839">
        <v>1999</v>
      </c>
      <c r="B1839">
        <v>5</v>
      </c>
      <c r="C1839">
        <v>28</v>
      </c>
      <c r="D1839">
        <v>2</v>
      </c>
      <c r="E1839">
        <v>9</v>
      </c>
      <c r="F1839">
        <v>8</v>
      </c>
      <c r="G1839">
        <v>5</v>
      </c>
      <c r="O1839">
        <v>1999</v>
      </c>
      <c r="P1839">
        <v>5</v>
      </c>
      <c r="Q1839">
        <v>28</v>
      </c>
      <c r="R1839">
        <v>2</v>
      </c>
      <c r="S1839">
        <v>9</v>
      </c>
      <c r="T1839">
        <v>8</v>
      </c>
      <c r="U1839">
        <v>5</v>
      </c>
    </row>
    <row r="1840" spans="1:21">
      <c r="A1840">
        <v>1999</v>
      </c>
      <c r="B1840">
        <v>5</v>
      </c>
      <c r="C1840">
        <v>29</v>
      </c>
      <c r="D1840">
        <v>2</v>
      </c>
      <c r="E1840">
        <v>9</v>
      </c>
      <c r="F1840">
        <v>8</v>
      </c>
      <c r="G1840">
        <v>5</v>
      </c>
      <c r="O1840">
        <v>1999</v>
      </c>
      <c r="P1840">
        <v>5</v>
      </c>
      <c r="Q1840">
        <v>29</v>
      </c>
      <c r="R1840">
        <v>2</v>
      </c>
      <c r="S1840">
        <v>9</v>
      </c>
      <c r="T1840">
        <v>8</v>
      </c>
      <c r="U1840">
        <v>5</v>
      </c>
    </row>
    <row r="1841" spans="1:21">
      <c r="A1841">
        <v>1999</v>
      </c>
      <c r="B1841">
        <v>5</v>
      </c>
      <c r="C1841">
        <v>30</v>
      </c>
      <c r="D1841">
        <v>2</v>
      </c>
      <c r="E1841">
        <v>9</v>
      </c>
      <c r="F1841">
        <v>8</v>
      </c>
      <c r="G1841">
        <v>5</v>
      </c>
      <c r="O1841">
        <v>1999</v>
      </c>
      <c r="P1841">
        <v>5</v>
      </c>
      <c r="Q1841">
        <v>30</v>
      </c>
      <c r="R1841">
        <v>2</v>
      </c>
      <c r="S1841">
        <v>9</v>
      </c>
      <c r="T1841">
        <v>8</v>
      </c>
      <c r="U1841">
        <v>5</v>
      </c>
    </row>
    <row r="1842" spans="1:21">
      <c r="A1842">
        <v>1999</v>
      </c>
      <c r="B1842">
        <v>5</v>
      </c>
      <c r="C1842">
        <v>31</v>
      </c>
      <c r="D1842">
        <v>2</v>
      </c>
      <c r="E1842">
        <v>9</v>
      </c>
      <c r="F1842">
        <v>8</v>
      </c>
      <c r="G1842">
        <v>5</v>
      </c>
      <c r="O1842">
        <v>1999</v>
      </c>
      <c r="P1842">
        <v>5</v>
      </c>
      <c r="Q1842">
        <v>31</v>
      </c>
      <c r="R1842">
        <v>6</v>
      </c>
      <c r="S1842">
        <v>9</v>
      </c>
      <c r="T1842">
        <v>8</v>
      </c>
      <c r="U1842">
        <v>5</v>
      </c>
    </row>
    <row r="1843" spans="1:21">
      <c r="A1843">
        <v>2000</v>
      </c>
      <c r="B1843">
        <v>3</v>
      </c>
      <c r="C1843">
        <v>1</v>
      </c>
      <c r="D1843">
        <v>9</v>
      </c>
      <c r="E1843">
        <v>4</v>
      </c>
      <c r="F1843">
        <v>3</v>
      </c>
      <c r="G1843">
        <v>8</v>
      </c>
      <c r="O1843">
        <v>2000</v>
      </c>
      <c r="P1843">
        <v>3</v>
      </c>
      <c r="Q1843">
        <v>1</v>
      </c>
      <c r="S1843">
        <v>4</v>
      </c>
      <c r="T1843">
        <v>3</v>
      </c>
      <c r="U1843">
        <v>8</v>
      </c>
    </row>
    <row r="1844" spans="1:21">
      <c r="A1844">
        <v>2000</v>
      </c>
      <c r="B1844">
        <v>3</v>
      </c>
      <c r="C1844">
        <v>2</v>
      </c>
      <c r="D1844">
        <v>6</v>
      </c>
      <c r="E1844">
        <v>4</v>
      </c>
      <c r="F1844">
        <v>6</v>
      </c>
      <c r="G1844">
        <v>8</v>
      </c>
      <c r="O1844">
        <v>2000</v>
      </c>
      <c r="P1844">
        <v>3</v>
      </c>
      <c r="Q1844">
        <v>2</v>
      </c>
      <c r="S1844">
        <v>4</v>
      </c>
      <c r="T1844">
        <v>6</v>
      </c>
      <c r="U1844">
        <v>8</v>
      </c>
    </row>
    <row r="1845" spans="1:21">
      <c r="A1845">
        <v>2000</v>
      </c>
      <c r="B1845">
        <v>3</v>
      </c>
      <c r="C1845">
        <v>3</v>
      </c>
      <c r="D1845">
        <v>9</v>
      </c>
      <c r="E1845">
        <v>4</v>
      </c>
      <c r="F1845">
        <v>6</v>
      </c>
      <c r="G1845">
        <v>8</v>
      </c>
      <c r="O1845">
        <v>2000</v>
      </c>
      <c r="P1845">
        <v>3</v>
      </c>
      <c r="Q1845">
        <v>3</v>
      </c>
      <c r="S1845">
        <v>4</v>
      </c>
      <c r="T1845">
        <v>6</v>
      </c>
      <c r="U1845">
        <v>8</v>
      </c>
    </row>
    <row r="1846" spans="1:21">
      <c r="A1846">
        <v>2000</v>
      </c>
      <c r="B1846">
        <v>3</v>
      </c>
      <c r="C1846">
        <v>4</v>
      </c>
      <c r="D1846">
        <v>9</v>
      </c>
      <c r="E1846">
        <v>4</v>
      </c>
      <c r="F1846">
        <v>6</v>
      </c>
      <c r="G1846">
        <v>8</v>
      </c>
      <c r="O1846">
        <v>2000</v>
      </c>
      <c r="P1846">
        <v>3</v>
      </c>
      <c r="Q1846">
        <v>4</v>
      </c>
      <c r="S1846">
        <v>4</v>
      </c>
      <c r="T1846">
        <v>6</v>
      </c>
      <c r="U1846">
        <v>8</v>
      </c>
    </row>
    <row r="1847" spans="1:21">
      <c r="A1847">
        <v>2000</v>
      </c>
      <c r="B1847">
        <v>3</v>
      </c>
      <c r="C1847">
        <v>5</v>
      </c>
      <c r="D1847">
        <v>6</v>
      </c>
      <c r="E1847">
        <v>4</v>
      </c>
      <c r="F1847">
        <v>6</v>
      </c>
      <c r="G1847">
        <v>8</v>
      </c>
      <c r="O1847">
        <v>2000</v>
      </c>
      <c r="P1847">
        <v>3</v>
      </c>
      <c r="Q1847">
        <v>5</v>
      </c>
      <c r="S1847">
        <v>4</v>
      </c>
      <c r="T1847">
        <v>6</v>
      </c>
      <c r="U1847">
        <v>8</v>
      </c>
    </row>
    <row r="1848" spans="1:21">
      <c r="A1848">
        <v>2000</v>
      </c>
      <c r="B1848">
        <v>3</v>
      </c>
      <c r="C1848">
        <v>6</v>
      </c>
      <c r="D1848">
        <v>8</v>
      </c>
      <c r="E1848">
        <v>4</v>
      </c>
      <c r="F1848">
        <v>6</v>
      </c>
      <c r="G1848">
        <v>8</v>
      </c>
      <c r="O1848">
        <v>2000</v>
      </c>
      <c r="P1848">
        <v>3</v>
      </c>
      <c r="Q1848">
        <v>6</v>
      </c>
      <c r="S1848">
        <v>4</v>
      </c>
      <c r="T1848">
        <v>6</v>
      </c>
      <c r="U1848">
        <v>8</v>
      </c>
    </row>
    <row r="1849" spans="1:21">
      <c r="A1849">
        <v>2000</v>
      </c>
      <c r="B1849">
        <v>3</v>
      </c>
      <c r="C1849">
        <v>7</v>
      </c>
      <c r="D1849">
        <v>9</v>
      </c>
      <c r="E1849">
        <v>4</v>
      </c>
      <c r="F1849">
        <v>6</v>
      </c>
      <c r="G1849">
        <v>8</v>
      </c>
      <c r="O1849">
        <v>2000</v>
      </c>
      <c r="P1849">
        <v>3</v>
      </c>
      <c r="Q1849">
        <v>7</v>
      </c>
      <c r="S1849">
        <v>4</v>
      </c>
      <c r="T1849">
        <v>6</v>
      </c>
      <c r="U1849">
        <v>8</v>
      </c>
    </row>
    <row r="1850" spans="1:21">
      <c r="A1850">
        <v>2000</v>
      </c>
      <c r="B1850">
        <v>3</v>
      </c>
      <c r="C1850">
        <v>8</v>
      </c>
      <c r="D1850">
        <v>9</v>
      </c>
      <c r="E1850">
        <v>2</v>
      </c>
      <c r="F1850">
        <v>6</v>
      </c>
      <c r="G1850">
        <v>8</v>
      </c>
      <c r="O1850">
        <v>2000</v>
      </c>
      <c r="P1850">
        <v>3</v>
      </c>
      <c r="Q1850">
        <v>8</v>
      </c>
      <c r="R1850">
        <v>9</v>
      </c>
      <c r="S1850">
        <v>2</v>
      </c>
      <c r="T1850">
        <v>6</v>
      </c>
      <c r="U1850">
        <v>8</v>
      </c>
    </row>
    <row r="1851" spans="1:21">
      <c r="A1851">
        <v>2000</v>
      </c>
      <c r="B1851">
        <v>3</v>
      </c>
      <c r="C1851">
        <v>9</v>
      </c>
      <c r="D1851">
        <v>9</v>
      </c>
      <c r="E1851">
        <v>7</v>
      </c>
      <c r="F1851">
        <v>5</v>
      </c>
      <c r="G1851">
        <v>8</v>
      </c>
      <c r="O1851">
        <v>2000</v>
      </c>
      <c r="P1851">
        <v>3</v>
      </c>
      <c r="Q1851">
        <v>9</v>
      </c>
      <c r="R1851">
        <v>6</v>
      </c>
      <c r="S1851">
        <v>7</v>
      </c>
      <c r="T1851">
        <v>5</v>
      </c>
      <c r="U1851">
        <v>8</v>
      </c>
    </row>
    <row r="1852" spans="1:21">
      <c r="A1852">
        <v>2000</v>
      </c>
      <c r="B1852">
        <v>3</v>
      </c>
      <c r="C1852">
        <v>10</v>
      </c>
      <c r="D1852">
        <v>6</v>
      </c>
      <c r="E1852">
        <v>2</v>
      </c>
      <c r="F1852">
        <v>5</v>
      </c>
      <c r="G1852">
        <v>8</v>
      </c>
      <c r="O1852">
        <v>2000</v>
      </c>
      <c r="P1852">
        <v>3</v>
      </c>
      <c r="Q1852">
        <v>10</v>
      </c>
      <c r="R1852">
        <v>9</v>
      </c>
      <c r="S1852">
        <v>2</v>
      </c>
      <c r="T1852">
        <v>5</v>
      </c>
      <c r="U1852">
        <v>8</v>
      </c>
    </row>
    <row r="1853" spans="1:21">
      <c r="A1853">
        <v>2000</v>
      </c>
      <c r="B1853">
        <v>3</v>
      </c>
      <c r="C1853">
        <v>11</v>
      </c>
      <c r="D1853">
        <v>9</v>
      </c>
      <c r="E1853">
        <v>2</v>
      </c>
      <c r="F1853">
        <v>7</v>
      </c>
      <c r="G1853">
        <v>8</v>
      </c>
      <c r="O1853">
        <v>2000</v>
      </c>
      <c r="P1853">
        <v>3</v>
      </c>
      <c r="Q1853">
        <v>11</v>
      </c>
      <c r="R1853">
        <v>9</v>
      </c>
      <c r="S1853">
        <v>2</v>
      </c>
      <c r="T1853">
        <v>7</v>
      </c>
      <c r="U1853">
        <v>8</v>
      </c>
    </row>
    <row r="1854" spans="1:21">
      <c r="A1854">
        <v>2000</v>
      </c>
      <c r="B1854">
        <v>3</v>
      </c>
      <c r="C1854">
        <v>12</v>
      </c>
      <c r="D1854">
        <v>9</v>
      </c>
      <c r="E1854">
        <v>2</v>
      </c>
      <c r="F1854">
        <v>5</v>
      </c>
      <c r="G1854">
        <v>8</v>
      </c>
      <c r="O1854">
        <v>2000</v>
      </c>
      <c r="P1854">
        <v>3</v>
      </c>
      <c r="Q1854">
        <v>12</v>
      </c>
      <c r="R1854">
        <v>6</v>
      </c>
      <c r="S1854">
        <v>2</v>
      </c>
      <c r="T1854">
        <v>5</v>
      </c>
      <c r="U1854">
        <v>8</v>
      </c>
    </row>
    <row r="1855" spans="1:21">
      <c r="A1855">
        <v>2000</v>
      </c>
      <c r="B1855">
        <v>3</v>
      </c>
      <c r="C1855">
        <v>13</v>
      </c>
      <c r="D1855">
        <v>6</v>
      </c>
      <c r="E1855">
        <v>2</v>
      </c>
      <c r="F1855">
        <v>5</v>
      </c>
      <c r="G1855">
        <v>8</v>
      </c>
      <c r="O1855">
        <v>2000</v>
      </c>
      <c r="P1855">
        <v>3</v>
      </c>
      <c r="Q1855">
        <v>13</v>
      </c>
      <c r="R1855">
        <v>8</v>
      </c>
      <c r="S1855">
        <v>2</v>
      </c>
      <c r="T1855">
        <v>5</v>
      </c>
      <c r="U1855">
        <v>8</v>
      </c>
    </row>
    <row r="1856" spans="1:21">
      <c r="A1856">
        <v>2000</v>
      </c>
      <c r="B1856">
        <v>3</v>
      </c>
      <c r="C1856">
        <v>14</v>
      </c>
      <c r="D1856">
        <v>8</v>
      </c>
      <c r="E1856">
        <v>2</v>
      </c>
      <c r="F1856">
        <v>5</v>
      </c>
      <c r="G1856">
        <v>8</v>
      </c>
      <c r="O1856">
        <v>2000</v>
      </c>
      <c r="P1856">
        <v>3</v>
      </c>
      <c r="Q1856">
        <v>14</v>
      </c>
      <c r="R1856">
        <v>9</v>
      </c>
      <c r="S1856">
        <v>2</v>
      </c>
      <c r="T1856">
        <v>5</v>
      </c>
      <c r="U1856">
        <v>8</v>
      </c>
    </row>
    <row r="1857" spans="1:21">
      <c r="A1857">
        <v>2000</v>
      </c>
      <c r="B1857">
        <v>3</v>
      </c>
      <c r="C1857">
        <v>15</v>
      </c>
      <c r="D1857">
        <v>8</v>
      </c>
      <c r="E1857">
        <v>2</v>
      </c>
      <c r="F1857">
        <v>5</v>
      </c>
      <c r="G1857">
        <v>8</v>
      </c>
      <c r="O1857">
        <v>2000</v>
      </c>
      <c r="P1857">
        <v>3</v>
      </c>
      <c r="Q1857">
        <v>15</v>
      </c>
      <c r="R1857">
        <v>9</v>
      </c>
      <c r="S1857">
        <v>2</v>
      </c>
      <c r="T1857">
        <v>5</v>
      </c>
      <c r="U1857">
        <v>8</v>
      </c>
    </row>
    <row r="1858" spans="1:21">
      <c r="A1858">
        <v>2000</v>
      </c>
      <c r="B1858">
        <v>3</v>
      </c>
      <c r="C1858">
        <v>16</v>
      </c>
      <c r="D1858">
        <v>8</v>
      </c>
      <c r="E1858">
        <v>2</v>
      </c>
      <c r="F1858">
        <v>7</v>
      </c>
      <c r="G1858">
        <v>8</v>
      </c>
      <c r="O1858">
        <v>2000</v>
      </c>
      <c r="P1858">
        <v>3</v>
      </c>
      <c r="Q1858">
        <v>16</v>
      </c>
      <c r="R1858">
        <v>9</v>
      </c>
      <c r="S1858">
        <v>2</v>
      </c>
      <c r="T1858">
        <v>7</v>
      </c>
      <c r="U1858">
        <v>8</v>
      </c>
    </row>
    <row r="1859" spans="1:21">
      <c r="A1859">
        <v>2000</v>
      </c>
      <c r="B1859">
        <v>3</v>
      </c>
      <c r="C1859">
        <v>17</v>
      </c>
      <c r="D1859">
        <v>6</v>
      </c>
      <c r="E1859">
        <v>3</v>
      </c>
      <c r="F1859">
        <v>7</v>
      </c>
      <c r="G1859">
        <v>8</v>
      </c>
      <c r="O1859">
        <v>2000</v>
      </c>
      <c r="P1859">
        <v>3</v>
      </c>
      <c r="Q1859">
        <v>17</v>
      </c>
      <c r="R1859">
        <v>6</v>
      </c>
      <c r="S1859">
        <v>3</v>
      </c>
      <c r="T1859">
        <v>7</v>
      </c>
      <c r="U1859">
        <v>8</v>
      </c>
    </row>
    <row r="1860" spans="1:21">
      <c r="A1860">
        <v>2000</v>
      </c>
      <c r="B1860">
        <v>3</v>
      </c>
      <c r="C1860">
        <v>18</v>
      </c>
      <c r="D1860">
        <v>6</v>
      </c>
      <c r="E1860">
        <v>3</v>
      </c>
      <c r="F1860">
        <v>7</v>
      </c>
      <c r="G1860">
        <v>8</v>
      </c>
      <c r="O1860">
        <v>2000</v>
      </c>
      <c r="P1860">
        <v>3</v>
      </c>
      <c r="Q1860">
        <v>18</v>
      </c>
      <c r="R1860">
        <v>9</v>
      </c>
      <c r="S1860">
        <v>3</v>
      </c>
      <c r="T1860">
        <v>7</v>
      </c>
      <c r="U1860">
        <v>8</v>
      </c>
    </row>
    <row r="1861" spans="1:21">
      <c r="A1861">
        <v>2000</v>
      </c>
      <c r="B1861">
        <v>3</v>
      </c>
      <c r="C1861">
        <v>19</v>
      </c>
      <c r="D1861">
        <v>3</v>
      </c>
      <c r="E1861">
        <v>3</v>
      </c>
      <c r="F1861">
        <v>7</v>
      </c>
      <c r="G1861">
        <v>7</v>
      </c>
      <c r="O1861">
        <v>2000</v>
      </c>
      <c r="P1861">
        <v>3</v>
      </c>
      <c r="Q1861">
        <v>19</v>
      </c>
      <c r="R1861">
        <v>9</v>
      </c>
      <c r="S1861">
        <v>3</v>
      </c>
      <c r="T1861">
        <v>7</v>
      </c>
      <c r="U1861">
        <v>7</v>
      </c>
    </row>
    <row r="1862" spans="1:21">
      <c r="A1862">
        <v>2000</v>
      </c>
      <c r="B1862">
        <v>3</v>
      </c>
      <c r="C1862">
        <v>20</v>
      </c>
      <c r="D1862">
        <v>3</v>
      </c>
      <c r="E1862">
        <v>2</v>
      </c>
      <c r="F1862">
        <v>7</v>
      </c>
      <c r="G1862">
        <v>7</v>
      </c>
      <c r="O1862">
        <v>2000</v>
      </c>
      <c r="P1862">
        <v>3</v>
      </c>
      <c r="Q1862">
        <v>20</v>
      </c>
      <c r="R1862">
        <v>6</v>
      </c>
      <c r="S1862">
        <v>2</v>
      </c>
      <c r="T1862">
        <v>7</v>
      </c>
      <c r="U1862">
        <v>7</v>
      </c>
    </row>
    <row r="1863" spans="1:21">
      <c r="A1863">
        <v>2000</v>
      </c>
      <c r="B1863">
        <v>3</v>
      </c>
      <c r="C1863">
        <v>21</v>
      </c>
      <c r="D1863">
        <v>3</v>
      </c>
      <c r="E1863">
        <v>2</v>
      </c>
      <c r="F1863">
        <v>7</v>
      </c>
      <c r="G1863">
        <v>7</v>
      </c>
      <c r="O1863">
        <v>2000</v>
      </c>
      <c r="P1863">
        <v>3</v>
      </c>
      <c r="Q1863">
        <v>21</v>
      </c>
      <c r="R1863">
        <v>8</v>
      </c>
      <c r="S1863">
        <v>2</v>
      </c>
      <c r="T1863">
        <v>7</v>
      </c>
      <c r="U1863">
        <v>7</v>
      </c>
    </row>
    <row r="1864" spans="1:21">
      <c r="A1864">
        <v>2000</v>
      </c>
      <c r="B1864">
        <v>3</v>
      </c>
      <c r="C1864">
        <v>22</v>
      </c>
      <c r="D1864">
        <v>6</v>
      </c>
      <c r="E1864">
        <v>3</v>
      </c>
      <c r="F1864">
        <v>7</v>
      </c>
      <c r="G1864">
        <v>7</v>
      </c>
      <c r="O1864">
        <v>2000</v>
      </c>
      <c r="P1864">
        <v>3</v>
      </c>
      <c r="Q1864">
        <v>22</v>
      </c>
      <c r="R1864">
        <v>8</v>
      </c>
      <c r="S1864">
        <v>3</v>
      </c>
      <c r="T1864">
        <v>7</v>
      </c>
      <c r="U1864">
        <v>7</v>
      </c>
    </row>
    <row r="1865" spans="1:21">
      <c r="A1865">
        <v>2000</v>
      </c>
      <c r="B1865">
        <v>3</v>
      </c>
      <c r="C1865">
        <v>23</v>
      </c>
      <c r="D1865">
        <v>8</v>
      </c>
      <c r="E1865">
        <v>3</v>
      </c>
      <c r="F1865">
        <v>7</v>
      </c>
      <c r="G1865">
        <v>7</v>
      </c>
      <c r="O1865">
        <v>2000</v>
      </c>
      <c r="P1865">
        <v>3</v>
      </c>
      <c r="Q1865">
        <v>23</v>
      </c>
      <c r="R1865">
        <v>8</v>
      </c>
      <c r="S1865">
        <v>3</v>
      </c>
      <c r="T1865">
        <v>7</v>
      </c>
      <c r="U1865">
        <v>7</v>
      </c>
    </row>
    <row r="1866" spans="1:21">
      <c r="A1866">
        <v>2000</v>
      </c>
      <c r="B1866">
        <v>3</v>
      </c>
      <c r="C1866">
        <v>24</v>
      </c>
      <c r="D1866">
        <v>3</v>
      </c>
      <c r="E1866">
        <v>3</v>
      </c>
      <c r="F1866">
        <v>7</v>
      </c>
      <c r="G1866">
        <v>7</v>
      </c>
      <c r="O1866">
        <v>2000</v>
      </c>
      <c r="P1866">
        <v>3</v>
      </c>
      <c r="Q1866">
        <v>24</v>
      </c>
      <c r="R1866">
        <v>6</v>
      </c>
      <c r="S1866">
        <v>3</v>
      </c>
      <c r="T1866">
        <v>7</v>
      </c>
      <c r="U1866">
        <v>7</v>
      </c>
    </row>
    <row r="1867" spans="1:21">
      <c r="A1867">
        <v>2000</v>
      </c>
      <c r="B1867">
        <v>3</v>
      </c>
      <c r="C1867">
        <v>25</v>
      </c>
      <c r="D1867">
        <v>9</v>
      </c>
      <c r="E1867">
        <v>7</v>
      </c>
      <c r="F1867">
        <v>7</v>
      </c>
      <c r="G1867">
        <v>7</v>
      </c>
      <c r="O1867">
        <v>2000</v>
      </c>
      <c r="P1867">
        <v>3</v>
      </c>
      <c r="Q1867">
        <v>25</v>
      </c>
      <c r="R1867">
        <v>6</v>
      </c>
      <c r="S1867">
        <v>7</v>
      </c>
      <c r="T1867">
        <v>7</v>
      </c>
      <c r="U1867">
        <v>7</v>
      </c>
    </row>
    <row r="1868" spans="1:21">
      <c r="A1868">
        <v>2000</v>
      </c>
      <c r="B1868">
        <v>3</v>
      </c>
      <c r="C1868">
        <v>26</v>
      </c>
      <c r="D1868">
        <v>9</v>
      </c>
      <c r="E1868">
        <v>3</v>
      </c>
      <c r="F1868">
        <v>7</v>
      </c>
      <c r="G1868">
        <v>7</v>
      </c>
      <c r="O1868">
        <v>2000</v>
      </c>
      <c r="P1868">
        <v>3</v>
      </c>
      <c r="Q1868">
        <v>26</v>
      </c>
      <c r="R1868">
        <v>3</v>
      </c>
      <c r="S1868">
        <v>3</v>
      </c>
      <c r="T1868">
        <v>7</v>
      </c>
      <c r="U1868">
        <v>7</v>
      </c>
    </row>
    <row r="1869" spans="1:21">
      <c r="A1869">
        <v>2000</v>
      </c>
      <c r="B1869">
        <v>3</v>
      </c>
      <c r="C1869">
        <v>27</v>
      </c>
      <c r="D1869">
        <v>8</v>
      </c>
      <c r="E1869">
        <v>3</v>
      </c>
      <c r="F1869">
        <v>5</v>
      </c>
      <c r="G1869">
        <v>7</v>
      </c>
      <c r="O1869">
        <v>2000</v>
      </c>
      <c r="P1869">
        <v>3</v>
      </c>
      <c r="Q1869">
        <v>27</v>
      </c>
      <c r="R1869">
        <v>3</v>
      </c>
      <c r="S1869">
        <v>3</v>
      </c>
      <c r="T1869">
        <v>5</v>
      </c>
      <c r="U1869">
        <v>7</v>
      </c>
    </row>
    <row r="1870" spans="1:21">
      <c r="A1870">
        <v>2000</v>
      </c>
      <c r="B1870">
        <v>3</v>
      </c>
      <c r="C1870">
        <v>28</v>
      </c>
      <c r="D1870">
        <v>6</v>
      </c>
      <c r="E1870">
        <v>3</v>
      </c>
      <c r="F1870">
        <v>5</v>
      </c>
      <c r="G1870">
        <v>4</v>
      </c>
      <c r="O1870">
        <v>2000</v>
      </c>
      <c r="P1870">
        <v>3</v>
      </c>
      <c r="Q1870">
        <v>28</v>
      </c>
      <c r="R1870">
        <v>3</v>
      </c>
      <c r="S1870">
        <v>3</v>
      </c>
      <c r="T1870">
        <v>5</v>
      </c>
      <c r="U1870">
        <v>4</v>
      </c>
    </row>
    <row r="1871" spans="1:21">
      <c r="A1871">
        <v>2000</v>
      </c>
      <c r="B1871">
        <v>3</v>
      </c>
      <c r="C1871">
        <v>29</v>
      </c>
      <c r="D1871">
        <v>6</v>
      </c>
      <c r="E1871">
        <v>1</v>
      </c>
      <c r="F1871">
        <v>5</v>
      </c>
      <c r="G1871">
        <v>4</v>
      </c>
      <c r="O1871">
        <v>2000</v>
      </c>
      <c r="P1871">
        <v>3</v>
      </c>
      <c r="Q1871">
        <v>29</v>
      </c>
      <c r="R1871">
        <v>6</v>
      </c>
      <c r="S1871">
        <v>1</v>
      </c>
      <c r="T1871">
        <v>5</v>
      </c>
      <c r="U1871">
        <v>4</v>
      </c>
    </row>
    <row r="1872" spans="1:21">
      <c r="A1872">
        <v>2000</v>
      </c>
      <c r="B1872">
        <v>3</v>
      </c>
      <c r="C1872">
        <v>30</v>
      </c>
      <c r="D1872">
        <v>6</v>
      </c>
      <c r="E1872">
        <v>3</v>
      </c>
      <c r="F1872">
        <v>5</v>
      </c>
      <c r="G1872">
        <v>4</v>
      </c>
      <c r="O1872">
        <v>2000</v>
      </c>
      <c r="P1872">
        <v>3</v>
      </c>
      <c r="Q1872">
        <v>30</v>
      </c>
      <c r="R1872">
        <v>8</v>
      </c>
      <c r="S1872">
        <v>3</v>
      </c>
      <c r="T1872">
        <v>5</v>
      </c>
      <c r="U1872">
        <v>4</v>
      </c>
    </row>
    <row r="1873" spans="1:21">
      <c r="A1873">
        <v>2000</v>
      </c>
      <c r="B1873">
        <v>3</v>
      </c>
      <c r="C1873">
        <v>31</v>
      </c>
      <c r="D1873">
        <v>6</v>
      </c>
      <c r="E1873">
        <v>3</v>
      </c>
      <c r="F1873">
        <v>5</v>
      </c>
      <c r="G1873">
        <v>4</v>
      </c>
      <c r="O1873">
        <v>2000</v>
      </c>
      <c r="P1873">
        <v>3</v>
      </c>
      <c r="Q1873">
        <v>31</v>
      </c>
      <c r="R1873">
        <v>3</v>
      </c>
      <c r="S1873">
        <v>3</v>
      </c>
      <c r="T1873">
        <v>5</v>
      </c>
      <c r="U1873">
        <v>4</v>
      </c>
    </row>
    <row r="1874" spans="1:21">
      <c r="A1874">
        <v>2000</v>
      </c>
      <c r="B1874">
        <v>4</v>
      </c>
      <c r="C1874">
        <v>1</v>
      </c>
      <c r="D1874">
        <v>6</v>
      </c>
      <c r="E1874">
        <v>3</v>
      </c>
      <c r="F1874">
        <v>5</v>
      </c>
      <c r="G1874">
        <v>4</v>
      </c>
      <c r="O1874">
        <v>2000</v>
      </c>
      <c r="P1874">
        <v>4</v>
      </c>
      <c r="Q1874">
        <v>1</v>
      </c>
      <c r="R1874">
        <v>9</v>
      </c>
      <c r="S1874">
        <v>3</v>
      </c>
      <c r="T1874">
        <v>5</v>
      </c>
      <c r="U1874">
        <v>4</v>
      </c>
    </row>
    <row r="1875" spans="1:21">
      <c r="A1875">
        <v>2000</v>
      </c>
      <c r="B1875">
        <v>4</v>
      </c>
      <c r="C1875">
        <v>2</v>
      </c>
      <c r="D1875">
        <v>6</v>
      </c>
      <c r="E1875">
        <v>3</v>
      </c>
      <c r="F1875">
        <v>5</v>
      </c>
      <c r="G1875">
        <v>4</v>
      </c>
      <c r="O1875">
        <v>2000</v>
      </c>
      <c r="P1875">
        <v>4</v>
      </c>
      <c r="Q1875">
        <v>2</v>
      </c>
      <c r="R1875">
        <v>9</v>
      </c>
      <c r="S1875">
        <v>3</v>
      </c>
      <c r="T1875">
        <v>5</v>
      </c>
      <c r="U1875">
        <v>4</v>
      </c>
    </row>
    <row r="1876" spans="1:21">
      <c r="A1876">
        <v>2000</v>
      </c>
      <c r="B1876">
        <v>4</v>
      </c>
      <c r="C1876">
        <v>3</v>
      </c>
      <c r="D1876">
        <v>8</v>
      </c>
      <c r="E1876">
        <v>3</v>
      </c>
      <c r="F1876">
        <v>5</v>
      </c>
      <c r="G1876">
        <v>4</v>
      </c>
      <c r="O1876">
        <v>2000</v>
      </c>
      <c r="P1876">
        <v>4</v>
      </c>
      <c r="Q1876">
        <v>3</v>
      </c>
      <c r="R1876">
        <v>8</v>
      </c>
      <c r="S1876">
        <v>3</v>
      </c>
      <c r="T1876">
        <v>5</v>
      </c>
      <c r="U1876">
        <v>4</v>
      </c>
    </row>
    <row r="1877" spans="1:21">
      <c r="A1877">
        <v>2000</v>
      </c>
      <c r="B1877">
        <v>4</v>
      </c>
      <c r="C1877">
        <v>4</v>
      </c>
      <c r="D1877">
        <v>9</v>
      </c>
      <c r="E1877">
        <v>8</v>
      </c>
      <c r="F1877">
        <v>5</v>
      </c>
      <c r="G1877">
        <v>4</v>
      </c>
      <c r="O1877">
        <v>2000</v>
      </c>
      <c r="P1877">
        <v>4</v>
      </c>
      <c r="Q1877">
        <v>4</v>
      </c>
      <c r="R1877">
        <v>6</v>
      </c>
      <c r="S1877">
        <v>8</v>
      </c>
      <c r="T1877">
        <v>5</v>
      </c>
      <c r="U1877">
        <v>4</v>
      </c>
    </row>
    <row r="1878" spans="1:21">
      <c r="A1878">
        <v>2000</v>
      </c>
      <c r="B1878">
        <v>4</v>
      </c>
      <c r="C1878">
        <v>5</v>
      </c>
      <c r="D1878">
        <v>9</v>
      </c>
      <c r="E1878">
        <v>1</v>
      </c>
      <c r="F1878">
        <v>9</v>
      </c>
      <c r="G1878">
        <v>4</v>
      </c>
      <c r="O1878">
        <v>2000</v>
      </c>
      <c r="P1878">
        <v>4</v>
      </c>
      <c r="Q1878">
        <v>5</v>
      </c>
      <c r="R1878">
        <v>6</v>
      </c>
      <c r="S1878">
        <v>1</v>
      </c>
      <c r="T1878">
        <v>9</v>
      </c>
      <c r="U1878">
        <v>4</v>
      </c>
    </row>
    <row r="1879" spans="1:21">
      <c r="A1879">
        <v>2000</v>
      </c>
      <c r="B1879">
        <v>4</v>
      </c>
      <c r="C1879">
        <v>6</v>
      </c>
      <c r="D1879">
        <v>11</v>
      </c>
      <c r="E1879">
        <v>6</v>
      </c>
      <c r="F1879">
        <v>9</v>
      </c>
      <c r="G1879">
        <v>4</v>
      </c>
      <c r="O1879">
        <v>2000</v>
      </c>
      <c r="P1879">
        <v>4</v>
      </c>
      <c r="Q1879">
        <v>6</v>
      </c>
      <c r="R1879">
        <v>6</v>
      </c>
      <c r="S1879">
        <v>6</v>
      </c>
      <c r="T1879">
        <v>9</v>
      </c>
      <c r="U1879">
        <v>4</v>
      </c>
    </row>
    <row r="1880" spans="1:21">
      <c r="A1880">
        <v>2000</v>
      </c>
      <c r="B1880">
        <v>4</v>
      </c>
      <c r="C1880">
        <v>7</v>
      </c>
      <c r="D1880">
        <v>8</v>
      </c>
      <c r="E1880">
        <v>6</v>
      </c>
      <c r="F1880">
        <v>9</v>
      </c>
      <c r="G1880">
        <v>6</v>
      </c>
      <c r="O1880">
        <v>2000</v>
      </c>
      <c r="P1880">
        <v>4</v>
      </c>
      <c r="Q1880">
        <v>7</v>
      </c>
      <c r="R1880">
        <v>6</v>
      </c>
      <c r="S1880">
        <v>6</v>
      </c>
      <c r="T1880">
        <v>9</v>
      </c>
      <c r="U1880">
        <v>6</v>
      </c>
    </row>
    <row r="1881" spans="1:21">
      <c r="A1881">
        <v>2000</v>
      </c>
      <c r="B1881">
        <v>4</v>
      </c>
      <c r="C1881">
        <v>8</v>
      </c>
      <c r="D1881">
        <v>7</v>
      </c>
      <c r="E1881">
        <v>8</v>
      </c>
      <c r="F1881">
        <v>9</v>
      </c>
      <c r="G1881">
        <v>6</v>
      </c>
      <c r="O1881">
        <v>2000</v>
      </c>
      <c r="P1881">
        <v>4</v>
      </c>
      <c r="Q1881">
        <v>8</v>
      </c>
      <c r="R1881">
        <v>6</v>
      </c>
      <c r="S1881">
        <v>8</v>
      </c>
      <c r="T1881">
        <v>9</v>
      </c>
      <c r="U1881">
        <v>6</v>
      </c>
    </row>
    <row r="1882" spans="1:21">
      <c r="A1882">
        <v>2000</v>
      </c>
      <c r="B1882">
        <v>4</v>
      </c>
      <c r="C1882">
        <v>9</v>
      </c>
      <c r="D1882">
        <v>7</v>
      </c>
      <c r="E1882">
        <v>8</v>
      </c>
      <c r="F1882">
        <v>9</v>
      </c>
      <c r="G1882">
        <v>6</v>
      </c>
      <c r="O1882">
        <v>2000</v>
      </c>
      <c r="P1882">
        <v>4</v>
      </c>
      <c r="Q1882">
        <v>9</v>
      </c>
      <c r="R1882">
        <v>6</v>
      </c>
      <c r="S1882">
        <v>8</v>
      </c>
      <c r="T1882">
        <v>9</v>
      </c>
      <c r="U1882">
        <v>6</v>
      </c>
    </row>
    <row r="1883" spans="1:21">
      <c r="A1883">
        <v>2000</v>
      </c>
      <c r="B1883">
        <v>4</v>
      </c>
      <c r="C1883">
        <v>10</v>
      </c>
      <c r="D1883">
        <v>7</v>
      </c>
      <c r="E1883">
        <v>6</v>
      </c>
      <c r="F1883">
        <v>9</v>
      </c>
      <c r="G1883">
        <v>6</v>
      </c>
      <c r="O1883">
        <v>2000</v>
      </c>
      <c r="P1883">
        <v>4</v>
      </c>
      <c r="Q1883">
        <v>10</v>
      </c>
      <c r="R1883">
        <v>8</v>
      </c>
      <c r="S1883">
        <v>6</v>
      </c>
      <c r="T1883">
        <v>9</v>
      </c>
      <c r="U1883">
        <v>6</v>
      </c>
    </row>
    <row r="1884" spans="1:21">
      <c r="A1884">
        <v>2000</v>
      </c>
      <c r="B1884">
        <v>4</v>
      </c>
      <c r="C1884">
        <v>11</v>
      </c>
      <c r="D1884">
        <v>6</v>
      </c>
      <c r="E1884">
        <v>6</v>
      </c>
      <c r="F1884">
        <v>9</v>
      </c>
      <c r="G1884">
        <v>6</v>
      </c>
      <c r="O1884">
        <v>2000</v>
      </c>
      <c r="P1884">
        <v>4</v>
      </c>
      <c r="Q1884">
        <v>11</v>
      </c>
      <c r="R1884">
        <v>9</v>
      </c>
      <c r="S1884">
        <v>6</v>
      </c>
      <c r="T1884">
        <v>9</v>
      </c>
      <c r="U1884">
        <v>6</v>
      </c>
    </row>
    <row r="1885" spans="1:21">
      <c r="A1885">
        <v>2000</v>
      </c>
      <c r="B1885">
        <v>4</v>
      </c>
      <c r="C1885">
        <v>12</v>
      </c>
      <c r="D1885">
        <v>6</v>
      </c>
      <c r="E1885">
        <v>6</v>
      </c>
      <c r="F1885">
        <v>9</v>
      </c>
      <c r="G1885">
        <v>6</v>
      </c>
      <c r="O1885">
        <v>2000</v>
      </c>
      <c r="P1885">
        <v>4</v>
      </c>
      <c r="Q1885">
        <v>12</v>
      </c>
      <c r="R1885">
        <v>9</v>
      </c>
      <c r="S1885">
        <v>6</v>
      </c>
      <c r="T1885">
        <v>9</v>
      </c>
      <c r="U1885">
        <v>6</v>
      </c>
    </row>
    <row r="1886" spans="1:21">
      <c r="A1886">
        <v>2000</v>
      </c>
      <c r="B1886">
        <v>4</v>
      </c>
      <c r="C1886">
        <v>13</v>
      </c>
      <c r="D1886">
        <v>6</v>
      </c>
      <c r="E1886">
        <v>6</v>
      </c>
      <c r="F1886">
        <v>9</v>
      </c>
      <c r="G1886">
        <v>2</v>
      </c>
      <c r="O1886">
        <v>2000</v>
      </c>
      <c r="P1886">
        <v>4</v>
      </c>
      <c r="Q1886">
        <v>13</v>
      </c>
      <c r="R1886">
        <v>11</v>
      </c>
      <c r="S1886">
        <v>6</v>
      </c>
      <c r="T1886">
        <v>9</v>
      </c>
      <c r="U1886">
        <v>2</v>
      </c>
    </row>
    <row r="1887" spans="1:21">
      <c r="A1887">
        <v>2000</v>
      </c>
      <c r="B1887">
        <v>4</v>
      </c>
      <c r="C1887">
        <v>14</v>
      </c>
      <c r="D1887">
        <v>7</v>
      </c>
      <c r="E1887">
        <v>5</v>
      </c>
      <c r="F1887">
        <v>9</v>
      </c>
      <c r="G1887">
        <v>2</v>
      </c>
      <c r="O1887">
        <v>2000</v>
      </c>
      <c r="P1887">
        <v>4</v>
      </c>
      <c r="Q1887">
        <v>14</v>
      </c>
      <c r="R1887">
        <v>8</v>
      </c>
      <c r="S1887">
        <v>5</v>
      </c>
      <c r="T1887">
        <v>9</v>
      </c>
      <c r="U1887">
        <v>2</v>
      </c>
    </row>
    <row r="1888" spans="1:21">
      <c r="A1888">
        <v>2000</v>
      </c>
      <c r="B1888">
        <v>4</v>
      </c>
      <c r="C1888">
        <v>15</v>
      </c>
      <c r="D1888">
        <v>2</v>
      </c>
      <c r="E1888">
        <v>5</v>
      </c>
      <c r="F1888">
        <v>2</v>
      </c>
      <c r="G1888">
        <v>2</v>
      </c>
      <c r="O1888">
        <v>2000</v>
      </c>
      <c r="P1888">
        <v>4</v>
      </c>
      <c r="Q1888">
        <v>15</v>
      </c>
      <c r="R1888">
        <v>7</v>
      </c>
      <c r="S1888">
        <v>5</v>
      </c>
      <c r="T1888">
        <v>2</v>
      </c>
      <c r="U1888">
        <v>2</v>
      </c>
    </row>
    <row r="1889" spans="1:21">
      <c r="A1889">
        <v>2000</v>
      </c>
      <c r="B1889">
        <v>4</v>
      </c>
      <c r="C1889">
        <v>16</v>
      </c>
      <c r="D1889">
        <v>2</v>
      </c>
      <c r="E1889">
        <v>5</v>
      </c>
      <c r="F1889">
        <v>4</v>
      </c>
      <c r="G1889">
        <v>2</v>
      </c>
      <c r="O1889">
        <v>2000</v>
      </c>
      <c r="P1889">
        <v>4</v>
      </c>
      <c r="Q1889">
        <v>16</v>
      </c>
      <c r="R1889">
        <v>7</v>
      </c>
      <c r="S1889">
        <v>5</v>
      </c>
      <c r="T1889">
        <v>4</v>
      </c>
      <c r="U1889">
        <v>2</v>
      </c>
    </row>
    <row r="1890" spans="1:21">
      <c r="A1890">
        <v>2000</v>
      </c>
      <c r="B1890">
        <v>4</v>
      </c>
      <c r="C1890">
        <v>17</v>
      </c>
      <c r="D1890">
        <v>6</v>
      </c>
      <c r="E1890">
        <v>5</v>
      </c>
      <c r="F1890">
        <v>2</v>
      </c>
      <c r="G1890">
        <v>2</v>
      </c>
      <c r="O1890">
        <v>2000</v>
      </c>
      <c r="P1890">
        <v>4</v>
      </c>
      <c r="Q1890">
        <v>17</v>
      </c>
      <c r="R1890">
        <v>7</v>
      </c>
      <c r="S1890">
        <v>5</v>
      </c>
      <c r="T1890">
        <v>2</v>
      </c>
      <c r="U1890">
        <v>2</v>
      </c>
    </row>
    <row r="1891" spans="1:21">
      <c r="A1891">
        <v>2000</v>
      </c>
      <c r="B1891">
        <v>4</v>
      </c>
      <c r="C1891">
        <v>18</v>
      </c>
      <c r="D1891">
        <v>6</v>
      </c>
      <c r="E1891">
        <v>5</v>
      </c>
      <c r="F1891">
        <v>2</v>
      </c>
      <c r="G1891">
        <v>2</v>
      </c>
      <c r="O1891">
        <v>2000</v>
      </c>
      <c r="P1891">
        <v>4</v>
      </c>
      <c r="Q1891">
        <v>18</v>
      </c>
      <c r="R1891">
        <v>6</v>
      </c>
      <c r="S1891">
        <v>5</v>
      </c>
      <c r="T1891">
        <v>2</v>
      </c>
      <c r="U1891">
        <v>2</v>
      </c>
    </row>
    <row r="1892" spans="1:21">
      <c r="A1892">
        <v>2000</v>
      </c>
      <c r="B1892">
        <v>4</v>
      </c>
      <c r="C1892">
        <v>19</v>
      </c>
      <c r="D1892">
        <v>6</v>
      </c>
      <c r="E1892">
        <v>5</v>
      </c>
      <c r="F1892">
        <v>2</v>
      </c>
      <c r="G1892">
        <v>2</v>
      </c>
      <c r="O1892">
        <v>2000</v>
      </c>
      <c r="P1892">
        <v>4</v>
      </c>
      <c r="Q1892">
        <v>19</v>
      </c>
      <c r="R1892">
        <v>6</v>
      </c>
      <c r="S1892">
        <v>5</v>
      </c>
      <c r="T1892">
        <v>2</v>
      </c>
      <c r="U1892">
        <v>2</v>
      </c>
    </row>
    <row r="1893" spans="1:21">
      <c r="A1893">
        <v>2000</v>
      </c>
      <c r="B1893">
        <v>4</v>
      </c>
      <c r="C1893">
        <v>20</v>
      </c>
      <c r="D1893">
        <v>2</v>
      </c>
      <c r="E1893">
        <v>5</v>
      </c>
      <c r="F1893">
        <v>2</v>
      </c>
      <c r="G1893">
        <v>2</v>
      </c>
      <c r="O1893">
        <v>2000</v>
      </c>
      <c r="P1893">
        <v>4</v>
      </c>
      <c r="Q1893">
        <v>20</v>
      </c>
      <c r="R1893">
        <v>6</v>
      </c>
      <c r="S1893">
        <v>5</v>
      </c>
      <c r="T1893">
        <v>2</v>
      </c>
      <c r="U1893">
        <v>2</v>
      </c>
    </row>
    <row r="1894" spans="1:21">
      <c r="A1894">
        <v>2000</v>
      </c>
      <c r="B1894">
        <v>4</v>
      </c>
      <c r="C1894">
        <v>21</v>
      </c>
      <c r="D1894">
        <v>2</v>
      </c>
      <c r="E1894">
        <v>5</v>
      </c>
      <c r="F1894">
        <v>2</v>
      </c>
      <c r="G1894">
        <v>2</v>
      </c>
      <c r="O1894">
        <v>2000</v>
      </c>
      <c r="P1894">
        <v>4</v>
      </c>
      <c r="Q1894">
        <v>21</v>
      </c>
      <c r="R1894">
        <v>7</v>
      </c>
      <c r="S1894">
        <v>5</v>
      </c>
      <c r="T1894">
        <v>2</v>
      </c>
      <c r="U1894">
        <v>2</v>
      </c>
    </row>
    <row r="1895" spans="1:21">
      <c r="A1895">
        <v>2000</v>
      </c>
      <c r="B1895">
        <v>4</v>
      </c>
      <c r="C1895">
        <v>22</v>
      </c>
      <c r="D1895">
        <v>7</v>
      </c>
      <c r="E1895">
        <v>5</v>
      </c>
      <c r="F1895">
        <v>2</v>
      </c>
      <c r="G1895">
        <v>2</v>
      </c>
      <c r="O1895">
        <v>2000</v>
      </c>
      <c r="P1895">
        <v>4</v>
      </c>
      <c r="Q1895">
        <v>22</v>
      </c>
      <c r="R1895">
        <v>2</v>
      </c>
      <c r="S1895">
        <v>5</v>
      </c>
      <c r="T1895">
        <v>2</v>
      </c>
      <c r="U1895">
        <v>2</v>
      </c>
    </row>
    <row r="1896" spans="1:21">
      <c r="A1896">
        <v>2000</v>
      </c>
      <c r="B1896">
        <v>4</v>
      </c>
      <c r="C1896">
        <v>23</v>
      </c>
      <c r="D1896">
        <v>2</v>
      </c>
      <c r="E1896">
        <v>5</v>
      </c>
      <c r="F1896">
        <v>4</v>
      </c>
      <c r="G1896">
        <v>2</v>
      </c>
      <c r="O1896">
        <v>2000</v>
      </c>
      <c r="P1896">
        <v>4</v>
      </c>
      <c r="Q1896">
        <v>23</v>
      </c>
      <c r="R1896">
        <v>2</v>
      </c>
      <c r="S1896">
        <v>5</v>
      </c>
      <c r="T1896">
        <v>4</v>
      </c>
      <c r="U1896">
        <v>2</v>
      </c>
    </row>
    <row r="1897" spans="1:21">
      <c r="A1897">
        <v>2000</v>
      </c>
      <c r="B1897">
        <v>4</v>
      </c>
      <c r="C1897">
        <v>24</v>
      </c>
      <c r="D1897">
        <v>7</v>
      </c>
      <c r="E1897">
        <v>5</v>
      </c>
      <c r="F1897">
        <v>4</v>
      </c>
      <c r="G1897">
        <v>2</v>
      </c>
      <c r="O1897">
        <v>2000</v>
      </c>
      <c r="P1897">
        <v>4</v>
      </c>
      <c r="Q1897">
        <v>24</v>
      </c>
      <c r="R1897">
        <v>6</v>
      </c>
      <c r="S1897">
        <v>5</v>
      </c>
      <c r="T1897">
        <v>4</v>
      </c>
      <c r="U1897">
        <v>2</v>
      </c>
    </row>
    <row r="1898" spans="1:21">
      <c r="A1898">
        <v>2000</v>
      </c>
      <c r="B1898">
        <v>4</v>
      </c>
      <c r="C1898">
        <v>25</v>
      </c>
      <c r="D1898">
        <v>2</v>
      </c>
      <c r="E1898">
        <v>5</v>
      </c>
      <c r="F1898">
        <v>4</v>
      </c>
      <c r="G1898">
        <v>2</v>
      </c>
      <c r="O1898">
        <v>2000</v>
      </c>
      <c r="P1898">
        <v>4</v>
      </c>
      <c r="Q1898">
        <v>25</v>
      </c>
      <c r="R1898">
        <v>6</v>
      </c>
      <c r="S1898">
        <v>5</v>
      </c>
      <c r="T1898">
        <v>4</v>
      </c>
      <c r="U1898">
        <v>2</v>
      </c>
    </row>
    <row r="1899" spans="1:21">
      <c r="A1899">
        <v>2000</v>
      </c>
      <c r="B1899">
        <v>4</v>
      </c>
      <c r="C1899">
        <v>26</v>
      </c>
      <c r="D1899">
        <v>2</v>
      </c>
      <c r="E1899">
        <v>5</v>
      </c>
      <c r="F1899">
        <v>4</v>
      </c>
      <c r="G1899">
        <v>2</v>
      </c>
      <c r="O1899">
        <v>2000</v>
      </c>
      <c r="P1899">
        <v>4</v>
      </c>
      <c r="Q1899">
        <v>26</v>
      </c>
      <c r="R1899">
        <v>6</v>
      </c>
      <c r="S1899">
        <v>5</v>
      </c>
      <c r="T1899">
        <v>4</v>
      </c>
      <c r="U1899">
        <v>2</v>
      </c>
    </row>
    <row r="1900" spans="1:21">
      <c r="A1900">
        <v>2000</v>
      </c>
      <c r="B1900">
        <v>4</v>
      </c>
      <c r="C1900">
        <v>27</v>
      </c>
      <c r="D1900">
        <v>5</v>
      </c>
      <c r="E1900">
        <v>5</v>
      </c>
      <c r="F1900">
        <v>4</v>
      </c>
      <c r="G1900">
        <v>2</v>
      </c>
      <c r="O1900">
        <v>2000</v>
      </c>
      <c r="P1900">
        <v>4</v>
      </c>
      <c r="Q1900">
        <v>27</v>
      </c>
      <c r="R1900">
        <v>2</v>
      </c>
      <c r="S1900">
        <v>5</v>
      </c>
      <c r="T1900">
        <v>4</v>
      </c>
      <c r="U1900">
        <v>2</v>
      </c>
    </row>
    <row r="1901" spans="1:21">
      <c r="A1901">
        <v>2000</v>
      </c>
      <c r="B1901">
        <v>4</v>
      </c>
      <c r="C1901">
        <v>28</v>
      </c>
      <c r="D1901">
        <v>1</v>
      </c>
      <c r="E1901">
        <v>5</v>
      </c>
      <c r="F1901">
        <v>4</v>
      </c>
      <c r="G1901">
        <v>2</v>
      </c>
      <c r="O1901">
        <v>2000</v>
      </c>
      <c r="P1901">
        <v>4</v>
      </c>
      <c r="Q1901">
        <v>28</v>
      </c>
      <c r="R1901">
        <v>2</v>
      </c>
      <c r="S1901">
        <v>5</v>
      </c>
      <c r="T1901">
        <v>4</v>
      </c>
      <c r="U1901">
        <v>2</v>
      </c>
    </row>
    <row r="1902" spans="1:21">
      <c r="A1902">
        <v>2000</v>
      </c>
      <c r="B1902">
        <v>4</v>
      </c>
      <c r="C1902">
        <v>29</v>
      </c>
      <c r="D1902">
        <v>1</v>
      </c>
      <c r="E1902">
        <v>5</v>
      </c>
      <c r="F1902">
        <v>4</v>
      </c>
      <c r="G1902">
        <v>2</v>
      </c>
      <c r="O1902">
        <v>2000</v>
      </c>
      <c r="P1902">
        <v>4</v>
      </c>
      <c r="Q1902">
        <v>29</v>
      </c>
      <c r="R1902">
        <v>7</v>
      </c>
      <c r="S1902">
        <v>5</v>
      </c>
      <c r="T1902">
        <v>4</v>
      </c>
      <c r="U1902">
        <v>2</v>
      </c>
    </row>
    <row r="1903" spans="1:21">
      <c r="A1903">
        <v>2000</v>
      </c>
      <c r="B1903">
        <v>4</v>
      </c>
      <c r="C1903">
        <v>30</v>
      </c>
      <c r="D1903">
        <v>1</v>
      </c>
      <c r="E1903">
        <v>5</v>
      </c>
      <c r="F1903">
        <v>4</v>
      </c>
      <c r="G1903">
        <v>2</v>
      </c>
      <c r="O1903">
        <v>2000</v>
      </c>
      <c r="P1903">
        <v>4</v>
      </c>
      <c r="Q1903">
        <v>30</v>
      </c>
      <c r="R1903">
        <v>2</v>
      </c>
      <c r="S1903">
        <v>5</v>
      </c>
      <c r="T1903">
        <v>4</v>
      </c>
      <c r="U1903">
        <v>2</v>
      </c>
    </row>
    <row r="1904" spans="1:21">
      <c r="A1904">
        <v>2000</v>
      </c>
      <c r="B1904">
        <v>5</v>
      </c>
      <c r="C1904">
        <v>1</v>
      </c>
      <c r="D1904">
        <v>1</v>
      </c>
      <c r="E1904">
        <v>6</v>
      </c>
      <c r="F1904">
        <v>4</v>
      </c>
      <c r="G1904">
        <v>2</v>
      </c>
      <c r="O1904">
        <v>2000</v>
      </c>
      <c r="P1904">
        <v>5</v>
      </c>
      <c r="Q1904">
        <v>1</v>
      </c>
      <c r="R1904">
        <v>7</v>
      </c>
      <c r="S1904">
        <v>6</v>
      </c>
      <c r="T1904">
        <v>4</v>
      </c>
      <c r="U1904">
        <v>2</v>
      </c>
    </row>
    <row r="1905" spans="1:21">
      <c r="A1905">
        <v>2000</v>
      </c>
      <c r="B1905">
        <v>5</v>
      </c>
      <c r="C1905">
        <v>2</v>
      </c>
      <c r="D1905">
        <v>1</v>
      </c>
      <c r="E1905">
        <v>6</v>
      </c>
      <c r="F1905">
        <v>9</v>
      </c>
      <c r="G1905">
        <v>2</v>
      </c>
      <c r="O1905">
        <v>2000</v>
      </c>
      <c r="P1905">
        <v>5</v>
      </c>
      <c r="Q1905">
        <v>2</v>
      </c>
      <c r="R1905">
        <v>2</v>
      </c>
      <c r="S1905">
        <v>6</v>
      </c>
      <c r="T1905">
        <v>9</v>
      </c>
      <c r="U1905">
        <v>2</v>
      </c>
    </row>
    <row r="1906" spans="1:21">
      <c r="A1906">
        <v>2000</v>
      </c>
      <c r="B1906">
        <v>5</v>
      </c>
      <c r="C1906">
        <v>3</v>
      </c>
      <c r="D1906">
        <v>1</v>
      </c>
      <c r="E1906">
        <v>6</v>
      </c>
      <c r="F1906">
        <v>4</v>
      </c>
      <c r="G1906">
        <v>2</v>
      </c>
      <c r="O1906">
        <v>2000</v>
      </c>
      <c r="P1906">
        <v>5</v>
      </c>
      <c r="Q1906">
        <v>3</v>
      </c>
      <c r="R1906">
        <v>2</v>
      </c>
      <c r="S1906">
        <v>6</v>
      </c>
      <c r="T1906">
        <v>4</v>
      </c>
      <c r="U1906">
        <v>2</v>
      </c>
    </row>
    <row r="1907" spans="1:21">
      <c r="A1907">
        <v>2000</v>
      </c>
      <c r="B1907">
        <v>5</v>
      </c>
      <c r="C1907">
        <v>4</v>
      </c>
      <c r="D1907">
        <v>1</v>
      </c>
      <c r="E1907">
        <v>6</v>
      </c>
      <c r="F1907">
        <v>4</v>
      </c>
      <c r="G1907">
        <v>2</v>
      </c>
      <c r="O1907">
        <v>2000</v>
      </c>
      <c r="P1907">
        <v>5</v>
      </c>
      <c r="Q1907">
        <v>4</v>
      </c>
      <c r="R1907">
        <v>5</v>
      </c>
      <c r="S1907">
        <v>6</v>
      </c>
      <c r="T1907">
        <v>4</v>
      </c>
      <c r="U1907">
        <v>2</v>
      </c>
    </row>
    <row r="1908" spans="1:21">
      <c r="A1908">
        <v>2000</v>
      </c>
      <c r="B1908">
        <v>5</v>
      </c>
      <c r="C1908">
        <v>5</v>
      </c>
      <c r="D1908">
        <v>1</v>
      </c>
      <c r="E1908">
        <v>6</v>
      </c>
      <c r="F1908">
        <v>4</v>
      </c>
      <c r="G1908">
        <v>2</v>
      </c>
      <c r="O1908">
        <v>2000</v>
      </c>
      <c r="P1908">
        <v>5</v>
      </c>
      <c r="Q1908">
        <v>5</v>
      </c>
      <c r="R1908">
        <v>1</v>
      </c>
      <c r="S1908">
        <v>6</v>
      </c>
      <c r="T1908">
        <v>4</v>
      </c>
      <c r="U1908">
        <v>2</v>
      </c>
    </row>
    <row r="1909" spans="1:21">
      <c r="A1909">
        <v>2000</v>
      </c>
      <c r="B1909">
        <v>5</v>
      </c>
      <c r="C1909">
        <v>6</v>
      </c>
      <c r="D1909">
        <v>5</v>
      </c>
      <c r="E1909">
        <v>6</v>
      </c>
      <c r="F1909">
        <v>4</v>
      </c>
      <c r="G1909">
        <v>2</v>
      </c>
      <c r="O1909">
        <v>2000</v>
      </c>
      <c r="P1909">
        <v>5</v>
      </c>
      <c r="Q1909">
        <v>6</v>
      </c>
      <c r="R1909">
        <v>1</v>
      </c>
      <c r="S1909">
        <v>6</v>
      </c>
      <c r="T1909">
        <v>4</v>
      </c>
      <c r="U1909">
        <v>2</v>
      </c>
    </row>
    <row r="1910" spans="1:21">
      <c r="A1910">
        <v>2000</v>
      </c>
      <c r="B1910">
        <v>5</v>
      </c>
      <c r="C1910">
        <v>7</v>
      </c>
      <c r="D1910">
        <v>10</v>
      </c>
      <c r="E1910">
        <v>6</v>
      </c>
      <c r="F1910">
        <v>4</v>
      </c>
      <c r="G1910">
        <v>2</v>
      </c>
      <c r="O1910">
        <v>2000</v>
      </c>
      <c r="P1910">
        <v>5</v>
      </c>
      <c r="Q1910">
        <v>7</v>
      </c>
      <c r="R1910">
        <v>1</v>
      </c>
      <c r="S1910">
        <v>6</v>
      </c>
      <c r="T1910">
        <v>4</v>
      </c>
      <c r="U1910">
        <v>2</v>
      </c>
    </row>
    <row r="1911" spans="1:21">
      <c r="A1911">
        <v>2000</v>
      </c>
      <c r="B1911">
        <v>5</v>
      </c>
      <c r="C1911">
        <v>8</v>
      </c>
      <c r="D1911">
        <v>10</v>
      </c>
      <c r="E1911">
        <v>6</v>
      </c>
      <c r="F1911">
        <v>4</v>
      </c>
      <c r="G1911">
        <v>2</v>
      </c>
      <c r="O1911">
        <v>2000</v>
      </c>
      <c r="P1911">
        <v>5</v>
      </c>
      <c r="Q1911">
        <v>8</v>
      </c>
      <c r="R1911">
        <v>1</v>
      </c>
      <c r="S1911">
        <v>6</v>
      </c>
      <c r="T1911">
        <v>4</v>
      </c>
      <c r="U1911">
        <v>2</v>
      </c>
    </row>
    <row r="1912" spans="1:21">
      <c r="A1912">
        <v>2000</v>
      </c>
      <c r="B1912">
        <v>5</v>
      </c>
      <c r="C1912">
        <v>9</v>
      </c>
      <c r="D1912">
        <v>5</v>
      </c>
      <c r="E1912">
        <v>5</v>
      </c>
      <c r="F1912">
        <v>4</v>
      </c>
      <c r="G1912">
        <v>2</v>
      </c>
      <c r="O1912">
        <v>2000</v>
      </c>
      <c r="P1912">
        <v>5</v>
      </c>
      <c r="Q1912">
        <v>9</v>
      </c>
      <c r="R1912">
        <v>1</v>
      </c>
      <c r="S1912">
        <v>5</v>
      </c>
      <c r="T1912">
        <v>4</v>
      </c>
      <c r="U1912">
        <v>2</v>
      </c>
    </row>
    <row r="1913" spans="1:21">
      <c r="A1913">
        <v>2000</v>
      </c>
      <c r="B1913">
        <v>5</v>
      </c>
      <c r="C1913">
        <v>10</v>
      </c>
      <c r="D1913">
        <v>5</v>
      </c>
      <c r="E1913">
        <v>5</v>
      </c>
      <c r="F1913">
        <v>4</v>
      </c>
      <c r="G1913">
        <v>2</v>
      </c>
      <c r="O1913">
        <v>2000</v>
      </c>
      <c r="P1913">
        <v>5</v>
      </c>
      <c r="Q1913">
        <v>10</v>
      </c>
      <c r="R1913">
        <v>1</v>
      </c>
      <c r="S1913">
        <v>5</v>
      </c>
      <c r="T1913">
        <v>4</v>
      </c>
      <c r="U1913">
        <v>2</v>
      </c>
    </row>
    <row r="1914" spans="1:21">
      <c r="A1914">
        <v>2000</v>
      </c>
      <c r="B1914">
        <v>5</v>
      </c>
      <c r="C1914">
        <v>11</v>
      </c>
      <c r="D1914">
        <v>5</v>
      </c>
      <c r="E1914">
        <v>5</v>
      </c>
      <c r="F1914">
        <v>4</v>
      </c>
      <c r="G1914">
        <v>1</v>
      </c>
      <c r="O1914">
        <v>2000</v>
      </c>
      <c r="P1914">
        <v>5</v>
      </c>
      <c r="Q1914">
        <v>11</v>
      </c>
      <c r="R1914">
        <v>1</v>
      </c>
      <c r="S1914">
        <v>5</v>
      </c>
      <c r="T1914">
        <v>4</v>
      </c>
      <c r="U1914">
        <v>1</v>
      </c>
    </row>
    <row r="1915" spans="1:21">
      <c r="A1915">
        <v>2000</v>
      </c>
      <c r="B1915">
        <v>5</v>
      </c>
      <c r="C1915">
        <v>12</v>
      </c>
      <c r="D1915">
        <v>2</v>
      </c>
      <c r="E1915">
        <v>5</v>
      </c>
      <c r="F1915">
        <v>8</v>
      </c>
      <c r="G1915">
        <v>1</v>
      </c>
      <c r="O1915">
        <v>2000</v>
      </c>
      <c r="P1915">
        <v>5</v>
      </c>
      <c r="Q1915">
        <v>12</v>
      </c>
      <c r="R1915">
        <v>1</v>
      </c>
      <c r="S1915">
        <v>5</v>
      </c>
      <c r="T1915">
        <v>8</v>
      </c>
      <c r="U1915">
        <v>1</v>
      </c>
    </row>
    <row r="1916" spans="1:21">
      <c r="A1916">
        <v>2000</v>
      </c>
      <c r="B1916">
        <v>5</v>
      </c>
      <c r="C1916">
        <v>13</v>
      </c>
      <c r="D1916">
        <v>7</v>
      </c>
      <c r="E1916">
        <v>5</v>
      </c>
      <c r="F1916">
        <v>8</v>
      </c>
      <c r="G1916">
        <v>1</v>
      </c>
      <c r="O1916">
        <v>2000</v>
      </c>
      <c r="P1916">
        <v>5</v>
      </c>
      <c r="Q1916">
        <v>13</v>
      </c>
      <c r="R1916">
        <v>5</v>
      </c>
      <c r="S1916">
        <v>5</v>
      </c>
      <c r="T1916">
        <v>8</v>
      </c>
      <c r="U1916">
        <v>1</v>
      </c>
    </row>
    <row r="1917" spans="1:21">
      <c r="A1917">
        <v>2000</v>
      </c>
      <c r="B1917">
        <v>5</v>
      </c>
      <c r="C1917">
        <v>14</v>
      </c>
      <c r="D1917">
        <v>10</v>
      </c>
      <c r="E1917">
        <v>5</v>
      </c>
      <c r="F1917">
        <v>8</v>
      </c>
      <c r="G1917">
        <v>1</v>
      </c>
      <c r="O1917">
        <v>2000</v>
      </c>
      <c r="P1917">
        <v>5</v>
      </c>
      <c r="Q1917">
        <v>14</v>
      </c>
      <c r="R1917">
        <v>10</v>
      </c>
      <c r="S1917">
        <v>5</v>
      </c>
      <c r="T1917">
        <v>8</v>
      </c>
      <c r="U1917">
        <v>1</v>
      </c>
    </row>
    <row r="1918" spans="1:21">
      <c r="A1918">
        <v>2000</v>
      </c>
      <c r="B1918">
        <v>5</v>
      </c>
      <c r="C1918">
        <v>15</v>
      </c>
      <c r="D1918">
        <v>2</v>
      </c>
      <c r="E1918">
        <v>9</v>
      </c>
      <c r="F1918">
        <v>8</v>
      </c>
      <c r="G1918">
        <v>1</v>
      </c>
      <c r="O1918">
        <v>2000</v>
      </c>
      <c r="P1918">
        <v>5</v>
      </c>
      <c r="Q1918">
        <v>15</v>
      </c>
      <c r="R1918">
        <v>10</v>
      </c>
      <c r="S1918">
        <v>9</v>
      </c>
      <c r="T1918">
        <v>8</v>
      </c>
      <c r="U1918">
        <v>1</v>
      </c>
    </row>
    <row r="1919" spans="1:21">
      <c r="A1919">
        <v>2000</v>
      </c>
      <c r="B1919">
        <v>5</v>
      </c>
      <c r="C1919">
        <v>16</v>
      </c>
      <c r="D1919">
        <v>6</v>
      </c>
      <c r="E1919">
        <v>9</v>
      </c>
      <c r="F1919">
        <v>8</v>
      </c>
      <c r="G1919">
        <v>1</v>
      </c>
      <c r="O1919">
        <v>2000</v>
      </c>
      <c r="P1919">
        <v>5</v>
      </c>
      <c r="Q1919">
        <v>16</v>
      </c>
      <c r="R1919">
        <v>5</v>
      </c>
      <c r="S1919">
        <v>9</v>
      </c>
      <c r="T1919">
        <v>8</v>
      </c>
      <c r="U1919">
        <v>1</v>
      </c>
    </row>
    <row r="1920" spans="1:21">
      <c r="A1920">
        <v>2000</v>
      </c>
      <c r="B1920">
        <v>5</v>
      </c>
      <c r="C1920">
        <v>17</v>
      </c>
      <c r="D1920">
        <v>2</v>
      </c>
      <c r="E1920">
        <v>9</v>
      </c>
      <c r="F1920">
        <v>8</v>
      </c>
      <c r="G1920">
        <v>1</v>
      </c>
      <c r="O1920">
        <v>2000</v>
      </c>
      <c r="P1920">
        <v>5</v>
      </c>
      <c r="Q1920">
        <v>17</v>
      </c>
      <c r="R1920">
        <v>5</v>
      </c>
      <c r="S1920">
        <v>9</v>
      </c>
      <c r="T1920">
        <v>8</v>
      </c>
      <c r="U1920">
        <v>1</v>
      </c>
    </row>
    <row r="1921" spans="1:21">
      <c r="A1921">
        <v>2000</v>
      </c>
      <c r="B1921">
        <v>5</v>
      </c>
      <c r="C1921">
        <v>18</v>
      </c>
      <c r="D1921">
        <v>6</v>
      </c>
      <c r="E1921">
        <v>9</v>
      </c>
      <c r="F1921">
        <v>8</v>
      </c>
      <c r="G1921">
        <v>1</v>
      </c>
      <c r="O1921">
        <v>2000</v>
      </c>
      <c r="P1921">
        <v>5</v>
      </c>
      <c r="Q1921">
        <v>18</v>
      </c>
      <c r="R1921">
        <v>5</v>
      </c>
      <c r="S1921">
        <v>9</v>
      </c>
      <c r="T1921">
        <v>8</v>
      </c>
      <c r="U1921">
        <v>1</v>
      </c>
    </row>
    <row r="1922" spans="1:21">
      <c r="A1922">
        <v>2000</v>
      </c>
      <c r="B1922">
        <v>5</v>
      </c>
      <c r="C1922">
        <v>19</v>
      </c>
      <c r="D1922">
        <v>6</v>
      </c>
      <c r="E1922">
        <v>9</v>
      </c>
      <c r="F1922">
        <v>8</v>
      </c>
      <c r="G1922">
        <v>5</v>
      </c>
      <c r="O1922">
        <v>2000</v>
      </c>
      <c r="P1922">
        <v>5</v>
      </c>
      <c r="Q1922">
        <v>19</v>
      </c>
      <c r="R1922">
        <v>2</v>
      </c>
      <c r="S1922">
        <v>9</v>
      </c>
      <c r="T1922">
        <v>8</v>
      </c>
      <c r="U1922">
        <v>5</v>
      </c>
    </row>
    <row r="1923" spans="1:21">
      <c r="A1923">
        <v>2000</v>
      </c>
      <c r="B1923">
        <v>5</v>
      </c>
      <c r="C1923">
        <v>20</v>
      </c>
      <c r="D1923">
        <v>6</v>
      </c>
      <c r="E1923">
        <v>9</v>
      </c>
      <c r="F1923">
        <v>8</v>
      </c>
      <c r="G1923">
        <v>5</v>
      </c>
      <c r="O1923">
        <v>2000</v>
      </c>
      <c r="P1923">
        <v>5</v>
      </c>
      <c r="Q1923">
        <v>20</v>
      </c>
      <c r="R1923">
        <v>7</v>
      </c>
      <c r="S1923">
        <v>9</v>
      </c>
      <c r="T1923">
        <v>8</v>
      </c>
      <c r="U1923">
        <v>5</v>
      </c>
    </row>
    <row r="1924" spans="1:21">
      <c r="A1924">
        <v>2000</v>
      </c>
      <c r="B1924">
        <v>5</v>
      </c>
      <c r="C1924">
        <v>21</v>
      </c>
      <c r="D1924">
        <v>6</v>
      </c>
      <c r="E1924">
        <v>9</v>
      </c>
      <c r="F1924">
        <v>8</v>
      </c>
      <c r="G1924">
        <v>5</v>
      </c>
      <c r="O1924">
        <v>2000</v>
      </c>
      <c r="P1924">
        <v>5</v>
      </c>
      <c r="Q1924">
        <v>21</v>
      </c>
      <c r="R1924">
        <v>10</v>
      </c>
      <c r="S1924">
        <v>9</v>
      </c>
      <c r="T1924">
        <v>8</v>
      </c>
      <c r="U1924">
        <v>5</v>
      </c>
    </row>
    <row r="1925" spans="1:21">
      <c r="A1925">
        <v>2000</v>
      </c>
      <c r="B1925">
        <v>5</v>
      </c>
      <c r="C1925">
        <v>22</v>
      </c>
      <c r="D1925">
        <v>6</v>
      </c>
      <c r="E1925">
        <v>9</v>
      </c>
      <c r="F1925">
        <v>8</v>
      </c>
      <c r="G1925">
        <v>5</v>
      </c>
      <c r="O1925">
        <v>2000</v>
      </c>
      <c r="P1925">
        <v>5</v>
      </c>
      <c r="Q1925">
        <v>22</v>
      </c>
      <c r="R1925">
        <v>2</v>
      </c>
      <c r="S1925">
        <v>9</v>
      </c>
      <c r="T1925">
        <v>8</v>
      </c>
      <c r="U1925">
        <v>5</v>
      </c>
    </row>
    <row r="1926" spans="1:21">
      <c r="A1926">
        <v>2000</v>
      </c>
      <c r="B1926">
        <v>5</v>
      </c>
      <c r="C1926">
        <v>23</v>
      </c>
      <c r="D1926">
        <v>6</v>
      </c>
      <c r="E1926">
        <v>9</v>
      </c>
      <c r="F1926">
        <v>8</v>
      </c>
      <c r="G1926">
        <v>5</v>
      </c>
      <c r="O1926">
        <v>2000</v>
      </c>
      <c r="P1926">
        <v>5</v>
      </c>
      <c r="Q1926">
        <v>23</v>
      </c>
      <c r="R1926">
        <v>6</v>
      </c>
      <c r="S1926">
        <v>9</v>
      </c>
      <c r="T1926">
        <v>8</v>
      </c>
      <c r="U1926">
        <v>5</v>
      </c>
    </row>
    <row r="1927" spans="1:21">
      <c r="A1927">
        <v>2000</v>
      </c>
      <c r="B1927">
        <v>5</v>
      </c>
      <c r="C1927">
        <v>24</v>
      </c>
      <c r="D1927">
        <v>2</v>
      </c>
      <c r="E1927">
        <v>9</v>
      </c>
      <c r="F1927">
        <v>8</v>
      </c>
      <c r="G1927">
        <v>5</v>
      </c>
      <c r="O1927">
        <v>2000</v>
      </c>
      <c r="P1927">
        <v>5</v>
      </c>
      <c r="Q1927">
        <v>24</v>
      </c>
      <c r="R1927">
        <v>2</v>
      </c>
      <c r="S1927">
        <v>9</v>
      </c>
      <c r="T1927">
        <v>8</v>
      </c>
      <c r="U1927">
        <v>5</v>
      </c>
    </row>
    <row r="1928" spans="1:21">
      <c r="A1928">
        <v>2000</v>
      </c>
      <c r="B1928">
        <v>5</v>
      </c>
      <c r="C1928">
        <v>25</v>
      </c>
      <c r="D1928">
        <v>2</v>
      </c>
      <c r="E1928">
        <v>9</v>
      </c>
      <c r="F1928">
        <v>8</v>
      </c>
      <c r="G1928">
        <v>5</v>
      </c>
      <c r="O1928">
        <v>2000</v>
      </c>
      <c r="P1928">
        <v>5</v>
      </c>
      <c r="Q1928">
        <v>25</v>
      </c>
      <c r="R1928">
        <v>6</v>
      </c>
      <c r="S1928">
        <v>9</v>
      </c>
      <c r="T1928">
        <v>8</v>
      </c>
      <c r="U1928">
        <v>5</v>
      </c>
    </row>
    <row r="1929" spans="1:21">
      <c r="A1929">
        <v>2000</v>
      </c>
      <c r="B1929">
        <v>5</v>
      </c>
      <c r="C1929">
        <v>26</v>
      </c>
      <c r="D1929">
        <v>6</v>
      </c>
      <c r="E1929">
        <v>9</v>
      </c>
      <c r="F1929">
        <v>8</v>
      </c>
      <c r="G1929">
        <v>5</v>
      </c>
      <c r="O1929">
        <v>2000</v>
      </c>
      <c r="P1929">
        <v>5</v>
      </c>
      <c r="Q1929">
        <v>26</v>
      </c>
      <c r="R1929">
        <v>6</v>
      </c>
      <c r="S1929">
        <v>9</v>
      </c>
      <c r="T1929">
        <v>8</v>
      </c>
      <c r="U1929">
        <v>5</v>
      </c>
    </row>
    <row r="1930" spans="1:21">
      <c r="A1930">
        <v>2000</v>
      </c>
      <c r="B1930">
        <v>5</v>
      </c>
      <c r="C1930">
        <v>27</v>
      </c>
      <c r="D1930">
        <v>2</v>
      </c>
      <c r="E1930">
        <v>9</v>
      </c>
      <c r="F1930">
        <v>8</v>
      </c>
      <c r="G1930">
        <v>5</v>
      </c>
      <c r="O1930">
        <v>2000</v>
      </c>
      <c r="P1930">
        <v>5</v>
      </c>
      <c r="Q1930">
        <v>27</v>
      </c>
      <c r="R1930">
        <v>6</v>
      </c>
      <c r="S1930">
        <v>9</v>
      </c>
      <c r="T1930">
        <v>8</v>
      </c>
      <c r="U1930">
        <v>5</v>
      </c>
    </row>
    <row r="1931" spans="1:21">
      <c r="A1931">
        <v>2000</v>
      </c>
      <c r="B1931">
        <v>5</v>
      </c>
      <c r="C1931">
        <v>28</v>
      </c>
      <c r="D1931">
        <v>6</v>
      </c>
      <c r="E1931">
        <v>9</v>
      </c>
      <c r="F1931">
        <v>8</v>
      </c>
      <c r="G1931">
        <v>5</v>
      </c>
      <c r="O1931">
        <v>2000</v>
      </c>
      <c r="P1931">
        <v>5</v>
      </c>
      <c r="Q1931">
        <v>28</v>
      </c>
      <c r="R1931">
        <v>6</v>
      </c>
      <c r="S1931">
        <v>9</v>
      </c>
      <c r="T1931">
        <v>8</v>
      </c>
      <c r="U1931">
        <v>5</v>
      </c>
    </row>
    <row r="1932" spans="1:21">
      <c r="A1932">
        <v>2000</v>
      </c>
      <c r="B1932">
        <v>5</v>
      </c>
      <c r="C1932">
        <v>29</v>
      </c>
      <c r="D1932">
        <v>6</v>
      </c>
      <c r="E1932">
        <v>9</v>
      </c>
      <c r="F1932">
        <v>8</v>
      </c>
      <c r="G1932">
        <v>5</v>
      </c>
      <c r="O1932">
        <v>2000</v>
      </c>
      <c r="P1932">
        <v>5</v>
      </c>
      <c r="Q1932">
        <v>29</v>
      </c>
      <c r="R1932">
        <v>6</v>
      </c>
      <c r="S1932">
        <v>9</v>
      </c>
      <c r="T1932">
        <v>8</v>
      </c>
      <c r="U1932">
        <v>5</v>
      </c>
    </row>
    <row r="1933" spans="1:21">
      <c r="A1933">
        <v>2000</v>
      </c>
      <c r="B1933">
        <v>5</v>
      </c>
      <c r="C1933">
        <v>30</v>
      </c>
      <c r="D1933">
        <v>2</v>
      </c>
      <c r="E1933">
        <v>9</v>
      </c>
      <c r="F1933">
        <v>8</v>
      </c>
      <c r="G1933">
        <v>5</v>
      </c>
      <c r="O1933">
        <v>2000</v>
      </c>
      <c r="P1933">
        <v>5</v>
      </c>
      <c r="Q1933">
        <v>30</v>
      </c>
      <c r="R1933">
        <v>6</v>
      </c>
      <c r="S1933">
        <v>9</v>
      </c>
      <c r="T1933">
        <v>8</v>
      </c>
      <c r="U1933">
        <v>5</v>
      </c>
    </row>
    <row r="1934" spans="1:21">
      <c r="A1934">
        <v>2000</v>
      </c>
      <c r="B1934">
        <v>5</v>
      </c>
      <c r="C1934">
        <v>31</v>
      </c>
      <c r="D1934">
        <v>6</v>
      </c>
      <c r="E1934">
        <v>9</v>
      </c>
      <c r="F1934">
        <v>8</v>
      </c>
      <c r="G1934">
        <v>5</v>
      </c>
      <c r="O1934">
        <v>2000</v>
      </c>
      <c r="P1934">
        <v>5</v>
      </c>
      <c r="Q1934">
        <v>31</v>
      </c>
      <c r="R1934">
        <v>2</v>
      </c>
      <c r="S1934">
        <v>9</v>
      </c>
      <c r="T1934">
        <v>8</v>
      </c>
      <c r="U1934">
        <v>5</v>
      </c>
    </row>
    <row r="1935" spans="1:21">
      <c r="A1935">
        <v>2001</v>
      </c>
      <c r="B1935">
        <v>3</v>
      </c>
      <c r="C1935">
        <v>1</v>
      </c>
      <c r="D1935">
        <v>6</v>
      </c>
      <c r="E1935">
        <v>4</v>
      </c>
      <c r="F1935">
        <v>6</v>
      </c>
      <c r="G1935">
        <v>8</v>
      </c>
      <c r="O1935">
        <v>2001</v>
      </c>
      <c r="P1935">
        <v>3</v>
      </c>
      <c r="Q1935">
        <v>1</v>
      </c>
      <c r="S1935">
        <v>4</v>
      </c>
      <c r="T1935">
        <v>6</v>
      </c>
      <c r="U1935">
        <v>8</v>
      </c>
    </row>
    <row r="1936" spans="1:21">
      <c r="A1936">
        <v>2001</v>
      </c>
      <c r="B1936">
        <v>3</v>
      </c>
      <c r="C1936">
        <v>2</v>
      </c>
      <c r="D1936">
        <v>3</v>
      </c>
      <c r="E1936">
        <v>2</v>
      </c>
      <c r="F1936">
        <v>6</v>
      </c>
      <c r="G1936">
        <v>8</v>
      </c>
      <c r="O1936">
        <v>2001</v>
      </c>
      <c r="P1936">
        <v>3</v>
      </c>
      <c r="Q1936">
        <v>2</v>
      </c>
      <c r="S1936">
        <v>2</v>
      </c>
      <c r="T1936">
        <v>6</v>
      </c>
      <c r="U1936">
        <v>8</v>
      </c>
    </row>
    <row r="1937" spans="1:21">
      <c r="A1937">
        <v>2001</v>
      </c>
      <c r="B1937">
        <v>3</v>
      </c>
      <c r="C1937">
        <v>3</v>
      </c>
      <c r="D1937">
        <v>3</v>
      </c>
      <c r="E1937">
        <v>2</v>
      </c>
      <c r="F1937">
        <v>6</v>
      </c>
      <c r="G1937">
        <v>8</v>
      </c>
      <c r="O1937">
        <v>2001</v>
      </c>
      <c r="P1937">
        <v>3</v>
      </c>
      <c r="Q1937">
        <v>3</v>
      </c>
      <c r="S1937">
        <v>2</v>
      </c>
      <c r="T1937">
        <v>6</v>
      </c>
      <c r="U1937">
        <v>8</v>
      </c>
    </row>
    <row r="1938" spans="1:21">
      <c r="A1938">
        <v>2001</v>
      </c>
      <c r="B1938">
        <v>3</v>
      </c>
      <c r="C1938">
        <v>4</v>
      </c>
      <c r="D1938">
        <v>8</v>
      </c>
      <c r="E1938">
        <v>2</v>
      </c>
      <c r="F1938">
        <v>6</v>
      </c>
      <c r="G1938">
        <v>8</v>
      </c>
      <c r="O1938">
        <v>2001</v>
      </c>
      <c r="P1938">
        <v>3</v>
      </c>
      <c r="Q1938">
        <v>4</v>
      </c>
      <c r="S1938">
        <v>2</v>
      </c>
      <c r="T1938">
        <v>6</v>
      </c>
      <c r="U1938">
        <v>8</v>
      </c>
    </row>
    <row r="1939" spans="1:21">
      <c r="A1939">
        <v>2001</v>
      </c>
      <c r="B1939">
        <v>3</v>
      </c>
      <c r="C1939">
        <v>5</v>
      </c>
      <c r="D1939">
        <v>9</v>
      </c>
      <c r="E1939">
        <v>4</v>
      </c>
      <c r="F1939">
        <v>6</v>
      </c>
      <c r="G1939">
        <v>8</v>
      </c>
      <c r="O1939">
        <v>2001</v>
      </c>
      <c r="P1939">
        <v>3</v>
      </c>
      <c r="Q1939">
        <v>5</v>
      </c>
      <c r="S1939">
        <v>4</v>
      </c>
      <c r="T1939">
        <v>6</v>
      </c>
      <c r="U1939">
        <v>8</v>
      </c>
    </row>
    <row r="1940" spans="1:21">
      <c r="A1940">
        <v>2001</v>
      </c>
      <c r="B1940">
        <v>3</v>
      </c>
      <c r="C1940">
        <v>6</v>
      </c>
      <c r="D1940">
        <v>9</v>
      </c>
      <c r="E1940">
        <v>4</v>
      </c>
      <c r="F1940">
        <v>6</v>
      </c>
      <c r="G1940">
        <v>8</v>
      </c>
      <c r="O1940">
        <v>2001</v>
      </c>
      <c r="P1940">
        <v>3</v>
      </c>
      <c r="Q1940">
        <v>6</v>
      </c>
      <c r="S1940">
        <v>4</v>
      </c>
      <c r="T1940">
        <v>6</v>
      </c>
      <c r="U1940">
        <v>8</v>
      </c>
    </row>
    <row r="1941" spans="1:21">
      <c r="A1941">
        <v>2001</v>
      </c>
      <c r="B1941">
        <v>3</v>
      </c>
      <c r="C1941">
        <v>7</v>
      </c>
      <c r="D1941">
        <v>9</v>
      </c>
      <c r="E1941">
        <v>4</v>
      </c>
      <c r="F1941">
        <v>7</v>
      </c>
      <c r="G1941">
        <v>8</v>
      </c>
      <c r="O1941">
        <v>2001</v>
      </c>
      <c r="P1941">
        <v>3</v>
      </c>
      <c r="Q1941">
        <v>7</v>
      </c>
      <c r="S1941">
        <v>4</v>
      </c>
      <c r="T1941">
        <v>7</v>
      </c>
      <c r="U1941">
        <v>8</v>
      </c>
    </row>
    <row r="1942" spans="1:21">
      <c r="A1942">
        <v>2001</v>
      </c>
      <c r="B1942">
        <v>3</v>
      </c>
      <c r="C1942">
        <v>8</v>
      </c>
      <c r="D1942">
        <v>9</v>
      </c>
      <c r="E1942">
        <v>7</v>
      </c>
      <c r="F1942">
        <v>7</v>
      </c>
      <c r="G1942">
        <v>8</v>
      </c>
      <c r="O1942">
        <v>2001</v>
      </c>
      <c r="P1942">
        <v>3</v>
      </c>
      <c r="Q1942">
        <v>8</v>
      </c>
      <c r="R1942">
        <v>6</v>
      </c>
      <c r="S1942">
        <v>7</v>
      </c>
      <c r="T1942">
        <v>7</v>
      </c>
      <c r="U1942">
        <v>8</v>
      </c>
    </row>
    <row r="1943" spans="1:21">
      <c r="A1943">
        <v>2001</v>
      </c>
      <c r="B1943">
        <v>3</v>
      </c>
      <c r="C1943">
        <v>9</v>
      </c>
      <c r="D1943">
        <v>9</v>
      </c>
      <c r="E1943">
        <v>7</v>
      </c>
      <c r="F1943">
        <v>5</v>
      </c>
      <c r="G1943">
        <v>7</v>
      </c>
      <c r="O1943">
        <v>2001</v>
      </c>
      <c r="P1943">
        <v>3</v>
      </c>
      <c r="Q1943">
        <v>9</v>
      </c>
      <c r="R1943">
        <v>3</v>
      </c>
      <c r="S1943">
        <v>7</v>
      </c>
      <c r="T1943">
        <v>5</v>
      </c>
      <c r="U1943">
        <v>7</v>
      </c>
    </row>
    <row r="1944" spans="1:21">
      <c r="A1944">
        <v>2001</v>
      </c>
      <c r="B1944">
        <v>3</v>
      </c>
      <c r="C1944">
        <v>10</v>
      </c>
      <c r="D1944">
        <v>6</v>
      </c>
      <c r="E1944">
        <v>3</v>
      </c>
      <c r="F1944">
        <v>5</v>
      </c>
      <c r="G1944">
        <v>7</v>
      </c>
      <c r="O1944">
        <v>2001</v>
      </c>
      <c r="P1944">
        <v>3</v>
      </c>
      <c r="Q1944">
        <v>10</v>
      </c>
      <c r="R1944">
        <v>3</v>
      </c>
      <c r="S1944">
        <v>3</v>
      </c>
      <c r="T1944">
        <v>5</v>
      </c>
      <c r="U1944">
        <v>7</v>
      </c>
    </row>
    <row r="1945" spans="1:21">
      <c r="A1945">
        <v>2001</v>
      </c>
      <c r="B1945">
        <v>3</v>
      </c>
      <c r="C1945">
        <v>11</v>
      </c>
      <c r="D1945">
        <v>6</v>
      </c>
      <c r="E1945">
        <v>7</v>
      </c>
      <c r="F1945">
        <v>7</v>
      </c>
      <c r="G1945">
        <v>7</v>
      </c>
      <c r="O1945">
        <v>2001</v>
      </c>
      <c r="P1945">
        <v>3</v>
      </c>
      <c r="Q1945">
        <v>11</v>
      </c>
      <c r="R1945">
        <v>8</v>
      </c>
      <c r="S1945">
        <v>7</v>
      </c>
      <c r="T1945">
        <v>7</v>
      </c>
      <c r="U1945">
        <v>7</v>
      </c>
    </row>
    <row r="1946" spans="1:21">
      <c r="A1946">
        <v>2001</v>
      </c>
      <c r="B1946">
        <v>3</v>
      </c>
      <c r="C1946">
        <v>12</v>
      </c>
      <c r="D1946">
        <v>6</v>
      </c>
      <c r="E1946">
        <v>7</v>
      </c>
      <c r="F1946">
        <v>7</v>
      </c>
      <c r="G1946">
        <v>7</v>
      </c>
      <c r="O1946">
        <v>2001</v>
      </c>
      <c r="P1946">
        <v>3</v>
      </c>
      <c r="Q1946">
        <v>12</v>
      </c>
      <c r="R1946">
        <v>9</v>
      </c>
      <c r="S1946">
        <v>7</v>
      </c>
      <c r="T1946">
        <v>7</v>
      </c>
      <c r="U1946">
        <v>7</v>
      </c>
    </row>
    <row r="1947" spans="1:21">
      <c r="A1947">
        <v>2001</v>
      </c>
      <c r="B1947">
        <v>3</v>
      </c>
      <c r="C1947">
        <v>13</v>
      </c>
      <c r="D1947">
        <v>8</v>
      </c>
      <c r="E1947">
        <v>8</v>
      </c>
      <c r="F1947">
        <v>5</v>
      </c>
      <c r="G1947">
        <v>7</v>
      </c>
      <c r="O1947">
        <v>2001</v>
      </c>
      <c r="P1947">
        <v>3</v>
      </c>
      <c r="Q1947">
        <v>13</v>
      </c>
      <c r="R1947">
        <v>9</v>
      </c>
      <c r="S1947">
        <v>8</v>
      </c>
      <c r="T1947">
        <v>5</v>
      </c>
      <c r="U1947">
        <v>7</v>
      </c>
    </row>
    <row r="1948" spans="1:21">
      <c r="A1948">
        <v>2001</v>
      </c>
      <c r="B1948">
        <v>3</v>
      </c>
      <c r="C1948">
        <v>14</v>
      </c>
      <c r="D1948">
        <v>8</v>
      </c>
      <c r="E1948">
        <v>1</v>
      </c>
      <c r="F1948">
        <v>9</v>
      </c>
      <c r="G1948">
        <v>4</v>
      </c>
      <c r="O1948">
        <v>2001</v>
      </c>
      <c r="P1948">
        <v>3</v>
      </c>
      <c r="Q1948">
        <v>14</v>
      </c>
      <c r="R1948">
        <v>9</v>
      </c>
      <c r="S1948">
        <v>1</v>
      </c>
      <c r="T1948">
        <v>9</v>
      </c>
      <c r="U1948">
        <v>4</v>
      </c>
    </row>
    <row r="1949" spans="1:21">
      <c r="A1949">
        <v>2001</v>
      </c>
      <c r="B1949">
        <v>3</v>
      </c>
      <c r="C1949">
        <v>15</v>
      </c>
      <c r="D1949">
        <v>8</v>
      </c>
      <c r="E1949">
        <v>1</v>
      </c>
      <c r="F1949">
        <v>9</v>
      </c>
      <c r="G1949">
        <v>4</v>
      </c>
      <c r="O1949">
        <v>2001</v>
      </c>
      <c r="P1949">
        <v>3</v>
      </c>
      <c r="Q1949">
        <v>15</v>
      </c>
      <c r="R1949">
        <v>9</v>
      </c>
      <c r="S1949">
        <v>1</v>
      </c>
      <c r="T1949">
        <v>9</v>
      </c>
      <c r="U1949">
        <v>4</v>
      </c>
    </row>
    <row r="1950" spans="1:21">
      <c r="A1950">
        <v>2001</v>
      </c>
      <c r="B1950">
        <v>3</v>
      </c>
      <c r="C1950">
        <v>16</v>
      </c>
      <c r="D1950">
        <v>6</v>
      </c>
      <c r="E1950">
        <v>1</v>
      </c>
      <c r="F1950">
        <v>7</v>
      </c>
      <c r="G1950">
        <v>4</v>
      </c>
      <c r="O1950">
        <v>2001</v>
      </c>
      <c r="P1950">
        <v>3</v>
      </c>
      <c r="Q1950">
        <v>16</v>
      </c>
      <c r="R1950">
        <v>9</v>
      </c>
      <c r="S1950">
        <v>1</v>
      </c>
      <c r="T1950">
        <v>7</v>
      </c>
      <c r="U1950">
        <v>4</v>
      </c>
    </row>
    <row r="1951" spans="1:21">
      <c r="A1951">
        <v>2001</v>
      </c>
      <c r="B1951">
        <v>3</v>
      </c>
      <c r="C1951">
        <v>17</v>
      </c>
      <c r="D1951">
        <v>6</v>
      </c>
      <c r="E1951">
        <v>3</v>
      </c>
      <c r="F1951">
        <v>7</v>
      </c>
      <c r="G1951">
        <v>4</v>
      </c>
      <c r="O1951">
        <v>2001</v>
      </c>
      <c r="P1951">
        <v>3</v>
      </c>
      <c r="Q1951">
        <v>17</v>
      </c>
      <c r="R1951">
        <v>6</v>
      </c>
      <c r="S1951">
        <v>3</v>
      </c>
      <c r="T1951">
        <v>7</v>
      </c>
      <c r="U1951">
        <v>4</v>
      </c>
    </row>
    <row r="1952" spans="1:21">
      <c r="A1952">
        <v>2001</v>
      </c>
      <c r="B1952">
        <v>3</v>
      </c>
      <c r="C1952">
        <v>18</v>
      </c>
      <c r="D1952">
        <v>6</v>
      </c>
      <c r="E1952">
        <v>3</v>
      </c>
      <c r="F1952">
        <v>5</v>
      </c>
      <c r="G1952">
        <v>4</v>
      </c>
      <c r="O1952">
        <v>2001</v>
      </c>
      <c r="P1952">
        <v>3</v>
      </c>
      <c r="Q1952">
        <v>18</v>
      </c>
      <c r="R1952">
        <v>6</v>
      </c>
      <c r="S1952">
        <v>3</v>
      </c>
      <c r="T1952">
        <v>5</v>
      </c>
      <c r="U1952">
        <v>4</v>
      </c>
    </row>
    <row r="1953" spans="1:21">
      <c r="A1953">
        <v>2001</v>
      </c>
      <c r="B1953">
        <v>3</v>
      </c>
      <c r="C1953">
        <v>19</v>
      </c>
      <c r="D1953">
        <v>8</v>
      </c>
      <c r="E1953">
        <v>3</v>
      </c>
      <c r="F1953">
        <v>7</v>
      </c>
      <c r="G1953">
        <v>4</v>
      </c>
      <c r="O1953">
        <v>2001</v>
      </c>
      <c r="P1953">
        <v>3</v>
      </c>
      <c r="Q1953">
        <v>19</v>
      </c>
      <c r="R1953">
        <v>6</v>
      </c>
      <c r="S1953">
        <v>3</v>
      </c>
      <c r="T1953">
        <v>7</v>
      </c>
      <c r="U1953">
        <v>4</v>
      </c>
    </row>
    <row r="1954" spans="1:21">
      <c r="A1954">
        <v>2001</v>
      </c>
      <c r="B1954">
        <v>3</v>
      </c>
      <c r="C1954">
        <v>20</v>
      </c>
      <c r="D1954">
        <v>6</v>
      </c>
      <c r="E1954">
        <v>3</v>
      </c>
      <c r="F1954">
        <v>7</v>
      </c>
      <c r="G1954">
        <v>4</v>
      </c>
      <c r="O1954">
        <v>2001</v>
      </c>
      <c r="P1954">
        <v>3</v>
      </c>
      <c r="Q1954">
        <v>20</v>
      </c>
      <c r="R1954">
        <v>8</v>
      </c>
      <c r="S1954">
        <v>3</v>
      </c>
      <c r="T1954">
        <v>7</v>
      </c>
      <c r="U1954">
        <v>4</v>
      </c>
    </row>
    <row r="1955" spans="1:21">
      <c r="A1955">
        <v>2001</v>
      </c>
      <c r="B1955">
        <v>3</v>
      </c>
      <c r="C1955">
        <v>21</v>
      </c>
      <c r="D1955">
        <v>6</v>
      </c>
      <c r="E1955">
        <v>3</v>
      </c>
      <c r="F1955">
        <v>5</v>
      </c>
      <c r="G1955">
        <v>4</v>
      </c>
      <c r="O1955">
        <v>2001</v>
      </c>
      <c r="P1955">
        <v>3</v>
      </c>
      <c r="Q1955">
        <v>21</v>
      </c>
      <c r="R1955">
        <v>8</v>
      </c>
      <c r="S1955">
        <v>3</v>
      </c>
      <c r="T1955">
        <v>5</v>
      </c>
      <c r="U1955">
        <v>4</v>
      </c>
    </row>
    <row r="1956" spans="1:21">
      <c r="A1956">
        <v>2001</v>
      </c>
      <c r="B1956">
        <v>3</v>
      </c>
      <c r="C1956">
        <v>22</v>
      </c>
      <c r="D1956">
        <v>6</v>
      </c>
      <c r="E1956">
        <v>3</v>
      </c>
      <c r="F1956">
        <v>5</v>
      </c>
      <c r="G1956">
        <v>9</v>
      </c>
      <c r="O1956">
        <v>2001</v>
      </c>
      <c r="P1956">
        <v>3</v>
      </c>
      <c r="Q1956">
        <v>22</v>
      </c>
      <c r="R1956">
        <v>8</v>
      </c>
      <c r="S1956">
        <v>3</v>
      </c>
      <c r="T1956">
        <v>5</v>
      </c>
      <c r="U1956">
        <v>9</v>
      </c>
    </row>
    <row r="1957" spans="1:21">
      <c r="A1957">
        <v>2001</v>
      </c>
      <c r="B1957">
        <v>3</v>
      </c>
      <c r="C1957">
        <v>23</v>
      </c>
      <c r="D1957">
        <v>8</v>
      </c>
      <c r="E1957">
        <v>1</v>
      </c>
      <c r="F1957">
        <v>5</v>
      </c>
      <c r="G1957">
        <v>9</v>
      </c>
      <c r="O1957">
        <v>2001</v>
      </c>
      <c r="P1957">
        <v>3</v>
      </c>
      <c r="Q1957">
        <v>23</v>
      </c>
      <c r="R1957">
        <v>6</v>
      </c>
      <c r="S1957">
        <v>1</v>
      </c>
      <c r="T1957">
        <v>5</v>
      </c>
      <c r="U1957">
        <v>9</v>
      </c>
    </row>
    <row r="1958" spans="1:21">
      <c r="A1958">
        <v>2001</v>
      </c>
      <c r="B1958">
        <v>3</v>
      </c>
      <c r="C1958">
        <v>24</v>
      </c>
      <c r="D1958">
        <v>11</v>
      </c>
      <c r="E1958">
        <v>1</v>
      </c>
      <c r="F1958">
        <v>5</v>
      </c>
      <c r="G1958">
        <v>9</v>
      </c>
      <c r="O1958">
        <v>2001</v>
      </c>
      <c r="P1958">
        <v>3</v>
      </c>
      <c r="Q1958">
        <v>24</v>
      </c>
      <c r="R1958">
        <v>6</v>
      </c>
      <c r="S1958">
        <v>1</v>
      </c>
      <c r="T1958">
        <v>5</v>
      </c>
      <c r="U1958">
        <v>9</v>
      </c>
    </row>
    <row r="1959" spans="1:21">
      <c r="A1959">
        <v>2001</v>
      </c>
      <c r="B1959">
        <v>3</v>
      </c>
      <c r="C1959">
        <v>25</v>
      </c>
      <c r="D1959">
        <v>11</v>
      </c>
      <c r="E1959">
        <v>1</v>
      </c>
      <c r="F1959">
        <v>5</v>
      </c>
      <c r="G1959">
        <v>9</v>
      </c>
      <c r="O1959">
        <v>2001</v>
      </c>
      <c r="P1959">
        <v>3</v>
      </c>
      <c r="Q1959">
        <v>25</v>
      </c>
      <c r="R1959">
        <v>6</v>
      </c>
      <c r="S1959">
        <v>1</v>
      </c>
      <c r="T1959">
        <v>5</v>
      </c>
      <c r="U1959">
        <v>9</v>
      </c>
    </row>
    <row r="1960" spans="1:21">
      <c r="A1960">
        <v>2001</v>
      </c>
      <c r="B1960">
        <v>3</v>
      </c>
      <c r="C1960">
        <v>26</v>
      </c>
      <c r="D1960">
        <v>11</v>
      </c>
      <c r="E1960">
        <v>1</v>
      </c>
      <c r="F1960">
        <v>7</v>
      </c>
      <c r="G1960">
        <v>9</v>
      </c>
      <c r="O1960">
        <v>2001</v>
      </c>
      <c r="P1960">
        <v>3</v>
      </c>
      <c r="Q1960">
        <v>26</v>
      </c>
      <c r="R1960">
        <v>8</v>
      </c>
      <c r="S1960">
        <v>1</v>
      </c>
      <c r="T1960">
        <v>7</v>
      </c>
      <c r="U1960">
        <v>9</v>
      </c>
    </row>
    <row r="1961" spans="1:21">
      <c r="A1961">
        <v>2001</v>
      </c>
      <c r="B1961">
        <v>3</v>
      </c>
      <c r="C1961">
        <v>27</v>
      </c>
      <c r="D1961">
        <v>8</v>
      </c>
      <c r="E1961">
        <v>3</v>
      </c>
      <c r="F1961">
        <v>7</v>
      </c>
      <c r="G1961">
        <v>9</v>
      </c>
      <c r="O1961">
        <v>2001</v>
      </c>
      <c r="P1961">
        <v>3</v>
      </c>
      <c r="Q1961">
        <v>27</v>
      </c>
      <c r="R1961">
        <v>6</v>
      </c>
      <c r="S1961">
        <v>3</v>
      </c>
      <c r="T1961">
        <v>7</v>
      </c>
      <c r="U1961">
        <v>9</v>
      </c>
    </row>
    <row r="1962" spans="1:21">
      <c r="A1962">
        <v>2001</v>
      </c>
      <c r="B1962">
        <v>3</v>
      </c>
      <c r="C1962">
        <v>28</v>
      </c>
      <c r="D1962">
        <v>3</v>
      </c>
      <c r="E1962">
        <v>3</v>
      </c>
      <c r="F1962">
        <v>5</v>
      </c>
      <c r="G1962">
        <v>9</v>
      </c>
      <c r="O1962">
        <v>2001</v>
      </c>
      <c r="P1962">
        <v>3</v>
      </c>
      <c r="Q1962">
        <v>28</v>
      </c>
      <c r="R1962">
        <v>6</v>
      </c>
      <c r="S1962">
        <v>3</v>
      </c>
      <c r="T1962">
        <v>5</v>
      </c>
      <c r="U1962">
        <v>9</v>
      </c>
    </row>
    <row r="1963" spans="1:21">
      <c r="A1963">
        <v>2001</v>
      </c>
      <c r="B1963">
        <v>3</v>
      </c>
      <c r="C1963">
        <v>29</v>
      </c>
      <c r="D1963">
        <v>3</v>
      </c>
      <c r="E1963">
        <v>3</v>
      </c>
      <c r="F1963">
        <v>5</v>
      </c>
      <c r="G1963">
        <v>9</v>
      </c>
      <c r="O1963">
        <v>2001</v>
      </c>
      <c r="P1963">
        <v>3</v>
      </c>
      <c r="Q1963">
        <v>29</v>
      </c>
      <c r="R1963">
        <v>6</v>
      </c>
      <c r="S1963">
        <v>3</v>
      </c>
      <c r="T1963">
        <v>5</v>
      </c>
      <c r="U1963">
        <v>9</v>
      </c>
    </row>
    <row r="1964" spans="1:21">
      <c r="A1964">
        <v>2001</v>
      </c>
      <c r="B1964">
        <v>3</v>
      </c>
      <c r="C1964">
        <v>30</v>
      </c>
      <c r="D1964">
        <v>11</v>
      </c>
      <c r="E1964">
        <v>3</v>
      </c>
      <c r="F1964">
        <v>5</v>
      </c>
      <c r="G1964">
        <v>4</v>
      </c>
      <c r="O1964">
        <v>2001</v>
      </c>
      <c r="P1964">
        <v>3</v>
      </c>
      <c r="Q1964">
        <v>30</v>
      </c>
      <c r="R1964">
        <v>8</v>
      </c>
      <c r="S1964">
        <v>3</v>
      </c>
      <c r="T1964">
        <v>5</v>
      </c>
      <c r="U1964">
        <v>4</v>
      </c>
    </row>
    <row r="1965" spans="1:21">
      <c r="A1965">
        <v>2001</v>
      </c>
      <c r="B1965">
        <v>3</v>
      </c>
      <c r="C1965">
        <v>31</v>
      </c>
      <c r="D1965">
        <v>8</v>
      </c>
      <c r="E1965">
        <v>3</v>
      </c>
      <c r="F1965">
        <v>7</v>
      </c>
      <c r="G1965">
        <v>4</v>
      </c>
      <c r="O1965">
        <v>2001</v>
      </c>
      <c r="P1965">
        <v>3</v>
      </c>
      <c r="Q1965">
        <v>31</v>
      </c>
      <c r="R1965">
        <v>11</v>
      </c>
      <c r="S1965">
        <v>3</v>
      </c>
      <c r="T1965">
        <v>7</v>
      </c>
      <c r="U1965">
        <v>4</v>
      </c>
    </row>
    <row r="1966" spans="1:21">
      <c r="A1966">
        <v>2001</v>
      </c>
      <c r="B1966">
        <v>4</v>
      </c>
      <c r="C1966">
        <v>1</v>
      </c>
      <c r="D1966">
        <v>9</v>
      </c>
      <c r="E1966">
        <v>8</v>
      </c>
      <c r="F1966">
        <v>5</v>
      </c>
      <c r="G1966">
        <v>6</v>
      </c>
      <c r="O1966">
        <v>2001</v>
      </c>
      <c r="P1966">
        <v>4</v>
      </c>
      <c r="Q1966">
        <v>1</v>
      </c>
      <c r="R1966">
        <v>11</v>
      </c>
      <c r="S1966">
        <v>8</v>
      </c>
      <c r="T1966">
        <v>5</v>
      </c>
      <c r="U1966">
        <v>6</v>
      </c>
    </row>
    <row r="1967" spans="1:21">
      <c r="A1967">
        <v>2001</v>
      </c>
      <c r="B1967">
        <v>4</v>
      </c>
      <c r="C1967">
        <v>2</v>
      </c>
      <c r="D1967">
        <v>6</v>
      </c>
      <c r="E1967">
        <v>8</v>
      </c>
      <c r="F1967">
        <v>5</v>
      </c>
      <c r="G1967">
        <v>6</v>
      </c>
      <c r="O1967">
        <v>2001</v>
      </c>
      <c r="P1967">
        <v>4</v>
      </c>
      <c r="Q1967">
        <v>2</v>
      </c>
      <c r="R1967">
        <v>11</v>
      </c>
      <c r="S1967">
        <v>8</v>
      </c>
      <c r="T1967">
        <v>5</v>
      </c>
      <c r="U1967">
        <v>6</v>
      </c>
    </row>
    <row r="1968" spans="1:21">
      <c r="A1968">
        <v>2001</v>
      </c>
      <c r="B1968">
        <v>4</v>
      </c>
      <c r="C1968">
        <v>3</v>
      </c>
      <c r="D1968">
        <v>6</v>
      </c>
      <c r="E1968">
        <v>8</v>
      </c>
      <c r="F1968">
        <v>5</v>
      </c>
      <c r="G1968">
        <v>6</v>
      </c>
      <c r="O1968">
        <v>2001</v>
      </c>
      <c r="P1968">
        <v>4</v>
      </c>
      <c r="Q1968">
        <v>3</v>
      </c>
      <c r="R1968">
        <v>8</v>
      </c>
      <c r="S1968">
        <v>8</v>
      </c>
      <c r="T1968">
        <v>5</v>
      </c>
      <c r="U1968">
        <v>6</v>
      </c>
    </row>
    <row r="1969" spans="1:21">
      <c r="A1969">
        <v>2001</v>
      </c>
      <c r="B1969">
        <v>4</v>
      </c>
      <c r="C1969">
        <v>4</v>
      </c>
      <c r="D1969">
        <v>8</v>
      </c>
      <c r="E1969">
        <v>8</v>
      </c>
      <c r="F1969">
        <v>9</v>
      </c>
      <c r="G1969">
        <v>6</v>
      </c>
      <c r="O1969">
        <v>2001</v>
      </c>
      <c r="P1969">
        <v>4</v>
      </c>
      <c r="Q1969">
        <v>4</v>
      </c>
      <c r="R1969">
        <v>3</v>
      </c>
      <c r="S1969">
        <v>8</v>
      </c>
      <c r="T1969">
        <v>9</v>
      </c>
      <c r="U1969">
        <v>6</v>
      </c>
    </row>
    <row r="1970" spans="1:21">
      <c r="A1970">
        <v>2001</v>
      </c>
      <c r="B1970">
        <v>4</v>
      </c>
      <c r="C1970">
        <v>5</v>
      </c>
      <c r="D1970">
        <v>7</v>
      </c>
      <c r="E1970">
        <v>3</v>
      </c>
      <c r="F1970">
        <v>5</v>
      </c>
      <c r="G1970">
        <v>9</v>
      </c>
      <c r="O1970">
        <v>2001</v>
      </c>
      <c r="P1970">
        <v>4</v>
      </c>
      <c r="Q1970">
        <v>5</v>
      </c>
      <c r="R1970">
        <v>3</v>
      </c>
      <c r="S1970">
        <v>3</v>
      </c>
      <c r="T1970">
        <v>5</v>
      </c>
      <c r="U1970">
        <v>9</v>
      </c>
    </row>
    <row r="1971" spans="1:21">
      <c r="A1971">
        <v>2001</v>
      </c>
      <c r="B1971">
        <v>4</v>
      </c>
      <c r="C1971">
        <v>6</v>
      </c>
      <c r="D1971">
        <v>5</v>
      </c>
      <c r="E1971">
        <v>3</v>
      </c>
      <c r="F1971">
        <v>3</v>
      </c>
      <c r="G1971">
        <v>9</v>
      </c>
      <c r="O1971">
        <v>2001</v>
      </c>
      <c r="P1971">
        <v>4</v>
      </c>
      <c r="Q1971">
        <v>6</v>
      </c>
      <c r="R1971">
        <v>11</v>
      </c>
      <c r="S1971">
        <v>3</v>
      </c>
      <c r="T1971">
        <v>3</v>
      </c>
      <c r="U1971">
        <v>9</v>
      </c>
    </row>
    <row r="1972" spans="1:21">
      <c r="A1972">
        <v>2001</v>
      </c>
      <c r="B1972">
        <v>4</v>
      </c>
      <c r="C1972">
        <v>7</v>
      </c>
      <c r="D1972">
        <v>11</v>
      </c>
      <c r="E1972">
        <v>3</v>
      </c>
      <c r="F1972">
        <v>3</v>
      </c>
      <c r="G1972">
        <v>9</v>
      </c>
      <c r="O1972">
        <v>2001</v>
      </c>
      <c r="P1972">
        <v>4</v>
      </c>
      <c r="Q1972">
        <v>7</v>
      </c>
      <c r="R1972">
        <v>8</v>
      </c>
      <c r="S1972">
        <v>3</v>
      </c>
      <c r="T1972">
        <v>3</v>
      </c>
      <c r="U1972">
        <v>9</v>
      </c>
    </row>
    <row r="1973" spans="1:21">
      <c r="A1973">
        <v>2001</v>
      </c>
      <c r="B1973">
        <v>4</v>
      </c>
      <c r="C1973">
        <v>8</v>
      </c>
      <c r="D1973">
        <v>11</v>
      </c>
      <c r="E1973">
        <v>3</v>
      </c>
      <c r="F1973">
        <v>3</v>
      </c>
      <c r="G1973">
        <v>9</v>
      </c>
      <c r="O1973">
        <v>2001</v>
      </c>
      <c r="P1973">
        <v>4</v>
      </c>
      <c r="Q1973">
        <v>8</v>
      </c>
      <c r="R1973">
        <v>9</v>
      </c>
      <c r="S1973">
        <v>3</v>
      </c>
      <c r="T1973">
        <v>3</v>
      </c>
      <c r="U1973">
        <v>9</v>
      </c>
    </row>
    <row r="1974" spans="1:21">
      <c r="A1974">
        <v>2001</v>
      </c>
      <c r="B1974">
        <v>4</v>
      </c>
      <c r="C1974">
        <v>9</v>
      </c>
      <c r="D1974">
        <v>11</v>
      </c>
      <c r="E1974">
        <v>1</v>
      </c>
      <c r="F1974">
        <v>3</v>
      </c>
      <c r="G1974">
        <v>9</v>
      </c>
      <c r="O1974">
        <v>2001</v>
      </c>
      <c r="P1974">
        <v>4</v>
      </c>
      <c r="Q1974">
        <v>9</v>
      </c>
      <c r="R1974">
        <v>6</v>
      </c>
      <c r="S1974">
        <v>1</v>
      </c>
      <c r="T1974">
        <v>3</v>
      </c>
      <c r="U1974">
        <v>9</v>
      </c>
    </row>
    <row r="1975" spans="1:21">
      <c r="A1975">
        <v>2001</v>
      </c>
      <c r="B1975">
        <v>4</v>
      </c>
      <c r="C1975">
        <v>10</v>
      </c>
      <c r="D1975">
        <v>9</v>
      </c>
      <c r="E1975">
        <v>6</v>
      </c>
      <c r="F1975">
        <v>5</v>
      </c>
      <c r="G1975">
        <v>9</v>
      </c>
      <c r="O1975">
        <v>2001</v>
      </c>
      <c r="P1975">
        <v>4</v>
      </c>
      <c r="Q1975">
        <v>10</v>
      </c>
      <c r="R1975">
        <v>6</v>
      </c>
      <c r="S1975">
        <v>6</v>
      </c>
      <c r="T1975">
        <v>5</v>
      </c>
      <c r="U1975">
        <v>9</v>
      </c>
    </row>
    <row r="1976" spans="1:21">
      <c r="A1976">
        <v>2001</v>
      </c>
      <c r="B1976">
        <v>4</v>
      </c>
      <c r="C1976">
        <v>11</v>
      </c>
      <c r="D1976">
        <v>6</v>
      </c>
      <c r="E1976">
        <v>6</v>
      </c>
      <c r="F1976">
        <v>9</v>
      </c>
      <c r="G1976">
        <v>9</v>
      </c>
      <c r="O1976">
        <v>2001</v>
      </c>
      <c r="P1976">
        <v>4</v>
      </c>
      <c r="Q1976">
        <v>11</v>
      </c>
      <c r="R1976">
        <v>8</v>
      </c>
      <c r="S1976">
        <v>6</v>
      </c>
      <c r="T1976">
        <v>9</v>
      </c>
      <c r="U1976">
        <v>9</v>
      </c>
    </row>
    <row r="1977" spans="1:21">
      <c r="A1977">
        <v>2001</v>
      </c>
      <c r="B1977">
        <v>4</v>
      </c>
      <c r="C1977">
        <v>12</v>
      </c>
      <c r="D1977">
        <v>6</v>
      </c>
      <c r="E1977">
        <v>5</v>
      </c>
      <c r="F1977">
        <v>9</v>
      </c>
      <c r="G1977">
        <v>6</v>
      </c>
      <c r="O1977">
        <v>2001</v>
      </c>
      <c r="P1977">
        <v>4</v>
      </c>
      <c r="Q1977">
        <v>12</v>
      </c>
      <c r="R1977">
        <v>7</v>
      </c>
      <c r="S1977">
        <v>5</v>
      </c>
      <c r="T1977">
        <v>9</v>
      </c>
      <c r="U1977">
        <v>6</v>
      </c>
    </row>
    <row r="1978" spans="1:21">
      <c r="A1978">
        <v>2001</v>
      </c>
      <c r="B1978">
        <v>4</v>
      </c>
      <c r="C1978">
        <v>13</v>
      </c>
      <c r="D1978">
        <v>6</v>
      </c>
      <c r="E1978">
        <v>5</v>
      </c>
      <c r="F1978">
        <v>4</v>
      </c>
      <c r="G1978">
        <v>6</v>
      </c>
      <c r="O1978">
        <v>2001</v>
      </c>
      <c r="P1978">
        <v>4</v>
      </c>
      <c r="Q1978">
        <v>13</v>
      </c>
      <c r="R1978">
        <v>5</v>
      </c>
      <c r="S1978">
        <v>5</v>
      </c>
      <c r="T1978">
        <v>4</v>
      </c>
      <c r="U1978">
        <v>6</v>
      </c>
    </row>
    <row r="1979" spans="1:21">
      <c r="A1979">
        <v>2001</v>
      </c>
      <c r="B1979">
        <v>4</v>
      </c>
      <c r="C1979">
        <v>14</v>
      </c>
      <c r="D1979">
        <v>6</v>
      </c>
      <c r="E1979">
        <v>6</v>
      </c>
      <c r="F1979">
        <v>9</v>
      </c>
      <c r="G1979">
        <v>6</v>
      </c>
      <c r="O1979">
        <v>2001</v>
      </c>
      <c r="P1979">
        <v>4</v>
      </c>
      <c r="Q1979">
        <v>14</v>
      </c>
      <c r="R1979">
        <v>11</v>
      </c>
      <c r="S1979">
        <v>6</v>
      </c>
      <c r="T1979">
        <v>9</v>
      </c>
      <c r="U1979">
        <v>6</v>
      </c>
    </row>
    <row r="1980" spans="1:21">
      <c r="A1980">
        <v>2001</v>
      </c>
      <c r="B1980">
        <v>4</v>
      </c>
      <c r="C1980">
        <v>15</v>
      </c>
      <c r="D1980">
        <v>7</v>
      </c>
      <c r="E1980">
        <v>8</v>
      </c>
      <c r="F1980">
        <v>9</v>
      </c>
      <c r="G1980">
        <v>6</v>
      </c>
      <c r="O1980">
        <v>2001</v>
      </c>
      <c r="P1980">
        <v>4</v>
      </c>
      <c r="Q1980">
        <v>15</v>
      </c>
      <c r="R1980">
        <v>11</v>
      </c>
      <c r="S1980">
        <v>8</v>
      </c>
      <c r="T1980">
        <v>9</v>
      </c>
      <c r="U1980">
        <v>6</v>
      </c>
    </row>
    <row r="1981" spans="1:21">
      <c r="A1981">
        <v>2001</v>
      </c>
      <c r="B1981">
        <v>4</v>
      </c>
      <c r="C1981">
        <v>16</v>
      </c>
      <c r="D1981">
        <v>6</v>
      </c>
      <c r="E1981">
        <v>8</v>
      </c>
      <c r="F1981">
        <v>9</v>
      </c>
      <c r="G1981">
        <v>6</v>
      </c>
      <c r="O1981">
        <v>2001</v>
      </c>
      <c r="P1981">
        <v>4</v>
      </c>
      <c r="Q1981">
        <v>16</v>
      </c>
      <c r="R1981">
        <v>11</v>
      </c>
      <c r="S1981">
        <v>8</v>
      </c>
      <c r="T1981">
        <v>9</v>
      </c>
      <c r="U1981">
        <v>6</v>
      </c>
    </row>
    <row r="1982" spans="1:21">
      <c r="A1982">
        <v>2001</v>
      </c>
      <c r="B1982">
        <v>4</v>
      </c>
      <c r="C1982">
        <v>17</v>
      </c>
      <c r="D1982">
        <v>6</v>
      </c>
      <c r="E1982">
        <v>6</v>
      </c>
      <c r="F1982">
        <v>2</v>
      </c>
      <c r="G1982">
        <v>6</v>
      </c>
      <c r="O1982">
        <v>2001</v>
      </c>
      <c r="P1982">
        <v>4</v>
      </c>
      <c r="Q1982">
        <v>17</v>
      </c>
      <c r="R1982">
        <v>9</v>
      </c>
      <c r="S1982">
        <v>6</v>
      </c>
      <c r="T1982">
        <v>2</v>
      </c>
      <c r="U1982">
        <v>6</v>
      </c>
    </row>
    <row r="1983" spans="1:21">
      <c r="A1983">
        <v>2001</v>
      </c>
      <c r="B1983">
        <v>4</v>
      </c>
      <c r="C1983">
        <v>18</v>
      </c>
      <c r="D1983">
        <v>6</v>
      </c>
      <c r="E1983">
        <v>5</v>
      </c>
      <c r="F1983">
        <v>4</v>
      </c>
      <c r="G1983">
        <v>3</v>
      </c>
      <c r="O1983">
        <v>2001</v>
      </c>
      <c r="P1983">
        <v>4</v>
      </c>
      <c r="Q1983">
        <v>18</v>
      </c>
      <c r="R1983">
        <v>6</v>
      </c>
      <c r="S1983">
        <v>5</v>
      </c>
      <c r="T1983">
        <v>4</v>
      </c>
      <c r="U1983">
        <v>3</v>
      </c>
    </row>
    <row r="1984" spans="1:21">
      <c r="A1984">
        <v>2001</v>
      </c>
      <c r="B1984">
        <v>4</v>
      </c>
      <c r="C1984">
        <v>19</v>
      </c>
      <c r="D1984">
        <v>6</v>
      </c>
      <c r="E1984">
        <v>5</v>
      </c>
      <c r="F1984">
        <v>4</v>
      </c>
      <c r="G1984">
        <v>3</v>
      </c>
      <c r="O1984">
        <v>2001</v>
      </c>
      <c r="P1984">
        <v>4</v>
      </c>
      <c r="Q1984">
        <v>19</v>
      </c>
      <c r="R1984">
        <v>6</v>
      </c>
      <c r="S1984">
        <v>5</v>
      </c>
      <c r="T1984">
        <v>4</v>
      </c>
      <c r="U1984">
        <v>3</v>
      </c>
    </row>
    <row r="1985" spans="1:21">
      <c r="A1985">
        <v>2001</v>
      </c>
      <c r="B1985">
        <v>4</v>
      </c>
      <c r="C1985">
        <v>20</v>
      </c>
      <c r="D1985">
        <v>7</v>
      </c>
      <c r="E1985">
        <v>5</v>
      </c>
      <c r="F1985">
        <v>4</v>
      </c>
      <c r="G1985">
        <v>3</v>
      </c>
      <c r="O1985">
        <v>2001</v>
      </c>
      <c r="P1985">
        <v>4</v>
      </c>
      <c r="Q1985">
        <v>20</v>
      </c>
      <c r="R1985">
        <v>6</v>
      </c>
      <c r="S1985">
        <v>5</v>
      </c>
      <c r="T1985">
        <v>4</v>
      </c>
      <c r="U1985">
        <v>3</v>
      </c>
    </row>
    <row r="1986" spans="1:21">
      <c r="A1986">
        <v>2001</v>
      </c>
      <c r="B1986">
        <v>4</v>
      </c>
      <c r="C1986">
        <v>21</v>
      </c>
      <c r="D1986">
        <v>1</v>
      </c>
      <c r="E1986">
        <v>5</v>
      </c>
      <c r="F1986">
        <v>2</v>
      </c>
      <c r="G1986">
        <v>3</v>
      </c>
      <c r="O1986">
        <v>2001</v>
      </c>
      <c r="P1986">
        <v>4</v>
      </c>
      <c r="Q1986">
        <v>21</v>
      </c>
      <c r="R1986">
        <v>6</v>
      </c>
      <c r="S1986">
        <v>5</v>
      </c>
      <c r="T1986">
        <v>2</v>
      </c>
      <c r="U1986">
        <v>3</v>
      </c>
    </row>
    <row r="1987" spans="1:21">
      <c r="A1987">
        <v>2001</v>
      </c>
      <c r="B1987">
        <v>4</v>
      </c>
      <c r="C1987">
        <v>22</v>
      </c>
      <c r="D1987">
        <v>5</v>
      </c>
      <c r="E1987">
        <v>6</v>
      </c>
      <c r="F1987">
        <v>2</v>
      </c>
      <c r="G1987">
        <v>3</v>
      </c>
      <c r="O1987">
        <v>2001</v>
      </c>
      <c r="P1987">
        <v>4</v>
      </c>
      <c r="Q1987">
        <v>22</v>
      </c>
      <c r="R1987">
        <v>7</v>
      </c>
      <c r="S1987">
        <v>6</v>
      </c>
      <c r="T1987">
        <v>2</v>
      </c>
      <c r="U1987">
        <v>3</v>
      </c>
    </row>
    <row r="1988" spans="1:21">
      <c r="A1988">
        <v>2001</v>
      </c>
      <c r="B1988">
        <v>4</v>
      </c>
      <c r="C1988">
        <v>23</v>
      </c>
      <c r="D1988">
        <v>5</v>
      </c>
      <c r="E1988">
        <v>8</v>
      </c>
      <c r="F1988">
        <v>9</v>
      </c>
      <c r="G1988">
        <v>3</v>
      </c>
      <c r="O1988">
        <v>2001</v>
      </c>
      <c r="P1988">
        <v>4</v>
      </c>
      <c r="Q1988">
        <v>23</v>
      </c>
      <c r="R1988">
        <v>6</v>
      </c>
      <c r="S1988">
        <v>8</v>
      </c>
      <c r="T1988">
        <v>9</v>
      </c>
      <c r="U1988">
        <v>3</v>
      </c>
    </row>
    <row r="1989" spans="1:21">
      <c r="A1989">
        <v>2001</v>
      </c>
      <c r="B1989">
        <v>4</v>
      </c>
      <c r="C1989">
        <v>24</v>
      </c>
      <c r="D1989">
        <v>7</v>
      </c>
      <c r="E1989">
        <v>8</v>
      </c>
      <c r="F1989">
        <v>9</v>
      </c>
      <c r="G1989">
        <v>3</v>
      </c>
      <c r="O1989">
        <v>2001</v>
      </c>
      <c r="P1989">
        <v>4</v>
      </c>
      <c r="Q1989">
        <v>24</v>
      </c>
      <c r="R1989">
        <v>6</v>
      </c>
      <c r="S1989">
        <v>8</v>
      </c>
      <c r="T1989">
        <v>9</v>
      </c>
      <c r="U1989">
        <v>3</v>
      </c>
    </row>
    <row r="1990" spans="1:21">
      <c r="A1990">
        <v>2001</v>
      </c>
      <c r="B1990">
        <v>4</v>
      </c>
      <c r="C1990">
        <v>25</v>
      </c>
      <c r="D1990">
        <v>7</v>
      </c>
      <c r="E1990">
        <v>6</v>
      </c>
      <c r="F1990">
        <v>9</v>
      </c>
      <c r="G1990">
        <v>3</v>
      </c>
      <c r="O1990">
        <v>2001</v>
      </c>
      <c r="P1990">
        <v>4</v>
      </c>
      <c r="Q1990">
        <v>25</v>
      </c>
      <c r="R1990">
        <v>6</v>
      </c>
      <c r="S1990">
        <v>6</v>
      </c>
      <c r="T1990">
        <v>9</v>
      </c>
      <c r="U1990">
        <v>3</v>
      </c>
    </row>
    <row r="1991" spans="1:21">
      <c r="A1991">
        <v>2001</v>
      </c>
      <c r="B1991">
        <v>4</v>
      </c>
      <c r="C1991">
        <v>26</v>
      </c>
      <c r="D1991">
        <v>7</v>
      </c>
      <c r="E1991">
        <v>6</v>
      </c>
      <c r="F1991">
        <v>4</v>
      </c>
      <c r="G1991">
        <v>3</v>
      </c>
      <c r="O1991">
        <v>2001</v>
      </c>
      <c r="P1991">
        <v>4</v>
      </c>
      <c r="Q1991">
        <v>26</v>
      </c>
      <c r="R1991">
        <v>6</v>
      </c>
      <c r="S1991">
        <v>6</v>
      </c>
      <c r="T1991">
        <v>4</v>
      </c>
      <c r="U1991">
        <v>3</v>
      </c>
    </row>
    <row r="1992" spans="1:21">
      <c r="A1992">
        <v>2001</v>
      </c>
      <c r="B1992">
        <v>4</v>
      </c>
      <c r="C1992">
        <v>27</v>
      </c>
      <c r="D1992">
        <v>5</v>
      </c>
      <c r="E1992">
        <v>5</v>
      </c>
      <c r="F1992">
        <v>4</v>
      </c>
      <c r="G1992">
        <v>3</v>
      </c>
      <c r="O1992">
        <v>2001</v>
      </c>
      <c r="P1992">
        <v>4</v>
      </c>
      <c r="Q1992">
        <v>27</v>
      </c>
      <c r="R1992">
        <v>7</v>
      </c>
      <c r="S1992">
        <v>5</v>
      </c>
      <c r="T1992">
        <v>4</v>
      </c>
      <c r="U1992">
        <v>3</v>
      </c>
    </row>
    <row r="1993" spans="1:21">
      <c r="A1993">
        <v>2001</v>
      </c>
      <c r="B1993">
        <v>4</v>
      </c>
      <c r="C1993">
        <v>28</v>
      </c>
      <c r="D1993">
        <v>2</v>
      </c>
      <c r="E1993">
        <v>5</v>
      </c>
      <c r="F1993">
        <v>4</v>
      </c>
      <c r="G1993">
        <v>3</v>
      </c>
      <c r="O1993">
        <v>2001</v>
      </c>
      <c r="P1993">
        <v>4</v>
      </c>
      <c r="Q1993">
        <v>28</v>
      </c>
      <c r="R1993">
        <v>1</v>
      </c>
      <c r="S1993">
        <v>5</v>
      </c>
      <c r="T1993">
        <v>4</v>
      </c>
      <c r="U1993">
        <v>3</v>
      </c>
    </row>
    <row r="1994" spans="1:21">
      <c r="A1994">
        <v>2001</v>
      </c>
      <c r="B1994">
        <v>4</v>
      </c>
      <c r="C1994">
        <v>29</v>
      </c>
      <c r="D1994">
        <v>5</v>
      </c>
      <c r="E1994">
        <v>5</v>
      </c>
      <c r="F1994">
        <v>4</v>
      </c>
      <c r="G1994">
        <v>3</v>
      </c>
      <c r="O1994">
        <v>2001</v>
      </c>
      <c r="P1994">
        <v>4</v>
      </c>
      <c r="Q1994">
        <v>29</v>
      </c>
      <c r="R1994">
        <v>5</v>
      </c>
      <c r="S1994">
        <v>5</v>
      </c>
      <c r="T1994">
        <v>4</v>
      </c>
      <c r="U1994">
        <v>3</v>
      </c>
    </row>
    <row r="1995" spans="1:21">
      <c r="A1995">
        <v>2001</v>
      </c>
      <c r="B1995">
        <v>4</v>
      </c>
      <c r="C1995">
        <v>30</v>
      </c>
      <c r="D1995">
        <v>2</v>
      </c>
      <c r="E1995">
        <v>5</v>
      </c>
      <c r="F1995">
        <v>4</v>
      </c>
      <c r="G1995">
        <v>3</v>
      </c>
      <c r="O1995">
        <v>2001</v>
      </c>
      <c r="P1995">
        <v>4</v>
      </c>
      <c r="Q1995">
        <v>30</v>
      </c>
      <c r="R1995">
        <v>5</v>
      </c>
      <c r="S1995">
        <v>5</v>
      </c>
      <c r="T1995">
        <v>4</v>
      </c>
      <c r="U1995">
        <v>3</v>
      </c>
    </row>
    <row r="1996" spans="1:21">
      <c r="A1996">
        <v>2001</v>
      </c>
      <c r="B1996">
        <v>5</v>
      </c>
      <c r="C1996">
        <v>1</v>
      </c>
      <c r="D1996">
        <v>2</v>
      </c>
      <c r="E1996">
        <v>5</v>
      </c>
      <c r="F1996">
        <v>4</v>
      </c>
      <c r="G1996">
        <v>3</v>
      </c>
      <c r="O1996">
        <v>2001</v>
      </c>
      <c r="P1996">
        <v>5</v>
      </c>
      <c r="Q1996">
        <v>1</v>
      </c>
      <c r="R1996">
        <v>7</v>
      </c>
      <c r="S1996">
        <v>5</v>
      </c>
      <c r="T1996">
        <v>4</v>
      </c>
      <c r="U1996">
        <v>3</v>
      </c>
    </row>
    <row r="1997" spans="1:21">
      <c r="A1997">
        <v>2001</v>
      </c>
      <c r="B1997">
        <v>5</v>
      </c>
      <c r="C1997">
        <v>2</v>
      </c>
      <c r="D1997">
        <v>2</v>
      </c>
      <c r="E1997">
        <v>5</v>
      </c>
      <c r="F1997">
        <v>4</v>
      </c>
      <c r="G1997">
        <v>3</v>
      </c>
      <c r="O1997">
        <v>2001</v>
      </c>
      <c r="P1997">
        <v>5</v>
      </c>
      <c r="Q1997">
        <v>2</v>
      </c>
      <c r="R1997">
        <v>7</v>
      </c>
      <c r="S1997">
        <v>5</v>
      </c>
      <c r="T1997">
        <v>4</v>
      </c>
      <c r="U1997">
        <v>3</v>
      </c>
    </row>
    <row r="1998" spans="1:21">
      <c r="A1998">
        <v>2001</v>
      </c>
      <c r="B1998">
        <v>5</v>
      </c>
      <c r="C1998">
        <v>3</v>
      </c>
      <c r="D1998">
        <v>2</v>
      </c>
      <c r="E1998">
        <v>5</v>
      </c>
      <c r="F1998">
        <v>1</v>
      </c>
      <c r="G1998">
        <v>3</v>
      </c>
      <c r="O1998">
        <v>2001</v>
      </c>
      <c r="P1998">
        <v>5</v>
      </c>
      <c r="Q1998">
        <v>3</v>
      </c>
      <c r="R1998">
        <v>7</v>
      </c>
      <c r="S1998">
        <v>5</v>
      </c>
      <c r="T1998">
        <v>1</v>
      </c>
      <c r="U1998">
        <v>3</v>
      </c>
    </row>
    <row r="1999" spans="1:21">
      <c r="A1999">
        <v>2001</v>
      </c>
      <c r="B1999">
        <v>5</v>
      </c>
      <c r="C1999">
        <v>4</v>
      </c>
      <c r="D1999">
        <v>1</v>
      </c>
      <c r="E1999">
        <v>5</v>
      </c>
      <c r="F1999">
        <v>4</v>
      </c>
      <c r="G1999">
        <v>3</v>
      </c>
      <c r="O1999">
        <v>2001</v>
      </c>
      <c r="P1999">
        <v>5</v>
      </c>
      <c r="Q1999">
        <v>4</v>
      </c>
      <c r="R1999">
        <v>5</v>
      </c>
      <c r="S1999">
        <v>5</v>
      </c>
      <c r="T1999">
        <v>4</v>
      </c>
      <c r="U1999">
        <v>3</v>
      </c>
    </row>
    <row r="2000" spans="1:21">
      <c r="A2000">
        <v>2001</v>
      </c>
      <c r="B2000">
        <v>5</v>
      </c>
      <c r="C2000">
        <v>5</v>
      </c>
      <c r="D2000">
        <v>1</v>
      </c>
      <c r="E2000">
        <v>5</v>
      </c>
      <c r="F2000">
        <v>4</v>
      </c>
      <c r="G2000">
        <v>3</v>
      </c>
      <c r="O2000">
        <v>2001</v>
      </c>
      <c r="P2000">
        <v>5</v>
      </c>
      <c r="Q2000">
        <v>5</v>
      </c>
      <c r="R2000">
        <v>2</v>
      </c>
      <c r="S2000">
        <v>5</v>
      </c>
      <c r="T2000">
        <v>4</v>
      </c>
      <c r="U2000">
        <v>3</v>
      </c>
    </row>
    <row r="2001" spans="1:21">
      <c r="A2001">
        <v>2001</v>
      </c>
      <c r="B2001">
        <v>5</v>
      </c>
      <c r="C2001">
        <v>6</v>
      </c>
      <c r="D2001">
        <v>1</v>
      </c>
      <c r="E2001">
        <v>5</v>
      </c>
      <c r="F2001">
        <v>8</v>
      </c>
      <c r="G2001">
        <v>2</v>
      </c>
      <c r="O2001">
        <v>2001</v>
      </c>
      <c r="P2001">
        <v>5</v>
      </c>
      <c r="Q2001">
        <v>6</v>
      </c>
      <c r="R2001">
        <v>5</v>
      </c>
      <c r="S2001">
        <v>5</v>
      </c>
      <c r="T2001">
        <v>8</v>
      </c>
      <c r="U2001">
        <v>2</v>
      </c>
    </row>
    <row r="2002" spans="1:21">
      <c r="A2002">
        <v>2001</v>
      </c>
      <c r="B2002">
        <v>5</v>
      </c>
      <c r="C2002">
        <v>7</v>
      </c>
      <c r="D2002">
        <v>6</v>
      </c>
      <c r="E2002">
        <v>5</v>
      </c>
      <c r="F2002">
        <v>8</v>
      </c>
      <c r="G2002">
        <v>2</v>
      </c>
      <c r="O2002">
        <v>2001</v>
      </c>
      <c r="P2002">
        <v>5</v>
      </c>
      <c r="Q2002">
        <v>7</v>
      </c>
      <c r="R2002">
        <v>2</v>
      </c>
      <c r="S2002">
        <v>5</v>
      </c>
      <c r="T2002">
        <v>8</v>
      </c>
      <c r="U2002">
        <v>2</v>
      </c>
    </row>
    <row r="2003" spans="1:21">
      <c r="A2003">
        <v>2001</v>
      </c>
      <c r="B2003">
        <v>5</v>
      </c>
      <c r="C2003">
        <v>8</v>
      </c>
      <c r="D2003">
        <v>2</v>
      </c>
      <c r="E2003">
        <v>5</v>
      </c>
      <c r="F2003">
        <v>4</v>
      </c>
      <c r="G2003">
        <v>2</v>
      </c>
      <c r="O2003">
        <v>2001</v>
      </c>
      <c r="P2003">
        <v>5</v>
      </c>
      <c r="Q2003">
        <v>8</v>
      </c>
      <c r="R2003">
        <v>2</v>
      </c>
      <c r="S2003">
        <v>5</v>
      </c>
      <c r="T2003">
        <v>4</v>
      </c>
      <c r="U2003">
        <v>2</v>
      </c>
    </row>
    <row r="2004" spans="1:21">
      <c r="A2004">
        <v>2001</v>
      </c>
      <c r="B2004">
        <v>5</v>
      </c>
      <c r="C2004">
        <v>9</v>
      </c>
      <c r="D2004">
        <v>2</v>
      </c>
      <c r="E2004">
        <v>9</v>
      </c>
      <c r="F2004">
        <v>4</v>
      </c>
      <c r="G2004">
        <v>2</v>
      </c>
      <c r="O2004">
        <v>2001</v>
      </c>
      <c r="P2004">
        <v>5</v>
      </c>
      <c r="Q2004">
        <v>9</v>
      </c>
      <c r="R2004">
        <v>2</v>
      </c>
      <c r="S2004">
        <v>9</v>
      </c>
      <c r="T2004">
        <v>4</v>
      </c>
      <c r="U2004">
        <v>2</v>
      </c>
    </row>
    <row r="2005" spans="1:21">
      <c r="A2005">
        <v>2001</v>
      </c>
      <c r="B2005">
        <v>5</v>
      </c>
      <c r="C2005">
        <v>10</v>
      </c>
      <c r="D2005">
        <v>2</v>
      </c>
      <c r="E2005">
        <v>5</v>
      </c>
      <c r="F2005">
        <v>4</v>
      </c>
      <c r="G2005">
        <v>2</v>
      </c>
      <c r="O2005">
        <v>2001</v>
      </c>
      <c r="P2005">
        <v>5</v>
      </c>
      <c r="Q2005">
        <v>10</v>
      </c>
      <c r="R2005">
        <v>2</v>
      </c>
      <c r="S2005">
        <v>5</v>
      </c>
      <c r="T2005">
        <v>4</v>
      </c>
      <c r="U2005">
        <v>2</v>
      </c>
    </row>
    <row r="2006" spans="1:21">
      <c r="A2006">
        <v>2001</v>
      </c>
      <c r="B2006">
        <v>5</v>
      </c>
      <c r="C2006">
        <v>11</v>
      </c>
      <c r="D2006">
        <v>10</v>
      </c>
      <c r="E2006">
        <v>5</v>
      </c>
      <c r="F2006">
        <v>4</v>
      </c>
      <c r="G2006">
        <v>2</v>
      </c>
      <c r="O2006">
        <v>2001</v>
      </c>
      <c r="P2006">
        <v>5</v>
      </c>
      <c r="Q2006">
        <v>11</v>
      </c>
      <c r="R2006">
        <v>1</v>
      </c>
      <c r="S2006">
        <v>5</v>
      </c>
      <c r="T2006">
        <v>4</v>
      </c>
      <c r="U2006">
        <v>2</v>
      </c>
    </row>
    <row r="2007" spans="1:21">
      <c r="A2007">
        <v>2001</v>
      </c>
      <c r="B2007">
        <v>5</v>
      </c>
      <c r="C2007">
        <v>12</v>
      </c>
      <c r="D2007">
        <v>10</v>
      </c>
      <c r="E2007">
        <v>5</v>
      </c>
      <c r="F2007">
        <v>4</v>
      </c>
      <c r="G2007">
        <v>2</v>
      </c>
      <c r="O2007">
        <v>2001</v>
      </c>
      <c r="P2007">
        <v>5</v>
      </c>
      <c r="Q2007">
        <v>12</v>
      </c>
      <c r="R2007">
        <v>1</v>
      </c>
      <c r="S2007">
        <v>5</v>
      </c>
      <c r="T2007">
        <v>4</v>
      </c>
      <c r="U2007">
        <v>2</v>
      </c>
    </row>
    <row r="2008" spans="1:21">
      <c r="A2008">
        <v>2001</v>
      </c>
      <c r="B2008">
        <v>5</v>
      </c>
      <c r="C2008">
        <v>13</v>
      </c>
      <c r="D2008">
        <v>2</v>
      </c>
      <c r="E2008">
        <v>9</v>
      </c>
      <c r="F2008">
        <v>4</v>
      </c>
      <c r="G2008">
        <v>2</v>
      </c>
      <c r="O2008">
        <v>2001</v>
      </c>
      <c r="P2008">
        <v>5</v>
      </c>
      <c r="Q2008">
        <v>13</v>
      </c>
      <c r="R2008">
        <v>1</v>
      </c>
      <c r="S2008">
        <v>9</v>
      </c>
      <c r="T2008">
        <v>4</v>
      </c>
      <c r="U2008">
        <v>2</v>
      </c>
    </row>
    <row r="2009" spans="1:21">
      <c r="A2009">
        <v>2001</v>
      </c>
      <c r="B2009">
        <v>5</v>
      </c>
      <c r="C2009">
        <v>14</v>
      </c>
      <c r="D2009">
        <v>1</v>
      </c>
      <c r="E2009">
        <v>9</v>
      </c>
      <c r="F2009">
        <v>4</v>
      </c>
      <c r="G2009">
        <v>2</v>
      </c>
      <c r="O2009">
        <v>2001</v>
      </c>
      <c r="P2009">
        <v>5</v>
      </c>
      <c r="Q2009">
        <v>14</v>
      </c>
      <c r="R2009">
        <v>6</v>
      </c>
      <c r="S2009">
        <v>9</v>
      </c>
      <c r="T2009">
        <v>4</v>
      </c>
      <c r="U2009">
        <v>2</v>
      </c>
    </row>
    <row r="2010" spans="1:21">
      <c r="A2010">
        <v>2001</v>
      </c>
      <c r="B2010">
        <v>5</v>
      </c>
      <c r="C2010">
        <v>15</v>
      </c>
      <c r="D2010">
        <v>2</v>
      </c>
      <c r="E2010">
        <v>9</v>
      </c>
      <c r="F2010">
        <v>8</v>
      </c>
      <c r="G2010">
        <v>1</v>
      </c>
      <c r="O2010">
        <v>2001</v>
      </c>
      <c r="P2010">
        <v>5</v>
      </c>
      <c r="Q2010">
        <v>15</v>
      </c>
      <c r="R2010">
        <v>2</v>
      </c>
      <c r="S2010">
        <v>9</v>
      </c>
      <c r="T2010">
        <v>8</v>
      </c>
      <c r="U2010">
        <v>1</v>
      </c>
    </row>
    <row r="2011" spans="1:21">
      <c r="A2011">
        <v>2001</v>
      </c>
      <c r="B2011">
        <v>5</v>
      </c>
      <c r="C2011">
        <v>16</v>
      </c>
      <c r="D2011">
        <v>5</v>
      </c>
      <c r="E2011">
        <v>9</v>
      </c>
      <c r="F2011">
        <v>8</v>
      </c>
      <c r="G2011">
        <v>1</v>
      </c>
      <c r="O2011">
        <v>2001</v>
      </c>
      <c r="P2011">
        <v>5</v>
      </c>
      <c r="Q2011">
        <v>16</v>
      </c>
      <c r="R2011">
        <v>2</v>
      </c>
      <c r="S2011">
        <v>9</v>
      </c>
      <c r="T2011">
        <v>8</v>
      </c>
      <c r="U2011">
        <v>1</v>
      </c>
    </row>
    <row r="2012" spans="1:21">
      <c r="A2012">
        <v>2001</v>
      </c>
      <c r="B2012">
        <v>5</v>
      </c>
      <c r="C2012">
        <v>17</v>
      </c>
      <c r="D2012">
        <v>2</v>
      </c>
      <c r="E2012">
        <v>9</v>
      </c>
      <c r="F2012">
        <v>8</v>
      </c>
      <c r="G2012">
        <v>1</v>
      </c>
      <c r="O2012">
        <v>2001</v>
      </c>
      <c r="P2012">
        <v>5</v>
      </c>
      <c r="Q2012">
        <v>17</v>
      </c>
      <c r="R2012">
        <v>2</v>
      </c>
      <c r="S2012">
        <v>9</v>
      </c>
      <c r="T2012">
        <v>8</v>
      </c>
      <c r="U2012">
        <v>1</v>
      </c>
    </row>
    <row r="2013" spans="1:21">
      <c r="A2013">
        <v>2001</v>
      </c>
      <c r="B2013">
        <v>5</v>
      </c>
      <c r="C2013">
        <v>18</v>
      </c>
      <c r="D2013">
        <v>2</v>
      </c>
      <c r="E2013">
        <v>9</v>
      </c>
      <c r="F2013">
        <v>8</v>
      </c>
      <c r="G2013">
        <v>1</v>
      </c>
      <c r="O2013">
        <v>2001</v>
      </c>
      <c r="P2013">
        <v>5</v>
      </c>
      <c r="Q2013">
        <v>18</v>
      </c>
      <c r="R2013">
        <v>10</v>
      </c>
      <c r="S2013">
        <v>9</v>
      </c>
      <c r="T2013">
        <v>8</v>
      </c>
      <c r="U2013">
        <v>1</v>
      </c>
    </row>
    <row r="2014" spans="1:21">
      <c r="A2014">
        <v>2001</v>
      </c>
      <c r="B2014">
        <v>5</v>
      </c>
      <c r="C2014">
        <v>19</v>
      </c>
      <c r="D2014">
        <v>2</v>
      </c>
      <c r="E2014">
        <v>9</v>
      </c>
      <c r="F2014">
        <v>8</v>
      </c>
      <c r="G2014">
        <v>1</v>
      </c>
      <c r="O2014">
        <v>2001</v>
      </c>
      <c r="P2014">
        <v>5</v>
      </c>
      <c r="Q2014">
        <v>19</v>
      </c>
      <c r="R2014">
        <v>10</v>
      </c>
      <c r="S2014">
        <v>9</v>
      </c>
      <c r="T2014">
        <v>8</v>
      </c>
      <c r="U2014">
        <v>1</v>
      </c>
    </row>
    <row r="2015" spans="1:21">
      <c r="A2015">
        <v>2001</v>
      </c>
      <c r="B2015">
        <v>5</v>
      </c>
      <c r="C2015">
        <v>20</v>
      </c>
      <c r="D2015">
        <v>2</v>
      </c>
      <c r="E2015">
        <v>9</v>
      </c>
      <c r="F2015">
        <v>8</v>
      </c>
      <c r="G2015">
        <v>1</v>
      </c>
      <c r="O2015">
        <v>2001</v>
      </c>
      <c r="P2015">
        <v>5</v>
      </c>
      <c r="Q2015">
        <v>20</v>
      </c>
      <c r="R2015">
        <v>2</v>
      </c>
      <c r="S2015">
        <v>9</v>
      </c>
      <c r="T2015">
        <v>8</v>
      </c>
      <c r="U2015">
        <v>1</v>
      </c>
    </row>
    <row r="2016" spans="1:21">
      <c r="A2016">
        <v>2001</v>
      </c>
      <c r="B2016">
        <v>5</v>
      </c>
      <c r="C2016">
        <v>21</v>
      </c>
      <c r="D2016">
        <v>6</v>
      </c>
      <c r="E2016">
        <v>9</v>
      </c>
      <c r="F2016">
        <v>8</v>
      </c>
      <c r="G2016">
        <v>1</v>
      </c>
      <c r="O2016">
        <v>2001</v>
      </c>
      <c r="P2016">
        <v>5</v>
      </c>
      <c r="Q2016">
        <v>21</v>
      </c>
      <c r="R2016">
        <v>1</v>
      </c>
      <c r="S2016">
        <v>9</v>
      </c>
      <c r="T2016">
        <v>8</v>
      </c>
      <c r="U2016">
        <v>1</v>
      </c>
    </row>
    <row r="2017" spans="1:21">
      <c r="A2017">
        <v>2001</v>
      </c>
      <c r="B2017">
        <v>5</v>
      </c>
      <c r="C2017">
        <v>22</v>
      </c>
      <c r="D2017">
        <v>6</v>
      </c>
      <c r="E2017">
        <v>9</v>
      </c>
      <c r="F2017">
        <v>4</v>
      </c>
      <c r="G2017">
        <v>1</v>
      </c>
      <c r="O2017">
        <v>2001</v>
      </c>
      <c r="P2017">
        <v>5</v>
      </c>
      <c r="Q2017">
        <v>22</v>
      </c>
      <c r="R2017">
        <v>2</v>
      </c>
      <c r="S2017">
        <v>9</v>
      </c>
      <c r="T2017">
        <v>4</v>
      </c>
      <c r="U2017">
        <v>1</v>
      </c>
    </row>
    <row r="2018" spans="1:21">
      <c r="A2018">
        <v>2001</v>
      </c>
      <c r="B2018">
        <v>5</v>
      </c>
      <c r="C2018">
        <v>23</v>
      </c>
      <c r="D2018">
        <v>2</v>
      </c>
      <c r="E2018">
        <v>9</v>
      </c>
      <c r="F2018">
        <v>4</v>
      </c>
      <c r="G2018">
        <v>1</v>
      </c>
      <c r="O2018">
        <v>2001</v>
      </c>
      <c r="P2018">
        <v>5</v>
      </c>
      <c r="Q2018">
        <v>23</v>
      </c>
      <c r="R2018">
        <v>5</v>
      </c>
      <c r="S2018">
        <v>9</v>
      </c>
      <c r="T2018">
        <v>4</v>
      </c>
      <c r="U2018">
        <v>1</v>
      </c>
    </row>
    <row r="2019" spans="1:21">
      <c r="A2019">
        <v>2001</v>
      </c>
      <c r="B2019">
        <v>5</v>
      </c>
      <c r="C2019">
        <v>24</v>
      </c>
      <c r="D2019">
        <v>2</v>
      </c>
      <c r="E2019">
        <v>9</v>
      </c>
      <c r="F2019">
        <v>8</v>
      </c>
      <c r="G2019">
        <v>1</v>
      </c>
      <c r="O2019">
        <v>2001</v>
      </c>
      <c r="P2019">
        <v>5</v>
      </c>
      <c r="Q2019">
        <v>24</v>
      </c>
      <c r="R2019">
        <v>2</v>
      </c>
      <c r="S2019">
        <v>9</v>
      </c>
      <c r="T2019">
        <v>8</v>
      </c>
      <c r="U2019">
        <v>1</v>
      </c>
    </row>
    <row r="2020" spans="1:21">
      <c r="A2020">
        <v>2001</v>
      </c>
      <c r="B2020">
        <v>5</v>
      </c>
      <c r="C2020">
        <v>25</v>
      </c>
      <c r="D2020">
        <v>2</v>
      </c>
      <c r="E2020">
        <v>9</v>
      </c>
      <c r="F2020">
        <v>8</v>
      </c>
      <c r="G2020">
        <v>1</v>
      </c>
      <c r="O2020">
        <v>2001</v>
      </c>
      <c r="P2020">
        <v>5</v>
      </c>
      <c r="Q2020">
        <v>25</v>
      </c>
      <c r="R2020">
        <v>2</v>
      </c>
      <c r="S2020">
        <v>9</v>
      </c>
      <c r="T2020">
        <v>8</v>
      </c>
      <c r="U2020">
        <v>1</v>
      </c>
    </row>
    <row r="2021" spans="1:21">
      <c r="A2021">
        <v>2001</v>
      </c>
      <c r="B2021">
        <v>5</v>
      </c>
      <c r="C2021">
        <v>26</v>
      </c>
      <c r="D2021">
        <v>2</v>
      </c>
      <c r="E2021">
        <v>9</v>
      </c>
      <c r="F2021">
        <v>8</v>
      </c>
      <c r="G2021">
        <v>1</v>
      </c>
      <c r="O2021">
        <v>2001</v>
      </c>
      <c r="P2021">
        <v>5</v>
      </c>
      <c r="Q2021">
        <v>26</v>
      </c>
      <c r="R2021">
        <v>2</v>
      </c>
      <c r="S2021">
        <v>9</v>
      </c>
      <c r="T2021">
        <v>8</v>
      </c>
      <c r="U2021">
        <v>1</v>
      </c>
    </row>
    <row r="2022" spans="1:21">
      <c r="A2022">
        <v>2001</v>
      </c>
      <c r="B2022">
        <v>5</v>
      </c>
      <c r="C2022">
        <v>27</v>
      </c>
      <c r="D2022">
        <v>2</v>
      </c>
      <c r="E2022">
        <v>9</v>
      </c>
      <c r="F2022">
        <v>8</v>
      </c>
      <c r="G2022">
        <v>5</v>
      </c>
      <c r="O2022">
        <v>2001</v>
      </c>
      <c r="P2022">
        <v>5</v>
      </c>
      <c r="Q2022">
        <v>27</v>
      </c>
      <c r="R2022">
        <v>2</v>
      </c>
      <c r="S2022">
        <v>9</v>
      </c>
      <c r="T2022">
        <v>8</v>
      </c>
      <c r="U2022">
        <v>5</v>
      </c>
    </row>
    <row r="2023" spans="1:21">
      <c r="A2023">
        <v>2001</v>
      </c>
      <c r="B2023">
        <v>5</v>
      </c>
      <c r="C2023">
        <v>28</v>
      </c>
      <c r="D2023">
        <v>2</v>
      </c>
      <c r="E2023">
        <v>9</v>
      </c>
      <c r="F2023">
        <v>8</v>
      </c>
      <c r="G2023">
        <v>5</v>
      </c>
      <c r="O2023">
        <v>2001</v>
      </c>
      <c r="P2023">
        <v>5</v>
      </c>
      <c r="Q2023">
        <v>28</v>
      </c>
      <c r="R2023">
        <v>6</v>
      </c>
      <c r="S2023">
        <v>9</v>
      </c>
      <c r="T2023">
        <v>8</v>
      </c>
      <c r="U2023">
        <v>5</v>
      </c>
    </row>
    <row r="2024" spans="1:21">
      <c r="A2024">
        <v>2001</v>
      </c>
      <c r="B2024">
        <v>5</v>
      </c>
      <c r="C2024">
        <v>29</v>
      </c>
      <c r="D2024">
        <v>2</v>
      </c>
      <c r="E2024">
        <v>9</v>
      </c>
      <c r="F2024">
        <v>8</v>
      </c>
      <c r="G2024">
        <v>5</v>
      </c>
      <c r="O2024">
        <v>2001</v>
      </c>
      <c r="P2024">
        <v>5</v>
      </c>
      <c r="Q2024">
        <v>29</v>
      </c>
      <c r="R2024">
        <v>6</v>
      </c>
      <c r="S2024">
        <v>9</v>
      </c>
      <c r="T2024">
        <v>8</v>
      </c>
      <c r="U2024">
        <v>5</v>
      </c>
    </row>
    <row r="2025" spans="1:21">
      <c r="A2025">
        <v>2001</v>
      </c>
      <c r="B2025">
        <v>5</v>
      </c>
      <c r="C2025">
        <v>30</v>
      </c>
      <c r="D2025">
        <v>2</v>
      </c>
      <c r="E2025">
        <v>9</v>
      </c>
      <c r="F2025">
        <v>8</v>
      </c>
      <c r="G2025">
        <v>5</v>
      </c>
      <c r="O2025">
        <v>2001</v>
      </c>
      <c r="P2025">
        <v>5</v>
      </c>
      <c r="Q2025">
        <v>30</v>
      </c>
      <c r="R2025">
        <v>2</v>
      </c>
      <c r="S2025">
        <v>9</v>
      </c>
      <c r="T2025">
        <v>8</v>
      </c>
      <c r="U2025">
        <v>5</v>
      </c>
    </row>
    <row r="2026" spans="1:21">
      <c r="A2026">
        <v>2001</v>
      </c>
      <c r="B2026">
        <v>5</v>
      </c>
      <c r="C2026">
        <v>31</v>
      </c>
      <c r="D2026">
        <v>2</v>
      </c>
      <c r="E2026">
        <v>9</v>
      </c>
      <c r="F2026">
        <v>8</v>
      </c>
      <c r="G2026">
        <v>5</v>
      </c>
      <c r="O2026">
        <v>2001</v>
      </c>
      <c r="P2026">
        <v>5</v>
      </c>
      <c r="Q2026">
        <v>31</v>
      </c>
      <c r="R2026">
        <v>2</v>
      </c>
      <c r="S2026">
        <v>9</v>
      </c>
      <c r="T2026">
        <v>8</v>
      </c>
      <c r="U2026">
        <v>5</v>
      </c>
    </row>
    <row r="2027" spans="1:21">
      <c r="A2027">
        <v>2002</v>
      </c>
      <c r="B2027">
        <v>3</v>
      </c>
      <c r="C2027">
        <v>1</v>
      </c>
      <c r="D2027">
        <v>3</v>
      </c>
      <c r="E2027">
        <v>3</v>
      </c>
      <c r="F2027">
        <v>7</v>
      </c>
      <c r="G2027">
        <v>8</v>
      </c>
      <c r="O2027">
        <v>2002</v>
      </c>
      <c r="P2027">
        <v>3</v>
      </c>
      <c r="Q2027">
        <v>1</v>
      </c>
      <c r="S2027">
        <v>3</v>
      </c>
      <c r="T2027">
        <v>7</v>
      </c>
      <c r="U2027">
        <v>8</v>
      </c>
    </row>
    <row r="2028" spans="1:21">
      <c r="A2028">
        <v>2002</v>
      </c>
      <c r="B2028">
        <v>3</v>
      </c>
      <c r="C2028">
        <v>2</v>
      </c>
      <c r="D2028">
        <v>9</v>
      </c>
      <c r="E2028">
        <v>3</v>
      </c>
      <c r="F2028">
        <v>5</v>
      </c>
      <c r="G2028">
        <v>8</v>
      </c>
      <c r="O2028">
        <v>2002</v>
      </c>
      <c r="P2028">
        <v>3</v>
      </c>
      <c r="Q2028">
        <v>2</v>
      </c>
      <c r="S2028">
        <v>3</v>
      </c>
      <c r="T2028">
        <v>5</v>
      </c>
      <c r="U2028">
        <v>8</v>
      </c>
    </row>
    <row r="2029" spans="1:21">
      <c r="A2029">
        <v>2002</v>
      </c>
      <c r="B2029">
        <v>3</v>
      </c>
      <c r="C2029">
        <v>3</v>
      </c>
      <c r="D2029">
        <v>11</v>
      </c>
      <c r="E2029">
        <v>2</v>
      </c>
      <c r="F2029">
        <v>5</v>
      </c>
      <c r="G2029">
        <v>8</v>
      </c>
      <c r="O2029">
        <v>2002</v>
      </c>
      <c r="P2029">
        <v>3</v>
      </c>
      <c r="Q2029">
        <v>3</v>
      </c>
      <c r="S2029">
        <v>2</v>
      </c>
      <c r="T2029">
        <v>5</v>
      </c>
      <c r="U2029">
        <v>8</v>
      </c>
    </row>
    <row r="2030" spans="1:21">
      <c r="A2030">
        <v>2002</v>
      </c>
      <c r="B2030">
        <v>3</v>
      </c>
      <c r="C2030">
        <v>4</v>
      </c>
      <c r="D2030">
        <v>11</v>
      </c>
      <c r="E2030">
        <v>2</v>
      </c>
      <c r="F2030">
        <v>6</v>
      </c>
      <c r="G2030">
        <v>8</v>
      </c>
      <c r="O2030">
        <v>2002</v>
      </c>
      <c r="P2030">
        <v>3</v>
      </c>
      <c r="Q2030">
        <v>4</v>
      </c>
      <c r="S2030">
        <v>2</v>
      </c>
      <c r="T2030">
        <v>6</v>
      </c>
      <c r="U2030">
        <v>8</v>
      </c>
    </row>
    <row r="2031" spans="1:21">
      <c r="A2031">
        <v>2002</v>
      </c>
      <c r="B2031">
        <v>3</v>
      </c>
      <c r="C2031">
        <v>5</v>
      </c>
      <c r="D2031">
        <v>11</v>
      </c>
      <c r="E2031">
        <v>4</v>
      </c>
      <c r="F2031">
        <v>6</v>
      </c>
      <c r="G2031">
        <v>8</v>
      </c>
      <c r="O2031">
        <v>2002</v>
      </c>
      <c r="P2031">
        <v>3</v>
      </c>
      <c r="Q2031">
        <v>5</v>
      </c>
      <c r="S2031">
        <v>4</v>
      </c>
      <c r="T2031">
        <v>6</v>
      </c>
      <c r="U2031">
        <v>8</v>
      </c>
    </row>
    <row r="2032" spans="1:21">
      <c r="A2032">
        <v>2002</v>
      </c>
      <c r="B2032">
        <v>3</v>
      </c>
      <c r="C2032">
        <v>6</v>
      </c>
      <c r="D2032">
        <v>9</v>
      </c>
      <c r="E2032">
        <v>2</v>
      </c>
      <c r="F2032">
        <v>6</v>
      </c>
      <c r="G2032">
        <v>7</v>
      </c>
      <c r="O2032">
        <v>2002</v>
      </c>
      <c r="P2032">
        <v>3</v>
      </c>
      <c r="Q2032">
        <v>6</v>
      </c>
      <c r="S2032">
        <v>2</v>
      </c>
      <c r="T2032">
        <v>6</v>
      </c>
      <c r="U2032">
        <v>7</v>
      </c>
    </row>
    <row r="2033" spans="1:21">
      <c r="A2033">
        <v>2002</v>
      </c>
      <c r="B2033">
        <v>3</v>
      </c>
      <c r="C2033">
        <v>7</v>
      </c>
      <c r="D2033">
        <v>9</v>
      </c>
      <c r="E2033">
        <v>2</v>
      </c>
      <c r="F2033">
        <v>6</v>
      </c>
      <c r="G2033">
        <v>7</v>
      </c>
      <c r="O2033">
        <v>2002</v>
      </c>
      <c r="P2033">
        <v>3</v>
      </c>
      <c r="Q2033">
        <v>7</v>
      </c>
      <c r="S2033">
        <v>2</v>
      </c>
      <c r="T2033">
        <v>6</v>
      </c>
      <c r="U2033">
        <v>7</v>
      </c>
    </row>
    <row r="2034" spans="1:21">
      <c r="A2034">
        <v>2002</v>
      </c>
      <c r="B2034">
        <v>3</v>
      </c>
      <c r="C2034">
        <v>8</v>
      </c>
      <c r="D2034">
        <v>8</v>
      </c>
      <c r="E2034">
        <v>2</v>
      </c>
      <c r="F2034">
        <v>3</v>
      </c>
      <c r="G2034">
        <v>7</v>
      </c>
      <c r="O2034">
        <v>2002</v>
      </c>
      <c r="P2034">
        <v>3</v>
      </c>
      <c r="Q2034">
        <v>8</v>
      </c>
      <c r="R2034">
        <v>3</v>
      </c>
      <c r="S2034">
        <v>2</v>
      </c>
      <c r="T2034">
        <v>3</v>
      </c>
      <c r="U2034">
        <v>7</v>
      </c>
    </row>
    <row r="2035" spans="1:21">
      <c r="A2035">
        <v>2002</v>
      </c>
      <c r="B2035">
        <v>3</v>
      </c>
      <c r="C2035">
        <v>9</v>
      </c>
      <c r="D2035">
        <v>3</v>
      </c>
      <c r="E2035">
        <v>7</v>
      </c>
      <c r="F2035">
        <v>6</v>
      </c>
      <c r="G2035">
        <v>7</v>
      </c>
      <c r="O2035">
        <v>2002</v>
      </c>
      <c r="P2035">
        <v>3</v>
      </c>
      <c r="Q2035">
        <v>9</v>
      </c>
      <c r="R2035">
        <v>9</v>
      </c>
      <c r="S2035">
        <v>7</v>
      </c>
      <c r="T2035">
        <v>6</v>
      </c>
      <c r="U2035">
        <v>7</v>
      </c>
    </row>
    <row r="2036" spans="1:21">
      <c r="A2036">
        <v>2002</v>
      </c>
      <c r="B2036">
        <v>3</v>
      </c>
      <c r="C2036">
        <v>10</v>
      </c>
      <c r="D2036">
        <v>11</v>
      </c>
      <c r="E2036">
        <v>4</v>
      </c>
      <c r="F2036">
        <v>6</v>
      </c>
      <c r="G2036">
        <v>7</v>
      </c>
      <c r="O2036">
        <v>2002</v>
      </c>
      <c r="P2036">
        <v>3</v>
      </c>
      <c r="Q2036">
        <v>10</v>
      </c>
      <c r="R2036">
        <v>11</v>
      </c>
      <c r="S2036">
        <v>4</v>
      </c>
      <c r="T2036">
        <v>6</v>
      </c>
      <c r="U2036">
        <v>7</v>
      </c>
    </row>
    <row r="2037" spans="1:21">
      <c r="A2037">
        <v>2002</v>
      </c>
      <c r="B2037">
        <v>3</v>
      </c>
      <c r="C2037">
        <v>11</v>
      </c>
      <c r="D2037">
        <v>9</v>
      </c>
      <c r="E2037">
        <v>4</v>
      </c>
      <c r="F2037">
        <v>6</v>
      </c>
      <c r="G2037">
        <v>7</v>
      </c>
      <c r="O2037">
        <v>2002</v>
      </c>
      <c r="P2037">
        <v>3</v>
      </c>
      <c r="Q2037">
        <v>11</v>
      </c>
      <c r="R2037">
        <v>11</v>
      </c>
      <c r="S2037">
        <v>4</v>
      </c>
      <c r="T2037">
        <v>6</v>
      </c>
      <c r="U2037">
        <v>7</v>
      </c>
    </row>
    <row r="2038" spans="1:21">
      <c r="A2038">
        <v>2002</v>
      </c>
      <c r="B2038">
        <v>3</v>
      </c>
      <c r="C2038">
        <v>12</v>
      </c>
      <c r="D2038">
        <v>9</v>
      </c>
      <c r="E2038">
        <v>4</v>
      </c>
      <c r="F2038">
        <v>6</v>
      </c>
      <c r="G2038">
        <v>7</v>
      </c>
      <c r="O2038">
        <v>2002</v>
      </c>
      <c r="P2038">
        <v>3</v>
      </c>
      <c r="Q2038">
        <v>12</v>
      </c>
      <c r="R2038">
        <v>11</v>
      </c>
      <c r="S2038">
        <v>4</v>
      </c>
      <c r="T2038">
        <v>6</v>
      </c>
      <c r="U2038">
        <v>7</v>
      </c>
    </row>
    <row r="2039" spans="1:21">
      <c r="A2039">
        <v>2002</v>
      </c>
      <c r="B2039">
        <v>3</v>
      </c>
      <c r="C2039">
        <v>13</v>
      </c>
      <c r="D2039">
        <v>9</v>
      </c>
      <c r="E2039">
        <v>4</v>
      </c>
      <c r="F2039">
        <v>6</v>
      </c>
      <c r="G2039">
        <v>7</v>
      </c>
      <c r="O2039">
        <v>2002</v>
      </c>
      <c r="P2039">
        <v>3</v>
      </c>
      <c r="Q2039">
        <v>13</v>
      </c>
      <c r="R2039">
        <v>9</v>
      </c>
      <c r="S2039">
        <v>4</v>
      </c>
      <c r="T2039">
        <v>6</v>
      </c>
      <c r="U2039">
        <v>7</v>
      </c>
    </row>
    <row r="2040" spans="1:21">
      <c r="A2040">
        <v>2002</v>
      </c>
      <c r="B2040">
        <v>3</v>
      </c>
      <c r="C2040">
        <v>14</v>
      </c>
      <c r="D2040">
        <v>8</v>
      </c>
      <c r="E2040">
        <v>4</v>
      </c>
      <c r="F2040">
        <v>6</v>
      </c>
      <c r="G2040">
        <v>7</v>
      </c>
      <c r="O2040">
        <v>2002</v>
      </c>
      <c r="P2040">
        <v>3</v>
      </c>
      <c r="Q2040">
        <v>14</v>
      </c>
      <c r="R2040">
        <v>9</v>
      </c>
      <c r="S2040">
        <v>4</v>
      </c>
      <c r="T2040">
        <v>6</v>
      </c>
      <c r="U2040">
        <v>7</v>
      </c>
    </row>
    <row r="2041" spans="1:21">
      <c r="A2041">
        <v>2002</v>
      </c>
      <c r="B2041">
        <v>3</v>
      </c>
      <c r="C2041">
        <v>15</v>
      </c>
      <c r="D2041">
        <v>8</v>
      </c>
      <c r="E2041">
        <v>2</v>
      </c>
      <c r="F2041">
        <v>6</v>
      </c>
      <c r="G2041">
        <v>7</v>
      </c>
      <c r="O2041">
        <v>2002</v>
      </c>
      <c r="P2041">
        <v>3</v>
      </c>
      <c r="Q2041">
        <v>15</v>
      </c>
      <c r="R2041">
        <v>8</v>
      </c>
      <c r="S2041">
        <v>2</v>
      </c>
      <c r="T2041">
        <v>6</v>
      </c>
      <c r="U2041">
        <v>7</v>
      </c>
    </row>
    <row r="2042" spans="1:21">
      <c r="A2042">
        <v>2002</v>
      </c>
      <c r="B2042">
        <v>3</v>
      </c>
      <c r="C2042">
        <v>16</v>
      </c>
      <c r="D2042">
        <v>8</v>
      </c>
      <c r="E2042">
        <v>3</v>
      </c>
      <c r="F2042">
        <v>6</v>
      </c>
      <c r="G2042">
        <v>7</v>
      </c>
      <c r="O2042">
        <v>2002</v>
      </c>
      <c r="P2042">
        <v>3</v>
      </c>
      <c r="Q2042">
        <v>16</v>
      </c>
      <c r="R2042">
        <v>3</v>
      </c>
      <c r="S2042">
        <v>3</v>
      </c>
      <c r="T2042">
        <v>6</v>
      </c>
      <c r="U2042">
        <v>7</v>
      </c>
    </row>
    <row r="2043" spans="1:21">
      <c r="A2043">
        <v>2002</v>
      </c>
      <c r="B2043">
        <v>3</v>
      </c>
      <c r="C2043">
        <v>17</v>
      </c>
      <c r="D2043">
        <v>6</v>
      </c>
      <c r="E2043">
        <v>8</v>
      </c>
      <c r="F2043">
        <v>5</v>
      </c>
      <c r="G2043">
        <v>7</v>
      </c>
      <c r="O2043">
        <v>2002</v>
      </c>
      <c r="P2043">
        <v>3</v>
      </c>
      <c r="Q2043">
        <v>17</v>
      </c>
      <c r="R2043">
        <v>11</v>
      </c>
      <c r="S2043">
        <v>8</v>
      </c>
      <c r="T2043">
        <v>5</v>
      </c>
      <c r="U2043">
        <v>7</v>
      </c>
    </row>
    <row r="2044" spans="1:21">
      <c r="A2044">
        <v>2002</v>
      </c>
      <c r="B2044">
        <v>3</v>
      </c>
      <c r="C2044">
        <v>18</v>
      </c>
      <c r="D2044">
        <v>3</v>
      </c>
      <c r="E2044">
        <v>1</v>
      </c>
      <c r="F2044">
        <v>9</v>
      </c>
      <c r="G2044">
        <v>7</v>
      </c>
      <c r="O2044">
        <v>2002</v>
      </c>
      <c r="P2044">
        <v>3</v>
      </c>
      <c r="Q2044">
        <v>18</v>
      </c>
      <c r="R2044">
        <v>9</v>
      </c>
      <c r="S2044">
        <v>1</v>
      </c>
      <c r="T2044">
        <v>9</v>
      </c>
      <c r="U2044">
        <v>7</v>
      </c>
    </row>
    <row r="2045" spans="1:21">
      <c r="A2045">
        <v>2002</v>
      </c>
      <c r="B2045">
        <v>3</v>
      </c>
      <c r="C2045">
        <v>19</v>
      </c>
      <c r="D2045">
        <v>3</v>
      </c>
      <c r="E2045">
        <v>3</v>
      </c>
      <c r="F2045">
        <v>7</v>
      </c>
      <c r="G2045">
        <v>7</v>
      </c>
      <c r="O2045">
        <v>2002</v>
      </c>
      <c r="P2045">
        <v>3</v>
      </c>
      <c r="Q2045">
        <v>19</v>
      </c>
      <c r="R2045">
        <v>9</v>
      </c>
      <c r="S2045">
        <v>3</v>
      </c>
      <c r="T2045">
        <v>7</v>
      </c>
      <c r="U2045">
        <v>7</v>
      </c>
    </row>
    <row r="2046" spans="1:21">
      <c r="A2046">
        <v>2002</v>
      </c>
      <c r="B2046">
        <v>3</v>
      </c>
      <c r="C2046">
        <v>20</v>
      </c>
      <c r="D2046">
        <v>7</v>
      </c>
      <c r="E2046">
        <v>3</v>
      </c>
      <c r="F2046">
        <v>5</v>
      </c>
      <c r="G2046">
        <v>4</v>
      </c>
      <c r="O2046">
        <v>2002</v>
      </c>
      <c r="P2046">
        <v>3</v>
      </c>
      <c r="Q2046">
        <v>20</v>
      </c>
      <c r="R2046">
        <v>9</v>
      </c>
      <c r="S2046">
        <v>3</v>
      </c>
      <c r="T2046">
        <v>5</v>
      </c>
      <c r="U2046">
        <v>4</v>
      </c>
    </row>
    <row r="2047" spans="1:21">
      <c r="A2047">
        <v>2002</v>
      </c>
      <c r="B2047">
        <v>3</v>
      </c>
      <c r="C2047">
        <v>21</v>
      </c>
      <c r="D2047">
        <v>9</v>
      </c>
      <c r="E2047">
        <v>1</v>
      </c>
      <c r="F2047">
        <v>5</v>
      </c>
      <c r="G2047">
        <v>4</v>
      </c>
      <c r="O2047">
        <v>2002</v>
      </c>
      <c r="P2047">
        <v>3</v>
      </c>
      <c r="Q2047">
        <v>21</v>
      </c>
      <c r="R2047">
        <v>8</v>
      </c>
      <c r="S2047">
        <v>1</v>
      </c>
      <c r="T2047">
        <v>5</v>
      </c>
      <c r="U2047">
        <v>4</v>
      </c>
    </row>
    <row r="2048" spans="1:21">
      <c r="A2048">
        <v>2002</v>
      </c>
      <c r="B2048">
        <v>3</v>
      </c>
      <c r="C2048">
        <v>22</v>
      </c>
      <c r="D2048">
        <v>6</v>
      </c>
      <c r="E2048">
        <v>1</v>
      </c>
      <c r="F2048">
        <v>5</v>
      </c>
      <c r="G2048">
        <v>4</v>
      </c>
      <c r="O2048">
        <v>2002</v>
      </c>
      <c r="P2048">
        <v>3</v>
      </c>
      <c r="Q2048">
        <v>22</v>
      </c>
      <c r="R2048">
        <v>8</v>
      </c>
      <c r="S2048">
        <v>1</v>
      </c>
      <c r="T2048">
        <v>5</v>
      </c>
      <c r="U2048">
        <v>4</v>
      </c>
    </row>
    <row r="2049" spans="1:21">
      <c r="A2049">
        <v>2002</v>
      </c>
      <c r="B2049">
        <v>3</v>
      </c>
      <c r="C2049">
        <v>23</v>
      </c>
      <c r="D2049">
        <v>8</v>
      </c>
      <c r="E2049">
        <v>1</v>
      </c>
      <c r="F2049">
        <v>5</v>
      </c>
      <c r="G2049">
        <v>4</v>
      </c>
      <c r="O2049">
        <v>2002</v>
      </c>
      <c r="P2049">
        <v>3</v>
      </c>
      <c r="Q2049">
        <v>23</v>
      </c>
      <c r="R2049">
        <v>8</v>
      </c>
      <c r="S2049">
        <v>1</v>
      </c>
      <c r="T2049">
        <v>5</v>
      </c>
      <c r="U2049">
        <v>4</v>
      </c>
    </row>
    <row r="2050" spans="1:21">
      <c r="A2050">
        <v>2002</v>
      </c>
      <c r="B2050">
        <v>3</v>
      </c>
      <c r="C2050">
        <v>24</v>
      </c>
      <c r="D2050">
        <v>6</v>
      </c>
      <c r="E2050">
        <v>1</v>
      </c>
      <c r="F2050">
        <v>5</v>
      </c>
      <c r="G2050">
        <v>4</v>
      </c>
      <c r="O2050">
        <v>2002</v>
      </c>
      <c r="P2050">
        <v>3</v>
      </c>
      <c r="Q2050">
        <v>24</v>
      </c>
      <c r="R2050">
        <v>6</v>
      </c>
      <c r="S2050">
        <v>1</v>
      </c>
      <c r="T2050">
        <v>5</v>
      </c>
      <c r="U2050">
        <v>4</v>
      </c>
    </row>
    <row r="2051" spans="1:21">
      <c r="A2051">
        <v>2002</v>
      </c>
      <c r="B2051">
        <v>3</v>
      </c>
      <c r="C2051">
        <v>25</v>
      </c>
      <c r="D2051">
        <v>8</v>
      </c>
      <c r="E2051">
        <v>8</v>
      </c>
      <c r="F2051">
        <v>5</v>
      </c>
      <c r="G2051">
        <v>4</v>
      </c>
      <c r="O2051">
        <v>2002</v>
      </c>
      <c r="P2051">
        <v>3</v>
      </c>
      <c r="Q2051">
        <v>25</v>
      </c>
      <c r="R2051">
        <v>3</v>
      </c>
      <c r="S2051">
        <v>8</v>
      </c>
      <c r="T2051">
        <v>5</v>
      </c>
      <c r="U2051">
        <v>4</v>
      </c>
    </row>
    <row r="2052" spans="1:21">
      <c r="A2052">
        <v>2002</v>
      </c>
      <c r="B2052">
        <v>3</v>
      </c>
      <c r="C2052">
        <v>26</v>
      </c>
      <c r="D2052">
        <v>8</v>
      </c>
      <c r="E2052">
        <v>6</v>
      </c>
      <c r="F2052">
        <v>5</v>
      </c>
      <c r="G2052">
        <v>4</v>
      </c>
      <c r="O2052">
        <v>2002</v>
      </c>
      <c r="P2052">
        <v>3</v>
      </c>
      <c r="Q2052">
        <v>26</v>
      </c>
      <c r="R2052">
        <v>3</v>
      </c>
      <c r="S2052">
        <v>6</v>
      </c>
      <c r="T2052">
        <v>5</v>
      </c>
      <c r="U2052">
        <v>4</v>
      </c>
    </row>
    <row r="2053" spans="1:21">
      <c r="A2053">
        <v>2002</v>
      </c>
      <c r="B2053">
        <v>3</v>
      </c>
      <c r="C2053">
        <v>27</v>
      </c>
      <c r="D2053">
        <v>8</v>
      </c>
      <c r="E2053">
        <v>6</v>
      </c>
      <c r="F2053">
        <v>2</v>
      </c>
      <c r="G2053">
        <v>4</v>
      </c>
      <c r="O2053">
        <v>2002</v>
      </c>
      <c r="P2053">
        <v>3</v>
      </c>
      <c r="Q2053">
        <v>27</v>
      </c>
      <c r="R2053">
        <v>7</v>
      </c>
      <c r="S2053">
        <v>6</v>
      </c>
      <c r="T2053">
        <v>2</v>
      </c>
      <c r="U2053">
        <v>4</v>
      </c>
    </row>
    <row r="2054" spans="1:21">
      <c r="A2054">
        <v>2002</v>
      </c>
      <c r="B2054">
        <v>3</v>
      </c>
      <c r="C2054">
        <v>28</v>
      </c>
      <c r="D2054">
        <v>8</v>
      </c>
      <c r="E2054">
        <v>1</v>
      </c>
      <c r="F2054">
        <v>9</v>
      </c>
      <c r="G2054">
        <v>4</v>
      </c>
      <c r="O2054">
        <v>2002</v>
      </c>
      <c r="P2054">
        <v>3</v>
      </c>
      <c r="Q2054">
        <v>28</v>
      </c>
      <c r="R2054">
        <v>9</v>
      </c>
      <c r="S2054">
        <v>1</v>
      </c>
      <c r="T2054">
        <v>9</v>
      </c>
      <c r="U2054">
        <v>4</v>
      </c>
    </row>
    <row r="2055" spans="1:21">
      <c r="A2055">
        <v>2002</v>
      </c>
      <c r="B2055">
        <v>3</v>
      </c>
      <c r="C2055">
        <v>29</v>
      </c>
      <c r="D2055">
        <v>8</v>
      </c>
      <c r="E2055">
        <v>1</v>
      </c>
      <c r="F2055">
        <v>9</v>
      </c>
      <c r="G2055">
        <v>4</v>
      </c>
      <c r="O2055">
        <v>2002</v>
      </c>
      <c r="P2055">
        <v>3</v>
      </c>
      <c r="Q2055">
        <v>29</v>
      </c>
      <c r="R2055">
        <v>6</v>
      </c>
      <c r="S2055">
        <v>1</v>
      </c>
      <c r="T2055">
        <v>9</v>
      </c>
      <c r="U2055">
        <v>4</v>
      </c>
    </row>
    <row r="2056" spans="1:21">
      <c r="A2056">
        <v>2002</v>
      </c>
      <c r="B2056">
        <v>3</v>
      </c>
      <c r="C2056">
        <v>30</v>
      </c>
      <c r="D2056">
        <v>9</v>
      </c>
      <c r="E2056">
        <v>1</v>
      </c>
      <c r="F2056">
        <v>9</v>
      </c>
      <c r="G2056">
        <v>4</v>
      </c>
      <c r="O2056">
        <v>2002</v>
      </c>
      <c r="P2056">
        <v>3</v>
      </c>
      <c r="Q2056">
        <v>30</v>
      </c>
      <c r="R2056">
        <v>8</v>
      </c>
      <c r="S2056">
        <v>1</v>
      </c>
      <c r="T2056">
        <v>9</v>
      </c>
      <c r="U2056">
        <v>4</v>
      </c>
    </row>
    <row r="2057" spans="1:21">
      <c r="A2057">
        <v>2002</v>
      </c>
      <c r="B2057">
        <v>3</v>
      </c>
      <c r="C2057">
        <v>31</v>
      </c>
      <c r="D2057">
        <v>9</v>
      </c>
      <c r="E2057">
        <v>1</v>
      </c>
      <c r="F2057">
        <v>9</v>
      </c>
      <c r="G2057">
        <v>4</v>
      </c>
      <c r="O2057">
        <v>2002</v>
      </c>
      <c r="P2057">
        <v>3</v>
      </c>
      <c r="Q2057">
        <v>31</v>
      </c>
      <c r="R2057">
        <v>6</v>
      </c>
      <c r="S2057">
        <v>1</v>
      </c>
      <c r="T2057">
        <v>9</v>
      </c>
      <c r="U2057">
        <v>4</v>
      </c>
    </row>
    <row r="2058" spans="1:21">
      <c r="A2058">
        <v>2002</v>
      </c>
      <c r="B2058">
        <v>4</v>
      </c>
      <c r="C2058">
        <v>1</v>
      </c>
      <c r="D2058">
        <v>9</v>
      </c>
      <c r="E2058">
        <v>8</v>
      </c>
      <c r="F2058">
        <v>7</v>
      </c>
      <c r="G2058">
        <v>6</v>
      </c>
      <c r="O2058">
        <v>2002</v>
      </c>
      <c r="P2058">
        <v>4</v>
      </c>
      <c r="Q2058">
        <v>1</v>
      </c>
      <c r="R2058">
        <v>8</v>
      </c>
      <c r="S2058">
        <v>8</v>
      </c>
      <c r="T2058">
        <v>7</v>
      </c>
      <c r="U2058">
        <v>6</v>
      </c>
    </row>
    <row r="2059" spans="1:21">
      <c r="A2059">
        <v>2002</v>
      </c>
      <c r="B2059">
        <v>4</v>
      </c>
      <c r="C2059">
        <v>2</v>
      </c>
      <c r="D2059">
        <v>3</v>
      </c>
      <c r="E2059">
        <v>8</v>
      </c>
      <c r="F2059">
        <v>7</v>
      </c>
      <c r="G2059">
        <v>6</v>
      </c>
      <c r="O2059">
        <v>2002</v>
      </c>
      <c r="P2059">
        <v>4</v>
      </c>
      <c r="Q2059">
        <v>2</v>
      </c>
      <c r="R2059">
        <v>8</v>
      </c>
      <c r="S2059">
        <v>8</v>
      </c>
      <c r="T2059">
        <v>7</v>
      </c>
      <c r="U2059">
        <v>6</v>
      </c>
    </row>
    <row r="2060" spans="1:21">
      <c r="A2060">
        <v>2002</v>
      </c>
      <c r="B2060">
        <v>4</v>
      </c>
      <c r="C2060">
        <v>3</v>
      </c>
      <c r="D2060">
        <v>3</v>
      </c>
      <c r="E2060">
        <v>1</v>
      </c>
      <c r="F2060">
        <v>9</v>
      </c>
      <c r="G2060">
        <v>6</v>
      </c>
      <c r="O2060">
        <v>2002</v>
      </c>
      <c r="P2060">
        <v>4</v>
      </c>
      <c r="Q2060">
        <v>3</v>
      </c>
      <c r="R2060">
        <v>8</v>
      </c>
      <c r="S2060">
        <v>1</v>
      </c>
      <c r="T2060">
        <v>9</v>
      </c>
      <c r="U2060">
        <v>6</v>
      </c>
    </row>
    <row r="2061" spans="1:21">
      <c r="A2061">
        <v>2002</v>
      </c>
      <c r="B2061">
        <v>4</v>
      </c>
      <c r="C2061">
        <v>4</v>
      </c>
      <c r="D2061">
        <v>3</v>
      </c>
      <c r="E2061">
        <v>6</v>
      </c>
      <c r="F2061">
        <v>9</v>
      </c>
      <c r="G2061">
        <v>6</v>
      </c>
      <c r="O2061">
        <v>2002</v>
      </c>
      <c r="P2061">
        <v>4</v>
      </c>
      <c r="Q2061">
        <v>4</v>
      </c>
      <c r="R2061">
        <v>8</v>
      </c>
      <c r="S2061">
        <v>6</v>
      </c>
      <c r="T2061">
        <v>9</v>
      </c>
      <c r="U2061">
        <v>6</v>
      </c>
    </row>
    <row r="2062" spans="1:21">
      <c r="A2062">
        <v>2002</v>
      </c>
      <c r="B2062">
        <v>4</v>
      </c>
      <c r="C2062">
        <v>5</v>
      </c>
      <c r="D2062">
        <v>3</v>
      </c>
      <c r="E2062">
        <v>6</v>
      </c>
      <c r="F2062">
        <v>9</v>
      </c>
      <c r="G2062">
        <v>6</v>
      </c>
      <c r="O2062">
        <v>2002</v>
      </c>
      <c r="P2062">
        <v>4</v>
      </c>
      <c r="Q2062">
        <v>5</v>
      </c>
      <c r="R2062">
        <v>8</v>
      </c>
      <c r="S2062">
        <v>6</v>
      </c>
      <c r="T2062">
        <v>9</v>
      </c>
      <c r="U2062">
        <v>6</v>
      </c>
    </row>
    <row r="2063" spans="1:21">
      <c r="A2063">
        <v>2002</v>
      </c>
      <c r="B2063">
        <v>4</v>
      </c>
      <c r="C2063">
        <v>6</v>
      </c>
      <c r="D2063">
        <v>3</v>
      </c>
      <c r="E2063">
        <v>8</v>
      </c>
      <c r="F2063">
        <v>9</v>
      </c>
      <c r="G2063">
        <v>6</v>
      </c>
      <c r="O2063">
        <v>2002</v>
      </c>
      <c r="P2063">
        <v>4</v>
      </c>
      <c r="Q2063">
        <v>6</v>
      </c>
      <c r="R2063">
        <v>9</v>
      </c>
      <c r="S2063">
        <v>8</v>
      </c>
      <c r="T2063">
        <v>9</v>
      </c>
      <c r="U2063">
        <v>6</v>
      </c>
    </row>
    <row r="2064" spans="1:21">
      <c r="A2064">
        <v>2002</v>
      </c>
      <c r="B2064">
        <v>4</v>
      </c>
      <c r="C2064">
        <v>7</v>
      </c>
      <c r="D2064">
        <v>6</v>
      </c>
      <c r="E2064">
        <v>8</v>
      </c>
      <c r="F2064">
        <v>9</v>
      </c>
      <c r="G2064">
        <v>6</v>
      </c>
      <c r="O2064">
        <v>2002</v>
      </c>
      <c r="P2064">
        <v>4</v>
      </c>
      <c r="Q2064">
        <v>7</v>
      </c>
      <c r="R2064">
        <v>9</v>
      </c>
      <c r="S2064">
        <v>8</v>
      </c>
      <c r="T2064">
        <v>9</v>
      </c>
      <c r="U2064">
        <v>6</v>
      </c>
    </row>
    <row r="2065" spans="1:21">
      <c r="A2065">
        <v>2002</v>
      </c>
      <c r="B2065">
        <v>4</v>
      </c>
      <c r="C2065">
        <v>8</v>
      </c>
      <c r="D2065">
        <v>6</v>
      </c>
      <c r="E2065">
        <v>8</v>
      </c>
      <c r="F2065">
        <v>9</v>
      </c>
      <c r="G2065">
        <v>6</v>
      </c>
      <c r="O2065">
        <v>2002</v>
      </c>
      <c r="P2065">
        <v>4</v>
      </c>
      <c r="Q2065">
        <v>8</v>
      </c>
      <c r="R2065">
        <v>9</v>
      </c>
      <c r="S2065">
        <v>8</v>
      </c>
      <c r="T2065">
        <v>9</v>
      </c>
      <c r="U2065">
        <v>6</v>
      </c>
    </row>
    <row r="2066" spans="1:21">
      <c r="A2066">
        <v>2002</v>
      </c>
      <c r="B2066">
        <v>4</v>
      </c>
      <c r="C2066">
        <v>9</v>
      </c>
      <c r="D2066">
        <v>6</v>
      </c>
      <c r="E2066">
        <v>8</v>
      </c>
      <c r="F2066">
        <v>9</v>
      </c>
      <c r="G2066">
        <v>6</v>
      </c>
      <c r="O2066">
        <v>2002</v>
      </c>
      <c r="P2066">
        <v>4</v>
      </c>
      <c r="Q2066">
        <v>9</v>
      </c>
      <c r="R2066">
        <v>3</v>
      </c>
      <c r="S2066">
        <v>8</v>
      </c>
      <c r="T2066">
        <v>9</v>
      </c>
      <c r="U2066">
        <v>6</v>
      </c>
    </row>
    <row r="2067" spans="1:21">
      <c r="A2067">
        <v>2002</v>
      </c>
      <c r="B2067">
        <v>4</v>
      </c>
      <c r="C2067">
        <v>10</v>
      </c>
      <c r="D2067">
        <v>3</v>
      </c>
      <c r="E2067">
        <v>8</v>
      </c>
      <c r="F2067">
        <v>9</v>
      </c>
      <c r="G2067">
        <v>6</v>
      </c>
      <c r="O2067">
        <v>2002</v>
      </c>
      <c r="P2067">
        <v>4</v>
      </c>
      <c r="Q2067">
        <v>10</v>
      </c>
      <c r="R2067">
        <v>3</v>
      </c>
      <c r="S2067">
        <v>8</v>
      </c>
      <c r="T2067">
        <v>9</v>
      </c>
      <c r="U2067">
        <v>6</v>
      </c>
    </row>
    <row r="2068" spans="1:21">
      <c r="A2068">
        <v>2002</v>
      </c>
      <c r="B2068">
        <v>4</v>
      </c>
      <c r="C2068">
        <v>11</v>
      </c>
      <c r="D2068">
        <v>4</v>
      </c>
      <c r="E2068">
        <v>1</v>
      </c>
      <c r="F2068">
        <v>9</v>
      </c>
      <c r="G2068">
        <v>6</v>
      </c>
      <c r="O2068">
        <v>2002</v>
      </c>
      <c r="P2068">
        <v>4</v>
      </c>
      <c r="Q2068">
        <v>11</v>
      </c>
      <c r="R2068">
        <v>3</v>
      </c>
      <c r="S2068">
        <v>1</v>
      </c>
      <c r="T2068">
        <v>9</v>
      </c>
      <c r="U2068">
        <v>6</v>
      </c>
    </row>
    <row r="2069" spans="1:21">
      <c r="A2069">
        <v>2002</v>
      </c>
      <c r="B2069">
        <v>4</v>
      </c>
      <c r="C2069">
        <v>12</v>
      </c>
      <c r="D2069">
        <v>11</v>
      </c>
      <c r="E2069">
        <v>1</v>
      </c>
      <c r="F2069">
        <v>9</v>
      </c>
      <c r="G2069">
        <v>6</v>
      </c>
      <c r="O2069">
        <v>2002</v>
      </c>
      <c r="P2069">
        <v>4</v>
      </c>
      <c r="Q2069">
        <v>12</v>
      </c>
      <c r="R2069">
        <v>3</v>
      </c>
      <c r="S2069">
        <v>1</v>
      </c>
      <c r="T2069">
        <v>9</v>
      </c>
      <c r="U2069">
        <v>6</v>
      </c>
    </row>
    <row r="2070" spans="1:21">
      <c r="A2070">
        <v>2002</v>
      </c>
      <c r="B2070">
        <v>4</v>
      </c>
      <c r="C2070">
        <v>13</v>
      </c>
      <c r="D2070">
        <v>1</v>
      </c>
      <c r="E2070">
        <v>1</v>
      </c>
      <c r="F2070">
        <v>9</v>
      </c>
      <c r="G2070">
        <v>6</v>
      </c>
      <c r="O2070">
        <v>2002</v>
      </c>
      <c r="P2070">
        <v>4</v>
      </c>
      <c r="Q2070">
        <v>13</v>
      </c>
      <c r="R2070">
        <v>3</v>
      </c>
      <c r="S2070">
        <v>1</v>
      </c>
      <c r="T2070">
        <v>9</v>
      </c>
      <c r="U2070">
        <v>6</v>
      </c>
    </row>
    <row r="2071" spans="1:21">
      <c r="A2071">
        <v>2002</v>
      </c>
      <c r="B2071">
        <v>4</v>
      </c>
      <c r="C2071">
        <v>14</v>
      </c>
      <c r="D2071">
        <v>1</v>
      </c>
      <c r="E2071">
        <v>3</v>
      </c>
      <c r="F2071">
        <v>9</v>
      </c>
      <c r="G2071">
        <v>6</v>
      </c>
      <c r="O2071">
        <v>2002</v>
      </c>
      <c r="P2071">
        <v>4</v>
      </c>
      <c r="Q2071">
        <v>14</v>
      </c>
      <c r="R2071">
        <v>6</v>
      </c>
      <c r="S2071">
        <v>3</v>
      </c>
      <c r="T2071">
        <v>9</v>
      </c>
      <c r="U2071">
        <v>6</v>
      </c>
    </row>
    <row r="2072" spans="1:21">
      <c r="A2072">
        <v>2002</v>
      </c>
      <c r="B2072">
        <v>4</v>
      </c>
      <c r="C2072">
        <v>15</v>
      </c>
      <c r="D2072">
        <v>7</v>
      </c>
      <c r="E2072">
        <v>3</v>
      </c>
      <c r="F2072">
        <v>5</v>
      </c>
      <c r="G2072">
        <v>6</v>
      </c>
      <c r="O2072">
        <v>2002</v>
      </c>
      <c r="P2072">
        <v>4</v>
      </c>
      <c r="Q2072">
        <v>15</v>
      </c>
      <c r="R2072">
        <v>6</v>
      </c>
      <c r="S2072">
        <v>3</v>
      </c>
      <c r="T2072">
        <v>5</v>
      </c>
      <c r="U2072">
        <v>6</v>
      </c>
    </row>
    <row r="2073" spans="1:21">
      <c r="A2073">
        <v>2002</v>
      </c>
      <c r="B2073">
        <v>4</v>
      </c>
      <c r="C2073">
        <v>16</v>
      </c>
      <c r="D2073">
        <v>7</v>
      </c>
      <c r="E2073">
        <v>8</v>
      </c>
      <c r="F2073">
        <v>5</v>
      </c>
      <c r="G2073">
        <v>6</v>
      </c>
      <c r="O2073">
        <v>2002</v>
      </c>
      <c r="P2073">
        <v>4</v>
      </c>
      <c r="Q2073">
        <v>16</v>
      </c>
      <c r="R2073">
        <v>6</v>
      </c>
      <c r="S2073">
        <v>8</v>
      </c>
      <c r="T2073">
        <v>5</v>
      </c>
      <c r="U2073">
        <v>6</v>
      </c>
    </row>
    <row r="2074" spans="1:21">
      <c r="A2074">
        <v>2002</v>
      </c>
      <c r="B2074">
        <v>4</v>
      </c>
      <c r="C2074">
        <v>17</v>
      </c>
      <c r="D2074">
        <v>7</v>
      </c>
      <c r="E2074">
        <v>8</v>
      </c>
      <c r="F2074">
        <v>9</v>
      </c>
      <c r="G2074">
        <v>6</v>
      </c>
      <c r="O2074">
        <v>2002</v>
      </c>
      <c r="P2074">
        <v>4</v>
      </c>
      <c r="Q2074">
        <v>17</v>
      </c>
      <c r="R2074">
        <v>3</v>
      </c>
      <c r="S2074">
        <v>8</v>
      </c>
      <c r="T2074">
        <v>9</v>
      </c>
      <c r="U2074">
        <v>6</v>
      </c>
    </row>
    <row r="2075" spans="1:21">
      <c r="A2075">
        <v>2002</v>
      </c>
      <c r="B2075">
        <v>4</v>
      </c>
      <c r="C2075">
        <v>18</v>
      </c>
      <c r="D2075">
        <v>7</v>
      </c>
      <c r="E2075">
        <v>8</v>
      </c>
      <c r="F2075">
        <v>2</v>
      </c>
      <c r="G2075">
        <v>6</v>
      </c>
      <c r="O2075">
        <v>2002</v>
      </c>
      <c r="P2075">
        <v>4</v>
      </c>
      <c r="Q2075">
        <v>18</v>
      </c>
      <c r="R2075">
        <v>4</v>
      </c>
      <c r="S2075">
        <v>8</v>
      </c>
      <c r="T2075">
        <v>2</v>
      </c>
      <c r="U2075">
        <v>6</v>
      </c>
    </row>
    <row r="2076" spans="1:21">
      <c r="A2076">
        <v>2002</v>
      </c>
      <c r="B2076">
        <v>4</v>
      </c>
      <c r="C2076">
        <v>19</v>
      </c>
      <c r="D2076">
        <v>10</v>
      </c>
      <c r="E2076">
        <v>6</v>
      </c>
      <c r="F2076">
        <v>2</v>
      </c>
      <c r="G2076">
        <v>6</v>
      </c>
      <c r="O2076">
        <v>2002</v>
      </c>
      <c r="P2076">
        <v>4</v>
      </c>
      <c r="Q2076">
        <v>19</v>
      </c>
      <c r="R2076">
        <v>11</v>
      </c>
      <c r="S2076">
        <v>6</v>
      </c>
      <c r="T2076">
        <v>2</v>
      </c>
      <c r="U2076">
        <v>6</v>
      </c>
    </row>
    <row r="2077" spans="1:21">
      <c r="A2077">
        <v>2002</v>
      </c>
      <c r="B2077">
        <v>4</v>
      </c>
      <c r="C2077">
        <v>20</v>
      </c>
      <c r="D2077">
        <v>5</v>
      </c>
      <c r="E2077">
        <v>6</v>
      </c>
      <c r="F2077">
        <v>2</v>
      </c>
      <c r="G2077">
        <v>6</v>
      </c>
      <c r="O2077">
        <v>2002</v>
      </c>
      <c r="P2077">
        <v>4</v>
      </c>
      <c r="Q2077">
        <v>20</v>
      </c>
      <c r="R2077">
        <v>1</v>
      </c>
      <c r="S2077">
        <v>6</v>
      </c>
      <c r="T2077">
        <v>2</v>
      </c>
      <c r="U2077">
        <v>6</v>
      </c>
    </row>
    <row r="2078" spans="1:21">
      <c r="A2078">
        <v>2002</v>
      </c>
      <c r="B2078">
        <v>4</v>
      </c>
      <c r="C2078">
        <v>21</v>
      </c>
      <c r="D2078">
        <v>4</v>
      </c>
      <c r="E2078">
        <v>6</v>
      </c>
      <c r="F2078">
        <v>2</v>
      </c>
      <c r="G2078">
        <v>6</v>
      </c>
      <c r="O2078">
        <v>2002</v>
      </c>
      <c r="P2078">
        <v>4</v>
      </c>
      <c r="Q2078">
        <v>21</v>
      </c>
      <c r="R2078">
        <v>1</v>
      </c>
      <c r="S2078">
        <v>6</v>
      </c>
      <c r="T2078">
        <v>2</v>
      </c>
      <c r="U2078">
        <v>6</v>
      </c>
    </row>
    <row r="2079" spans="1:21">
      <c r="A2079">
        <v>2002</v>
      </c>
      <c r="B2079">
        <v>4</v>
      </c>
      <c r="C2079">
        <v>22</v>
      </c>
      <c r="D2079">
        <v>4</v>
      </c>
      <c r="E2079">
        <v>6</v>
      </c>
      <c r="F2079">
        <v>2</v>
      </c>
      <c r="G2079">
        <v>3</v>
      </c>
      <c r="O2079">
        <v>2002</v>
      </c>
      <c r="P2079">
        <v>4</v>
      </c>
      <c r="Q2079">
        <v>22</v>
      </c>
      <c r="R2079">
        <v>7</v>
      </c>
      <c r="S2079">
        <v>6</v>
      </c>
      <c r="T2079">
        <v>2</v>
      </c>
      <c r="U2079">
        <v>3</v>
      </c>
    </row>
    <row r="2080" spans="1:21">
      <c r="A2080">
        <v>2002</v>
      </c>
      <c r="B2080">
        <v>4</v>
      </c>
      <c r="C2080">
        <v>23</v>
      </c>
      <c r="D2080">
        <v>7</v>
      </c>
      <c r="E2080">
        <v>6</v>
      </c>
      <c r="F2080">
        <v>2</v>
      </c>
      <c r="G2080">
        <v>2</v>
      </c>
      <c r="O2080">
        <v>2002</v>
      </c>
      <c r="P2080">
        <v>4</v>
      </c>
      <c r="Q2080">
        <v>23</v>
      </c>
      <c r="R2080">
        <v>7</v>
      </c>
      <c r="S2080">
        <v>6</v>
      </c>
      <c r="T2080">
        <v>2</v>
      </c>
      <c r="U2080">
        <v>2</v>
      </c>
    </row>
    <row r="2081" spans="1:21">
      <c r="A2081">
        <v>2002</v>
      </c>
      <c r="B2081">
        <v>4</v>
      </c>
      <c r="C2081">
        <v>24</v>
      </c>
      <c r="D2081">
        <v>6</v>
      </c>
      <c r="E2081">
        <v>8</v>
      </c>
      <c r="F2081">
        <v>2</v>
      </c>
      <c r="G2081">
        <v>2</v>
      </c>
      <c r="O2081">
        <v>2002</v>
      </c>
      <c r="P2081">
        <v>4</v>
      </c>
      <c r="Q2081">
        <v>24</v>
      </c>
      <c r="R2081">
        <v>7</v>
      </c>
      <c r="S2081">
        <v>8</v>
      </c>
      <c r="T2081">
        <v>2</v>
      </c>
      <c r="U2081">
        <v>2</v>
      </c>
    </row>
    <row r="2082" spans="1:21">
      <c r="A2082">
        <v>2002</v>
      </c>
      <c r="B2082">
        <v>4</v>
      </c>
      <c r="C2082">
        <v>25</v>
      </c>
      <c r="D2082">
        <v>6</v>
      </c>
      <c r="E2082">
        <v>8</v>
      </c>
      <c r="F2082">
        <v>2</v>
      </c>
      <c r="G2082">
        <v>2</v>
      </c>
      <c r="O2082">
        <v>2002</v>
      </c>
      <c r="P2082">
        <v>4</v>
      </c>
      <c r="Q2082">
        <v>25</v>
      </c>
      <c r="R2082">
        <v>7</v>
      </c>
      <c r="S2082">
        <v>8</v>
      </c>
      <c r="T2082">
        <v>2</v>
      </c>
      <c r="U2082">
        <v>2</v>
      </c>
    </row>
    <row r="2083" spans="1:21">
      <c r="A2083">
        <v>2002</v>
      </c>
      <c r="B2083">
        <v>4</v>
      </c>
      <c r="C2083">
        <v>26</v>
      </c>
      <c r="D2083">
        <v>7</v>
      </c>
      <c r="E2083">
        <v>8</v>
      </c>
      <c r="F2083">
        <v>2</v>
      </c>
      <c r="G2083">
        <v>2</v>
      </c>
      <c r="O2083">
        <v>2002</v>
      </c>
      <c r="P2083">
        <v>4</v>
      </c>
      <c r="Q2083">
        <v>26</v>
      </c>
      <c r="R2083">
        <v>10</v>
      </c>
      <c r="S2083">
        <v>8</v>
      </c>
      <c r="T2083">
        <v>2</v>
      </c>
      <c r="U2083">
        <v>2</v>
      </c>
    </row>
    <row r="2084" spans="1:21">
      <c r="A2084">
        <v>2002</v>
      </c>
      <c r="B2084">
        <v>4</v>
      </c>
      <c r="C2084">
        <v>27</v>
      </c>
      <c r="D2084">
        <v>7</v>
      </c>
      <c r="E2084">
        <v>6</v>
      </c>
      <c r="F2084">
        <v>2</v>
      </c>
      <c r="G2084">
        <v>2</v>
      </c>
      <c r="O2084">
        <v>2002</v>
      </c>
      <c r="P2084">
        <v>4</v>
      </c>
      <c r="Q2084">
        <v>27</v>
      </c>
      <c r="R2084">
        <v>5</v>
      </c>
      <c r="S2084">
        <v>6</v>
      </c>
      <c r="T2084">
        <v>2</v>
      </c>
      <c r="U2084">
        <v>2</v>
      </c>
    </row>
    <row r="2085" spans="1:21">
      <c r="A2085">
        <v>2002</v>
      </c>
      <c r="B2085">
        <v>4</v>
      </c>
      <c r="C2085">
        <v>28</v>
      </c>
      <c r="D2085">
        <v>7</v>
      </c>
      <c r="E2085">
        <v>6</v>
      </c>
      <c r="F2085">
        <v>2</v>
      </c>
      <c r="G2085">
        <v>2</v>
      </c>
      <c r="O2085">
        <v>2002</v>
      </c>
      <c r="P2085">
        <v>4</v>
      </c>
      <c r="Q2085">
        <v>28</v>
      </c>
      <c r="R2085">
        <v>4</v>
      </c>
      <c r="S2085">
        <v>6</v>
      </c>
      <c r="T2085">
        <v>2</v>
      </c>
      <c r="U2085">
        <v>2</v>
      </c>
    </row>
    <row r="2086" spans="1:21">
      <c r="A2086">
        <v>2002</v>
      </c>
      <c r="B2086">
        <v>4</v>
      </c>
      <c r="C2086">
        <v>29</v>
      </c>
      <c r="D2086">
        <v>7</v>
      </c>
      <c r="E2086">
        <v>6</v>
      </c>
      <c r="F2086">
        <v>2</v>
      </c>
      <c r="G2086">
        <v>2</v>
      </c>
      <c r="O2086">
        <v>2002</v>
      </c>
      <c r="P2086">
        <v>4</v>
      </c>
      <c r="Q2086">
        <v>29</v>
      </c>
      <c r="R2086">
        <v>4</v>
      </c>
      <c r="S2086">
        <v>6</v>
      </c>
      <c r="T2086">
        <v>2</v>
      </c>
      <c r="U2086">
        <v>2</v>
      </c>
    </row>
    <row r="2087" spans="1:21">
      <c r="A2087">
        <v>2002</v>
      </c>
      <c r="B2087">
        <v>4</v>
      </c>
      <c r="C2087">
        <v>30</v>
      </c>
      <c r="D2087">
        <v>7</v>
      </c>
      <c r="E2087">
        <v>6</v>
      </c>
      <c r="F2087">
        <v>1</v>
      </c>
      <c r="G2087">
        <v>2</v>
      </c>
      <c r="O2087">
        <v>2002</v>
      </c>
      <c r="P2087">
        <v>4</v>
      </c>
      <c r="Q2087">
        <v>30</v>
      </c>
      <c r="R2087">
        <v>7</v>
      </c>
      <c r="S2087">
        <v>6</v>
      </c>
      <c r="T2087">
        <v>1</v>
      </c>
      <c r="U2087">
        <v>2</v>
      </c>
    </row>
    <row r="2088" spans="1:21">
      <c r="A2088">
        <v>2002</v>
      </c>
      <c r="B2088">
        <v>5</v>
      </c>
      <c r="C2088">
        <v>1</v>
      </c>
      <c r="D2088">
        <v>5</v>
      </c>
      <c r="E2088">
        <v>5</v>
      </c>
      <c r="F2088">
        <v>1</v>
      </c>
      <c r="G2088">
        <v>2</v>
      </c>
      <c r="O2088">
        <v>2002</v>
      </c>
      <c r="P2088">
        <v>5</v>
      </c>
      <c r="Q2088">
        <v>1</v>
      </c>
      <c r="R2088">
        <v>6</v>
      </c>
      <c r="S2088">
        <v>5</v>
      </c>
      <c r="T2088">
        <v>1</v>
      </c>
      <c r="U2088">
        <v>2</v>
      </c>
    </row>
    <row r="2089" spans="1:21">
      <c r="A2089">
        <v>2002</v>
      </c>
      <c r="B2089">
        <v>5</v>
      </c>
      <c r="C2089">
        <v>2</v>
      </c>
      <c r="D2089">
        <v>7</v>
      </c>
      <c r="E2089">
        <v>5</v>
      </c>
      <c r="F2089">
        <v>1</v>
      </c>
      <c r="G2089">
        <v>2</v>
      </c>
      <c r="O2089">
        <v>2002</v>
      </c>
      <c r="P2089">
        <v>5</v>
      </c>
      <c r="Q2089">
        <v>2</v>
      </c>
      <c r="R2089">
        <v>6</v>
      </c>
      <c r="S2089">
        <v>5</v>
      </c>
      <c r="T2089">
        <v>1</v>
      </c>
      <c r="U2089">
        <v>2</v>
      </c>
    </row>
    <row r="2090" spans="1:21">
      <c r="A2090">
        <v>2002</v>
      </c>
      <c r="B2090">
        <v>5</v>
      </c>
      <c r="C2090">
        <v>3</v>
      </c>
      <c r="D2090">
        <v>5</v>
      </c>
      <c r="E2090">
        <v>5</v>
      </c>
      <c r="F2090">
        <v>1</v>
      </c>
      <c r="G2090">
        <v>2</v>
      </c>
      <c r="O2090">
        <v>2002</v>
      </c>
      <c r="P2090">
        <v>5</v>
      </c>
      <c r="Q2090">
        <v>3</v>
      </c>
      <c r="R2090">
        <v>7</v>
      </c>
      <c r="S2090">
        <v>5</v>
      </c>
      <c r="T2090">
        <v>1</v>
      </c>
      <c r="U2090">
        <v>2</v>
      </c>
    </row>
    <row r="2091" spans="1:21">
      <c r="A2091">
        <v>2002</v>
      </c>
      <c r="B2091">
        <v>5</v>
      </c>
      <c r="C2091">
        <v>4</v>
      </c>
      <c r="D2091">
        <v>10</v>
      </c>
      <c r="E2091">
        <v>5</v>
      </c>
      <c r="F2091">
        <v>1</v>
      </c>
      <c r="G2091">
        <v>2</v>
      </c>
      <c r="O2091">
        <v>2002</v>
      </c>
      <c r="P2091">
        <v>5</v>
      </c>
      <c r="Q2091">
        <v>4</v>
      </c>
      <c r="R2091">
        <v>7</v>
      </c>
      <c r="S2091">
        <v>5</v>
      </c>
      <c r="T2091">
        <v>1</v>
      </c>
      <c r="U2091">
        <v>2</v>
      </c>
    </row>
    <row r="2092" spans="1:21">
      <c r="A2092">
        <v>2002</v>
      </c>
      <c r="B2092">
        <v>5</v>
      </c>
      <c r="C2092">
        <v>5</v>
      </c>
      <c r="D2092">
        <v>5</v>
      </c>
      <c r="E2092">
        <v>5</v>
      </c>
      <c r="F2092">
        <v>1</v>
      </c>
      <c r="G2092">
        <v>1</v>
      </c>
      <c r="O2092">
        <v>2002</v>
      </c>
      <c r="P2092">
        <v>5</v>
      </c>
      <c r="Q2092">
        <v>5</v>
      </c>
      <c r="R2092">
        <v>7</v>
      </c>
      <c r="S2092">
        <v>5</v>
      </c>
      <c r="T2092">
        <v>1</v>
      </c>
      <c r="U2092">
        <v>1</v>
      </c>
    </row>
    <row r="2093" spans="1:21">
      <c r="A2093">
        <v>2002</v>
      </c>
      <c r="B2093">
        <v>5</v>
      </c>
      <c r="C2093">
        <v>6</v>
      </c>
      <c r="D2093">
        <v>7</v>
      </c>
      <c r="E2093">
        <v>5</v>
      </c>
      <c r="F2093">
        <v>1</v>
      </c>
      <c r="G2093">
        <v>1</v>
      </c>
      <c r="O2093">
        <v>2002</v>
      </c>
      <c r="P2093">
        <v>5</v>
      </c>
      <c r="Q2093">
        <v>6</v>
      </c>
      <c r="R2093">
        <v>7</v>
      </c>
      <c r="S2093">
        <v>5</v>
      </c>
      <c r="T2093">
        <v>1</v>
      </c>
      <c r="U2093">
        <v>1</v>
      </c>
    </row>
    <row r="2094" spans="1:21">
      <c r="A2094">
        <v>2002</v>
      </c>
      <c r="B2094">
        <v>5</v>
      </c>
      <c r="C2094">
        <v>7</v>
      </c>
      <c r="D2094">
        <v>5</v>
      </c>
      <c r="E2094">
        <v>9</v>
      </c>
      <c r="F2094">
        <v>1</v>
      </c>
      <c r="G2094">
        <v>1</v>
      </c>
      <c r="O2094">
        <v>2002</v>
      </c>
      <c r="P2094">
        <v>5</v>
      </c>
      <c r="Q2094">
        <v>7</v>
      </c>
      <c r="R2094">
        <v>7</v>
      </c>
      <c r="S2094">
        <v>9</v>
      </c>
      <c r="T2094">
        <v>1</v>
      </c>
      <c r="U2094">
        <v>1</v>
      </c>
    </row>
    <row r="2095" spans="1:21">
      <c r="A2095">
        <v>2002</v>
      </c>
      <c r="B2095">
        <v>5</v>
      </c>
      <c r="C2095">
        <v>8</v>
      </c>
      <c r="D2095">
        <v>7</v>
      </c>
      <c r="E2095">
        <v>5</v>
      </c>
      <c r="F2095">
        <v>1</v>
      </c>
      <c r="G2095">
        <v>1</v>
      </c>
      <c r="O2095">
        <v>2002</v>
      </c>
      <c r="P2095">
        <v>5</v>
      </c>
      <c r="Q2095">
        <v>8</v>
      </c>
      <c r="R2095">
        <v>5</v>
      </c>
      <c r="S2095">
        <v>5</v>
      </c>
      <c r="T2095">
        <v>1</v>
      </c>
      <c r="U2095">
        <v>1</v>
      </c>
    </row>
    <row r="2096" spans="1:21">
      <c r="A2096">
        <v>2002</v>
      </c>
      <c r="B2096">
        <v>5</v>
      </c>
      <c r="C2096">
        <v>9</v>
      </c>
      <c r="D2096">
        <v>6</v>
      </c>
      <c r="E2096">
        <v>5</v>
      </c>
      <c r="F2096">
        <v>1</v>
      </c>
      <c r="G2096">
        <v>1</v>
      </c>
      <c r="O2096">
        <v>2002</v>
      </c>
      <c r="P2096">
        <v>5</v>
      </c>
      <c r="Q2096">
        <v>9</v>
      </c>
      <c r="R2096">
        <v>7</v>
      </c>
      <c r="S2096">
        <v>5</v>
      </c>
      <c r="T2096">
        <v>1</v>
      </c>
      <c r="U2096">
        <v>1</v>
      </c>
    </row>
    <row r="2097" spans="1:21">
      <c r="A2097">
        <v>2002</v>
      </c>
      <c r="B2097">
        <v>5</v>
      </c>
      <c r="C2097">
        <v>10</v>
      </c>
      <c r="D2097">
        <v>5</v>
      </c>
      <c r="E2097">
        <v>5</v>
      </c>
      <c r="F2097">
        <v>1</v>
      </c>
      <c r="G2097">
        <v>1</v>
      </c>
      <c r="O2097">
        <v>2002</v>
      </c>
      <c r="P2097">
        <v>5</v>
      </c>
      <c r="Q2097">
        <v>10</v>
      </c>
      <c r="R2097">
        <v>5</v>
      </c>
      <c r="S2097">
        <v>5</v>
      </c>
      <c r="T2097">
        <v>1</v>
      </c>
      <c r="U2097">
        <v>1</v>
      </c>
    </row>
    <row r="2098" spans="1:21">
      <c r="A2098">
        <v>2002</v>
      </c>
      <c r="B2098">
        <v>5</v>
      </c>
      <c r="C2098">
        <v>11</v>
      </c>
      <c r="D2098">
        <v>2</v>
      </c>
      <c r="E2098">
        <v>5</v>
      </c>
      <c r="F2098">
        <v>1</v>
      </c>
      <c r="G2098">
        <v>1</v>
      </c>
      <c r="O2098">
        <v>2002</v>
      </c>
      <c r="P2098">
        <v>5</v>
      </c>
      <c r="Q2098">
        <v>11</v>
      </c>
      <c r="R2098">
        <v>10</v>
      </c>
      <c r="S2098">
        <v>5</v>
      </c>
      <c r="T2098">
        <v>1</v>
      </c>
      <c r="U2098">
        <v>1</v>
      </c>
    </row>
    <row r="2099" spans="1:21">
      <c r="A2099">
        <v>2002</v>
      </c>
      <c r="B2099">
        <v>5</v>
      </c>
      <c r="C2099">
        <v>12</v>
      </c>
      <c r="D2099">
        <v>2</v>
      </c>
      <c r="E2099">
        <v>5</v>
      </c>
      <c r="F2099">
        <v>1</v>
      </c>
      <c r="G2099">
        <v>1</v>
      </c>
      <c r="O2099">
        <v>2002</v>
      </c>
      <c r="P2099">
        <v>5</v>
      </c>
      <c r="Q2099">
        <v>12</v>
      </c>
      <c r="R2099">
        <v>5</v>
      </c>
      <c r="S2099">
        <v>5</v>
      </c>
      <c r="T2099">
        <v>1</v>
      </c>
      <c r="U2099">
        <v>1</v>
      </c>
    </row>
    <row r="2100" spans="1:21">
      <c r="A2100">
        <v>2002</v>
      </c>
      <c r="B2100">
        <v>5</v>
      </c>
      <c r="C2100">
        <v>13</v>
      </c>
      <c r="D2100">
        <v>2</v>
      </c>
      <c r="E2100">
        <v>5</v>
      </c>
      <c r="F2100">
        <v>1</v>
      </c>
      <c r="G2100">
        <v>1</v>
      </c>
      <c r="O2100">
        <v>2002</v>
      </c>
      <c r="P2100">
        <v>5</v>
      </c>
      <c r="Q2100">
        <v>13</v>
      </c>
      <c r="R2100">
        <v>7</v>
      </c>
      <c r="S2100">
        <v>5</v>
      </c>
      <c r="T2100">
        <v>1</v>
      </c>
      <c r="U2100">
        <v>1</v>
      </c>
    </row>
    <row r="2101" spans="1:21">
      <c r="A2101">
        <v>2002</v>
      </c>
      <c r="B2101">
        <v>5</v>
      </c>
      <c r="C2101">
        <v>14</v>
      </c>
      <c r="D2101">
        <v>6</v>
      </c>
      <c r="E2101">
        <v>5</v>
      </c>
      <c r="F2101">
        <v>1</v>
      </c>
      <c r="G2101">
        <v>1</v>
      </c>
      <c r="O2101">
        <v>2002</v>
      </c>
      <c r="P2101">
        <v>5</v>
      </c>
      <c r="Q2101">
        <v>14</v>
      </c>
      <c r="R2101">
        <v>5</v>
      </c>
      <c r="S2101">
        <v>5</v>
      </c>
      <c r="T2101">
        <v>1</v>
      </c>
      <c r="U2101">
        <v>1</v>
      </c>
    </row>
    <row r="2102" spans="1:21">
      <c r="A2102">
        <v>2002</v>
      </c>
      <c r="B2102">
        <v>5</v>
      </c>
      <c r="C2102">
        <v>15</v>
      </c>
      <c r="D2102">
        <v>6</v>
      </c>
      <c r="E2102">
        <v>5</v>
      </c>
      <c r="F2102">
        <v>1</v>
      </c>
      <c r="G2102">
        <v>5</v>
      </c>
      <c r="O2102">
        <v>2002</v>
      </c>
      <c r="P2102">
        <v>5</v>
      </c>
      <c r="Q2102">
        <v>15</v>
      </c>
      <c r="R2102">
        <v>7</v>
      </c>
      <c r="S2102">
        <v>5</v>
      </c>
      <c r="T2102">
        <v>1</v>
      </c>
      <c r="U2102">
        <v>5</v>
      </c>
    </row>
    <row r="2103" spans="1:21">
      <c r="A2103">
        <v>2002</v>
      </c>
      <c r="B2103">
        <v>5</v>
      </c>
      <c r="C2103">
        <v>16</v>
      </c>
      <c r="D2103">
        <v>6</v>
      </c>
      <c r="E2103">
        <v>9</v>
      </c>
      <c r="F2103">
        <v>1</v>
      </c>
      <c r="G2103">
        <v>5</v>
      </c>
      <c r="O2103">
        <v>2002</v>
      </c>
      <c r="P2103">
        <v>5</v>
      </c>
      <c r="Q2103">
        <v>16</v>
      </c>
      <c r="R2103">
        <v>6</v>
      </c>
      <c r="S2103">
        <v>9</v>
      </c>
      <c r="T2103">
        <v>1</v>
      </c>
      <c r="U2103">
        <v>5</v>
      </c>
    </row>
    <row r="2104" spans="1:21">
      <c r="A2104">
        <v>2002</v>
      </c>
      <c r="B2104">
        <v>5</v>
      </c>
      <c r="C2104">
        <v>17</v>
      </c>
      <c r="D2104">
        <v>2</v>
      </c>
      <c r="E2104">
        <v>9</v>
      </c>
      <c r="F2104">
        <v>8</v>
      </c>
      <c r="G2104">
        <v>5</v>
      </c>
      <c r="O2104">
        <v>2002</v>
      </c>
      <c r="P2104">
        <v>5</v>
      </c>
      <c r="Q2104">
        <v>17</v>
      </c>
      <c r="R2104">
        <v>5</v>
      </c>
      <c r="S2104">
        <v>9</v>
      </c>
      <c r="T2104">
        <v>8</v>
      </c>
      <c r="U2104">
        <v>5</v>
      </c>
    </row>
    <row r="2105" spans="1:21">
      <c r="A2105">
        <v>2002</v>
      </c>
      <c r="B2105">
        <v>5</v>
      </c>
      <c r="C2105">
        <v>18</v>
      </c>
      <c r="D2105">
        <v>2</v>
      </c>
      <c r="E2105">
        <v>9</v>
      </c>
      <c r="F2105">
        <v>8</v>
      </c>
      <c r="G2105">
        <v>5</v>
      </c>
      <c r="O2105">
        <v>2002</v>
      </c>
      <c r="P2105">
        <v>5</v>
      </c>
      <c r="Q2105">
        <v>18</v>
      </c>
      <c r="R2105">
        <v>2</v>
      </c>
      <c r="S2105">
        <v>9</v>
      </c>
      <c r="T2105">
        <v>8</v>
      </c>
      <c r="U2105">
        <v>5</v>
      </c>
    </row>
    <row r="2106" spans="1:21">
      <c r="A2106">
        <v>2002</v>
      </c>
      <c r="B2106">
        <v>5</v>
      </c>
      <c r="C2106">
        <v>19</v>
      </c>
      <c r="D2106">
        <v>6</v>
      </c>
      <c r="E2106">
        <v>9</v>
      </c>
      <c r="F2106">
        <v>8</v>
      </c>
      <c r="G2106">
        <v>5</v>
      </c>
      <c r="O2106">
        <v>2002</v>
      </c>
      <c r="P2106">
        <v>5</v>
      </c>
      <c r="Q2106">
        <v>19</v>
      </c>
      <c r="R2106">
        <v>2</v>
      </c>
      <c r="S2106">
        <v>9</v>
      </c>
      <c r="T2106">
        <v>8</v>
      </c>
      <c r="U2106">
        <v>5</v>
      </c>
    </row>
    <row r="2107" spans="1:21">
      <c r="A2107">
        <v>2002</v>
      </c>
      <c r="B2107">
        <v>5</v>
      </c>
      <c r="C2107">
        <v>20</v>
      </c>
      <c r="D2107">
        <v>2</v>
      </c>
      <c r="E2107">
        <v>9</v>
      </c>
      <c r="F2107">
        <v>8</v>
      </c>
      <c r="G2107">
        <v>5</v>
      </c>
      <c r="O2107">
        <v>2002</v>
      </c>
      <c r="P2107">
        <v>5</v>
      </c>
      <c r="Q2107">
        <v>20</v>
      </c>
      <c r="R2107">
        <v>2</v>
      </c>
      <c r="S2107">
        <v>9</v>
      </c>
      <c r="T2107">
        <v>8</v>
      </c>
      <c r="U2107">
        <v>5</v>
      </c>
    </row>
    <row r="2108" spans="1:21">
      <c r="A2108">
        <v>2002</v>
      </c>
      <c r="B2108">
        <v>5</v>
      </c>
      <c r="C2108">
        <v>21</v>
      </c>
      <c r="D2108">
        <v>2</v>
      </c>
      <c r="E2108">
        <v>9</v>
      </c>
      <c r="F2108">
        <v>4</v>
      </c>
      <c r="G2108">
        <v>5</v>
      </c>
      <c r="O2108">
        <v>2002</v>
      </c>
      <c r="P2108">
        <v>5</v>
      </c>
      <c r="Q2108">
        <v>21</v>
      </c>
      <c r="R2108">
        <v>6</v>
      </c>
      <c r="S2108">
        <v>9</v>
      </c>
      <c r="T2108">
        <v>4</v>
      </c>
      <c r="U2108">
        <v>5</v>
      </c>
    </row>
    <row r="2109" spans="1:21">
      <c r="A2109">
        <v>2002</v>
      </c>
      <c r="B2109">
        <v>5</v>
      </c>
      <c r="C2109">
        <v>22</v>
      </c>
      <c r="D2109">
        <v>2</v>
      </c>
      <c r="E2109">
        <v>9</v>
      </c>
      <c r="F2109">
        <v>4</v>
      </c>
      <c r="G2109">
        <v>5</v>
      </c>
      <c r="O2109">
        <v>2002</v>
      </c>
      <c r="P2109">
        <v>5</v>
      </c>
      <c r="Q2109">
        <v>22</v>
      </c>
      <c r="R2109">
        <v>6</v>
      </c>
      <c r="S2109">
        <v>9</v>
      </c>
      <c r="T2109">
        <v>4</v>
      </c>
      <c r="U2109">
        <v>5</v>
      </c>
    </row>
    <row r="2110" spans="1:21">
      <c r="A2110">
        <v>2002</v>
      </c>
      <c r="B2110">
        <v>5</v>
      </c>
      <c r="C2110">
        <v>23</v>
      </c>
      <c r="D2110">
        <v>2</v>
      </c>
      <c r="E2110">
        <v>5</v>
      </c>
      <c r="F2110">
        <v>8</v>
      </c>
      <c r="G2110">
        <v>5</v>
      </c>
      <c r="O2110">
        <v>2002</v>
      </c>
      <c r="P2110">
        <v>5</v>
      </c>
      <c r="Q2110">
        <v>23</v>
      </c>
      <c r="R2110">
        <v>6</v>
      </c>
      <c r="S2110">
        <v>5</v>
      </c>
      <c r="T2110">
        <v>8</v>
      </c>
      <c r="U2110">
        <v>5</v>
      </c>
    </row>
    <row r="2111" spans="1:21">
      <c r="A2111">
        <v>2002</v>
      </c>
      <c r="B2111">
        <v>5</v>
      </c>
      <c r="C2111">
        <v>24</v>
      </c>
      <c r="D2111">
        <v>6</v>
      </c>
      <c r="E2111">
        <v>5</v>
      </c>
      <c r="F2111">
        <v>4</v>
      </c>
      <c r="G2111">
        <v>5</v>
      </c>
      <c r="O2111">
        <v>2002</v>
      </c>
      <c r="P2111">
        <v>5</v>
      </c>
      <c r="Q2111">
        <v>24</v>
      </c>
      <c r="R2111">
        <v>2</v>
      </c>
      <c r="S2111">
        <v>5</v>
      </c>
      <c r="T2111">
        <v>4</v>
      </c>
      <c r="U2111">
        <v>5</v>
      </c>
    </row>
    <row r="2112" spans="1:21">
      <c r="A2112">
        <v>2002</v>
      </c>
      <c r="B2112">
        <v>5</v>
      </c>
      <c r="C2112">
        <v>25</v>
      </c>
      <c r="D2112">
        <v>6</v>
      </c>
      <c r="E2112">
        <v>5</v>
      </c>
      <c r="F2112">
        <v>4</v>
      </c>
      <c r="G2112">
        <v>5</v>
      </c>
      <c r="O2112">
        <v>2002</v>
      </c>
      <c r="P2112">
        <v>5</v>
      </c>
      <c r="Q2112">
        <v>25</v>
      </c>
      <c r="R2112">
        <v>2</v>
      </c>
      <c r="S2112">
        <v>5</v>
      </c>
      <c r="T2112">
        <v>4</v>
      </c>
      <c r="U2112">
        <v>5</v>
      </c>
    </row>
    <row r="2113" spans="1:21">
      <c r="A2113">
        <v>2002</v>
      </c>
      <c r="B2113">
        <v>5</v>
      </c>
      <c r="C2113">
        <v>26</v>
      </c>
      <c r="D2113">
        <v>6</v>
      </c>
      <c r="E2113">
        <v>5</v>
      </c>
      <c r="F2113">
        <v>4</v>
      </c>
      <c r="G2113">
        <v>5</v>
      </c>
      <c r="O2113">
        <v>2002</v>
      </c>
      <c r="P2113">
        <v>5</v>
      </c>
      <c r="Q2113">
        <v>26</v>
      </c>
      <c r="R2113">
        <v>6</v>
      </c>
      <c r="S2113">
        <v>5</v>
      </c>
      <c r="T2113">
        <v>4</v>
      </c>
      <c r="U2113">
        <v>5</v>
      </c>
    </row>
    <row r="2114" spans="1:21">
      <c r="A2114">
        <v>2002</v>
      </c>
      <c r="B2114">
        <v>5</v>
      </c>
      <c r="C2114">
        <v>27</v>
      </c>
      <c r="D2114">
        <v>6</v>
      </c>
      <c r="E2114">
        <v>9</v>
      </c>
      <c r="F2114">
        <v>4</v>
      </c>
      <c r="G2114">
        <v>5</v>
      </c>
      <c r="O2114">
        <v>2002</v>
      </c>
      <c r="P2114">
        <v>5</v>
      </c>
      <c r="Q2114">
        <v>27</v>
      </c>
      <c r="R2114">
        <v>2</v>
      </c>
      <c r="S2114">
        <v>9</v>
      </c>
      <c r="T2114">
        <v>4</v>
      </c>
      <c r="U2114">
        <v>5</v>
      </c>
    </row>
    <row r="2115" spans="1:21">
      <c r="A2115">
        <v>2002</v>
      </c>
      <c r="B2115">
        <v>5</v>
      </c>
      <c r="C2115">
        <v>28</v>
      </c>
      <c r="D2115">
        <v>6</v>
      </c>
      <c r="E2115">
        <v>9</v>
      </c>
      <c r="F2115">
        <v>8</v>
      </c>
      <c r="G2115">
        <v>5</v>
      </c>
      <c r="O2115">
        <v>2002</v>
      </c>
      <c r="P2115">
        <v>5</v>
      </c>
      <c r="Q2115">
        <v>28</v>
      </c>
      <c r="R2115">
        <v>2</v>
      </c>
      <c r="S2115">
        <v>9</v>
      </c>
      <c r="T2115">
        <v>8</v>
      </c>
      <c r="U2115">
        <v>5</v>
      </c>
    </row>
    <row r="2116" spans="1:21">
      <c r="A2116">
        <v>2002</v>
      </c>
      <c r="B2116">
        <v>5</v>
      </c>
      <c r="C2116">
        <v>29</v>
      </c>
      <c r="D2116">
        <v>2</v>
      </c>
      <c r="E2116">
        <v>9</v>
      </c>
      <c r="F2116">
        <v>8</v>
      </c>
      <c r="G2116">
        <v>5</v>
      </c>
      <c r="O2116">
        <v>2002</v>
      </c>
      <c r="P2116">
        <v>5</v>
      </c>
      <c r="Q2116">
        <v>29</v>
      </c>
      <c r="R2116">
        <v>2</v>
      </c>
      <c r="S2116">
        <v>9</v>
      </c>
      <c r="T2116">
        <v>8</v>
      </c>
      <c r="U2116">
        <v>5</v>
      </c>
    </row>
    <row r="2117" spans="1:21">
      <c r="A2117">
        <v>2002</v>
      </c>
      <c r="B2117">
        <v>5</v>
      </c>
      <c r="C2117">
        <v>30</v>
      </c>
      <c r="D2117">
        <v>6</v>
      </c>
      <c r="E2117">
        <v>9</v>
      </c>
      <c r="F2117">
        <v>8</v>
      </c>
      <c r="G2117">
        <v>5</v>
      </c>
      <c r="O2117">
        <v>2002</v>
      </c>
      <c r="P2117">
        <v>5</v>
      </c>
      <c r="Q2117">
        <v>30</v>
      </c>
      <c r="R2117">
        <v>2</v>
      </c>
      <c r="S2117">
        <v>9</v>
      </c>
      <c r="T2117">
        <v>8</v>
      </c>
      <c r="U2117">
        <v>5</v>
      </c>
    </row>
    <row r="2118" spans="1:21">
      <c r="A2118">
        <v>2002</v>
      </c>
      <c r="B2118">
        <v>5</v>
      </c>
      <c r="C2118">
        <v>31</v>
      </c>
      <c r="D2118">
        <v>6</v>
      </c>
      <c r="E2118">
        <v>9</v>
      </c>
      <c r="F2118">
        <v>8</v>
      </c>
      <c r="G2118">
        <v>5</v>
      </c>
      <c r="O2118">
        <v>2002</v>
      </c>
      <c r="P2118">
        <v>5</v>
      </c>
      <c r="Q2118">
        <v>31</v>
      </c>
      <c r="R2118">
        <v>6</v>
      </c>
      <c r="S2118">
        <v>9</v>
      </c>
      <c r="T2118">
        <v>8</v>
      </c>
      <c r="U2118">
        <v>5</v>
      </c>
    </row>
    <row r="2119" spans="1:21">
      <c r="A2119">
        <v>2003</v>
      </c>
      <c r="B2119">
        <v>3</v>
      </c>
      <c r="C2119">
        <v>1</v>
      </c>
      <c r="D2119">
        <v>6</v>
      </c>
      <c r="E2119">
        <v>2</v>
      </c>
      <c r="F2119">
        <v>6</v>
      </c>
      <c r="G2119">
        <v>7</v>
      </c>
      <c r="O2119">
        <v>2003</v>
      </c>
      <c r="P2119">
        <v>3</v>
      </c>
      <c r="Q2119">
        <v>1</v>
      </c>
      <c r="S2119">
        <v>2</v>
      </c>
      <c r="T2119">
        <v>6</v>
      </c>
      <c r="U2119">
        <v>7</v>
      </c>
    </row>
    <row r="2120" spans="1:21">
      <c r="A2120">
        <v>2003</v>
      </c>
      <c r="B2120">
        <v>3</v>
      </c>
      <c r="C2120">
        <v>2</v>
      </c>
      <c r="D2120">
        <v>6</v>
      </c>
      <c r="E2120">
        <v>4</v>
      </c>
      <c r="F2120">
        <v>6</v>
      </c>
      <c r="G2120">
        <v>7</v>
      </c>
      <c r="O2120">
        <v>2003</v>
      </c>
      <c r="P2120">
        <v>3</v>
      </c>
      <c r="Q2120">
        <v>2</v>
      </c>
      <c r="S2120">
        <v>4</v>
      </c>
      <c r="T2120">
        <v>6</v>
      </c>
      <c r="U2120">
        <v>7</v>
      </c>
    </row>
    <row r="2121" spans="1:21">
      <c r="A2121">
        <v>2003</v>
      </c>
      <c r="B2121">
        <v>3</v>
      </c>
      <c r="C2121">
        <v>3</v>
      </c>
      <c r="D2121">
        <v>6</v>
      </c>
      <c r="E2121">
        <v>4</v>
      </c>
      <c r="F2121">
        <v>6</v>
      </c>
      <c r="G2121">
        <v>7</v>
      </c>
      <c r="O2121">
        <v>2003</v>
      </c>
      <c r="P2121">
        <v>3</v>
      </c>
      <c r="Q2121">
        <v>3</v>
      </c>
      <c r="S2121">
        <v>4</v>
      </c>
      <c r="T2121">
        <v>6</v>
      </c>
      <c r="U2121">
        <v>7</v>
      </c>
    </row>
    <row r="2122" spans="1:21">
      <c r="A2122">
        <v>2003</v>
      </c>
      <c r="B2122">
        <v>3</v>
      </c>
      <c r="C2122">
        <v>4</v>
      </c>
      <c r="D2122">
        <v>6</v>
      </c>
      <c r="E2122">
        <v>4</v>
      </c>
      <c r="F2122">
        <v>6</v>
      </c>
      <c r="G2122">
        <v>7</v>
      </c>
      <c r="O2122">
        <v>2003</v>
      </c>
      <c r="P2122">
        <v>3</v>
      </c>
      <c r="Q2122">
        <v>4</v>
      </c>
      <c r="S2122">
        <v>4</v>
      </c>
      <c r="T2122">
        <v>6</v>
      </c>
      <c r="U2122">
        <v>7</v>
      </c>
    </row>
    <row r="2123" spans="1:21">
      <c r="A2123">
        <v>2003</v>
      </c>
      <c r="B2123">
        <v>3</v>
      </c>
      <c r="C2123">
        <v>5</v>
      </c>
      <c r="D2123">
        <v>8</v>
      </c>
      <c r="E2123">
        <v>4</v>
      </c>
      <c r="F2123">
        <v>6</v>
      </c>
      <c r="G2123">
        <v>7</v>
      </c>
      <c r="O2123">
        <v>2003</v>
      </c>
      <c r="P2123">
        <v>3</v>
      </c>
      <c r="Q2123">
        <v>5</v>
      </c>
      <c r="S2123">
        <v>4</v>
      </c>
      <c r="T2123">
        <v>6</v>
      </c>
      <c r="U2123">
        <v>7</v>
      </c>
    </row>
    <row r="2124" spans="1:21">
      <c r="A2124">
        <v>2003</v>
      </c>
      <c r="B2124">
        <v>3</v>
      </c>
      <c r="C2124">
        <v>6</v>
      </c>
      <c r="D2124">
        <v>6</v>
      </c>
      <c r="E2124">
        <v>4</v>
      </c>
      <c r="F2124">
        <v>7</v>
      </c>
      <c r="G2124">
        <v>7</v>
      </c>
      <c r="O2124">
        <v>2003</v>
      </c>
      <c r="P2124">
        <v>3</v>
      </c>
      <c r="Q2124">
        <v>6</v>
      </c>
      <c r="S2124">
        <v>4</v>
      </c>
      <c r="T2124">
        <v>7</v>
      </c>
      <c r="U2124">
        <v>7</v>
      </c>
    </row>
    <row r="2125" spans="1:21">
      <c r="A2125">
        <v>2003</v>
      </c>
      <c r="B2125">
        <v>3</v>
      </c>
      <c r="C2125">
        <v>7</v>
      </c>
      <c r="D2125">
        <v>6</v>
      </c>
      <c r="E2125">
        <v>2</v>
      </c>
      <c r="F2125">
        <v>7</v>
      </c>
      <c r="G2125">
        <v>7</v>
      </c>
      <c r="O2125">
        <v>2003</v>
      </c>
      <c r="P2125">
        <v>3</v>
      </c>
      <c r="Q2125">
        <v>7</v>
      </c>
      <c r="S2125">
        <v>2</v>
      </c>
      <c r="T2125">
        <v>7</v>
      </c>
      <c r="U2125">
        <v>7</v>
      </c>
    </row>
    <row r="2126" spans="1:21">
      <c r="A2126">
        <v>2003</v>
      </c>
      <c r="B2126">
        <v>3</v>
      </c>
      <c r="C2126">
        <v>8</v>
      </c>
      <c r="D2126">
        <v>6</v>
      </c>
      <c r="E2126">
        <v>2</v>
      </c>
      <c r="F2126">
        <v>6</v>
      </c>
      <c r="G2126">
        <v>7</v>
      </c>
      <c r="O2126">
        <v>2003</v>
      </c>
      <c r="P2126">
        <v>3</v>
      </c>
      <c r="Q2126">
        <v>8</v>
      </c>
      <c r="R2126">
        <v>6</v>
      </c>
      <c r="S2126">
        <v>2</v>
      </c>
      <c r="T2126">
        <v>6</v>
      </c>
      <c r="U2126">
        <v>7</v>
      </c>
    </row>
    <row r="2127" spans="1:21">
      <c r="A2127">
        <v>2003</v>
      </c>
      <c r="B2127">
        <v>3</v>
      </c>
      <c r="C2127">
        <v>9</v>
      </c>
      <c r="D2127">
        <v>8</v>
      </c>
      <c r="E2127">
        <v>2</v>
      </c>
      <c r="F2127">
        <v>6</v>
      </c>
      <c r="G2127">
        <v>7</v>
      </c>
      <c r="O2127">
        <v>2003</v>
      </c>
      <c r="P2127">
        <v>3</v>
      </c>
      <c r="Q2127">
        <v>9</v>
      </c>
      <c r="R2127">
        <v>6</v>
      </c>
      <c r="S2127">
        <v>2</v>
      </c>
      <c r="T2127">
        <v>6</v>
      </c>
      <c r="U2127">
        <v>7</v>
      </c>
    </row>
    <row r="2128" spans="1:21">
      <c r="A2128">
        <v>2003</v>
      </c>
      <c r="B2128">
        <v>3</v>
      </c>
      <c r="C2128">
        <v>10</v>
      </c>
      <c r="D2128">
        <v>8</v>
      </c>
      <c r="E2128">
        <v>2</v>
      </c>
      <c r="F2128">
        <v>6</v>
      </c>
      <c r="G2128">
        <v>7</v>
      </c>
      <c r="O2128">
        <v>2003</v>
      </c>
      <c r="P2128">
        <v>3</v>
      </c>
      <c r="Q2128">
        <v>10</v>
      </c>
      <c r="R2128">
        <v>6</v>
      </c>
      <c r="S2128">
        <v>2</v>
      </c>
      <c r="T2128">
        <v>6</v>
      </c>
      <c r="U2128">
        <v>7</v>
      </c>
    </row>
    <row r="2129" spans="1:21">
      <c r="A2129">
        <v>2003</v>
      </c>
      <c r="B2129">
        <v>3</v>
      </c>
      <c r="C2129">
        <v>11</v>
      </c>
      <c r="D2129">
        <v>8</v>
      </c>
      <c r="E2129">
        <v>2</v>
      </c>
      <c r="F2129">
        <v>6</v>
      </c>
      <c r="G2129">
        <v>7</v>
      </c>
      <c r="O2129">
        <v>2003</v>
      </c>
      <c r="P2129">
        <v>3</v>
      </c>
      <c r="Q2129">
        <v>11</v>
      </c>
      <c r="R2129">
        <v>6</v>
      </c>
      <c r="S2129">
        <v>2</v>
      </c>
      <c r="T2129">
        <v>6</v>
      </c>
      <c r="U2129">
        <v>7</v>
      </c>
    </row>
    <row r="2130" spans="1:21">
      <c r="A2130">
        <v>2003</v>
      </c>
      <c r="B2130">
        <v>3</v>
      </c>
      <c r="C2130">
        <v>12</v>
      </c>
      <c r="D2130">
        <v>8</v>
      </c>
      <c r="E2130">
        <v>7</v>
      </c>
      <c r="F2130">
        <v>6</v>
      </c>
      <c r="G2130">
        <v>7</v>
      </c>
      <c r="O2130">
        <v>2003</v>
      </c>
      <c r="P2130">
        <v>3</v>
      </c>
      <c r="Q2130">
        <v>12</v>
      </c>
      <c r="R2130">
        <v>8</v>
      </c>
      <c r="S2130">
        <v>7</v>
      </c>
      <c r="T2130">
        <v>6</v>
      </c>
      <c r="U2130">
        <v>7</v>
      </c>
    </row>
    <row r="2131" spans="1:21">
      <c r="A2131">
        <v>2003</v>
      </c>
      <c r="B2131">
        <v>3</v>
      </c>
      <c r="C2131">
        <v>13</v>
      </c>
      <c r="D2131">
        <v>9</v>
      </c>
      <c r="E2131">
        <v>7</v>
      </c>
      <c r="F2131">
        <v>6</v>
      </c>
      <c r="G2131">
        <v>7</v>
      </c>
      <c r="O2131">
        <v>2003</v>
      </c>
      <c r="P2131">
        <v>3</v>
      </c>
      <c r="Q2131">
        <v>13</v>
      </c>
      <c r="R2131">
        <v>6</v>
      </c>
      <c r="S2131">
        <v>7</v>
      </c>
      <c r="T2131">
        <v>6</v>
      </c>
      <c r="U2131">
        <v>7</v>
      </c>
    </row>
    <row r="2132" spans="1:21">
      <c r="A2132">
        <v>2003</v>
      </c>
      <c r="B2132">
        <v>3</v>
      </c>
      <c r="C2132">
        <v>14</v>
      </c>
      <c r="D2132">
        <v>6</v>
      </c>
      <c r="E2132">
        <v>7</v>
      </c>
      <c r="F2132">
        <v>6</v>
      </c>
      <c r="G2132">
        <v>4</v>
      </c>
      <c r="O2132">
        <v>2003</v>
      </c>
      <c r="P2132">
        <v>3</v>
      </c>
      <c r="Q2132">
        <v>14</v>
      </c>
      <c r="R2132">
        <v>6</v>
      </c>
      <c r="S2132">
        <v>7</v>
      </c>
      <c r="T2132">
        <v>6</v>
      </c>
      <c r="U2132">
        <v>4</v>
      </c>
    </row>
    <row r="2133" spans="1:21">
      <c r="A2133">
        <v>2003</v>
      </c>
      <c r="B2133">
        <v>3</v>
      </c>
      <c r="C2133">
        <v>15</v>
      </c>
      <c r="D2133">
        <v>6</v>
      </c>
      <c r="E2133">
        <v>4</v>
      </c>
      <c r="F2133">
        <v>6</v>
      </c>
      <c r="G2133">
        <v>4</v>
      </c>
      <c r="O2133">
        <v>2003</v>
      </c>
      <c r="P2133">
        <v>3</v>
      </c>
      <c r="Q2133">
        <v>15</v>
      </c>
      <c r="R2133">
        <v>6</v>
      </c>
      <c r="S2133">
        <v>4</v>
      </c>
      <c r="T2133">
        <v>6</v>
      </c>
      <c r="U2133">
        <v>4</v>
      </c>
    </row>
    <row r="2134" spans="1:21">
      <c r="A2134">
        <v>2003</v>
      </c>
      <c r="B2134">
        <v>3</v>
      </c>
      <c r="C2134">
        <v>16</v>
      </c>
      <c r="D2134">
        <v>6</v>
      </c>
      <c r="E2134">
        <v>7</v>
      </c>
      <c r="F2134">
        <v>6</v>
      </c>
      <c r="G2134">
        <v>4</v>
      </c>
      <c r="O2134">
        <v>2003</v>
      </c>
      <c r="P2134">
        <v>3</v>
      </c>
      <c r="Q2134">
        <v>16</v>
      </c>
      <c r="R2134">
        <v>8</v>
      </c>
      <c r="S2134">
        <v>7</v>
      </c>
      <c r="T2134">
        <v>6</v>
      </c>
      <c r="U2134">
        <v>4</v>
      </c>
    </row>
    <row r="2135" spans="1:21">
      <c r="A2135">
        <v>2003</v>
      </c>
      <c r="B2135">
        <v>3</v>
      </c>
      <c r="C2135">
        <v>17</v>
      </c>
      <c r="D2135">
        <v>6</v>
      </c>
      <c r="E2135">
        <v>7</v>
      </c>
      <c r="F2135">
        <v>6</v>
      </c>
      <c r="G2135">
        <v>4</v>
      </c>
      <c r="O2135">
        <v>2003</v>
      </c>
      <c r="P2135">
        <v>3</v>
      </c>
      <c r="Q2135">
        <v>17</v>
      </c>
      <c r="R2135">
        <v>8</v>
      </c>
      <c r="S2135">
        <v>7</v>
      </c>
      <c r="T2135">
        <v>6</v>
      </c>
      <c r="U2135">
        <v>4</v>
      </c>
    </row>
    <row r="2136" spans="1:21">
      <c r="A2136">
        <v>2003</v>
      </c>
      <c r="B2136">
        <v>3</v>
      </c>
      <c r="C2136">
        <v>18</v>
      </c>
      <c r="D2136">
        <v>6</v>
      </c>
      <c r="E2136">
        <v>1</v>
      </c>
      <c r="F2136">
        <v>7</v>
      </c>
      <c r="G2136">
        <v>4</v>
      </c>
      <c r="O2136">
        <v>2003</v>
      </c>
      <c r="P2136">
        <v>3</v>
      </c>
      <c r="Q2136">
        <v>18</v>
      </c>
      <c r="R2136">
        <v>8</v>
      </c>
      <c r="S2136">
        <v>1</v>
      </c>
      <c r="T2136">
        <v>7</v>
      </c>
      <c r="U2136">
        <v>4</v>
      </c>
    </row>
    <row r="2137" spans="1:21">
      <c r="A2137">
        <v>2003</v>
      </c>
      <c r="B2137">
        <v>3</v>
      </c>
      <c r="C2137">
        <v>19</v>
      </c>
      <c r="D2137">
        <v>6</v>
      </c>
      <c r="E2137">
        <v>1</v>
      </c>
      <c r="F2137">
        <v>7</v>
      </c>
      <c r="G2137">
        <v>4</v>
      </c>
      <c r="O2137">
        <v>2003</v>
      </c>
      <c r="P2137">
        <v>3</v>
      </c>
      <c r="Q2137">
        <v>19</v>
      </c>
      <c r="R2137">
        <v>8</v>
      </c>
      <c r="S2137">
        <v>1</v>
      </c>
      <c r="T2137">
        <v>7</v>
      </c>
      <c r="U2137">
        <v>4</v>
      </c>
    </row>
    <row r="2138" spans="1:21">
      <c r="A2138">
        <v>2003</v>
      </c>
      <c r="B2138">
        <v>3</v>
      </c>
      <c r="C2138">
        <v>20</v>
      </c>
      <c r="D2138">
        <v>6</v>
      </c>
      <c r="E2138">
        <v>7</v>
      </c>
      <c r="F2138">
        <v>5</v>
      </c>
      <c r="G2138">
        <v>4</v>
      </c>
      <c r="O2138">
        <v>2003</v>
      </c>
      <c r="P2138">
        <v>3</v>
      </c>
      <c r="Q2138">
        <v>20</v>
      </c>
      <c r="R2138">
        <v>9</v>
      </c>
      <c r="S2138">
        <v>7</v>
      </c>
      <c r="T2138">
        <v>5</v>
      </c>
      <c r="U2138">
        <v>4</v>
      </c>
    </row>
    <row r="2139" spans="1:21">
      <c r="A2139">
        <v>2003</v>
      </c>
      <c r="B2139">
        <v>3</v>
      </c>
      <c r="C2139">
        <v>21</v>
      </c>
      <c r="D2139">
        <v>3</v>
      </c>
      <c r="E2139">
        <v>1</v>
      </c>
      <c r="F2139">
        <v>5</v>
      </c>
      <c r="G2139">
        <v>4</v>
      </c>
      <c r="O2139">
        <v>2003</v>
      </c>
      <c r="P2139">
        <v>3</v>
      </c>
      <c r="Q2139">
        <v>21</v>
      </c>
      <c r="R2139">
        <v>6</v>
      </c>
      <c r="S2139">
        <v>1</v>
      </c>
      <c r="T2139">
        <v>5</v>
      </c>
      <c r="U2139">
        <v>4</v>
      </c>
    </row>
    <row r="2140" spans="1:21">
      <c r="A2140">
        <v>2003</v>
      </c>
      <c r="B2140">
        <v>3</v>
      </c>
      <c r="C2140">
        <v>22</v>
      </c>
      <c r="D2140">
        <v>3</v>
      </c>
      <c r="E2140">
        <v>2</v>
      </c>
      <c r="F2140">
        <v>5</v>
      </c>
      <c r="G2140">
        <v>4</v>
      </c>
      <c r="O2140">
        <v>2003</v>
      </c>
      <c r="P2140">
        <v>3</v>
      </c>
      <c r="Q2140">
        <v>22</v>
      </c>
      <c r="R2140">
        <v>6</v>
      </c>
      <c r="S2140">
        <v>2</v>
      </c>
      <c r="T2140">
        <v>5</v>
      </c>
      <c r="U2140">
        <v>4</v>
      </c>
    </row>
    <row r="2141" spans="1:21">
      <c r="A2141">
        <v>2003</v>
      </c>
      <c r="B2141">
        <v>3</v>
      </c>
      <c r="C2141">
        <v>23</v>
      </c>
      <c r="D2141">
        <v>9</v>
      </c>
      <c r="E2141">
        <v>7</v>
      </c>
      <c r="F2141">
        <v>6</v>
      </c>
      <c r="G2141">
        <v>4</v>
      </c>
      <c r="O2141">
        <v>2003</v>
      </c>
      <c r="P2141">
        <v>3</v>
      </c>
      <c r="Q2141">
        <v>23</v>
      </c>
      <c r="R2141">
        <v>6</v>
      </c>
      <c r="S2141">
        <v>7</v>
      </c>
      <c r="T2141">
        <v>6</v>
      </c>
      <c r="U2141">
        <v>4</v>
      </c>
    </row>
    <row r="2142" spans="1:21">
      <c r="A2142">
        <v>2003</v>
      </c>
      <c r="B2142">
        <v>3</v>
      </c>
      <c r="C2142">
        <v>24</v>
      </c>
      <c r="D2142">
        <v>9</v>
      </c>
      <c r="E2142">
        <v>7</v>
      </c>
      <c r="F2142">
        <v>6</v>
      </c>
      <c r="G2142">
        <v>4</v>
      </c>
      <c r="O2142">
        <v>2003</v>
      </c>
      <c r="P2142">
        <v>3</v>
      </c>
      <c r="Q2142">
        <v>24</v>
      </c>
      <c r="R2142">
        <v>6</v>
      </c>
      <c r="S2142">
        <v>7</v>
      </c>
      <c r="T2142">
        <v>6</v>
      </c>
      <c r="U2142">
        <v>4</v>
      </c>
    </row>
    <row r="2143" spans="1:21">
      <c r="A2143">
        <v>2003</v>
      </c>
      <c r="B2143">
        <v>3</v>
      </c>
      <c r="C2143">
        <v>25</v>
      </c>
      <c r="D2143">
        <v>6</v>
      </c>
      <c r="E2143">
        <v>2</v>
      </c>
      <c r="F2143">
        <v>6</v>
      </c>
      <c r="G2143">
        <v>4</v>
      </c>
      <c r="O2143">
        <v>2003</v>
      </c>
      <c r="P2143">
        <v>3</v>
      </c>
      <c r="Q2143">
        <v>25</v>
      </c>
      <c r="R2143">
        <v>6</v>
      </c>
      <c r="S2143">
        <v>2</v>
      </c>
      <c r="T2143">
        <v>6</v>
      </c>
      <c r="U2143">
        <v>4</v>
      </c>
    </row>
    <row r="2144" spans="1:21">
      <c r="A2144">
        <v>2003</v>
      </c>
      <c r="B2144">
        <v>3</v>
      </c>
      <c r="C2144">
        <v>26</v>
      </c>
      <c r="D2144">
        <v>9</v>
      </c>
      <c r="E2144">
        <v>7</v>
      </c>
      <c r="F2144">
        <v>7</v>
      </c>
      <c r="G2144">
        <v>4</v>
      </c>
      <c r="O2144">
        <v>2003</v>
      </c>
      <c r="P2144">
        <v>3</v>
      </c>
      <c r="Q2144">
        <v>26</v>
      </c>
      <c r="R2144">
        <v>6</v>
      </c>
      <c r="S2144">
        <v>7</v>
      </c>
      <c r="T2144">
        <v>7</v>
      </c>
      <c r="U2144">
        <v>4</v>
      </c>
    </row>
    <row r="2145" spans="1:21">
      <c r="A2145">
        <v>2003</v>
      </c>
      <c r="B2145">
        <v>3</v>
      </c>
      <c r="C2145">
        <v>27</v>
      </c>
      <c r="D2145">
        <v>7</v>
      </c>
      <c r="E2145">
        <v>1</v>
      </c>
      <c r="F2145">
        <v>7</v>
      </c>
      <c r="G2145">
        <v>4</v>
      </c>
      <c r="O2145">
        <v>2003</v>
      </c>
      <c r="P2145">
        <v>3</v>
      </c>
      <c r="Q2145">
        <v>27</v>
      </c>
      <c r="R2145">
        <v>6</v>
      </c>
      <c r="S2145">
        <v>1</v>
      </c>
      <c r="T2145">
        <v>7</v>
      </c>
      <c r="U2145">
        <v>4</v>
      </c>
    </row>
    <row r="2146" spans="1:21">
      <c r="A2146">
        <v>2003</v>
      </c>
      <c r="B2146">
        <v>3</v>
      </c>
      <c r="C2146">
        <v>28</v>
      </c>
      <c r="D2146">
        <v>3</v>
      </c>
      <c r="E2146">
        <v>1</v>
      </c>
      <c r="F2146">
        <v>5</v>
      </c>
      <c r="G2146">
        <v>9</v>
      </c>
      <c r="O2146">
        <v>2003</v>
      </c>
      <c r="P2146">
        <v>3</v>
      </c>
      <c r="Q2146">
        <v>28</v>
      </c>
      <c r="R2146">
        <v>3</v>
      </c>
      <c r="S2146">
        <v>1</v>
      </c>
      <c r="T2146">
        <v>5</v>
      </c>
      <c r="U2146">
        <v>9</v>
      </c>
    </row>
    <row r="2147" spans="1:21">
      <c r="A2147">
        <v>2003</v>
      </c>
      <c r="B2147">
        <v>3</v>
      </c>
      <c r="C2147">
        <v>29</v>
      </c>
      <c r="D2147">
        <v>11</v>
      </c>
      <c r="E2147">
        <v>1</v>
      </c>
      <c r="F2147">
        <v>5</v>
      </c>
      <c r="G2147">
        <v>9</v>
      </c>
      <c r="O2147">
        <v>2003</v>
      </c>
      <c r="P2147">
        <v>3</v>
      </c>
      <c r="Q2147">
        <v>29</v>
      </c>
      <c r="R2147">
        <v>3</v>
      </c>
      <c r="S2147">
        <v>1</v>
      </c>
      <c r="T2147">
        <v>5</v>
      </c>
      <c r="U2147">
        <v>9</v>
      </c>
    </row>
    <row r="2148" spans="1:21">
      <c r="A2148">
        <v>2003</v>
      </c>
      <c r="B2148">
        <v>3</v>
      </c>
      <c r="C2148">
        <v>30</v>
      </c>
      <c r="D2148">
        <v>11</v>
      </c>
      <c r="E2148">
        <v>1</v>
      </c>
      <c r="F2148">
        <v>7</v>
      </c>
      <c r="G2148">
        <v>9</v>
      </c>
      <c r="O2148">
        <v>2003</v>
      </c>
      <c r="P2148">
        <v>3</v>
      </c>
      <c r="Q2148">
        <v>30</v>
      </c>
      <c r="R2148">
        <v>9</v>
      </c>
      <c r="S2148">
        <v>1</v>
      </c>
      <c r="T2148">
        <v>7</v>
      </c>
      <c r="U2148">
        <v>9</v>
      </c>
    </row>
    <row r="2149" spans="1:21">
      <c r="A2149">
        <v>2003</v>
      </c>
      <c r="B2149">
        <v>3</v>
      </c>
      <c r="C2149">
        <v>31</v>
      </c>
      <c r="D2149">
        <v>9</v>
      </c>
      <c r="E2149">
        <v>3</v>
      </c>
      <c r="F2149">
        <v>5</v>
      </c>
      <c r="G2149">
        <v>9</v>
      </c>
      <c r="O2149">
        <v>2003</v>
      </c>
      <c r="P2149">
        <v>3</v>
      </c>
      <c r="Q2149">
        <v>31</v>
      </c>
      <c r="R2149">
        <v>9</v>
      </c>
      <c r="S2149">
        <v>3</v>
      </c>
      <c r="T2149">
        <v>5</v>
      </c>
      <c r="U2149">
        <v>9</v>
      </c>
    </row>
    <row r="2150" spans="1:21">
      <c r="A2150">
        <v>2003</v>
      </c>
      <c r="B2150">
        <v>4</v>
      </c>
      <c r="C2150">
        <v>1</v>
      </c>
      <c r="D2150">
        <v>9</v>
      </c>
      <c r="E2150">
        <v>3</v>
      </c>
      <c r="F2150">
        <v>7</v>
      </c>
      <c r="G2150">
        <v>9</v>
      </c>
      <c r="O2150">
        <v>2003</v>
      </c>
      <c r="P2150">
        <v>4</v>
      </c>
      <c r="Q2150">
        <v>1</v>
      </c>
      <c r="R2150">
        <v>6</v>
      </c>
      <c r="S2150">
        <v>3</v>
      </c>
      <c r="T2150">
        <v>7</v>
      </c>
      <c r="U2150">
        <v>9</v>
      </c>
    </row>
    <row r="2151" spans="1:21">
      <c r="A2151">
        <v>2003</v>
      </c>
      <c r="B2151">
        <v>4</v>
      </c>
      <c r="C2151">
        <v>2</v>
      </c>
      <c r="D2151">
        <v>8</v>
      </c>
      <c r="E2151">
        <v>3</v>
      </c>
      <c r="F2151">
        <v>7</v>
      </c>
      <c r="G2151">
        <v>9</v>
      </c>
      <c r="O2151">
        <v>2003</v>
      </c>
      <c r="P2151">
        <v>4</v>
      </c>
      <c r="Q2151">
        <v>2</v>
      </c>
      <c r="R2151">
        <v>9</v>
      </c>
      <c r="S2151">
        <v>3</v>
      </c>
      <c r="T2151">
        <v>7</v>
      </c>
      <c r="U2151">
        <v>9</v>
      </c>
    </row>
    <row r="2152" spans="1:21">
      <c r="A2152">
        <v>2003</v>
      </c>
      <c r="B2152">
        <v>4</v>
      </c>
      <c r="C2152">
        <v>3</v>
      </c>
      <c r="D2152">
        <v>6</v>
      </c>
      <c r="E2152">
        <v>3</v>
      </c>
      <c r="F2152">
        <v>5</v>
      </c>
      <c r="G2152">
        <v>9</v>
      </c>
      <c r="O2152">
        <v>2003</v>
      </c>
      <c r="P2152">
        <v>4</v>
      </c>
      <c r="Q2152">
        <v>3</v>
      </c>
      <c r="R2152">
        <v>7</v>
      </c>
      <c r="S2152">
        <v>3</v>
      </c>
      <c r="T2152">
        <v>5</v>
      </c>
      <c r="U2152">
        <v>9</v>
      </c>
    </row>
    <row r="2153" spans="1:21">
      <c r="A2153">
        <v>2003</v>
      </c>
      <c r="B2153">
        <v>4</v>
      </c>
      <c r="C2153">
        <v>4</v>
      </c>
      <c r="D2153">
        <v>8</v>
      </c>
      <c r="E2153">
        <v>3</v>
      </c>
      <c r="F2153">
        <v>3</v>
      </c>
      <c r="G2153">
        <v>9</v>
      </c>
      <c r="O2153">
        <v>2003</v>
      </c>
      <c r="P2153">
        <v>4</v>
      </c>
      <c r="Q2153">
        <v>4</v>
      </c>
      <c r="R2153">
        <v>3</v>
      </c>
      <c r="S2153">
        <v>3</v>
      </c>
      <c r="T2153">
        <v>3</v>
      </c>
      <c r="U2153">
        <v>9</v>
      </c>
    </row>
    <row r="2154" spans="1:21">
      <c r="A2154">
        <v>2003</v>
      </c>
      <c r="B2154">
        <v>4</v>
      </c>
      <c r="C2154">
        <v>5</v>
      </c>
      <c r="D2154">
        <v>8</v>
      </c>
      <c r="E2154">
        <v>3</v>
      </c>
      <c r="F2154">
        <v>3</v>
      </c>
      <c r="G2154">
        <v>9</v>
      </c>
      <c r="O2154">
        <v>2003</v>
      </c>
      <c r="P2154">
        <v>4</v>
      </c>
      <c r="Q2154">
        <v>5</v>
      </c>
      <c r="R2154">
        <v>11</v>
      </c>
      <c r="S2154">
        <v>3</v>
      </c>
      <c r="T2154">
        <v>3</v>
      </c>
      <c r="U2154">
        <v>9</v>
      </c>
    </row>
    <row r="2155" spans="1:21">
      <c r="A2155">
        <v>2003</v>
      </c>
      <c r="B2155">
        <v>4</v>
      </c>
      <c r="C2155">
        <v>6</v>
      </c>
      <c r="D2155">
        <v>6</v>
      </c>
      <c r="E2155">
        <v>8</v>
      </c>
      <c r="F2155">
        <v>3</v>
      </c>
      <c r="G2155">
        <v>9</v>
      </c>
      <c r="O2155">
        <v>2003</v>
      </c>
      <c r="P2155">
        <v>4</v>
      </c>
      <c r="Q2155">
        <v>6</v>
      </c>
      <c r="R2155">
        <v>11</v>
      </c>
      <c r="S2155">
        <v>8</v>
      </c>
      <c r="T2155">
        <v>3</v>
      </c>
      <c r="U2155">
        <v>9</v>
      </c>
    </row>
    <row r="2156" spans="1:21">
      <c r="A2156">
        <v>2003</v>
      </c>
      <c r="B2156">
        <v>4</v>
      </c>
      <c r="C2156">
        <v>7</v>
      </c>
      <c r="D2156">
        <v>6</v>
      </c>
      <c r="E2156">
        <v>8</v>
      </c>
      <c r="F2156">
        <v>6</v>
      </c>
      <c r="G2156">
        <v>9</v>
      </c>
      <c r="O2156">
        <v>2003</v>
      </c>
      <c r="P2156">
        <v>4</v>
      </c>
      <c r="Q2156">
        <v>7</v>
      </c>
      <c r="R2156">
        <v>9</v>
      </c>
      <c r="S2156">
        <v>8</v>
      </c>
      <c r="T2156">
        <v>6</v>
      </c>
      <c r="U2156">
        <v>9</v>
      </c>
    </row>
    <row r="2157" spans="1:21">
      <c r="A2157">
        <v>2003</v>
      </c>
      <c r="B2157">
        <v>4</v>
      </c>
      <c r="C2157">
        <v>8</v>
      </c>
      <c r="D2157">
        <v>6</v>
      </c>
      <c r="E2157">
        <v>3</v>
      </c>
      <c r="F2157">
        <v>6</v>
      </c>
      <c r="G2157">
        <v>9</v>
      </c>
      <c r="O2157">
        <v>2003</v>
      </c>
      <c r="P2157">
        <v>4</v>
      </c>
      <c r="Q2157">
        <v>8</v>
      </c>
      <c r="R2157">
        <v>9</v>
      </c>
      <c r="S2157">
        <v>3</v>
      </c>
      <c r="T2157">
        <v>6</v>
      </c>
      <c r="U2157">
        <v>9</v>
      </c>
    </row>
    <row r="2158" spans="1:21">
      <c r="A2158">
        <v>2003</v>
      </c>
      <c r="B2158">
        <v>4</v>
      </c>
      <c r="C2158">
        <v>9</v>
      </c>
      <c r="D2158">
        <v>6</v>
      </c>
      <c r="E2158">
        <v>3</v>
      </c>
      <c r="F2158">
        <v>6</v>
      </c>
      <c r="G2158">
        <v>9</v>
      </c>
      <c r="O2158">
        <v>2003</v>
      </c>
      <c r="P2158">
        <v>4</v>
      </c>
      <c r="Q2158">
        <v>9</v>
      </c>
      <c r="R2158">
        <v>8</v>
      </c>
      <c r="S2158">
        <v>3</v>
      </c>
      <c r="T2158">
        <v>6</v>
      </c>
      <c r="U2158">
        <v>9</v>
      </c>
    </row>
    <row r="2159" spans="1:21">
      <c r="A2159">
        <v>2003</v>
      </c>
      <c r="B2159">
        <v>4</v>
      </c>
      <c r="C2159">
        <v>10</v>
      </c>
      <c r="D2159">
        <v>6</v>
      </c>
      <c r="E2159">
        <v>8</v>
      </c>
      <c r="F2159">
        <v>5</v>
      </c>
      <c r="G2159">
        <v>9</v>
      </c>
      <c r="O2159">
        <v>2003</v>
      </c>
      <c r="P2159">
        <v>4</v>
      </c>
      <c r="Q2159">
        <v>10</v>
      </c>
      <c r="R2159">
        <v>6</v>
      </c>
      <c r="S2159">
        <v>8</v>
      </c>
      <c r="T2159">
        <v>5</v>
      </c>
      <c r="U2159">
        <v>9</v>
      </c>
    </row>
    <row r="2160" spans="1:21">
      <c r="A2160">
        <v>2003</v>
      </c>
      <c r="B2160">
        <v>4</v>
      </c>
      <c r="C2160">
        <v>11</v>
      </c>
      <c r="D2160">
        <v>8</v>
      </c>
      <c r="E2160">
        <v>5</v>
      </c>
      <c r="F2160">
        <v>5</v>
      </c>
      <c r="G2160">
        <v>9</v>
      </c>
      <c r="O2160">
        <v>2003</v>
      </c>
      <c r="P2160">
        <v>4</v>
      </c>
      <c r="Q2160">
        <v>11</v>
      </c>
      <c r="R2160">
        <v>8</v>
      </c>
      <c r="S2160">
        <v>5</v>
      </c>
      <c r="T2160">
        <v>5</v>
      </c>
      <c r="U2160">
        <v>9</v>
      </c>
    </row>
    <row r="2161" spans="1:21">
      <c r="A2161">
        <v>2003</v>
      </c>
      <c r="B2161">
        <v>4</v>
      </c>
      <c r="C2161">
        <v>12</v>
      </c>
      <c r="D2161">
        <v>2</v>
      </c>
      <c r="E2161">
        <v>6</v>
      </c>
      <c r="F2161">
        <v>9</v>
      </c>
      <c r="G2161">
        <v>9</v>
      </c>
      <c r="O2161">
        <v>2003</v>
      </c>
      <c r="P2161">
        <v>4</v>
      </c>
      <c r="Q2161">
        <v>12</v>
      </c>
      <c r="R2161">
        <v>8</v>
      </c>
      <c r="S2161">
        <v>6</v>
      </c>
      <c r="T2161">
        <v>9</v>
      </c>
      <c r="U2161">
        <v>9</v>
      </c>
    </row>
    <row r="2162" spans="1:21">
      <c r="A2162">
        <v>2003</v>
      </c>
      <c r="B2162">
        <v>4</v>
      </c>
      <c r="C2162">
        <v>13</v>
      </c>
      <c r="D2162">
        <v>2</v>
      </c>
      <c r="E2162">
        <v>6</v>
      </c>
      <c r="F2162">
        <v>2</v>
      </c>
      <c r="G2162">
        <v>9</v>
      </c>
      <c r="O2162">
        <v>2003</v>
      </c>
      <c r="P2162">
        <v>4</v>
      </c>
      <c r="Q2162">
        <v>13</v>
      </c>
      <c r="R2162">
        <v>6</v>
      </c>
      <c r="S2162">
        <v>6</v>
      </c>
      <c r="T2162">
        <v>2</v>
      </c>
      <c r="U2162">
        <v>9</v>
      </c>
    </row>
    <row r="2163" spans="1:21">
      <c r="A2163">
        <v>2003</v>
      </c>
      <c r="B2163">
        <v>4</v>
      </c>
      <c r="C2163">
        <v>14</v>
      </c>
      <c r="D2163">
        <v>1</v>
      </c>
      <c r="E2163">
        <v>6</v>
      </c>
      <c r="F2163">
        <v>9</v>
      </c>
      <c r="G2163">
        <v>9</v>
      </c>
      <c r="O2163">
        <v>2003</v>
      </c>
      <c r="P2163">
        <v>4</v>
      </c>
      <c r="Q2163">
        <v>14</v>
      </c>
      <c r="R2163">
        <v>6</v>
      </c>
      <c r="S2163">
        <v>6</v>
      </c>
      <c r="T2163">
        <v>9</v>
      </c>
      <c r="U2163">
        <v>9</v>
      </c>
    </row>
    <row r="2164" spans="1:21">
      <c r="A2164">
        <v>2003</v>
      </c>
      <c r="B2164">
        <v>4</v>
      </c>
      <c r="C2164">
        <v>15</v>
      </c>
      <c r="D2164">
        <v>1</v>
      </c>
      <c r="E2164">
        <v>6</v>
      </c>
      <c r="F2164">
        <v>9</v>
      </c>
      <c r="G2164">
        <v>9</v>
      </c>
      <c r="O2164">
        <v>2003</v>
      </c>
      <c r="P2164">
        <v>4</v>
      </c>
      <c r="Q2164">
        <v>15</v>
      </c>
      <c r="R2164">
        <v>6</v>
      </c>
      <c r="S2164">
        <v>6</v>
      </c>
      <c r="T2164">
        <v>9</v>
      </c>
      <c r="U2164">
        <v>9</v>
      </c>
    </row>
    <row r="2165" spans="1:21">
      <c r="A2165">
        <v>2003</v>
      </c>
      <c r="B2165">
        <v>4</v>
      </c>
      <c r="C2165">
        <v>16</v>
      </c>
      <c r="D2165">
        <v>1</v>
      </c>
      <c r="E2165">
        <v>8</v>
      </c>
      <c r="F2165">
        <v>5</v>
      </c>
      <c r="G2165">
        <v>3</v>
      </c>
      <c r="O2165">
        <v>2003</v>
      </c>
      <c r="P2165">
        <v>4</v>
      </c>
      <c r="Q2165">
        <v>16</v>
      </c>
      <c r="R2165">
        <v>6</v>
      </c>
      <c r="S2165">
        <v>8</v>
      </c>
      <c r="T2165">
        <v>5</v>
      </c>
      <c r="U2165">
        <v>3</v>
      </c>
    </row>
    <row r="2166" spans="1:21">
      <c r="A2166">
        <v>2003</v>
      </c>
      <c r="B2166">
        <v>4</v>
      </c>
      <c r="C2166">
        <v>17</v>
      </c>
      <c r="D2166">
        <v>7</v>
      </c>
      <c r="E2166">
        <v>8</v>
      </c>
      <c r="F2166">
        <v>3</v>
      </c>
      <c r="G2166">
        <v>3</v>
      </c>
      <c r="O2166">
        <v>2003</v>
      </c>
      <c r="P2166">
        <v>4</v>
      </c>
      <c r="Q2166">
        <v>17</v>
      </c>
      <c r="R2166">
        <v>6</v>
      </c>
      <c r="S2166">
        <v>8</v>
      </c>
      <c r="T2166">
        <v>3</v>
      </c>
      <c r="U2166">
        <v>3</v>
      </c>
    </row>
    <row r="2167" spans="1:21">
      <c r="A2167">
        <v>2003</v>
      </c>
      <c r="B2167">
        <v>4</v>
      </c>
      <c r="C2167">
        <v>18</v>
      </c>
      <c r="D2167">
        <v>1</v>
      </c>
      <c r="E2167">
        <v>6</v>
      </c>
      <c r="F2167">
        <v>3</v>
      </c>
      <c r="G2167">
        <v>3</v>
      </c>
      <c r="O2167">
        <v>2003</v>
      </c>
      <c r="P2167">
        <v>4</v>
      </c>
      <c r="Q2167">
        <v>18</v>
      </c>
      <c r="R2167">
        <v>8</v>
      </c>
      <c r="S2167">
        <v>6</v>
      </c>
      <c r="T2167">
        <v>3</v>
      </c>
      <c r="U2167">
        <v>3</v>
      </c>
    </row>
    <row r="2168" spans="1:21">
      <c r="A2168">
        <v>2003</v>
      </c>
      <c r="B2168">
        <v>4</v>
      </c>
      <c r="C2168">
        <v>19</v>
      </c>
      <c r="D2168">
        <v>1</v>
      </c>
      <c r="E2168">
        <v>8</v>
      </c>
      <c r="F2168">
        <v>3</v>
      </c>
      <c r="G2168">
        <v>3</v>
      </c>
      <c r="O2168">
        <v>2003</v>
      </c>
      <c r="P2168">
        <v>4</v>
      </c>
      <c r="Q2168">
        <v>19</v>
      </c>
      <c r="R2168">
        <v>2</v>
      </c>
      <c r="S2168">
        <v>8</v>
      </c>
      <c r="T2168">
        <v>3</v>
      </c>
      <c r="U2168">
        <v>3</v>
      </c>
    </row>
    <row r="2169" spans="1:21">
      <c r="A2169">
        <v>2003</v>
      </c>
      <c r="B2169">
        <v>4</v>
      </c>
      <c r="C2169">
        <v>20</v>
      </c>
      <c r="D2169">
        <v>5</v>
      </c>
      <c r="E2169">
        <v>6</v>
      </c>
      <c r="F2169">
        <v>3</v>
      </c>
      <c r="G2169">
        <v>3</v>
      </c>
      <c r="O2169">
        <v>2003</v>
      </c>
      <c r="P2169">
        <v>4</v>
      </c>
      <c r="Q2169">
        <v>20</v>
      </c>
      <c r="R2169">
        <v>2</v>
      </c>
      <c r="S2169">
        <v>6</v>
      </c>
      <c r="T2169">
        <v>3</v>
      </c>
      <c r="U2169">
        <v>3</v>
      </c>
    </row>
    <row r="2170" spans="1:21">
      <c r="A2170">
        <v>2003</v>
      </c>
      <c r="B2170">
        <v>4</v>
      </c>
      <c r="C2170">
        <v>21</v>
      </c>
      <c r="D2170">
        <v>5</v>
      </c>
      <c r="E2170">
        <v>6</v>
      </c>
      <c r="F2170">
        <v>1</v>
      </c>
      <c r="G2170">
        <v>3</v>
      </c>
      <c r="O2170">
        <v>2003</v>
      </c>
      <c r="P2170">
        <v>4</v>
      </c>
      <c r="Q2170">
        <v>21</v>
      </c>
      <c r="R2170">
        <v>1</v>
      </c>
      <c r="S2170">
        <v>6</v>
      </c>
      <c r="T2170">
        <v>1</v>
      </c>
      <c r="U2170">
        <v>3</v>
      </c>
    </row>
    <row r="2171" spans="1:21">
      <c r="A2171">
        <v>2003</v>
      </c>
      <c r="B2171">
        <v>4</v>
      </c>
      <c r="C2171">
        <v>22</v>
      </c>
      <c r="D2171">
        <v>11</v>
      </c>
      <c r="E2171">
        <v>6</v>
      </c>
      <c r="F2171">
        <v>2</v>
      </c>
      <c r="G2171">
        <v>3</v>
      </c>
      <c r="O2171">
        <v>2003</v>
      </c>
      <c r="P2171">
        <v>4</v>
      </c>
      <c r="Q2171">
        <v>22</v>
      </c>
      <c r="R2171">
        <v>1</v>
      </c>
      <c r="S2171">
        <v>6</v>
      </c>
      <c r="T2171">
        <v>2</v>
      </c>
      <c r="U2171">
        <v>3</v>
      </c>
    </row>
    <row r="2172" spans="1:21">
      <c r="A2172">
        <v>2003</v>
      </c>
      <c r="B2172">
        <v>4</v>
      </c>
      <c r="C2172">
        <v>23</v>
      </c>
      <c r="D2172">
        <v>1</v>
      </c>
      <c r="E2172">
        <v>8</v>
      </c>
      <c r="F2172">
        <v>2</v>
      </c>
      <c r="G2172">
        <v>3</v>
      </c>
      <c r="O2172">
        <v>2003</v>
      </c>
      <c r="P2172">
        <v>4</v>
      </c>
      <c r="Q2172">
        <v>23</v>
      </c>
      <c r="R2172">
        <v>1</v>
      </c>
      <c r="S2172">
        <v>8</v>
      </c>
      <c r="T2172">
        <v>2</v>
      </c>
      <c r="U2172">
        <v>3</v>
      </c>
    </row>
    <row r="2173" spans="1:21">
      <c r="A2173">
        <v>2003</v>
      </c>
      <c r="B2173">
        <v>4</v>
      </c>
      <c r="C2173">
        <v>24</v>
      </c>
      <c r="D2173">
        <v>1</v>
      </c>
      <c r="E2173">
        <v>3</v>
      </c>
      <c r="F2173">
        <v>2</v>
      </c>
      <c r="G2173">
        <v>3</v>
      </c>
      <c r="O2173">
        <v>2003</v>
      </c>
      <c r="P2173">
        <v>4</v>
      </c>
      <c r="Q2173">
        <v>24</v>
      </c>
      <c r="R2173">
        <v>7</v>
      </c>
      <c r="S2173">
        <v>3</v>
      </c>
      <c r="T2173">
        <v>2</v>
      </c>
      <c r="U2173">
        <v>3</v>
      </c>
    </row>
    <row r="2174" spans="1:21">
      <c r="A2174">
        <v>2003</v>
      </c>
      <c r="B2174">
        <v>4</v>
      </c>
      <c r="C2174">
        <v>25</v>
      </c>
      <c r="D2174">
        <v>3</v>
      </c>
      <c r="E2174">
        <v>8</v>
      </c>
      <c r="F2174">
        <v>2</v>
      </c>
      <c r="G2174">
        <v>3</v>
      </c>
      <c r="O2174">
        <v>2003</v>
      </c>
      <c r="P2174">
        <v>4</v>
      </c>
      <c r="Q2174">
        <v>25</v>
      </c>
      <c r="R2174">
        <v>1</v>
      </c>
      <c r="S2174">
        <v>8</v>
      </c>
      <c r="T2174">
        <v>2</v>
      </c>
      <c r="U2174">
        <v>3</v>
      </c>
    </row>
    <row r="2175" spans="1:21">
      <c r="A2175">
        <v>2003</v>
      </c>
      <c r="B2175">
        <v>4</v>
      </c>
      <c r="C2175">
        <v>26</v>
      </c>
      <c r="D2175">
        <v>4</v>
      </c>
      <c r="E2175">
        <v>6</v>
      </c>
      <c r="F2175">
        <v>2</v>
      </c>
      <c r="G2175">
        <v>3</v>
      </c>
      <c r="O2175">
        <v>2003</v>
      </c>
      <c r="P2175">
        <v>4</v>
      </c>
      <c r="Q2175">
        <v>26</v>
      </c>
      <c r="R2175">
        <v>1</v>
      </c>
      <c r="S2175">
        <v>6</v>
      </c>
      <c r="T2175">
        <v>2</v>
      </c>
      <c r="U2175">
        <v>3</v>
      </c>
    </row>
    <row r="2176" spans="1:21">
      <c r="A2176">
        <v>2003</v>
      </c>
      <c r="B2176">
        <v>4</v>
      </c>
      <c r="C2176">
        <v>27</v>
      </c>
      <c r="D2176">
        <v>4</v>
      </c>
      <c r="E2176">
        <v>6</v>
      </c>
      <c r="F2176">
        <v>2</v>
      </c>
      <c r="G2176">
        <v>3</v>
      </c>
      <c r="O2176">
        <v>2003</v>
      </c>
      <c r="P2176">
        <v>4</v>
      </c>
      <c r="Q2176">
        <v>27</v>
      </c>
      <c r="R2176">
        <v>5</v>
      </c>
      <c r="S2176">
        <v>6</v>
      </c>
      <c r="T2176">
        <v>2</v>
      </c>
      <c r="U2176">
        <v>3</v>
      </c>
    </row>
    <row r="2177" spans="1:21">
      <c r="A2177">
        <v>2003</v>
      </c>
      <c r="B2177">
        <v>4</v>
      </c>
      <c r="C2177">
        <v>28</v>
      </c>
      <c r="D2177">
        <v>5</v>
      </c>
      <c r="E2177">
        <v>6</v>
      </c>
      <c r="F2177">
        <v>2</v>
      </c>
      <c r="G2177">
        <v>3</v>
      </c>
      <c r="O2177">
        <v>2003</v>
      </c>
      <c r="P2177">
        <v>4</v>
      </c>
      <c r="Q2177">
        <v>28</v>
      </c>
      <c r="R2177">
        <v>5</v>
      </c>
      <c r="S2177">
        <v>6</v>
      </c>
      <c r="T2177">
        <v>2</v>
      </c>
      <c r="U2177">
        <v>3</v>
      </c>
    </row>
    <row r="2178" spans="1:21">
      <c r="A2178">
        <v>2003</v>
      </c>
      <c r="B2178">
        <v>4</v>
      </c>
      <c r="C2178">
        <v>29</v>
      </c>
      <c r="D2178">
        <v>10</v>
      </c>
      <c r="E2178">
        <v>6</v>
      </c>
      <c r="F2178">
        <v>1</v>
      </c>
      <c r="G2178">
        <v>2</v>
      </c>
      <c r="O2178">
        <v>2003</v>
      </c>
      <c r="P2178">
        <v>4</v>
      </c>
      <c r="Q2178">
        <v>29</v>
      </c>
      <c r="R2178">
        <v>11</v>
      </c>
      <c r="S2178">
        <v>6</v>
      </c>
      <c r="T2178">
        <v>1</v>
      </c>
      <c r="U2178">
        <v>2</v>
      </c>
    </row>
    <row r="2179" spans="1:21">
      <c r="A2179">
        <v>2003</v>
      </c>
      <c r="B2179">
        <v>4</v>
      </c>
      <c r="C2179">
        <v>30</v>
      </c>
      <c r="D2179">
        <v>10</v>
      </c>
      <c r="E2179">
        <v>6</v>
      </c>
      <c r="F2179">
        <v>1</v>
      </c>
      <c r="G2179">
        <v>2</v>
      </c>
      <c r="O2179">
        <v>2003</v>
      </c>
      <c r="P2179">
        <v>4</v>
      </c>
      <c r="Q2179">
        <v>30</v>
      </c>
      <c r="R2179">
        <v>1</v>
      </c>
      <c r="S2179">
        <v>6</v>
      </c>
      <c r="T2179">
        <v>1</v>
      </c>
      <c r="U2179">
        <v>2</v>
      </c>
    </row>
    <row r="2180" spans="1:21">
      <c r="A2180">
        <v>2003</v>
      </c>
      <c r="B2180">
        <v>5</v>
      </c>
      <c r="C2180">
        <v>1</v>
      </c>
      <c r="D2180">
        <v>5</v>
      </c>
      <c r="E2180">
        <v>6</v>
      </c>
      <c r="F2180">
        <v>1</v>
      </c>
      <c r="G2180">
        <v>2</v>
      </c>
      <c r="O2180">
        <v>2003</v>
      </c>
      <c r="P2180">
        <v>5</v>
      </c>
      <c r="Q2180">
        <v>1</v>
      </c>
      <c r="R2180">
        <v>1</v>
      </c>
      <c r="S2180">
        <v>6</v>
      </c>
      <c r="T2180">
        <v>1</v>
      </c>
      <c r="U2180">
        <v>2</v>
      </c>
    </row>
    <row r="2181" spans="1:21">
      <c r="A2181">
        <v>2003</v>
      </c>
      <c r="B2181">
        <v>5</v>
      </c>
      <c r="C2181">
        <v>2</v>
      </c>
      <c r="D2181">
        <v>5</v>
      </c>
      <c r="E2181">
        <v>6</v>
      </c>
      <c r="F2181">
        <v>1</v>
      </c>
      <c r="G2181">
        <v>2</v>
      </c>
      <c r="O2181">
        <v>2003</v>
      </c>
      <c r="P2181">
        <v>5</v>
      </c>
      <c r="Q2181">
        <v>2</v>
      </c>
      <c r="R2181">
        <v>3</v>
      </c>
      <c r="S2181">
        <v>6</v>
      </c>
      <c r="T2181">
        <v>1</v>
      </c>
      <c r="U2181">
        <v>2</v>
      </c>
    </row>
    <row r="2182" spans="1:21">
      <c r="A2182">
        <v>2003</v>
      </c>
      <c r="B2182">
        <v>5</v>
      </c>
      <c r="C2182">
        <v>3</v>
      </c>
      <c r="D2182">
        <v>7</v>
      </c>
      <c r="E2182">
        <v>5</v>
      </c>
      <c r="F2182">
        <v>1</v>
      </c>
      <c r="G2182">
        <v>2</v>
      </c>
      <c r="O2182">
        <v>2003</v>
      </c>
      <c r="P2182">
        <v>5</v>
      </c>
      <c r="Q2182">
        <v>3</v>
      </c>
      <c r="R2182">
        <v>4</v>
      </c>
      <c r="S2182">
        <v>5</v>
      </c>
      <c r="T2182">
        <v>1</v>
      </c>
      <c r="U2182">
        <v>2</v>
      </c>
    </row>
    <row r="2183" spans="1:21">
      <c r="A2183">
        <v>2003</v>
      </c>
      <c r="B2183">
        <v>5</v>
      </c>
      <c r="C2183">
        <v>4</v>
      </c>
      <c r="D2183">
        <v>7</v>
      </c>
      <c r="E2183">
        <v>5</v>
      </c>
      <c r="F2183">
        <v>1</v>
      </c>
      <c r="G2183">
        <v>2</v>
      </c>
      <c r="O2183">
        <v>2003</v>
      </c>
      <c r="P2183">
        <v>5</v>
      </c>
      <c r="Q2183">
        <v>4</v>
      </c>
      <c r="R2183">
        <v>4</v>
      </c>
      <c r="S2183">
        <v>5</v>
      </c>
      <c r="T2183">
        <v>1</v>
      </c>
      <c r="U2183">
        <v>2</v>
      </c>
    </row>
    <row r="2184" spans="1:21">
      <c r="A2184">
        <v>2003</v>
      </c>
      <c r="B2184">
        <v>5</v>
      </c>
      <c r="C2184">
        <v>5</v>
      </c>
      <c r="D2184">
        <v>2</v>
      </c>
      <c r="E2184">
        <v>5</v>
      </c>
      <c r="F2184">
        <v>1</v>
      </c>
      <c r="G2184">
        <v>2</v>
      </c>
      <c r="O2184">
        <v>2003</v>
      </c>
      <c r="P2184">
        <v>5</v>
      </c>
      <c r="Q2184">
        <v>5</v>
      </c>
      <c r="R2184">
        <v>5</v>
      </c>
      <c r="S2184">
        <v>5</v>
      </c>
      <c r="T2184">
        <v>1</v>
      </c>
      <c r="U2184">
        <v>2</v>
      </c>
    </row>
    <row r="2185" spans="1:21">
      <c r="A2185">
        <v>2003</v>
      </c>
      <c r="B2185">
        <v>5</v>
      </c>
      <c r="C2185">
        <v>6</v>
      </c>
      <c r="D2185">
        <v>7</v>
      </c>
      <c r="E2185">
        <v>5</v>
      </c>
      <c r="F2185">
        <v>1</v>
      </c>
      <c r="G2185">
        <v>2</v>
      </c>
      <c r="O2185">
        <v>2003</v>
      </c>
      <c r="P2185">
        <v>5</v>
      </c>
      <c r="Q2185">
        <v>6</v>
      </c>
      <c r="R2185">
        <v>10</v>
      </c>
      <c r="S2185">
        <v>5</v>
      </c>
      <c r="T2185">
        <v>1</v>
      </c>
      <c r="U2185">
        <v>2</v>
      </c>
    </row>
    <row r="2186" spans="1:21">
      <c r="A2186">
        <v>2003</v>
      </c>
      <c r="B2186">
        <v>5</v>
      </c>
      <c r="C2186">
        <v>7</v>
      </c>
      <c r="D2186">
        <v>6</v>
      </c>
      <c r="E2186">
        <v>5</v>
      </c>
      <c r="F2186">
        <v>1</v>
      </c>
      <c r="G2186">
        <v>2</v>
      </c>
      <c r="O2186">
        <v>2003</v>
      </c>
      <c r="P2186">
        <v>5</v>
      </c>
      <c r="Q2186">
        <v>7</v>
      </c>
      <c r="R2186">
        <v>10</v>
      </c>
      <c r="S2186">
        <v>5</v>
      </c>
      <c r="T2186">
        <v>1</v>
      </c>
      <c r="U2186">
        <v>2</v>
      </c>
    </row>
    <row r="2187" spans="1:21">
      <c r="A2187">
        <v>2003</v>
      </c>
      <c r="B2187">
        <v>5</v>
      </c>
      <c r="C2187">
        <v>8</v>
      </c>
      <c r="D2187">
        <v>5</v>
      </c>
      <c r="E2187">
        <v>5</v>
      </c>
      <c r="F2187">
        <v>1</v>
      </c>
      <c r="G2187">
        <v>2</v>
      </c>
      <c r="O2187">
        <v>2003</v>
      </c>
      <c r="P2187">
        <v>5</v>
      </c>
      <c r="Q2187">
        <v>8</v>
      </c>
      <c r="R2187">
        <v>5</v>
      </c>
      <c r="S2187">
        <v>5</v>
      </c>
      <c r="T2187">
        <v>1</v>
      </c>
      <c r="U2187">
        <v>2</v>
      </c>
    </row>
    <row r="2188" spans="1:21">
      <c r="A2188">
        <v>2003</v>
      </c>
      <c r="B2188">
        <v>5</v>
      </c>
      <c r="C2188">
        <v>9</v>
      </c>
      <c r="D2188">
        <v>2</v>
      </c>
      <c r="E2188">
        <v>6</v>
      </c>
      <c r="F2188">
        <v>1</v>
      </c>
      <c r="G2188">
        <v>2</v>
      </c>
      <c r="O2188">
        <v>2003</v>
      </c>
      <c r="P2188">
        <v>5</v>
      </c>
      <c r="Q2188">
        <v>9</v>
      </c>
      <c r="R2188">
        <v>5</v>
      </c>
      <c r="S2188">
        <v>6</v>
      </c>
      <c r="T2188">
        <v>1</v>
      </c>
      <c r="U2188">
        <v>2</v>
      </c>
    </row>
    <row r="2189" spans="1:21">
      <c r="A2189">
        <v>2003</v>
      </c>
      <c r="B2189">
        <v>5</v>
      </c>
      <c r="C2189">
        <v>10</v>
      </c>
      <c r="D2189">
        <v>2</v>
      </c>
      <c r="E2189">
        <v>6</v>
      </c>
      <c r="F2189">
        <v>1</v>
      </c>
      <c r="G2189">
        <v>2</v>
      </c>
      <c r="O2189">
        <v>2003</v>
      </c>
      <c r="P2189">
        <v>5</v>
      </c>
      <c r="Q2189">
        <v>10</v>
      </c>
      <c r="R2189">
        <v>7</v>
      </c>
      <c r="S2189">
        <v>6</v>
      </c>
      <c r="T2189">
        <v>1</v>
      </c>
      <c r="U2189">
        <v>2</v>
      </c>
    </row>
    <row r="2190" spans="1:21">
      <c r="A2190">
        <v>2003</v>
      </c>
      <c r="B2190">
        <v>5</v>
      </c>
      <c r="C2190">
        <v>11</v>
      </c>
      <c r="D2190">
        <v>2</v>
      </c>
      <c r="E2190">
        <v>6</v>
      </c>
      <c r="F2190">
        <v>2</v>
      </c>
      <c r="G2190">
        <v>2</v>
      </c>
      <c r="O2190">
        <v>2003</v>
      </c>
      <c r="P2190">
        <v>5</v>
      </c>
      <c r="Q2190">
        <v>11</v>
      </c>
      <c r="R2190">
        <v>7</v>
      </c>
      <c r="S2190">
        <v>6</v>
      </c>
      <c r="T2190">
        <v>2</v>
      </c>
      <c r="U2190">
        <v>2</v>
      </c>
    </row>
    <row r="2191" spans="1:21">
      <c r="A2191">
        <v>2003</v>
      </c>
      <c r="B2191">
        <v>5</v>
      </c>
      <c r="C2191">
        <v>12</v>
      </c>
      <c r="D2191">
        <v>2</v>
      </c>
      <c r="E2191">
        <v>6</v>
      </c>
      <c r="F2191">
        <v>2</v>
      </c>
      <c r="G2191">
        <v>2</v>
      </c>
      <c r="O2191">
        <v>2003</v>
      </c>
      <c r="P2191">
        <v>5</v>
      </c>
      <c r="Q2191">
        <v>12</v>
      </c>
      <c r="R2191">
        <v>2</v>
      </c>
      <c r="S2191">
        <v>6</v>
      </c>
      <c r="T2191">
        <v>2</v>
      </c>
      <c r="U2191">
        <v>2</v>
      </c>
    </row>
    <row r="2192" spans="1:21">
      <c r="A2192">
        <v>2003</v>
      </c>
      <c r="B2192">
        <v>5</v>
      </c>
      <c r="C2192">
        <v>13</v>
      </c>
      <c r="D2192">
        <v>2</v>
      </c>
      <c r="E2192">
        <v>5</v>
      </c>
      <c r="F2192">
        <v>4</v>
      </c>
      <c r="G2192">
        <v>2</v>
      </c>
      <c r="O2192">
        <v>2003</v>
      </c>
      <c r="P2192">
        <v>5</v>
      </c>
      <c r="Q2192">
        <v>13</v>
      </c>
      <c r="R2192">
        <v>7</v>
      </c>
      <c r="S2192">
        <v>5</v>
      </c>
      <c r="T2192">
        <v>4</v>
      </c>
      <c r="U2192">
        <v>2</v>
      </c>
    </row>
    <row r="2193" spans="1:21">
      <c r="A2193">
        <v>2003</v>
      </c>
      <c r="B2193">
        <v>5</v>
      </c>
      <c r="C2193">
        <v>14</v>
      </c>
      <c r="D2193">
        <v>5</v>
      </c>
      <c r="E2193">
        <v>5</v>
      </c>
      <c r="F2193">
        <v>8</v>
      </c>
      <c r="G2193">
        <v>2</v>
      </c>
      <c r="O2193">
        <v>2003</v>
      </c>
      <c r="P2193">
        <v>5</v>
      </c>
      <c r="Q2193">
        <v>14</v>
      </c>
      <c r="R2193">
        <v>6</v>
      </c>
      <c r="S2193">
        <v>5</v>
      </c>
      <c r="T2193">
        <v>8</v>
      </c>
      <c r="U2193">
        <v>2</v>
      </c>
    </row>
    <row r="2194" spans="1:21">
      <c r="A2194">
        <v>2003</v>
      </c>
      <c r="B2194">
        <v>5</v>
      </c>
      <c r="C2194">
        <v>15</v>
      </c>
      <c r="D2194">
        <v>5</v>
      </c>
      <c r="E2194">
        <v>5</v>
      </c>
      <c r="F2194">
        <v>8</v>
      </c>
      <c r="G2194">
        <v>1</v>
      </c>
      <c r="O2194">
        <v>2003</v>
      </c>
      <c r="P2194">
        <v>5</v>
      </c>
      <c r="Q2194">
        <v>15</v>
      </c>
      <c r="R2194">
        <v>5</v>
      </c>
      <c r="S2194">
        <v>5</v>
      </c>
      <c r="T2194">
        <v>8</v>
      </c>
      <c r="U2194">
        <v>1</v>
      </c>
    </row>
    <row r="2195" spans="1:21">
      <c r="A2195">
        <v>2003</v>
      </c>
      <c r="B2195">
        <v>5</v>
      </c>
      <c r="C2195">
        <v>16</v>
      </c>
      <c r="D2195">
        <v>10</v>
      </c>
      <c r="E2195">
        <v>5</v>
      </c>
      <c r="F2195">
        <v>8</v>
      </c>
      <c r="G2195">
        <v>1</v>
      </c>
      <c r="O2195">
        <v>2003</v>
      </c>
      <c r="P2195">
        <v>5</v>
      </c>
      <c r="Q2195">
        <v>16</v>
      </c>
      <c r="R2195">
        <v>2</v>
      </c>
      <c r="S2195">
        <v>5</v>
      </c>
      <c r="T2195">
        <v>8</v>
      </c>
      <c r="U2195">
        <v>1</v>
      </c>
    </row>
    <row r="2196" spans="1:21">
      <c r="A2196">
        <v>2003</v>
      </c>
      <c r="B2196">
        <v>5</v>
      </c>
      <c r="C2196">
        <v>17</v>
      </c>
      <c r="D2196">
        <v>2</v>
      </c>
      <c r="E2196">
        <v>5</v>
      </c>
      <c r="F2196">
        <v>8</v>
      </c>
      <c r="G2196">
        <v>1</v>
      </c>
      <c r="O2196">
        <v>2003</v>
      </c>
      <c r="P2196">
        <v>5</v>
      </c>
      <c r="Q2196">
        <v>17</v>
      </c>
      <c r="R2196">
        <v>2</v>
      </c>
      <c r="S2196">
        <v>5</v>
      </c>
      <c r="T2196">
        <v>8</v>
      </c>
      <c r="U2196">
        <v>1</v>
      </c>
    </row>
    <row r="2197" spans="1:21">
      <c r="A2197">
        <v>2003</v>
      </c>
      <c r="B2197">
        <v>5</v>
      </c>
      <c r="C2197">
        <v>18</v>
      </c>
      <c r="D2197">
        <v>6</v>
      </c>
      <c r="E2197">
        <v>5</v>
      </c>
      <c r="F2197">
        <v>8</v>
      </c>
      <c r="G2197">
        <v>1</v>
      </c>
      <c r="O2197">
        <v>2003</v>
      </c>
      <c r="P2197">
        <v>5</v>
      </c>
      <c r="Q2197">
        <v>18</v>
      </c>
      <c r="R2197">
        <v>2</v>
      </c>
      <c r="S2197">
        <v>5</v>
      </c>
      <c r="T2197">
        <v>8</v>
      </c>
      <c r="U2197">
        <v>1</v>
      </c>
    </row>
    <row r="2198" spans="1:21">
      <c r="A2198">
        <v>2003</v>
      </c>
      <c r="B2198">
        <v>5</v>
      </c>
      <c r="C2198">
        <v>19</v>
      </c>
      <c r="D2198">
        <v>6</v>
      </c>
      <c r="E2198">
        <v>5</v>
      </c>
      <c r="F2198">
        <v>8</v>
      </c>
      <c r="G2198">
        <v>1</v>
      </c>
      <c r="O2198">
        <v>2003</v>
      </c>
      <c r="P2198">
        <v>5</v>
      </c>
      <c r="Q2198">
        <v>19</v>
      </c>
      <c r="R2198">
        <v>2</v>
      </c>
      <c r="S2198">
        <v>5</v>
      </c>
      <c r="T2198">
        <v>8</v>
      </c>
      <c r="U2198">
        <v>1</v>
      </c>
    </row>
    <row r="2199" spans="1:21">
      <c r="A2199">
        <v>2003</v>
      </c>
      <c r="B2199">
        <v>5</v>
      </c>
      <c r="C2199">
        <v>20</v>
      </c>
      <c r="D2199">
        <v>10</v>
      </c>
      <c r="E2199">
        <v>5</v>
      </c>
      <c r="F2199">
        <v>4</v>
      </c>
      <c r="G2199">
        <v>1</v>
      </c>
      <c r="O2199">
        <v>2003</v>
      </c>
      <c r="P2199">
        <v>5</v>
      </c>
      <c r="Q2199">
        <v>20</v>
      </c>
      <c r="R2199">
        <v>2</v>
      </c>
      <c r="S2199">
        <v>5</v>
      </c>
      <c r="T2199">
        <v>4</v>
      </c>
      <c r="U2199">
        <v>1</v>
      </c>
    </row>
    <row r="2200" spans="1:21">
      <c r="A2200">
        <v>2003</v>
      </c>
      <c r="B2200">
        <v>5</v>
      </c>
      <c r="C2200">
        <v>21</v>
      </c>
      <c r="D2200">
        <v>4</v>
      </c>
      <c r="E2200">
        <v>5</v>
      </c>
      <c r="F2200">
        <v>4</v>
      </c>
      <c r="G2200">
        <v>1</v>
      </c>
      <c r="O2200">
        <v>2003</v>
      </c>
      <c r="P2200">
        <v>5</v>
      </c>
      <c r="Q2200">
        <v>21</v>
      </c>
      <c r="R2200">
        <v>5</v>
      </c>
      <c r="S2200">
        <v>5</v>
      </c>
      <c r="T2200">
        <v>4</v>
      </c>
      <c r="U2200">
        <v>1</v>
      </c>
    </row>
    <row r="2201" spans="1:21">
      <c r="A2201">
        <v>2003</v>
      </c>
      <c r="B2201">
        <v>5</v>
      </c>
      <c r="C2201">
        <v>22</v>
      </c>
      <c r="D2201">
        <v>10</v>
      </c>
      <c r="E2201">
        <v>5</v>
      </c>
      <c r="F2201">
        <v>4</v>
      </c>
      <c r="G2201">
        <v>1</v>
      </c>
      <c r="O2201">
        <v>2003</v>
      </c>
      <c r="P2201">
        <v>5</v>
      </c>
      <c r="Q2201">
        <v>22</v>
      </c>
      <c r="R2201">
        <v>5</v>
      </c>
      <c r="S2201">
        <v>5</v>
      </c>
      <c r="T2201">
        <v>4</v>
      </c>
      <c r="U2201">
        <v>1</v>
      </c>
    </row>
    <row r="2202" spans="1:21">
      <c r="A2202">
        <v>2003</v>
      </c>
      <c r="B2202">
        <v>5</v>
      </c>
      <c r="C2202">
        <v>23</v>
      </c>
      <c r="D2202">
        <v>2</v>
      </c>
      <c r="E2202">
        <v>5</v>
      </c>
      <c r="F2202">
        <v>4</v>
      </c>
      <c r="G2202">
        <v>1</v>
      </c>
      <c r="O2202">
        <v>2003</v>
      </c>
      <c r="P2202">
        <v>5</v>
      </c>
      <c r="Q2202">
        <v>23</v>
      </c>
      <c r="R2202">
        <v>10</v>
      </c>
      <c r="S2202">
        <v>5</v>
      </c>
      <c r="T2202">
        <v>4</v>
      </c>
      <c r="U2202">
        <v>1</v>
      </c>
    </row>
    <row r="2203" spans="1:21">
      <c r="A2203">
        <v>2003</v>
      </c>
      <c r="B2203">
        <v>5</v>
      </c>
      <c r="C2203">
        <v>24</v>
      </c>
      <c r="D2203">
        <v>2</v>
      </c>
      <c r="E2203">
        <v>6</v>
      </c>
      <c r="F2203">
        <v>4</v>
      </c>
      <c r="G2203">
        <v>1</v>
      </c>
      <c r="O2203">
        <v>2003</v>
      </c>
      <c r="P2203">
        <v>5</v>
      </c>
      <c r="Q2203">
        <v>24</v>
      </c>
      <c r="R2203">
        <v>2</v>
      </c>
      <c r="S2203">
        <v>6</v>
      </c>
      <c r="T2203">
        <v>4</v>
      </c>
      <c r="U2203">
        <v>1</v>
      </c>
    </row>
    <row r="2204" spans="1:21">
      <c r="A2204">
        <v>2003</v>
      </c>
      <c r="B2204">
        <v>5</v>
      </c>
      <c r="C2204">
        <v>25</v>
      </c>
      <c r="D2204">
        <v>4</v>
      </c>
      <c r="E2204">
        <v>6</v>
      </c>
      <c r="F2204">
        <v>4</v>
      </c>
      <c r="G2204">
        <v>1</v>
      </c>
      <c r="O2204">
        <v>2003</v>
      </c>
      <c r="P2204">
        <v>5</v>
      </c>
      <c r="Q2204">
        <v>25</v>
      </c>
      <c r="R2204">
        <v>6</v>
      </c>
      <c r="S2204">
        <v>6</v>
      </c>
      <c r="T2204">
        <v>4</v>
      </c>
      <c r="U2204">
        <v>1</v>
      </c>
    </row>
    <row r="2205" spans="1:21">
      <c r="A2205">
        <v>2003</v>
      </c>
      <c r="B2205">
        <v>5</v>
      </c>
      <c r="C2205">
        <v>26</v>
      </c>
      <c r="D2205">
        <v>2</v>
      </c>
      <c r="E2205">
        <v>6</v>
      </c>
      <c r="F2205">
        <v>4</v>
      </c>
      <c r="G2205">
        <v>1</v>
      </c>
      <c r="O2205">
        <v>2003</v>
      </c>
      <c r="P2205">
        <v>5</v>
      </c>
      <c r="Q2205">
        <v>26</v>
      </c>
      <c r="R2205">
        <v>6</v>
      </c>
      <c r="S2205">
        <v>6</v>
      </c>
      <c r="T2205">
        <v>4</v>
      </c>
      <c r="U2205">
        <v>1</v>
      </c>
    </row>
    <row r="2206" spans="1:21">
      <c r="A2206">
        <v>2003</v>
      </c>
      <c r="B2206">
        <v>5</v>
      </c>
      <c r="C2206">
        <v>27</v>
      </c>
      <c r="D2206">
        <v>6</v>
      </c>
      <c r="E2206">
        <v>6</v>
      </c>
      <c r="F2206">
        <v>4</v>
      </c>
      <c r="G2206">
        <v>1</v>
      </c>
      <c r="O2206">
        <v>2003</v>
      </c>
      <c r="P2206">
        <v>5</v>
      </c>
      <c r="Q2206">
        <v>27</v>
      </c>
      <c r="R2206">
        <v>10</v>
      </c>
      <c r="S2206">
        <v>6</v>
      </c>
      <c r="T2206">
        <v>4</v>
      </c>
      <c r="U2206">
        <v>1</v>
      </c>
    </row>
    <row r="2207" spans="1:21">
      <c r="A2207">
        <v>2003</v>
      </c>
      <c r="B2207">
        <v>5</v>
      </c>
      <c r="C2207">
        <v>28</v>
      </c>
      <c r="D2207">
        <v>2</v>
      </c>
      <c r="E2207">
        <v>5</v>
      </c>
      <c r="F2207">
        <v>4</v>
      </c>
      <c r="G2207">
        <v>1</v>
      </c>
      <c r="O2207">
        <v>2003</v>
      </c>
      <c r="P2207">
        <v>5</v>
      </c>
      <c r="Q2207">
        <v>28</v>
      </c>
      <c r="R2207">
        <v>4</v>
      </c>
      <c r="S2207">
        <v>5</v>
      </c>
      <c r="T2207">
        <v>4</v>
      </c>
      <c r="U2207">
        <v>1</v>
      </c>
    </row>
    <row r="2208" spans="1:21">
      <c r="A2208">
        <v>2003</v>
      </c>
      <c r="B2208">
        <v>5</v>
      </c>
      <c r="C2208">
        <v>29</v>
      </c>
      <c r="D2208">
        <v>2</v>
      </c>
      <c r="E2208">
        <v>5</v>
      </c>
      <c r="F2208">
        <v>4</v>
      </c>
      <c r="G2208">
        <v>1</v>
      </c>
      <c r="O2208">
        <v>2003</v>
      </c>
      <c r="P2208">
        <v>5</v>
      </c>
      <c r="Q2208">
        <v>29</v>
      </c>
      <c r="R2208">
        <v>10</v>
      </c>
      <c r="S2208">
        <v>5</v>
      </c>
      <c r="T2208">
        <v>4</v>
      </c>
      <c r="U2208">
        <v>1</v>
      </c>
    </row>
    <row r="2209" spans="1:21">
      <c r="A2209">
        <v>2003</v>
      </c>
      <c r="B2209">
        <v>5</v>
      </c>
      <c r="C2209">
        <v>30</v>
      </c>
      <c r="D2209">
        <v>2</v>
      </c>
      <c r="E2209">
        <v>9</v>
      </c>
      <c r="F2209">
        <v>4</v>
      </c>
      <c r="G2209">
        <v>1</v>
      </c>
      <c r="O2209">
        <v>2003</v>
      </c>
      <c r="P2209">
        <v>5</v>
      </c>
      <c r="Q2209">
        <v>30</v>
      </c>
      <c r="R2209">
        <v>2</v>
      </c>
      <c r="S2209">
        <v>9</v>
      </c>
      <c r="T2209">
        <v>4</v>
      </c>
      <c r="U2209">
        <v>1</v>
      </c>
    </row>
    <row r="2210" spans="1:21">
      <c r="A2210">
        <v>2003</v>
      </c>
      <c r="B2210">
        <v>5</v>
      </c>
      <c r="C2210">
        <v>31</v>
      </c>
      <c r="D2210">
        <v>2</v>
      </c>
      <c r="E2210">
        <v>5</v>
      </c>
      <c r="F2210">
        <v>4</v>
      </c>
      <c r="G2210">
        <v>1</v>
      </c>
      <c r="O2210">
        <v>2003</v>
      </c>
      <c r="P2210">
        <v>5</v>
      </c>
      <c r="Q2210">
        <v>31</v>
      </c>
      <c r="R2210">
        <v>2</v>
      </c>
      <c r="S2210">
        <v>5</v>
      </c>
      <c r="T2210">
        <v>4</v>
      </c>
      <c r="U2210">
        <v>1</v>
      </c>
    </row>
    <row r="2211" spans="1:21">
      <c r="A2211">
        <v>2004</v>
      </c>
      <c r="B2211">
        <v>3</v>
      </c>
      <c r="C2211">
        <v>1</v>
      </c>
      <c r="D2211">
        <v>6</v>
      </c>
      <c r="E2211">
        <v>4</v>
      </c>
      <c r="F2211">
        <v>6</v>
      </c>
      <c r="G2211">
        <v>8</v>
      </c>
      <c r="O2211">
        <v>2004</v>
      </c>
      <c r="P2211">
        <v>3</v>
      </c>
      <c r="Q2211">
        <v>1</v>
      </c>
      <c r="S2211">
        <v>4</v>
      </c>
      <c r="T2211">
        <v>6</v>
      </c>
      <c r="U2211">
        <v>8</v>
      </c>
    </row>
    <row r="2212" spans="1:21">
      <c r="A2212">
        <v>2004</v>
      </c>
      <c r="B2212">
        <v>3</v>
      </c>
      <c r="C2212">
        <v>2</v>
      </c>
      <c r="D2212">
        <v>6</v>
      </c>
      <c r="E2212">
        <v>4</v>
      </c>
      <c r="F2212">
        <v>6</v>
      </c>
      <c r="G2212">
        <v>8</v>
      </c>
      <c r="O2212">
        <v>2004</v>
      </c>
      <c r="P2212">
        <v>3</v>
      </c>
      <c r="Q2212">
        <v>2</v>
      </c>
      <c r="S2212">
        <v>4</v>
      </c>
      <c r="T2212">
        <v>6</v>
      </c>
      <c r="U2212">
        <v>8</v>
      </c>
    </row>
    <row r="2213" spans="1:21">
      <c r="A2213">
        <v>2004</v>
      </c>
      <c r="B2213">
        <v>3</v>
      </c>
      <c r="C2213">
        <v>3</v>
      </c>
      <c r="D2213">
        <v>6</v>
      </c>
      <c r="E2213">
        <v>2</v>
      </c>
      <c r="F2213">
        <v>6</v>
      </c>
      <c r="G2213">
        <v>8</v>
      </c>
      <c r="O2213">
        <v>2004</v>
      </c>
      <c r="P2213">
        <v>3</v>
      </c>
      <c r="Q2213">
        <v>3</v>
      </c>
      <c r="S2213">
        <v>2</v>
      </c>
      <c r="T2213">
        <v>6</v>
      </c>
      <c r="U2213">
        <v>8</v>
      </c>
    </row>
    <row r="2214" spans="1:21">
      <c r="A2214">
        <v>2004</v>
      </c>
      <c r="B2214">
        <v>3</v>
      </c>
      <c r="C2214">
        <v>4</v>
      </c>
      <c r="D2214">
        <v>6</v>
      </c>
      <c r="E2214">
        <v>2</v>
      </c>
      <c r="F2214">
        <v>6</v>
      </c>
      <c r="G2214">
        <v>8</v>
      </c>
      <c r="O2214">
        <v>2004</v>
      </c>
      <c r="P2214">
        <v>3</v>
      </c>
      <c r="Q2214">
        <v>4</v>
      </c>
      <c r="S2214">
        <v>2</v>
      </c>
      <c r="T2214">
        <v>6</v>
      </c>
      <c r="U2214">
        <v>8</v>
      </c>
    </row>
    <row r="2215" spans="1:21">
      <c r="A2215">
        <v>2004</v>
      </c>
      <c r="B2215">
        <v>3</v>
      </c>
      <c r="C2215">
        <v>5</v>
      </c>
      <c r="D2215">
        <v>6</v>
      </c>
      <c r="E2215">
        <v>4</v>
      </c>
      <c r="F2215">
        <v>6</v>
      </c>
      <c r="G2215">
        <v>8</v>
      </c>
      <c r="O2215">
        <v>2004</v>
      </c>
      <c r="P2215">
        <v>3</v>
      </c>
      <c r="Q2215">
        <v>5</v>
      </c>
      <c r="S2215">
        <v>4</v>
      </c>
      <c r="T2215">
        <v>6</v>
      </c>
      <c r="U2215">
        <v>8</v>
      </c>
    </row>
    <row r="2216" spans="1:21">
      <c r="A2216">
        <v>2004</v>
      </c>
      <c r="B2216">
        <v>3</v>
      </c>
      <c r="C2216">
        <v>6</v>
      </c>
      <c r="D2216">
        <v>9</v>
      </c>
      <c r="E2216">
        <v>4</v>
      </c>
      <c r="F2216">
        <v>6</v>
      </c>
      <c r="G2216">
        <v>8</v>
      </c>
      <c r="O2216">
        <v>2004</v>
      </c>
      <c r="P2216">
        <v>3</v>
      </c>
      <c r="Q2216">
        <v>6</v>
      </c>
      <c r="S2216">
        <v>4</v>
      </c>
      <c r="T2216">
        <v>6</v>
      </c>
      <c r="U2216">
        <v>8</v>
      </c>
    </row>
    <row r="2217" spans="1:21">
      <c r="A2217">
        <v>2004</v>
      </c>
      <c r="B2217">
        <v>3</v>
      </c>
      <c r="C2217">
        <v>7</v>
      </c>
      <c r="D2217">
        <v>9</v>
      </c>
      <c r="E2217">
        <v>4</v>
      </c>
      <c r="F2217">
        <v>6</v>
      </c>
      <c r="G2217">
        <v>8</v>
      </c>
      <c r="O2217">
        <v>2004</v>
      </c>
      <c r="P2217">
        <v>3</v>
      </c>
      <c r="Q2217">
        <v>7</v>
      </c>
      <c r="S2217">
        <v>4</v>
      </c>
      <c r="T2217">
        <v>6</v>
      </c>
      <c r="U2217">
        <v>8</v>
      </c>
    </row>
    <row r="2218" spans="1:21">
      <c r="A2218">
        <v>2004</v>
      </c>
      <c r="B2218">
        <v>3</v>
      </c>
      <c r="C2218">
        <v>8</v>
      </c>
      <c r="D2218">
        <v>9</v>
      </c>
      <c r="E2218">
        <v>4</v>
      </c>
      <c r="F2218">
        <v>7</v>
      </c>
      <c r="G2218">
        <v>8</v>
      </c>
      <c r="O2218">
        <v>2004</v>
      </c>
      <c r="P2218">
        <v>3</v>
      </c>
      <c r="Q2218">
        <v>8</v>
      </c>
      <c r="R2218">
        <v>6</v>
      </c>
      <c r="S2218">
        <v>4</v>
      </c>
      <c r="T2218">
        <v>7</v>
      </c>
      <c r="U2218">
        <v>8</v>
      </c>
    </row>
    <row r="2219" spans="1:21">
      <c r="A2219">
        <v>2004</v>
      </c>
      <c r="B2219">
        <v>3</v>
      </c>
      <c r="C2219">
        <v>9</v>
      </c>
      <c r="D2219">
        <v>9</v>
      </c>
      <c r="E2219">
        <v>4</v>
      </c>
      <c r="F2219">
        <v>7</v>
      </c>
      <c r="G2219">
        <v>8</v>
      </c>
      <c r="O2219">
        <v>2004</v>
      </c>
      <c r="P2219">
        <v>3</v>
      </c>
      <c r="Q2219">
        <v>9</v>
      </c>
      <c r="R2219">
        <v>6</v>
      </c>
      <c r="S2219">
        <v>4</v>
      </c>
      <c r="T2219">
        <v>7</v>
      </c>
      <c r="U2219">
        <v>8</v>
      </c>
    </row>
    <row r="2220" spans="1:21">
      <c r="A2220">
        <v>2004</v>
      </c>
      <c r="B2220">
        <v>3</v>
      </c>
      <c r="C2220">
        <v>10</v>
      </c>
      <c r="D2220">
        <v>9</v>
      </c>
      <c r="E2220">
        <v>4</v>
      </c>
      <c r="F2220">
        <v>6</v>
      </c>
      <c r="G2220">
        <v>8</v>
      </c>
      <c r="O2220">
        <v>2004</v>
      </c>
      <c r="P2220">
        <v>3</v>
      </c>
      <c r="Q2220">
        <v>10</v>
      </c>
      <c r="R2220">
        <v>6</v>
      </c>
      <c r="S2220">
        <v>4</v>
      </c>
      <c r="T2220">
        <v>6</v>
      </c>
      <c r="U2220">
        <v>8</v>
      </c>
    </row>
    <row r="2221" spans="1:21">
      <c r="A2221">
        <v>2004</v>
      </c>
      <c r="B2221">
        <v>3</v>
      </c>
      <c r="C2221">
        <v>11</v>
      </c>
      <c r="D2221">
        <v>9</v>
      </c>
      <c r="E2221">
        <v>4</v>
      </c>
      <c r="F2221">
        <v>6</v>
      </c>
      <c r="G2221">
        <v>8</v>
      </c>
      <c r="O2221">
        <v>2004</v>
      </c>
      <c r="P2221">
        <v>3</v>
      </c>
      <c r="Q2221">
        <v>11</v>
      </c>
      <c r="R2221">
        <v>6</v>
      </c>
      <c r="S2221">
        <v>4</v>
      </c>
      <c r="T2221">
        <v>6</v>
      </c>
      <c r="U2221">
        <v>8</v>
      </c>
    </row>
    <row r="2222" spans="1:21">
      <c r="A2222">
        <v>2004</v>
      </c>
      <c r="B2222">
        <v>3</v>
      </c>
      <c r="C2222">
        <v>12</v>
      </c>
      <c r="D2222">
        <v>9</v>
      </c>
      <c r="E2222">
        <v>4</v>
      </c>
      <c r="F2222">
        <v>6</v>
      </c>
      <c r="G2222">
        <v>7</v>
      </c>
      <c r="O2222">
        <v>2004</v>
      </c>
      <c r="P2222">
        <v>3</v>
      </c>
      <c r="Q2222">
        <v>12</v>
      </c>
      <c r="R2222">
        <v>6</v>
      </c>
      <c r="S2222">
        <v>4</v>
      </c>
      <c r="T2222">
        <v>6</v>
      </c>
      <c r="U2222">
        <v>7</v>
      </c>
    </row>
    <row r="2223" spans="1:21">
      <c r="A2223">
        <v>2004</v>
      </c>
      <c r="B2223">
        <v>3</v>
      </c>
      <c r="C2223">
        <v>13</v>
      </c>
      <c r="D2223">
        <v>6</v>
      </c>
      <c r="E2223">
        <v>7</v>
      </c>
      <c r="F2223">
        <v>6</v>
      </c>
      <c r="G2223">
        <v>7</v>
      </c>
      <c r="O2223">
        <v>2004</v>
      </c>
      <c r="P2223">
        <v>3</v>
      </c>
      <c r="Q2223">
        <v>13</v>
      </c>
      <c r="R2223">
        <v>9</v>
      </c>
      <c r="S2223">
        <v>7</v>
      </c>
      <c r="T2223">
        <v>6</v>
      </c>
      <c r="U2223">
        <v>7</v>
      </c>
    </row>
    <row r="2224" spans="1:21">
      <c r="A2224">
        <v>2004</v>
      </c>
      <c r="B2224">
        <v>3</v>
      </c>
      <c r="C2224">
        <v>14</v>
      </c>
      <c r="D2224">
        <v>6</v>
      </c>
      <c r="E2224">
        <v>7</v>
      </c>
      <c r="F2224">
        <v>6</v>
      </c>
      <c r="G2224">
        <v>7</v>
      </c>
      <c r="O2224">
        <v>2004</v>
      </c>
      <c r="P2224">
        <v>3</v>
      </c>
      <c r="Q2224">
        <v>14</v>
      </c>
      <c r="R2224">
        <v>9</v>
      </c>
      <c r="S2224">
        <v>7</v>
      </c>
      <c r="T2224">
        <v>6</v>
      </c>
      <c r="U2224">
        <v>7</v>
      </c>
    </row>
    <row r="2225" spans="1:21">
      <c r="A2225">
        <v>2004</v>
      </c>
      <c r="B2225">
        <v>3</v>
      </c>
      <c r="C2225">
        <v>15</v>
      </c>
      <c r="D2225">
        <v>6</v>
      </c>
      <c r="E2225">
        <v>1</v>
      </c>
      <c r="F2225">
        <v>6</v>
      </c>
      <c r="G2225">
        <v>7</v>
      </c>
      <c r="O2225">
        <v>2004</v>
      </c>
      <c r="P2225">
        <v>3</v>
      </c>
      <c r="Q2225">
        <v>15</v>
      </c>
      <c r="R2225">
        <v>9</v>
      </c>
      <c r="S2225">
        <v>1</v>
      </c>
      <c r="T2225">
        <v>6</v>
      </c>
      <c r="U2225">
        <v>7</v>
      </c>
    </row>
    <row r="2226" spans="1:21">
      <c r="A2226">
        <v>2004</v>
      </c>
      <c r="B2226">
        <v>3</v>
      </c>
      <c r="C2226">
        <v>16</v>
      </c>
      <c r="D2226">
        <v>8</v>
      </c>
      <c r="E2226">
        <v>1</v>
      </c>
      <c r="F2226">
        <v>5</v>
      </c>
      <c r="G2226">
        <v>7</v>
      </c>
      <c r="O2226">
        <v>2004</v>
      </c>
      <c r="P2226">
        <v>3</v>
      </c>
      <c r="Q2226">
        <v>16</v>
      </c>
      <c r="R2226">
        <v>9</v>
      </c>
      <c r="S2226">
        <v>1</v>
      </c>
      <c r="T2226">
        <v>5</v>
      </c>
      <c r="U2226">
        <v>7</v>
      </c>
    </row>
    <row r="2227" spans="1:21">
      <c r="A2227">
        <v>2004</v>
      </c>
      <c r="B2227">
        <v>3</v>
      </c>
      <c r="C2227">
        <v>17</v>
      </c>
      <c r="D2227">
        <v>1</v>
      </c>
      <c r="E2227">
        <v>1</v>
      </c>
      <c r="F2227">
        <v>5</v>
      </c>
      <c r="G2227">
        <v>7</v>
      </c>
      <c r="O2227">
        <v>2004</v>
      </c>
      <c r="P2227">
        <v>3</v>
      </c>
      <c r="Q2227">
        <v>17</v>
      </c>
      <c r="R2227">
        <v>9</v>
      </c>
      <c r="S2227">
        <v>1</v>
      </c>
      <c r="T2227">
        <v>5</v>
      </c>
      <c r="U2227">
        <v>7</v>
      </c>
    </row>
    <row r="2228" spans="1:21">
      <c r="A2228">
        <v>2004</v>
      </c>
      <c r="B2228">
        <v>3</v>
      </c>
      <c r="C2228">
        <v>18</v>
      </c>
      <c r="D2228">
        <v>6</v>
      </c>
      <c r="E2228">
        <v>3</v>
      </c>
      <c r="F2228">
        <v>7</v>
      </c>
      <c r="G2228">
        <v>7</v>
      </c>
      <c r="O2228">
        <v>2004</v>
      </c>
      <c r="P2228">
        <v>3</v>
      </c>
      <c r="Q2228">
        <v>18</v>
      </c>
      <c r="R2228">
        <v>9</v>
      </c>
      <c r="S2228">
        <v>3</v>
      </c>
      <c r="T2228">
        <v>7</v>
      </c>
      <c r="U2228">
        <v>7</v>
      </c>
    </row>
    <row r="2229" spans="1:21">
      <c r="A2229">
        <v>2004</v>
      </c>
      <c r="B2229">
        <v>3</v>
      </c>
      <c r="C2229">
        <v>19</v>
      </c>
      <c r="D2229">
        <v>6</v>
      </c>
      <c r="E2229">
        <v>1</v>
      </c>
      <c r="F2229">
        <v>7</v>
      </c>
      <c r="G2229">
        <v>4</v>
      </c>
      <c r="O2229">
        <v>2004</v>
      </c>
      <c r="P2229">
        <v>3</v>
      </c>
      <c r="Q2229">
        <v>19</v>
      </c>
      <c r="R2229">
        <v>9</v>
      </c>
      <c r="S2229">
        <v>1</v>
      </c>
      <c r="T2229">
        <v>7</v>
      </c>
      <c r="U2229">
        <v>4</v>
      </c>
    </row>
    <row r="2230" spans="1:21">
      <c r="A2230">
        <v>2004</v>
      </c>
      <c r="B2230">
        <v>3</v>
      </c>
      <c r="C2230">
        <v>20</v>
      </c>
      <c r="D2230">
        <v>8</v>
      </c>
      <c r="E2230">
        <v>1</v>
      </c>
      <c r="F2230">
        <v>5</v>
      </c>
      <c r="G2230">
        <v>4</v>
      </c>
      <c r="O2230">
        <v>2004</v>
      </c>
      <c r="P2230">
        <v>3</v>
      </c>
      <c r="Q2230">
        <v>20</v>
      </c>
      <c r="R2230">
        <v>6</v>
      </c>
      <c r="S2230">
        <v>1</v>
      </c>
      <c r="T2230">
        <v>5</v>
      </c>
      <c r="U2230">
        <v>4</v>
      </c>
    </row>
    <row r="2231" spans="1:21">
      <c r="A2231">
        <v>2004</v>
      </c>
      <c r="B2231">
        <v>3</v>
      </c>
      <c r="C2231">
        <v>21</v>
      </c>
      <c r="D2231">
        <v>6</v>
      </c>
      <c r="E2231">
        <v>1</v>
      </c>
      <c r="F2231">
        <v>5</v>
      </c>
      <c r="G2231">
        <v>4</v>
      </c>
      <c r="O2231">
        <v>2004</v>
      </c>
      <c r="P2231">
        <v>3</v>
      </c>
      <c r="Q2231">
        <v>21</v>
      </c>
      <c r="R2231">
        <v>6</v>
      </c>
      <c r="S2231">
        <v>1</v>
      </c>
      <c r="T2231">
        <v>5</v>
      </c>
      <c r="U2231">
        <v>4</v>
      </c>
    </row>
    <row r="2232" spans="1:21">
      <c r="A2232">
        <v>2004</v>
      </c>
      <c r="B2232">
        <v>3</v>
      </c>
      <c r="C2232">
        <v>22</v>
      </c>
      <c r="D2232">
        <v>6</v>
      </c>
      <c r="E2232">
        <v>1</v>
      </c>
      <c r="F2232">
        <v>5</v>
      </c>
      <c r="G2232">
        <v>4</v>
      </c>
      <c r="O2232">
        <v>2004</v>
      </c>
      <c r="P2232">
        <v>3</v>
      </c>
      <c r="Q2232">
        <v>22</v>
      </c>
      <c r="R2232">
        <v>6</v>
      </c>
      <c r="S2232">
        <v>1</v>
      </c>
      <c r="T2232">
        <v>5</v>
      </c>
      <c r="U2232">
        <v>4</v>
      </c>
    </row>
    <row r="2233" spans="1:21">
      <c r="A2233">
        <v>2004</v>
      </c>
      <c r="B2233">
        <v>3</v>
      </c>
      <c r="C2233">
        <v>23</v>
      </c>
      <c r="D2233">
        <v>6</v>
      </c>
      <c r="E2233">
        <v>3</v>
      </c>
      <c r="F2233">
        <v>5</v>
      </c>
      <c r="G2233">
        <v>4</v>
      </c>
      <c r="O2233">
        <v>2004</v>
      </c>
      <c r="P2233">
        <v>3</v>
      </c>
      <c r="Q2233">
        <v>23</v>
      </c>
      <c r="R2233">
        <v>8</v>
      </c>
      <c r="S2233">
        <v>3</v>
      </c>
      <c r="T2233">
        <v>5</v>
      </c>
      <c r="U2233">
        <v>4</v>
      </c>
    </row>
    <row r="2234" spans="1:21">
      <c r="A2234">
        <v>2004</v>
      </c>
      <c r="B2234">
        <v>3</v>
      </c>
      <c r="C2234">
        <v>24</v>
      </c>
      <c r="D2234">
        <v>6</v>
      </c>
      <c r="E2234">
        <v>3</v>
      </c>
      <c r="F2234">
        <v>5</v>
      </c>
      <c r="G2234">
        <v>4</v>
      </c>
      <c r="O2234">
        <v>2004</v>
      </c>
      <c r="P2234">
        <v>3</v>
      </c>
      <c r="Q2234">
        <v>24</v>
      </c>
      <c r="R2234">
        <v>1</v>
      </c>
      <c r="S2234">
        <v>3</v>
      </c>
      <c r="T2234">
        <v>5</v>
      </c>
      <c r="U2234">
        <v>4</v>
      </c>
    </row>
    <row r="2235" spans="1:21">
      <c r="A2235">
        <v>2004</v>
      </c>
      <c r="B2235">
        <v>3</v>
      </c>
      <c r="C2235">
        <v>25</v>
      </c>
      <c r="D2235">
        <v>6</v>
      </c>
      <c r="E2235">
        <v>3</v>
      </c>
      <c r="F2235">
        <v>5</v>
      </c>
      <c r="G2235">
        <v>4</v>
      </c>
      <c r="O2235">
        <v>2004</v>
      </c>
      <c r="P2235">
        <v>3</v>
      </c>
      <c r="Q2235">
        <v>25</v>
      </c>
      <c r="R2235">
        <v>6</v>
      </c>
      <c r="S2235">
        <v>3</v>
      </c>
      <c r="T2235">
        <v>5</v>
      </c>
      <c r="U2235">
        <v>4</v>
      </c>
    </row>
    <row r="2236" spans="1:21">
      <c r="A2236">
        <v>2004</v>
      </c>
      <c r="B2236">
        <v>3</v>
      </c>
      <c r="C2236">
        <v>26</v>
      </c>
      <c r="D2236">
        <v>6</v>
      </c>
      <c r="E2236">
        <v>1</v>
      </c>
      <c r="F2236">
        <v>5</v>
      </c>
      <c r="G2236">
        <v>4</v>
      </c>
      <c r="O2236">
        <v>2004</v>
      </c>
      <c r="P2236">
        <v>3</v>
      </c>
      <c r="Q2236">
        <v>26</v>
      </c>
      <c r="R2236">
        <v>6</v>
      </c>
      <c r="S2236">
        <v>1</v>
      </c>
      <c r="T2236">
        <v>5</v>
      </c>
      <c r="U2236">
        <v>4</v>
      </c>
    </row>
    <row r="2237" spans="1:21">
      <c r="A2237">
        <v>2004</v>
      </c>
      <c r="B2237">
        <v>3</v>
      </c>
      <c r="C2237">
        <v>27</v>
      </c>
      <c r="D2237">
        <v>6</v>
      </c>
      <c r="E2237">
        <v>3</v>
      </c>
      <c r="F2237">
        <v>5</v>
      </c>
      <c r="G2237">
        <v>4</v>
      </c>
      <c r="O2237">
        <v>2004</v>
      </c>
      <c r="P2237">
        <v>3</v>
      </c>
      <c r="Q2237">
        <v>27</v>
      </c>
      <c r="R2237">
        <v>8</v>
      </c>
      <c r="S2237">
        <v>3</v>
      </c>
      <c r="T2237">
        <v>5</v>
      </c>
      <c r="U2237">
        <v>4</v>
      </c>
    </row>
    <row r="2238" spans="1:21">
      <c r="A2238">
        <v>2004</v>
      </c>
      <c r="B2238">
        <v>3</v>
      </c>
      <c r="C2238">
        <v>28</v>
      </c>
      <c r="D2238">
        <v>1</v>
      </c>
      <c r="E2238">
        <v>3</v>
      </c>
      <c r="F2238">
        <v>5</v>
      </c>
      <c r="G2238">
        <v>4</v>
      </c>
      <c r="O2238">
        <v>2004</v>
      </c>
      <c r="P2238">
        <v>3</v>
      </c>
      <c r="Q2238">
        <v>28</v>
      </c>
      <c r="R2238">
        <v>6</v>
      </c>
      <c r="S2238">
        <v>3</v>
      </c>
      <c r="T2238">
        <v>5</v>
      </c>
      <c r="U2238">
        <v>4</v>
      </c>
    </row>
    <row r="2239" spans="1:21">
      <c r="A2239">
        <v>2004</v>
      </c>
      <c r="B2239">
        <v>3</v>
      </c>
      <c r="C2239">
        <v>29</v>
      </c>
      <c r="D2239">
        <v>6</v>
      </c>
      <c r="E2239">
        <v>3</v>
      </c>
      <c r="F2239">
        <v>7</v>
      </c>
      <c r="G2239">
        <v>4</v>
      </c>
      <c r="O2239">
        <v>2004</v>
      </c>
      <c r="P2239">
        <v>3</v>
      </c>
      <c r="Q2239">
        <v>29</v>
      </c>
      <c r="R2239">
        <v>6</v>
      </c>
      <c r="S2239">
        <v>3</v>
      </c>
      <c r="T2239">
        <v>7</v>
      </c>
      <c r="U2239">
        <v>4</v>
      </c>
    </row>
    <row r="2240" spans="1:21">
      <c r="A2240">
        <v>2004</v>
      </c>
      <c r="B2240">
        <v>3</v>
      </c>
      <c r="C2240">
        <v>30</v>
      </c>
      <c r="D2240">
        <v>3</v>
      </c>
      <c r="E2240">
        <v>3</v>
      </c>
      <c r="F2240">
        <v>7</v>
      </c>
      <c r="G2240">
        <v>4</v>
      </c>
      <c r="O2240">
        <v>2004</v>
      </c>
      <c r="P2240">
        <v>3</v>
      </c>
      <c r="Q2240">
        <v>30</v>
      </c>
      <c r="R2240">
        <v>6</v>
      </c>
      <c r="S2240">
        <v>3</v>
      </c>
      <c r="T2240">
        <v>7</v>
      </c>
      <c r="U2240">
        <v>4</v>
      </c>
    </row>
    <row r="2241" spans="1:21">
      <c r="A2241">
        <v>2004</v>
      </c>
      <c r="B2241">
        <v>3</v>
      </c>
      <c r="C2241">
        <v>31</v>
      </c>
      <c r="D2241">
        <v>11</v>
      </c>
      <c r="E2241">
        <v>3</v>
      </c>
      <c r="F2241">
        <v>7</v>
      </c>
      <c r="G2241">
        <v>4</v>
      </c>
      <c r="O2241">
        <v>2004</v>
      </c>
      <c r="P2241">
        <v>3</v>
      </c>
      <c r="Q2241">
        <v>31</v>
      </c>
      <c r="R2241">
        <v>6</v>
      </c>
      <c r="S2241">
        <v>3</v>
      </c>
      <c r="T2241">
        <v>7</v>
      </c>
      <c r="U2241">
        <v>4</v>
      </c>
    </row>
    <row r="2242" spans="1:21">
      <c r="A2242">
        <v>2004</v>
      </c>
      <c r="B2242">
        <v>4</v>
      </c>
      <c r="C2242">
        <v>1</v>
      </c>
      <c r="D2242">
        <v>11</v>
      </c>
      <c r="E2242">
        <v>3</v>
      </c>
      <c r="F2242">
        <v>7</v>
      </c>
      <c r="G2242">
        <v>4</v>
      </c>
      <c r="O2242">
        <v>2004</v>
      </c>
      <c r="P2242">
        <v>4</v>
      </c>
      <c r="Q2242">
        <v>1</v>
      </c>
      <c r="R2242">
        <v>6</v>
      </c>
      <c r="S2242">
        <v>3</v>
      </c>
      <c r="T2242">
        <v>7</v>
      </c>
      <c r="U2242">
        <v>4</v>
      </c>
    </row>
    <row r="2243" spans="1:21">
      <c r="A2243">
        <v>2004</v>
      </c>
      <c r="B2243">
        <v>4</v>
      </c>
      <c r="C2243">
        <v>2</v>
      </c>
      <c r="D2243">
        <v>9</v>
      </c>
      <c r="E2243">
        <v>8</v>
      </c>
      <c r="F2243">
        <v>7</v>
      </c>
      <c r="G2243">
        <v>4</v>
      </c>
      <c r="O2243">
        <v>2004</v>
      </c>
      <c r="P2243">
        <v>4</v>
      </c>
      <c r="Q2243">
        <v>2</v>
      </c>
      <c r="R2243">
        <v>6</v>
      </c>
      <c r="S2243">
        <v>8</v>
      </c>
      <c r="T2243">
        <v>7</v>
      </c>
      <c r="U2243">
        <v>4</v>
      </c>
    </row>
    <row r="2244" spans="1:21">
      <c r="A2244">
        <v>2004</v>
      </c>
      <c r="B2244">
        <v>4</v>
      </c>
      <c r="C2244">
        <v>3</v>
      </c>
      <c r="D2244">
        <v>7</v>
      </c>
      <c r="E2244">
        <v>8</v>
      </c>
      <c r="F2244">
        <v>7</v>
      </c>
      <c r="G2244">
        <v>4</v>
      </c>
      <c r="O2244">
        <v>2004</v>
      </c>
      <c r="P2244">
        <v>4</v>
      </c>
      <c r="Q2244">
        <v>3</v>
      </c>
      <c r="R2244">
        <v>6</v>
      </c>
      <c r="S2244">
        <v>8</v>
      </c>
      <c r="T2244">
        <v>7</v>
      </c>
      <c r="U2244">
        <v>4</v>
      </c>
    </row>
    <row r="2245" spans="1:21">
      <c r="A2245">
        <v>2004</v>
      </c>
      <c r="B2245">
        <v>4</v>
      </c>
      <c r="C2245">
        <v>4</v>
      </c>
      <c r="D2245">
        <v>11</v>
      </c>
      <c r="E2245">
        <v>3</v>
      </c>
      <c r="F2245">
        <v>7</v>
      </c>
      <c r="G2245">
        <v>6</v>
      </c>
      <c r="O2245">
        <v>2004</v>
      </c>
      <c r="P2245">
        <v>4</v>
      </c>
      <c r="Q2245">
        <v>4</v>
      </c>
      <c r="R2245">
        <v>1</v>
      </c>
      <c r="S2245">
        <v>3</v>
      </c>
      <c r="T2245">
        <v>7</v>
      </c>
      <c r="U2245">
        <v>6</v>
      </c>
    </row>
    <row r="2246" spans="1:21">
      <c r="A2246">
        <v>2004</v>
      </c>
      <c r="B2246">
        <v>4</v>
      </c>
      <c r="C2246">
        <v>5</v>
      </c>
      <c r="D2246">
        <v>11</v>
      </c>
      <c r="E2246">
        <v>8</v>
      </c>
      <c r="F2246">
        <v>7</v>
      </c>
      <c r="G2246">
        <v>6</v>
      </c>
      <c r="O2246">
        <v>2004</v>
      </c>
      <c r="P2246">
        <v>4</v>
      </c>
      <c r="Q2246">
        <v>5</v>
      </c>
      <c r="R2246">
        <v>6</v>
      </c>
      <c r="S2246">
        <v>8</v>
      </c>
      <c r="T2246">
        <v>7</v>
      </c>
      <c r="U2246">
        <v>6</v>
      </c>
    </row>
    <row r="2247" spans="1:21">
      <c r="A2247">
        <v>2004</v>
      </c>
      <c r="B2247">
        <v>4</v>
      </c>
      <c r="C2247">
        <v>6</v>
      </c>
      <c r="D2247">
        <v>11</v>
      </c>
      <c r="E2247">
        <v>8</v>
      </c>
      <c r="F2247">
        <v>9</v>
      </c>
      <c r="G2247">
        <v>6</v>
      </c>
      <c r="O2247">
        <v>2004</v>
      </c>
      <c r="P2247">
        <v>4</v>
      </c>
      <c r="Q2247">
        <v>6</v>
      </c>
      <c r="R2247">
        <v>3</v>
      </c>
      <c r="S2247">
        <v>8</v>
      </c>
      <c r="T2247">
        <v>9</v>
      </c>
      <c r="U2247">
        <v>6</v>
      </c>
    </row>
    <row r="2248" spans="1:21">
      <c r="A2248">
        <v>2004</v>
      </c>
      <c r="B2248">
        <v>4</v>
      </c>
      <c r="C2248">
        <v>7</v>
      </c>
      <c r="D2248">
        <v>11</v>
      </c>
      <c r="E2248">
        <v>8</v>
      </c>
      <c r="F2248">
        <v>9</v>
      </c>
      <c r="G2248">
        <v>6</v>
      </c>
      <c r="O2248">
        <v>2004</v>
      </c>
      <c r="P2248">
        <v>4</v>
      </c>
      <c r="Q2248">
        <v>7</v>
      </c>
      <c r="R2248">
        <v>11</v>
      </c>
      <c r="S2248">
        <v>8</v>
      </c>
      <c r="T2248">
        <v>9</v>
      </c>
      <c r="U2248">
        <v>6</v>
      </c>
    </row>
    <row r="2249" spans="1:21">
      <c r="A2249">
        <v>2004</v>
      </c>
      <c r="B2249">
        <v>4</v>
      </c>
      <c r="C2249">
        <v>8</v>
      </c>
      <c r="D2249">
        <v>1</v>
      </c>
      <c r="E2249">
        <v>8</v>
      </c>
      <c r="F2249">
        <v>9</v>
      </c>
      <c r="G2249">
        <v>6</v>
      </c>
      <c r="O2249">
        <v>2004</v>
      </c>
      <c r="P2249">
        <v>4</v>
      </c>
      <c r="Q2249">
        <v>8</v>
      </c>
      <c r="R2249">
        <v>11</v>
      </c>
      <c r="S2249">
        <v>8</v>
      </c>
      <c r="T2249">
        <v>9</v>
      </c>
      <c r="U2249">
        <v>6</v>
      </c>
    </row>
    <row r="2250" spans="1:21">
      <c r="A2250">
        <v>2004</v>
      </c>
      <c r="B2250">
        <v>4</v>
      </c>
      <c r="C2250">
        <v>9</v>
      </c>
      <c r="D2250">
        <v>7</v>
      </c>
      <c r="E2250">
        <v>1</v>
      </c>
      <c r="F2250">
        <v>9</v>
      </c>
      <c r="G2250">
        <v>6</v>
      </c>
      <c r="O2250">
        <v>2004</v>
      </c>
      <c r="P2250">
        <v>4</v>
      </c>
      <c r="Q2250">
        <v>9</v>
      </c>
      <c r="R2250">
        <v>9</v>
      </c>
      <c r="S2250">
        <v>1</v>
      </c>
      <c r="T2250">
        <v>9</v>
      </c>
      <c r="U2250">
        <v>6</v>
      </c>
    </row>
    <row r="2251" spans="1:21">
      <c r="A2251">
        <v>2004</v>
      </c>
      <c r="B2251">
        <v>4</v>
      </c>
      <c r="C2251">
        <v>10</v>
      </c>
      <c r="D2251">
        <v>11</v>
      </c>
      <c r="E2251">
        <v>1</v>
      </c>
      <c r="F2251">
        <v>9</v>
      </c>
      <c r="G2251">
        <v>6</v>
      </c>
      <c r="O2251">
        <v>2004</v>
      </c>
      <c r="P2251">
        <v>4</v>
      </c>
      <c r="Q2251">
        <v>10</v>
      </c>
      <c r="R2251">
        <v>7</v>
      </c>
      <c r="S2251">
        <v>1</v>
      </c>
      <c r="T2251">
        <v>9</v>
      </c>
      <c r="U2251">
        <v>6</v>
      </c>
    </row>
    <row r="2252" spans="1:21">
      <c r="A2252">
        <v>2004</v>
      </c>
      <c r="B2252">
        <v>4</v>
      </c>
      <c r="C2252">
        <v>11</v>
      </c>
      <c r="D2252">
        <v>11</v>
      </c>
      <c r="E2252">
        <v>1</v>
      </c>
      <c r="F2252">
        <v>9</v>
      </c>
      <c r="G2252">
        <v>6</v>
      </c>
      <c r="O2252">
        <v>2004</v>
      </c>
      <c r="P2252">
        <v>4</v>
      </c>
      <c r="Q2252">
        <v>11</v>
      </c>
      <c r="R2252">
        <v>11</v>
      </c>
      <c r="S2252">
        <v>1</v>
      </c>
      <c r="T2252">
        <v>9</v>
      </c>
      <c r="U2252">
        <v>6</v>
      </c>
    </row>
    <row r="2253" spans="1:21">
      <c r="A2253">
        <v>2004</v>
      </c>
      <c r="B2253">
        <v>4</v>
      </c>
      <c r="C2253">
        <v>12</v>
      </c>
      <c r="D2253">
        <v>9</v>
      </c>
      <c r="E2253">
        <v>1</v>
      </c>
      <c r="F2253">
        <v>5</v>
      </c>
      <c r="G2253">
        <v>6</v>
      </c>
      <c r="O2253">
        <v>2004</v>
      </c>
      <c r="P2253">
        <v>4</v>
      </c>
      <c r="Q2253">
        <v>12</v>
      </c>
      <c r="R2253">
        <v>11</v>
      </c>
      <c r="S2253">
        <v>1</v>
      </c>
      <c r="T2253">
        <v>5</v>
      </c>
      <c r="U2253">
        <v>6</v>
      </c>
    </row>
    <row r="2254" spans="1:21">
      <c r="A2254">
        <v>2004</v>
      </c>
      <c r="B2254">
        <v>4</v>
      </c>
      <c r="C2254">
        <v>13</v>
      </c>
      <c r="D2254">
        <v>1</v>
      </c>
      <c r="E2254">
        <v>1</v>
      </c>
      <c r="F2254">
        <v>9</v>
      </c>
      <c r="G2254">
        <v>6</v>
      </c>
      <c r="O2254">
        <v>2004</v>
      </c>
      <c r="P2254">
        <v>4</v>
      </c>
      <c r="Q2254">
        <v>13</v>
      </c>
      <c r="R2254">
        <v>11</v>
      </c>
      <c r="S2254">
        <v>1</v>
      </c>
      <c r="T2254">
        <v>9</v>
      </c>
      <c r="U2254">
        <v>6</v>
      </c>
    </row>
    <row r="2255" spans="1:21">
      <c r="A2255">
        <v>2004</v>
      </c>
      <c r="B2255">
        <v>4</v>
      </c>
      <c r="C2255">
        <v>14</v>
      </c>
      <c r="D2255">
        <v>1</v>
      </c>
      <c r="E2255">
        <v>1</v>
      </c>
      <c r="F2255">
        <v>9</v>
      </c>
      <c r="G2255">
        <v>6</v>
      </c>
      <c r="O2255">
        <v>2004</v>
      </c>
      <c r="P2255">
        <v>4</v>
      </c>
      <c r="Q2255">
        <v>14</v>
      </c>
      <c r="R2255">
        <v>11</v>
      </c>
      <c r="S2255">
        <v>1</v>
      </c>
      <c r="T2255">
        <v>9</v>
      </c>
      <c r="U2255">
        <v>6</v>
      </c>
    </row>
    <row r="2256" spans="1:21">
      <c r="A2256">
        <v>2004</v>
      </c>
      <c r="B2256">
        <v>4</v>
      </c>
      <c r="C2256">
        <v>15</v>
      </c>
      <c r="D2256">
        <v>1</v>
      </c>
      <c r="E2256">
        <v>8</v>
      </c>
      <c r="F2256">
        <v>9</v>
      </c>
      <c r="G2256">
        <v>6</v>
      </c>
      <c r="O2256">
        <v>2004</v>
      </c>
      <c r="P2256">
        <v>4</v>
      </c>
      <c r="Q2256">
        <v>15</v>
      </c>
      <c r="R2256">
        <v>1</v>
      </c>
      <c r="S2256">
        <v>8</v>
      </c>
      <c r="T2256">
        <v>9</v>
      </c>
      <c r="U2256">
        <v>6</v>
      </c>
    </row>
    <row r="2257" spans="1:21">
      <c r="A2257">
        <v>2004</v>
      </c>
      <c r="B2257">
        <v>4</v>
      </c>
      <c r="C2257">
        <v>16</v>
      </c>
      <c r="D2257">
        <v>6</v>
      </c>
      <c r="E2257">
        <v>8</v>
      </c>
      <c r="F2257">
        <v>2</v>
      </c>
      <c r="G2257">
        <v>6</v>
      </c>
      <c r="O2257">
        <v>2004</v>
      </c>
      <c r="P2257">
        <v>4</v>
      </c>
      <c r="Q2257">
        <v>16</v>
      </c>
      <c r="R2257">
        <v>7</v>
      </c>
      <c r="S2257">
        <v>8</v>
      </c>
      <c r="T2257">
        <v>2</v>
      </c>
      <c r="U2257">
        <v>6</v>
      </c>
    </row>
    <row r="2258" spans="1:21">
      <c r="A2258">
        <v>2004</v>
      </c>
      <c r="B2258">
        <v>4</v>
      </c>
      <c r="C2258">
        <v>17</v>
      </c>
      <c r="D2258">
        <v>8</v>
      </c>
      <c r="E2258">
        <v>6</v>
      </c>
      <c r="F2258">
        <v>2</v>
      </c>
      <c r="G2258">
        <v>6</v>
      </c>
      <c r="O2258">
        <v>2004</v>
      </c>
      <c r="P2258">
        <v>4</v>
      </c>
      <c r="Q2258">
        <v>17</v>
      </c>
      <c r="R2258">
        <v>11</v>
      </c>
      <c r="S2258">
        <v>6</v>
      </c>
      <c r="T2258">
        <v>2</v>
      </c>
      <c r="U2258">
        <v>6</v>
      </c>
    </row>
    <row r="2259" spans="1:21">
      <c r="A2259">
        <v>2004</v>
      </c>
      <c r="B2259">
        <v>4</v>
      </c>
      <c r="C2259">
        <v>18</v>
      </c>
      <c r="D2259">
        <v>1</v>
      </c>
      <c r="E2259">
        <v>6</v>
      </c>
      <c r="F2259">
        <v>2</v>
      </c>
      <c r="G2259">
        <v>3</v>
      </c>
      <c r="O2259">
        <v>2004</v>
      </c>
      <c r="P2259">
        <v>4</v>
      </c>
      <c r="Q2259">
        <v>18</v>
      </c>
      <c r="R2259">
        <v>11</v>
      </c>
      <c r="S2259">
        <v>6</v>
      </c>
      <c r="T2259">
        <v>2</v>
      </c>
      <c r="U2259">
        <v>3</v>
      </c>
    </row>
    <row r="2260" spans="1:21">
      <c r="A2260">
        <v>2004</v>
      </c>
      <c r="B2260">
        <v>4</v>
      </c>
      <c r="C2260">
        <v>19</v>
      </c>
      <c r="D2260">
        <v>1</v>
      </c>
      <c r="E2260">
        <v>5</v>
      </c>
      <c r="F2260">
        <v>4</v>
      </c>
      <c r="G2260">
        <v>3</v>
      </c>
      <c r="O2260">
        <v>2004</v>
      </c>
      <c r="P2260">
        <v>4</v>
      </c>
      <c r="Q2260">
        <v>19</v>
      </c>
      <c r="R2260">
        <v>9</v>
      </c>
      <c r="S2260">
        <v>5</v>
      </c>
      <c r="T2260">
        <v>4</v>
      </c>
      <c r="U2260">
        <v>3</v>
      </c>
    </row>
    <row r="2261" spans="1:21">
      <c r="A2261">
        <v>2004</v>
      </c>
      <c r="B2261">
        <v>4</v>
      </c>
      <c r="C2261">
        <v>20</v>
      </c>
      <c r="D2261">
        <v>7</v>
      </c>
      <c r="E2261">
        <v>6</v>
      </c>
      <c r="F2261">
        <v>4</v>
      </c>
      <c r="G2261">
        <v>3</v>
      </c>
      <c r="O2261">
        <v>2004</v>
      </c>
      <c r="P2261">
        <v>4</v>
      </c>
      <c r="Q2261">
        <v>20</v>
      </c>
      <c r="R2261">
        <v>1</v>
      </c>
      <c r="S2261">
        <v>6</v>
      </c>
      <c r="T2261">
        <v>4</v>
      </c>
      <c r="U2261">
        <v>3</v>
      </c>
    </row>
    <row r="2262" spans="1:21">
      <c r="A2262">
        <v>2004</v>
      </c>
      <c r="B2262">
        <v>4</v>
      </c>
      <c r="C2262">
        <v>21</v>
      </c>
      <c r="D2262">
        <v>3</v>
      </c>
      <c r="E2262">
        <v>8</v>
      </c>
      <c r="F2262">
        <v>2</v>
      </c>
      <c r="G2262">
        <v>3</v>
      </c>
      <c r="O2262">
        <v>2004</v>
      </c>
      <c r="P2262">
        <v>4</v>
      </c>
      <c r="Q2262">
        <v>21</v>
      </c>
      <c r="R2262">
        <v>1</v>
      </c>
      <c r="S2262">
        <v>8</v>
      </c>
      <c r="T2262">
        <v>2</v>
      </c>
      <c r="U2262">
        <v>3</v>
      </c>
    </row>
    <row r="2263" spans="1:21">
      <c r="A2263">
        <v>2004</v>
      </c>
      <c r="B2263">
        <v>4</v>
      </c>
      <c r="C2263">
        <v>22</v>
      </c>
      <c r="D2263">
        <v>7</v>
      </c>
      <c r="E2263">
        <v>6</v>
      </c>
      <c r="F2263">
        <v>2</v>
      </c>
      <c r="G2263">
        <v>3</v>
      </c>
      <c r="O2263">
        <v>2004</v>
      </c>
      <c r="P2263">
        <v>4</v>
      </c>
      <c r="Q2263">
        <v>22</v>
      </c>
      <c r="R2263">
        <v>1</v>
      </c>
      <c r="S2263">
        <v>6</v>
      </c>
      <c r="T2263">
        <v>2</v>
      </c>
      <c r="U2263">
        <v>3</v>
      </c>
    </row>
    <row r="2264" spans="1:21">
      <c r="A2264">
        <v>2004</v>
      </c>
      <c r="B2264">
        <v>4</v>
      </c>
      <c r="C2264">
        <v>23</v>
      </c>
      <c r="D2264">
        <v>2</v>
      </c>
      <c r="E2264">
        <v>6</v>
      </c>
      <c r="F2264">
        <v>2</v>
      </c>
      <c r="G2264">
        <v>3</v>
      </c>
      <c r="O2264">
        <v>2004</v>
      </c>
      <c r="P2264">
        <v>4</v>
      </c>
      <c r="Q2264">
        <v>23</v>
      </c>
      <c r="R2264">
        <v>6</v>
      </c>
      <c r="S2264">
        <v>6</v>
      </c>
      <c r="T2264">
        <v>2</v>
      </c>
      <c r="U2264">
        <v>3</v>
      </c>
    </row>
    <row r="2265" spans="1:21">
      <c r="A2265">
        <v>2004</v>
      </c>
      <c r="B2265">
        <v>4</v>
      </c>
      <c r="C2265">
        <v>24</v>
      </c>
      <c r="D2265">
        <v>7</v>
      </c>
      <c r="E2265">
        <v>6</v>
      </c>
      <c r="F2265">
        <v>2</v>
      </c>
      <c r="G2265">
        <v>3</v>
      </c>
      <c r="O2265">
        <v>2004</v>
      </c>
      <c r="P2265">
        <v>4</v>
      </c>
      <c r="Q2265">
        <v>24</v>
      </c>
      <c r="R2265">
        <v>8</v>
      </c>
      <c r="S2265">
        <v>6</v>
      </c>
      <c r="T2265">
        <v>2</v>
      </c>
      <c r="U2265">
        <v>3</v>
      </c>
    </row>
    <row r="2266" spans="1:21">
      <c r="A2266">
        <v>2004</v>
      </c>
      <c r="B2266">
        <v>4</v>
      </c>
      <c r="C2266">
        <v>25</v>
      </c>
      <c r="D2266">
        <v>7</v>
      </c>
      <c r="E2266">
        <v>6</v>
      </c>
      <c r="F2266">
        <v>2</v>
      </c>
      <c r="G2266">
        <v>3</v>
      </c>
      <c r="O2266">
        <v>2004</v>
      </c>
      <c r="P2266">
        <v>4</v>
      </c>
      <c r="Q2266">
        <v>25</v>
      </c>
      <c r="R2266">
        <v>1</v>
      </c>
      <c r="S2266">
        <v>6</v>
      </c>
      <c r="T2266">
        <v>2</v>
      </c>
      <c r="U2266">
        <v>3</v>
      </c>
    </row>
    <row r="2267" spans="1:21">
      <c r="A2267">
        <v>2004</v>
      </c>
      <c r="B2267">
        <v>4</v>
      </c>
      <c r="C2267">
        <v>26</v>
      </c>
      <c r="D2267">
        <v>7</v>
      </c>
      <c r="E2267">
        <v>6</v>
      </c>
      <c r="F2267">
        <v>2</v>
      </c>
      <c r="G2267">
        <v>3</v>
      </c>
      <c r="O2267">
        <v>2004</v>
      </c>
      <c r="P2267">
        <v>4</v>
      </c>
      <c r="Q2267">
        <v>26</v>
      </c>
      <c r="R2267">
        <v>1</v>
      </c>
      <c r="S2267">
        <v>6</v>
      </c>
      <c r="T2267">
        <v>2</v>
      </c>
      <c r="U2267">
        <v>3</v>
      </c>
    </row>
    <row r="2268" spans="1:21">
      <c r="A2268">
        <v>2004</v>
      </c>
      <c r="B2268">
        <v>4</v>
      </c>
      <c r="C2268">
        <v>27</v>
      </c>
      <c r="D2268">
        <v>7</v>
      </c>
      <c r="E2268">
        <v>6</v>
      </c>
      <c r="F2268">
        <v>2</v>
      </c>
      <c r="G2268">
        <v>2</v>
      </c>
      <c r="O2268">
        <v>2004</v>
      </c>
      <c r="P2268">
        <v>4</v>
      </c>
      <c r="Q2268">
        <v>27</v>
      </c>
      <c r="R2268">
        <v>7</v>
      </c>
      <c r="S2268">
        <v>6</v>
      </c>
      <c r="T2268">
        <v>2</v>
      </c>
      <c r="U2268">
        <v>2</v>
      </c>
    </row>
    <row r="2269" spans="1:21">
      <c r="A2269">
        <v>2004</v>
      </c>
      <c r="B2269">
        <v>4</v>
      </c>
      <c r="C2269">
        <v>28</v>
      </c>
      <c r="D2269">
        <v>7</v>
      </c>
      <c r="E2269">
        <v>6</v>
      </c>
      <c r="F2269">
        <v>2</v>
      </c>
      <c r="G2269">
        <v>2</v>
      </c>
      <c r="O2269">
        <v>2004</v>
      </c>
      <c r="P2269">
        <v>4</v>
      </c>
      <c r="Q2269">
        <v>28</v>
      </c>
      <c r="R2269">
        <v>3</v>
      </c>
      <c r="S2269">
        <v>6</v>
      </c>
      <c r="T2269">
        <v>2</v>
      </c>
      <c r="U2269">
        <v>2</v>
      </c>
    </row>
    <row r="2270" spans="1:21">
      <c r="A2270">
        <v>2004</v>
      </c>
      <c r="B2270">
        <v>4</v>
      </c>
      <c r="C2270">
        <v>29</v>
      </c>
      <c r="D2270">
        <v>5</v>
      </c>
      <c r="E2270">
        <v>5</v>
      </c>
      <c r="F2270">
        <v>1</v>
      </c>
      <c r="G2270">
        <v>2</v>
      </c>
      <c r="O2270">
        <v>2004</v>
      </c>
      <c r="P2270">
        <v>4</v>
      </c>
      <c r="Q2270">
        <v>29</v>
      </c>
      <c r="R2270">
        <v>7</v>
      </c>
      <c r="S2270">
        <v>5</v>
      </c>
      <c r="T2270">
        <v>1</v>
      </c>
      <c r="U2270">
        <v>2</v>
      </c>
    </row>
    <row r="2271" spans="1:21">
      <c r="A2271">
        <v>2004</v>
      </c>
      <c r="B2271">
        <v>4</v>
      </c>
      <c r="C2271">
        <v>30</v>
      </c>
      <c r="D2271">
        <v>5</v>
      </c>
      <c r="E2271">
        <v>5</v>
      </c>
      <c r="F2271">
        <v>1</v>
      </c>
      <c r="G2271">
        <v>2</v>
      </c>
      <c r="O2271">
        <v>2004</v>
      </c>
      <c r="P2271">
        <v>4</v>
      </c>
      <c r="Q2271">
        <v>30</v>
      </c>
      <c r="R2271">
        <v>2</v>
      </c>
      <c r="S2271">
        <v>5</v>
      </c>
      <c r="T2271">
        <v>1</v>
      </c>
      <c r="U2271">
        <v>2</v>
      </c>
    </row>
    <row r="2272" spans="1:21">
      <c r="A2272">
        <v>2004</v>
      </c>
      <c r="B2272">
        <v>5</v>
      </c>
      <c r="C2272">
        <v>1</v>
      </c>
      <c r="D2272">
        <v>5</v>
      </c>
      <c r="E2272">
        <v>5</v>
      </c>
      <c r="F2272">
        <v>1</v>
      </c>
      <c r="G2272">
        <v>2</v>
      </c>
      <c r="O2272">
        <v>2004</v>
      </c>
      <c r="P2272">
        <v>5</v>
      </c>
      <c r="Q2272">
        <v>1</v>
      </c>
      <c r="R2272">
        <v>7</v>
      </c>
      <c r="S2272">
        <v>5</v>
      </c>
      <c r="T2272">
        <v>1</v>
      </c>
      <c r="U2272">
        <v>2</v>
      </c>
    </row>
    <row r="2273" spans="1:21">
      <c r="A2273">
        <v>2004</v>
      </c>
      <c r="B2273">
        <v>5</v>
      </c>
      <c r="C2273">
        <v>2</v>
      </c>
      <c r="D2273">
        <v>5</v>
      </c>
      <c r="E2273">
        <v>5</v>
      </c>
      <c r="F2273">
        <v>1</v>
      </c>
      <c r="G2273">
        <v>2</v>
      </c>
      <c r="O2273">
        <v>2004</v>
      </c>
      <c r="P2273">
        <v>5</v>
      </c>
      <c r="Q2273">
        <v>2</v>
      </c>
      <c r="R2273">
        <v>7</v>
      </c>
      <c r="S2273">
        <v>5</v>
      </c>
      <c r="T2273">
        <v>1</v>
      </c>
      <c r="U2273">
        <v>2</v>
      </c>
    </row>
    <row r="2274" spans="1:21">
      <c r="A2274">
        <v>2004</v>
      </c>
      <c r="B2274">
        <v>5</v>
      </c>
      <c r="C2274">
        <v>3</v>
      </c>
      <c r="D2274">
        <v>5</v>
      </c>
      <c r="E2274">
        <v>5</v>
      </c>
      <c r="F2274">
        <v>1</v>
      </c>
      <c r="G2274">
        <v>2</v>
      </c>
      <c r="O2274">
        <v>2004</v>
      </c>
      <c r="P2274">
        <v>5</v>
      </c>
      <c r="Q2274">
        <v>3</v>
      </c>
      <c r="R2274">
        <v>7</v>
      </c>
      <c r="S2274">
        <v>5</v>
      </c>
      <c r="T2274">
        <v>1</v>
      </c>
      <c r="U2274">
        <v>2</v>
      </c>
    </row>
    <row r="2275" spans="1:21">
      <c r="A2275">
        <v>2004</v>
      </c>
      <c r="B2275">
        <v>5</v>
      </c>
      <c r="C2275">
        <v>4</v>
      </c>
      <c r="D2275">
        <v>2</v>
      </c>
      <c r="E2275">
        <v>5</v>
      </c>
      <c r="F2275">
        <v>1</v>
      </c>
      <c r="G2275">
        <v>2</v>
      </c>
      <c r="O2275">
        <v>2004</v>
      </c>
      <c r="P2275">
        <v>5</v>
      </c>
      <c r="Q2275">
        <v>4</v>
      </c>
      <c r="R2275">
        <v>7</v>
      </c>
      <c r="S2275">
        <v>5</v>
      </c>
      <c r="T2275">
        <v>1</v>
      </c>
      <c r="U2275">
        <v>2</v>
      </c>
    </row>
    <row r="2276" spans="1:21">
      <c r="A2276">
        <v>2004</v>
      </c>
      <c r="B2276">
        <v>5</v>
      </c>
      <c r="C2276">
        <v>5</v>
      </c>
      <c r="D2276">
        <v>6</v>
      </c>
      <c r="E2276">
        <v>9</v>
      </c>
      <c r="F2276">
        <v>1</v>
      </c>
      <c r="G2276">
        <v>2</v>
      </c>
      <c r="O2276">
        <v>2004</v>
      </c>
      <c r="P2276">
        <v>5</v>
      </c>
      <c r="Q2276">
        <v>5</v>
      </c>
      <c r="R2276">
        <v>7</v>
      </c>
      <c r="S2276">
        <v>9</v>
      </c>
      <c r="T2276">
        <v>1</v>
      </c>
      <c r="U2276">
        <v>2</v>
      </c>
    </row>
    <row r="2277" spans="1:21">
      <c r="A2277">
        <v>2004</v>
      </c>
      <c r="B2277">
        <v>5</v>
      </c>
      <c r="C2277">
        <v>6</v>
      </c>
      <c r="D2277">
        <v>6</v>
      </c>
      <c r="E2277">
        <v>9</v>
      </c>
      <c r="F2277">
        <v>1</v>
      </c>
      <c r="G2277">
        <v>2</v>
      </c>
      <c r="O2277">
        <v>2004</v>
      </c>
      <c r="P2277">
        <v>5</v>
      </c>
      <c r="Q2277">
        <v>6</v>
      </c>
      <c r="R2277">
        <v>5</v>
      </c>
      <c r="S2277">
        <v>9</v>
      </c>
      <c r="T2277">
        <v>1</v>
      </c>
      <c r="U2277">
        <v>2</v>
      </c>
    </row>
    <row r="2278" spans="1:21">
      <c r="A2278">
        <v>2004</v>
      </c>
      <c r="B2278">
        <v>5</v>
      </c>
      <c r="C2278">
        <v>7</v>
      </c>
      <c r="D2278">
        <v>2</v>
      </c>
      <c r="E2278">
        <v>9</v>
      </c>
      <c r="F2278">
        <v>1</v>
      </c>
      <c r="G2278">
        <v>1</v>
      </c>
      <c r="O2278">
        <v>2004</v>
      </c>
      <c r="P2278">
        <v>5</v>
      </c>
      <c r="Q2278">
        <v>7</v>
      </c>
      <c r="R2278">
        <v>5</v>
      </c>
      <c r="S2278">
        <v>9</v>
      </c>
      <c r="T2278">
        <v>1</v>
      </c>
      <c r="U2278">
        <v>1</v>
      </c>
    </row>
    <row r="2279" spans="1:21">
      <c r="A2279">
        <v>2004</v>
      </c>
      <c r="B2279">
        <v>5</v>
      </c>
      <c r="C2279">
        <v>8</v>
      </c>
      <c r="D2279">
        <v>2</v>
      </c>
      <c r="E2279">
        <v>9</v>
      </c>
      <c r="F2279">
        <v>1</v>
      </c>
      <c r="G2279">
        <v>1</v>
      </c>
      <c r="O2279">
        <v>2004</v>
      </c>
      <c r="P2279">
        <v>5</v>
      </c>
      <c r="Q2279">
        <v>8</v>
      </c>
      <c r="R2279">
        <v>5</v>
      </c>
      <c r="S2279">
        <v>9</v>
      </c>
      <c r="T2279">
        <v>1</v>
      </c>
      <c r="U2279">
        <v>1</v>
      </c>
    </row>
    <row r="2280" spans="1:21">
      <c r="A2280">
        <v>2004</v>
      </c>
      <c r="B2280">
        <v>5</v>
      </c>
      <c r="C2280">
        <v>9</v>
      </c>
      <c r="D2280">
        <v>2</v>
      </c>
      <c r="E2280">
        <v>9</v>
      </c>
      <c r="F2280">
        <v>1</v>
      </c>
      <c r="G2280">
        <v>1</v>
      </c>
      <c r="O2280">
        <v>2004</v>
      </c>
      <c r="P2280">
        <v>5</v>
      </c>
      <c r="Q2280">
        <v>9</v>
      </c>
      <c r="R2280">
        <v>5</v>
      </c>
      <c r="S2280">
        <v>9</v>
      </c>
      <c r="T2280">
        <v>1</v>
      </c>
      <c r="U2280">
        <v>1</v>
      </c>
    </row>
    <row r="2281" spans="1:21">
      <c r="A2281">
        <v>2004</v>
      </c>
      <c r="B2281">
        <v>5</v>
      </c>
      <c r="C2281">
        <v>10</v>
      </c>
      <c r="D2281">
        <v>2</v>
      </c>
      <c r="E2281">
        <v>9</v>
      </c>
      <c r="F2281">
        <v>1</v>
      </c>
      <c r="G2281">
        <v>1</v>
      </c>
      <c r="O2281">
        <v>2004</v>
      </c>
      <c r="P2281">
        <v>5</v>
      </c>
      <c r="Q2281">
        <v>10</v>
      </c>
      <c r="R2281">
        <v>5</v>
      </c>
      <c r="S2281">
        <v>9</v>
      </c>
      <c r="T2281">
        <v>1</v>
      </c>
      <c r="U2281">
        <v>1</v>
      </c>
    </row>
    <row r="2282" spans="1:21">
      <c r="A2282">
        <v>2004</v>
      </c>
      <c r="B2282">
        <v>5</v>
      </c>
      <c r="C2282">
        <v>11</v>
      </c>
      <c r="D2282">
        <v>2</v>
      </c>
      <c r="E2282">
        <v>9</v>
      </c>
      <c r="F2282">
        <v>1</v>
      </c>
      <c r="G2282">
        <v>1</v>
      </c>
      <c r="O2282">
        <v>2004</v>
      </c>
      <c r="P2282">
        <v>5</v>
      </c>
      <c r="Q2282">
        <v>11</v>
      </c>
      <c r="R2282">
        <v>2</v>
      </c>
      <c r="S2282">
        <v>9</v>
      </c>
      <c r="T2282">
        <v>1</v>
      </c>
      <c r="U2282">
        <v>1</v>
      </c>
    </row>
    <row r="2283" spans="1:21">
      <c r="A2283">
        <v>2004</v>
      </c>
      <c r="B2283">
        <v>5</v>
      </c>
      <c r="C2283">
        <v>12</v>
      </c>
      <c r="D2283">
        <v>6</v>
      </c>
      <c r="E2283">
        <v>9</v>
      </c>
      <c r="F2283">
        <v>8</v>
      </c>
      <c r="G2283">
        <v>1</v>
      </c>
      <c r="O2283">
        <v>2004</v>
      </c>
      <c r="P2283">
        <v>5</v>
      </c>
      <c r="Q2283">
        <v>12</v>
      </c>
      <c r="R2283">
        <v>6</v>
      </c>
      <c r="S2283">
        <v>9</v>
      </c>
      <c r="T2283">
        <v>8</v>
      </c>
      <c r="U2283">
        <v>1</v>
      </c>
    </row>
    <row r="2284" spans="1:21">
      <c r="A2284">
        <v>2004</v>
      </c>
      <c r="B2284">
        <v>5</v>
      </c>
      <c r="C2284">
        <v>13</v>
      </c>
      <c r="D2284">
        <v>2</v>
      </c>
      <c r="E2284">
        <v>9</v>
      </c>
      <c r="F2284">
        <v>8</v>
      </c>
      <c r="G2284">
        <v>1</v>
      </c>
      <c r="O2284">
        <v>2004</v>
      </c>
      <c r="P2284">
        <v>5</v>
      </c>
      <c r="Q2284">
        <v>13</v>
      </c>
      <c r="R2284">
        <v>6</v>
      </c>
      <c r="S2284">
        <v>9</v>
      </c>
      <c r="T2284">
        <v>8</v>
      </c>
      <c r="U2284">
        <v>1</v>
      </c>
    </row>
    <row r="2285" spans="1:21">
      <c r="A2285">
        <v>2004</v>
      </c>
      <c r="B2285">
        <v>5</v>
      </c>
      <c r="C2285">
        <v>14</v>
      </c>
      <c r="D2285">
        <v>2</v>
      </c>
      <c r="E2285">
        <v>9</v>
      </c>
      <c r="F2285">
        <v>8</v>
      </c>
      <c r="G2285">
        <v>1</v>
      </c>
      <c r="O2285">
        <v>2004</v>
      </c>
      <c r="P2285">
        <v>5</v>
      </c>
      <c r="Q2285">
        <v>14</v>
      </c>
      <c r="R2285">
        <v>2</v>
      </c>
      <c r="S2285">
        <v>9</v>
      </c>
      <c r="T2285">
        <v>8</v>
      </c>
      <c r="U2285">
        <v>1</v>
      </c>
    </row>
    <row r="2286" spans="1:21">
      <c r="A2286">
        <v>2004</v>
      </c>
      <c r="B2286">
        <v>5</v>
      </c>
      <c r="C2286">
        <v>15</v>
      </c>
      <c r="D2286">
        <v>6</v>
      </c>
      <c r="E2286">
        <v>9</v>
      </c>
      <c r="F2286">
        <v>1</v>
      </c>
      <c r="G2286">
        <v>1</v>
      </c>
      <c r="O2286">
        <v>2004</v>
      </c>
      <c r="P2286">
        <v>5</v>
      </c>
      <c r="Q2286">
        <v>15</v>
      </c>
      <c r="R2286">
        <v>2</v>
      </c>
      <c r="S2286">
        <v>9</v>
      </c>
      <c r="T2286">
        <v>1</v>
      </c>
      <c r="U2286">
        <v>1</v>
      </c>
    </row>
    <row r="2287" spans="1:21">
      <c r="A2287">
        <v>2004</v>
      </c>
      <c r="B2287">
        <v>5</v>
      </c>
      <c r="C2287">
        <v>16</v>
      </c>
      <c r="D2287">
        <v>6</v>
      </c>
      <c r="E2287">
        <v>9</v>
      </c>
      <c r="F2287">
        <v>1</v>
      </c>
      <c r="G2287">
        <v>1</v>
      </c>
      <c r="O2287">
        <v>2004</v>
      </c>
      <c r="P2287">
        <v>5</v>
      </c>
      <c r="Q2287">
        <v>16</v>
      </c>
      <c r="R2287">
        <v>2</v>
      </c>
      <c r="S2287">
        <v>9</v>
      </c>
      <c r="T2287">
        <v>1</v>
      </c>
      <c r="U2287">
        <v>1</v>
      </c>
    </row>
    <row r="2288" spans="1:21">
      <c r="A2288">
        <v>2004</v>
      </c>
      <c r="B2288">
        <v>5</v>
      </c>
      <c r="C2288">
        <v>17</v>
      </c>
      <c r="D2288">
        <v>6</v>
      </c>
      <c r="E2288">
        <v>9</v>
      </c>
      <c r="F2288">
        <v>1</v>
      </c>
      <c r="G2288">
        <v>1</v>
      </c>
      <c r="O2288">
        <v>2004</v>
      </c>
      <c r="P2288">
        <v>5</v>
      </c>
      <c r="Q2288">
        <v>17</v>
      </c>
      <c r="R2288">
        <v>2</v>
      </c>
      <c r="S2288">
        <v>9</v>
      </c>
      <c r="T2288">
        <v>1</v>
      </c>
      <c r="U2288">
        <v>1</v>
      </c>
    </row>
    <row r="2289" spans="1:21">
      <c r="A2289">
        <v>2004</v>
      </c>
      <c r="B2289">
        <v>5</v>
      </c>
      <c r="C2289">
        <v>18</v>
      </c>
      <c r="D2289">
        <v>6</v>
      </c>
      <c r="E2289">
        <v>9</v>
      </c>
      <c r="F2289">
        <v>1</v>
      </c>
      <c r="G2289">
        <v>5</v>
      </c>
      <c r="O2289">
        <v>2004</v>
      </c>
      <c r="P2289">
        <v>5</v>
      </c>
      <c r="Q2289">
        <v>18</v>
      </c>
      <c r="R2289">
        <v>2</v>
      </c>
      <c r="S2289">
        <v>9</v>
      </c>
      <c r="T2289">
        <v>1</v>
      </c>
      <c r="U2289">
        <v>5</v>
      </c>
    </row>
    <row r="2290" spans="1:21">
      <c r="A2290">
        <v>2004</v>
      </c>
      <c r="B2290">
        <v>5</v>
      </c>
      <c r="C2290">
        <v>19</v>
      </c>
      <c r="D2290">
        <v>6</v>
      </c>
      <c r="E2290">
        <v>9</v>
      </c>
      <c r="F2290">
        <v>1</v>
      </c>
      <c r="G2290">
        <v>5</v>
      </c>
      <c r="O2290">
        <v>2004</v>
      </c>
      <c r="P2290">
        <v>5</v>
      </c>
      <c r="Q2290">
        <v>19</v>
      </c>
      <c r="R2290">
        <v>6</v>
      </c>
      <c r="S2290">
        <v>9</v>
      </c>
      <c r="T2290">
        <v>1</v>
      </c>
      <c r="U2290">
        <v>5</v>
      </c>
    </row>
    <row r="2291" spans="1:21">
      <c r="A2291">
        <v>2004</v>
      </c>
      <c r="B2291">
        <v>5</v>
      </c>
      <c r="C2291">
        <v>20</v>
      </c>
      <c r="D2291">
        <v>6</v>
      </c>
      <c r="E2291">
        <v>9</v>
      </c>
      <c r="F2291">
        <v>8</v>
      </c>
      <c r="G2291">
        <v>5</v>
      </c>
      <c r="O2291">
        <v>2004</v>
      </c>
      <c r="P2291">
        <v>5</v>
      </c>
      <c r="Q2291">
        <v>20</v>
      </c>
      <c r="R2291">
        <v>2</v>
      </c>
      <c r="S2291">
        <v>9</v>
      </c>
      <c r="T2291">
        <v>8</v>
      </c>
      <c r="U2291">
        <v>5</v>
      </c>
    </row>
    <row r="2292" spans="1:21">
      <c r="A2292">
        <v>2004</v>
      </c>
      <c r="B2292">
        <v>5</v>
      </c>
      <c r="C2292">
        <v>21</v>
      </c>
      <c r="D2292">
        <v>6</v>
      </c>
      <c r="E2292">
        <v>9</v>
      </c>
      <c r="F2292">
        <v>8</v>
      </c>
      <c r="G2292">
        <v>5</v>
      </c>
      <c r="O2292">
        <v>2004</v>
      </c>
      <c r="P2292">
        <v>5</v>
      </c>
      <c r="Q2292">
        <v>21</v>
      </c>
      <c r="R2292">
        <v>2</v>
      </c>
      <c r="S2292">
        <v>9</v>
      </c>
      <c r="T2292">
        <v>8</v>
      </c>
      <c r="U2292">
        <v>5</v>
      </c>
    </row>
    <row r="2293" spans="1:21">
      <c r="A2293">
        <v>2004</v>
      </c>
      <c r="B2293">
        <v>5</v>
      </c>
      <c r="C2293">
        <v>22</v>
      </c>
      <c r="D2293">
        <v>6</v>
      </c>
      <c r="E2293">
        <v>9</v>
      </c>
      <c r="F2293">
        <v>8</v>
      </c>
      <c r="G2293">
        <v>5</v>
      </c>
      <c r="O2293">
        <v>2004</v>
      </c>
      <c r="P2293">
        <v>5</v>
      </c>
      <c r="Q2293">
        <v>22</v>
      </c>
      <c r="R2293">
        <v>6</v>
      </c>
      <c r="S2293">
        <v>9</v>
      </c>
      <c r="T2293">
        <v>8</v>
      </c>
      <c r="U2293">
        <v>5</v>
      </c>
    </row>
    <row r="2294" spans="1:21">
      <c r="A2294">
        <v>2004</v>
      </c>
      <c r="B2294">
        <v>5</v>
      </c>
      <c r="C2294">
        <v>23</v>
      </c>
      <c r="D2294">
        <v>6</v>
      </c>
      <c r="E2294">
        <v>9</v>
      </c>
      <c r="F2294">
        <v>8</v>
      </c>
      <c r="G2294">
        <v>5</v>
      </c>
      <c r="O2294">
        <v>2004</v>
      </c>
      <c r="P2294">
        <v>5</v>
      </c>
      <c r="Q2294">
        <v>23</v>
      </c>
      <c r="R2294">
        <v>6</v>
      </c>
      <c r="S2294">
        <v>9</v>
      </c>
      <c r="T2294">
        <v>8</v>
      </c>
      <c r="U2294">
        <v>5</v>
      </c>
    </row>
    <row r="2295" spans="1:21">
      <c r="A2295">
        <v>2004</v>
      </c>
      <c r="B2295">
        <v>5</v>
      </c>
      <c r="C2295">
        <v>24</v>
      </c>
      <c r="D2295">
        <v>6</v>
      </c>
      <c r="E2295">
        <v>9</v>
      </c>
      <c r="F2295">
        <v>8</v>
      </c>
      <c r="G2295">
        <v>5</v>
      </c>
      <c r="O2295">
        <v>2004</v>
      </c>
      <c r="P2295">
        <v>5</v>
      </c>
      <c r="Q2295">
        <v>24</v>
      </c>
      <c r="R2295">
        <v>6</v>
      </c>
      <c r="S2295">
        <v>9</v>
      </c>
      <c r="T2295">
        <v>8</v>
      </c>
      <c r="U2295">
        <v>5</v>
      </c>
    </row>
    <row r="2296" spans="1:21">
      <c r="A2296">
        <v>2004</v>
      </c>
      <c r="B2296">
        <v>5</v>
      </c>
      <c r="C2296">
        <v>25</v>
      </c>
      <c r="D2296">
        <v>6</v>
      </c>
      <c r="E2296">
        <v>9</v>
      </c>
      <c r="F2296">
        <v>8</v>
      </c>
      <c r="G2296">
        <v>5</v>
      </c>
      <c r="O2296">
        <v>2004</v>
      </c>
      <c r="P2296">
        <v>5</v>
      </c>
      <c r="Q2296">
        <v>25</v>
      </c>
      <c r="R2296">
        <v>6</v>
      </c>
      <c r="S2296">
        <v>9</v>
      </c>
      <c r="T2296">
        <v>8</v>
      </c>
      <c r="U2296">
        <v>5</v>
      </c>
    </row>
    <row r="2297" spans="1:21">
      <c r="A2297">
        <v>2004</v>
      </c>
      <c r="B2297">
        <v>5</v>
      </c>
      <c r="C2297">
        <v>26</v>
      </c>
      <c r="D2297">
        <v>2</v>
      </c>
      <c r="E2297">
        <v>9</v>
      </c>
      <c r="F2297">
        <v>8</v>
      </c>
      <c r="G2297">
        <v>5</v>
      </c>
      <c r="O2297">
        <v>2004</v>
      </c>
      <c r="P2297">
        <v>5</v>
      </c>
      <c r="Q2297">
        <v>26</v>
      </c>
      <c r="R2297">
        <v>6</v>
      </c>
      <c r="S2297">
        <v>9</v>
      </c>
      <c r="T2297">
        <v>8</v>
      </c>
      <c r="U2297">
        <v>5</v>
      </c>
    </row>
    <row r="2298" spans="1:21">
      <c r="A2298">
        <v>2004</v>
      </c>
      <c r="B2298">
        <v>5</v>
      </c>
      <c r="C2298">
        <v>27</v>
      </c>
      <c r="D2298">
        <v>2</v>
      </c>
      <c r="E2298">
        <v>9</v>
      </c>
      <c r="F2298">
        <v>8</v>
      </c>
      <c r="G2298">
        <v>5</v>
      </c>
      <c r="O2298">
        <v>2004</v>
      </c>
      <c r="P2298">
        <v>5</v>
      </c>
      <c r="Q2298">
        <v>27</v>
      </c>
      <c r="R2298">
        <v>6</v>
      </c>
      <c r="S2298">
        <v>9</v>
      </c>
      <c r="T2298">
        <v>8</v>
      </c>
      <c r="U2298">
        <v>5</v>
      </c>
    </row>
    <row r="2299" spans="1:21">
      <c r="A2299">
        <v>2004</v>
      </c>
      <c r="B2299">
        <v>5</v>
      </c>
      <c r="C2299">
        <v>28</v>
      </c>
      <c r="D2299">
        <v>2</v>
      </c>
      <c r="E2299">
        <v>9</v>
      </c>
      <c r="F2299">
        <v>8</v>
      </c>
      <c r="G2299">
        <v>5</v>
      </c>
      <c r="O2299">
        <v>2004</v>
      </c>
      <c r="P2299">
        <v>5</v>
      </c>
      <c r="Q2299">
        <v>28</v>
      </c>
      <c r="R2299">
        <v>6</v>
      </c>
      <c r="S2299">
        <v>9</v>
      </c>
      <c r="T2299">
        <v>8</v>
      </c>
      <c r="U2299">
        <v>5</v>
      </c>
    </row>
    <row r="2300" spans="1:21">
      <c r="A2300">
        <v>2004</v>
      </c>
      <c r="B2300">
        <v>5</v>
      </c>
      <c r="C2300">
        <v>29</v>
      </c>
      <c r="D2300">
        <v>2</v>
      </c>
      <c r="E2300">
        <v>9</v>
      </c>
      <c r="F2300">
        <v>8</v>
      </c>
      <c r="G2300">
        <v>5</v>
      </c>
      <c r="O2300">
        <v>2004</v>
      </c>
      <c r="P2300">
        <v>5</v>
      </c>
      <c r="Q2300">
        <v>29</v>
      </c>
      <c r="R2300">
        <v>6</v>
      </c>
      <c r="S2300">
        <v>9</v>
      </c>
      <c r="T2300">
        <v>8</v>
      </c>
      <c r="U2300">
        <v>5</v>
      </c>
    </row>
    <row r="2301" spans="1:21">
      <c r="A2301">
        <v>2004</v>
      </c>
      <c r="B2301">
        <v>5</v>
      </c>
      <c r="C2301">
        <v>30</v>
      </c>
      <c r="D2301">
        <v>2</v>
      </c>
      <c r="E2301">
        <v>9</v>
      </c>
      <c r="F2301">
        <v>8</v>
      </c>
      <c r="G2301">
        <v>5</v>
      </c>
      <c r="O2301">
        <v>2004</v>
      </c>
      <c r="P2301">
        <v>5</v>
      </c>
      <c r="Q2301">
        <v>30</v>
      </c>
      <c r="R2301">
        <v>6</v>
      </c>
      <c r="S2301">
        <v>9</v>
      </c>
      <c r="T2301">
        <v>8</v>
      </c>
      <c r="U2301">
        <v>5</v>
      </c>
    </row>
    <row r="2302" spans="1:21">
      <c r="A2302">
        <v>2004</v>
      </c>
      <c r="B2302">
        <v>5</v>
      </c>
      <c r="C2302">
        <v>31</v>
      </c>
      <c r="D2302">
        <v>2</v>
      </c>
      <c r="E2302">
        <v>9</v>
      </c>
      <c r="F2302">
        <v>8</v>
      </c>
      <c r="G2302">
        <v>5</v>
      </c>
      <c r="O2302">
        <v>2004</v>
      </c>
      <c r="P2302">
        <v>5</v>
      </c>
      <c r="Q2302">
        <v>31</v>
      </c>
      <c r="R2302">
        <v>6</v>
      </c>
      <c r="S2302">
        <v>9</v>
      </c>
      <c r="T2302">
        <v>8</v>
      </c>
      <c r="U2302">
        <v>5</v>
      </c>
    </row>
    <row r="2303" spans="1:21">
      <c r="A2303">
        <v>2005</v>
      </c>
      <c r="B2303">
        <v>3</v>
      </c>
      <c r="C2303">
        <v>1</v>
      </c>
      <c r="D2303">
        <v>6</v>
      </c>
      <c r="E2303">
        <v>7</v>
      </c>
      <c r="F2303">
        <v>6</v>
      </c>
      <c r="G2303">
        <v>8</v>
      </c>
      <c r="O2303">
        <v>2005</v>
      </c>
      <c r="P2303">
        <v>3</v>
      </c>
      <c r="Q2303">
        <v>1</v>
      </c>
      <c r="S2303">
        <v>7</v>
      </c>
      <c r="T2303">
        <v>6</v>
      </c>
      <c r="U2303">
        <v>8</v>
      </c>
    </row>
    <row r="2304" spans="1:21">
      <c r="A2304">
        <v>2005</v>
      </c>
      <c r="B2304">
        <v>3</v>
      </c>
      <c r="C2304">
        <v>2</v>
      </c>
      <c r="D2304">
        <v>9</v>
      </c>
      <c r="E2304">
        <v>4</v>
      </c>
      <c r="F2304">
        <v>7</v>
      </c>
      <c r="G2304">
        <v>8</v>
      </c>
      <c r="O2304">
        <v>2005</v>
      </c>
      <c r="P2304">
        <v>3</v>
      </c>
      <c r="Q2304">
        <v>2</v>
      </c>
      <c r="S2304">
        <v>4</v>
      </c>
      <c r="T2304">
        <v>7</v>
      </c>
      <c r="U2304">
        <v>8</v>
      </c>
    </row>
    <row r="2305" spans="1:21">
      <c r="A2305">
        <v>2005</v>
      </c>
      <c r="B2305">
        <v>3</v>
      </c>
      <c r="C2305">
        <v>3</v>
      </c>
      <c r="D2305">
        <v>9</v>
      </c>
      <c r="E2305">
        <v>4</v>
      </c>
      <c r="F2305">
        <v>6</v>
      </c>
      <c r="G2305">
        <v>8</v>
      </c>
      <c r="O2305">
        <v>2005</v>
      </c>
      <c r="P2305">
        <v>3</v>
      </c>
      <c r="Q2305">
        <v>3</v>
      </c>
      <c r="S2305">
        <v>4</v>
      </c>
      <c r="T2305">
        <v>6</v>
      </c>
      <c r="U2305">
        <v>8</v>
      </c>
    </row>
    <row r="2306" spans="1:21">
      <c r="A2306">
        <v>2005</v>
      </c>
      <c r="B2306">
        <v>3</v>
      </c>
      <c r="C2306">
        <v>4</v>
      </c>
      <c r="D2306">
        <v>9</v>
      </c>
      <c r="E2306">
        <v>4</v>
      </c>
      <c r="F2306">
        <v>6</v>
      </c>
      <c r="G2306">
        <v>8</v>
      </c>
      <c r="O2306">
        <v>2005</v>
      </c>
      <c r="P2306">
        <v>3</v>
      </c>
      <c r="Q2306">
        <v>4</v>
      </c>
      <c r="S2306">
        <v>4</v>
      </c>
      <c r="T2306">
        <v>6</v>
      </c>
      <c r="U2306">
        <v>8</v>
      </c>
    </row>
    <row r="2307" spans="1:21">
      <c r="A2307">
        <v>2005</v>
      </c>
      <c r="B2307">
        <v>3</v>
      </c>
      <c r="C2307">
        <v>5</v>
      </c>
      <c r="D2307">
        <v>6</v>
      </c>
      <c r="E2307">
        <v>7</v>
      </c>
      <c r="F2307">
        <v>6</v>
      </c>
      <c r="G2307">
        <v>8</v>
      </c>
      <c r="O2307">
        <v>2005</v>
      </c>
      <c r="P2307">
        <v>3</v>
      </c>
      <c r="Q2307">
        <v>5</v>
      </c>
      <c r="S2307">
        <v>7</v>
      </c>
      <c r="T2307">
        <v>6</v>
      </c>
      <c r="U2307">
        <v>8</v>
      </c>
    </row>
    <row r="2308" spans="1:21">
      <c r="A2308">
        <v>2005</v>
      </c>
      <c r="B2308">
        <v>3</v>
      </c>
      <c r="C2308">
        <v>6</v>
      </c>
      <c r="D2308">
        <v>8</v>
      </c>
      <c r="E2308">
        <v>7</v>
      </c>
      <c r="F2308">
        <v>7</v>
      </c>
      <c r="G2308">
        <v>8</v>
      </c>
      <c r="O2308">
        <v>2005</v>
      </c>
      <c r="P2308">
        <v>3</v>
      </c>
      <c r="Q2308">
        <v>6</v>
      </c>
      <c r="S2308">
        <v>7</v>
      </c>
      <c r="T2308">
        <v>7</v>
      </c>
      <c r="U2308">
        <v>8</v>
      </c>
    </row>
    <row r="2309" spans="1:21">
      <c r="A2309">
        <v>2005</v>
      </c>
      <c r="B2309">
        <v>3</v>
      </c>
      <c r="C2309">
        <v>7</v>
      </c>
      <c r="D2309">
        <v>6</v>
      </c>
      <c r="E2309">
        <v>7</v>
      </c>
      <c r="F2309">
        <v>7</v>
      </c>
      <c r="G2309">
        <v>8</v>
      </c>
      <c r="O2309">
        <v>2005</v>
      </c>
      <c r="P2309">
        <v>3</v>
      </c>
      <c r="Q2309">
        <v>7</v>
      </c>
      <c r="S2309">
        <v>7</v>
      </c>
      <c r="T2309">
        <v>7</v>
      </c>
      <c r="U2309">
        <v>8</v>
      </c>
    </row>
    <row r="2310" spans="1:21">
      <c r="A2310">
        <v>2005</v>
      </c>
      <c r="B2310">
        <v>3</v>
      </c>
      <c r="C2310">
        <v>8</v>
      </c>
      <c r="D2310">
        <v>6</v>
      </c>
      <c r="E2310">
        <v>7</v>
      </c>
      <c r="F2310">
        <v>7</v>
      </c>
      <c r="G2310">
        <v>8</v>
      </c>
      <c r="O2310">
        <v>2005</v>
      </c>
      <c r="P2310">
        <v>3</v>
      </c>
      <c r="Q2310">
        <v>8</v>
      </c>
      <c r="R2310">
        <v>6</v>
      </c>
      <c r="S2310">
        <v>7</v>
      </c>
      <c r="T2310">
        <v>7</v>
      </c>
      <c r="U2310">
        <v>8</v>
      </c>
    </row>
    <row r="2311" spans="1:21">
      <c r="A2311">
        <v>2005</v>
      </c>
      <c r="B2311">
        <v>3</v>
      </c>
      <c r="C2311">
        <v>9</v>
      </c>
      <c r="D2311">
        <v>6</v>
      </c>
      <c r="E2311">
        <v>7</v>
      </c>
      <c r="F2311">
        <v>7</v>
      </c>
      <c r="G2311">
        <v>7</v>
      </c>
      <c r="O2311">
        <v>2005</v>
      </c>
      <c r="P2311">
        <v>3</v>
      </c>
      <c r="Q2311">
        <v>9</v>
      </c>
      <c r="R2311">
        <v>9</v>
      </c>
      <c r="S2311">
        <v>7</v>
      </c>
      <c r="T2311">
        <v>7</v>
      </c>
      <c r="U2311">
        <v>7</v>
      </c>
    </row>
    <row r="2312" spans="1:21">
      <c r="A2312">
        <v>2005</v>
      </c>
      <c r="B2312">
        <v>3</v>
      </c>
      <c r="C2312">
        <v>10</v>
      </c>
      <c r="D2312">
        <v>6</v>
      </c>
      <c r="E2312">
        <v>2</v>
      </c>
      <c r="F2312">
        <v>7</v>
      </c>
      <c r="G2312">
        <v>7</v>
      </c>
      <c r="O2312">
        <v>2005</v>
      </c>
      <c r="P2312">
        <v>3</v>
      </c>
      <c r="Q2312">
        <v>10</v>
      </c>
      <c r="R2312">
        <v>9</v>
      </c>
      <c r="S2312">
        <v>2</v>
      </c>
      <c r="T2312">
        <v>7</v>
      </c>
      <c r="U2312">
        <v>7</v>
      </c>
    </row>
    <row r="2313" spans="1:21">
      <c r="A2313">
        <v>2005</v>
      </c>
      <c r="B2313">
        <v>3</v>
      </c>
      <c r="C2313">
        <v>11</v>
      </c>
      <c r="D2313">
        <v>6</v>
      </c>
      <c r="E2313">
        <v>3</v>
      </c>
      <c r="F2313">
        <v>7</v>
      </c>
      <c r="G2313">
        <v>7</v>
      </c>
      <c r="O2313">
        <v>2005</v>
      </c>
      <c r="P2313">
        <v>3</v>
      </c>
      <c r="Q2313">
        <v>11</v>
      </c>
      <c r="R2313">
        <v>9</v>
      </c>
      <c r="S2313">
        <v>3</v>
      </c>
      <c r="T2313">
        <v>7</v>
      </c>
      <c r="U2313">
        <v>7</v>
      </c>
    </row>
    <row r="2314" spans="1:21">
      <c r="A2314">
        <v>2005</v>
      </c>
      <c r="B2314">
        <v>3</v>
      </c>
      <c r="C2314">
        <v>12</v>
      </c>
      <c r="D2314">
        <v>8</v>
      </c>
      <c r="E2314">
        <v>7</v>
      </c>
      <c r="F2314">
        <v>7</v>
      </c>
      <c r="G2314">
        <v>7</v>
      </c>
      <c r="O2314">
        <v>2005</v>
      </c>
      <c r="P2314">
        <v>3</v>
      </c>
      <c r="Q2314">
        <v>12</v>
      </c>
      <c r="R2314">
        <v>6</v>
      </c>
      <c r="S2314">
        <v>7</v>
      </c>
      <c r="T2314">
        <v>7</v>
      </c>
      <c r="U2314">
        <v>7</v>
      </c>
    </row>
    <row r="2315" spans="1:21">
      <c r="A2315">
        <v>2005</v>
      </c>
      <c r="B2315">
        <v>3</v>
      </c>
      <c r="C2315">
        <v>13</v>
      </c>
      <c r="D2315">
        <v>6</v>
      </c>
      <c r="E2315">
        <v>7</v>
      </c>
      <c r="F2315">
        <v>6</v>
      </c>
      <c r="G2315">
        <v>7</v>
      </c>
      <c r="O2315">
        <v>2005</v>
      </c>
      <c r="P2315">
        <v>3</v>
      </c>
      <c r="Q2315">
        <v>13</v>
      </c>
      <c r="R2315">
        <v>8</v>
      </c>
      <c r="S2315">
        <v>7</v>
      </c>
      <c r="T2315">
        <v>6</v>
      </c>
      <c r="U2315">
        <v>7</v>
      </c>
    </row>
    <row r="2316" spans="1:21">
      <c r="A2316">
        <v>2005</v>
      </c>
      <c r="B2316">
        <v>3</v>
      </c>
      <c r="C2316">
        <v>14</v>
      </c>
      <c r="D2316">
        <v>7</v>
      </c>
      <c r="E2316">
        <v>7</v>
      </c>
      <c r="F2316">
        <v>6</v>
      </c>
      <c r="G2316">
        <v>7</v>
      </c>
      <c r="O2316">
        <v>2005</v>
      </c>
      <c r="P2316">
        <v>3</v>
      </c>
      <c r="Q2316">
        <v>14</v>
      </c>
      <c r="R2316">
        <v>6</v>
      </c>
      <c r="S2316">
        <v>7</v>
      </c>
      <c r="T2316">
        <v>6</v>
      </c>
      <c r="U2316">
        <v>7</v>
      </c>
    </row>
    <row r="2317" spans="1:21">
      <c r="A2317">
        <v>2005</v>
      </c>
      <c r="B2317">
        <v>3</v>
      </c>
      <c r="C2317">
        <v>15</v>
      </c>
      <c r="D2317">
        <v>6</v>
      </c>
      <c r="E2317">
        <v>7</v>
      </c>
      <c r="F2317">
        <v>6</v>
      </c>
      <c r="G2317">
        <v>7</v>
      </c>
      <c r="O2317">
        <v>2005</v>
      </c>
      <c r="P2317">
        <v>3</v>
      </c>
      <c r="Q2317">
        <v>15</v>
      </c>
      <c r="R2317">
        <v>6</v>
      </c>
      <c r="S2317">
        <v>7</v>
      </c>
      <c r="T2317">
        <v>6</v>
      </c>
      <c r="U2317">
        <v>7</v>
      </c>
    </row>
    <row r="2318" spans="1:21">
      <c r="A2318">
        <v>2005</v>
      </c>
      <c r="B2318">
        <v>3</v>
      </c>
      <c r="C2318">
        <v>16</v>
      </c>
      <c r="D2318">
        <v>3</v>
      </c>
      <c r="E2318">
        <v>1</v>
      </c>
      <c r="F2318">
        <v>5</v>
      </c>
      <c r="G2318">
        <v>7</v>
      </c>
      <c r="O2318">
        <v>2005</v>
      </c>
      <c r="P2318">
        <v>3</v>
      </c>
      <c r="Q2318">
        <v>16</v>
      </c>
      <c r="R2318">
        <v>6</v>
      </c>
      <c r="S2318">
        <v>1</v>
      </c>
      <c r="T2318">
        <v>5</v>
      </c>
      <c r="U2318">
        <v>7</v>
      </c>
    </row>
    <row r="2319" spans="1:21">
      <c r="A2319">
        <v>2005</v>
      </c>
      <c r="B2319">
        <v>3</v>
      </c>
      <c r="C2319">
        <v>17</v>
      </c>
      <c r="D2319">
        <v>11</v>
      </c>
      <c r="E2319">
        <v>1</v>
      </c>
      <c r="F2319">
        <v>5</v>
      </c>
      <c r="G2319">
        <v>4</v>
      </c>
      <c r="O2319">
        <v>2005</v>
      </c>
      <c r="P2319">
        <v>3</v>
      </c>
      <c r="Q2319">
        <v>17</v>
      </c>
      <c r="R2319">
        <v>6</v>
      </c>
      <c r="S2319">
        <v>1</v>
      </c>
      <c r="T2319">
        <v>5</v>
      </c>
      <c r="U2319">
        <v>4</v>
      </c>
    </row>
    <row r="2320" spans="1:21">
      <c r="A2320">
        <v>2005</v>
      </c>
      <c r="B2320">
        <v>3</v>
      </c>
      <c r="C2320">
        <v>18</v>
      </c>
      <c r="D2320">
        <v>1</v>
      </c>
      <c r="E2320">
        <v>1</v>
      </c>
      <c r="F2320">
        <v>5</v>
      </c>
      <c r="G2320">
        <v>4</v>
      </c>
      <c r="O2320">
        <v>2005</v>
      </c>
      <c r="P2320">
        <v>3</v>
      </c>
      <c r="Q2320">
        <v>18</v>
      </c>
      <c r="R2320">
        <v>6</v>
      </c>
      <c r="S2320">
        <v>1</v>
      </c>
      <c r="T2320">
        <v>5</v>
      </c>
      <c r="U2320">
        <v>4</v>
      </c>
    </row>
    <row r="2321" spans="1:21">
      <c r="A2321">
        <v>2005</v>
      </c>
      <c r="B2321">
        <v>3</v>
      </c>
      <c r="C2321">
        <v>19</v>
      </c>
      <c r="D2321">
        <v>8</v>
      </c>
      <c r="E2321">
        <v>1</v>
      </c>
      <c r="F2321">
        <v>5</v>
      </c>
      <c r="G2321">
        <v>4</v>
      </c>
      <c r="O2321">
        <v>2005</v>
      </c>
      <c r="P2321">
        <v>3</v>
      </c>
      <c r="Q2321">
        <v>19</v>
      </c>
      <c r="R2321">
        <v>8</v>
      </c>
      <c r="S2321">
        <v>1</v>
      </c>
      <c r="T2321">
        <v>5</v>
      </c>
      <c r="U2321">
        <v>4</v>
      </c>
    </row>
    <row r="2322" spans="1:21">
      <c r="A2322">
        <v>2005</v>
      </c>
      <c r="B2322">
        <v>3</v>
      </c>
      <c r="C2322">
        <v>20</v>
      </c>
      <c r="D2322">
        <v>11</v>
      </c>
      <c r="E2322">
        <v>7</v>
      </c>
      <c r="F2322">
        <v>6</v>
      </c>
      <c r="G2322">
        <v>4</v>
      </c>
      <c r="O2322">
        <v>2005</v>
      </c>
      <c r="P2322">
        <v>3</v>
      </c>
      <c r="Q2322">
        <v>20</v>
      </c>
      <c r="R2322">
        <v>6</v>
      </c>
      <c r="S2322">
        <v>7</v>
      </c>
      <c r="T2322">
        <v>6</v>
      </c>
      <c r="U2322">
        <v>4</v>
      </c>
    </row>
    <row r="2323" spans="1:21">
      <c r="A2323">
        <v>2005</v>
      </c>
      <c r="B2323">
        <v>3</v>
      </c>
      <c r="C2323">
        <v>21</v>
      </c>
      <c r="D2323">
        <v>11</v>
      </c>
      <c r="E2323">
        <v>2</v>
      </c>
      <c r="F2323">
        <v>6</v>
      </c>
      <c r="G2323">
        <v>4</v>
      </c>
      <c r="O2323">
        <v>2005</v>
      </c>
      <c r="P2323">
        <v>3</v>
      </c>
      <c r="Q2323">
        <v>21</v>
      </c>
      <c r="R2323">
        <v>7</v>
      </c>
      <c r="S2323">
        <v>2</v>
      </c>
      <c r="T2323">
        <v>6</v>
      </c>
      <c r="U2323">
        <v>4</v>
      </c>
    </row>
    <row r="2324" spans="1:21">
      <c r="A2324">
        <v>2005</v>
      </c>
      <c r="B2324">
        <v>3</v>
      </c>
      <c r="C2324">
        <v>22</v>
      </c>
      <c r="D2324">
        <v>11</v>
      </c>
      <c r="E2324">
        <v>2</v>
      </c>
      <c r="F2324">
        <v>6</v>
      </c>
      <c r="G2324">
        <v>4</v>
      </c>
      <c r="O2324">
        <v>2005</v>
      </c>
      <c r="P2324">
        <v>3</v>
      </c>
      <c r="Q2324">
        <v>22</v>
      </c>
      <c r="R2324">
        <v>6</v>
      </c>
      <c r="S2324">
        <v>2</v>
      </c>
      <c r="T2324">
        <v>6</v>
      </c>
      <c r="U2324">
        <v>4</v>
      </c>
    </row>
    <row r="2325" spans="1:21">
      <c r="A2325">
        <v>2005</v>
      </c>
      <c r="B2325">
        <v>3</v>
      </c>
      <c r="C2325">
        <v>23</v>
      </c>
      <c r="D2325">
        <v>3</v>
      </c>
      <c r="E2325">
        <v>2</v>
      </c>
      <c r="F2325">
        <v>6</v>
      </c>
      <c r="G2325">
        <v>4</v>
      </c>
      <c r="O2325">
        <v>2005</v>
      </c>
      <c r="P2325">
        <v>3</v>
      </c>
      <c r="Q2325">
        <v>23</v>
      </c>
      <c r="R2325">
        <v>3</v>
      </c>
      <c r="S2325">
        <v>2</v>
      </c>
      <c r="T2325">
        <v>6</v>
      </c>
      <c r="U2325">
        <v>4</v>
      </c>
    </row>
    <row r="2326" spans="1:21">
      <c r="A2326">
        <v>2005</v>
      </c>
      <c r="B2326">
        <v>3</v>
      </c>
      <c r="C2326">
        <v>24</v>
      </c>
      <c r="D2326">
        <v>9</v>
      </c>
      <c r="E2326">
        <v>7</v>
      </c>
      <c r="F2326">
        <v>6</v>
      </c>
      <c r="G2326">
        <v>4</v>
      </c>
      <c r="O2326">
        <v>2005</v>
      </c>
      <c r="P2326">
        <v>3</v>
      </c>
      <c r="Q2326">
        <v>24</v>
      </c>
      <c r="R2326">
        <v>11</v>
      </c>
      <c r="S2326">
        <v>7</v>
      </c>
      <c r="T2326">
        <v>6</v>
      </c>
      <c r="U2326">
        <v>4</v>
      </c>
    </row>
    <row r="2327" spans="1:21">
      <c r="A2327">
        <v>2005</v>
      </c>
      <c r="B2327">
        <v>3</v>
      </c>
      <c r="C2327">
        <v>25</v>
      </c>
      <c r="D2327">
        <v>9</v>
      </c>
      <c r="E2327">
        <v>4</v>
      </c>
      <c r="F2327">
        <v>6</v>
      </c>
      <c r="G2327">
        <v>4</v>
      </c>
      <c r="O2327">
        <v>2005</v>
      </c>
      <c r="P2327">
        <v>3</v>
      </c>
      <c r="Q2327">
        <v>25</v>
      </c>
      <c r="R2327">
        <v>1</v>
      </c>
      <c r="S2327">
        <v>4</v>
      </c>
      <c r="T2327">
        <v>6</v>
      </c>
      <c r="U2327">
        <v>4</v>
      </c>
    </row>
    <row r="2328" spans="1:21">
      <c r="A2328">
        <v>2005</v>
      </c>
      <c r="B2328">
        <v>3</v>
      </c>
      <c r="C2328">
        <v>26</v>
      </c>
      <c r="D2328">
        <v>9</v>
      </c>
      <c r="E2328">
        <v>4</v>
      </c>
      <c r="F2328">
        <v>6</v>
      </c>
      <c r="G2328">
        <v>4</v>
      </c>
      <c r="O2328">
        <v>2005</v>
      </c>
      <c r="P2328">
        <v>3</v>
      </c>
      <c r="Q2328">
        <v>26</v>
      </c>
      <c r="R2328">
        <v>8</v>
      </c>
      <c r="S2328">
        <v>4</v>
      </c>
      <c r="T2328">
        <v>6</v>
      </c>
      <c r="U2328">
        <v>4</v>
      </c>
    </row>
    <row r="2329" spans="1:21">
      <c r="A2329">
        <v>2005</v>
      </c>
      <c r="B2329">
        <v>3</v>
      </c>
      <c r="C2329">
        <v>27</v>
      </c>
      <c r="D2329">
        <v>6</v>
      </c>
      <c r="E2329">
        <v>4</v>
      </c>
      <c r="F2329">
        <v>6</v>
      </c>
      <c r="G2329">
        <v>4</v>
      </c>
      <c r="O2329">
        <v>2005</v>
      </c>
      <c r="P2329">
        <v>3</v>
      </c>
      <c r="Q2329">
        <v>27</v>
      </c>
      <c r="R2329">
        <v>11</v>
      </c>
      <c r="S2329">
        <v>4</v>
      </c>
      <c r="T2329">
        <v>6</v>
      </c>
      <c r="U2329">
        <v>4</v>
      </c>
    </row>
    <row r="2330" spans="1:21">
      <c r="A2330">
        <v>2005</v>
      </c>
      <c r="B2330">
        <v>3</v>
      </c>
      <c r="C2330">
        <v>28</v>
      </c>
      <c r="D2330">
        <v>9</v>
      </c>
      <c r="E2330">
        <v>4</v>
      </c>
      <c r="F2330">
        <v>6</v>
      </c>
      <c r="G2330">
        <v>4</v>
      </c>
      <c r="O2330">
        <v>2005</v>
      </c>
      <c r="P2330">
        <v>3</v>
      </c>
      <c r="Q2330">
        <v>28</v>
      </c>
      <c r="R2330">
        <v>11</v>
      </c>
      <c r="S2330">
        <v>4</v>
      </c>
      <c r="T2330">
        <v>6</v>
      </c>
      <c r="U2330">
        <v>4</v>
      </c>
    </row>
    <row r="2331" spans="1:21">
      <c r="A2331">
        <v>2005</v>
      </c>
      <c r="B2331">
        <v>3</v>
      </c>
      <c r="C2331">
        <v>29</v>
      </c>
      <c r="D2331">
        <v>9</v>
      </c>
      <c r="E2331">
        <v>2</v>
      </c>
      <c r="F2331">
        <v>6</v>
      </c>
      <c r="G2331">
        <v>4</v>
      </c>
      <c r="O2331">
        <v>2005</v>
      </c>
      <c r="P2331">
        <v>3</v>
      </c>
      <c r="Q2331">
        <v>29</v>
      </c>
      <c r="R2331">
        <v>11</v>
      </c>
      <c r="S2331">
        <v>2</v>
      </c>
      <c r="T2331">
        <v>6</v>
      </c>
      <c r="U2331">
        <v>4</v>
      </c>
    </row>
    <row r="2332" spans="1:21">
      <c r="A2332">
        <v>2005</v>
      </c>
      <c r="B2332">
        <v>3</v>
      </c>
      <c r="C2332">
        <v>30</v>
      </c>
      <c r="D2332">
        <v>6</v>
      </c>
      <c r="E2332">
        <v>2</v>
      </c>
      <c r="F2332">
        <v>6</v>
      </c>
      <c r="G2332">
        <v>4</v>
      </c>
      <c r="O2332">
        <v>2005</v>
      </c>
      <c r="P2332">
        <v>3</v>
      </c>
      <c r="Q2332">
        <v>30</v>
      </c>
      <c r="R2332">
        <v>3</v>
      </c>
      <c r="S2332">
        <v>2</v>
      </c>
      <c r="T2332">
        <v>6</v>
      </c>
      <c r="U2332">
        <v>4</v>
      </c>
    </row>
    <row r="2333" spans="1:21">
      <c r="A2333">
        <v>2005</v>
      </c>
      <c r="B2333">
        <v>3</v>
      </c>
      <c r="C2333">
        <v>31</v>
      </c>
      <c r="D2333">
        <v>8</v>
      </c>
      <c r="E2333">
        <v>3</v>
      </c>
      <c r="F2333">
        <v>3</v>
      </c>
      <c r="G2333">
        <v>4</v>
      </c>
      <c r="O2333">
        <v>2005</v>
      </c>
      <c r="P2333">
        <v>3</v>
      </c>
      <c r="Q2333">
        <v>31</v>
      </c>
      <c r="R2333">
        <v>9</v>
      </c>
      <c r="S2333">
        <v>3</v>
      </c>
      <c r="T2333">
        <v>3</v>
      </c>
      <c r="U2333">
        <v>4</v>
      </c>
    </row>
    <row r="2334" spans="1:21">
      <c r="A2334">
        <v>2005</v>
      </c>
      <c r="B2334">
        <v>4</v>
      </c>
      <c r="C2334">
        <v>1</v>
      </c>
      <c r="D2334">
        <v>6</v>
      </c>
      <c r="E2334">
        <v>8</v>
      </c>
      <c r="F2334">
        <v>5</v>
      </c>
      <c r="G2334">
        <v>4</v>
      </c>
      <c r="O2334">
        <v>2005</v>
      </c>
      <c r="P2334">
        <v>4</v>
      </c>
      <c r="Q2334">
        <v>1</v>
      </c>
      <c r="R2334">
        <v>9</v>
      </c>
      <c r="S2334">
        <v>8</v>
      </c>
      <c r="T2334">
        <v>5</v>
      </c>
      <c r="U2334">
        <v>4</v>
      </c>
    </row>
    <row r="2335" spans="1:21">
      <c r="A2335">
        <v>2005</v>
      </c>
      <c r="B2335">
        <v>4</v>
      </c>
      <c r="C2335">
        <v>2</v>
      </c>
      <c r="D2335">
        <v>8</v>
      </c>
      <c r="E2335">
        <v>8</v>
      </c>
      <c r="F2335">
        <v>5</v>
      </c>
      <c r="G2335">
        <v>4</v>
      </c>
      <c r="O2335">
        <v>2005</v>
      </c>
      <c r="P2335">
        <v>4</v>
      </c>
      <c r="Q2335">
        <v>2</v>
      </c>
      <c r="R2335">
        <v>9</v>
      </c>
      <c r="S2335">
        <v>8</v>
      </c>
      <c r="T2335">
        <v>5</v>
      </c>
      <c r="U2335">
        <v>4</v>
      </c>
    </row>
    <row r="2336" spans="1:21">
      <c r="A2336">
        <v>2005</v>
      </c>
      <c r="B2336">
        <v>4</v>
      </c>
      <c r="C2336">
        <v>3</v>
      </c>
      <c r="D2336">
        <v>8</v>
      </c>
      <c r="E2336">
        <v>1</v>
      </c>
      <c r="F2336">
        <v>5</v>
      </c>
      <c r="G2336">
        <v>4</v>
      </c>
      <c r="O2336">
        <v>2005</v>
      </c>
      <c r="P2336">
        <v>4</v>
      </c>
      <c r="Q2336">
        <v>3</v>
      </c>
      <c r="R2336">
        <v>6</v>
      </c>
      <c r="S2336">
        <v>1</v>
      </c>
      <c r="T2336">
        <v>5</v>
      </c>
      <c r="U2336">
        <v>4</v>
      </c>
    </row>
    <row r="2337" spans="1:21">
      <c r="A2337">
        <v>2005</v>
      </c>
      <c r="B2337">
        <v>4</v>
      </c>
      <c r="C2337">
        <v>4</v>
      </c>
      <c r="D2337">
        <v>8</v>
      </c>
      <c r="E2337">
        <v>1</v>
      </c>
      <c r="F2337">
        <v>5</v>
      </c>
      <c r="G2337">
        <v>9</v>
      </c>
      <c r="O2337">
        <v>2005</v>
      </c>
      <c r="P2337">
        <v>4</v>
      </c>
      <c r="Q2337">
        <v>4</v>
      </c>
      <c r="R2337">
        <v>9</v>
      </c>
      <c r="S2337">
        <v>1</v>
      </c>
      <c r="T2337">
        <v>5</v>
      </c>
      <c r="U2337">
        <v>9</v>
      </c>
    </row>
    <row r="2338" spans="1:21">
      <c r="A2338">
        <v>2005</v>
      </c>
      <c r="B2338">
        <v>4</v>
      </c>
      <c r="C2338">
        <v>5</v>
      </c>
      <c r="D2338">
        <v>7</v>
      </c>
      <c r="E2338">
        <v>1</v>
      </c>
      <c r="F2338">
        <v>3</v>
      </c>
      <c r="G2338">
        <v>9</v>
      </c>
      <c r="O2338">
        <v>2005</v>
      </c>
      <c r="P2338">
        <v>4</v>
      </c>
      <c r="Q2338">
        <v>5</v>
      </c>
      <c r="R2338">
        <v>9</v>
      </c>
      <c r="S2338">
        <v>1</v>
      </c>
      <c r="T2338">
        <v>3</v>
      </c>
      <c r="U2338">
        <v>9</v>
      </c>
    </row>
    <row r="2339" spans="1:21">
      <c r="A2339">
        <v>2005</v>
      </c>
      <c r="B2339">
        <v>4</v>
      </c>
      <c r="C2339">
        <v>6</v>
      </c>
      <c r="D2339">
        <v>7</v>
      </c>
      <c r="E2339">
        <v>8</v>
      </c>
      <c r="F2339">
        <v>3</v>
      </c>
      <c r="G2339">
        <v>9</v>
      </c>
      <c r="O2339">
        <v>2005</v>
      </c>
      <c r="P2339">
        <v>4</v>
      </c>
      <c r="Q2339">
        <v>6</v>
      </c>
      <c r="R2339">
        <v>6</v>
      </c>
      <c r="S2339">
        <v>8</v>
      </c>
      <c r="T2339">
        <v>3</v>
      </c>
      <c r="U2339">
        <v>9</v>
      </c>
    </row>
    <row r="2340" spans="1:21">
      <c r="A2340">
        <v>2005</v>
      </c>
      <c r="B2340">
        <v>4</v>
      </c>
      <c r="C2340">
        <v>7</v>
      </c>
      <c r="D2340">
        <v>7</v>
      </c>
      <c r="E2340">
        <v>8</v>
      </c>
      <c r="F2340">
        <v>2</v>
      </c>
      <c r="G2340">
        <v>9</v>
      </c>
      <c r="O2340">
        <v>2005</v>
      </c>
      <c r="P2340">
        <v>4</v>
      </c>
      <c r="Q2340">
        <v>7</v>
      </c>
      <c r="R2340">
        <v>8</v>
      </c>
      <c r="S2340">
        <v>8</v>
      </c>
      <c r="T2340">
        <v>2</v>
      </c>
      <c r="U2340">
        <v>9</v>
      </c>
    </row>
    <row r="2341" spans="1:21">
      <c r="A2341">
        <v>2005</v>
      </c>
      <c r="B2341">
        <v>4</v>
      </c>
      <c r="C2341">
        <v>8</v>
      </c>
      <c r="D2341">
        <v>7</v>
      </c>
      <c r="E2341">
        <v>8</v>
      </c>
      <c r="F2341">
        <v>2</v>
      </c>
      <c r="G2341">
        <v>9</v>
      </c>
      <c r="O2341">
        <v>2005</v>
      </c>
      <c r="P2341">
        <v>4</v>
      </c>
      <c r="Q2341">
        <v>8</v>
      </c>
      <c r="R2341">
        <v>6</v>
      </c>
      <c r="S2341">
        <v>8</v>
      </c>
      <c r="T2341">
        <v>2</v>
      </c>
      <c r="U2341">
        <v>9</v>
      </c>
    </row>
    <row r="2342" spans="1:21">
      <c r="A2342">
        <v>2005</v>
      </c>
      <c r="B2342">
        <v>4</v>
      </c>
      <c r="C2342">
        <v>9</v>
      </c>
      <c r="D2342">
        <v>6</v>
      </c>
      <c r="E2342">
        <v>8</v>
      </c>
      <c r="F2342">
        <v>5</v>
      </c>
      <c r="G2342">
        <v>9</v>
      </c>
      <c r="O2342">
        <v>2005</v>
      </c>
      <c r="P2342">
        <v>4</v>
      </c>
      <c r="Q2342">
        <v>9</v>
      </c>
      <c r="R2342">
        <v>8</v>
      </c>
      <c r="S2342">
        <v>8</v>
      </c>
      <c r="T2342">
        <v>5</v>
      </c>
      <c r="U2342">
        <v>9</v>
      </c>
    </row>
    <row r="2343" spans="1:21">
      <c r="A2343">
        <v>2005</v>
      </c>
      <c r="B2343">
        <v>4</v>
      </c>
      <c r="C2343">
        <v>10</v>
      </c>
      <c r="D2343">
        <v>6</v>
      </c>
      <c r="E2343">
        <v>8</v>
      </c>
      <c r="F2343">
        <v>5</v>
      </c>
      <c r="G2343">
        <v>9</v>
      </c>
      <c r="O2343">
        <v>2005</v>
      </c>
      <c r="P2343">
        <v>4</v>
      </c>
      <c r="Q2343">
        <v>10</v>
      </c>
      <c r="R2343">
        <v>8</v>
      </c>
      <c r="S2343">
        <v>8</v>
      </c>
      <c r="T2343">
        <v>5</v>
      </c>
      <c r="U2343">
        <v>9</v>
      </c>
    </row>
    <row r="2344" spans="1:21">
      <c r="A2344">
        <v>2005</v>
      </c>
      <c r="B2344">
        <v>4</v>
      </c>
      <c r="C2344">
        <v>11</v>
      </c>
      <c r="D2344">
        <v>7</v>
      </c>
      <c r="E2344">
        <v>8</v>
      </c>
      <c r="F2344">
        <v>5</v>
      </c>
      <c r="G2344">
        <v>9</v>
      </c>
      <c r="O2344">
        <v>2005</v>
      </c>
      <c r="P2344">
        <v>4</v>
      </c>
      <c r="Q2344">
        <v>11</v>
      </c>
      <c r="R2344">
        <v>8</v>
      </c>
      <c r="S2344">
        <v>8</v>
      </c>
      <c r="T2344">
        <v>5</v>
      </c>
      <c r="U2344">
        <v>9</v>
      </c>
    </row>
    <row r="2345" spans="1:21">
      <c r="A2345">
        <v>2005</v>
      </c>
      <c r="B2345">
        <v>4</v>
      </c>
      <c r="C2345">
        <v>12</v>
      </c>
      <c r="D2345">
        <v>6</v>
      </c>
      <c r="E2345">
        <v>8</v>
      </c>
      <c r="F2345">
        <v>5</v>
      </c>
      <c r="G2345">
        <v>9</v>
      </c>
      <c r="O2345">
        <v>2005</v>
      </c>
      <c r="P2345">
        <v>4</v>
      </c>
      <c r="Q2345">
        <v>12</v>
      </c>
      <c r="R2345">
        <v>7</v>
      </c>
      <c r="S2345">
        <v>8</v>
      </c>
      <c r="T2345">
        <v>5</v>
      </c>
      <c r="U2345">
        <v>9</v>
      </c>
    </row>
    <row r="2346" spans="1:21">
      <c r="A2346">
        <v>2005</v>
      </c>
      <c r="B2346">
        <v>4</v>
      </c>
      <c r="C2346">
        <v>13</v>
      </c>
      <c r="D2346">
        <v>7</v>
      </c>
      <c r="E2346">
        <v>8</v>
      </c>
      <c r="F2346">
        <v>9</v>
      </c>
      <c r="G2346">
        <v>9</v>
      </c>
      <c r="O2346">
        <v>2005</v>
      </c>
      <c r="P2346">
        <v>4</v>
      </c>
      <c r="Q2346">
        <v>13</v>
      </c>
      <c r="R2346">
        <v>7</v>
      </c>
      <c r="S2346">
        <v>8</v>
      </c>
      <c r="T2346">
        <v>9</v>
      </c>
      <c r="U2346">
        <v>9</v>
      </c>
    </row>
    <row r="2347" spans="1:21">
      <c r="A2347">
        <v>2005</v>
      </c>
      <c r="B2347">
        <v>4</v>
      </c>
      <c r="C2347">
        <v>14</v>
      </c>
      <c r="D2347">
        <v>3</v>
      </c>
      <c r="E2347">
        <v>3</v>
      </c>
      <c r="F2347">
        <v>9</v>
      </c>
      <c r="G2347">
        <v>9</v>
      </c>
      <c r="O2347">
        <v>2005</v>
      </c>
      <c r="P2347">
        <v>4</v>
      </c>
      <c r="Q2347">
        <v>14</v>
      </c>
      <c r="R2347">
        <v>7</v>
      </c>
      <c r="S2347">
        <v>3</v>
      </c>
      <c r="T2347">
        <v>9</v>
      </c>
      <c r="U2347">
        <v>9</v>
      </c>
    </row>
    <row r="2348" spans="1:21">
      <c r="A2348">
        <v>2005</v>
      </c>
      <c r="B2348">
        <v>4</v>
      </c>
      <c r="C2348">
        <v>15</v>
      </c>
      <c r="D2348">
        <v>3</v>
      </c>
      <c r="E2348">
        <v>8</v>
      </c>
      <c r="F2348">
        <v>7</v>
      </c>
      <c r="G2348">
        <v>9</v>
      </c>
      <c r="O2348">
        <v>2005</v>
      </c>
      <c r="P2348">
        <v>4</v>
      </c>
      <c r="Q2348">
        <v>15</v>
      </c>
      <c r="R2348">
        <v>7</v>
      </c>
      <c r="S2348">
        <v>8</v>
      </c>
      <c r="T2348">
        <v>7</v>
      </c>
      <c r="U2348">
        <v>9</v>
      </c>
    </row>
    <row r="2349" spans="1:21">
      <c r="A2349">
        <v>2005</v>
      </c>
      <c r="B2349">
        <v>4</v>
      </c>
      <c r="C2349">
        <v>16</v>
      </c>
      <c r="D2349">
        <v>6</v>
      </c>
      <c r="E2349">
        <v>8</v>
      </c>
      <c r="F2349">
        <v>9</v>
      </c>
      <c r="G2349">
        <v>9</v>
      </c>
      <c r="O2349">
        <v>2005</v>
      </c>
      <c r="P2349">
        <v>4</v>
      </c>
      <c r="Q2349">
        <v>16</v>
      </c>
      <c r="R2349">
        <v>6</v>
      </c>
      <c r="S2349">
        <v>8</v>
      </c>
      <c r="T2349">
        <v>9</v>
      </c>
      <c r="U2349">
        <v>9</v>
      </c>
    </row>
    <row r="2350" spans="1:21">
      <c r="A2350">
        <v>2005</v>
      </c>
      <c r="B2350">
        <v>4</v>
      </c>
      <c r="C2350">
        <v>17</v>
      </c>
      <c r="D2350">
        <v>8</v>
      </c>
      <c r="E2350">
        <v>8</v>
      </c>
      <c r="F2350">
        <v>9</v>
      </c>
      <c r="G2350">
        <v>9</v>
      </c>
      <c r="O2350">
        <v>2005</v>
      </c>
      <c r="P2350">
        <v>4</v>
      </c>
      <c r="Q2350">
        <v>17</v>
      </c>
      <c r="R2350">
        <v>6</v>
      </c>
      <c r="S2350">
        <v>8</v>
      </c>
      <c r="T2350">
        <v>9</v>
      </c>
      <c r="U2350">
        <v>9</v>
      </c>
    </row>
    <row r="2351" spans="1:21">
      <c r="A2351">
        <v>2005</v>
      </c>
      <c r="B2351">
        <v>4</v>
      </c>
      <c r="C2351">
        <v>18</v>
      </c>
      <c r="D2351">
        <v>6</v>
      </c>
      <c r="E2351">
        <v>8</v>
      </c>
      <c r="F2351">
        <v>7</v>
      </c>
      <c r="G2351">
        <v>9</v>
      </c>
      <c r="O2351">
        <v>2005</v>
      </c>
      <c r="P2351">
        <v>4</v>
      </c>
      <c r="Q2351">
        <v>18</v>
      </c>
      <c r="R2351">
        <v>7</v>
      </c>
      <c r="S2351">
        <v>8</v>
      </c>
      <c r="T2351">
        <v>7</v>
      </c>
      <c r="U2351">
        <v>9</v>
      </c>
    </row>
    <row r="2352" spans="1:21">
      <c r="A2352">
        <v>2005</v>
      </c>
      <c r="B2352">
        <v>4</v>
      </c>
      <c r="C2352">
        <v>19</v>
      </c>
      <c r="D2352">
        <v>8</v>
      </c>
      <c r="E2352">
        <v>3</v>
      </c>
      <c r="F2352">
        <v>7</v>
      </c>
      <c r="G2352">
        <v>9</v>
      </c>
      <c r="O2352">
        <v>2005</v>
      </c>
      <c r="P2352">
        <v>4</v>
      </c>
      <c r="Q2352">
        <v>19</v>
      </c>
      <c r="R2352">
        <v>6</v>
      </c>
      <c r="S2352">
        <v>3</v>
      </c>
      <c r="T2352">
        <v>7</v>
      </c>
      <c r="U2352">
        <v>9</v>
      </c>
    </row>
    <row r="2353" spans="1:21">
      <c r="A2353">
        <v>2005</v>
      </c>
      <c r="B2353">
        <v>4</v>
      </c>
      <c r="C2353">
        <v>20</v>
      </c>
      <c r="D2353">
        <v>1</v>
      </c>
      <c r="E2353">
        <v>3</v>
      </c>
      <c r="F2353">
        <v>7</v>
      </c>
      <c r="G2353">
        <v>9</v>
      </c>
      <c r="O2353">
        <v>2005</v>
      </c>
      <c r="P2353">
        <v>4</v>
      </c>
      <c r="Q2353">
        <v>20</v>
      </c>
      <c r="R2353">
        <v>7</v>
      </c>
      <c r="S2353">
        <v>3</v>
      </c>
      <c r="T2353">
        <v>7</v>
      </c>
      <c r="U2353">
        <v>9</v>
      </c>
    </row>
    <row r="2354" spans="1:21">
      <c r="A2354">
        <v>2005</v>
      </c>
      <c r="B2354">
        <v>4</v>
      </c>
      <c r="C2354">
        <v>21</v>
      </c>
      <c r="D2354">
        <v>1</v>
      </c>
      <c r="E2354">
        <v>8</v>
      </c>
      <c r="F2354">
        <v>7</v>
      </c>
      <c r="G2354">
        <v>9</v>
      </c>
      <c r="O2354">
        <v>2005</v>
      </c>
      <c r="P2354">
        <v>4</v>
      </c>
      <c r="Q2354">
        <v>21</v>
      </c>
      <c r="R2354">
        <v>3</v>
      </c>
      <c r="S2354">
        <v>8</v>
      </c>
      <c r="T2354">
        <v>7</v>
      </c>
      <c r="U2354">
        <v>9</v>
      </c>
    </row>
    <row r="2355" spans="1:21">
      <c r="A2355">
        <v>2005</v>
      </c>
      <c r="B2355">
        <v>4</v>
      </c>
      <c r="C2355">
        <v>22</v>
      </c>
      <c r="D2355">
        <v>6</v>
      </c>
      <c r="E2355">
        <v>8</v>
      </c>
      <c r="F2355">
        <v>9</v>
      </c>
      <c r="G2355">
        <v>9</v>
      </c>
      <c r="O2355">
        <v>2005</v>
      </c>
      <c r="P2355">
        <v>4</v>
      </c>
      <c r="Q2355">
        <v>22</v>
      </c>
      <c r="R2355">
        <v>3</v>
      </c>
      <c r="S2355">
        <v>8</v>
      </c>
      <c r="T2355">
        <v>9</v>
      </c>
      <c r="U2355">
        <v>9</v>
      </c>
    </row>
    <row r="2356" spans="1:21">
      <c r="A2356">
        <v>2005</v>
      </c>
      <c r="B2356">
        <v>4</v>
      </c>
      <c r="C2356">
        <v>23</v>
      </c>
      <c r="D2356">
        <v>2</v>
      </c>
      <c r="E2356">
        <v>8</v>
      </c>
      <c r="F2356">
        <v>9</v>
      </c>
      <c r="G2356">
        <v>9</v>
      </c>
      <c r="O2356">
        <v>2005</v>
      </c>
      <c r="P2356">
        <v>4</v>
      </c>
      <c r="Q2356">
        <v>23</v>
      </c>
      <c r="R2356">
        <v>6</v>
      </c>
      <c r="S2356">
        <v>8</v>
      </c>
      <c r="T2356">
        <v>9</v>
      </c>
      <c r="U2356">
        <v>9</v>
      </c>
    </row>
    <row r="2357" spans="1:21">
      <c r="A2357">
        <v>2005</v>
      </c>
      <c r="B2357">
        <v>4</v>
      </c>
      <c r="C2357">
        <v>24</v>
      </c>
      <c r="D2357">
        <v>2</v>
      </c>
      <c r="E2357">
        <v>8</v>
      </c>
      <c r="F2357">
        <v>9</v>
      </c>
      <c r="G2357">
        <v>3</v>
      </c>
      <c r="O2357">
        <v>2005</v>
      </c>
      <c r="P2357">
        <v>4</v>
      </c>
      <c r="Q2357">
        <v>24</v>
      </c>
      <c r="R2357">
        <v>8</v>
      </c>
      <c r="S2357">
        <v>8</v>
      </c>
      <c r="T2357">
        <v>9</v>
      </c>
      <c r="U2357">
        <v>3</v>
      </c>
    </row>
    <row r="2358" spans="1:21">
      <c r="A2358">
        <v>2005</v>
      </c>
      <c r="B2358">
        <v>4</v>
      </c>
      <c r="C2358">
        <v>25</v>
      </c>
      <c r="D2358">
        <v>6</v>
      </c>
      <c r="E2358">
        <v>8</v>
      </c>
      <c r="F2358">
        <v>9</v>
      </c>
      <c r="G2358">
        <v>3</v>
      </c>
      <c r="O2358">
        <v>2005</v>
      </c>
      <c r="P2358">
        <v>4</v>
      </c>
      <c r="Q2358">
        <v>25</v>
      </c>
      <c r="R2358">
        <v>6</v>
      </c>
      <c r="S2358">
        <v>8</v>
      </c>
      <c r="T2358">
        <v>9</v>
      </c>
      <c r="U2358">
        <v>3</v>
      </c>
    </row>
    <row r="2359" spans="1:21">
      <c r="A2359">
        <v>2005</v>
      </c>
      <c r="B2359">
        <v>4</v>
      </c>
      <c r="C2359">
        <v>26</v>
      </c>
      <c r="D2359">
        <v>1</v>
      </c>
      <c r="E2359">
        <v>8</v>
      </c>
      <c r="F2359">
        <v>9</v>
      </c>
      <c r="G2359">
        <v>3</v>
      </c>
      <c r="O2359">
        <v>2005</v>
      </c>
      <c r="P2359">
        <v>4</v>
      </c>
      <c r="Q2359">
        <v>26</v>
      </c>
      <c r="R2359">
        <v>8</v>
      </c>
      <c r="S2359">
        <v>8</v>
      </c>
      <c r="T2359">
        <v>9</v>
      </c>
      <c r="U2359">
        <v>3</v>
      </c>
    </row>
    <row r="2360" spans="1:21">
      <c r="A2360">
        <v>2005</v>
      </c>
      <c r="B2360">
        <v>4</v>
      </c>
      <c r="C2360">
        <v>27</v>
      </c>
      <c r="D2360">
        <v>5</v>
      </c>
      <c r="E2360">
        <v>8</v>
      </c>
      <c r="F2360">
        <v>9</v>
      </c>
      <c r="G2360">
        <v>3</v>
      </c>
      <c r="O2360">
        <v>2005</v>
      </c>
      <c r="P2360">
        <v>4</v>
      </c>
      <c r="Q2360">
        <v>27</v>
      </c>
      <c r="R2360">
        <v>1</v>
      </c>
      <c r="S2360">
        <v>8</v>
      </c>
      <c r="T2360">
        <v>9</v>
      </c>
      <c r="U2360">
        <v>3</v>
      </c>
    </row>
    <row r="2361" spans="1:21">
      <c r="A2361">
        <v>2005</v>
      </c>
      <c r="B2361">
        <v>4</v>
      </c>
      <c r="C2361">
        <v>28</v>
      </c>
      <c r="D2361">
        <v>4</v>
      </c>
      <c r="E2361">
        <v>6</v>
      </c>
      <c r="F2361">
        <v>2</v>
      </c>
      <c r="G2361">
        <v>3</v>
      </c>
      <c r="O2361">
        <v>2005</v>
      </c>
      <c r="P2361">
        <v>4</v>
      </c>
      <c r="Q2361">
        <v>28</v>
      </c>
      <c r="R2361">
        <v>1</v>
      </c>
      <c r="S2361">
        <v>6</v>
      </c>
      <c r="T2361">
        <v>2</v>
      </c>
      <c r="U2361">
        <v>3</v>
      </c>
    </row>
    <row r="2362" spans="1:21">
      <c r="A2362">
        <v>2005</v>
      </c>
      <c r="B2362">
        <v>4</v>
      </c>
      <c r="C2362">
        <v>29</v>
      </c>
      <c r="D2362">
        <v>11</v>
      </c>
      <c r="E2362">
        <v>5</v>
      </c>
      <c r="F2362">
        <v>1</v>
      </c>
      <c r="G2362">
        <v>3</v>
      </c>
      <c r="O2362">
        <v>2005</v>
      </c>
      <c r="P2362">
        <v>4</v>
      </c>
      <c r="Q2362">
        <v>29</v>
      </c>
      <c r="R2362">
        <v>6</v>
      </c>
      <c r="S2362">
        <v>5</v>
      </c>
      <c r="T2362">
        <v>1</v>
      </c>
      <c r="U2362">
        <v>3</v>
      </c>
    </row>
    <row r="2363" spans="1:21">
      <c r="A2363">
        <v>2005</v>
      </c>
      <c r="B2363">
        <v>4</v>
      </c>
      <c r="C2363">
        <v>30</v>
      </c>
      <c r="D2363">
        <v>1</v>
      </c>
      <c r="E2363">
        <v>5</v>
      </c>
      <c r="F2363">
        <v>1</v>
      </c>
      <c r="G2363">
        <v>3</v>
      </c>
      <c r="O2363">
        <v>2005</v>
      </c>
      <c r="P2363">
        <v>4</v>
      </c>
      <c r="Q2363">
        <v>30</v>
      </c>
      <c r="R2363">
        <v>2</v>
      </c>
      <c r="S2363">
        <v>5</v>
      </c>
      <c r="T2363">
        <v>1</v>
      </c>
      <c r="U2363">
        <v>3</v>
      </c>
    </row>
    <row r="2364" spans="1:21">
      <c r="A2364">
        <v>2005</v>
      </c>
      <c r="B2364">
        <v>5</v>
      </c>
      <c r="C2364">
        <v>1</v>
      </c>
      <c r="D2364">
        <v>5</v>
      </c>
      <c r="E2364">
        <v>5</v>
      </c>
      <c r="F2364">
        <v>1</v>
      </c>
      <c r="G2364">
        <v>3</v>
      </c>
      <c r="O2364">
        <v>2005</v>
      </c>
      <c r="P2364">
        <v>5</v>
      </c>
      <c r="Q2364">
        <v>1</v>
      </c>
      <c r="R2364">
        <v>2</v>
      </c>
      <c r="S2364">
        <v>5</v>
      </c>
      <c r="T2364">
        <v>1</v>
      </c>
      <c r="U2364">
        <v>3</v>
      </c>
    </row>
    <row r="2365" spans="1:21">
      <c r="A2365">
        <v>2005</v>
      </c>
      <c r="B2365">
        <v>5</v>
      </c>
      <c r="C2365">
        <v>2</v>
      </c>
      <c r="D2365">
        <v>5</v>
      </c>
      <c r="E2365">
        <v>5</v>
      </c>
      <c r="F2365">
        <v>1</v>
      </c>
      <c r="G2365">
        <v>3</v>
      </c>
      <c r="O2365">
        <v>2005</v>
      </c>
      <c r="P2365">
        <v>5</v>
      </c>
      <c r="Q2365">
        <v>2</v>
      </c>
      <c r="R2365">
        <v>6</v>
      </c>
      <c r="S2365">
        <v>5</v>
      </c>
      <c r="T2365">
        <v>1</v>
      </c>
      <c r="U2365">
        <v>3</v>
      </c>
    </row>
    <row r="2366" spans="1:21">
      <c r="A2366">
        <v>2005</v>
      </c>
      <c r="B2366">
        <v>5</v>
      </c>
      <c r="C2366">
        <v>3</v>
      </c>
      <c r="D2366">
        <v>5</v>
      </c>
      <c r="E2366">
        <v>5</v>
      </c>
      <c r="F2366">
        <v>1</v>
      </c>
      <c r="G2366">
        <v>3</v>
      </c>
      <c r="O2366">
        <v>2005</v>
      </c>
      <c r="P2366">
        <v>5</v>
      </c>
      <c r="Q2366">
        <v>3</v>
      </c>
      <c r="R2366">
        <v>1</v>
      </c>
      <c r="S2366">
        <v>5</v>
      </c>
      <c r="T2366">
        <v>1</v>
      </c>
      <c r="U2366">
        <v>3</v>
      </c>
    </row>
    <row r="2367" spans="1:21">
      <c r="A2367">
        <v>2005</v>
      </c>
      <c r="B2367">
        <v>5</v>
      </c>
      <c r="C2367">
        <v>4</v>
      </c>
      <c r="D2367">
        <v>10</v>
      </c>
      <c r="E2367">
        <v>5</v>
      </c>
      <c r="F2367">
        <v>1</v>
      </c>
      <c r="G2367">
        <v>3</v>
      </c>
      <c r="O2367">
        <v>2005</v>
      </c>
      <c r="P2367">
        <v>5</v>
      </c>
      <c r="Q2367">
        <v>4</v>
      </c>
      <c r="R2367">
        <v>5</v>
      </c>
      <c r="S2367">
        <v>5</v>
      </c>
      <c r="T2367">
        <v>1</v>
      </c>
      <c r="U2367">
        <v>3</v>
      </c>
    </row>
    <row r="2368" spans="1:21">
      <c r="A2368">
        <v>2005</v>
      </c>
      <c r="B2368">
        <v>5</v>
      </c>
      <c r="C2368">
        <v>5</v>
      </c>
      <c r="D2368">
        <v>5</v>
      </c>
      <c r="E2368">
        <v>5</v>
      </c>
      <c r="F2368">
        <v>8</v>
      </c>
      <c r="G2368">
        <v>3</v>
      </c>
      <c r="O2368">
        <v>2005</v>
      </c>
      <c r="P2368">
        <v>5</v>
      </c>
      <c r="Q2368">
        <v>5</v>
      </c>
      <c r="R2368">
        <v>4</v>
      </c>
      <c r="S2368">
        <v>5</v>
      </c>
      <c r="T2368">
        <v>8</v>
      </c>
      <c r="U2368">
        <v>3</v>
      </c>
    </row>
    <row r="2369" spans="1:21">
      <c r="A2369">
        <v>2005</v>
      </c>
      <c r="B2369">
        <v>5</v>
      </c>
      <c r="C2369">
        <v>6</v>
      </c>
      <c r="D2369">
        <v>5</v>
      </c>
      <c r="E2369">
        <v>9</v>
      </c>
      <c r="F2369">
        <v>8</v>
      </c>
      <c r="G2369">
        <v>2</v>
      </c>
      <c r="O2369">
        <v>2005</v>
      </c>
      <c r="P2369">
        <v>5</v>
      </c>
      <c r="Q2369">
        <v>6</v>
      </c>
      <c r="R2369">
        <v>11</v>
      </c>
      <c r="S2369">
        <v>9</v>
      </c>
      <c r="T2369">
        <v>8</v>
      </c>
      <c r="U2369">
        <v>2</v>
      </c>
    </row>
    <row r="2370" spans="1:21">
      <c r="A2370">
        <v>2005</v>
      </c>
      <c r="B2370">
        <v>5</v>
      </c>
      <c r="C2370">
        <v>7</v>
      </c>
      <c r="D2370">
        <v>7</v>
      </c>
      <c r="E2370">
        <v>9</v>
      </c>
      <c r="F2370">
        <v>1</v>
      </c>
      <c r="G2370">
        <v>2</v>
      </c>
      <c r="O2370">
        <v>2005</v>
      </c>
      <c r="P2370">
        <v>5</v>
      </c>
      <c r="Q2370">
        <v>7</v>
      </c>
      <c r="R2370">
        <v>1</v>
      </c>
      <c r="S2370">
        <v>9</v>
      </c>
      <c r="T2370">
        <v>1</v>
      </c>
      <c r="U2370">
        <v>2</v>
      </c>
    </row>
    <row r="2371" spans="1:21">
      <c r="A2371">
        <v>2005</v>
      </c>
      <c r="B2371">
        <v>5</v>
      </c>
      <c r="C2371">
        <v>8</v>
      </c>
      <c r="D2371">
        <v>1</v>
      </c>
      <c r="E2371">
        <v>5</v>
      </c>
      <c r="F2371">
        <v>1</v>
      </c>
      <c r="G2371">
        <v>2</v>
      </c>
      <c r="O2371">
        <v>2005</v>
      </c>
      <c r="P2371">
        <v>5</v>
      </c>
      <c r="Q2371">
        <v>8</v>
      </c>
      <c r="R2371">
        <v>5</v>
      </c>
      <c r="S2371">
        <v>5</v>
      </c>
      <c r="T2371">
        <v>1</v>
      </c>
      <c r="U2371">
        <v>2</v>
      </c>
    </row>
    <row r="2372" spans="1:21">
      <c r="A2372">
        <v>2005</v>
      </c>
      <c r="B2372">
        <v>5</v>
      </c>
      <c r="C2372">
        <v>9</v>
      </c>
      <c r="D2372">
        <v>7</v>
      </c>
      <c r="E2372">
        <v>5</v>
      </c>
      <c r="F2372">
        <v>1</v>
      </c>
      <c r="G2372">
        <v>2</v>
      </c>
      <c r="O2372">
        <v>2005</v>
      </c>
      <c r="P2372">
        <v>5</v>
      </c>
      <c r="Q2372">
        <v>9</v>
      </c>
      <c r="R2372">
        <v>5</v>
      </c>
      <c r="S2372">
        <v>5</v>
      </c>
      <c r="T2372">
        <v>1</v>
      </c>
      <c r="U2372">
        <v>2</v>
      </c>
    </row>
    <row r="2373" spans="1:21">
      <c r="A2373">
        <v>2005</v>
      </c>
      <c r="B2373">
        <v>5</v>
      </c>
      <c r="C2373">
        <v>10</v>
      </c>
      <c r="D2373">
        <v>1</v>
      </c>
      <c r="E2373">
        <v>5</v>
      </c>
      <c r="F2373">
        <v>4</v>
      </c>
      <c r="G2373">
        <v>2</v>
      </c>
      <c r="O2373">
        <v>2005</v>
      </c>
      <c r="P2373">
        <v>5</v>
      </c>
      <c r="Q2373">
        <v>10</v>
      </c>
      <c r="R2373">
        <v>5</v>
      </c>
      <c r="S2373">
        <v>5</v>
      </c>
      <c r="T2373">
        <v>4</v>
      </c>
      <c r="U2373">
        <v>2</v>
      </c>
    </row>
    <row r="2374" spans="1:21">
      <c r="A2374">
        <v>2005</v>
      </c>
      <c r="B2374">
        <v>5</v>
      </c>
      <c r="C2374">
        <v>11</v>
      </c>
      <c r="D2374">
        <v>1</v>
      </c>
      <c r="E2374">
        <v>9</v>
      </c>
      <c r="F2374">
        <v>4</v>
      </c>
      <c r="G2374">
        <v>1</v>
      </c>
      <c r="O2374">
        <v>2005</v>
      </c>
      <c r="P2374">
        <v>5</v>
      </c>
      <c r="Q2374">
        <v>11</v>
      </c>
      <c r="R2374">
        <v>10</v>
      </c>
      <c r="S2374">
        <v>9</v>
      </c>
      <c r="T2374">
        <v>4</v>
      </c>
      <c r="U2374">
        <v>1</v>
      </c>
    </row>
    <row r="2375" spans="1:21">
      <c r="A2375">
        <v>2005</v>
      </c>
      <c r="B2375">
        <v>5</v>
      </c>
      <c r="C2375">
        <v>12</v>
      </c>
      <c r="D2375">
        <v>1</v>
      </c>
      <c r="E2375">
        <v>9</v>
      </c>
      <c r="F2375">
        <v>4</v>
      </c>
      <c r="G2375">
        <v>1</v>
      </c>
      <c r="O2375">
        <v>2005</v>
      </c>
      <c r="P2375">
        <v>5</v>
      </c>
      <c r="Q2375">
        <v>12</v>
      </c>
      <c r="R2375">
        <v>5</v>
      </c>
      <c r="S2375">
        <v>9</v>
      </c>
      <c r="T2375">
        <v>4</v>
      </c>
      <c r="U2375">
        <v>1</v>
      </c>
    </row>
    <row r="2376" spans="1:21">
      <c r="A2376">
        <v>2005</v>
      </c>
      <c r="B2376">
        <v>5</v>
      </c>
      <c r="C2376">
        <v>13</v>
      </c>
      <c r="D2376">
        <v>5</v>
      </c>
      <c r="E2376">
        <v>5</v>
      </c>
      <c r="F2376">
        <v>8</v>
      </c>
      <c r="G2376">
        <v>1</v>
      </c>
      <c r="O2376">
        <v>2005</v>
      </c>
      <c r="P2376">
        <v>5</v>
      </c>
      <c r="Q2376">
        <v>13</v>
      </c>
      <c r="R2376">
        <v>5</v>
      </c>
      <c r="S2376">
        <v>5</v>
      </c>
      <c r="T2376">
        <v>8</v>
      </c>
      <c r="U2376">
        <v>1</v>
      </c>
    </row>
    <row r="2377" spans="1:21">
      <c r="A2377">
        <v>2005</v>
      </c>
      <c r="B2377">
        <v>5</v>
      </c>
      <c r="C2377">
        <v>14</v>
      </c>
      <c r="D2377">
        <v>5</v>
      </c>
      <c r="E2377">
        <v>9</v>
      </c>
      <c r="F2377">
        <v>8</v>
      </c>
      <c r="G2377">
        <v>1</v>
      </c>
      <c r="O2377">
        <v>2005</v>
      </c>
      <c r="P2377">
        <v>5</v>
      </c>
      <c r="Q2377">
        <v>14</v>
      </c>
      <c r="R2377">
        <v>7</v>
      </c>
      <c r="S2377">
        <v>9</v>
      </c>
      <c r="T2377">
        <v>8</v>
      </c>
      <c r="U2377">
        <v>1</v>
      </c>
    </row>
    <row r="2378" spans="1:21">
      <c r="A2378">
        <v>2005</v>
      </c>
      <c r="B2378">
        <v>5</v>
      </c>
      <c r="C2378">
        <v>15</v>
      </c>
      <c r="D2378">
        <v>5</v>
      </c>
      <c r="E2378">
        <v>5</v>
      </c>
      <c r="F2378">
        <v>1</v>
      </c>
      <c r="G2378">
        <v>1</v>
      </c>
      <c r="O2378">
        <v>2005</v>
      </c>
      <c r="P2378">
        <v>5</v>
      </c>
      <c r="Q2378">
        <v>15</v>
      </c>
      <c r="R2378">
        <v>1</v>
      </c>
      <c r="S2378">
        <v>5</v>
      </c>
      <c r="T2378">
        <v>1</v>
      </c>
      <c r="U2378">
        <v>1</v>
      </c>
    </row>
    <row r="2379" spans="1:21">
      <c r="A2379">
        <v>2005</v>
      </c>
      <c r="B2379">
        <v>5</v>
      </c>
      <c r="C2379">
        <v>16</v>
      </c>
      <c r="D2379">
        <v>2</v>
      </c>
      <c r="E2379">
        <v>5</v>
      </c>
      <c r="F2379">
        <v>2</v>
      </c>
      <c r="G2379">
        <v>1</v>
      </c>
      <c r="O2379">
        <v>2005</v>
      </c>
      <c r="P2379">
        <v>5</v>
      </c>
      <c r="Q2379">
        <v>16</v>
      </c>
      <c r="R2379">
        <v>7</v>
      </c>
      <c r="S2379">
        <v>5</v>
      </c>
      <c r="T2379">
        <v>2</v>
      </c>
      <c r="U2379">
        <v>1</v>
      </c>
    </row>
    <row r="2380" spans="1:21">
      <c r="A2380">
        <v>2005</v>
      </c>
      <c r="B2380">
        <v>5</v>
      </c>
      <c r="C2380">
        <v>17</v>
      </c>
      <c r="D2380">
        <v>2</v>
      </c>
      <c r="E2380">
        <v>6</v>
      </c>
      <c r="F2380">
        <v>2</v>
      </c>
      <c r="G2380">
        <v>1</v>
      </c>
      <c r="O2380">
        <v>2005</v>
      </c>
      <c r="P2380">
        <v>5</v>
      </c>
      <c r="Q2380">
        <v>17</v>
      </c>
      <c r="R2380">
        <v>1</v>
      </c>
      <c r="S2380">
        <v>6</v>
      </c>
      <c r="T2380">
        <v>2</v>
      </c>
      <c r="U2380">
        <v>1</v>
      </c>
    </row>
    <row r="2381" spans="1:21">
      <c r="A2381">
        <v>2005</v>
      </c>
      <c r="B2381">
        <v>5</v>
      </c>
      <c r="C2381">
        <v>18</v>
      </c>
      <c r="D2381">
        <v>1</v>
      </c>
      <c r="E2381">
        <v>6</v>
      </c>
      <c r="F2381">
        <v>2</v>
      </c>
      <c r="G2381">
        <v>1</v>
      </c>
      <c r="O2381">
        <v>2005</v>
      </c>
      <c r="P2381">
        <v>5</v>
      </c>
      <c r="Q2381">
        <v>18</v>
      </c>
      <c r="R2381">
        <v>1</v>
      </c>
      <c r="S2381">
        <v>6</v>
      </c>
      <c r="T2381">
        <v>2</v>
      </c>
      <c r="U2381">
        <v>1</v>
      </c>
    </row>
    <row r="2382" spans="1:21">
      <c r="A2382">
        <v>2005</v>
      </c>
      <c r="B2382">
        <v>5</v>
      </c>
      <c r="C2382">
        <v>19</v>
      </c>
      <c r="D2382">
        <v>1</v>
      </c>
      <c r="E2382">
        <v>8</v>
      </c>
      <c r="F2382">
        <v>2</v>
      </c>
      <c r="G2382">
        <v>1</v>
      </c>
      <c r="O2382">
        <v>2005</v>
      </c>
      <c r="P2382">
        <v>5</v>
      </c>
      <c r="Q2382">
        <v>19</v>
      </c>
      <c r="R2382">
        <v>1</v>
      </c>
      <c r="S2382">
        <v>8</v>
      </c>
      <c r="T2382">
        <v>2</v>
      </c>
      <c r="U2382">
        <v>1</v>
      </c>
    </row>
    <row r="2383" spans="1:21">
      <c r="A2383">
        <v>2005</v>
      </c>
      <c r="B2383">
        <v>5</v>
      </c>
      <c r="C2383">
        <v>20</v>
      </c>
      <c r="D2383">
        <v>1</v>
      </c>
      <c r="E2383">
        <v>6</v>
      </c>
      <c r="F2383">
        <v>9</v>
      </c>
      <c r="G2383">
        <v>1</v>
      </c>
      <c r="O2383">
        <v>2005</v>
      </c>
      <c r="P2383">
        <v>5</v>
      </c>
      <c r="Q2383">
        <v>20</v>
      </c>
      <c r="R2383">
        <v>5</v>
      </c>
      <c r="S2383">
        <v>6</v>
      </c>
      <c r="T2383">
        <v>9</v>
      </c>
      <c r="U2383">
        <v>1</v>
      </c>
    </row>
    <row r="2384" spans="1:21">
      <c r="A2384">
        <v>2005</v>
      </c>
      <c r="B2384">
        <v>5</v>
      </c>
      <c r="C2384">
        <v>21</v>
      </c>
      <c r="D2384">
        <v>5</v>
      </c>
      <c r="E2384">
        <v>5</v>
      </c>
      <c r="F2384">
        <v>2</v>
      </c>
      <c r="G2384">
        <v>1</v>
      </c>
      <c r="O2384">
        <v>2005</v>
      </c>
      <c r="P2384">
        <v>5</v>
      </c>
      <c r="Q2384">
        <v>21</v>
      </c>
      <c r="R2384">
        <v>5</v>
      </c>
      <c r="S2384">
        <v>5</v>
      </c>
      <c r="T2384">
        <v>2</v>
      </c>
      <c r="U2384">
        <v>1</v>
      </c>
    </row>
    <row r="2385" spans="1:21">
      <c r="A2385">
        <v>2005</v>
      </c>
      <c r="B2385">
        <v>5</v>
      </c>
      <c r="C2385">
        <v>22</v>
      </c>
      <c r="D2385">
        <v>10</v>
      </c>
      <c r="E2385">
        <v>6</v>
      </c>
      <c r="F2385">
        <v>4</v>
      </c>
      <c r="G2385">
        <v>1</v>
      </c>
      <c r="O2385">
        <v>2005</v>
      </c>
      <c r="P2385">
        <v>5</v>
      </c>
      <c r="Q2385">
        <v>22</v>
      </c>
      <c r="R2385">
        <v>5</v>
      </c>
      <c r="S2385">
        <v>6</v>
      </c>
      <c r="T2385">
        <v>4</v>
      </c>
      <c r="U2385">
        <v>1</v>
      </c>
    </row>
    <row r="2386" spans="1:21">
      <c r="A2386">
        <v>2005</v>
      </c>
      <c r="B2386">
        <v>5</v>
      </c>
      <c r="C2386">
        <v>23</v>
      </c>
      <c r="D2386">
        <v>4</v>
      </c>
      <c r="E2386">
        <v>6</v>
      </c>
      <c r="F2386">
        <v>4</v>
      </c>
      <c r="G2386">
        <v>1</v>
      </c>
      <c r="O2386">
        <v>2005</v>
      </c>
      <c r="P2386">
        <v>5</v>
      </c>
      <c r="Q2386">
        <v>23</v>
      </c>
      <c r="R2386">
        <v>2</v>
      </c>
      <c r="S2386">
        <v>6</v>
      </c>
      <c r="T2386">
        <v>4</v>
      </c>
      <c r="U2386">
        <v>1</v>
      </c>
    </row>
    <row r="2387" spans="1:21">
      <c r="A2387">
        <v>2005</v>
      </c>
      <c r="B2387">
        <v>5</v>
      </c>
      <c r="C2387">
        <v>24</v>
      </c>
      <c r="D2387">
        <v>5</v>
      </c>
      <c r="E2387">
        <v>5</v>
      </c>
      <c r="F2387">
        <v>4</v>
      </c>
      <c r="G2387">
        <v>1</v>
      </c>
      <c r="O2387">
        <v>2005</v>
      </c>
      <c r="P2387">
        <v>5</v>
      </c>
      <c r="Q2387">
        <v>24</v>
      </c>
      <c r="R2387">
        <v>2</v>
      </c>
      <c r="S2387">
        <v>5</v>
      </c>
      <c r="T2387">
        <v>4</v>
      </c>
      <c r="U2387">
        <v>1</v>
      </c>
    </row>
    <row r="2388" spans="1:21">
      <c r="A2388">
        <v>2005</v>
      </c>
      <c r="B2388">
        <v>5</v>
      </c>
      <c r="C2388">
        <v>25</v>
      </c>
      <c r="D2388">
        <v>4</v>
      </c>
      <c r="E2388">
        <v>6</v>
      </c>
      <c r="F2388">
        <v>4</v>
      </c>
      <c r="G2388">
        <v>1</v>
      </c>
      <c r="O2388">
        <v>2005</v>
      </c>
      <c r="P2388">
        <v>5</v>
      </c>
      <c r="Q2388">
        <v>25</v>
      </c>
      <c r="R2388">
        <v>1</v>
      </c>
      <c r="S2388">
        <v>6</v>
      </c>
      <c r="T2388">
        <v>4</v>
      </c>
      <c r="U2388">
        <v>1</v>
      </c>
    </row>
    <row r="2389" spans="1:21">
      <c r="A2389">
        <v>2005</v>
      </c>
      <c r="B2389">
        <v>5</v>
      </c>
      <c r="C2389">
        <v>26</v>
      </c>
      <c r="D2389">
        <v>4</v>
      </c>
      <c r="E2389">
        <v>6</v>
      </c>
      <c r="F2389">
        <v>4</v>
      </c>
      <c r="G2389">
        <v>1</v>
      </c>
      <c r="O2389">
        <v>2005</v>
      </c>
      <c r="P2389">
        <v>5</v>
      </c>
      <c r="Q2389">
        <v>26</v>
      </c>
      <c r="R2389">
        <v>1</v>
      </c>
      <c r="S2389">
        <v>6</v>
      </c>
      <c r="T2389">
        <v>4</v>
      </c>
      <c r="U2389">
        <v>1</v>
      </c>
    </row>
    <row r="2390" spans="1:21">
      <c r="A2390">
        <v>2005</v>
      </c>
      <c r="B2390">
        <v>5</v>
      </c>
      <c r="C2390">
        <v>27</v>
      </c>
      <c r="D2390">
        <v>10</v>
      </c>
      <c r="E2390">
        <v>5</v>
      </c>
      <c r="F2390">
        <v>8</v>
      </c>
      <c r="G2390">
        <v>1</v>
      </c>
      <c r="O2390">
        <v>2005</v>
      </c>
      <c r="P2390">
        <v>5</v>
      </c>
      <c r="Q2390">
        <v>27</v>
      </c>
      <c r="R2390">
        <v>1</v>
      </c>
      <c r="S2390">
        <v>5</v>
      </c>
      <c r="T2390">
        <v>8</v>
      </c>
      <c r="U2390">
        <v>1</v>
      </c>
    </row>
    <row r="2391" spans="1:21">
      <c r="A2391">
        <v>2005</v>
      </c>
      <c r="B2391">
        <v>5</v>
      </c>
      <c r="C2391">
        <v>28</v>
      </c>
      <c r="D2391">
        <v>5</v>
      </c>
      <c r="E2391">
        <v>5</v>
      </c>
      <c r="F2391">
        <v>8</v>
      </c>
      <c r="G2391">
        <v>1</v>
      </c>
      <c r="O2391">
        <v>2005</v>
      </c>
      <c r="P2391">
        <v>5</v>
      </c>
      <c r="Q2391">
        <v>28</v>
      </c>
      <c r="R2391">
        <v>5</v>
      </c>
      <c r="S2391">
        <v>5</v>
      </c>
      <c r="T2391">
        <v>8</v>
      </c>
      <c r="U2391">
        <v>1</v>
      </c>
    </row>
    <row r="2392" spans="1:21">
      <c r="A2392">
        <v>2005</v>
      </c>
      <c r="B2392">
        <v>5</v>
      </c>
      <c r="C2392">
        <v>29</v>
      </c>
      <c r="D2392">
        <v>2</v>
      </c>
      <c r="E2392">
        <v>9</v>
      </c>
      <c r="F2392">
        <v>8</v>
      </c>
      <c r="G2392">
        <v>1</v>
      </c>
      <c r="O2392">
        <v>2005</v>
      </c>
      <c r="P2392">
        <v>5</v>
      </c>
      <c r="Q2392">
        <v>29</v>
      </c>
      <c r="R2392">
        <v>10</v>
      </c>
      <c r="S2392">
        <v>9</v>
      </c>
      <c r="T2392">
        <v>8</v>
      </c>
      <c r="U2392">
        <v>1</v>
      </c>
    </row>
    <row r="2393" spans="1:21">
      <c r="A2393">
        <v>2005</v>
      </c>
      <c r="B2393">
        <v>5</v>
      </c>
      <c r="C2393">
        <v>30</v>
      </c>
      <c r="D2393">
        <v>7</v>
      </c>
      <c r="E2393">
        <v>9</v>
      </c>
      <c r="F2393">
        <v>8</v>
      </c>
      <c r="G2393">
        <v>1</v>
      </c>
      <c r="O2393">
        <v>2005</v>
      </c>
      <c r="P2393">
        <v>5</v>
      </c>
      <c r="Q2393">
        <v>30</v>
      </c>
      <c r="R2393">
        <v>4</v>
      </c>
      <c r="S2393">
        <v>9</v>
      </c>
      <c r="T2393">
        <v>8</v>
      </c>
      <c r="U2393">
        <v>1</v>
      </c>
    </row>
    <row r="2394" spans="1:21">
      <c r="A2394">
        <v>2005</v>
      </c>
      <c r="B2394">
        <v>5</v>
      </c>
      <c r="C2394">
        <v>31</v>
      </c>
      <c r="D2394">
        <v>2</v>
      </c>
      <c r="E2394">
        <v>9</v>
      </c>
      <c r="F2394">
        <v>8</v>
      </c>
      <c r="G2394">
        <v>1</v>
      </c>
      <c r="O2394">
        <v>2005</v>
      </c>
      <c r="P2394">
        <v>5</v>
      </c>
      <c r="Q2394">
        <v>31</v>
      </c>
      <c r="R2394">
        <v>5</v>
      </c>
      <c r="S2394">
        <v>9</v>
      </c>
      <c r="T2394">
        <v>8</v>
      </c>
      <c r="U2394">
        <v>1</v>
      </c>
    </row>
    <row r="2395" spans="1:21">
      <c r="A2395">
        <v>2006</v>
      </c>
      <c r="B2395">
        <v>3</v>
      </c>
      <c r="C2395">
        <v>1</v>
      </c>
      <c r="D2395">
        <v>11</v>
      </c>
      <c r="E2395">
        <v>4</v>
      </c>
      <c r="F2395">
        <v>6</v>
      </c>
      <c r="G2395">
        <v>8</v>
      </c>
      <c r="O2395">
        <v>2006</v>
      </c>
      <c r="P2395">
        <v>3</v>
      </c>
      <c r="Q2395">
        <v>1</v>
      </c>
      <c r="S2395">
        <v>4</v>
      </c>
      <c r="T2395">
        <v>6</v>
      </c>
      <c r="U2395">
        <v>8</v>
      </c>
    </row>
    <row r="2396" spans="1:21">
      <c r="A2396">
        <v>2006</v>
      </c>
      <c r="B2396">
        <v>3</v>
      </c>
      <c r="C2396">
        <v>2</v>
      </c>
      <c r="D2396">
        <v>3</v>
      </c>
      <c r="E2396">
        <v>4</v>
      </c>
      <c r="F2396">
        <v>6</v>
      </c>
      <c r="G2396">
        <v>8</v>
      </c>
      <c r="O2396">
        <v>2006</v>
      </c>
      <c r="P2396">
        <v>3</v>
      </c>
      <c r="Q2396">
        <v>2</v>
      </c>
      <c r="S2396">
        <v>4</v>
      </c>
      <c r="T2396">
        <v>6</v>
      </c>
      <c r="U2396">
        <v>8</v>
      </c>
    </row>
    <row r="2397" spans="1:21">
      <c r="A2397">
        <v>2006</v>
      </c>
      <c r="B2397">
        <v>3</v>
      </c>
      <c r="C2397">
        <v>3</v>
      </c>
      <c r="D2397">
        <v>9</v>
      </c>
      <c r="E2397">
        <v>4</v>
      </c>
      <c r="F2397">
        <v>6</v>
      </c>
      <c r="G2397">
        <v>8</v>
      </c>
      <c r="O2397">
        <v>2006</v>
      </c>
      <c r="P2397">
        <v>3</v>
      </c>
      <c r="Q2397">
        <v>3</v>
      </c>
      <c r="S2397">
        <v>4</v>
      </c>
      <c r="T2397">
        <v>6</v>
      </c>
      <c r="U2397">
        <v>8</v>
      </c>
    </row>
    <row r="2398" spans="1:21">
      <c r="A2398">
        <v>2006</v>
      </c>
      <c r="B2398">
        <v>3</v>
      </c>
      <c r="C2398">
        <v>4</v>
      </c>
      <c r="D2398">
        <v>9</v>
      </c>
      <c r="E2398">
        <v>4</v>
      </c>
      <c r="F2398">
        <v>6</v>
      </c>
      <c r="G2398">
        <v>8</v>
      </c>
      <c r="O2398">
        <v>2006</v>
      </c>
      <c r="P2398">
        <v>3</v>
      </c>
      <c r="Q2398">
        <v>4</v>
      </c>
      <c r="S2398">
        <v>4</v>
      </c>
      <c r="T2398">
        <v>6</v>
      </c>
      <c r="U2398">
        <v>8</v>
      </c>
    </row>
    <row r="2399" spans="1:21">
      <c r="A2399">
        <v>2006</v>
      </c>
      <c r="B2399">
        <v>3</v>
      </c>
      <c r="C2399">
        <v>5</v>
      </c>
      <c r="D2399">
        <v>9</v>
      </c>
      <c r="E2399">
        <v>4</v>
      </c>
      <c r="F2399">
        <v>6</v>
      </c>
      <c r="G2399">
        <v>8</v>
      </c>
      <c r="O2399">
        <v>2006</v>
      </c>
      <c r="P2399">
        <v>3</v>
      </c>
      <c r="Q2399">
        <v>5</v>
      </c>
      <c r="S2399">
        <v>4</v>
      </c>
      <c r="T2399">
        <v>6</v>
      </c>
      <c r="U2399">
        <v>8</v>
      </c>
    </row>
    <row r="2400" spans="1:21">
      <c r="A2400">
        <v>2006</v>
      </c>
      <c r="B2400">
        <v>3</v>
      </c>
      <c r="C2400">
        <v>6</v>
      </c>
      <c r="D2400">
        <v>9</v>
      </c>
      <c r="E2400">
        <v>7</v>
      </c>
      <c r="F2400">
        <v>6</v>
      </c>
      <c r="G2400">
        <v>8</v>
      </c>
      <c r="O2400">
        <v>2006</v>
      </c>
      <c r="P2400">
        <v>3</v>
      </c>
      <c r="Q2400">
        <v>6</v>
      </c>
      <c r="S2400">
        <v>7</v>
      </c>
      <c r="T2400">
        <v>6</v>
      </c>
      <c r="U2400">
        <v>8</v>
      </c>
    </row>
    <row r="2401" spans="1:21">
      <c r="A2401">
        <v>2006</v>
      </c>
      <c r="B2401">
        <v>3</v>
      </c>
      <c r="C2401">
        <v>7</v>
      </c>
      <c r="D2401">
        <v>9</v>
      </c>
      <c r="E2401">
        <v>7</v>
      </c>
      <c r="F2401">
        <v>6</v>
      </c>
      <c r="G2401">
        <v>8</v>
      </c>
      <c r="O2401">
        <v>2006</v>
      </c>
      <c r="P2401">
        <v>3</v>
      </c>
      <c r="Q2401">
        <v>7</v>
      </c>
      <c r="S2401">
        <v>7</v>
      </c>
      <c r="T2401">
        <v>6</v>
      </c>
      <c r="U2401">
        <v>8</v>
      </c>
    </row>
    <row r="2402" spans="1:21">
      <c r="A2402">
        <v>2006</v>
      </c>
      <c r="B2402">
        <v>3</v>
      </c>
      <c r="C2402">
        <v>8</v>
      </c>
      <c r="D2402">
        <v>9</v>
      </c>
      <c r="E2402">
        <v>4</v>
      </c>
      <c r="F2402">
        <v>6</v>
      </c>
      <c r="G2402">
        <v>8</v>
      </c>
      <c r="O2402">
        <v>2006</v>
      </c>
      <c r="P2402">
        <v>3</v>
      </c>
      <c r="Q2402">
        <v>8</v>
      </c>
      <c r="R2402">
        <v>11</v>
      </c>
      <c r="S2402">
        <v>4</v>
      </c>
      <c r="T2402">
        <v>6</v>
      </c>
      <c r="U2402">
        <v>8</v>
      </c>
    </row>
    <row r="2403" spans="1:21">
      <c r="A2403">
        <v>2006</v>
      </c>
      <c r="B2403">
        <v>3</v>
      </c>
      <c r="C2403">
        <v>9</v>
      </c>
      <c r="D2403">
        <v>9</v>
      </c>
      <c r="E2403">
        <v>4</v>
      </c>
      <c r="F2403">
        <v>7</v>
      </c>
      <c r="G2403">
        <v>8</v>
      </c>
      <c r="O2403">
        <v>2006</v>
      </c>
      <c r="P2403">
        <v>3</v>
      </c>
      <c r="Q2403">
        <v>9</v>
      </c>
      <c r="R2403">
        <v>3</v>
      </c>
      <c r="S2403">
        <v>4</v>
      </c>
      <c r="T2403">
        <v>7</v>
      </c>
      <c r="U2403">
        <v>8</v>
      </c>
    </row>
    <row r="2404" spans="1:21">
      <c r="A2404">
        <v>2006</v>
      </c>
      <c r="B2404">
        <v>3</v>
      </c>
      <c r="C2404">
        <v>10</v>
      </c>
      <c r="D2404">
        <v>6</v>
      </c>
      <c r="E2404">
        <v>7</v>
      </c>
      <c r="F2404">
        <v>7</v>
      </c>
      <c r="G2404">
        <v>8</v>
      </c>
      <c r="O2404">
        <v>2006</v>
      </c>
      <c r="P2404">
        <v>3</v>
      </c>
      <c r="Q2404">
        <v>10</v>
      </c>
      <c r="R2404">
        <v>9</v>
      </c>
      <c r="S2404">
        <v>7</v>
      </c>
      <c r="T2404">
        <v>7</v>
      </c>
      <c r="U2404">
        <v>8</v>
      </c>
    </row>
    <row r="2405" spans="1:21">
      <c r="A2405">
        <v>2006</v>
      </c>
      <c r="B2405">
        <v>3</v>
      </c>
      <c r="C2405">
        <v>11</v>
      </c>
      <c r="D2405">
        <v>6</v>
      </c>
      <c r="E2405">
        <v>7</v>
      </c>
      <c r="F2405">
        <v>7</v>
      </c>
      <c r="G2405">
        <v>8</v>
      </c>
      <c r="O2405">
        <v>2006</v>
      </c>
      <c r="P2405">
        <v>3</v>
      </c>
      <c r="Q2405">
        <v>11</v>
      </c>
      <c r="R2405">
        <v>9</v>
      </c>
      <c r="S2405">
        <v>7</v>
      </c>
      <c r="T2405">
        <v>7</v>
      </c>
      <c r="U2405">
        <v>8</v>
      </c>
    </row>
    <row r="2406" spans="1:21">
      <c r="A2406">
        <v>2006</v>
      </c>
      <c r="B2406">
        <v>3</v>
      </c>
      <c r="C2406">
        <v>12</v>
      </c>
      <c r="D2406">
        <v>6</v>
      </c>
      <c r="E2406">
        <v>7</v>
      </c>
      <c r="F2406">
        <v>7</v>
      </c>
      <c r="G2406">
        <v>7</v>
      </c>
      <c r="O2406">
        <v>2006</v>
      </c>
      <c r="P2406">
        <v>3</v>
      </c>
      <c r="Q2406">
        <v>12</v>
      </c>
      <c r="R2406">
        <v>9</v>
      </c>
      <c r="S2406">
        <v>7</v>
      </c>
      <c r="T2406">
        <v>7</v>
      </c>
      <c r="U2406">
        <v>7</v>
      </c>
    </row>
    <row r="2407" spans="1:21">
      <c r="A2407">
        <v>2006</v>
      </c>
      <c r="B2407">
        <v>3</v>
      </c>
      <c r="C2407">
        <v>13</v>
      </c>
      <c r="D2407">
        <v>3</v>
      </c>
      <c r="E2407">
        <v>1</v>
      </c>
      <c r="F2407">
        <v>7</v>
      </c>
      <c r="G2407">
        <v>7</v>
      </c>
      <c r="O2407">
        <v>2006</v>
      </c>
      <c r="P2407">
        <v>3</v>
      </c>
      <c r="Q2407">
        <v>13</v>
      </c>
      <c r="R2407">
        <v>9</v>
      </c>
      <c r="S2407">
        <v>1</v>
      </c>
      <c r="T2407">
        <v>7</v>
      </c>
      <c r="U2407">
        <v>7</v>
      </c>
    </row>
    <row r="2408" spans="1:21">
      <c r="A2408">
        <v>2006</v>
      </c>
      <c r="B2408">
        <v>3</v>
      </c>
      <c r="C2408">
        <v>14</v>
      </c>
      <c r="D2408">
        <v>3</v>
      </c>
      <c r="E2408">
        <v>8</v>
      </c>
      <c r="F2408">
        <v>5</v>
      </c>
      <c r="G2408">
        <v>7</v>
      </c>
      <c r="O2408">
        <v>2006</v>
      </c>
      <c r="P2408">
        <v>3</v>
      </c>
      <c r="Q2408">
        <v>14</v>
      </c>
      <c r="R2408">
        <v>9</v>
      </c>
      <c r="S2408">
        <v>8</v>
      </c>
      <c r="T2408">
        <v>5</v>
      </c>
      <c r="U2408">
        <v>7</v>
      </c>
    </row>
    <row r="2409" spans="1:21">
      <c r="A2409">
        <v>2006</v>
      </c>
      <c r="B2409">
        <v>3</v>
      </c>
      <c r="C2409">
        <v>15</v>
      </c>
      <c r="D2409">
        <v>3</v>
      </c>
      <c r="E2409">
        <v>1</v>
      </c>
      <c r="F2409">
        <v>5</v>
      </c>
      <c r="G2409">
        <v>7</v>
      </c>
      <c r="O2409">
        <v>2006</v>
      </c>
      <c r="P2409">
        <v>3</v>
      </c>
      <c r="Q2409">
        <v>15</v>
      </c>
      <c r="R2409">
        <v>9</v>
      </c>
      <c r="S2409">
        <v>1</v>
      </c>
      <c r="T2409">
        <v>5</v>
      </c>
      <c r="U2409">
        <v>7</v>
      </c>
    </row>
    <row r="2410" spans="1:21">
      <c r="A2410">
        <v>2006</v>
      </c>
      <c r="B2410">
        <v>3</v>
      </c>
      <c r="C2410">
        <v>16</v>
      </c>
      <c r="D2410">
        <v>6</v>
      </c>
      <c r="E2410">
        <v>1</v>
      </c>
      <c r="F2410">
        <v>5</v>
      </c>
      <c r="G2410">
        <v>7</v>
      </c>
      <c r="O2410">
        <v>2006</v>
      </c>
      <c r="P2410">
        <v>3</v>
      </c>
      <c r="Q2410">
        <v>16</v>
      </c>
      <c r="R2410">
        <v>9</v>
      </c>
      <c r="S2410">
        <v>1</v>
      </c>
      <c r="T2410">
        <v>5</v>
      </c>
      <c r="U2410">
        <v>7</v>
      </c>
    </row>
    <row r="2411" spans="1:21">
      <c r="A2411">
        <v>2006</v>
      </c>
      <c r="B2411">
        <v>3</v>
      </c>
      <c r="C2411">
        <v>17</v>
      </c>
      <c r="D2411">
        <v>8</v>
      </c>
      <c r="E2411">
        <v>1</v>
      </c>
      <c r="F2411">
        <v>5</v>
      </c>
      <c r="G2411">
        <v>7</v>
      </c>
      <c r="O2411">
        <v>2006</v>
      </c>
      <c r="P2411">
        <v>3</v>
      </c>
      <c r="Q2411">
        <v>17</v>
      </c>
      <c r="R2411">
        <v>6</v>
      </c>
      <c r="S2411">
        <v>1</v>
      </c>
      <c r="T2411">
        <v>5</v>
      </c>
      <c r="U2411">
        <v>7</v>
      </c>
    </row>
    <row r="2412" spans="1:21">
      <c r="A2412">
        <v>2006</v>
      </c>
      <c r="B2412">
        <v>3</v>
      </c>
      <c r="C2412">
        <v>18</v>
      </c>
      <c r="D2412">
        <v>1</v>
      </c>
      <c r="E2412">
        <v>1</v>
      </c>
      <c r="F2412">
        <v>5</v>
      </c>
      <c r="G2412">
        <v>7</v>
      </c>
      <c r="O2412">
        <v>2006</v>
      </c>
      <c r="P2412">
        <v>3</v>
      </c>
      <c r="Q2412">
        <v>18</v>
      </c>
      <c r="R2412">
        <v>6</v>
      </c>
      <c r="S2412">
        <v>1</v>
      </c>
      <c r="T2412">
        <v>5</v>
      </c>
      <c r="U2412">
        <v>7</v>
      </c>
    </row>
    <row r="2413" spans="1:21">
      <c r="A2413">
        <v>2006</v>
      </c>
      <c r="B2413">
        <v>3</v>
      </c>
      <c r="C2413">
        <v>19</v>
      </c>
      <c r="D2413">
        <v>8</v>
      </c>
      <c r="E2413">
        <v>1</v>
      </c>
      <c r="F2413">
        <v>5</v>
      </c>
      <c r="G2413">
        <v>4</v>
      </c>
      <c r="O2413">
        <v>2006</v>
      </c>
      <c r="P2413">
        <v>3</v>
      </c>
      <c r="Q2413">
        <v>19</v>
      </c>
      <c r="R2413">
        <v>6</v>
      </c>
      <c r="S2413">
        <v>1</v>
      </c>
      <c r="T2413">
        <v>5</v>
      </c>
      <c r="U2413">
        <v>4</v>
      </c>
    </row>
    <row r="2414" spans="1:21">
      <c r="A2414">
        <v>2006</v>
      </c>
      <c r="B2414">
        <v>3</v>
      </c>
      <c r="C2414">
        <v>20</v>
      </c>
      <c r="D2414">
        <v>8</v>
      </c>
      <c r="E2414">
        <v>1</v>
      </c>
      <c r="F2414">
        <v>5</v>
      </c>
      <c r="G2414">
        <v>4</v>
      </c>
      <c r="O2414">
        <v>2006</v>
      </c>
      <c r="P2414">
        <v>3</v>
      </c>
      <c r="Q2414">
        <v>20</v>
      </c>
      <c r="R2414">
        <v>3</v>
      </c>
      <c r="S2414">
        <v>1</v>
      </c>
      <c r="T2414">
        <v>5</v>
      </c>
      <c r="U2414">
        <v>4</v>
      </c>
    </row>
    <row r="2415" spans="1:21">
      <c r="A2415">
        <v>2006</v>
      </c>
      <c r="B2415">
        <v>3</v>
      </c>
      <c r="C2415">
        <v>21</v>
      </c>
      <c r="D2415">
        <v>9</v>
      </c>
      <c r="E2415">
        <v>7</v>
      </c>
      <c r="F2415">
        <v>5</v>
      </c>
      <c r="G2415">
        <v>4</v>
      </c>
      <c r="O2415">
        <v>2006</v>
      </c>
      <c r="P2415">
        <v>3</v>
      </c>
      <c r="Q2415">
        <v>21</v>
      </c>
      <c r="R2415">
        <v>3</v>
      </c>
      <c r="S2415">
        <v>7</v>
      </c>
      <c r="T2415">
        <v>5</v>
      </c>
      <c r="U2415">
        <v>4</v>
      </c>
    </row>
    <row r="2416" spans="1:21">
      <c r="A2416">
        <v>2006</v>
      </c>
      <c r="B2416">
        <v>3</v>
      </c>
      <c r="C2416">
        <v>22</v>
      </c>
      <c r="D2416">
        <v>9</v>
      </c>
      <c r="E2416">
        <v>1</v>
      </c>
      <c r="F2416">
        <v>5</v>
      </c>
      <c r="G2416">
        <v>4</v>
      </c>
      <c r="O2416">
        <v>2006</v>
      </c>
      <c r="P2416">
        <v>3</v>
      </c>
      <c r="Q2416">
        <v>22</v>
      </c>
      <c r="R2416">
        <v>3</v>
      </c>
      <c r="S2416">
        <v>1</v>
      </c>
      <c r="T2416">
        <v>5</v>
      </c>
      <c r="U2416">
        <v>4</v>
      </c>
    </row>
    <row r="2417" spans="1:21">
      <c r="A2417">
        <v>2006</v>
      </c>
      <c r="B2417">
        <v>3</v>
      </c>
      <c r="C2417">
        <v>23</v>
      </c>
      <c r="D2417">
        <v>9</v>
      </c>
      <c r="E2417">
        <v>3</v>
      </c>
      <c r="F2417">
        <v>5</v>
      </c>
      <c r="G2417">
        <v>4</v>
      </c>
      <c r="O2417">
        <v>2006</v>
      </c>
      <c r="P2417">
        <v>3</v>
      </c>
      <c r="Q2417">
        <v>23</v>
      </c>
      <c r="R2417">
        <v>6</v>
      </c>
      <c r="S2417">
        <v>3</v>
      </c>
      <c r="T2417">
        <v>5</v>
      </c>
      <c r="U2417">
        <v>4</v>
      </c>
    </row>
    <row r="2418" spans="1:21">
      <c r="A2418">
        <v>2006</v>
      </c>
      <c r="B2418">
        <v>3</v>
      </c>
      <c r="C2418">
        <v>24</v>
      </c>
      <c r="D2418">
        <v>11</v>
      </c>
      <c r="E2418">
        <v>2</v>
      </c>
      <c r="F2418">
        <v>5</v>
      </c>
      <c r="G2418">
        <v>4</v>
      </c>
      <c r="O2418">
        <v>2006</v>
      </c>
      <c r="P2418">
        <v>3</v>
      </c>
      <c r="Q2418">
        <v>24</v>
      </c>
      <c r="R2418">
        <v>8</v>
      </c>
      <c r="S2418">
        <v>2</v>
      </c>
      <c r="T2418">
        <v>5</v>
      </c>
      <c r="U2418">
        <v>4</v>
      </c>
    </row>
    <row r="2419" spans="1:21">
      <c r="A2419">
        <v>2006</v>
      </c>
      <c r="B2419">
        <v>3</v>
      </c>
      <c r="C2419">
        <v>25</v>
      </c>
      <c r="D2419">
        <v>3</v>
      </c>
      <c r="E2419">
        <v>3</v>
      </c>
      <c r="F2419">
        <v>7</v>
      </c>
      <c r="G2419">
        <v>4</v>
      </c>
      <c r="O2419">
        <v>2006</v>
      </c>
      <c r="P2419">
        <v>3</v>
      </c>
      <c r="Q2419">
        <v>25</v>
      </c>
      <c r="R2419">
        <v>1</v>
      </c>
      <c r="S2419">
        <v>3</v>
      </c>
      <c r="T2419">
        <v>7</v>
      </c>
      <c r="U2419">
        <v>4</v>
      </c>
    </row>
    <row r="2420" spans="1:21">
      <c r="A2420">
        <v>2006</v>
      </c>
      <c r="B2420">
        <v>3</v>
      </c>
      <c r="C2420">
        <v>26</v>
      </c>
      <c r="D2420">
        <v>9</v>
      </c>
      <c r="E2420">
        <v>7</v>
      </c>
      <c r="F2420">
        <v>7</v>
      </c>
      <c r="G2420">
        <v>4</v>
      </c>
      <c r="O2420">
        <v>2006</v>
      </c>
      <c r="P2420">
        <v>3</v>
      </c>
      <c r="Q2420">
        <v>26</v>
      </c>
      <c r="R2420">
        <v>8</v>
      </c>
      <c r="S2420">
        <v>7</v>
      </c>
      <c r="T2420">
        <v>7</v>
      </c>
      <c r="U2420">
        <v>4</v>
      </c>
    </row>
    <row r="2421" spans="1:21">
      <c r="A2421">
        <v>2006</v>
      </c>
      <c r="B2421">
        <v>3</v>
      </c>
      <c r="C2421">
        <v>27</v>
      </c>
      <c r="D2421">
        <v>9</v>
      </c>
      <c r="E2421">
        <v>3</v>
      </c>
      <c r="F2421">
        <v>7</v>
      </c>
      <c r="G2421">
        <v>4</v>
      </c>
      <c r="O2421">
        <v>2006</v>
      </c>
      <c r="P2421">
        <v>3</v>
      </c>
      <c r="Q2421">
        <v>27</v>
      </c>
      <c r="R2421">
        <v>8</v>
      </c>
      <c r="S2421">
        <v>3</v>
      </c>
      <c r="T2421">
        <v>7</v>
      </c>
      <c r="U2421">
        <v>4</v>
      </c>
    </row>
    <row r="2422" spans="1:21">
      <c r="A2422">
        <v>2006</v>
      </c>
      <c r="B2422">
        <v>3</v>
      </c>
      <c r="C2422">
        <v>28</v>
      </c>
      <c r="D2422">
        <v>6</v>
      </c>
      <c r="E2422">
        <v>8</v>
      </c>
      <c r="F2422">
        <v>5</v>
      </c>
      <c r="G2422">
        <v>4</v>
      </c>
      <c r="O2422">
        <v>2006</v>
      </c>
      <c r="P2422">
        <v>3</v>
      </c>
      <c r="Q2422">
        <v>28</v>
      </c>
      <c r="R2422">
        <v>9</v>
      </c>
      <c r="S2422">
        <v>8</v>
      </c>
      <c r="T2422">
        <v>5</v>
      </c>
      <c r="U2422">
        <v>4</v>
      </c>
    </row>
    <row r="2423" spans="1:21">
      <c r="A2423">
        <v>2006</v>
      </c>
      <c r="B2423">
        <v>3</v>
      </c>
      <c r="C2423">
        <v>29</v>
      </c>
      <c r="D2423">
        <v>6</v>
      </c>
      <c r="E2423">
        <v>1</v>
      </c>
      <c r="F2423">
        <v>9</v>
      </c>
      <c r="G2423">
        <v>4</v>
      </c>
      <c r="O2423">
        <v>2006</v>
      </c>
      <c r="P2423">
        <v>3</v>
      </c>
      <c r="Q2423">
        <v>29</v>
      </c>
      <c r="R2423">
        <v>9</v>
      </c>
      <c r="S2423">
        <v>1</v>
      </c>
      <c r="T2423">
        <v>9</v>
      </c>
      <c r="U2423">
        <v>4</v>
      </c>
    </row>
    <row r="2424" spans="1:21">
      <c r="A2424">
        <v>2006</v>
      </c>
      <c r="B2424">
        <v>3</v>
      </c>
      <c r="C2424">
        <v>30</v>
      </c>
      <c r="D2424">
        <v>6</v>
      </c>
      <c r="E2424">
        <v>1</v>
      </c>
      <c r="F2424">
        <v>9</v>
      </c>
      <c r="G2424">
        <v>4</v>
      </c>
      <c r="O2424">
        <v>2006</v>
      </c>
      <c r="P2424">
        <v>3</v>
      </c>
      <c r="Q2424">
        <v>30</v>
      </c>
      <c r="R2424">
        <v>9</v>
      </c>
      <c r="S2424">
        <v>1</v>
      </c>
      <c r="T2424">
        <v>9</v>
      </c>
      <c r="U2424">
        <v>4</v>
      </c>
    </row>
    <row r="2425" spans="1:21">
      <c r="A2425">
        <v>2006</v>
      </c>
      <c r="B2425">
        <v>3</v>
      </c>
      <c r="C2425">
        <v>31</v>
      </c>
      <c r="D2425">
        <v>1</v>
      </c>
      <c r="E2425">
        <v>1</v>
      </c>
      <c r="F2425">
        <v>9</v>
      </c>
      <c r="G2425">
        <v>4</v>
      </c>
      <c r="O2425">
        <v>2006</v>
      </c>
      <c r="P2425">
        <v>3</v>
      </c>
      <c r="Q2425">
        <v>31</v>
      </c>
      <c r="R2425">
        <v>11</v>
      </c>
      <c r="S2425">
        <v>1</v>
      </c>
      <c r="T2425">
        <v>9</v>
      </c>
      <c r="U2425">
        <v>4</v>
      </c>
    </row>
    <row r="2426" spans="1:21">
      <c r="A2426">
        <v>2006</v>
      </c>
      <c r="B2426">
        <v>4</v>
      </c>
      <c r="C2426">
        <v>1</v>
      </c>
      <c r="D2426">
        <v>8</v>
      </c>
      <c r="E2426">
        <v>1</v>
      </c>
      <c r="F2426">
        <v>9</v>
      </c>
      <c r="G2426">
        <v>6</v>
      </c>
      <c r="O2426">
        <v>2006</v>
      </c>
      <c r="P2426">
        <v>4</v>
      </c>
      <c r="Q2426">
        <v>1</v>
      </c>
      <c r="R2426">
        <v>3</v>
      </c>
      <c r="S2426">
        <v>1</v>
      </c>
      <c r="T2426">
        <v>9</v>
      </c>
      <c r="U2426">
        <v>6</v>
      </c>
    </row>
    <row r="2427" spans="1:21">
      <c r="A2427">
        <v>2006</v>
      </c>
      <c r="B2427">
        <v>4</v>
      </c>
      <c r="C2427">
        <v>2</v>
      </c>
      <c r="D2427">
        <v>1</v>
      </c>
      <c r="E2427">
        <v>1</v>
      </c>
      <c r="F2427">
        <v>9</v>
      </c>
      <c r="G2427">
        <v>6</v>
      </c>
      <c r="O2427">
        <v>2006</v>
      </c>
      <c r="P2427">
        <v>4</v>
      </c>
      <c r="Q2427">
        <v>2</v>
      </c>
      <c r="R2427">
        <v>9</v>
      </c>
      <c r="S2427">
        <v>1</v>
      </c>
      <c r="T2427">
        <v>9</v>
      </c>
      <c r="U2427">
        <v>6</v>
      </c>
    </row>
    <row r="2428" spans="1:21">
      <c r="A2428">
        <v>2006</v>
      </c>
      <c r="B2428">
        <v>4</v>
      </c>
      <c r="C2428">
        <v>3</v>
      </c>
      <c r="D2428">
        <v>5</v>
      </c>
      <c r="E2428">
        <v>1</v>
      </c>
      <c r="F2428">
        <v>9</v>
      </c>
      <c r="G2428">
        <v>6</v>
      </c>
      <c r="O2428">
        <v>2006</v>
      </c>
      <c r="P2428">
        <v>4</v>
      </c>
      <c r="Q2428">
        <v>3</v>
      </c>
      <c r="R2428">
        <v>9</v>
      </c>
      <c r="S2428">
        <v>1</v>
      </c>
      <c r="T2428">
        <v>9</v>
      </c>
      <c r="U2428">
        <v>6</v>
      </c>
    </row>
    <row r="2429" spans="1:21">
      <c r="A2429">
        <v>2006</v>
      </c>
      <c r="B2429">
        <v>4</v>
      </c>
      <c r="C2429">
        <v>4</v>
      </c>
      <c r="D2429">
        <v>5</v>
      </c>
      <c r="E2429">
        <v>3</v>
      </c>
      <c r="F2429">
        <v>9</v>
      </c>
      <c r="G2429">
        <v>6</v>
      </c>
      <c r="O2429">
        <v>2006</v>
      </c>
      <c r="P2429">
        <v>4</v>
      </c>
      <c r="Q2429">
        <v>4</v>
      </c>
      <c r="R2429">
        <v>6</v>
      </c>
      <c r="S2429">
        <v>3</v>
      </c>
      <c r="T2429">
        <v>9</v>
      </c>
      <c r="U2429">
        <v>6</v>
      </c>
    </row>
    <row r="2430" spans="1:21">
      <c r="A2430">
        <v>2006</v>
      </c>
      <c r="B2430">
        <v>4</v>
      </c>
      <c r="C2430">
        <v>5</v>
      </c>
      <c r="D2430">
        <v>11</v>
      </c>
      <c r="E2430">
        <v>3</v>
      </c>
      <c r="F2430">
        <v>9</v>
      </c>
      <c r="G2430">
        <v>6</v>
      </c>
      <c r="O2430">
        <v>2006</v>
      </c>
      <c r="P2430">
        <v>4</v>
      </c>
      <c r="Q2430">
        <v>5</v>
      </c>
      <c r="R2430">
        <v>6</v>
      </c>
      <c r="S2430">
        <v>3</v>
      </c>
      <c r="T2430">
        <v>9</v>
      </c>
      <c r="U2430">
        <v>6</v>
      </c>
    </row>
    <row r="2431" spans="1:21">
      <c r="A2431">
        <v>2006</v>
      </c>
      <c r="B2431">
        <v>4</v>
      </c>
      <c r="C2431">
        <v>6</v>
      </c>
      <c r="D2431">
        <v>11</v>
      </c>
      <c r="E2431">
        <v>1</v>
      </c>
      <c r="F2431">
        <v>9</v>
      </c>
      <c r="G2431">
        <v>6</v>
      </c>
      <c r="O2431">
        <v>2006</v>
      </c>
      <c r="P2431">
        <v>4</v>
      </c>
      <c r="Q2431">
        <v>6</v>
      </c>
      <c r="R2431">
        <v>6</v>
      </c>
      <c r="S2431">
        <v>1</v>
      </c>
      <c r="T2431">
        <v>9</v>
      </c>
      <c r="U2431">
        <v>6</v>
      </c>
    </row>
    <row r="2432" spans="1:21">
      <c r="A2432">
        <v>2006</v>
      </c>
      <c r="B2432">
        <v>4</v>
      </c>
      <c r="C2432">
        <v>7</v>
      </c>
      <c r="D2432">
        <v>11</v>
      </c>
      <c r="E2432">
        <v>1</v>
      </c>
      <c r="F2432">
        <v>9</v>
      </c>
      <c r="G2432">
        <v>6</v>
      </c>
      <c r="O2432">
        <v>2006</v>
      </c>
      <c r="P2432">
        <v>4</v>
      </c>
      <c r="Q2432">
        <v>7</v>
      </c>
      <c r="R2432">
        <v>1</v>
      </c>
      <c r="S2432">
        <v>1</v>
      </c>
      <c r="T2432">
        <v>9</v>
      </c>
      <c r="U2432">
        <v>6</v>
      </c>
    </row>
    <row r="2433" spans="1:21">
      <c r="A2433">
        <v>2006</v>
      </c>
      <c r="B2433">
        <v>4</v>
      </c>
      <c r="C2433">
        <v>8</v>
      </c>
      <c r="D2433">
        <v>11</v>
      </c>
      <c r="E2433">
        <v>7</v>
      </c>
      <c r="F2433">
        <v>5</v>
      </c>
      <c r="G2433">
        <v>6</v>
      </c>
      <c r="O2433">
        <v>2006</v>
      </c>
      <c r="P2433">
        <v>4</v>
      </c>
      <c r="Q2433">
        <v>8</v>
      </c>
      <c r="R2433">
        <v>8</v>
      </c>
      <c r="S2433">
        <v>7</v>
      </c>
      <c r="T2433">
        <v>5</v>
      </c>
      <c r="U2433">
        <v>6</v>
      </c>
    </row>
    <row r="2434" spans="1:21">
      <c r="A2434">
        <v>2006</v>
      </c>
      <c r="B2434">
        <v>4</v>
      </c>
      <c r="C2434">
        <v>9</v>
      </c>
      <c r="D2434">
        <v>9</v>
      </c>
      <c r="E2434">
        <v>3</v>
      </c>
      <c r="F2434">
        <v>7</v>
      </c>
      <c r="G2434">
        <v>6</v>
      </c>
      <c r="O2434">
        <v>2006</v>
      </c>
      <c r="P2434">
        <v>4</v>
      </c>
      <c r="Q2434">
        <v>9</v>
      </c>
      <c r="R2434">
        <v>1</v>
      </c>
      <c r="S2434">
        <v>3</v>
      </c>
      <c r="T2434">
        <v>7</v>
      </c>
      <c r="U2434">
        <v>6</v>
      </c>
    </row>
    <row r="2435" spans="1:21">
      <c r="A2435">
        <v>2006</v>
      </c>
      <c r="B2435">
        <v>4</v>
      </c>
      <c r="C2435">
        <v>10</v>
      </c>
      <c r="D2435">
        <v>9</v>
      </c>
      <c r="E2435">
        <v>3</v>
      </c>
      <c r="F2435">
        <v>7</v>
      </c>
      <c r="G2435">
        <v>6</v>
      </c>
      <c r="O2435">
        <v>2006</v>
      </c>
      <c r="P2435">
        <v>4</v>
      </c>
      <c r="Q2435">
        <v>10</v>
      </c>
      <c r="R2435">
        <v>5</v>
      </c>
      <c r="S2435">
        <v>3</v>
      </c>
      <c r="T2435">
        <v>7</v>
      </c>
      <c r="U2435">
        <v>6</v>
      </c>
    </row>
    <row r="2436" spans="1:21">
      <c r="A2436">
        <v>2006</v>
      </c>
      <c r="B2436">
        <v>4</v>
      </c>
      <c r="C2436">
        <v>11</v>
      </c>
      <c r="D2436">
        <v>9</v>
      </c>
      <c r="E2436">
        <v>3</v>
      </c>
      <c r="F2436">
        <v>5</v>
      </c>
      <c r="G2436">
        <v>6</v>
      </c>
      <c r="O2436">
        <v>2006</v>
      </c>
      <c r="P2436">
        <v>4</v>
      </c>
      <c r="Q2436">
        <v>11</v>
      </c>
      <c r="R2436">
        <v>5</v>
      </c>
      <c r="S2436">
        <v>3</v>
      </c>
      <c r="T2436">
        <v>5</v>
      </c>
      <c r="U2436">
        <v>6</v>
      </c>
    </row>
    <row r="2437" spans="1:21">
      <c r="A2437">
        <v>2006</v>
      </c>
      <c r="B2437">
        <v>4</v>
      </c>
      <c r="C2437">
        <v>12</v>
      </c>
      <c r="D2437">
        <v>6</v>
      </c>
      <c r="E2437">
        <v>3</v>
      </c>
      <c r="F2437">
        <v>5</v>
      </c>
      <c r="G2437">
        <v>9</v>
      </c>
      <c r="O2437">
        <v>2006</v>
      </c>
      <c r="P2437">
        <v>4</v>
      </c>
      <c r="Q2437">
        <v>12</v>
      </c>
      <c r="R2437">
        <v>11</v>
      </c>
      <c r="S2437">
        <v>3</v>
      </c>
      <c r="T2437">
        <v>5</v>
      </c>
      <c r="U2437">
        <v>9</v>
      </c>
    </row>
    <row r="2438" spans="1:21">
      <c r="A2438">
        <v>2006</v>
      </c>
      <c r="B2438">
        <v>4</v>
      </c>
      <c r="C2438">
        <v>13</v>
      </c>
      <c r="D2438">
        <v>8</v>
      </c>
      <c r="E2438">
        <v>1</v>
      </c>
      <c r="F2438">
        <v>5</v>
      </c>
      <c r="G2438">
        <v>9</v>
      </c>
      <c r="O2438">
        <v>2006</v>
      </c>
      <c r="P2438">
        <v>4</v>
      </c>
      <c r="Q2438">
        <v>13</v>
      </c>
      <c r="R2438">
        <v>11</v>
      </c>
      <c r="S2438">
        <v>1</v>
      </c>
      <c r="T2438">
        <v>5</v>
      </c>
      <c r="U2438">
        <v>9</v>
      </c>
    </row>
    <row r="2439" spans="1:21">
      <c r="A2439">
        <v>2006</v>
      </c>
      <c r="B2439">
        <v>4</v>
      </c>
      <c r="C2439">
        <v>14</v>
      </c>
      <c r="D2439">
        <v>3</v>
      </c>
      <c r="E2439">
        <v>8</v>
      </c>
      <c r="F2439">
        <v>5</v>
      </c>
      <c r="G2439">
        <v>9</v>
      </c>
      <c r="O2439">
        <v>2006</v>
      </c>
      <c r="P2439">
        <v>4</v>
      </c>
      <c r="Q2439">
        <v>14</v>
      </c>
      <c r="R2439">
        <v>11</v>
      </c>
      <c r="S2439">
        <v>8</v>
      </c>
      <c r="T2439">
        <v>5</v>
      </c>
      <c r="U2439">
        <v>9</v>
      </c>
    </row>
    <row r="2440" spans="1:21">
      <c r="A2440">
        <v>2006</v>
      </c>
      <c r="B2440">
        <v>4</v>
      </c>
      <c r="C2440">
        <v>15</v>
      </c>
      <c r="D2440">
        <v>3</v>
      </c>
      <c r="E2440">
        <v>8</v>
      </c>
      <c r="F2440">
        <v>5</v>
      </c>
      <c r="G2440">
        <v>9</v>
      </c>
      <c r="O2440">
        <v>2006</v>
      </c>
      <c r="P2440">
        <v>4</v>
      </c>
      <c r="Q2440">
        <v>15</v>
      </c>
      <c r="R2440">
        <v>11</v>
      </c>
      <c r="S2440">
        <v>8</v>
      </c>
      <c r="T2440">
        <v>5</v>
      </c>
      <c r="U2440">
        <v>9</v>
      </c>
    </row>
    <row r="2441" spans="1:21">
      <c r="A2441">
        <v>2006</v>
      </c>
      <c r="B2441">
        <v>4</v>
      </c>
      <c r="C2441">
        <v>16</v>
      </c>
      <c r="D2441">
        <v>9</v>
      </c>
      <c r="E2441">
        <v>6</v>
      </c>
      <c r="F2441">
        <v>3</v>
      </c>
      <c r="G2441">
        <v>6</v>
      </c>
      <c r="O2441">
        <v>2006</v>
      </c>
      <c r="P2441">
        <v>4</v>
      </c>
      <c r="Q2441">
        <v>16</v>
      </c>
      <c r="R2441">
        <v>9</v>
      </c>
      <c r="S2441">
        <v>6</v>
      </c>
      <c r="T2441">
        <v>3</v>
      </c>
      <c r="U2441">
        <v>6</v>
      </c>
    </row>
    <row r="2442" spans="1:21">
      <c r="A2442">
        <v>2006</v>
      </c>
      <c r="B2442">
        <v>4</v>
      </c>
      <c r="C2442">
        <v>17</v>
      </c>
      <c r="D2442">
        <v>7</v>
      </c>
      <c r="E2442">
        <v>6</v>
      </c>
      <c r="F2442">
        <v>2</v>
      </c>
      <c r="G2442">
        <v>6</v>
      </c>
      <c r="O2442">
        <v>2006</v>
      </c>
      <c r="P2442">
        <v>4</v>
      </c>
      <c r="Q2442">
        <v>17</v>
      </c>
      <c r="R2442">
        <v>9</v>
      </c>
      <c r="S2442">
        <v>6</v>
      </c>
      <c r="T2442">
        <v>2</v>
      </c>
      <c r="U2442">
        <v>6</v>
      </c>
    </row>
    <row r="2443" spans="1:21">
      <c r="A2443">
        <v>2006</v>
      </c>
      <c r="B2443">
        <v>4</v>
      </c>
      <c r="C2443">
        <v>18</v>
      </c>
      <c r="D2443">
        <v>7</v>
      </c>
      <c r="E2443">
        <v>6</v>
      </c>
      <c r="F2443">
        <v>5</v>
      </c>
      <c r="G2443">
        <v>6</v>
      </c>
      <c r="O2443">
        <v>2006</v>
      </c>
      <c r="P2443">
        <v>4</v>
      </c>
      <c r="Q2443">
        <v>18</v>
      </c>
      <c r="R2443">
        <v>9</v>
      </c>
      <c r="S2443">
        <v>6</v>
      </c>
      <c r="T2443">
        <v>5</v>
      </c>
      <c r="U2443">
        <v>6</v>
      </c>
    </row>
    <row r="2444" spans="1:21">
      <c r="A2444">
        <v>2006</v>
      </c>
      <c r="B2444">
        <v>4</v>
      </c>
      <c r="C2444">
        <v>19</v>
      </c>
      <c r="D2444">
        <v>7</v>
      </c>
      <c r="E2444">
        <v>6</v>
      </c>
      <c r="F2444">
        <v>9</v>
      </c>
      <c r="G2444">
        <v>6</v>
      </c>
      <c r="O2444">
        <v>2006</v>
      </c>
      <c r="P2444">
        <v>4</v>
      </c>
      <c r="Q2444">
        <v>19</v>
      </c>
      <c r="R2444">
        <v>6</v>
      </c>
      <c r="S2444">
        <v>6</v>
      </c>
      <c r="T2444">
        <v>9</v>
      </c>
      <c r="U2444">
        <v>6</v>
      </c>
    </row>
    <row r="2445" spans="1:21">
      <c r="A2445">
        <v>2006</v>
      </c>
      <c r="B2445">
        <v>4</v>
      </c>
      <c r="C2445">
        <v>20</v>
      </c>
      <c r="D2445">
        <v>10</v>
      </c>
      <c r="E2445">
        <v>6</v>
      </c>
      <c r="F2445">
        <v>2</v>
      </c>
      <c r="G2445">
        <v>3</v>
      </c>
      <c r="O2445">
        <v>2006</v>
      </c>
      <c r="P2445">
        <v>4</v>
      </c>
      <c r="Q2445">
        <v>20</v>
      </c>
      <c r="R2445">
        <v>8</v>
      </c>
      <c r="S2445">
        <v>6</v>
      </c>
      <c r="T2445">
        <v>2</v>
      </c>
      <c r="U2445">
        <v>3</v>
      </c>
    </row>
    <row r="2446" spans="1:21">
      <c r="A2446">
        <v>2006</v>
      </c>
      <c r="B2446">
        <v>4</v>
      </c>
      <c r="C2446">
        <v>21</v>
      </c>
      <c r="D2446">
        <v>10</v>
      </c>
      <c r="E2446">
        <v>8</v>
      </c>
      <c r="F2446">
        <v>9</v>
      </c>
      <c r="G2446">
        <v>3</v>
      </c>
      <c r="O2446">
        <v>2006</v>
      </c>
      <c r="P2446">
        <v>4</v>
      </c>
      <c r="Q2446">
        <v>21</v>
      </c>
      <c r="R2446">
        <v>3</v>
      </c>
      <c r="S2446">
        <v>8</v>
      </c>
      <c r="T2446">
        <v>9</v>
      </c>
      <c r="U2446">
        <v>3</v>
      </c>
    </row>
    <row r="2447" spans="1:21">
      <c r="A2447">
        <v>2006</v>
      </c>
      <c r="B2447">
        <v>4</v>
      </c>
      <c r="C2447">
        <v>22</v>
      </c>
      <c r="D2447">
        <v>10</v>
      </c>
      <c r="E2447">
        <v>8</v>
      </c>
      <c r="F2447">
        <v>9</v>
      </c>
      <c r="G2447">
        <v>3</v>
      </c>
      <c r="O2447">
        <v>2006</v>
      </c>
      <c r="P2447">
        <v>4</v>
      </c>
      <c r="Q2447">
        <v>22</v>
      </c>
      <c r="R2447">
        <v>3</v>
      </c>
      <c r="S2447">
        <v>8</v>
      </c>
      <c r="T2447">
        <v>9</v>
      </c>
      <c r="U2447">
        <v>3</v>
      </c>
    </row>
    <row r="2448" spans="1:21">
      <c r="A2448">
        <v>2006</v>
      </c>
      <c r="B2448">
        <v>4</v>
      </c>
      <c r="C2448">
        <v>23</v>
      </c>
      <c r="D2448">
        <v>4</v>
      </c>
      <c r="E2448">
        <v>8</v>
      </c>
      <c r="F2448">
        <v>2</v>
      </c>
      <c r="G2448">
        <v>3</v>
      </c>
      <c r="O2448">
        <v>2006</v>
      </c>
      <c r="P2448">
        <v>4</v>
      </c>
      <c r="Q2448">
        <v>23</v>
      </c>
      <c r="R2448">
        <v>9</v>
      </c>
      <c r="S2448">
        <v>8</v>
      </c>
      <c r="T2448">
        <v>2</v>
      </c>
      <c r="U2448">
        <v>3</v>
      </c>
    </row>
    <row r="2449" spans="1:21">
      <c r="A2449">
        <v>2006</v>
      </c>
      <c r="B2449">
        <v>4</v>
      </c>
      <c r="C2449">
        <v>24</v>
      </c>
      <c r="D2449">
        <v>4</v>
      </c>
      <c r="E2449">
        <v>6</v>
      </c>
      <c r="F2449">
        <v>4</v>
      </c>
      <c r="G2449">
        <v>3</v>
      </c>
      <c r="O2449">
        <v>2006</v>
      </c>
      <c r="P2449">
        <v>4</v>
      </c>
      <c r="Q2449">
        <v>24</v>
      </c>
      <c r="R2449">
        <v>7</v>
      </c>
      <c r="S2449">
        <v>6</v>
      </c>
      <c r="T2449">
        <v>4</v>
      </c>
      <c r="U2449">
        <v>3</v>
      </c>
    </row>
    <row r="2450" spans="1:21">
      <c r="A2450">
        <v>2006</v>
      </c>
      <c r="B2450">
        <v>4</v>
      </c>
      <c r="C2450">
        <v>25</v>
      </c>
      <c r="D2450">
        <v>1</v>
      </c>
      <c r="E2450">
        <v>5</v>
      </c>
      <c r="F2450">
        <v>4</v>
      </c>
      <c r="G2450">
        <v>3</v>
      </c>
      <c r="O2450">
        <v>2006</v>
      </c>
      <c r="P2450">
        <v>4</v>
      </c>
      <c r="Q2450">
        <v>25</v>
      </c>
      <c r="R2450">
        <v>7</v>
      </c>
      <c r="S2450">
        <v>5</v>
      </c>
      <c r="T2450">
        <v>4</v>
      </c>
      <c r="U2450">
        <v>3</v>
      </c>
    </row>
    <row r="2451" spans="1:21">
      <c r="A2451">
        <v>2006</v>
      </c>
      <c r="B2451">
        <v>4</v>
      </c>
      <c r="C2451">
        <v>26</v>
      </c>
      <c r="D2451">
        <v>1</v>
      </c>
      <c r="E2451">
        <v>6</v>
      </c>
      <c r="F2451">
        <v>4</v>
      </c>
      <c r="G2451">
        <v>3</v>
      </c>
      <c r="O2451">
        <v>2006</v>
      </c>
      <c r="P2451">
        <v>4</v>
      </c>
      <c r="Q2451">
        <v>26</v>
      </c>
      <c r="R2451">
        <v>7</v>
      </c>
      <c r="S2451">
        <v>6</v>
      </c>
      <c r="T2451">
        <v>4</v>
      </c>
      <c r="U2451">
        <v>3</v>
      </c>
    </row>
    <row r="2452" spans="1:21">
      <c r="A2452">
        <v>2006</v>
      </c>
      <c r="B2452">
        <v>4</v>
      </c>
      <c r="C2452">
        <v>27</v>
      </c>
      <c r="D2452">
        <v>1</v>
      </c>
      <c r="E2452">
        <v>6</v>
      </c>
      <c r="F2452">
        <v>4</v>
      </c>
      <c r="G2452">
        <v>3</v>
      </c>
      <c r="O2452">
        <v>2006</v>
      </c>
      <c r="P2452">
        <v>4</v>
      </c>
      <c r="Q2452">
        <v>27</v>
      </c>
      <c r="R2452">
        <v>10</v>
      </c>
      <c r="S2452">
        <v>6</v>
      </c>
      <c r="T2452">
        <v>4</v>
      </c>
      <c r="U2452">
        <v>3</v>
      </c>
    </row>
    <row r="2453" spans="1:21">
      <c r="A2453">
        <v>2006</v>
      </c>
      <c r="B2453">
        <v>4</v>
      </c>
      <c r="C2453">
        <v>28</v>
      </c>
      <c r="D2453">
        <v>4</v>
      </c>
      <c r="E2453">
        <v>6</v>
      </c>
      <c r="F2453">
        <v>4</v>
      </c>
      <c r="G2453">
        <v>2</v>
      </c>
      <c r="O2453">
        <v>2006</v>
      </c>
      <c r="P2453">
        <v>4</v>
      </c>
      <c r="Q2453">
        <v>28</v>
      </c>
      <c r="R2453">
        <v>10</v>
      </c>
      <c r="S2453">
        <v>6</v>
      </c>
      <c r="T2453">
        <v>4</v>
      </c>
      <c r="U2453">
        <v>2</v>
      </c>
    </row>
    <row r="2454" spans="1:21">
      <c r="A2454">
        <v>2006</v>
      </c>
      <c r="B2454">
        <v>4</v>
      </c>
      <c r="C2454">
        <v>29</v>
      </c>
      <c r="D2454">
        <v>4</v>
      </c>
      <c r="E2454">
        <v>6</v>
      </c>
      <c r="F2454">
        <v>9</v>
      </c>
      <c r="G2454">
        <v>2</v>
      </c>
      <c r="O2454">
        <v>2006</v>
      </c>
      <c r="P2454">
        <v>4</v>
      </c>
      <c r="Q2454">
        <v>29</v>
      </c>
      <c r="R2454">
        <v>10</v>
      </c>
      <c r="S2454">
        <v>6</v>
      </c>
      <c r="T2454">
        <v>9</v>
      </c>
      <c r="U2454">
        <v>2</v>
      </c>
    </row>
    <row r="2455" spans="1:21">
      <c r="A2455">
        <v>2006</v>
      </c>
      <c r="B2455">
        <v>4</v>
      </c>
      <c r="C2455">
        <v>30</v>
      </c>
      <c r="D2455">
        <v>7</v>
      </c>
      <c r="E2455">
        <v>8</v>
      </c>
      <c r="F2455">
        <v>9</v>
      </c>
      <c r="G2455">
        <v>3</v>
      </c>
      <c r="O2455">
        <v>2006</v>
      </c>
      <c r="P2455">
        <v>4</v>
      </c>
      <c r="Q2455">
        <v>30</v>
      </c>
      <c r="R2455">
        <v>4</v>
      </c>
      <c r="S2455">
        <v>8</v>
      </c>
      <c r="T2455">
        <v>9</v>
      </c>
      <c r="U2455">
        <v>3</v>
      </c>
    </row>
    <row r="2456" spans="1:21">
      <c r="A2456">
        <v>2006</v>
      </c>
      <c r="B2456">
        <v>5</v>
      </c>
      <c r="C2456">
        <v>1</v>
      </c>
      <c r="D2456">
        <v>4</v>
      </c>
      <c r="E2456">
        <v>6</v>
      </c>
      <c r="F2456">
        <v>9</v>
      </c>
      <c r="G2456">
        <v>3</v>
      </c>
      <c r="O2456">
        <v>2006</v>
      </c>
      <c r="P2456">
        <v>5</v>
      </c>
      <c r="Q2456">
        <v>1</v>
      </c>
      <c r="R2456">
        <v>4</v>
      </c>
      <c r="S2456">
        <v>6</v>
      </c>
      <c r="T2456">
        <v>9</v>
      </c>
      <c r="U2456">
        <v>3</v>
      </c>
    </row>
    <row r="2457" spans="1:21">
      <c r="A2457">
        <v>2006</v>
      </c>
      <c r="B2457">
        <v>5</v>
      </c>
      <c r="C2457">
        <v>2</v>
      </c>
      <c r="D2457">
        <v>5</v>
      </c>
      <c r="E2457">
        <v>6</v>
      </c>
      <c r="F2457">
        <v>2</v>
      </c>
      <c r="G2457">
        <v>3</v>
      </c>
      <c r="O2457">
        <v>2006</v>
      </c>
      <c r="P2457">
        <v>5</v>
      </c>
      <c r="Q2457">
        <v>2</v>
      </c>
      <c r="R2457">
        <v>1</v>
      </c>
      <c r="S2457">
        <v>6</v>
      </c>
      <c r="T2457">
        <v>2</v>
      </c>
      <c r="U2457">
        <v>3</v>
      </c>
    </row>
    <row r="2458" spans="1:21">
      <c r="A2458">
        <v>2006</v>
      </c>
      <c r="B2458">
        <v>5</v>
      </c>
      <c r="C2458">
        <v>3</v>
      </c>
      <c r="D2458">
        <v>5</v>
      </c>
      <c r="E2458">
        <v>6</v>
      </c>
      <c r="F2458">
        <v>2</v>
      </c>
      <c r="G2458">
        <v>3</v>
      </c>
      <c r="O2458">
        <v>2006</v>
      </c>
      <c r="P2458">
        <v>5</v>
      </c>
      <c r="Q2458">
        <v>3</v>
      </c>
      <c r="R2458">
        <v>1</v>
      </c>
      <c r="S2458">
        <v>6</v>
      </c>
      <c r="T2458">
        <v>2</v>
      </c>
      <c r="U2458">
        <v>3</v>
      </c>
    </row>
    <row r="2459" spans="1:21">
      <c r="A2459">
        <v>2006</v>
      </c>
      <c r="B2459">
        <v>5</v>
      </c>
      <c r="C2459">
        <v>4</v>
      </c>
      <c r="D2459">
        <v>1</v>
      </c>
      <c r="E2459">
        <v>6</v>
      </c>
      <c r="F2459">
        <v>2</v>
      </c>
      <c r="G2459">
        <v>3</v>
      </c>
      <c r="O2459">
        <v>2006</v>
      </c>
      <c r="P2459">
        <v>5</v>
      </c>
      <c r="Q2459">
        <v>4</v>
      </c>
      <c r="R2459">
        <v>1</v>
      </c>
      <c r="S2459">
        <v>6</v>
      </c>
      <c r="T2459">
        <v>2</v>
      </c>
      <c r="U2459">
        <v>3</v>
      </c>
    </row>
    <row r="2460" spans="1:21">
      <c r="A2460">
        <v>2006</v>
      </c>
      <c r="B2460">
        <v>5</v>
      </c>
      <c r="C2460">
        <v>5</v>
      </c>
      <c r="D2460">
        <v>3</v>
      </c>
      <c r="E2460">
        <v>8</v>
      </c>
      <c r="F2460">
        <v>9</v>
      </c>
      <c r="G2460">
        <v>3</v>
      </c>
      <c r="O2460">
        <v>2006</v>
      </c>
      <c r="P2460">
        <v>5</v>
      </c>
      <c r="Q2460">
        <v>5</v>
      </c>
      <c r="R2460">
        <v>4</v>
      </c>
      <c r="S2460">
        <v>8</v>
      </c>
      <c r="T2460">
        <v>9</v>
      </c>
      <c r="U2460">
        <v>3</v>
      </c>
    </row>
    <row r="2461" spans="1:21">
      <c r="A2461">
        <v>2006</v>
      </c>
      <c r="B2461">
        <v>5</v>
      </c>
      <c r="C2461">
        <v>6</v>
      </c>
      <c r="D2461">
        <v>3</v>
      </c>
      <c r="E2461">
        <v>8</v>
      </c>
      <c r="F2461">
        <v>9</v>
      </c>
      <c r="G2461">
        <v>2</v>
      </c>
      <c r="O2461">
        <v>2006</v>
      </c>
      <c r="P2461">
        <v>5</v>
      </c>
      <c r="Q2461">
        <v>6</v>
      </c>
      <c r="R2461">
        <v>4</v>
      </c>
      <c r="S2461">
        <v>8</v>
      </c>
      <c r="T2461">
        <v>9</v>
      </c>
      <c r="U2461">
        <v>2</v>
      </c>
    </row>
    <row r="2462" spans="1:21">
      <c r="A2462">
        <v>2006</v>
      </c>
      <c r="B2462">
        <v>5</v>
      </c>
      <c r="C2462">
        <v>7</v>
      </c>
      <c r="D2462">
        <v>3</v>
      </c>
      <c r="E2462">
        <v>8</v>
      </c>
      <c r="F2462">
        <v>9</v>
      </c>
      <c r="G2462">
        <v>2</v>
      </c>
      <c r="O2462">
        <v>2006</v>
      </c>
      <c r="P2462">
        <v>5</v>
      </c>
      <c r="Q2462">
        <v>7</v>
      </c>
      <c r="R2462">
        <v>7</v>
      </c>
      <c r="S2462">
        <v>8</v>
      </c>
      <c r="T2462">
        <v>9</v>
      </c>
      <c r="U2462">
        <v>2</v>
      </c>
    </row>
    <row r="2463" spans="1:21">
      <c r="A2463">
        <v>2006</v>
      </c>
      <c r="B2463">
        <v>5</v>
      </c>
      <c r="C2463">
        <v>8</v>
      </c>
      <c r="D2463">
        <v>4</v>
      </c>
      <c r="E2463">
        <v>6</v>
      </c>
      <c r="F2463">
        <v>4</v>
      </c>
      <c r="G2463">
        <v>2</v>
      </c>
      <c r="O2463">
        <v>2006</v>
      </c>
      <c r="P2463">
        <v>5</v>
      </c>
      <c r="Q2463">
        <v>8</v>
      </c>
      <c r="R2463">
        <v>4</v>
      </c>
      <c r="S2463">
        <v>6</v>
      </c>
      <c r="T2463">
        <v>4</v>
      </c>
      <c r="U2463">
        <v>2</v>
      </c>
    </row>
    <row r="2464" spans="1:21">
      <c r="A2464">
        <v>2006</v>
      </c>
      <c r="B2464">
        <v>5</v>
      </c>
      <c r="C2464">
        <v>9</v>
      </c>
      <c r="D2464">
        <v>4</v>
      </c>
      <c r="E2464">
        <v>5</v>
      </c>
      <c r="F2464">
        <v>4</v>
      </c>
      <c r="G2464">
        <v>2</v>
      </c>
      <c r="O2464">
        <v>2006</v>
      </c>
      <c r="P2464">
        <v>5</v>
      </c>
      <c r="Q2464">
        <v>9</v>
      </c>
      <c r="R2464">
        <v>5</v>
      </c>
      <c r="S2464">
        <v>5</v>
      </c>
      <c r="T2464">
        <v>4</v>
      </c>
      <c r="U2464">
        <v>2</v>
      </c>
    </row>
    <row r="2465" spans="1:21">
      <c r="A2465">
        <v>2006</v>
      </c>
      <c r="B2465">
        <v>5</v>
      </c>
      <c r="C2465">
        <v>10</v>
      </c>
      <c r="D2465">
        <v>7</v>
      </c>
      <c r="E2465">
        <v>6</v>
      </c>
      <c r="F2465">
        <v>4</v>
      </c>
      <c r="G2465">
        <v>2</v>
      </c>
      <c r="O2465">
        <v>2006</v>
      </c>
      <c r="P2465">
        <v>5</v>
      </c>
      <c r="Q2465">
        <v>10</v>
      </c>
      <c r="R2465">
        <v>5</v>
      </c>
      <c r="S2465">
        <v>6</v>
      </c>
      <c r="T2465">
        <v>4</v>
      </c>
      <c r="U2465">
        <v>2</v>
      </c>
    </row>
    <row r="2466" spans="1:21">
      <c r="A2466">
        <v>2006</v>
      </c>
      <c r="B2466">
        <v>5</v>
      </c>
      <c r="C2466">
        <v>11</v>
      </c>
      <c r="D2466">
        <v>7</v>
      </c>
      <c r="E2466">
        <v>5</v>
      </c>
      <c r="F2466">
        <v>4</v>
      </c>
      <c r="G2466">
        <v>2</v>
      </c>
      <c r="O2466">
        <v>2006</v>
      </c>
      <c r="P2466">
        <v>5</v>
      </c>
      <c r="Q2466">
        <v>11</v>
      </c>
      <c r="R2466">
        <v>1</v>
      </c>
      <c r="S2466">
        <v>5</v>
      </c>
      <c r="T2466">
        <v>4</v>
      </c>
      <c r="U2466">
        <v>2</v>
      </c>
    </row>
    <row r="2467" spans="1:21">
      <c r="A2467">
        <v>2006</v>
      </c>
      <c r="B2467">
        <v>5</v>
      </c>
      <c r="C2467">
        <v>12</v>
      </c>
      <c r="D2467">
        <v>7</v>
      </c>
      <c r="E2467">
        <v>5</v>
      </c>
      <c r="F2467">
        <v>2</v>
      </c>
      <c r="G2467">
        <v>2</v>
      </c>
      <c r="O2467">
        <v>2006</v>
      </c>
      <c r="P2467">
        <v>5</v>
      </c>
      <c r="Q2467">
        <v>12</v>
      </c>
      <c r="R2467">
        <v>3</v>
      </c>
      <c r="S2467">
        <v>5</v>
      </c>
      <c r="T2467">
        <v>2</v>
      </c>
      <c r="U2467">
        <v>2</v>
      </c>
    </row>
    <row r="2468" spans="1:21">
      <c r="A2468">
        <v>2006</v>
      </c>
      <c r="B2468">
        <v>5</v>
      </c>
      <c r="C2468">
        <v>13</v>
      </c>
      <c r="D2468">
        <v>7</v>
      </c>
      <c r="E2468">
        <v>5</v>
      </c>
      <c r="F2468">
        <v>1</v>
      </c>
      <c r="G2468">
        <v>2</v>
      </c>
      <c r="O2468">
        <v>2006</v>
      </c>
      <c r="P2468">
        <v>5</v>
      </c>
      <c r="Q2468">
        <v>13</v>
      </c>
      <c r="R2468">
        <v>3</v>
      </c>
      <c r="S2468">
        <v>5</v>
      </c>
      <c r="T2468">
        <v>1</v>
      </c>
      <c r="U2468">
        <v>2</v>
      </c>
    </row>
    <row r="2469" spans="1:21">
      <c r="A2469">
        <v>2006</v>
      </c>
      <c r="B2469">
        <v>5</v>
      </c>
      <c r="C2469">
        <v>14</v>
      </c>
      <c r="D2469">
        <v>2</v>
      </c>
      <c r="E2469">
        <v>5</v>
      </c>
      <c r="F2469">
        <v>1</v>
      </c>
      <c r="G2469">
        <v>2</v>
      </c>
      <c r="O2469">
        <v>2006</v>
      </c>
      <c r="P2469">
        <v>5</v>
      </c>
      <c r="Q2469">
        <v>14</v>
      </c>
      <c r="R2469">
        <v>3</v>
      </c>
      <c r="S2469">
        <v>5</v>
      </c>
      <c r="T2469">
        <v>1</v>
      </c>
      <c r="U2469">
        <v>2</v>
      </c>
    </row>
    <row r="2470" spans="1:21">
      <c r="A2470">
        <v>2006</v>
      </c>
      <c r="B2470">
        <v>5</v>
      </c>
      <c r="C2470">
        <v>15</v>
      </c>
      <c r="D2470">
        <v>5</v>
      </c>
      <c r="E2470">
        <v>5</v>
      </c>
      <c r="F2470">
        <v>1</v>
      </c>
      <c r="G2470">
        <v>2</v>
      </c>
      <c r="O2470">
        <v>2006</v>
      </c>
      <c r="P2470">
        <v>5</v>
      </c>
      <c r="Q2470">
        <v>15</v>
      </c>
      <c r="R2470">
        <v>4</v>
      </c>
      <c r="S2470">
        <v>5</v>
      </c>
      <c r="T2470">
        <v>1</v>
      </c>
      <c r="U2470">
        <v>2</v>
      </c>
    </row>
    <row r="2471" spans="1:21">
      <c r="A2471">
        <v>2006</v>
      </c>
      <c r="B2471">
        <v>5</v>
      </c>
      <c r="C2471">
        <v>16</v>
      </c>
      <c r="D2471">
        <v>5</v>
      </c>
      <c r="E2471">
        <v>5</v>
      </c>
      <c r="F2471">
        <v>1</v>
      </c>
      <c r="G2471">
        <v>2</v>
      </c>
      <c r="O2471">
        <v>2006</v>
      </c>
      <c r="P2471">
        <v>5</v>
      </c>
      <c r="Q2471">
        <v>16</v>
      </c>
      <c r="R2471">
        <v>4</v>
      </c>
      <c r="S2471">
        <v>5</v>
      </c>
      <c r="T2471">
        <v>1</v>
      </c>
      <c r="U2471">
        <v>2</v>
      </c>
    </row>
    <row r="2472" spans="1:21">
      <c r="A2472">
        <v>2006</v>
      </c>
      <c r="B2472">
        <v>5</v>
      </c>
      <c r="C2472">
        <v>17</v>
      </c>
      <c r="D2472">
        <v>5</v>
      </c>
      <c r="E2472">
        <v>5</v>
      </c>
      <c r="F2472">
        <v>4</v>
      </c>
      <c r="G2472">
        <v>2</v>
      </c>
      <c r="O2472">
        <v>2006</v>
      </c>
      <c r="P2472">
        <v>5</v>
      </c>
      <c r="Q2472">
        <v>17</v>
      </c>
      <c r="R2472">
        <v>7</v>
      </c>
      <c r="S2472">
        <v>5</v>
      </c>
      <c r="T2472">
        <v>4</v>
      </c>
      <c r="U2472">
        <v>2</v>
      </c>
    </row>
    <row r="2473" spans="1:21">
      <c r="A2473">
        <v>2006</v>
      </c>
      <c r="B2473">
        <v>5</v>
      </c>
      <c r="C2473">
        <v>18</v>
      </c>
      <c r="D2473">
        <v>2</v>
      </c>
      <c r="E2473">
        <v>5</v>
      </c>
      <c r="F2473">
        <v>8</v>
      </c>
      <c r="G2473">
        <v>2</v>
      </c>
      <c r="O2473">
        <v>2006</v>
      </c>
      <c r="P2473">
        <v>5</v>
      </c>
      <c r="Q2473">
        <v>18</v>
      </c>
      <c r="R2473">
        <v>7</v>
      </c>
      <c r="S2473">
        <v>5</v>
      </c>
      <c r="T2473">
        <v>8</v>
      </c>
      <c r="U2473">
        <v>2</v>
      </c>
    </row>
    <row r="2474" spans="1:21">
      <c r="A2474">
        <v>2006</v>
      </c>
      <c r="B2474">
        <v>5</v>
      </c>
      <c r="C2474">
        <v>19</v>
      </c>
      <c r="D2474">
        <v>2</v>
      </c>
      <c r="E2474">
        <v>5</v>
      </c>
      <c r="F2474">
        <v>4</v>
      </c>
      <c r="G2474">
        <v>2</v>
      </c>
      <c r="O2474">
        <v>2006</v>
      </c>
      <c r="P2474">
        <v>5</v>
      </c>
      <c r="Q2474">
        <v>19</v>
      </c>
      <c r="R2474">
        <v>7</v>
      </c>
      <c r="S2474">
        <v>5</v>
      </c>
      <c r="T2474">
        <v>4</v>
      </c>
      <c r="U2474">
        <v>2</v>
      </c>
    </row>
    <row r="2475" spans="1:21">
      <c r="A2475">
        <v>2006</v>
      </c>
      <c r="B2475">
        <v>5</v>
      </c>
      <c r="C2475">
        <v>20</v>
      </c>
      <c r="D2475">
        <v>6</v>
      </c>
      <c r="E2475">
        <v>5</v>
      </c>
      <c r="F2475">
        <v>4</v>
      </c>
      <c r="G2475">
        <v>2</v>
      </c>
      <c r="O2475">
        <v>2006</v>
      </c>
      <c r="P2475">
        <v>5</v>
      </c>
      <c r="Q2475">
        <v>20</v>
      </c>
      <c r="R2475">
        <v>7</v>
      </c>
      <c r="S2475">
        <v>5</v>
      </c>
      <c r="T2475">
        <v>4</v>
      </c>
      <c r="U2475">
        <v>2</v>
      </c>
    </row>
    <row r="2476" spans="1:21">
      <c r="A2476">
        <v>2006</v>
      </c>
      <c r="B2476">
        <v>5</v>
      </c>
      <c r="C2476">
        <v>21</v>
      </c>
      <c r="D2476">
        <v>2</v>
      </c>
      <c r="E2476">
        <v>5</v>
      </c>
      <c r="F2476">
        <v>4</v>
      </c>
      <c r="G2476">
        <v>2</v>
      </c>
      <c r="O2476">
        <v>2006</v>
      </c>
      <c r="P2476">
        <v>5</v>
      </c>
      <c r="Q2476">
        <v>21</v>
      </c>
      <c r="R2476">
        <v>2</v>
      </c>
      <c r="S2476">
        <v>5</v>
      </c>
      <c r="T2476">
        <v>4</v>
      </c>
      <c r="U2476">
        <v>2</v>
      </c>
    </row>
    <row r="2477" spans="1:21">
      <c r="A2477">
        <v>2006</v>
      </c>
      <c r="B2477">
        <v>5</v>
      </c>
      <c r="C2477">
        <v>22</v>
      </c>
      <c r="D2477">
        <v>2</v>
      </c>
      <c r="E2477">
        <v>5</v>
      </c>
      <c r="F2477">
        <v>4</v>
      </c>
      <c r="G2477">
        <v>2</v>
      </c>
      <c r="O2477">
        <v>2006</v>
      </c>
      <c r="P2477">
        <v>5</v>
      </c>
      <c r="Q2477">
        <v>22</v>
      </c>
      <c r="R2477">
        <v>5</v>
      </c>
      <c r="S2477">
        <v>5</v>
      </c>
      <c r="T2477">
        <v>4</v>
      </c>
      <c r="U2477">
        <v>2</v>
      </c>
    </row>
    <row r="2478" spans="1:21">
      <c r="A2478">
        <v>2006</v>
      </c>
      <c r="B2478">
        <v>5</v>
      </c>
      <c r="C2478">
        <v>23</v>
      </c>
      <c r="D2478">
        <v>2</v>
      </c>
      <c r="E2478">
        <v>9</v>
      </c>
      <c r="F2478">
        <v>8</v>
      </c>
      <c r="G2478">
        <v>1</v>
      </c>
      <c r="O2478">
        <v>2006</v>
      </c>
      <c r="P2478">
        <v>5</v>
      </c>
      <c r="Q2478">
        <v>23</v>
      </c>
      <c r="R2478">
        <v>5</v>
      </c>
      <c r="S2478">
        <v>9</v>
      </c>
      <c r="T2478">
        <v>8</v>
      </c>
      <c r="U2478">
        <v>1</v>
      </c>
    </row>
    <row r="2479" spans="1:21">
      <c r="A2479">
        <v>2006</v>
      </c>
      <c r="B2479">
        <v>5</v>
      </c>
      <c r="C2479">
        <v>24</v>
      </c>
      <c r="D2479">
        <v>2</v>
      </c>
      <c r="E2479">
        <v>9</v>
      </c>
      <c r="F2479">
        <v>8</v>
      </c>
      <c r="G2479">
        <v>1</v>
      </c>
      <c r="O2479">
        <v>2006</v>
      </c>
      <c r="P2479">
        <v>5</v>
      </c>
      <c r="Q2479">
        <v>24</v>
      </c>
      <c r="R2479">
        <v>5</v>
      </c>
      <c r="S2479">
        <v>9</v>
      </c>
      <c r="T2479">
        <v>8</v>
      </c>
      <c r="U2479">
        <v>1</v>
      </c>
    </row>
    <row r="2480" spans="1:21">
      <c r="A2480">
        <v>2006</v>
      </c>
      <c r="B2480">
        <v>5</v>
      </c>
      <c r="C2480">
        <v>25</v>
      </c>
      <c r="D2480">
        <v>2</v>
      </c>
      <c r="E2480">
        <v>9</v>
      </c>
      <c r="F2480">
        <v>8</v>
      </c>
      <c r="G2480">
        <v>1</v>
      </c>
      <c r="O2480">
        <v>2006</v>
      </c>
      <c r="P2480">
        <v>5</v>
      </c>
      <c r="Q2480">
        <v>25</v>
      </c>
      <c r="R2480">
        <v>2</v>
      </c>
      <c r="S2480">
        <v>9</v>
      </c>
      <c r="T2480">
        <v>8</v>
      </c>
      <c r="U2480">
        <v>1</v>
      </c>
    </row>
    <row r="2481" spans="1:21">
      <c r="A2481">
        <v>2006</v>
      </c>
      <c r="B2481">
        <v>5</v>
      </c>
      <c r="C2481">
        <v>26</v>
      </c>
      <c r="D2481">
        <v>2</v>
      </c>
      <c r="E2481">
        <v>9</v>
      </c>
      <c r="F2481">
        <v>8</v>
      </c>
      <c r="G2481">
        <v>1</v>
      </c>
      <c r="O2481">
        <v>2006</v>
      </c>
      <c r="P2481">
        <v>5</v>
      </c>
      <c r="Q2481">
        <v>26</v>
      </c>
      <c r="R2481">
        <v>2</v>
      </c>
      <c r="S2481">
        <v>9</v>
      </c>
      <c r="T2481">
        <v>8</v>
      </c>
      <c r="U2481">
        <v>1</v>
      </c>
    </row>
    <row r="2482" spans="1:21">
      <c r="A2482">
        <v>2006</v>
      </c>
      <c r="B2482">
        <v>5</v>
      </c>
      <c r="C2482">
        <v>27</v>
      </c>
      <c r="D2482">
        <v>2</v>
      </c>
      <c r="E2482">
        <v>9</v>
      </c>
      <c r="F2482">
        <v>8</v>
      </c>
      <c r="G2482">
        <v>5</v>
      </c>
      <c r="O2482">
        <v>2006</v>
      </c>
      <c r="P2482">
        <v>5</v>
      </c>
      <c r="Q2482">
        <v>27</v>
      </c>
      <c r="R2482">
        <v>6</v>
      </c>
      <c r="S2482">
        <v>9</v>
      </c>
      <c r="T2482">
        <v>8</v>
      </c>
      <c r="U2482">
        <v>5</v>
      </c>
    </row>
    <row r="2483" spans="1:21">
      <c r="A2483">
        <v>2006</v>
      </c>
      <c r="B2483">
        <v>5</v>
      </c>
      <c r="C2483">
        <v>28</v>
      </c>
      <c r="D2483">
        <v>2</v>
      </c>
      <c r="E2483">
        <v>9</v>
      </c>
      <c r="F2483">
        <v>8</v>
      </c>
      <c r="G2483">
        <v>5</v>
      </c>
      <c r="O2483">
        <v>2006</v>
      </c>
      <c r="P2483">
        <v>5</v>
      </c>
      <c r="Q2483">
        <v>28</v>
      </c>
      <c r="R2483">
        <v>2</v>
      </c>
      <c r="S2483">
        <v>9</v>
      </c>
      <c r="T2483">
        <v>8</v>
      </c>
      <c r="U2483">
        <v>5</v>
      </c>
    </row>
    <row r="2484" spans="1:21">
      <c r="A2484">
        <v>2006</v>
      </c>
      <c r="B2484">
        <v>5</v>
      </c>
      <c r="C2484">
        <v>29</v>
      </c>
      <c r="D2484">
        <v>2</v>
      </c>
      <c r="E2484">
        <v>9</v>
      </c>
      <c r="F2484">
        <v>8</v>
      </c>
      <c r="G2484">
        <v>5</v>
      </c>
      <c r="O2484">
        <v>2006</v>
      </c>
      <c r="P2484">
        <v>5</v>
      </c>
      <c r="Q2484">
        <v>29</v>
      </c>
      <c r="R2484">
        <v>2</v>
      </c>
      <c r="S2484">
        <v>9</v>
      </c>
      <c r="T2484">
        <v>8</v>
      </c>
      <c r="U2484">
        <v>5</v>
      </c>
    </row>
    <row r="2485" spans="1:21">
      <c r="A2485">
        <v>2006</v>
      </c>
      <c r="B2485">
        <v>5</v>
      </c>
      <c r="C2485">
        <v>30</v>
      </c>
      <c r="D2485">
        <v>2</v>
      </c>
      <c r="E2485">
        <v>9</v>
      </c>
      <c r="F2485">
        <v>8</v>
      </c>
      <c r="G2485">
        <v>5</v>
      </c>
      <c r="O2485">
        <v>2006</v>
      </c>
      <c r="P2485">
        <v>5</v>
      </c>
      <c r="Q2485">
        <v>30</v>
      </c>
      <c r="R2485">
        <v>2</v>
      </c>
      <c r="S2485">
        <v>9</v>
      </c>
      <c r="T2485">
        <v>8</v>
      </c>
      <c r="U2485">
        <v>5</v>
      </c>
    </row>
    <row r="2486" spans="1:21">
      <c r="A2486">
        <v>2006</v>
      </c>
      <c r="B2486">
        <v>5</v>
      </c>
      <c r="C2486">
        <v>31</v>
      </c>
      <c r="D2486">
        <v>2</v>
      </c>
      <c r="E2486">
        <v>9</v>
      </c>
      <c r="F2486">
        <v>8</v>
      </c>
      <c r="G2486">
        <v>5</v>
      </c>
      <c r="O2486">
        <v>2006</v>
      </c>
      <c r="P2486">
        <v>5</v>
      </c>
      <c r="Q2486">
        <v>31</v>
      </c>
      <c r="R2486">
        <v>2</v>
      </c>
      <c r="S2486">
        <v>9</v>
      </c>
      <c r="T2486">
        <v>8</v>
      </c>
      <c r="U2486">
        <v>5</v>
      </c>
    </row>
    <row r="2487" spans="1:21">
      <c r="A2487">
        <v>2007</v>
      </c>
      <c r="B2487">
        <v>3</v>
      </c>
      <c r="C2487">
        <v>1</v>
      </c>
      <c r="D2487">
        <v>6</v>
      </c>
      <c r="E2487">
        <v>4</v>
      </c>
      <c r="F2487">
        <v>6</v>
      </c>
      <c r="G2487">
        <v>7</v>
      </c>
      <c r="O2487">
        <v>2007</v>
      </c>
      <c r="P2487">
        <v>3</v>
      </c>
      <c r="Q2487">
        <v>1</v>
      </c>
      <c r="S2487">
        <v>4</v>
      </c>
      <c r="T2487">
        <v>6</v>
      </c>
      <c r="U2487">
        <v>7</v>
      </c>
    </row>
    <row r="2488" spans="1:21">
      <c r="A2488">
        <v>2007</v>
      </c>
      <c r="B2488">
        <v>3</v>
      </c>
      <c r="C2488">
        <v>2</v>
      </c>
      <c r="D2488">
        <v>6</v>
      </c>
      <c r="E2488">
        <v>4</v>
      </c>
      <c r="F2488">
        <v>6</v>
      </c>
      <c r="G2488">
        <v>7</v>
      </c>
      <c r="O2488">
        <v>2007</v>
      </c>
      <c r="P2488">
        <v>3</v>
      </c>
      <c r="Q2488">
        <v>2</v>
      </c>
      <c r="S2488">
        <v>4</v>
      </c>
      <c r="T2488">
        <v>6</v>
      </c>
      <c r="U2488">
        <v>7</v>
      </c>
    </row>
    <row r="2489" spans="1:21">
      <c r="A2489">
        <v>2007</v>
      </c>
      <c r="B2489">
        <v>3</v>
      </c>
      <c r="C2489">
        <v>3</v>
      </c>
      <c r="D2489">
        <v>6</v>
      </c>
      <c r="E2489">
        <v>4</v>
      </c>
      <c r="F2489">
        <v>6</v>
      </c>
      <c r="G2489">
        <v>7</v>
      </c>
      <c r="O2489">
        <v>2007</v>
      </c>
      <c r="P2489">
        <v>3</v>
      </c>
      <c r="Q2489">
        <v>3</v>
      </c>
      <c r="S2489">
        <v>4</v>
      </c>
      <c r="T2489">
        <v>6</v>
      </c>
      <c r="U2489">
        <v>7</v>
      </c>
    </row>
    <row r="2490" spans="1:21">
      <c r="A2490">
        <v>2007</v>
      </c>
      <c r="B2490">
        <v>3</v>
      </c>
      <c r="C2490">
        <v>4</v>
      </c>
      <c r="D2490">
        <v>6</v>
      </c>
      <c r="E2490">
        <v>4</v>
      </c>
      <c r="F2490">
        <v>6</v>
      </c>
      <c r="G2490">
        <v>7</v>
      </c>
      <c r="O2490">
        <v>2007</v>
      </c>
      <c r="P2490">
        <v>3</v>
      </c>
      <c r="Q2490">
        <v>4</v>
      </c>
      <c r="S2490">
        <v>4</v>
      </c>
      <c r="T2490">
        <v>6</v>
      </c>
      <c r="U2490">
        <v>7</v>
      </c>
    </row>
    <row r="2491" spans="1:21">
      <c r="A2491">
        <v>2007</v>
      </c>
      <c r="B2491">
        <v>3</v>
      </c>
      <c r="C2491">
        <v>5</v>
      </c>
      <c r="D2491">
        <v>6</v>
      </c>
      <c r="E2491">
        <v>4</v>
      </c>
      <c r="F2491">
        <v>6</v>
      </c>
      <c r="G2491">
        <v>7</v>
      </c>
      <c r="O2491">
        <v>2007</v>
      </c>
      <c r="P2491">
        <v>3</v>
      </c>
      <c r="Q2491">
        <v>5</v>
      </c>
      <c r="S2491">
        <v>4</v>
      </c>
      <c r="T2491">
        <v>6</v>
      </c>
      <c r="U2491">
        <v>7</v>
      </c>
    </row>
    <row r="2492" spans="1:21">
      <c r="A2492">
        <v>2007</v>
      </c>
      <c r="B2492">
        <v>3</v>
      </c>
      <c r="C2492">
        <v>6</v>
      </c>
      <c r="D2492">
        <v>8</v>
      </c>
      <c r="E2492">
        <v>4</v>
      </c>
      <c r="F2492">
        <v>6</v>
      </c>
      <c r="G2492">
        <v>4</v>
      </c>
      <c r="O2492">
        <v>2007</v>
      </c>
      <c r="P2492">
        <v>3</v>
      </c>
      <c r="Q2492">
        <v>6</v>
      </c>
      <c r="S2492">
        <v>4</v>
      </c>
      <c r="T2492">
        <v>6</v>
      </c>
      <c r="U2492">
        <v>4</v>
      </c>
    </row>
    <row r="2493" spans="1:21">
      <c r="A2493">
        <v>2007</v>
      </c>
      <c r="B2493">
        <v>3</v>
      </c>
      <c r="C2493">
        <v>7</v>
      </c>
      <c r="D2493">
        <v>6</v>
      </c>
      <c r="E2493">
        <v>2</v>
      </c>
      <c r="F2493">
        <v>6</v>
      </c>
      <c r="G2493">
        <v>4</v>
      </c>
      <c r="O2493">
        <v>2007</v>
      </c>
      <c r="P2493">
        <v>3</v>
      </c>
      <c r="Q2493">
        <v>7</v>
      </c>
      <c r="S2493">
        <v>2</v>
      </c>
      <c r="T2493">
        <v>6</v>
      </c>
      <c r="U2493">
        <v>4</v>
      </c>
    </row>
    <row r="2494" spans="1:21">
      <c r="A2494">
        <v>2007</v>
      </c>
      <c r="B2494">
        <v>3</v>
      </c>
      <c r="C2494">
        <v>8</v>
      </c>
      <c r="D2494">
        <v>8</v>
      </c>
      <c r="E2494">
        <v>3</v>
      </c>
      <c r="F2494">
        <v>5</v>
      </c>
      <c r="G2494">
        <v>4</v>
      </c>
      <c r="O2494">
        <v>2007</v>
      </c>
      <c r="P2494">
        <v>3</v>
      </c>
      <c r="Q2494">
        <v>8</v>
      </c>
      <c r="R2494">
        <v>6</v>
      </c>
      <c r="S2494">
        <v>3</v>
      </c>
      <c r="T2494">
        <v>5</v>
      </c>
      <c r="U2494">
        <v>4</v>
      </c>
    </row>
    <row r="2495" spans="1:21">
      <c r="A2495">
        <v>2007</v>
      </c>
      <c r="B2495">
        <v>3</v>
      </c>
      <c r="C2495">
        <v>9</v>
      </c>
      <c r="D2495">
        <v>9</v>
      </c>
      <c r="E2495">
        <v>3</v>
      </c>
      <c r="F2495">
        <v>5</v>
      </c>
      <c r="G2495">
        <v>4</v>
      </c>
      <c r="O2495">
        <v>2007</v>
      </c>
      <c r="P2495">
        <v>3</v>
      </c>
      <c r="Q2495">
        <v>9</v>
      </c>
      <c r="R2495">
        <v>6</v>
      </c>
      <c r="S2495">
        <v>3</v>
      </c>
      <c r="T2495">
        <v>5</v>
      </c>
      <c r="U2495">
        <v>4</v>
      </c>
    </row>
    <row r="2496" spans="1:21">
      <c r="A2496">
        <v>2007</v>
      </c>
      <c r="B2496">
        <v>3</v>
      </c>
      <c r="C2496">
        <v>10</v>
      </c>
      <c r="D2496">
        <v>9</v>
      </c>
      <c r="E2496">
        <v>3</v>
      </c>
      <c r="F2496">
        <v>5</v>
      </c>
      <c r="G2496">
        <v>4</v>
      </c>
      <c r="O2496">
        <v>2007</v>
      </c>
      <c r="P2496">
        <v>3</v>
      </c>
      <c r="Q2496">
        <v>10</v>
      </c>
      <c r="R2496">
        <v>6</v>
      </c>
      <c r="S2496">
        <v>3</v>
      </c>
      <c r="T2496">
        <v>5</v>
      </c>
      <c r="U2496">
        <v>4</v>
      </c>
    </row>
    <row r="2497" spans="1:21">
      <c r="A2497">
        <v>2007</v>
      </c>
      <c r="B2497">
        <v>3</v>
      </c>
      <c r="C2497">
        <v>11</v>
      </c>
      <c r="D2497">
        <v>9</v>
      </c>
      <c r="E2497">
        <v>3</v>
      </c>
      <c r="F2497">
        <v>5</v>
      </c>
      <c r="G2497">
        <v>4</v>
      </c>
      <c r="O2497">
        <v>2007</v>
      </c>
      <c r="P2497">
        <v>3</v>
      </c>
      <c r="Q2497">
        <v>11</v>
      </c>
      <c r="R2497">
        <v>6</v>
      </c>
      <c r="S2497">
        <v>3</v>
      </c>
      <c r="T2497">
        <v>5</v>
      </c>
      <c r="U2497">
        <v>4</v>
      </c>
    </row>
    <row r="2498" spans="1:21">
      <c r="A2498">
        <v>2007</v>
      </c>
      <c r="B2498">
        <v>3</v>
      </c>
      <c r="C2498">
        <v>12</v>
      </c>
      <c r="D2498">
        <v>6</v>
      </c>
      <c r="E2498">
        <v>8</v>
      </c>
      <c r="F2498">
        <v>5</v>
      </c>
      <c r="G2498">
        <v>4</v>
      </c>
      <c r="O2498">
        <v>2007</v>
      </c>
      <c r="P2498">
        <v>3</v>
      </c>
      <c r="Q2498">
        <v>12</v>
      </c>
      <c r="R2498">
        <v>6</v>
      </c>
      <c r="S2498">
        <v>8</v>
      </c>
      <c r="T2498">
        <v>5</v>
      </c>
      <c r="U2498">
        <v>4</v>
      </c>
    </row>
    <row r="2499" spans="1:21">
      <c r="A2499">
        <v>2007</v>
      </c>
      <c r="B2499">
        <v>3</v>
      </c>
      <c r="C2499">
        <v>13</v>
      </c>
      <c r="D2499">
        <v>6</v>
      </c>
      <c r="E2499">
        <v>3</v>
      </c>
      <c r="F2499">
        <v>3</v>
      </c>
      <c r="G2499">
        <v>4</v>
      </c>
      <c r="O2499">
        <v>2007</v>
      </c>
      <c r="P2499">
        <v>3</v>
      </c>
      <c r="Q2499">
        <v>13</v>
      </c>
      <c r="R2499">
        <v>8</v>
      </c>
      <c r="S2499">
        <v>3</v>
      </c>
      <c r="T2499">
        <v>3</v>
      </c>
      <c r="U2499">
        <v>4</v>
      </c>
    </row>
    <row r="2500" spans="1:21">
      <c r="A2500">
        <v>2007</v>
      </c>
      <c r="B2500">
        <v>3</v>
      </c>
      <c r="C2500">
        <v>14</v>
      </c>
      <c r="D2500">
        <v>6</v>
      </c>
      <c r="E2500">
        <v>2</v>
      </c>
      <c r="F2500">
        <v>6</v>
      </c>
      <c r="G2500">
        <v>4</v>
      </c>
      <c r="O2500">
        <v>2007</v>
      </c>
      <c r="P2500">
        <v>3</v>
      </c>
      <c r="Q2500">
        <v>14</v>
      </c>
      <c r="R2500">
        <v>6</v>
      </c>
      <c r="S2500">
        <v>2</v>
      </c>
      <c r="T2500">
        <v>6</v>
      </c>
      <c r="U2500">
        <v>4</v>
      </c>
    </row>
    <row r="2501" spans="1:21">
      <c r="A2501">
        <v>2007</v>
      </c>
      <c r="B2501">
        <v>3</v>
      </c>
      <c r="C2501">
        <v>15</v>
      </c>
      <c r="D2501">
        <v>8</v>
      </c>
      <c r="E2501">
        <v>4</v>
      </c>
      <c r="F2501">
        <v>6</v>
      </c>
      <c r="G2501">
        <v>4</v>
      </c>
      <c r="O2501">
        <v>2007</v>
      </c>
      <c r="P2501">
        <v>3</v>
      </c>
      <c r="Q2501">
        <v>15</v>
      </c>
      <c r="R2501">
        <v>8</v>
      </c>
      <c r="S2501">
        <v>4</v>
      </c>
      <c r="T2501">
        <v>6</v>
      </c>
      <c r="U2501">
        <v>4</v>
      </c>
    </row>
    <row r="2502" spans="1:21">
      <c r="A2502">
        <v>2007</v>
      </c>
      <c r="B2502">
        <v>3</v>
      </c>
      <c r="C2502">
        <v>16</v>
      </c>
      <c r="D2502">
        <v>9</v>
      </c>
      <c r="E2502">
        <v>7</v>
      </c>
      <c r="F2502">
        <v>6</v>
      </c>
      <c r="G2502">
        <v>4</v>
      </c>
      <c r="O2502">
        <v>2007</v>
      </c>
      <c r="P2502">
        <v>3</v>
      </c>
      <c r="Q2502">
        <v>16</v>
      </c>
      <c r="R2502">
        <v>9</v>
      </c>
      <c r="S2502">
        <v>7</v>
      </c>
      <c r="T2502">
        <v>6</v>
      </c>
      <c r="U2502">
        <v>4</v>
      </c>
    </row>
    <row r="2503" spans="1:21">
      <c r="A2503">
        <v>2007</v>
      </c>
      <c r="B2503">
        <v>3</v>
      </c>
      <c r="C2503">
        <v>17</v>
      </c>
      <c r="D2503">
        <v>9</v>
      </c>
      <c r="E2503">
        <v>7</v>
      </c>
      <c r="F2503">
        <v>7</v>
      </c>
      <c r="G2503">
        <v>4</v>
      </c>
      <c r="O2503">
        <v>2007</v>
      </c>
      <c r="P2503">
        <v>3</v>
      </c>
      <c r="Q2503">
        <v>17</v>
      </c>
      <c r="R2503">
        <v>9</v>
      </c>
      <c r="S2503">
        <v>7</v>
      </c>
      <c r="T2503">
        <v>7</v>
      </c>
      <c r="U2503">
        <v>4</v>
      </c>
    </row>
    <row r="2504" spans="1:21">
      <c r="A2504">
        <v>2007</v>
      </c>
      <c r="B2504">
        <v>3</v>
      </c>
      <c r="C2504">
        <v>18</v>
      </c>
      <c r="D2504">
        <v>9</v>
      </c>
      <c r="E2504">
        <v>7</v>
      </c>
      <c r="F2504">
        <v>7</v>
      </c>
      <c r="G2504">
        <v>4</v>
      </c>
      <c r="O2504">
        <v>2007</v>
      </c>
      <c r="P2504">
        <v>3</v>
      </c>
      <c r="Q2504">
        <v>18</v>
      </c>
      <c r="R2504">
        <v>9</v>
      </c>
      <c r="S2504">
        <v>7</v>
      </c>
      <c r="T2504">
        <v>7</v>
      </c>
      <c r="U2504">
        <v>4</v>
      </c>
    </row>
    <row r="2505" spans="1:21">
      <c r="A2505">
        <v>2007</v>
      </c>
      <c r="B2505">
        <v>3</v>
      </c>
      <c r="C2505">
        <v>19</v>
      </c>
      <c r="D2505">
        <v>11</v>
      </c>
      <c r="E2505">
        <v>1</v>
      </c>
      <c r="F2505">
        <v>7</v>
      </c>
      <c r="G2505">
        <v>4</v>
      </c>
      <c r="O2505">
        <v>2007</v>
      </c>
      <c r="P2505">
        <v>3</v>
      </c>
      <c r="Q2505">
        <v>19</v>
      </c>
      <c r="R2505">
        <v>6</v>
      </c>
      <c r="S2505">
        <v>1</v>
      </c>
      <c r="T2505">
        <v>7</v>
      </c>
      <c r="U2505">
        <v>4</v>
      </c>
    </row>
    <row r="2506" spans="1:21">
      <c r="A2506">
        <v>2007</v>
      </c>
      <c r="B2506">
        <v>3</v>
      </c>
      <c r="C2506">
        <v>20</v>
      </c>
      <c r="D2506">
        <v>1</v>
      </c>
      <c r="E2506">
        <v>7</v>
      </c>
      <c r="F2506">
        <v>7</v>
      </c>
      <c r="G2506">
        <v>4</v>
      </c>
      <c r="O2506">
        <v>2007</v>
      </c>
      <c r="P2506">
        <v>3</v>
      </c>
      <c r="Q2506">
        <v>20</v>
      </c>
      <c r="R2506">
        <v>6</v>
      </c>
      <c r="S2506">
        <v>7</v>
      </c>
      <c r="T2506">
        <v>7</v>
      </c>
      <c r="U2506">
        <v>4</v>
      </c>
    </row>
    <row r="2507" spans="1:21">
      <c r="A2507">
        <v>2007</v>
      </c>
      <c r="B2507">
        <v>3</v>
      </c>
      <c r="C2507">
        <v>21</v>
      </c>
      <c r="D2507">
        <v>6</v>
      </c>
      <c r="E2507">
        <v>7</v>
      </c>
      <c r="F2507">
        <v>7</v>
      </c>
      <c r="G2507">
        <v>4</v>
      </c>
      <c r="O2507">
        <v>2007</v>
      </c>
      <c r="P2507">
        <v>3</v>
      </c>
      <c r="Q2507">
        <v>21</v>
      </c>
      <c r="R2507">
        <v>6</v>
      </c>
      <c r="S2507">
        <v>7</v>
      </c>
      <c r="T2507">
        <v>7</v>
      </c>
      <c r="U2507">
        <v>4</v>
      </c>
    </row>
    <row r="2508" spans="1:21">
      <c r="A2508">
        <v>2007</v>
      </c>
      <c r="B2508">
        <v>3</v>
      </c>
      <c r="C2508">
        <v>22</v>
      </c>
      <c r="D2508">
        <v>6</v>
      </c>
      <c r="E2508">
        <v>3</v>
      </c>
      <c r="F2508">
        <v>7</v>
      </c>
      <c r="G2508">
        <v>4</v>
      </c>
      <c r="O2508">
        <v>2007</v>
      </c>
      <c r="P2508">
        <v>3</v>
      </c>
      <c r="Q2508">
        <v>22</v>
      </c>
      <c r="R2508">
        <v>8</v>
      </c>
      <c r="S2508">
        <v>3</v>
      </c>
      <c r="T2508">
        <v>7</v>
      </c>
      <c r="U2508">
        <v>4</v>
      </c>
    </row>
    <row r="2509" spans="1:21">
      <c r="A2509">
        <v>2007</v>
      </c>
      <c r="B2509">
        <v>3</v>
      </c>
      <c r="C2509">
        <v>23</v>
      </c>
      <c r="D2509">
        <v>6</v>
      </c>
      <c r="E2509">
        <v>3</v>
      </c>
      <c r="F2509">
        <v>7</v>
      </c>
      <c r="G2509">
        <v>4</v>
      </c>
      <c r="O2509">
        <v>2007</v>
      </c>
      <c r="P2509">
        <v>3</v>
      </c>
      <c r="Q2509">
        <v>23</v>
      </c>
      <c r="R2509">
        <v>9</v>
      </c>
      <c r="S2509">
        <v>3</v>
      </c>
      <c r="T2509">
        <v>7</v>
      </c>
      <c r="U2509">
        <v>4</v>
      </c>
    </row>
    <row r="2510" spans="1:21">
      <c r="A2510">
        <v>2007</v>
      </c>
      <c r="B2510">
        <v>3</v>
      </c>
      <c r="C2510">
        <v>24</v>
      </c>
      <c r="D2510">
        <v>6</v>
      </c>
      <c r="E2510">
        <v>3</v>
      </c>
      <c r="F2510">
        <v>7</v>
      </c>
      <c r="G2510">
        <v>4</v>
      </c>
      <c r="O2510">
        <v>2007</v>
      </c>
      <c r="P2510">
        <v>3</v>
      </c>
      <c r="Q2510">
        <v>24</v>
      </c>
      <c r="R2510">
        <v>9</v>
      </c>
      <c r="S2510">
        <v>3</v>
      </c>
      <c r="T2510">
        <v>7</v>
      </c>
      <c r="U2510">
        <v>4</v>
      </c>
    </row>
    <row r="2511" spans="1:21">
      <c r="A2511">
        <v>2007</v>
      </c>
      <c r="B2511">
        <v>3</v>
      </c>
      <c r="C2511">
        <v>25</v>
      </c>
      <c r="D2511">
        <v>6</v>
      </c>
      <c r="E2511">
        <v>3</v>
      </c>
      <c r="F2511">
        <v>7</v>
      </c>
      <c r="G2511">
        <v>4</v>
      </c>
      <c r="O2511">
        <v>2007</v>
      </c>
      <c r="P2511">
        <v>3</v>
      </c>
      <c r="Q2511">
        <v>25</v>
      </c>
      <c r="R2511">
        <v>9</v>
      </c>
      <c r="S2511">
        <v>3</v>
      </c>
      <c r="T2511">
        <v>7</v>
      </c>
      <c r="U2511">
        <v>4</v>
      </c>
    </row>
    <row r="2512" spans="1:21">
      <c r="A2512">
        <v>2007</v>
      </c>
      <c r="B2512">
        <v>3</v>
      </c>
      <c r="C2512">
        <v>26</v>
      </c>
      <c r="D2512">
        <v>6</v>
      </c>
      <c r="E2512">
        <v>8</v>
      </c>
      <c r="F2512">
        <v>7</v>
      </c>
      <c r="G2512">
        <v>9</v>
      </c>
      <c r="O2512">
        <v>2007</v>
      </c>
      <c r="P2512">
        <v>3</v>
      </c>
      <c r="Q2512">
        <v>26</v>
      </c>
      <c r="R2512">
        <v>11</v>
      </c>
      <c r="S2512">
        <v>8</v>
      </c>
      <c r="T2512">
        <v>7</v>
      </c>
      <c r="U2512">
        <v>9</v>
      </c>
    </row>
    <row r="2513" spans="1:21">
      <c r="A2513">
        <v>2007</v>
      </c>
      <c r="B2513">
        <v>3</v>
      </c>
      <c r="C2513">
        <v>27</v>
      </c>
      <c r="D2513">
        <v>3</v>
      </c>
      <c r="E2513">
        <v>8</v>
      </c>
      <c r="F2513">
        <v>9</v>
      </c>
      <c r="G2513">
        <v>9</v>
      </c>
      <c r="O2513">
        <v>2007</v>
      </c>
      <c r="P2513">
        <v>3</v>
      </c>
      <c r="Q2513">
        <v>27</v>
      </c>
      <c r="R2513">
        <v>1</v>
      </c>
      <c r="S2513">
        <v>8</v>
      </c>
      <c r="T2513">
        <v>9</v>
      </c>
      <c r="U2513">
        <v>9</v>
      </c>
    </row>
    <row r="2514" spans="1:21">
      <c r="A2514">
        <v>2007</v>
      </c>
      <c r="B2514">
        <v>3</v>
      </c>
      <c r="C2514">
        <v>28</v>
      </c>
      <c r="D2514">
        <v>3</v>
      </c>
      <c r="E2514">
        <v>1</v>
      </c>
      <c r="F2514">
        <v>9</v>
      </c>
      <c r="G2514">
        <v>9</v>
      </c>
      <c r="O2514">
        <v>2007</v>
      </c>
      <c r="P2514">
        <v>3</v>
      </c>
      <c r="Q2514">
        <v>28</v>
      </c>
      <c r="R2514">
        <v>6</v>
      </c>
      <c r="S2514">
        <v>1</v>
      </c>
      <c r="T2514">
        <v>9</v>
      </c>
      <c r="U2514">
        <v>9</v>
      </c>
    </row>
    <row r="2515" spans="1:21">
      <c r="A2515">
        <v>2007</v>
      </c>
      <c r="B2515">
        <v>3</v>
      </c>
      <c r="C2515">
        <v>29</v>
      </c>
      <c r="D2515">
        <v>6</v>
      </c>
      <c r="E2515">
        <v>1</v>
      </c>
      <c r="F2515">
        <v>9</v>
      </c>
      <c r="G2515">
        <v>9</v>
      </c>
      <c r="O2515">
        <v>2007</v>
      </c>
      <c r="P2515">
        <v>3</v>
      </c>
      <c r="Q2515">
        <v>29</v>
      </c>
      <c r="R2515">
        <v>6</v>
      </c>
      <c r="S2515">
        <v>1</v>
      </c>
      <c r="T2515">
        <v>9</v>
      </c>
      <c r="U2515">
        <v>9</v>
      </c>
    </row>
    <row r="2516" spans="1:21">
      <c r="A2516">
        <v>2007</v>
      </c>
      <c r="B2516">
        <v>3</v>
      </c>
      <c r="C2516">
        <v>30</v>
      </c>
      <c r="D2516">
        <v>6</v>
      </c>
      <c r="E2516">
        <v>1</v>
      </c>
      <c r="F2516">
        <v>9</v>
      </c>
      <c r="G2516">
        <v>9</v>
      </c>
      <c r="O2516">
        <v>2007</v>
      </c>
      <c r="P2516">
        <v>3</v>
      </c>
      <c r="Q2516">
        <v>30</v>
      </c>
      <c r="R2516">
        <v>6</v>
      </c>
      <c r="S2516">
        <v>1</v>
      </c>
      <c r="T2516">
        <v>9</v>
      </c>
      <c r="U2516">
        <v>9</v>
      </c>
    </row>
    <row r="2517" spans="1:21">
      <c r="A2517">
        <v>2007</v>
      </c>
      <c r="B2517">
        <v>3</v>
      </c>
      <c r="C2517">
        <v>31</v>
      </c>
      <c r="D2517">
        <v>6</v>
      </c>
      <c r="E2517">
        <v>1</v>
      </c>
      <c r="F2517">
        <v>9</v>
      </c>
      <c r="G2517">
        <v>9</v>
      </c>
      <c r="O2517">
        <v>2007</v>
      </c>
      <c r="P2517">
        <v>3</v>
      </c>
      <c r="Q2517">
        <v>31</v>
      </c>
      <c r="R2517">
        <v>6</v>
      </c>
      <c r="S2517">
        <v>1</v>
      </c>
      <c r="T2517">
        <v>9</v>
      </c>
      <c r="U2517">
        <v>9</v>
      </c>
    </row>
    <row r="2518" spans="1:21">
      <c r="A2518">
        <v>2007</v>
      </c>
      <c r="B2518">
        <v>4</v>
      </c>
      <c r="C2518">
        <v>1</v>
      </c>
      <c r="D2518">
        <v>6</v>
      </c>
      <c r="E2518">
        <v>3</v>
      </c>
      <c r="F2518">
        <v>7</v>
      </c>
      <c r="G2518">
        <v>9</v>
      </c>
      <c r="O2518">
        <v>2007</v>
      </c>
      <c r="P2518">
        <v>4</v>
      </c>
      <c r="Q2518">
        <v>1</v>
      </c>
      <c r="R2518">
        <v>6</v>
      </c>
      <c r="S2518">
        <v>3</v>
      </c>
      <c r="T2518">
        <v>7</v>
      </c>
      <c r="U2518">
        <v>9</v>
      </c>
    </row>
    <row r="2519" spans="1:21">
      <c r="A2519">
        <v>2007</v>
      </c>
      <c r="B2519">
        <v>4</v>
      </c>
      <c r="C2519">
        <v>2</v>
      </c>
      <c r="D2519">
        <v>6</v>
      </c>
      <c r="E2519">
        <v>8</v>
      </c>
      <c r="F2519">
        <v>5</v>
      </c>
      <c r="G2519">
        <v>9</v>
      </c>
      <c r="O2519">
        <v>2007</v>
      </c>
      <c r="P2519">
        <v>4</v>
      </c>
      <c r="Q2519">
        <v>2</v>
      </c>
      <c r="R2519">
        <v>6</v>
      </c>
      <c r="S2519">
        <v>8</v>
      </c>
      <c r="T2519">
        <v>5</v>
      </c>
      <c r="U2519">
        <v>9</v>
      </c>
    </row>
    <row r="2520" spans="1:21">
      <c r="A2520">
        <v>2007</v>
      </c>
      <c r="B2520">
        <v>4</v>
      </c>
      <c r="C2520">
        <v>3</v>
      </c>
      <c r="D2520">
        <v>6</v>
      </c>
      <c r="E2520">
        <v>1</v>
      </c>
      <c r="F2520">
        <v>3</v>
      </c>
      <c r="G2520">
        <v>9</v>
      </c>
      <c r="O2520">
        <v>2007</v>
      </c>
      <c r="P2520">
        <v>4</v>
      </c>
      <c r="Q2520">
        <v>3</v>
      </c>
      <c r="R2520">
        <v>3</v>
      </c>
      <c r="S2520">
        <v>1</v>
      </c>
      <c r="T2520">
        <v>3</v>
      </c>
      <c r="U2520">
        <v>9</v>
      </c>
    </row>
    <row r="2521" spans="1:21">
      <c r="A2521">
        <v>2007</v>
      </c>
      <c r="B2521">
        <v>4</v>
      </c>
      <c r="C2521">
        <v>4</v>
      </c>
      <c r="D2521">
        <v>6</v>
      </c>
      <c r="E2521">
        <v>1</v>
      </c>
      <c r="F2521">
        <v>5</v>
      </c>
      <c r="G2521">
        <v>9</v>
      </c>
      <c r="O2521">
        <v>2007</v>
      </c>
      <c r="P2521">
        <v>4</v>
      </c>
      <c r="Q2521">
        <v>4</v>
      </c>
      <c r="R2521">
        <v>3</v>
      </c>
      <c r="S2521">
        <v>1</v>
      </c>
      <c r="T2521">
        <v>5</v>
      </c>
      <c r="U2521">
        <v>9</v>
      </c>
    </row>
    <row r="2522" spans="1:21">
      <c r="A2522">
        <v>2007</v>
      </c>
      <c r="B2522">
        <v>4</v>
      </c>
      <c r="C2522">
        <v>5</v>
      </c>
      <c r="D2522">
        <v>6</v>
      </c>
      <c r="E2522">
        <v>1</v>
      </c>
      <c r="F2522">
        <v>7</v>
      </c>
      <c r="G2522">
        <v>9</v>
      </c>
      <c r="O2522">
        <v>2007</v>
      </c>
      <c r="P2522">
        <v>4</v>
      </c>
      <c r="Q2522">
        <v>5</v>
      </c>
      <c r="R2522">
        <v>6</v>
      </c>
      <c r="S2522">
        <v>1</v>
      </c>
      <c r="T2522">
        <v>7</v>
      </c>
      <c r="U2522">
        <v>9</v>
      </c>
    </row>
    <row r="2523" spans="1:21">
      <c r="A2523">
        <v>2007</v>
      </c>
      <c r="B2523">
        <v>4</v>
      </c>
      <c r="C2523">
        <v>6</v>
      </c>
      <c r="D2523">
        <v>6</v>
      </c>
      <c r="E2523">
        <v>8</v>
      </c>
      <c r="F2523">
        <v>9</v>
      </c>
      <c r="G2523">
        <v>9</v>
      </c>
      <c r="O2523">
        <v>2007</v>
      </c>
      <c r="P2523">
        <v>4</v>
      </c>
      <c r="Q2523">
        <v>6</v>
      </c>
      <c r="R2523">
        <v>6</v>
      </c>
      <c r="S2523">
        <v>8</v>
      </c>
      <c r="T2523">
        <v>9</v>
      </c>
      <c r="U2523">
        <v>9</v>
      </c>
    </row>
    <row r="2524" spans="1:21">
      <c r="A2524">
        <v>2007</v>
      </c>
      <c r="B2524">
        <v>4</v>
      </c>
      <c r="C2524">
        <v>7</v>
      </c>
      <c r="D2524">
        <v>6</v>
      </c>
      <c r="E2524">
        <v>8</v>
      </c>
      <c r="F2524">
        <v>9</v>
      </c>
      <c r="G2524">
        <v>9</v>
      </c>
      <c r="O2524">
        <v>2007</v>
      </c>
      <c r="P2524">
        <v>4</v>
      </c>
      <c r="Q2524">
        <v>7</v>
      </c>
      <c r="R2524">
        <v>6</v>
      </c>
      <c r="S2524">
        <v>8</v>
      </c>
      <c r="T2524">
        <v>9</v>
      </c>
      <c r="U2524">
        <v>9</v>
      </c>
    </row>
    <row r="2525" spans="1:21">
      <c r="A2525">
        <v>2007</v>
      </c>
      <c r="B2525">
        <v>4</v>
      </c>
      <c r="C2525">
        <v>8</v>
      </c>
      <c r="D2525">
        <v>8</v>
      </c>
      <c r="E2525">
        <v>8</v>
      </c>
      <c r="F2525">
        <v>9</v>
      </c>
      <c r="G2525">
        <v>9</v>
      </c>
      <c r="O2525">
        <v>2007</v>
      </c>
      <c r="P2525">
        <v>4</v>
      </c>
      <c r="Q2525">
        <v>8</v>
      </c>
      <c r="R2525">
        <v>6</v>
      </c>
      <c r="S2525">
        <v>8</v>
      </c>
      <c r="T2525">
        <v>9</v>
      </c>
      <c r="U2525">
        <v>9</v>
      </c>
    </row>
    <row r="2526" spans="1:21">
      <c r="A2526">
        <v>2007</v>
      </c>
      <c r="B2526">
        <v>4</v>
      </c>
      <c r="C2526">
        <v>9</v>
      </c>
      <c r="D2526">
        <v>8</v>
      </c>
      <c r="E2526">
        <v>6</v>
      </c>
      <c r="F2526">
        <v>9</v>
      </c>
      <c r="G2526">
        <v>9</v>
      </c>
      <c r="O2526">
        <v>2007</v>
      </c>
      <c r="P2526">
        <v>4</v>
      </c>
      <c r="Q2526">
        <v>9</v>
      </c>
      <c r="R2526">
        <v>6</v>
      </c>
      <c r="S2526">
        <v>6</v>
      </c>
      <c r="T2526">
        <v>9</v>
      </c>
      <c r="U2526">
        <v>9</v>
      </c>
    </row>
    <row r="2527" spans="1:21">
      <c r="A2527">
        <v>2007</v>
      </c>
      <c r="B2527">
        <v>4</v>
      </c>
      <c r="C2527">
        <v>10</v>
      </c>
      <c r="D2527">
        <v>9</v>
      </c>
      <c r="E2527">
        <v>6</v>
      </c>
      <c r="F2527">
        <v>9</v>
      </c>
      <c r="G2527">
        <v>9</v>
      </c>
      <c r="O2527">
        <v>2007</v>
      </c>
      <c r="P2527">
        <v>4</v>
      </c>
      <c r="Q2527">
        <v>10</v>
      </c>
      <c r="R2527">
        <v>6</v>
      </c>
      <c r="S2527">
        <v>6</v>
      </c>
      <c r="T2527">
        <v>9</v>
      </c>
      <c r="U2527">
        <v>9</v>
      </c>
    </row>
    <row r="2528" spans="1:21">
      <c r="A2528">
        <v>2007</v>
      </c>
      <c r="B2528">
        <v>4</v>
      </c>
      <c r="C2528">
        <v>11</v>
      </c>
      <c r="D2528">
        <v>8</v>
      </c>
      <c r="E2528">
        <v>6</v>
      </c>
      <c r="F2528">
        <v>9</v>
      </c>
      <c r="G2528">
        <v>9</v>
      </c>
      <c r="O2528">
        <v>2007</v>
      </c>
      <c r="P2528">
        <v>4</v>
      </c>
      <c r="Q2528">
        <v>11</v>
      </c>
      <c r="R2528">
        <v>6</v>
      </c>
      <c r="S2528">
        <v>6</v>
      </c>
      <c r="T2528">
        <v>9</v>
      </c>
      <c r="U2528">
        <v>9</v>
      </c>
    </row>
    <row r="2529" spans="1:21">
      <c r="A2529">
        <v>2007</v>
      </c>
      <c r="B2529">
        <v>4</v>
      </c>
      <c r="C2529">
        <v>12</v>
      </c>
      <c r="D2529">
        <v>1</v>
      </c>
      <c r="E2529">
        <v>6</v>
      </c>
      <c r="F2529">
        <v>9</v>
      </c>
      <c r="G2529">
        <v>9</v>
      </c>
      <c r="O2529">
        <v>2007</v>
      </c>
      <c r="P2529">
        <v>4</v>
      </c>
      <c r="Q2529">
        <v>12</v>
      </c>
      <c r="R2529">
        <v>6</v>
      </c>
      <c r="S2529">
        <v>6</v>
      </c>
      <c r="T2529">
        <v>9</v>
      </c>
      <c r="U2529">
        <v>9</v>
      </c>
    </row>
    <row r="2530" spans="1:21">
      <c r="A2530">
        <v>2007</v>
      </c>
      <c r="B2530">
        <v>4</v>
      </c>
      <c r="C2530">
        <v>13</v>
      </c>
      <c r="D2530">
        <v>1</v>
      </c>
      <c r="E2530">
        <v>6</v>
      </c>
      <c r="F2530">
        <v>9</v>
      </c>
      <c r="G2530">
        <v>9</v>
      </c>
      <c r="O2530">
        <v>2007</v>
      </c>
      <c r="P2530">
        <v>4</v>
      </c>
      <c r="Q2530">
        <v>13</v>
      </c>
      <c r="R2530">
        <v>6</v>
      </c>
      <c r="S2530">
        <v>6</v>
      </c>
      <c r="T2530">
        <v>9</v>
      </c>
      <c r="U2530">
        <v>9</v>
      </c>
    </row>
    <row r="2531" spans="1:21">
      <c r="A2531">
        <v>2007</v>
      </c>
      <c r="B2531">
        <v>4</v>
      </c>
      <c r="C2531">
        <v>14</v>
      </c>
      <c r="D2531">
        <v>5</v>
      </c>
      <c r="E2531">
        <v>6</v>
      </c>
      <c r="F2531">
        <v>9</v>
      </c>
      <c r="G2531">
        <v>3</v>
      </c>
      <c r="O2531">
        <v>2007</v>
      </c>
      <c r="P2531">
        <v>4</v>
      </c>
      <c r="Q2531">
        <v>14</v>
      </c>
      <c r="R2531">
        <v>6</v>
      </c>
      <c r="S2531">
        <v>6</v>
      </c>
      <c r="T2531">
        <v>9</v>
      </c>
      <c r="U2531">
        <v>3</v>
      </c>
    </row>
    <row r="2532" spans="1:21">
      <c r="A2532">
        <v>2007</v>
      </c>
      <c r="B2532">
        <v>4</v>
      </c>
      <c r="C2532">
        <v>15</v>
      </c>
      <c r="D2532">
        <v>4</v>
      </c>
      <c r="E2532">
        <v>1</v>
      </c>
      <c r="F2532">
        <v>2</v>
      </c>
      <c r="G2532">
        <v>3</v>
      </c>
      <c r="O2532">
        <v>2007</v>
      </c>
      <c r="P2532">
        <v>4</v>
      </c>
      <c r="Q2532">
        <v>15</v>
      </c>
      <c r="R2532">
        <v>8</v>
      </c>
      <c r="S2532">
        <v>1</v>
      </c>
      <c r="T2532">
        <v>2</v>
      </c>
      <c r="U2532">
        <v>3</v>
      </c>
    </row>
    <row r="2533" spans="1:21">
      <c r="A2533">
        <v>2007</v>
      </c>
      <c r="B2533">
        <v>4</v>
      </c>
      <c r="C2533">
        <v>16</v>
      </c>
      <c r="D2533">
        <v>4</v>
      </c>
      <c r="E2533">
        <v>1</v>
      </c>
      <c r="F2533">
        <v>9</v>
      </c>
      <c r="G2533">
        <v>3</v>
      </c>
      <c r="O2533">
        <v>2007</v>
      </c>
      <c r="P2533">
        <v>4</v>
      </c>
      <c r="Q2533">
        <v>16</v>
      </c>
      <c r="R2533">
        <v>8</v>
      </c>
      <c r="S2533">
        <v>1</v>
      </c>
      <c r="T2533">
        <v>9</v>
      </c>
      <c r="U2533">
        <v>3</v>
      </c>
    </row>
    <row r="2534" spans="1:21">
      <c r="A2534">
        <v>2007</v>
      </c>
      <c r="B2534">
        <v>4</v>
      </c>
      <c r="C2534">
        <v>17</v>
      </c>
      <c r="D2534">
        <v>4</v>
      </c>
      <c r="E2534">
        <v>1</v>
      </c>
      <c r="F2534">
        <v>9</v>
      </c>
      <c r="G2534">
        <v>3</v>
      </c>
      <c r="O2534">
        <v>2007</v>
      </c>
      <c r="P2534">
        <v>4</v>
      </c>
      <c r="Q2534">
        <v>17</v>
      </c>
      <c r="R2534">
        <v>9</v>
      </c>
      <c r="S2534">
        <v>1</v>
      </c>
      <c r="T2534">
        <v>9</v>
      </c>
      <c r="U2534">
        <v>3</v>
      </c>
    </row>
    <row r="2535" spans="1:21">
      <c r="A2535">
        <v>2007</v>
      </c>
      <c r="B2535">
        <v>4</v>
      </c>
      <c r="C2535">
        <v>18</v>
      </c>
      <c r="D2535">
        <v>4</v>
      </c>
      <c r="E2535">
        <v>8</v>
      </c>
      <c r="F2535">
        <v>9</v>
      </c>
      <c r="G2535">
        <v>3</v>
      </c>
      <c r="O2535">
        <v>2007</v>
      </c>
      <c r="P2535">
        <v>4</v>
      </c>
      <c r="Q2535">
        <v>18</v>
      </c>
      <c r="R2535">
        <v>8</v>
      </c>
      <c r="S2535">
        <v>8</v>
      </c>
      <c r="T2535">
        <v>9</v>
      </c>
      <c r="U2535">
        <v>3</v>
      </c>
    </row>
    <row r="2536" spans="1:21">
      <c r="A2536">
        <v>2007</v>
      </c>
      <c r="B2536">
        <v>4</v>
      </c>
      <c r="C2536">
        <v>19</v>
      </c>
      <c r="D2536">
        <v>11</v>
      </c>
      <c r="E2536">
        <v>8</v>
      </c>
      <c r="F2536">
        <v>2</v>
      </c>
      <c r="G2536">
        <v>3</v>
      </c>
      <c r="O2536">
        <v>2007</v>
      </c>
      <c r="P2536">
        <v>4</v>
      </c>
      <c r="Q2536">
        <v>19</v>
      </c>
      <c r="R2536">
        <v>1</v>
      </c>
      <c r="S2536">
        <v>8</v>
      </c>
      <c r="T2536">
        <v>2</v>
      </c>
      <c r="U2536">
        <v>3</v>
      </c>
    </row>
    <row r="2537" spans="1:21">
      <c r="A2537">
        <v>2007</v>
      </c>
      <c r="B2537">
        <v>4</v>
      </c>
      <c r="C2537">
        <v>20</v>
      </c>
      <c r="D2537">
        <v>7</v>
      </c>
      <c r="E2537">
        <v>8</v>
      </c>
      <c r="F2537">
        <v>2</v>
      </c>
      <c r="G2537">
        <v>3</v>
      </c>
      <c r="O2537">
        <v>2007</v>
      </c>
      <c r="P2537">
        <v>4</v>
      </c>
      <c r="Q2537">
        <v>20</v>
      </c>
      <c r="R2537">
        <v>1</v>
      </c>
      <c r="S2537">
        <v>8</v>
      </c>
      <c r="T2537">
        <v>2</v>
      </c>
      <c r="U2537">
        <v>3</v>
      </c>
    </row>
    <row r="2538" spans="1:21">
      <c r="A2538">
        <v>2007</v>
      </c>
      <c r="B2538">
        <v>4</v>
      </c>
      <c r="C2538">
        <v>21</v>
      </c>
      <c r="D2538">
        <v>7</v>
      </c>
      <c r="E2538">
        <v>8</v>
      </c>
      <c r="F2538">
        <v>2</v>
      </c>
      <c r="G2538">
        <v>3</v>
      </c>
      <c r="O2538">
        <v>2007</v>
      </c>
      <c r="P2538">
        <v>4</v>
      </c>
      <c r="Q2538">
        <v>21</v>
      </c>
      <c r="R2538">
        <v>5</v>
      </c>
      <c r="S2538">
        <v>8</v>
      </c>
      <c r="T2538">
        <v>2</v>
      </c>
      <c r="U2538">
        <v>3</v>
      </c>
    </row>
    <row r="2539" spans="1:21">
      <c r="A2539">
        <v>2007</v>
      </c>
      <c r="B2539">
        <v>4</v>
      </c>
      <c r="C2539">
        <v>22</v>
      </c>
      <c r="D2539">
        <v>6</v>
      </c>
      <c r="E2539">
        <v>8</v>
      </c>
      <c r="F2539">
        <v>5</v>
      </c>
      <c r="G2539">
        <v>3</v>
      </c>
      <c r="O2539">
        <v>2007</v>
      </c>
      <c r="P2539">
        <v>4</v>
      </c>
      <c r="Q2539">
        <v>22</v>
      </c>
      <c r="R2539">
        <v>4</v>
      </c>
      <c r="S2539">
        <v>8</v>
      </c>
      <c r="T2539">
        <v>5</v>
      </c>
      <c r="U2539">
        <v>3</v>
      </c>
    </row>
    <row r="2540" spans="1:21">
      <c r="A2540">
        <v>2007</v>
      </c>
      <c r="B2540">
        <v>4</v>
      </c>
      <c r="C2540">
        <v>23</v>
      </c>
      <c r="D2540">
        <v>6</v>
      </c>
      <c r="E2540">
        <v>8</v>
      </c>
      <c r="F2540">
        <v>9</v>
      </c>
      <c r="G2540">
        <v>3</v>
      </c>
      <c r="O2540">
        <v>2007</v>
      </c>
      <c r="P2540">
        <v>4</v>
      </c>
      <c r="Q2540">
        <v>23</v>
      </c>
      <c r="R2540">
        <v>4</v>
      </c>
      <c r="S2540">
        <v>8</v>
      </c>
      <c r="T2540">
        <v>9</v>
      </c>
      <c r="U2540">
        <v>3</v>
      </c>
    </row>
    <row r="2541" spans="1:21">
      <c r="A2541">
        <v>2007</v>
      </c>
      <c r="B2541">
        <v>4</v>
      </c>
      <c r="C2541">
        <v>24</v>
      </c>
      <c r="D2541">
        <v>6</v>
      </c>
      <c r="E2541">
        <v>8</v>
      </c>
      <c r="F2541">
        <v>9</v>
      </c>
      <c r="G2541">
        <v>3</v>
      </c>
      <c r="O2541">
        <v>2007</v>
      </c>
      <c r="P2541">
        <v>4</v>
      </c>
      <c r="Q2541">
        <v>24</v>
      </c>
      <c r="R2541">
        <v>4</v>
      </c>
      <c r="S2541">
        <v>8</v>
      </c>
      <c r="T2541">
        <v>9</v>
      </c>
      <c r="U2541">
        <v>3</v>
      </c>
    </row>
    <row r="2542" spans="1:21">
      <c r="A2542">
        <v>2007</v>
      </c>
      <c r="B2542">
        <v>4</v>
      </c>
      <c r="C2542">
        <v>25</v>
      </c>
      <c r="D2542">
        <v>7</v>
      </c>
      <c r="E2542">
        <v>8</v>
      </c>
      <c r="F2542">
        <v>9</v>
      </c>
      <c r="G2542">
        <v>3</v>
      </c>
      <c r="O2542">
        <v>2007</v>
      </c>
      <c r="P2542">
        <v>4</v>
      </c>
      <c r="Q2542">
        <v>25</v>
      </c>
      <c r="R2542">
        <v>4</v>
      </c>
      <c r="S2542">
        <v>8</v>
      </c>
      <c r="T2542">
        <v>9</v>
      </c>
      <c r="U2542">
        <v>3</v>
      </c>
    </row>
    <row r="2543" spans="1:21">
      <c r="A2543">
        <v>2007</v>
      </c>
      <c r="B2543">
        <v>4</v>
      </c>
      <c r="C2543">
        <v>26</v>
      </c>
      <c r="D2543">
        <v>7</v>
      </c>
      <c r="E2543">
        <v>8</v>
      </c>
      <c r="F2543">
        <v>9</v>
      </c>
      <c r="G2543">
        <v>3</v>
      </c>
      <c r="O2543">
        <v>2007</v>
      </c>
      <c r="P2543">
        <v>4</v>
      </c>
      <c r="Q2543">
        <v>26</v>
      </c>
      <c r="R2543">
        <v>11</v>
      </c>
      <c r="S2543">
        <v>8</v>
      </c>
      <c r="T2543">
        <v>9</v>
      </c>
      <c r="U2543">
        <v>3</v>
      </c>
    </row>
    <row r="2544" spans="1:21">
      <c r="A2544">
        <v>2007</v>
      </c>
      <c r="B2544">
        <v>4</v>
      </c>
      <c r="C2544">
        <v>27</v>
      </c>
      <c r="D2544">
        <v>7</v>
      </c>
      <c r="E2544">
        <v>8</v>
      </c>
      <c r="F2544">
        <v>9</v>
      </c>
      <c r="G2544">
        <v>3</v>
      </c>
      <c r="O2544">
        <v>2007</v>
      </c>
      <c r="P2544">
        <v>4</v>
      </c>
      <c r="Q2544">
        <v>27</v>
      </c>
      <c r="R2544">
        <v>7</v>
      </c>
      <c r="S2544">
        <v>8</v>
      </c>
      <c r="T2544">
        <v>9</v>
      </c>
      <c r="U2544">
        <v>3</v>
      </c>
    </row>
    <row r="2545" spans="1:21">
      <c r="A2545">
        <v>2007</v>
      </c>
      <c r="B2545">
        <v>4</v>
      </c>
      <c r="C2545">
        <v>28</v>
      </c>
      <c r="D2545">
        <v>6</v>
      </c>
      <c r="E2545">
        <v>6</v>
      </c>
      <c r="F2545">
        <v>2</v>
      </c>
      <c r="G2545">
        <v>3</v>
      </c>
      <c r="O2545">
        <v>2007</v>
      </c>
      <c r="P2545">
        <v>4</v>
      </c>
      <c r="Q2545">
        <v>28</v>
      </c>
      <c r="R2545">
        <v>7</v>
      </c>
      <c r="S2545">
        <v>6</v>
      </c>
      <c r="T2545">
        <v>2</v>
      </c>
      <c r="U2545">
        <v>3</v>
      </c>
    </row>
    <row r="2546" spans="1:21">
      <c r="A2546">
        <v>2007</v>
      </c>
      <c r="B2546">
        <v>4</v>
      </c>
      <c r="C2546">
        <v>29</v>
      </c>
      <c r="D2546">
        <v>2</v>
      </c>
      <c r="E2546">
        <v>6</v>
      </c>
      <c r="F2546">
        <v>2</v>
      </c>
      <c r="G2546">
        <v>3</v>
      </c>
      <c r="O2546">
        <v>2007</v>
      </c>
      <c r="P2546">
        <v>4</v>
      </c>
      <c r="Q2546">
        <v>29</v>
      </c>
      <c r="R2546">
        <v>6</v>
      </c>
      <c r="S2546">
        <v>6</v>
      </c>
      <c r="T2546">
        <v>2</v>
      </c>
      <c r="U2546">
        <v>3</v>
      </c>
    </row>
    <row r="2547" spans="1:21">
      <c r="A2547">
        <v>2007</v>
      </c>
      <c r="B2547">
        <v>4</v>
      </c>
      <c r="C2547">
        <v>30</v>
      </c>
      <c r="D2547">
        <v>2</v>
      </c>
      <c r="E2547">
        <v>6</v>
      </c>
      <c r="F2547">
        <v>9</v>
      </c>
      <c r="G2547">
        <v>3</v>
      </c>
      <c r="O2547">
        <v>2007</v>
      </c>
      <c r="P2547">
        <v>4</v>
      </c>
      <c r="Q2547">
        <v>30</v>
      </c>
      <c r="R2547">
        <v>6</v>
      </c>
      <c r="S2547">
        <v>6</v>
      </c>
      <c r="T2547">
        <v>9</v>
      </c>
      <c r="U2547">
        <v>3</v>
      </c>
    </row>
    <row r="2548" spans="1:21">
      <c r="A2548">
        <v>2007</v>
      </c>
      <c r="B2548">
        <v>5</v>
      </c>
      <c r="C2548">
        <v>1</v>
      </c>
      <c r="D2548">
        <v>7</v>
      </c>
      <c r="E2548">
        <v>6</v>
      </c>
      <c r="F2548">
        <v>9</v>
      </c>
      <c r="G2548">
        <v>3</v>
      </c>
      <c r="O2548">
        <v>2007</v>
      </c>
      <c r="P2548">
        <v>5</v>
      </c>
      <c r="Q2548">
        <v>1</v>
      </c>
      <c r="R2548">
        <v>6</v>
      </c>
      <c r="S2548">
        <v>6</v>
      </c>
      <c r="T2548">
        <v>9</v>
      </c>
      <c r="U2548">
        <v>3</v>
      </c>
    </row>
    <row r="2549" spans="1:21">
      <c r="A2549">
        <v>2007</v>
      </c>
      <c r="B2549">
        <v>5</v>
      </c>
      <c r="C2549">
        <v>2</v>
      </c>
      <c r="D2549">
        <v>6</v>
      </c>
      <c r="E2549">
        <v>6</v>
      </c>
      <c r="F2549">
        <v>2</v>
      </c>
      <c r="G2549">
        <v>3</v>
      </c>
      <c r="O2549">
        <v>2007</v>
      </c>
      <c r="P2549">
        <v>5</v>
      </c>
      <c r="Q2549">
        <v>2</v>
      </c>
      <c r="R2549">
        <v>7</v>
      </c>
      <c r="S2549">
        <v>6</v>
      </c>
      <c r="T2549">
        <v>2</v>
      </c>
      <c r="U2549">
        <v>3</v>
      </c>
    </row>
    <row r="2550" spans="1:21">
      <c r="A2550">
        <v>2007</v>
      </c>
      <c r="B2550">
        <v>5</v>
      </c>
      <c r="C2550">
        <v>3</v>
      </c>
      <c r="D2550">
        <v>6</v>
      </c>
      <c r="E2550">
        <v>6</v>
      </c>
      <c r="F2550">
        <v>1</v>
      </c>
      <c r="G2550">
        <v>3</v>
      </c>
      <c r="O2550">
        <v>2007</v>
      </c>
      <c r="P2550">
        <v>5</v>
      </c>
      <c r="Q2550">
        <v>3</v>
      </c>
      <c r="R2550">
        <v>7</v>
      </c>
      <c r="S2550">
        <v>6</v>
      </c>
      <c r="T2550">
        <v>1</v>
      </c>
      <c r="U2550">
        <v>3</v>
      </c>
    </row>
    <row r="2551" spans="1:21">
      <c r="A2551">
        <v>2007</v>
      </c>
      <c r="B2551">
        <v>5</v>
      </c>
      <c r="C2551">
        <v>4</v>
      </c>
      <c r="D2551">
        <v>2</v>
      </c>
      <c r="E2551">
        <v>5</v>
      </c>
      <c r="F2551">
        <v>1</v>
      </c>
      <c r="G2551">
        <v>3</v>
      </c>
      <c r="O2551">
        <v>2007</v>
      </c>
      <c r="P2551">
        <v>5</v>
      </c>
      <c r="Q2551">
        <v>4</v>
      </c>
      <c r="R2551">
        <v>7</v>
      </c>
      <c r="S2551">
        <v>5</v>
      </c>
      <c r="T2551">
        <v>1</v>
      </c>
      <c r="U2551">
        <v>3</v>
      </c>
    </row>
    <row r="2552" spans="1:21">
      <c r="A2552">
        <v>2007</v>
      </c>
      <c r="B2552">
        <v>5</v>
      </c>
      <c r="C2552">
        <v>5</v>
      </c>
      <c r="D2552">
        <v>7</v>
      </c>
      <c r="E2552">
        <v>5</v>
      </c>
      <c r="F2552">
        <v>4</v>
      </c>
      <c r="G2552">
        <v>3</v>
      </c>
      <c r="O2552">
        <v>2007</v>
      </c>
      <c r="P2552">
        <v>5</v>
      </c>
      <c r="Q2552">
        <v>5</v>
      </c>
      <c r="R2552">
        <v>6</v>
      </c>
      <c r="S2552">
        <v>5</v>
      </c>
      <c r="T2552">
        <v>4</v>
      </c>
      <c r="U2552">
        <v>3</v>
      </c>
    </row>
    <row r="2553" spans="1:21">
      <c r="A2553">
        <v>2007</v>
      </c>
      <c r="B2553">
        <v>5</v>
      </c>
      <c r="C2553">
        <v>6</v>
      </c>
      <c r="D2553">
        <v>2</v>
      </c>
      <c r="E2553">
        <v>5</v>
      </c>
      <c r="F2553">
        <v>4</v>
      </c>
      <c r="G2553">
        <v>3</v>
      </c>
      <c r="O2553">
        <v>2007</v>
      </c>
      <c r="P2553">
        <v>5</v>
      </c>
      <c r="Q2553">
        <v>6</v>
      </c>
      <c r="R2553">
        <v>2</v>
      </c>
      <c r="S2553">
        <v>5</v>
      </c>
      <c r="T2553">
        <v>4</v>
      </c>
      <c r="U2553">
        <v>3</v>
      </c>
    </row>
    <row r="2554" spans="1:21">
      <c r="A2554">
        <v>2007</v>
      </c>
      <c r="B2554">
        <v>5</v>
      </c>
      <c r="C2554">
        <v>7</v>
      </c>
      <c r="D2554">
        <v>2</v>
      </c>
      <c r="E2554">
        <v>5</v>
      </c>
      <c r="F2554">
        <v>8</v>
      </c>
      <c r="G2554">
        <v>3</v>
      </c>
      <c r="O2554">
        <v>2007</v>
      </c>
      <c r="P2554">
        <v>5</v>
      </c>
      <c r="Q2554">
        <v>7</v>
      </c>
      <c r="R2554">
        <v>2</v>
      </c>
      <c r="S2554">
        <v>5</v>
      </c>
      <c r="T2554">
        <v>8</v>
      </c>
      <c r="U2554">
        <v>3</v>
      </c>
    </row>
    <row r="2555" spans="1:21">
      <c r="A2555">
        <v>2007</v>
      </c>
      <c r="B2555">
        <v>5</v>
      </c>
      <c r="C2555">
        <v>8</v>
      </c>
      <c r="D2555">
        <v>2</v>
      </c>
      <c r="E2555">
        <v>5</v>
      </c>
      <c r="F2555">
        <v>4</v>
      </c>
      <c r="G2555">
        <v>3</v>
      </c>
      <c r="O2555">
        <v>2007</v>
      </c>
      <c r="P2555">
        <v>5</v>
      </c>
      <c r="Q2555">
        <v>8</v>
      </c>
      <c r="R2555">
        <v>7</v>
      </c>
      <c r="S2555">
        <v>5</v>
      </c>
      <c r="T2555">
        <v>4</v>
      </c>
      <c r="U2555">
        <v>3</v>
      </c>
    </row>
    <row r="2556" spans="1:21">
      <c r="A2556">
        <v>2007</v>
      </c>
      <c r="B2556">
        <v>5</v>
      </c>
      <c r="C2556">
        <v>9</v>
      </c>
      <c r="D2556">
        <v>2</v>
      </c>
      <c r="E2556">
        <v>5</v>
      </c>
      <c r="F2556">
        <v>4</v>
      </c>
      <c r="G2556">
        <v>3</v>
      </c>
      <c r="O2556">
        <v>2007</v>
      </c>
      <c r="P2556">
        <v>5</v>
      </c>
      <c r="Q2556">
        <v>9</v>
      </c>
      <c r="R2556">
        <v>6</v>
      </c>
      <c r="S2556">
        <v>5</v>
      </c>
      <c r="T2556">
        <v>4</v>
      </c>
      <c r="U2556">
        <v>3</v>
      </c>
    </row>
    <row r="2557" spans="1:21">
      <c r="A2557">
        <v>2007</v>
      </c>
      <c r="B2557">
        <v>5</v>
      </c>
      <c r="C2557">
        <v>10</v>
      </c>
      <c r="D2557">
        <v>2</v>
      </c>
      <c r="E2557">
        <v>5</v>
      </c>
      <c r="F2557">
        <v>4</v>
      </c>
      <c r="G2557">
        <v>2</v>
      </c>
      <c r="O2557">
        <v>2007</v>
      </c>
      <c r="P2557">
        <v>5</v>
      </c>
      <c r="Q2557">
        <v>10</v>
      </c>
      <c r="R2557">
        <v>6</v>
      </c>
      <c r="S2557">
        <v>5</v>
      </c>
      <c r="T2557">
        <v>4</v>
      </c>
      <c r="U2557">
        <v>2</v>
      </c>
    </row>
    <row r="2558" spans="1:21">
      <c r="A2558">
        <v>2007</v>
      </c>
      <c r="B2558">
        <v>5</v>
      </c>
      <c r="C2558">
        <v>11</v>
      </c>
      <c r="D2558">
        <v>6</v>
      </c>
      <c r="E2558">
        <v>5</v>
      </c>
      <c r="F2558">
        <v>4</v>
      </c>
      <c r="G2558">
        <v>2</v>
      </c>
      <c r="O2558">
        <v>2007</v>
      </c>
      <c r="P2558">
        <v>5</v>
      </c>
      <c r="Q2558">
        <v>11</v>
      </c>
      <c r="R2558">
        <v>2</v>
      </c>
      <c r="S2558">
        <v>5</v>
      </c>
      <c r="T2558">
        <v>4</v>
      </c>
      <c r="U2558">
        <v>2</v>
      </c>
    </row>
    <row r="2559" spans="1:21">
      <c r="A2559">
        <v>2007</v>
      </c>
      <c r="B2559">
        <v>5</v>
      </c>
      <c r="C2559">
        <v>12</v>
      </c>
      <c r="D2559">
        <v>2</v>
      </c>
      <c r="E2559">
        <v>5</v>
      </c>
      <c r="F2559">
        <v>4</v>
      </c>
      <c r="G2559">
        <v>2</v>
      </c>
      <c r="O2559">
        <v>2007</v>
      </c>
      <c r="P2559">
        <v>5</v>
      </c>
      <c r="Q2559">
        <v>12</v>
      </c>
      <c r="R2559">
        <v>7</v>
      </c>
      <c r="S2559">
        <v>5</v>
      </c>
      <c r="T2559">
        <v>4</v>
      </c>
      <c r="U2559">
        <v>2</v>
      </c>
    </row>
    <row r="2560" spans="1:21">
      <c r="A2560">
        <v>2007</v>
      </c>
      <c r="B2560">
        <v>5</v>
      </c>
      <c r="C2560">
        <v>13</v>
      </c>
      <c r="D2560">
        <v>10</v>
      </c>
      <c r="E2560">
        <v>5</v>
      </c>
      <c r="F2560">
        <v>4</v>
      </c>
      <c r="G2560">
        <v>2</v>
      </c>
      <c r="O2560">
        <v>2007</v>
      </c>
      <c r="P2560">
        <v>5</v>
      </c>
      <c r="Q2560">
        <v>13</v>
      </c>
      <c r="R2560">
        <v>2</v>
      </c>
      <c r="S2560">
        <v>5</v>
      </c>
      <c r="T2560">
        <v>4</v>
      </c>
      <c r="U2560">
        <v>2</v>
      </c>
    </row>
    <row r="2561" spans="1:21">
      <c r="A2561">
        <v>2007</v>
      </c>
      <c r="B2561">
        <v>5</v>
      </c>
      <c r="C2561">
        <v>14</v>
      </c>
      <c r="D2561">
        <v>10</v>
      </c>
      <c r="E2561">
        <v>9</v>
      </c>
      <c r="F2561">
        <v>4</v>
      </c>
      <c r="G2561">
        <v>2</v>
      </c>
      <c r="O2561">
        <v>2007</v>
      </c>
      <c r="P2561">
        <v>5</v>
      </c>
      <c r="Q2561">
        <v>14</v>
      </c>
      <c r="R2561">
        <v>2</v>
      </c>
      <c r="S2561">
        <v>9</v>
      </c>
      <c r="T2561">
        <v>4</v>
      </c>
      <c r="U2561">
        <v>2</v>
      </c>
    </row>
    <row r="2562" spans="1:21">
      <c r="A2562">
        <v>2007</v>
      </c>
      <c r="B2562">
        <v>5</v>
      </c>
      <c r="C2562">
        <v>15</v>
      </c>
      <c r="D2562">
        <v>10</v>
      </c>
      <c r="E2562">
        <v>5</v>
      </c>
      <c r="F2562">
        <v>4</v>
      </c>
      <c r="G2562">
        <v>2</v>
      </c>
      <c r="O2562">
        <v>2007</v>
      </c>
      <c r="P2562">
        <v>5</v>
      </c>
      <c r="Q2562">
        <v>15</v>
      </c>
      <c r="R2562">
        <v>2</v>
      </c>
      <c r="S2562">
        <v>5</v>
      </c>
      <c r="T2562">
        <v>4</v>
      </c>
      <c r="U2562">
        <v>2</v>
      </c>
    </row>
    <row r="2563" spans="1:21">
      <c r="A2563">
        <v>2007</v>
      </c>
      <c r="B2563">
        <v>5</v>
      </c>
      <c r="C2563">
        <v>16</v>
      </c>
      <c r="D2563">
        <v>4</v>
      </c>
      <c r="E2563">
        <v>5</v>
      </c>
      <c r="F2563">
        <v>4</v>
      </c>
      <c r="G2563">
        <v>2</v>
      </c>
      <c r="O2563">
        <v>2007</v>
      </c>
      <c r="P2563">
        <v>5</v>
      </c>
      <c r="Q2563">
        <v>16</v>
      </c>
      <c r="R2563">
        <v>2</v>
      </c>
      <c r="S2563">
        <v>5</v>
      </c>
      <c r="T2563">
        <v>4</v>
      </c>
      <c r="U2563">
        <v>2</v>
      </c>
    </row>
    <row r="2564" spans="1:21">
      <c r="A2564">
        <v>2007</v>
      </c>
      <c r="B2564">
        <v>5</v>
      </c>
      <c r="C2564">
        <v>17</v>
      </c>
      <c r="D2564">
        <v>4</v>
      </c>
      <c r="E2564">
        <v>9</v>
      </c>
      <c r="F2564">
        <v>4</v>
      </c>
      <c r="G2564">
        <v>2</v>
      </c>
      <c r="O2564">
        <v>2007</v>
      </c>
      <c r="P2564">
        <v>5</v>
      </c>
      <c r="Q2564">
        <v>17</v>
      </c>
      <c r="R2564">
        <v>2</v>
      </c>
      <c r="S2564">
        <v>9</v>
      </c>
      <c r="T2564">
        <v>4</v>
      </c>
      <c r="U2564">
        <v>2</v>
      </c>
    </row>
    <row r="2565" spans="1:21">
      <c r="A2565">
        <v>2007</v>
      </c>
      <c r="B2565">
        <v>5</v>
      </c>
      <c r="C2565">
        <v>18</v>
      </c>
      <c r="D2565">
        <v>2</v>
      </c>
      <c r="E2565">
        <v>9</v>
      </c>
      <c r="F2565">
        <v>8</v>
      </c>
      <c r="G2565">
        <v>2</v>
      </c>
      <c r="O2565">
        <v>2007</v>
      </c>
      <c r="P2565">
        <v>5</v>
      </c>
      <c r="Q2565">
        <v>18</v>
      </c>
      <c r="R2565">
        <v>6</v>
      </c>
      <c r="S2565">
        <v>9</v>
      </c>
      <c r="T2565">
        <v>8</v>
      </c>
      <c r="U2565">
        <v>2</v>
      </c>
    </row>
    <row r="2566" spans="1:21">
      <c r="A2566">
        <v>2007</v>
      </c>
      <c r="B2566">
        <v>5</v>
      </c>
      <c r="C2566">
        <v>19</v>
      </c>
      <c r="D2566">
        <v>6</v>
      </c>
      <c r="E2566">
        <v>5</v>
      </c>
      <c r="F2566">
        <v>8</v>
      </c>
      <c r="G2566">
        <v>2</v>
      </c>
      <c r="O2566">
        <v>2007</v>
      </c>
      <c r="P2566">
        <v>5</v>
      </c>
      <c r="Q2566">
        <v>19</v>
      </c>
      <c r="R2566">
        <v>2</v>
      </c>
      <c r="S2566">
        <v>5</v>
      </c>
      <c r="T2566">
        <v>8</v>
      </c>
      <c r="U2566">
        <v>2</v>
      </c>
    </row>
    <row r="2567" spans="1:21">
      <c r="A2567">
        <v>2007</v>
      </c>
      <c r="B2567">
        <v>5</v>
      </c>
      <c r="C2567">
        <v>20</v>
      </c>
      <c r="D2567">
        <v>6</v>
      </c>
      <c r="E2567">
        <v>5</v>
      </c>
      <c r="F2567">
        <v>8</v>
      </c>
      <c r="G2567">
        <v>1</v>
      </c>
      <c r="O2567">
        <v>2007</v>
      </c>
      <c r="P2567">
        <v>5</v>
      </c>
      <c r="Q2567">
        <v>20</v>
      </c>
      <c r="R2567">
        <v>10</v>
      </c>
      <c r="S2567">
        <v>5</v>
      </c>
      <c r="T2567">
        <v>8</v>
      </c>
      <c r="U2567">
        <v>1</v>
      </c>
    </row>
    <row r="2568" spans="1:21">
      <c r="A2568">
        <v>2007</v>
      </c>
      <c r="B2568">
        <v>5</v>
      </c>
      <c r="C2568">
        <v>21</v>
      </c>
      <c r="D2568">
        <v>6</v>
      </c>
      <c r="E2568">
        <v>5</v>
      </c>
      <c r="F2568">
        <v>4</v>
      </c>
      <c r="G2568">
        <v>1</v>
      </c>
      <c r="O2568">
        <v>2007</v>
      </c>
      <c r="P2568">
        <v>5</v>
      </c>
      <c r="Q2568">
        <v>21</v>
      </c>
      <c r="R2568">
        <v>10</v>
      </c>
      <c r="S2568">
        <v>5</v>
      </c>
      <c r="T2568">
        <v>4</v>
      </c>
      <c r="U2568">
        <v>1</v>
      </c>
    </row>
    <row r="2569" spans="1:21">
      <c r="A2569">
        <v>2007</v>
      </c>
      <c r="B2569">
        <v>5</v>
      </c>
      <c r="C2569">
        <v>22</v>
      </c>
      <c r="D2569">
        <v>6</v>
      </c>
      <c r="E2569">
        <v>5</v>
      </c>
      <c r="F2569">
        <v>4</v>
      </c>
      <c r="G2569">
        <v>1</v>
      </c>
      <c r="O2569">
        <v>2007</v>
      </c>
      <c r="P2569">
        <v>5</v>
      </c>
      <c r="Q2569">
        <v>22</v>
      </c>
      <c r="R2569">
        <v>10</v>
      </c>
      <c r="S2569">
        <v>5</v>
      </c>
      <c r="T2569">
        <v>4</v>
      </c>
      <c r="U2569">
        <v>1</v>
      </c>
    </row>
    <row r="2570" spans="1:21">
      <c r="A2570">
        <v>2007</v>
      </c>
      <c r="B2570">
        <v>5</v>
      </c>
      <c r="C2570">
        <v>23</v>
      </c>
      <c r="D2570">
        <v>6</v>
      </c>
      <c r="E2570">
        <v>5</v>
      </c>
      <c r="F2570">
        <v>4</v>
      </c>
      <c r="G2570">
        <v>1</v>
      </c>
      <c r="O2570">
        <v>2007</v>
      </c>
      <c r="P2570">
        <v>5</v>
      </c>
      <c r="Q2570">
        <v>23</v>
      </c>
      <c r="R2570">
        <v>4</v>
      </c>
      <c r="S2570">
        <v>5</v>
      </c>
      <c r="T2570">
        <v>4</v>
      </c>
      <c r="U2570">
        <v>1</v>
      </c>
    </row>
    <row r="2571" spans="1:21">
      <c r="A2571">
        <v>2007</v>
      </c>
      <c r="B2571">
        <v>5</v>
      </c>
      <c r="C2571">
        <v>24</v>
      </c>
      <c r="D2571">
        <v>2</v>
      </c>
      <c r="E2571">
        <v>5</v>
      </c>
      <c r="F2571">
        <v>4</v>
      </c>
      <c r="G2571">
        <v>1</v>
      </c>
      <c r="O2571">
        <v>2007</v>
      </c>
      <c r="P2571">
        <v>5</v>
      </c>
      <c r="Q2571">
        <v>24</v>
      </c>
      <c r="R2571">
        <v>4</v>
      </c>
      <c r="S2571">
        <v>5</v>
      </c>
      <c r="T2571">
        <v>4</v>
      </c>
      <c r="U2571">
        <v>1</v>
      </c>
    </row>
    <row r="2572" spans="1:21">
      <c r="A2572">
        <v>2007</v>
      </c>
      <c r="B2572">
        <v>5</v>
      </c>
      <c r="C2572">
        <v>25</v>
      </c>
      <c r="D2572">
        <v>2</v>
      </c>
      <c r="E2572">
        <v>9</v>
      </c>
      <c r="F2572">
        <v>1</v>
      </c>
      <c r="G2572">
        <v>1</v>
      </c>
      <c r="O2572">
        <v>2007</v>
      </c>
      <c r="P2572">
        <v>5</v>
      </c>
      <c r="Q2572">
        <v>25</v>
      </c>
      <c r="R2572">
        <v>2</v>
      </c>
      <c r="S2572">
        <v>9</v>
      </c>
      <c r="T2572">
        <v>1</v>
      </c>
      <c r="U2572">
        <v>1</v>
      </c>
    </row>
    <row r="2573" spans="1:21">
      <c r="A2573">
        <v>2007</v>
      </c>
      <c r="B2573">
        <v>5</v>
      </c>
      <c r="C2573">
        <v>26</v>
      </c>
      <c r="D2573">
        <v>10</v>
      </c>
      <c r="E2573">
        <v>9</v>
      </c>
      <c r="F2573">
        <v>1</v>
      </c>
      <c r="G2573">
        <v>1</v>
      </c>
      <c r="O2573">
        <v>2007</v>
      </c>
      <c r="P2573">
        <v>5</v>
      </c>
      <c r="Q2573">
        <v>26</v>
      </c>
      <c r="R2573">
        <v>6</v>
      </c>
      <c r="S2573">
        <v>9</v>
      </c>
      <c r="T2573">
        <v>1</v>
      </c>
      <c r="U2573">
        <v>1</v>
      </c>
    </row>
    <row r="2574" spans="1:21">
      <c r="A2574">
        <v>2007</v>
      </c>
      <c r="B2574">
        <v>5</v>
      </c>
      <c r="C2574">
        <v>27</v>
      </c>
      <c r="D2574">
        <v>10</v>
      </c>
      <c r="E2574">
        <v>9</v>
      </c>
      <c r="F2574">
        <v>8</v>
      </c>
      <c r="G2574">
        <v>1</v>
      </c>
      <c r="O2574">
        <v>2007</v>
      </c>
      <c r="P2574">
        <v>5</v>
      </c>
      <c r="Q2574">
        <v>27</v>
      </c>
      <c r="R2574">
        <v>6</v>
      </c>
      <c r="S2574">
        <v>9</v>
      </c>
      <c r="T2574">
        <v>8</v>
      </c>
      <c r="U2574">
        <v>1</v>
      </c>
    </row>
    <row r="2575" spans="1:21">
      <c r="A2575">
        <v>2007</v>
      </c>
      <c r="B2575">
        <v>5</v>
      </c>
      <c r="C2575">
        <v>28</v>
      </c>
      <c r="D2575">
        <v>2</v>
      </c>
      <c r="E2575">
        <v>9</v>
      </c>
      <c r="F2575">
        <v>8</v>
      </c>
      <c r="G2575">
        <v>1</v>
      </c>
      <c r="O2575">
        <v>2007</v>
      </c>
      <c r="P2575">
        <v>5</v>
      </c>
      <c r="Q2575">
        <v>28</v>
      </c>
      <c r="R2575">
        <v>6</v>
      </c>
      <c r="S2575">
        <v>9</v>
      </c>
      <c r="T2575">
        <v>8</v>
      </c>
      <c r="U2575">
        <v>1</v>
      </c>
    </row>
    <row r="2576" spans="1:21">
      <c r="A2576">
        <v>2007</v>
      </c>
      <c r="B2576">
        <v>5</v>
      </c>
      <c r="C2576">
        <v>29</v>
      </c>
      <c r="D2576">
        <v>2</v>
      </c>
      <c r="E2576">
        <v>5</v>
      </c>
      <c r="F2576">
        <v>4</v>
      </c>
      <c r="G2576">
        <v>1</v>
      </c>
      <c r="O2576">
        <v>2007</v>
      </c>
      <c r="P2576">
        <v>5</v>
      </c>
      <c r="Q2576">
        <v>29</v>
      </c>
      <c r="R2576">
        <v>6</v>
      </c>
      <c r="S2576">
        <v>5</v>
      </c>
      <c r="T2576">
        <v>4</v>
      </c>
      <c r="U2576">
        <v>1</v>
      </c>
    </row>
    <row r="2577" spans="1:21">
      <c r="A2577">
        <v>2007</v>
      </c>
      <c r="B2577">
        <v>5</v>
      </c>
      <c r="C2577">
        <v>30</v>
      </c>
      <c r="D2577">
        <v>4</v>
      </c>
      <c r="E2577">
        <v>5</v>
      </c>
      <c r="F2577">
        <v>4</v>
      </c>
      <c r="G2577">
        <v>1</v>
      </c>
      <c r="O2577">
        <v>2007</v>
      </c>
      <c r="P2577">
        <v>5</v>
      </c>
      <c r="Q2577">
        <v>30</v>
      </c>
      <c r="R2577">
        <v>6</v>
      </c>
      <c r="S2577">
        <v>5</v>
      </c>
      <c r="T2577">
        <v>4</v>
      </c>
      <c r="U2577">
        <v>1</v>
      </c>
    </row>
    <row r="2578" spans="1:21">
      <c r="A2578">
        <v>2007</v>
      </c>
      <c r="B2578">
        <v>5</v>
      </c>
      <c r="C2578">
        <v>31</v>
      </c>
      <c r="D2578">
        <v>4</v>
      </c>
      <c r="E2578">
        <v>5</v>
      </c>
      <c r="F2578">
        <v>4</v>
      </c>
      <c r="G2578">
        <v>1</v>
      </c>
      <c r="O2578">
        <v>2007</v>
      </c>
      <c r="P2578">
        <v>5</v>
      </c>
      <c r="Q2578">
        <v>31</v>
      </c>
      <c r="R2578">
        <v>2</v>
      </c>
      <c r="S2578">
        <v>5</v>
      </c>
      <c r="T2578">
        <v>4</v>
      </c>
      <c r="U2578">
        <v>1</v>
      </c>
    </row>
    <row r="2579" spans="1:21">
      <c r="A2579">
        <v>2008</v>
      </c>
      <c r="B2579">
        <v>3</v>
      </c>
      <c r="C2579">
        <v>1</v>
      </c>
      <c r="D2579">
        <v>8</v>
      </c>
      <c r="E2579">
        <v>2</v>
      </c>
      <c r="F2579">
        <v>5</v>
      </c>
      <c r="G2579">
        <v>8</v>
      </c>
      <c r="O2579">
        <v>2008</v>
      </c>
      <c r="P2579">
        <v>3</v>
      </c>
      <c r="Q2579">
        <v>1</v>
      </c>
      <c r="S2579">
        <v>2</v>
      </c>
      <c r="T2579">
        <v>5</v>
      </c>
      <c r="U2579">
        <v>8</v>
      </c>
    </row>
    <row r="2580" spans="1:21">
      <c r="A2580">
        <v>2008</v>
      </c>
      <c r="B2580">
        <v>3</v>
      </c>
      <c r="C2580">
        <v>2</v>
      </c>
      <c r="D2580">
        <v>8</v>
      </c>
      <c r="E2580">
        <v>2</v>
      </c>
      <c r="F2580">
        <v>5</v>
      </c>
      <c r="G2580">
        <v>8</v>
      </c>
      <c r="O2580">
        <v>2008</v>
      </c>
      <c r="P2580">
        <v>3</v>
      </c>
      <c r="Q2580">
        <v>2</v>
      </c>
      <c r="S2580">
        <v>2</v>
      </c>
      <c r="T2580">
        <v>5</v>
      </c>
      <c r="U2580">
        <v>8</v>
      </c>
    </row>
    <row r="2581" spans="1:21">
      <c r="A2581">
        <v>2008</v>
      </c>
      <c r="B2581">
        <v>3</v>
      </c>
      <c r="C2581">
        <v>3</v>
      </c>
      <c r="D2581">
        <v>6</v>
      </c>
      <c r="E2581">
        <v>3</v>
      </c>
      <c r="F2581">
        <v>5</v>
      </c>
      <c r="G2581">
        <v>8</v>
      </c>
      <c r="O2581">
        <v>2008</v>
      </c>
      <c r="P2581">
        <v>3</v>
      </c>
      <c r="Q2581">
        <v>3</v>
      </c>
      <c r="S2581">
        <v>3</v>
      </c>
      <c r="T2581">
        <v>5</v>
      </c>
      <c r="U2581">
        <v>8</v>
      </c>
    </row>
    <row r="2582" spans="1:21">
      <c r="A2582">
        <v>2008</v>
      </c>
      <c r="B2582">
        <v>3</v>
      </c>
      <c r="C2582">
        <v>4</v>
      </c>
      <c r="D2582">
        <v>6</v>
      </c>
      <c r="E2582">
        <v>1</v>
      </c>
      <c r="F2582">
        <v>5</v>
      </c>
      <c r="G2582">
        <v>8</v>
      </c>
      <c r="O2582">
        <v>2008</v>
      </c>
      <c r="P2582">
        <v>3</v>
      </c>
      <c r="Q2582">
        <v>4</v>
      </c>
      <c r="S2582">
        <v>1</v>
      </c>
      <c r="T2582">
        <v>5</v>
      </c>
      <c r="U2582">
        <v>8</v>
      </c>
    </row>
    <row r="2583" spans="1:21">
      <c r="A2583">
        <v>2008</v>
      </c>
      <c r="B2583">
        <v>3</v>
      </c>
      <c r="C2583">
        <v>5</v>
      </c>
      <c r="D2583">
        <v>6</v>
      </c>
      <c r="E2583">
        <v>3</v>
      </c>
      <c r="F2583">
        <v>5</v>
      </c>
      <c r="G2583">
        <v>8</v>
      </c>
      <c r="O2583">
        <v>2008</v>
      </c>
      <c r="P2583">
        <v>3</v>
      </c>
      <c r="Q2583">
        <v>5</v>
      </c>
      <c r="S2583">
        <v>3</v>
      </c>
      <c r="T2583">
        <v>5</v>
      </c>
      <c r="U2583">
        <v>8</v>
      </c>
    </row>
    <row r="2584" spans="1:21">
      <c r="A2584">
        <v>2008</v>
      </c>
      <c r="B2584">
        <v>3</v>
      </c>
      <c r="C2584">
        <v>6</v>
      </c>
      <c r="D2584">
        <v>8</v>
      </c>
      <c r="E2584">
        <v>2</v>
      </c>
      <c r="F2584">
        <v>6</v>
      </c>
      <c r="G2584">
        <v>8</v>
      </c>
      <c r="O2584">
        <v>2008</v>
      </c>
      <c r="P2584">
        <v>3</v>
      </c>
      <c r="Q2584">
        <v>6</v>
      </c>
      <c r="S2584">
        <v>2</v>
      </c>
      <c r="T2584">
        <v>6</v>
      </c>
      <c r="U2584">
        <v>8</v>
      </c>
    </row>
    <row r="2585" spans="1:21">
      <c r="A2585">
        <v>2008</v>
      </c>
      <c r="B2585">
        <v>3</v>
      </c>
      <c r="C2585">
        <v>7</v>
      </c>
      <c r="D2585">
        <v>8</v>
      </c>
      <c r="E2585">
        <v>4</v>
      </c>
      <c r="F2585">
        <v>7</v>
      </c>
      <c r="G2585">
        <v>8</v>
      </c>
      <c r="O2585">
        <v>2008</v>
      </c>
      <c r="P2585">
        <v>3</v>
      </c>
      <c r="Q2585">
        <v>7</v>
      </c>
      <c r="S2585">
        <v>4</v>
      </c>
      <c r="T2585">
        <v>7</v>
      </c>
      <c r="U2585">
        <v>8</v>
      </c>
    </row>
    <row r="2586" spans="1:21">
      <c r="A2586">
        <v>2008</v>
      </c>
      <c r="B2586">
        <v>3</v>
      </c>
      <c r="C2586">
        <v>8</v>
      </c>
      <c r="D2586">
        <v>3</v>
      </c>
      <c r="E2586">
        <v>4</v>
      </c>
      <c r="F2586">
        <v>7</v>
      </c>
      <c r="G2586">
        <v>8</v>
      </c>
      <c r="O2586">
        <v>2008</v>
      </c>
      <c r="P2586">
        <v>3</v>
      </c>
      <c r="Q2586">
        <v>8</v>
      </c>
      <c r="R2586">
        <v>8</v>
      </c>
      <c r="S2586">
        <v>4</v>
      </c>
      <c r="T2586">
        <v>7</v>
      </c>
      <c r="U2586">
        <v>8</v>
      </c>
    </row>
    <row r="2587" spans="1:21">
      <c r="A2587">
        <v>2008</v>
      </c>
      <c r="B2587">
        <v>3</v>
      </c>
      <c r="C2587">
        <v>9</v>
      </c>
      <c r="D2587">
        <v>6</v>
      </c>
      <c r="E2587">
        <v>2</v>
      </c>
      <c r="F2587">
        <v>7</v>
      </c>
      <c r="G2587">
        <v>8</v>
      </c>
      <c r="O2587">
        <v>2008</v>
      </c>
      <c r="P2587">
        <v>3</v>
      </c>
      <c r="Q2587">
        <v>9</v>
      </c>
      <c r="R2587">
        <v>8</v>
      </c>
      <c r="S2587">
        <v>2</v>
      </c>
      <c r="T2587">
        <v>7</v>
      </c>
      <c r="U2587">
        <v>8</v>
      </c>
    </row>
    <row r="2588" spans="1:21">
      <c r="A2588">
        <v>2008</v>
      </c>
      <c r="B2588">
        <v>3</v>
      </c>
      <c r="C2588">
        <v>10</v>
      </c>
      <c r="D2588">
        <v>8</v>
      </c>
      <c r="E2588">
        <v>2</v>
      </c>
      <c r="F2588">
        <v>7</v>
      </c>
      <c r="G2588">
        <v>8</v>
      </c>
      <c r="O2588">
        <v>2008</v>
      </c>
      <c r="P2588">
        <v>3</v>
      </c>
      <c r="Q2588">
        <v>10</v>
      </c>
      <c r="R2588">
        <v>6</v>
      </c>
      <c r="S2588">
        <v>2</v>
      </c>
      <c r="T2588">
        <v>7</v>
      </c>
      <c r="U2588">
        <v>8</v>
      </c>
    </row>
    <row r="2589" spans="1:21">
      <c r="A2589">
        <v>2008</v>
      </c>
      <c r="B2589">
        <v>3</v>
      </c>
      <c r="C2589">
        <v>11</v>
      </c>
      <c r="D2589">
        <v>6</v>
      </c>
      <c r="E2589">
        <v>2</v>
      </c>
      <c r="F2589">
        <v>5</v>
      </c>
      <c r="G2589">
        <v>8</v>
      </c>
      <c r="O2589">
        <v>2008</v>
      </c>
      <c r="P2589">
        <v>3</v>
      </c>
      <c r="Q2589">
        <v>11</v>
      </c>
      <c r="R2589">
        <v>6</v>
      </c>
      <c r="S2589">
        <v>2</v>
      </c>
      <c r="T2589">
        <v>5</v>
      </c>
      <c r="U2589">
        <v>8</v>
      </c>
    </row>
    <row r="2590" spans="1:21">
      <c r="A2590">
        <v>2008</v>
      </c>
      <c r="B2590">
        <v>3</v>
      </c>
      <c r="C2590">
        <v>12</v>
      </c>
      <c r="D2590">
        <v>6</v>
      </c>
      <c r="E2590">
        <v>2</v>
      </c>
      <c r="F2590">
        <v>5</v>
      </c>
      <c r="G2590">
        <v>8</v>
      </c>
      <c r="O2590">
        <v>2008</v>
      </c>
      <c r="P2590">
        <v>3</v>
      </c>
      <c r="Q2590">
        <v>12</v>
      </c>
      <c r="R2590">
        <v>6</v>
      </c>
      <c r="S2590">
        <v>2</v>
      </c>
      <c r="T2590">
        <v>5</v>
      </c>
      <c r="U2590">
        <v>8</v>
      </c>
    </row>
    <row r="2591" spans="1:21">
      <c r="A2591">
        <v>2008</v>
      </c>
      <c r="B2591">
        <v>3</v>
      </c>
      <c r="C2591">
        <v>13</v>
      </c>
      <c r="D2591">
        <v>9</v>
      </c>
      <c r="E2591">
        <v>2</v>
      </c>
      <c r="F2591">
        <v>5</v>
      </c>
      <c r="G2591">
        <v>8</v>
      </c>
      <c r="O2591">
        <v>2008</v>
      </c>
      <c r="P2591">
        <v>3</v>
      </c>
      <c r="Q2591">
        <v>13</v>
      </c>
      <c r="R2591">
        <v>8</v>
      </c>
      <c r="S2591">
        <v>2</v>
      </c>
      <c r="T2591">
        <v>5</v>
      </c>
      <c r="U2591">
        <v>8</v>
      </c>
    </row>
    <row r="2592" spans="1:21">
      <c r="A2592">
        <v>2008</v>
      </c>
      <c r="B2592">
        <v>3</v>
      </c>
      <c r="C2592">
        <v>14</v>
      </c>
      <c r="D2592">
        <v>8</v>
      </c>
      <c r="E2592">
        <v>3</v>
      </c>
      <c r="F2592">
        <v>5</v>
      </c>
      <c r="G2592">
        <v>8</v>
      </c>
      <c r="O2592">
        <v>2008</v>
      </c>
      <c r="P2592">
        <v>3</v>
      </c>
      <c r="Q2592">
        <v>14</v>
      </c>
      <c r="R2592">
        <v>8</v>
      </c>
      <c r="S2592">
        <v>3</v>
      </c>
      <c r="T2592">
        <v>5</v>
      </c>
      <c r="U2592">
        <v>8</v>
      </c>
    </row>
    <row r="2593" spans="1:21">
      <c r="A2593">
        <v>2008</v>
      </c>
      <c r="B2593">
        <v>3</v>
      </c>
      <c r="C2593">
        <v>15</v>
      </c>
      <c r="D2593">
        <v>6</v>
      </c>
      <c r="E2593">
        <v>3</v>
      </c>
      <c r="F2593">
        <v>5</v>
      </c>
      <c r="G2593">
        <v>8</v>
      </c>
      <c r="O2593">
        <v>2008</v>
      </c>
      <c r="P2593">
        <v>3</v>
      </c>
      <c r="Q2593">
        <v>15</v>
      </c>
      <c r="R2593">
        <v>3</v>
      </c>
      <c r="S2593">
        <v>3</v>
      </c>
      <c r="T2593">
        <v>5</v>
      </c>
      <c r="U2593">
        <v>8</v>
      </c>
    </row>
    <row r="2594" spans="1:21">
      <c r="A2594">
        <v>2008</v>
      </c>
      <c r="B2594">
        <v>3</v>
      </c>
      <c r="C2594">
        <v>16</v>
      </c>
      <c r="D2594">
        <v>8</v>
      </c>
      <c r="E2594">
        <v>3</v>
      </c>
      <c r="F2594">
        <v>7</v>
      </c>
      <c r="G2594">
        <v>8</v>
      </c>
      <c r="O2594">
        <v>2008</v>
      </c>
      <c r="P2594">
        <v>3</v>
      </c>
      <c r="Q2594">
        <v>16</v>
      </c>
      <c r="R2594">
        <v>6</v>
      </c>
      <c r="S2594">
        <v>3</v>
      </c>
      <c r="T2594">
        <v>7</v>
      </c>
      <c r="U2594">
        <v>8</v>
      </c>
    </row>
    <row r="2595" spans="1:21">
      <c r="A2595">
        <v>2008</v>
      </c>
      <c r="B2595">
        <v>3</v>
      </c>
      <c r="C2595">
        <v>17</v>
      </c>
      <c r="D2595">
        <v>9</v>
      </c>
      <c r="E2595">
        <v>3</v>
      </c>
      <c r="F2595">
        <v>5</v>
      </c>
      <c r="G2595">
        <v>8</v>
      </c>
      <c r="O2595">
        <v>2008</v>
      </c>
      <c r="P2595">
        <v>3</v>
      </c>
      <c r="Q2595">
        <v>17</v>
      </c>
      <c r="R2595">
        <v>8</v>
      </c>
      <c r="S2595">
        <v>3</v>
      </c>
      <c r="T2595">
        <v>5</v>
      </c>
      <c r="U2595">
        <v>8</v>
      </c>
    </row>
    <row r="2596" spans="1:21">
      <c r="A2596">
        <v>2008</v>
      </c>
      <c r="B2596">
        <v>3</v>
      </c>
      <c r="C2596">
        <v>18</v>
      </c>
      <c r="D2596">
        <v>8</v>
      </c>
      <c r="E2596">
        <v>1</v>
      </c>
      <c r="F2596">
        <v>5</v>
      </c>
      <c r="G2596">
        <v>8</v>
      </c>
      <c r="O2596">
        <v>2008</v>
      </c>
      <c r="P2596">
        <v>3</v>
      </c>
      <c r="Q2596">
        <v>18</v>
      </c>
      <c r="R2596">
        <v>6</v>
      </c>
      <c r="S2596">
        <v>1</v>
      </c>
      <c r="T2596">
        <v>5</v>
      </c>
      <c r="U2596">
        <v>8</v>
      </c>
    </row>
    <row r="2597" spans="1:21">
      <c r="A2597">
        <v>2008</v>
      </c>
      <c r="B2597">
        <v>3</v>
      </c>
      <c r="C2597">
        <v>19</v>
      </c>
      <c r="D2597">
        <v>9</v>
      </c>
      <c r="E2597">
        <v>1</v>
      </c>
      <c r="F2597">
        <v>2</v>
      </c>
      <c r="G2597">
        <v>7</v>
      </c>
      <c r="O2597">
        <v>2008</v>
      </c>
      <c r="P2597">
        <v>3</v>
      </c>
      <c r="Q2597">
        <v>19</v>
      </c>
      <c r="R2597">
        <v>6</v>
      </c>
      <c r="S2597">
        <v>1</v>
      </c>
      <c r="T2597">
        <v>2</v>
      </c>
      <c r="U2597">
        <v>7</v>
      </c>
    </row>
    <row r="2598" spans="1:21">
      <c r="A2598">
        <v>2008</v>
      </c>
      <c r="B2598">
        <v>3</v>
      </c>
      <c r="C2598">
        <v>20</v>
      </c>
      <c r="D2598">
        <v>6</v>
      </c>
      <c r="E2598">
        <v>6</v>
      </c>
      <c r="F2598">
        <v>2</v>
      </c>
      <c r="G2598">
        <v>7</v>
      </c>
      <c r="O2598">
        <v>2008</v>
      </c>
      <c r="P2598">
        <v>3</v>
      </c>
      <c r="Q2598">
        <v>20</v>
      </c>
      <c r="R2598">
        <v>9</v>
      </c>
      <c r="S2598">
        <v>6</v>
      </c>
      <c r="T2598">
        <v>2</v>
      </c>
      <c r="U2598">
        <v>7</v>
      </c>
    </row>
    <row r="2599" spans="1:21">
      <c r="A2599">
        <v>2008</v>
      </c>
      <c r="B2599">
        <v>3</v>
      </c>
      <c r="C2599">
        <v>21</v>
      </c>
      <c r="D2599">
        <v>9</v>
      </c>
      <c r="E2599">
        <v>1</v>
      </c>
      <c r="F2599">
        <v>5</v>
      </c>
      <c r="G2599">
        <v>7</v>
      </c>
      <c r="O2599">
        <v>2008</v>
      </c>
      <c r="P2599">
        <v>3</v>
      </c>
      <c r="Q2599">
        <v>21</v>
      </c>
      <c r="R2599">
        <v>8</v>
      </c>
      <c r="S2599">
        <v>1</v>
      </c>
      <c r="T2599">
        <v>5</v>
      </c>
      <c r="U2599">
        <v>7</v>
      </c>
    </row>
    <row r="2600" spans="1:21">
      <c r="A2600">
        <v>2008</v>
      </c>
      <c r="B2600">
        <v>3</v>
      </c>
      <c r="C2600">
        <v>22</v>
      </c>
      <c r="D2600">
        <v>9</v>
      </c>
      <c r="E2600">
        <v>3</v>
      </c>
      <c r="F2600">
        <v>3</v>
      </c>
      <c r="G2600">
        <v>7</v>
      </c>
      <c r="O2600">
        <v>2008</v>
      </c>
      <c r="P2600">
        <v>3</v>
      </c>
      <c r="Q2600">
        <v>22</v>
      </c>
      <c r="R2600">
        <v>6</v>
      </c>
      <c r="S2600">
        <v>3</v>
      </c>
      <c r="T2600">
        <v>3</v>
      </c>
      <c r="U2600">
        <v>7</v>
      </c>
    </row>
    <row r="2601" spans="1:21">
      <c r="A2601">
        <v>2008</v>
      </c>
      <c r="B2601">
        <v>3</v>
      </c>
      <c r="C2601">
        <v>23</v>
      </c>
      <c r="D2601">
        <v>9</v>
      </c>
      <c r="E2601">
        <v>3</v>
      </c>
      <c r="F2601">
        <v>3</v>
      </c>
      <c r="G2601">
        <v>7</v>
      </c>
      <c r="O2601">
        <v>2008</v>
      </c>
      <c r="P2601">
        <v>3</v>
      </c>
      <c r="Q2601">
        <v>23</v>
      </c>
      <c r="R2601">
        <v>8</v>
      </c>
      <c r="S2601">
        <v>3</v>
      </c>
      <c r="T2601">
        <v>3</v>
      </c>
      <c r="U2601">
        <v>7</v>
      </c>
    </row>
    <row r="2602" spans="1:21">
      <c r="A2602">
        <v>2008</v>
      </c>
      <c r="B2602">
        <v>3</v>
      </c>
      <c r="C2602">
        <v>24</v>
      </c>
      <c r="D2602">
        <v>9</v>
      </c>
      <c r="E2602">
        <v>8</v>
      </c>
      <c r="F2602">
        <v>3</v>
      </c>
      <c r="G2602">
        <v>4</v>
      </c>
      <c r="O2602">
        <v>2008</v>
      </c>
      <c r="P2602">
        <v>3</v>
      </c>
      <c r="Q2602">
        <v>24</v>
      </c>
      <c r="R2602">
        <v>9</v>
      </c>
      <c r="S2602">
        <v>8</v>
      </c>
      <c r="T2602">
        <v>3</v>
      </c>
      <c r="U2602">
        <v>4</v>
      </c>
    </row>
    <row r="2603" spans="1:21">
      <c r="A2603">
        <v>2008</v>
      </c>
      <c r="B2603">
        <v>3</v>
      </c>
      <c r="C2603">
        <v>25</v>
      </c>
      <c r="D2603">
        <v>6</v>
      </c>
      <c r="E2603">
        <v>8</v>
      </c>
      <c r="F2603">
        <v>3</v>
      </c>
      <c r="G2603">
        <v>4</v>
      </c>
      <c r="O2603">
        <v>2008</v>
      </c>
      <c r="P2603">
        <v>3</v>
      </c>
      <c r="Q2603">
        <v>25</v>
      </c>
      <c r="R2603">
        <v>8</v>
      </c>
      <c r="S2603">
        <v>8</v>
      </c>
      <c r="T2603">
        <v>3</v>
      </c>
      <c r="U2603">
        <v>4</v>
      </c>
    </row>
    <row r="2604" spans="1:21">
      <c r="A2604">
        <v>2008</v>
      </c>
      <c r="B2604">
        <v>3</v>
      </c>
      <c r="C2604">
        <v>26</v>
      </c>
      <c r="D2604">
        <v>9</v>
      </c>
      <c r="E2604">
        <v>3</v>
      </c>
      <c r="F2604">
        <v>6</v>
      </c>
      <c r="G2604">
        <v>4</v>
      </c>
      <c r="O2604">
        <v>2008</v>
      </c>
      <c r="P2604">
        <v>3</v>
      </c>
      <c r="Q2604">
        <v>26</v>
      </c>
      <c r="R2604">
        <v>9</v>
      </c>
      <c r="S2604">
        <v>3</v>
      </c>
      <c r="T2604">
        <v>6</v>
      </c>
      <c r="U2604">
        <v>4</v>
      </c>
    </row>
    <row r="2605" spans="1:21">
      <c r="A2605">
        <v>2008</v>
      </c>
      <c r="B2605">
        <v>3</v>
      </c>
      <c r="C2605">
        <v>27</v>
      </c>
      <c r="D2605">
        <v>11</v>
      </c>
      <c r="E2605">
        <v>3</v>
      </c>
      <c r="F2605">
        <v>6</v>
      </c>
      <c r="G2605">
        <v>7</v>
      </c>
      <c r="O2605">
        <v>2008</v>
      </c>
      <c r="P2605">
        <v>3</v>
      </c>
      <c r="Q2605">
        <v>27</v>
      </c>
      <c r="R2605">
        <v>6</v>
      </c>
      <c r="S2605">
        <v>3</v>
      </c>
      <c r="T2605">
        <v>6</v>
      </c>
      <c r="U2605">
        <v>7</v>
      </c>
    </row>
    <row r="2606" spans="1:21">
      <c r="A2606">
        <v>2008</v>
      </c>
      <c r="B2606">
        <v>3</v>
      </c>
      <c r="C2606">
        <v>28</v>
      </c>
      <c r="D2606">
        <v>11</v>
      </c>
      <c r="E2606">
        <v>3</v>
      </c>
      <c r="F2606">
        <v>5</v>
      </c>
      <c r="G2606">
        <v>7</v>
      </c>
      <c r="O2606">
        <v>2008</v>
      </c>
      <c r="P2606">
        <v>3</v>
      </c>
      <c r="Q2606">
        <v>28</v>
      </c>
      <c r="R2606">
        <v>9</v>
      </c>
      <c r="S2606">
        <v>3</v>
      </c>
      <c r="T2606">
        <v>5</v>
      </c>
      <c r="U2606">
        <v>7</v>
      </c>
    </row>
    <row r="2607" spans="1:21">
      <c r="A2607">
        <v>2008</v>
      </c>
      <c r="B2607">
        <v>3</v>
      </c>
      <c r="C2607">
        <v>29</v>
      </c>
      <c r="D2607">
        <v>11</v>
      </c>
      <c r="E2607">
        <v>8</v>
      </c>
      <c r="F2607">
        <v>5</v>
      </c>
      <c r="G2607">
        <v>7</v>
      </c>
      <c r="O2607">
        <v>2008</v>
      </c>
      <c r="P2607">
        <v>3</v>
      </c>
      <c r="Q2607">
        <v>29</v>
      </c>
      <c r="R2607">
        <v>9</v>
      </c>
      <c r="S2607">
        <v>8</v>
      </c>
      <c r="T2607">
        <v>5</v>
      </c>
      <c r="U2607">
        <v>7</v>
      </c>
    </row>
    <row r="2608" spans="1:21">
      <c r="A2608">
        <v>2008</v>
      </c>
      <c r="B2608">
        <v>3</v>
      </c>
      <c r="C2608">
        <v>30</v>
      </c>
      <c r="D2608">
        <v>9</v>
      </c>
      <c r="E2608">
        <v>8</v>
      </c>
      <c r="F2608">
        <v>9</v>
      </c>
      <c r="G2608">
        <v>4</v>
      </c>
      <c r="O2608">
        <v>2008</v>
      </c>
      <c r="P2608">
        <v>3</v>
      </c>
      <c r="Q2608">
        <v>30</v>
      </c>
      <c r="R2608">
        <v>9</v>
      </c>
      <c r="S2608">
        <v>8</v>
      </c>
      <c r="T2608">
        <v>9</v>
      </c>
      <c r="U2608">
        <v>4</v>
      </c>
    </row>
    <row r="2609" spans="1:21">
      <c r="A2609">
        <v>2008</v>
      </c>
      <c r="B2609">
        <v>3</v>
      </c>
      <c r="C2609">
        <v>31</v>
      </c>
      <c r="D2609">
        <v>7</v>
      </c>
      <c r="E2609">
        <v>6</v>
      </c>
      <c r="F2609">
        <v>9</v>
      </c>
      <c r="G2609">
        <v>4</v>
      </c>
      <c r="O2609">
        <v>2008</v>
      </c>
      <c r="P2609">
        <v>3</v>
      </c>
      <c r="Q2609">
        <v>31</v>
      </c>
      <c r="R2609">
        <v>9</v>
      </c>
      <c r="S2609">
        <v>6</v>
      </c>
      <c r="T2609">
        <v>9</v>
      </c>
      <c r="U2609">
        <v>4</v>
      </c>
    </row>
    <row r="2610" spans="1:21">
      <c r="A2610">
        <v>2008</v>
      </c>
      <c r="B2610">
        <v>4</v>
      </c>
      <c r="C2610">
        <v>1</v>
      </c>
      <c r="D2610">
        <v>6</v>
      </c>
      <c r="E2610">
        <v>1</v>
      </c>
      <c r="F2610">
        <v>9</v>
      </c>
      <c r="G2610">
        <v>4</v>
      </c>
      <c r="O2610">
        <v>2008</v>
      </c>
      <c r="P2610">
        <v>4</v>
      </c>
      <c r="Q2610">
        <v>1</v>
      </c>
      <c r="R2610">
        <v>6</v>
      </c>
      <c r="S2610">
        <v>1</v>
      </c>
      <c r="T2610">
        <v>9</v>
      </c>
      <c r="U2610">
        <v>4</v>
      </c>
    </row>
    <row r="2611" spans="1:21">
      <c r="A2611">
        <v>2008</v>
      </c>
      <c r="B2611">
        <v>4</v>
      </c>
      <c r="C2611">
        <v>2</v>
      </c>
      <c r="D2611">
        <v>6</v>
      </c>
      <c r="E2611">
        <v>1</v>
      </c>
      <c r="F2611">
        <v>9</v>
      </c>
      <c r="G2611">
        <v>4</v>
      </c>
      <c r="O2611">
        <v>2008</v>
      </c>
      <c r="P2611">
        <v>4</v>
      </c>
      <c r="Q2611">
        <v>2</v>
      </c>
      <c r="R2611">
        <v>9</v>
      </c>
      <c r="S2611">
        <v>1</v>
      </c>
      <c r="T2611">
        <v>9</v>
      </c>
      <c r="U2611">
        <v>4</v>
      </c>
    </row>
    <row r="2612" spans="1:21">
      <c r="A2612">
        <v>2008</v>
      </c>
      <c r="B2612">
        <v>4</v>
      </c>
      <c r="C2612">
        <v>3</v>
      </c>
      <c r="D2612">
        <v>3</v>
      </c>
      <c r="E2612">
        <v>8</v>
      </c>
      <c r="F2612">
        <v>7</v>
      </c>
      <c r="G2612">
        <v>4</v>
      </c>
      <c r="O2612">
        <v>2008</v>
      </c>
      <c r="P2612">
        <v>4</v>
      </c>
      <c r="Q2612">
        <v>3</v>
      </c>
      <c r="R2612">
        <v>11</v>
      </c>
      <c r="S2612">
        <v>8</v>
      </c>
      <c r="T2612">
        <v>7</v>
      </c>
      <c r="U2612">
        <v>4</v>
      </c>
    </row>
    <row r="2613" spans="1:21">
      <c r="A2613">
        <v>2008</v>
      </c>
      <c r="B2613">
        <v>4</v>
      </c>
      <c r="C2613">
        <v>4</v>
      </c>
      <c r="D2613">
        <v>3</v>
      </c>
      <c r="E2613">
        <v>8</v>
      </c>
      <c r="F2613">
        <v>7</v>
      </c>
      <c r="G2613">
        <v>4</v>
      </c>
      <c r="O2613">
        <v>2008</v>
      </c>
      <c r="P2613">
        <v>4</v>
      </c>
      <c r="Q2613">
        <v>4</v>
      </c>
      <c r="R2613">
        <v>11</v>
      </c>
      <c r="S2613">
        <v>8</v>
      </c>
      <c r="T2613">
        <v>7</v>
      </c>
      <c r="U2613">
        <v>4</v>
      </c>
    </row>
    <row r="2614" spans="1:21">
      <c r="A2614">
        <v>2008</v>
      </c>
      <c r="B2614">
        <v>4</v>
      </c>
      <c r="C2614">
        <v>5</v>
      </c>
      <c r="D2614">
        <v>3</v>
      </c>
      <c r="E2614">
        <v>8</v>
      </c>
      <c r="F2614">
        <v>7</v>
      </c>
      <c r="G2614">
        <v>4</v>
      </c>
      <c r="O2614">
        <v>2008</v>
      </c>
      <c r="P2614">
        <v>4</v>
      </c>
      <c r="Q2614">
        <v>5</v>
      </c>
      <c r="R2614">
        <v>11</v>
      </c>
      <c r="S2614">
        <v>8</v>
      </c>
      <c r="T2614">
        <v>7</v>
      </c>
      <c r="U2614">
        <v>4</v>
      </c>
    </row>
    <row r="2615" spans="1:21">
      <c r="A2615">
        <v>2008</v>
      </c>
      <c r="B2615">
        <v>4</v>
      </c>
      <c r="C2615">
        <v>6</v>
      </c>
      <c r="D2615">
        <v>8</v>
      </c>
      <c r="E2615">
        <v>3</v>
      </c>
      <c r="F2615">
        <v>7</v>
      </c>
      <c r="G2615">
        <v>4</v>
      </c>
      <c r="O2615">
        <v>2008</v>
      </c>
      <c r="P2615">
        <v>4</v>
      </c>
      <c r="Q2615">
        <v>6</v>
      </c>
      <c r="R2615">
        <v>9</v>
      </c>
      <c r="S2615">
        <v>3</v>
      </c>
      <c r="T2615">
        <v>7</v>
      </c>
      <c r="U2615">
        <v>4</v>
      </c>
    </row>
    <row r="2616" spans="1:21">
      <c r="A2616">
        <v>2008</v>
      </c>
      <c r="B2616">
        <v>4</v>
      </c>
      <c r="C2616">
        <v>7</v>
      </c>
      <c r="D2616">
        <v>6</v>
      </c>
      <c r="E2616">
        <v>8</v>
      </c>
      <c r="F2616">
        <v>9</v>
      </c>
      <c r="G2616">
        <v>4</v>
      </c>
      <c r="O2616">
        <v>2008</v>
      </c>
      <c r="P2616">
        <v>4</v>
      </c>
      <c r="Q2616">
        <v>7</v>
      </c>
      <c r="R2616">
        <v>7</v>
      </c>
      <c r="S2616">
        <v>8</v>
      </c>
      <c r="T2616">
        <v>9</v>
      </c>
      <c r="U2616">
        <v>4</v>
      </c>
    </row>
    <row r="2617" spans="1:21">
      <c r="A2617">
        <v>2008</v>
      </c>
      <c r="B2617">
        <v>4</v>
      </c>
      <c r="C2617">
        <v>8</v>
      </c>
      <c r="D2617">
        <v>6</v>
      </c>
      <c r="E2617">
        <v>8</v>
      </c>
      <c r="F2617">
        <v>9</v>
      </c>
      <c r="G2617">
        <v>4</v>
      </c>
      <c r="O2617">
        <v>2008</v>
      </c>
      <c r="P2617">
        <v>4</v>
      </c>
      <c r="Q2617">
        <v>8</v>
      </c>
      <c r="R2617">
        <v>6</v>
      </c>
      <c r="S2617">
        <v>8</v>
      </c>
      <c r="T2617">
        <v>9</v>
      </c>
      <c r="U2617">
        <v>4</v>
      </c>
    </row>
    <row r="2618" spans="1:21">
      <c r="A2618">
        <v>2008</v>
      </c>
      <c r="B2618">
        <v>4</v>
      </c>
      <c r="C2618">
        <v>9</v>
      </c>
      <c r="D2618">
        <v>1</v>
      </c>
      <c r="E2618">
        <v>6</v>
      </c>
      <c r="F2618">
        <v>9</v>
      </c>
      <c r="G2618">
        <v>4</v>
      </c>
      <c r="O2618">
        <v>2008</v>
      </c>
      <c r="P2618">
        <v>4</v>
      </c>
      <c r="Q2618">
        <v>9</v>
      </c>
      <c r="R2618">
        <v>6</v>
      </c>
      <c r="S2618">
        <v>6</v>
      </c>
      <c r="T2618">
        <v>9</v>
      </c>
      <c r="U2618">
        <v>4</v>
      </c>
    </row>
    <row r="2619" spans="1:21">
      <c r="A2619">
        <v>2008</v>
      </c>
      <c r="B2619">
        <v>4</v>
      </c>
      <c r="C2619">
        <v>10</v>
      </c>
      <c r="D2619">
        <v>11</v>
      </c>
      <c r="E2619">
        <v>1</v>
      </c>
      <c r="F2619">
        <v>9</v>
      </c>
      <c r="G2619">
        <v>4</v>
      </c>
      <c r="O2619">
        <v>2008</v>
      </c>
      <c r="P2619">
        <v>4</v>
      </c>
      <c r="Q2619">
        <v>10</v>
      </c>
      <c r="R2619">
        <v>3</v>
      </c>
      <c r="S2619">
        <v>1</v>
      </c>
      <c r="T2619">
        <v>9</v>
      </c>
      <c r="U2619">
        <v>4</v>
      </c>
    </row>
    <row r="2620" spans="1:21">
      <c r="A2620">
        <v>2008</v>
      </c>
      <c r="B2620">
        <v>4</v>
      </c>
      <c r="C2620">
        <v>11</v>
      </c>
      <c r="D2620">
        <v>11</v>
      </c>
      <c r="E2620">
        <v>1</v>
      </c>
      <c r="F2620">
        <v>7</v>
      </c>
      <c r="G2620">
        <v>4</v>
      </c>
      <c r="O2620">
        <v>2008</v>
      </c>
      <c r="P2620">
        <v>4</v>
      </c>
      <c r="Q2620">
        <v>11</v>
      </c>
      <c r="R2620">
        <v>3</v>
      </c>
      <c r="S2620">
        <v>1</v>
      </c>
      <c r="T2620">
        <v>7</v>
      </c>
      <c r="U2620">
        <v>4</v>
      </c>
    </row>
    <row r="2621" spans="1:21">
      <c r="A2621">
        <v>2008</v>
      </c>
      <c r="B2621">
        <v>4</v>
      </c>
      <c r="C2621">
        <v>12</v>
      </c>
      <c r="D2621">
        <v>7</v>
      </c>
      <c r="E2621">
        <v>8</v>
      </c>
      <c r="F2621">
        <v>5</v>
      </c>
      <c r="G2621">
        <v>4</v>
      </c>
      <c r="O2621">
        <v>2008</v>
      </c>
      <c r="P2621">
        <v>4</v>
      </c>
      <c r="Q2621">
        <v>12</v>
      </c>
      <c r="R2621">
        <v>3</v>
      </c>
      <c r="S2621">
        <v>8</v>
      </c>
      <c r="T2621">
        <v>5</v>
      </c>
      <c r="U2621">
        <v>4</v>
      </c>
    </row>
    <row r="2622" spans="1:21">
      <c r="A2622">
        <v>2008</v>
      </c>
      <c r="B2622">
        <v>4</v>
      </c>
      <c r="C2622">
        <v>13</v>
      </c>
      <c r="D2622">
        <v>7</v>
      </c>
      <c r="E2622">
        <v>8</v>
      </c>
      <c r="F2622">
        <v>5</v>
      </c>
      <c r="G2622">
        <v>6</v>
      </c>
      <c r="O2622">
        <v>2008</v>
      </c>
      <c r="P2622">
        <v>4</v>
      </c>
      <c r="Q2622">
        <v>13</v>
      </c>
      <c r="R2622">
        <v>8</v>
      </c>
      <c r="S2622">
        <v>8</v>
      </c>
      <c r="T2622">
        <v>5</v>
      </c>
      <c r="U2622">
        <v>6</v>
      </c>
    </row>
    <row r="2623" spans="1:21">
      <c r="A2623">
        <v>2008</v>
      </c>
      <c r="B2623">
        <v>4</v>
      </c>
      <c r="C2623">
        <v>14</v>
      </c>
      <c r="D2623">
        <v>8</v>
      </c>
      <c r="E2623">
        <v>8</v>
      </c>
      <c r="F2623">
        <v>2</v>
      </c>
      <c r="G2623">
        <v>6</v>
      </c>
      <c r="O2623">
        <v>2008</v>
      </c>
      <c r="P2623">
        <v>4</v>
      </c>
      <c r="Q2623">
        <v>14</v>
      </c>
      <c r="R2623">
        <v>6</v>
      </c>
      <c r="S2623">
        <v>8</v>
      </c>
      <c r="T2623">
        <v>2</v>
      </c>
      <c r="U2623">
        <v>6</v>
      </c>
    </row>
    <row r="2624" spans="1:21">
      <c r="A2624">
        <v>2008</v>
      </c>
      <c r="B2624">
        <v>4</v>
      </c>
      <c r="C2624">
        <v>15</v>
      </c>
      <c r="D2624">
        <v>7</v>
      </c>
      <c r="E2624">
        <v>8</v>
      </c>
      <c r="F2624">
        <v>5</v>
      </c>
      <c r="G2624">
        <v>6</v>
      </c>
      <c r="O2624">
        <v>2008</v>
      </c>
      <c r="P2624">
        <v>4</v>
      </c>
      <c r="Q2624">
        <v>15</v>
      </c>
      <c r="R2624">
        <v>6</v>
      </c>
      <c r="S2624">
        <v>8</v>
      </c>
      <c r="T2624">
        <v>5</v>
      </c>
      <c r="U2624">
        <v>6</v>
      </c>
    </row>
    <row r="2625" spans="1:21">
      <c r="A2625">
        <v>2008</v>
      </c>
      <c r="B2625">
        <v>4</v>
      </c>
      <c r="C2625">
        <v>16</v>
      </c>
      <c r="D2625">
        <v>7</v>
      </c>
      <c r="E2625">
        <v>8</v>
      </c>
      <c r="F2625">
        <v>2</v>
      </c>
      <c r="G2625">
        <v>6</v>
      </c>
      <c r="O2625">
        <v>2008</v>
      </c>
      <c r="P2625">
        <v>4</v>
      </c>
      <c r="Q2625">
        <v>16</v>
      </c>
      <c r="R2625">
        <v>1</v>
      </c>
      <c r="S2625">
        <v>8</v>
      </c>
      <c r="T2625">
        <v>2</v>
      </c>
      <c r="U2625">
        <v>6</v>
      </c>
    </row>
    <row r="2626" spans="1:21">
      <c r="A2626">
        <v>2008</v>
      </c>
      <c r="B2626">
        <v>4</v>
      </c>
      <c r="C2626">
        <v>17</v>
      </c>
      <c r="D2626">
        <v>3</v>
      </c>
      <c r="E2626">
        <v>8</v>
      </c>
      <c r="F2626">
        <v>2</v>
      </c>
      <c r="G2626">
        <v>6</v>
      </c>
      <c r="O2626">
        <v>2008</v>
      </c>
      <c r="P2626">
        <v>4</v>
      </c>
      <c r="Q2626">
        <v>17</v>
      </c>
      <c r="R2626">
        <v>11</v>
      </c>
      <c r="S2626">
        <v>8</v>
      </c>
      <c r="T2626">
        <v>2</v>
      </c>
      <c r="U2626">
        <v>6</v>
      </c>
    </row>
    <row r="2627" spans="1:21">
      <c r="A2627">
        <v>2008</v>
      </c>
      <c r="B2627">
        <v>4</v>
      </c>
      <c r="C2627">
        <v>18</v>
      </c>
      <c r="D2627">
        <v>3</v>
      </c>
      <c r="E2627">
        <v>6</v>
      </c>
      <c r="F2627">
        <v>2</v>
      </c>
      <c r="G2627">
        <v>6</v>
      </c>
      <c r="O2627">
        <v>2008</v>
      </c>
      <c r="P2627">
        <v>4</v>
      </c>
      <c r="Q2627">
        <v>18</v>
      </c>
      <c r="R2627">
        <v>11</v>
      </c>
      <c r="S2627">
        <v>6</v>
      </c>
      <c r="T2627">
        <v>2</v>
      </c>
      <c r="U2627">
        <v>6</v>
      </c>
    </row>
    <row r="2628" spans="1:21">
      <c r="A2628">
        <v>2008</v>
      </c>
      <c r="B2628">
        <v>4</v>
      </c>
      <c r="C2628">
        <v>19</v>
      </c>
      <c r="D2628">
        <v>7</v>
      </c>
      <c r="E2628">
        <v>6</v>
      </c>
      <c r="F2628">
        <v>4</v>
      </c>
      <c r="G2628">
        <v>6</v>
      </c>
      <c r="O2628">
        <v>2008</v>
      </c>
      <c r="P2628">
        <v>4</v>
      </c>
      <c r="Q2628">
        <v>19</v>
      </c>
      <c r="R2628">
        <v>7</v>
      </c>
      <c r="S2628">
        <v>6</v>
      </c>
      <c r="T2628">
        <v>4</v>
      </c>
      <c r="U2628">
        <v>6</v>
      </c>
    </row>
    <row r="2629" spans="1:21">
      <c r="A2629">
        <v>2008</v>
      </c>
      <c r="B2629">
        <v>4</v>
      </c>
      <c r="C2629">
        <v>20</v>
      </c>
      <c r="D2629">
        <v>7</v>
      </c>
      <c r="E2629">
        <v>6</v>
      </c>
      <c r="F2629">
        <v>9</v>
      </c>
      <c r="G2629">
        <v>2</v>
      </c>
      <c r="O2629">
        <v>2008</v>
      </c>
      <c r="P2629">
        <v>4</v>
      </c>
      <c r="Q2629">
        <v>20</v>
      </c>
      <c r="R2629">
        <v>7</v>
      </c>
      <c r="S2629">
        <v>6</v>
      </c>
      <c r="T2629">
        <v>9</v>
      </c>
      <c r="U2629">
        <v>2</v>
      </c>
    </row>
    <row r="2630" spans="1:21">
      <c r="A2630">
        <v>2008</v>
      </c>
      <c r="B2630">
        <v>4</v>
      </c>
      <c r="C2630">
        <v>21</v>
      </c>
      <c r="D2630">
        <v>7</v>
      </c>
      <c r="E2630">
        <v>6</v>
      </c>
      <c r="F2630">
        <v>4</v>
      </c>
      <c r="G2630">
        <v>6</v>
      </c>
      <c r="O2630">
        <v>2008</v>
      </c>
      <c r="P2630">
        <v>4</v>
      </c>
      <c r="Q2630">
        <v>21</v>
      </c>
      <c r="R2630">
        <v>8</v>
      </c>
      <c r="S2630">
        <v>6</v>
      </c>
      <c r="T2630">
        <v>4</v>
      </c>
      <c r="U2630">
        <v>6</v>
      </c>
    </row>
    <row r="2631" spans="1:21">
      <c r="A2631">
        <v>2008</v>
      </c>
      <c r="B2631">
        <v>4</v>
      </c>
      <c r="C2631">
        <v>22</v>
      </c>
      <c r="D2631">
        <v>7</v>
      </c>
      <c r="E2631">
        <v>6</v>
      </c>
      <c r="F2631">
        <v>2</v>
      </c>
      <c r="G2631">
        <v>6</v>
      </c>
      <c r="O2631">
        <v>2008</v>
      </c>
      <c r="P2631">
        <v>4</v>
      </c>
      <c r="Q2631">
        <v>22</v>
      </c>
      <c r="R2631">
        <v>7</v>
      </c>
      <c r="S2631">
        <v>6</v>
      </c>
      <c r="T2631">
        <v>2</v>
      </c>
      <c r="U2631">
        <v>6</v>
      </c>
    </row>
    <row r="2632" spans="1:21">
      <c r="A2632">
        <v>2008</v>
      </c>
      <c r="B2632">
        <v>4</v>
      </c>
      <c r="C2632">
        <v>23</v>
      </c>
      <c r="D2632">
        <v>6</v>
      </c>
      <c r="E2632">
        <v>6</v>
      </c>
      <c r="F2632">
        <v>2</v>
      </c>
      <c r="G2632">
        <v>6</v>
      </c>
      <c r="O2632">
        <v>2008</v>
      </c>
      <c r="P2632">
        <v>4</v>
      </c>
      <c r="Q2632">
        <v>23</v>
      </c>
      <c r="R2632">
        <v>7</v>
      </c>
      <c r="S2632">
        <v>6</v>
      </c>
      <c r="T2632">
        <v>2</v>
      </c>
      <c r="U2632">
        <v>6</v>
      </c>
    </row>
    <row r="2633" spans="1:21">
      <c r="A2633">
        <v>2008</v>
      </c>
      <c r="B2633">
        <v>4</v>
      </c>
      <c r="C2633">
        <v>24</v>
      </c>
      <c r="D2633">
        <v>7</v>
      </c>
      <c r="E2633">
        <v>6</v>
      </c>
      <c r="F2633">
        <v>9</v>
      </c>
      <c r="G2633">
        <v>6</v>
      </c>
      <c r="O2633">
        <v>2008</v>
      </c>
      <c r="P2633">
        <v>4</v>
      </c>
      <c r="Q2633">
        <v>24</v>
      </c>
      <c r="R2633">
        <v>3</v>
      </c>
      <c r="S2633">
        <v>6</v>
      </c>
      <c r="T2633">
        <v>9</v>
      </c>
      <c r="U2633">
        <v>6</v>
      </c>
    </row>
    <row r="2634" spans="1:21">
      <c r="A2634">
        <v>2008</v>
      </c>
      <c r="B2634">
        <v>4</v>
      </c>
      <c r="C2634">
        <v>25</v>
      </c>
      <c r="D2634">
        <v>6</v>
      </c>
      <c r="E2634">
        <v>6</v>
      </c>
      <c r="F2634">
        <v>9</v>
      </c>
      <c r="G2634">
        <v>2</v>
      </c>
      <c r="O2634">
        <v>2008</v>
      </c>
      <c r="P2634">
        <v>4</v>
      </c>
      <c r="Q2634">
        <v>25</v>
      </c>
      <c r="R2634">
        <v>3</v>
      </c>
      <c r="S2634">
        <v>6</v>
      </c>
      <c r="T2634">
        <v>9</v>
      </c>
      <c r="U2634">
        <v>2</v>
      </c>
    </row>
    <row r="2635" spans="1:21">
      <c r="A2635">
        <v>2008</v>
      </c>
      <c r="B2635">
        <v>4</v>
      </c>
      <c r="C2635">
        <v>26</v>
      </c>
      <c r="D2635">
        <v>2</v>
      </c>
      <c r="E2635">
        <v>6</v>
      </c>
      <c r="F2635">
        <v>9</v>
      </c>
      <c r="G2635">
        <v>2</v>
      </c>
      <c r="O2635">
        <v>2008</v>
      </c>
      <c r="P2635">
        <v>4</v>
      </c>
      <c r="Q2635">
        <v>26</v>
      </c>
      <c r="R2635">
        <v>7</v>
      </c>
      <c r="S2635">
        <v>6</v>
      </c>
      <c r="T2635">
        <v>9</v>
      </c>
      <c r="U2635">
        <v>2</v>
      </c>
    </row>
    <row r="2636" spans="1:21">
      <c r="A2636">
        <v>2008</v>
      </c>
      <c r="B2636">
        <v>4</v>
      </c>
      <c r="C2636">
        <v>27</v>
      </c>
      <c r="D2636">
        <v>6</v>
      </c>
      <c r="E2636">
        <v>6</v>
      </c>
      <c r="F2636">
        <v>4</v>
      </c>
      <c r="G2636">
        <v>2</v>
      </c>
      <c r="O2636">
        <v>2008</v>
      </c>
      <c r="P2636">
        <v>4</v>
      </c>
      <c r="Q2636">
        <v>27</v>
      </c>
      <c r="R2636">
        <v>7</v>
      </c>
      <c r="S2636">
        <v>6</v>
      </c>
      <c r="T2636">
        <v>4</v>
      </c>
      <c r="U2636">
        <v>2</v>
      </c>
    </row>
    <row r="2637" spans="1:21">
      <c r="A2637">
        <v>2008</v>
      </c>
      <c r="B2637">
        <v>4</v>
      </c>
      <c r="C2637">
        <v>28</v>
      </c>
      <c r="D2637">
        <v>6</v>
      </c>
      <c r="E2637">
        <v>5</v>
      </c>
      <c r="F2637">
        <v>4</v>
      </c>
      <c r="G2637">
        <v>2</v>
      </c>
      <c r="O2637">
        <v>2008</v>
      </c>
      <c r="P2637">
        <v>4</v>
      </c>
      <c r="Q2637">
        <v>28</v>
      </c>
      <c r="R2637">
        <v>7</v>
      </c>
      <c r="S2637">
        <v>5</v>
      </c>
      <c r="T2637">
        <v>4</v>
      </c>
      <c r="U2637">
        <v>2</v>
      </c>
    </row>
    <row r="2638" spans="1:21">
      <c r="A2638">
        <v>2008</v>
      </c>
      <c r="B2638">
        <v>4</v>
      </c>
      <c r="C2638">
        <v>29</v>
      </c>
      <c r="D2638">
        <v>2</v>
      </c>
      <c r="E2638">
        <v>5</v>
      </c>
      <c r="F2638">
        <v>4</v>
      </c>
      <c r="G2638">
        <v>2</v>
      </c>
      <c r="O2638">
        <v>2008</v>
      </c>
      <c r="P2638">
        <v>4</v>
      </c>
      <c r="Q2638">
        <v>29</v>
      </c>
      <c r="R2638">
        <v>7</v>
      </c>
      <c r="S2638">
        <v>5</v>
      </c>
      <c r="T2638">
        <v>4</v>
      </c>
      <c r="U2638">
        <v>2</v>
      </c>
    </row>
    <row r="2639" spans="1:21">
      <c r="A2639">
        <v>2008</v>
      </c>
      <c r="B2639">
        <v>4</v>
      </c>
      <c r="C2639">
        <v>30</v>
      </c>
      <c r="D2639">
        <v>2</v>
      </c>
      <c r="E2639">
        <v>5</v>
      </c>
      <c r="F2639">
        <v>4</v>
      </c>
      <c r="G2639">
        <v>2</v>
      </c>
      <c r="O2639">
        <v>2008</v>
      </c>
      <c r="P2639">
        <v>4</v>
      </c>
      <c r="Q2639">
        <v>30</v>
      </c>
      <c r="R2639">
        <v>6</v>
      </c>
      <c r="S2639">
        <v>5</v>
      </c>
      <c r="T2639">
        <v>4</v>
      </c>
      <c r="U2639">
        <v>2</v>
      </c>
    </row>
    <row r="2640" spans="1:21">
      <c r="A2640">
        <v>2008</v>
      </c>
      <c r="B2640">
        <v>5</v>
      </c>
      <c r="C2640">
        <v>1</v>
      </c>
      <c r="D2640">
        <v>2</v>
      </c>
      <c r="E2640">
        <v>5</v>
      </c>
      <c r="F2640">
        <v>4</v>
      </c>
      <c r="G2640">
        <v>2</v>
      </c>
      <c r="O2640">
        <v>2008</v>
      </c>
      <c r="P2640">
        <v>5</v>
      </c>
      <c r="Q2640">
        <v>1</v>
      </c>
      <c r="R2640">
        <v>7</v>
      </c>
      <c r="S2640">
        <v>5</v>
      </c>
      <c r="T2640">
        <v>4</v>
      </c>
      <c r="U2640">
        <v>2</v>
      </c>
    </row>
    <row r="2641" spans="1:21">
      <c r="A2641">
        <v>2008</v>
      </c>
      <c r="B2641">
        <v>5</v>
      </c>
      <c r="C2641">
        <v>2</v>
      </c>
      <c r="D2641">
        <v>2</v>
      </c>
      <c r="E2641">
        <v>5</v>
      </c>
      <c r="F2641">
        <v>4</v>
      </c>
      <c r="G2641">
        <v>2</v>
      </c>
      <c r="O2641">
        <v>2008</v>
      </c>
      <c r="P2641">
        <v>5</v>
      </c>
      <c r="Q2641">
        <v>2</v>
      </c>
      <c r="R2641">
        <v>6</v>
      </c>
      <c r="S2641">
        <v>5</v>
      </c>
      <c r="T2641">
        <v>4</v>
      </c>
      <c r="U2641">
        <v>2</v>
      </c>
    </row>
    <row r="2642" spans="1:21">
      <c r="A2642">
        <v>2008</v>
      </c>
      <c r="B2642">
        <v>5</v>
      </c>
      <c r="C2642">
        <v>3</v>
      </c>
      <c r="D2642">
        <v>2</v>
      </c>
      <c r="E2642">
        <v>5</v>
      </c>
      <c r="F2642">
        <v>4</v>
      </c>
      <c r="G2642">
        <v>2</v>
      </c>
      <c r="O2642">
        <v>2008</v>
      </c>
      <c r="P2642">
        <v>5</v>
      </c>
      <c r="Q2642">
        <v>3</v>
      </c>
      <c r="R2642">
        <v>2</v>
      </c>
      <c r="S2642">
        <v>5</v>
      </c>
      <c r="T2642">
        <v>4</v>
      </c>
      <c r="U2642">
        <v>2</v>
      </c>
    </row>
    <row r="2643" spans="1:21">
      <c r="A2643">
        <v>2008</v>
      </c>
      <c r="B2643">
        <v>5</v>
      </c>
      <c r="C2643">
        <v>4</v>
      </c>
      <c r="D2643">
        <v>2</v>
      </c>
      <c r="E2643">
        <v>5</v>
      </c>
      <c r="F2643">
        <v>4</v>
      </c>
      <c r="G2643">
        <v>2</v>
      </c>
      <c r="O2643">
        <v>2008</v>
      </c>
      <c r="P2643">
        <v>5</v>
      </c>
      <c r="Q2643">
        <v>4</v>
      </c>
      <c r="R2643">
        <v>6</v>
      </c>
      <c r="S2643">
        <v>5</v>
      </c>
      <c r="T2643">
        <v>4</v>
      </c>
      <c r="U2643">
        <v>2</v>
      </c>
    </row>
    <row r="2644" spans="1:21">
      <c r="A2644">
        <v>2008</v>
      </c>
      <c r="B2644">
        <v>5</v>
      </c>
      <c r="C2644">
        <v>5</v>
      </c>
      <c r="D2644">
        <v>2</v>
      </c>
      <c r="E2644">
        <v>5</v>
      </c>
      <c r="F2644">
        <v>8</v>
      </c>
      <c r="G2644">
        <v>1</v>
      </c>
      <c r="O2644">
        <v>2008</v>
      </c>
      <c r="P2644">
        <v>5</v>
      </c>
      <c r="Q2644">
        <v>5</v>
      </c>
      <c r="R2644">
        <v>6</v>
      </c>
      <c r="S2644">
        <v>5</v>
      </c>
      <c r="T2644">
        <v>8</v>
      </c>
      <c r="U2644">
        <v>1</v>
      </c>
    </row>
    <row r="2645" spans="1:21">
      <c r="A2645">
        <v>2008</v>
      </c>
      <c r="B2645">
        <v>5</v>
      </c>
      <c r="C2645">
        <v>6</v>
      </c>
      <c r="D2645">
        <v>2</v>
      </c>
      <c r="E2645">
        <v>5</v>
      </c>
      <c r="F2645">
        <v>8</v>
      </c>
      <c r="G2645">
        <v>1</v>
      </c>
      <c r="O2645">
        <v>2008</v>
      </c>
      <c r="P2645">
        <v>5</v>
      </c>
      <c r="Q2645">
        <v>6</v>
      </c>
      <c r="R2645">
        <v>2</v>
      </c>
      <c r="S2645">
        <v>5</v>
      </c>
      <c r="T2645">
        <v>8</v>
      </c>
      <c r="U2645">
        <v>1</v>
      </c>
    </row>
    <row r="2646" spans="1:21">
      <c r="A2646">
        <v>2008</v>
      </c>
      <c r="B2646">
        <v>5</v>
      </c>
      <c r="C2646">
        <v>7</v>
      </c>
      <c r="D2646">
        <v>2</v>
      </c>
      <c r="E2646">
        <v>5</v>
      </c>
      <c r="F2646">
        <v>8</v>
      </c>
      <c r="G2646">
        <v>1</v>
      </c>
      <c r="O2646">
        <v>2008</v>
      </c>
      <c r="P2646">
        <v>5</v>
      </c>
      <c r="Q2646">
        <v>7</v>
      </c>
      <c r="R2646">
        <v>2</v>
      </c>
      <c r="S2646">
        <v>5</v>
      </c>
      <c r="T2646">
        <v>8</v>
      </c>
      <c r="U2646">
        <v>1</v>
      </c>
    </row>
    <row r="2647" spans="1:21">
      <c r="A2647">
        <v>2008</v>
      </c>
      <c r="B2647">
        <v>5</v>
      </c>
      <c r="C2647">
        <v>8</v>
      </c>
      <c r="D2647">
        <v>2</v>
      </c>
      <c r="E2647">
        <v>9</v>
      </c>
      <c r="F2647">
        <v>4</v>
      </c>
      <c r="G2647">
        <v>1</v>
      </c>
      <c r="O2647">
        <v>2008</v>
      </c>
      <c r="P2647">
        <v>5</v>
      </c>
      <c r="Q2647">
        <v>8</v>
      </c>
      <c r="R2647">
        <v>2</v>
      </c>
      <c r="S2647">
        <v>9</v>
      </c>
      <c r="T2647">
        <v>4</v>
      </c>
      <c r="U2647">
        <v>1</v>
      </c>
    </row>
    <row r="2648" spans="1:21">
      <c r="A2648">
        <v>2008</v>
      </c>
      <c r="B2648">
        <v>5</v>
      </c>
      <c r="C2648">
        <v>9</v>
      </c>
      <c r="D2648">
        <v>2</v>
      </c>
      <c r="E2648">
        <v>5</v>
      </c>
      <c r="F2648">
        <v>4</v>
      </c>
      <c r="G2648">
        <v>1</v>
      </c>
      <c r="O2648">
        <v>2008</v>
      </c>
      <c r="P2648">
        <v>5</v>
      </c>
      <c r="Q2648">
        <v>9</v>
      </c>
      <c r="R2648">
        <v>2</v>
      </c>
      <c r="S2648">
        <v>5</v>
      </c>
      <c r="T2648">
        <v>4</v>
      </c>
      <c r="U2648">
        <v>1</v>
      </c>
    </row>
    <row r="2649" spans="1:21">
      <c r="A2649">
        <v>2008</v>
      </c>
      <c r="B2649">
        <v>5</v>
      </c>
      <c r="C2649">
        <v>10</v>
      </c>
      <c r="D2649">
        <v>2</v>
      </c>
      <c r="E2649">
        <v>5</v>
      </c>
      <c r="F2649">
        <v>4</v>
      </c>
      <c r="G2649">
        <v>1</v>
      </c>
      <c r="O2649">
        <v>2008</v>
      </c>
      <c r="P2649">
        <v>5</v>
      </c>
      <c r="Q2649">
        <v>10</v>
      </c>
      <c r="R2649">
        <v>2</v>
      </c>
      <c r="S2649">
        <v>5</v>
      </c>
      <c r="T2649">
        <v>4</v>
      </c>
      <c r="U2649">
        <v>1</v>
      </c>
    </row>
    <row r="2650" spans="1:21">
      <c r="A2650">
        <v>2008</v>
      </c>
      <c r="B2650">
        <v>5</v>
      </c>
      <c r="C2650">
        <v>11</v>
      </c>
      <c r="D2650">
        <v>6</v>
      </c>
      <c r="E2650">
        <v>5</v>
      </c>
      <c r="F2650">
        <v>4</v>
      </c>
      <c r="G2650">
        <v>1</v>
      </c>
      <c r="O2650">
        <v>2008</v>
      </c>
      <c r="P2650">
        <v>5</v>
      </c>
      <c r="Q2650">
        <v>11</v>
      </c>
      <c r="R2650">
        <v>2</v>
      </c>
      <c r="S2650">
        <v>5</v>
      </c>
      <c r="T2650">
        <v>4</v>
      </c>
      <c r="U2650">
        <v>1</v>
      </c>
    </row>
    <row r="2651" spans="1:21">
      <c r="A2651">
        <v>2008</v>
      </c>
      <c r="B2651">
        <v>5</v>
      </c>
      <c r="C2651">
        <v>12</v>
      </c>
      <c r="D2651">
        <v>2</v>
      </c>
      <c r="E2651">
        <v>5</v>
      </c>
      <c r="F2651">
        <v>4</v>
      </c>
      <c r="G2651">
        <v>1</v>
      </c>
      <c r="O2651">
        <v>2008</v>
      </c>
      <c r="P2651">
        <v>5</v>
      </c>
      <c r="Q2651">
        <v>12</v>
      </c>
      <c r="R2651">
        <v>2</v>
      </c>
      <c r="S2651">
        <v>5</v>
      </c>
      <c r="T2651">
        <v>4</v>
      </c>
      <c r="U2651">
        <v>1</v>
      </c>
    </row>
    <row r="2652" spans="1:21">
      <c r="A2652">
        <v>2008</v>
      </c>
      <c r="B2652">
        <v>5</v>
      </c>
      <c r="C2652">
        <v>13</v>
      </c>
      <c r="D2652">
        <v>2</v>
      </c>
      <c r="E2652">
        <v>5</v>
      </c>
      <c r="F2652">
        <v>4</v>
      </c>
      <c r="G2652">
        <v>1</v>
      </c>
      <c r="O2652">
        <v>2008</v>
      </c>
      <c r="P2652">
        <v>5</v>
      </c>
      <c r="Q2652">
        <v>13</v>
      </c>
      <c r="R2652">
        <v>2</v>
      </c>
      <c r="S2652">
        <v>5</v>
      </c>
      <c r="T2652">
        <v>4</v>
      </c>
      <c r="U2652">
        <v>1</v>
      </c>
    </row>
    <row r="2653" spans="1:21">
      <c r="A2653">
        <v>2008</v>
      </c>
      <c r="B2653">
        <v>5</v>
      </c>
      <c r="C2653">
        <v>14</v>
      </c>
      <c r="D2653">
        <v>2</v>
      </c>
      <c r="E2653">
        <v>5</v>
      </c>
      <c r="F2653">
        <v>4</v>
      </c>
      <c r="G2653">
        <v>1</v>
      </c>
      <c r="O2653">
        <v>2008</v>
      </c>
      <c r="P2653">
        <v>5</v>
      </c>
      <c r="Q2653">
        <v>14</v>
      </c>
      <c r="R2653">
        <v>2</v>
      </c>
      <c r="S2653">
        <v>5</v>
      </c>
      <c r="T2653">
        <v>4</v>
      </c>
      <c r="U2653">
        <v>1</v>
      </c>
    </row>
    <row r="2654" spans="1:21">
      <c r="A2654">
        <v>2008</v>
      </c>
      <c r="B2654">
        <v>5</v>
      </c>
      <c r="C2654">
        <v>15</v>
      </c>
      <c r="D2654">
        <v>2</v>
      </c>
      <c r="E2654">
        <v>9</v>
      </c>
      <c r="F2654">
        <v>4</v>
      </c>
      <c r="G2654">
        <v>1</v>
      </c>
      <c r="O2654">
        <v>2008</v>
      </c>
      <c r="P2654">
        <v>5</v>
      </c>
      <c r="Q2654">
        <v>15</v>
      </c>
      <c r="R2654">
        <v>2</v>
      </c>
      <c r="S2654">
        <v>9</v>
      </c>
      <c r="T2654">
        <v>4</v>
      </c>
      <c r="U2654">
        <v>1</v>
      </c>
    </row>
    <row r="2655" spans="1:21">
      <c r="A2655">
        <v>2008</v>
      </c>
      <c r="B2655">
        <v>5</v>
      </c>
      <c r="C2655">
        <v>16</v>
      </c>
      <c r="D2655">
        <v>2</v>
      </c>
      <c r="E2655">
        <v>9</v>
      </c>
      <c r="F2655">
        <v>4</v>
      </c>
      <c r="G2655">
        <v>1</v>
      </c>
      <c r="O2655">
        <v>2008</v>
      </c>
      <c r="P2655">
        <v>5</v>
      </c>
      <c r="Q2655">
        <v>16</v>
      </c>
      <c r="R2655">
        <v>2</v>
      </c>
      <c r="S2655">
        <v>9</v>
      </c>
      <c r="T2655">
        <v>4</v>
      </c>
      <c r="U2655">
        <v>1</v>
      </c>
    </row>
    <row r="2656" spans="1:21">
      <c r="A2656">
        <v>2008</v>
      </c>
      <c r="B2656">
        <v>5</v>
      </c>
      <c r="C2656">
        <v>17</v>
      </c>
      <c r="D2656">
        <v>2</v>
      </c>
      <c r="E2656">
        <v>9</v>
      </c>
      <c r="F2656">
        <v>4</v>
      </c>
      <c r="G2656">
        <v>1</v>
      </c>
      <c r="O2656">
        <v>2008</v>
      </c>
      <c r="P2656">
        <v>5</v>
      </c>
      <c r="Q2656">
        <v>17</v>
      </c>
      <c r="R2656">
        <v>2</v>
      </c>
      <c r="S2656">
        <v>9</v>
      </c>
      <c r="T2656">
        <v>4</v>
      </c>
      <c r="U2656">
        <v>1</v>
      </c>
    </row>
    <row r="2657" spans="1:21">
      <c r="A2657">
        <v>2008</v>
      </c>
      <c r="B2657">
        <v>5</v>
      </c>
      <c r="C2657">
        <v>18</v>
      </c>
      <c r="D2657">
        <v>2</v>
      </c>
      <c r="E2657">
        <v>9</v>
      </c>
      <c r="F2657">
        <v>4</v>
      </c>
      <c r="G2657">
        <v>1</v>
      </c>
      <c r="O2657">
        <v>2008</v>
      </c>
      <c r="P2657">
        <v>5</v>
      </c>
      <c r="Q2657">
        <v>18</v>
      </c>
      <c r="R2657">
        <v>6</v>
      </c>
      <c r="S2657">
        <v>9</v>
      </c>
      <c r="T2657">
        <v>4</v>
      </c>
      <c r="U2657">
        <v>1</v>
      </c>
    </row>
    <row r="2658" spans="1:21">
      <c r="A2658">
        <v>2008</v>
      </c>
      <c r="B2658">
        <v>5</v>
      </c>
      <c r="C2658">
        <v>19</v>
      </c>
      <c r="D2658">
        <v>2</v>
      </c>
      <c r="E2658">
        <v>9</v>
      </c>
      <c r="F2658">
        <v>4</v>
      </c>
      <c r="G2658">
        <v>1</v>
      </c>
      <c r="O2658">
        <v>2008</v>
      </c>
      <c r="P2658">
        <v>5</v>
      </c>
      <c r="Q2658">
        <v>19</v>
      </c>
      <c r="R2658">
        <v>2</v>
      </c>
      <c r="S2658">
        <v>9</v>
      </c>
      <c r="T2658">
        <v>4</v>
      </c>
      <c r="U2658">
        <v>1</v>
      </c>
    </row>
    <row r="2659" spans="1:21">
      <c r="A2659">
        <v>2008</v>
      </c>
      <c r="B2659">
        <v>5</v>
      </c>
      <c r="C2659">
        <v>20</v>
      </c>
      <c r="D2659">
        <v>2</v>
      </c>
      <c r="E2659">
        <v>9</v>
      </c>
      <c r="F2659">
        <v>4</v>
      </c>
      <c r="G2659">
        <v>1</v>
      </c>
      <c r="O2659">
        <v>2008</v>
      </c>
      <c r="P2659">
        <v>5</v>
      </c>
      <c r="Q2659">
        <v>20</v>
      </c>
      <c r="R2659">
        <v>2</v>
      </c>
      <c r="S2659">
        <v>9</v>
      </c>
      <c r="T2659">
        <v>4</v>
      </c>
      <c r="U2659">
        <v>1</v>
      </c>
    </row>
    <row r="2660" spans="1:21">
      <c r="A2660">
        <v>2008</v>
      </c>
      <c r="B2660">
        <v>5</v>
      </c>
      <c r="C2660">
        <v>21</v>
      </c>
      <c r="D2660">
        <v>10</v>
      </c>
      <c r="E2660">
        <v>9</v>
      </c>
      <c r="F2660">
        <v>4</v>
      </c>
      <c r="G2660">
        <v>1</v>
      </c>
      <c r="O2660">
        <v>2008</v>
      </c>
      <c r="P2660">
        <v>5</v>
      </c>
      <c r="Q2660">
        <v>21</v>
      </c>
      <c r="R2660">
        <v>2</v>
      </c>
      <c r="S2660">
        <v>9</v>
      </c>
      <c r="T2660">
        <v>4</v>
      </c>
      <c r="U2660">
        <v>1</v>
      </c>
    </row>
    <row r="2661" spans="1:21">
      <c r="A2661">
        <v>2008</v>
      </c>
      <c r="B2661">
        <v>5</v>
      </c>
      <c r="C2661">
        <v>22</v>
      </c>
      <c r="D2661">
        <v>10</v>
      </c>
      <c r="E2661">
        <v>9</v>
      </c>
      <c r="F2661">
        <v>4</v>
      </c>
      <c r="G2661">
        <v>1</v>
      </c>
      <c r="O2661">
        <v>2008</v>
      </c>
      <c r="P2661">
        <v>5</v>
      </c>
      <c r="Q2661">
        <v>22</v>
      </c>
      <c r="R2661">
        <v>2</v>
      </c>
      <c r="S2661">
        <v>9</v>
      </c>
      <c r="T2661">
        <v>4</v>
      </c>
      <c r="U2661">
        <v>1</v>
      </c>
    </row>
    <row r="2662" spans="1:21">
      <c r="A2662">
        <v>2008</v>
      </c>
      <c r="B2662">
        <v>5</v>
      </c>
      <c r="C2662">
        <v>23</v>
      </c>
      <c r="D2662">
        <v>10</v>
      </c>
      <c r="E2662">
        <v>9</v>
      </c>
      <c r="F2662">
        <v>4</v>
      </c>
      <c r="G2662">
        <v>5</v>
      </c>
      <c r="O2662">
        <v>2008</v>
      </c>
      <c r="P2662">
        <v>5</v>
      </c>
      <c r="Q2662">
        <v>23</v>
      </c>
      <c r="R2662">
        <v>2</v>
      </c>
      <c r="S2662">
        <v>9</v>
      </c>
      <c r="T2662">
        <v>4</v>
      </c>
      <c r="U2662">
        <v>5</v>
      </c>
    </row>
    <row r="2663" spans="1:21">
      <c r="A2663">
        <v>2008</v>
      </c>
      <c r="B2663">
        <v>5</v>
      </c>
      <c r="C2663">
        <v>24</v>
      </c>
      <c r="D2663">
        <v>2</v>
      </c>
      <c r="E2663">
        <v>9</v>
      </c>
      <c r="F2663">
        <v>8</v>
      </c>
      <c r="G2663">
        <v>1</v>
      </c>
      <c r="O2663">
        <v>2008</v>
      </c>
      <c r="P2663">
        <v>5</v>
      </c>
      <c r="Q2663">
        <v>24</v>
      </c>
      <c r="R2663">
        <v>2</v>
      </c>
      <c r="S2663">
        <v>9</v>
      </c>
      <c r="T2663">
        <v>8</v>
      </c>
      <c r="U2663">
        <v>1</v>
      </c>
    </row>
    <row r="2664" spans="1:21">
      <c r="A2664">
        <v>2008</v>
      </c>
      <c r="B2664">
        <v>5</v>
      </c>
      <c r="C2664">
        <v>25</v>
      </c>
      <c r="D2664">
        <v>2</v>
      </c>
      <c r="E2664">
        <v>9</v>
      </c>
      <c r="F2664">
        <v>8</v>
      </c>
      <c r="G2664">
        <v>5</v>
      </c>
      <c r="O2664">
        <v>2008</v>
      </c>
      <c r="P2664">
        <v>5</v>
      </c>
      <c r="Q2664">
        <v>25</v>
      </c>
      <c r="R2664">
        <v>2</v>
      </c>
      <c r="S2664">
        <v>9</v>
      </c>
      <c r="T2664">
        <v>8</v>
      </c>
      <c r="U2664">
        <v>5</v>
      </c>
    </row>
    <row r="2665" spans="1:21">
      <c r="A2665">
        <v>2008</v>
      </c>
      <c r="B2665">
        <v>5</v>
      </c>
      <c r="C2665">
        <v>26</v>
      </c>
      <c r="D2665">
        <v>2</v>
      </c>
      <c r="E2665">
        <v>9</v>
      </c>
      <c r="F2665">
        <v>8</v>
      </c>
      <c r="G2665">
        <v>5</v>
      </c>
      <c r="O2665">
        <v>2008</v>
      </c>
      <c r="P2665">
        <v>5</v>
      </c>
      <c r="Q2665">
        <v>26</v>
      </c>
      <c r="R2665">
        <v>2</v>
      </c>
      <c r="S2665">
        <v>9</v>
      </c>
      <c r="T2665">
        <v>8</v>
      </c>
      <c r="U2665">
        <v>5</v>
      </c>
    </row>
    <row r="2666" spans="1:21">
      <c r="A2666">
        <v>2008</v>
      </c>
      <c r="B2666">
        <v>5</v>
      </c>
      <c r="C2666">
        <v>27</v>
      </c>
      <c r="D2666">
        <v>10</v>
      </c>
      <c r="E2666">
        <v>9</v>
      </c>
      <c r="F2666">
        <v>4</v>
      </c>
      <c r="G2666">
        <v>5</v>
      </c>
      <c r="O2666">
        <v>2008</v>
      </c>
      <c r="P2666">
        <v>5</v>
      </c>
      <c r="Q2666">
        <v>27</v>
      </c>
      <c r="R2666">
        <v>2</v>
      </c>
      <c r="S2666">
        <v>9</v>
      </c>
      <c r="T2666">
        <v>4</v>
      </c>
      <c r="U2666">
        <v>5</v>
      </c>
    </row>
    <row r="2667" spans="1:21">
      <c r="A2667">
        <v>2008</v>
      </c>
      <c r="B2667">
        <v>5</v>
      </c>
      <c r="C2667">
        <v>28</v>
      </c>
      <c r="D2667">
        <v>2</v>
      </c>
      <c r="E2667">
        <v>9</v>
      </c>
      <c r="F2667">
        <v>4</v>
      </c>
      <c r="G2667">
        <v>5</v>
      </c>
      <c r="O2667">
        <v>2008</v>
      </c>
      <c r="P2667">
        <v>5</v>
      </c>
      <c r="Q2667">
        <v>28</v>
      </c>
      <c r="R2667">
        <v>10</v>
      </c>
      <c r="S2667">
        <v>9</v>
      </c>
      <c r="T2667">
        <v>4</v>
      </c>
      <c r="U2667">
        <v>5</v>
      </c>
    </row>
    <row r="2668" spans="1:21">
      <c r="A2668">
        <v>2008</v>
      </c>
      <c r="B2668">
        <v>5</v>
      </c>
      <c r="C2668">
        <v>29</v>
      </c>
      <c r="D2668">
        <v>2</v>
      </c>
      <c r="E2668">
        <v>9</v>
      </c>
      <c r="F2668">
        <v>4</v>
      </c>
      <c r="G2668">
        <v>5</v>
      </c>
      <c r="O2668">
        <v>2008</v>
      </c>
      <c r="P2668">
        <v>5</v>
      </c>
      <c r="Q2668">
        <v>29</v>
      </c>
      <c r="R2668">
        <v>10</v>
      </c>
      <c r="S2668">
        <v>9</v>
      </c>
      <c r="T2668">
        <v>4</v>
      </c>
      <c r="U2668">
        <v>5</v>
      </c>
    </row>
    <row r="2669" spans="1:21">
      <c r="A2669">
        <v>2008</v>
      </c>
      <c r="B2669">
        <v>5</v>
      </c>
      <c r="C2669">
        <v>30</v>
      </c>
      <c r="D2669">
        <v>2</v>
      </c>
      <c r="E2669">
        <v>9</v>
      </c>
      <c r="F2669">
        <v>4</v>
      </c>
      <c r="G2669">
        <v>5</v>
      </c>
      <c r="O2669">
        <v>2008</v>
      </c>
      <c r="P2669">
        <v>5</v>
      </c>
      <c r="Q2669">
        <v>30</v>
      </c>
      <c r="R2669">
        <v>10</v>
      </c>
      <c r="S2669">
        <v>9</v>
      </c>
      <c r="T2669">
        <v>4</v>
      </c>
      <c r="U2669">
        <v>5</v>
      </c>
    </row>
    <row r="2670" spans="1:21">
      <c r="A2670">
        <v>2008</v>
      </c>
      <c r="B2670">
        <v>5</v>
      </c>
      <c r="C2670">
        <v>31</v>
      </c>
      <c r="D2670">
        <v>2</v>
      </c>
      <c r="E2670">
        <v>9</v>
      </c>
      <c r="F2670">
        <v>8</v>
      </c>
      <c r="G2670">
        <v>5</v>
      </c>
      <c r="O2670">
        <v>2008</v>
      </c>
      <c r="P2670">
        <v>5</v>
      </c>
      <c r="Q2670">
        <v>31</v>
      </c>
      <c r="R2670">
        <v>2</v>
      </c>
      <c r="S2670">
        <v>9</v>
      </c>
      <c r="T2670">
        <v>8</v>
      </c>
      <c r="U2670">
        <v>5</v>
      </c>
    </row>
    <row r="2671" spans="1:21">
      <c r="A2671">
        <v>2009</v>
      </c>
      <c r="B2671">
        <v>3</v>
      </c>
      <c r="C2671">
        <v>1</v>
      </c>
      <c r="D2671">
        <v>8</v>
      </c>
      <c r="E2671">
        <v>7</v>
      </c>
      <c r="F2671">
        <v>5</v>
      </c>
      <c r="G2671">
        <v>7</v>
      </c>
      <c r="O2671">
        <v>2009</v>
      </c>
      <c r="P2671">
        <v>3</v>
      </c>
      <c r="Q2671">
        <v>1</v>
      </c>
      <c r="S2671">
        <v>7</v>
      </c>
      <c r="T2671">
        <v>5</v>
      </c>
      <c r="U2671">
        <v>7</v>
      </c>
    </row>
    <row r="2672" spans="1:21">
      <c r="A2672">
        <v>2009</v>
      </c>
      <c r="B2672">
        <v>3</v>
      </c>
      <c r="C2672">
        <v>2</v>
      </c>
      <c r="D2672">
        <v>6</v>
      </c>
      <c r="E2672">
        <v>7</v>
      </c>
      <c r="F2672">
        <v>7</v>
      </c>
      <c r="G2672">
        <v>7</v>
      </c>
      <c r="O2672">
        <v>2009</v>
      </c>
      <c r="P2672">
        <v>3</v>
      </c>
      <c r="Q2672">
        <v>2</v>
      </c>
      <c r="S2672">
        <v>7</v>
      </c>
      <c r="T2672">
        <v>7</v>
      </c>
      <c r="U2672">
        <v>7</v>
      </c>
    </row>
    <row r="2673" spans="1:21">
      <c r="A2673">
        <v>2009</v>
      </c>
      <c r="B2673">
        <v>3</v>
      </c>
      <c r="C2673">
        <v>3</v>
      </c>
      <c r="D2673">
        <v>6</v>
      </c>
      <c r="E2673">
        <v>2</v>
      </c>
      <c r="F2673">
        <v>7</v>
      </c>
      <c r="G2673">
        <v>7</v>
      </c>
      <c r="O2673">
        <v>2009</v>
      </c>
      <c r="P2673">
        <v>3</v>
      </c>
      <c r="Q2673">
        <v>3</v>
      </c>
      <c r="S2673">
        <v>2</v>
      </c>
      <c r="T2673">
        <v>7</v>
      </c>
      <c r="U2673">
        <v>7</v>
      </c>
    </row>
    <row r="2674" spans="1:21">
      <c r="A2674">
        <v>2009</v>
      </c>
      <c r="B2674">
        <v>3</v>
      </c>
      <c r="C2674">
        <v>4</v>
      </c>
      <c r="D2674">
        <v>9</v>
      </c>
      <c r="E2674">
        <v>4</v>
      </c>
      <c r="F2674">
        <v>6</v>
      </c>
      <c r="G2674">
        <v>7</v>
      </c>
      <c r="O2674">
        <v>2009</v>
      </c>
      <c r="P2674">
        <v>3</v>
      </c>
      <c r="Q2674">
        <v>4</v>
      </c>
      <c r="S2674">
        <v>4</v>
      </c>
      <c r="T2674">
        <v>6</v>
      </c>
      <c r="U2674">
        <v>7</v>
      </c>
    </row>
    <row r="2675" spans="1:21">
      <c r="A2675">
        <v>2009</v>
      </c>
      <c r="B2675">
        <v>3</v>
      </c>
      <c r="C2675">
        <v>5</v>
      </c>
      <c r="D2675">
        <v>6</v>
      </c>
      <c r="E2675">
        <v>4</v>
      </c>
      <c r="F2675">
        <v>6</v>
      </c>
      <c r="G2675">
        <v>7</v>
      </c>
      <c r="O2675">
        <v>2009</v>
      </c>
      <c r="P2675">
        <v>3</v>
      </c>
      <c r="Q2675">
        <v>5</v>
      </c>
      <c r="S2675">
        <v>4</v>
      </c>
      <c r="T2675">
        <v>6</v>
      </c>
      <c r="U2675">
        <v>7</v>
      </c>
    </row>
    <row r="2676" spans="1:21">
      <c r="A2676">
        <v>2009</v>
      </c>
      <c r="B2676">
        <v>3</v>
      </c>
      <c r="C2676">
        <v>6</v>
      </c>
      <c r="D2676">
        <v>8</v>
      </c>
      <c r="E2676">
        <v>2</v>
      </c>
      <c r="F2676">
        <v>6</v>
      </c>
      <c r="G2676">
        <v>7</v>
      </c>
      <c r="O2676">
        <v>2009</v>
      </c>
      <c r="P2676">
        <v>3</v>
      </c>
      <c r="Q2676">
        <v>6</v>
      </c>
      <c r="S2676">
        <v>2</v>
      </c>
      <c r="T2676">
        <v>6</v>
      </c>
      <c r="U2676">
        <v>7</v>
      </c>
    </row>
    <row r="2677" spans="1:21">
      <c r="A2677">
        <v>2009</v>
      </c>
      <c r="B2677">
        <v>3</v>
      </c>
      <c r="C2677">
        <v>7</v>
      </c>
      <c r="D2677">
        <v>6</v>
      </c>
      <c r="E2677">
        <v>2</v>
      </c>
      <c r="F2677">
        <v>6</v>
      </c>
      <c r="G2677">
        <v>7</v>
      </c>
      <c r="O2677">
        <v>2009</v>
      </c>
      <c r="P2677">
        <v>3</v>
      </c>
      <c r="Q2677">
        <v>7</v>
      </c>
      <c r="S2677">
        <v>2</v>
      </c>
      <c r="T2677">
        <v>6</v>
      </c>
      <c r="U2677">
        <v>7</v>
      </c>
    </row>
    <row r="2678" spans="1:21">
      <c r="A2678">
        <v>2009</v>
      </c>
      <c r="B2678">
        <v>3</v>
      </c>
      <c r="C2678">
        <v>8</v>
      </c>
      <c r="D2678">
        <v>3</v>
      </c>
      <c r="E2678">
        <v>2</v>
      </c>
      <c r="F2678">
        <v>5</v>
      </c>
      <c r="G2678">
        <v>7</v>
      </c>
      <c r="O2678">
        <v>2009</v>
      </c>
      <c r="P2678">
        <v>3</v>
      </c>
      <c r="Q2678">
        <v>8</v>
      </c>
      <c r="R2678">
        <v>8</v>
      </c>
      <c r="S2678">
        <v>2</v>
      </c>
      <c r="T2678">
        <v>5</v>
      </c>
      <c r="U2678">
        <v>7</v>
      </c>
    </row>
    <row r="2679" spans="1:21">
      <c r="A2679">
        <v>2009</v>
      </c>
      <c r="B2679">
        <v>3</v>
      </c>
      <c r="C2679">
        <v>9</v>
      </c>
      <c r="D2679">
        <v>6</v>
      </c>
      <c r="E2679">
        <v>2</v>
      </c>
      <c r="F2679">
        <v>5</v>
      </c>
      <c r="G2679">
        <v>7</v>
      </c>
      <c r="O2679">
        <v>2009</v>
      </c>
      <c r="P2679">
        <v>3</v>
      </c>
      <c r="Q2679">
        <v>9</v>
      </c>
      <c r="R2679">
        <v>6</v>
      </c>
      <c r="S2679">
        <v>2</v>
      </c>
      <c r="T2679">
        <v>5</v>
      </c>
      <c r="U2679">
        <v>7</v>
      </c>
    </row>
    <row r="2680" spans="1:21">
      <c r="A2680">
        <v>2009</v>
      </c>
      <c r="B2680">
        <v>3</v>
      </c>
      <c r="C2680">
        <v>10</v>
      </c>
      <c r="D2680">
        <v>8</v>
      </c>
      <c r="E2680">
        <v>2</v>
      </c>
      <c r="F2680">
        <v>5</v>
      </c>
      <c r="G2680">
        <v>7</v>
      </c>
      <c r="O2680">
        <v>2009</v>
      </c>
      <c r="P2680">
        <v>3</v>
      </c>
      <c r="Q2680">
        <v>10</v>
      </c>
      <c r="R2680">
        <v>6</v>
      </c>
      <c r="S2680">
        <v>2</v>
      </c>
      <c r="T2680">
        <v>5</v>
      </c>
      <c r="U2680">
        <v>7</v>
      </c>
    </row>
    <row r="2681" spans="1:21">
      <c r="A2681">
        <v>2009</v>
      </c>
      <c r="B2681">
        <v>3</v>
      </c>
      <c r="C2681">
        <v>11</v>
      </c>
      <c r="D2681">
        <v>8</v>
      </c>
      <c r="E2681">
        <v>2</v>
      </c>
      <c r="F2681">
        <v>6</v>
      </c>
      <c r="G2681">
        <v>7</v>
      </c>
      <c r="O2681">
        <v>2009</v>
      </c>
      <c r="P2681">
        <v>3</v>
      </c>
      <c r="Q2681">
        <v>11</v>
      </c>
      <c r="R2681">
        <v>9</v>
      </c>
      <c r="S2681">
        <v>2</v>
      </c>
      <c r="T2681">
        <v>6</v>
      </c>
      <c r="U2681">
        <v>7</v>
      </c>
    </row>
    <row r="2682" spans="1:21">
      <c r="A2682">
        <v>2009</v>
      </c>
      <c r="B2682">
        <v>3</v>
      </c>
      <c r="C2682">
        <v>12</v>
      </c>
      <c r="D2682">
        <v>8</v>
      </c>
      <c r="E2682">
        <v>4</v>
      </c>
      <c r="F2682">
        <v>6</v>
      </c>
      <c r="G2682">
        <v>7</v>
      </c>
      <c r="O2682">
        <v>2009</v>
      </c>
      <c r="P2682">
        <v>3</v>
      </c>
      <c r="Q2682">
        <v>12</v>
      </c>
      <c r="R2682">
        <v>6</v>
      </c>
      <c r="S2682">
        <v>4</v>
      </c>
      <c r="T2682">
        <v>6</v>
      </c>
      <c r="U2682">
        <v>7</v>
      </c>
    </row>
    <row r="2683" spans="1:21">
      <c r="A2683">
        <v>2009</v>
      </c>
      <c r="B2683">
        <v>3</v>
      </c>
      <c r="C2683">
        <v>13</v>
      </c>
      <c r="D2683">
        <v>9</v>
      </c>
      <c r="E2683">
        <v>4</v>
      </c>
      <c r="F2683">
        <v>6</v>
      </c>
      <c r="G2683">
        <v>7</v>
      </c>
      <c r="O2683">
        <v>2009</v>
      </c>
      <c r="P2683">
        <v>3</v>
      </c>
      <c r="Q2683">
        <v>13</v>
      </c>
      <c r="R2683">
        <v>8</v>
      </c>
      <c r="S2683">
        <v>4</v>
      </c>
      <c r="T2683">
        <v>6</v>
      </c>
      <c r="U2683">
        <v>7</v>
      </c>
    </row>
    <row r="2684" spans="1:21">
      <c r="A2684">
        <v>2009</v>
      </c>
      <c r="B2684">
        <v>3</v>
      </c>
      <c r="C2684">
        <v>14</v>
      </c>
      <c r="D2684">
        <v>9</v>
      </c>
      <c r="E2684">
        <v>2</v>
      </c>
      <c r="F2684">
        <v>6</v>
      </c>
      <c r="G2684">
        <v>7</v>
      </c>
      <c r="O2684">
        <v>2009</v>
      </c>
      <c r="P2684">
        <v>3</v>
      </c>
      <c r="Q2684">
        <v>14</v>
      </c>
      <c r="R2684">
        <v>6</v>
      </c>
      <c r="S2684">
        <v>2</v>
      </c>
      <c r="T2684">
        <v>6</v>
      </c>
      <c r="U2684">
        <v>7</v>
      </c>
    </row>
    <row r="2685" spans="1:21">
      <c r="A2685">
        <v>2009</v>
      </c>
      <c r="B2685">
        <v>3</v>
      </c>
      <c r="C2685">
        <v>15</v>
      </c>
      <c r="D2685">
        <v>6</v>
      </c>
      <c r="E2685">
        <v>7</v>
      </c>
      <c r="F2685">
        <v>6</v>
      </c>
      <c r="G2685">
        <v>7</v>
      </c>
      <c r="O2685">
        <v>2009</v>
      </c>
      <c r="P2685">
        <v>3</v>
      </c>
      <c r="Q2685">
        <v>15</v>
      </c>
      <c r="R2685">
        <v>3</v>
      </c>
      <c r="S2685">
        <v>7</v>
      </c>
      <c r="T2685">
        <v>6</v>
      </c>
      <c r="U2685">
        <v>7</v>
      </c>
    </row>
    <row r="2686" spans="1:21">
      <c r="A2686">
        <v>2009</v>
      </c>
      <c r="B2686">
        <v>3</v>
      </c>
      <c r="C2686">
        <v>16</v>
      </c>
      <c r="D2686">
        <v>6</v>
      </c>
      <c r="E2686">
        <v>7</v>
      </c>
      <c r="F2686">
        <v>6</v>
      </c>
      <c r="G2686">
        <v>7</v>
      </c>
      <c r="O2686">
        <v>2009</v>
      </c>
      <c r="P2686">
        <v>3</v>
      </c>
      <c r="Q2686">
        <v>16</v>
      </c>
      <c r="R2686">
        <v>6</v>
      </c>
      <c r="S2686">
        <v>7</v>
      </c>
      <c r="T2686">
        <v>6</v>
      </c>
      <c r="U2686">
        <v>7</v>
      </c>
    </row>
    <row r="2687" spans="1:21">
      <c r="A2687">
        <v>2009</v>
      </c>
      <c r="B2687">
        <v>3</v>
      </c>
      <c r="C2687">
        <v>17</v>
      </c>
      <c r="D2687">
        <v>9</v>
      </c>
      <c r="E2687">
        <v>7</v>
      </c>
      <c r="F2687">
        <v>7</v>
      </c>
      <c r="G2687">
        <v>7</v>
      </c>
      <c r="O2687">
        <v>2009</v>
      </c>
      <c r="P2687">
        <v>3</v>
      </c>
      <c r="Q2687">
        <v>17</v>
      </c>
      <c r="R2687">
        <v>8</v>
      </c>
      <c r="S2687">
        <v>7</v>
      </c>
      <c r="T2687">
        <v>7</v>
      </c>
      <c r="U2687">
        <v>7</v>
      </c>
    </row>
    <row r="2688" spans="1:21">
      <c r="A2688">
        <v>2009</v>
      </c>
      <c r="B2688">
        <v>3</v>
      </c>
      <c r="C2688">
        <v>18</v>
      </c>
      <c r="D2688">
        <v>6</v>
      </c>
      <c r="E2688">
        <v>7</v>
      </c>
      <c r="F2688">
        <v>6</v>
      </c>
      <c r="G2688">
        <v>7</v>
      </c>
      <c r="O2688">
        <v>2009</v>
      </c>
      <c r="P2688">
        <v>3</v>
      </c>
      <c r="Q2688">
        <v>18</v>
      </c>
      <c r="R2688">
        <v>8</v>
      </c>
      <c r="S2688">
        <v>7</v>
      </c>
      <c r="T2688">
        <v>6</v>
      </c>
      <c r="U2688">
        <v>7</v>
      </c>
    </row>
    <row r="2689" spans="1:21">
      <c r="A2689">
        <v>2009</v>
      </c>
      <c r="B2689">
        <v>3</v>
      </c>
      <c r="C2689">
        <v>19</v>
      </c>
      <c r="D2689">
        <v>6</v>
      </c>
      <c r="E2689">
        <v>7</v>
      </c>
      <c r="F2689">
        <v>7</v>
      </c>
      <c r="G2689">
        <v>7</v>
      </c>
      <c r="O2689">
        <v>2009</v>
      </c>
      <c r="P2689">
        <v>3</v>
      </c>
      <c r="Q2689">
        <v>19</v>
      </c>
      <c r="R2689">
        <v>8</v>
      </c>
      <c r="S2689">
        <v>7</v>
      </c>
      <c r="T2689">
        <v>7</v>
      </c>
      <c r="U2689">
        <v>7</v>
      </c>
    </row>
    <row r="2690" spans="1:21">
      <c r="A2690">
        <v>2009</v>
      </c>
      <c r="B2690">
        <v>3</v>
      </c>
      <c r="C2690">
        <v>20</v>
      </c>
      <c r="D2690">
        <v>6</v>
      </c>
      <c r="E2690">
        <v>7</v>
      </c>
      <c r="F2690">
        <v>7</v>
      </c>
      <c r="G2690">
        <v>7</v>
      </c>
      <c r="O2690">
        <v>2009</v>
      </c>
      <c r="P2690">
        <v>3</v>
      </c>
      <c r="Q2690">
        <v>20</v>
      </c>
      <c r="R2690">
        <v>9</v>
      </c>
      <c r="S2690">
        <v>7</v>
      </c>
      <c r="T2690">
        <v>7</v>
      </c>
      <c r="U2690">
        <v>7</v>
      </c>
    </row>
    <row r="2691" spans="1:21">
      <c r="A2691">
        <v>2009</v>
      </c>
      <c r="B2691">
        <v>3</v>
      </c>
      <c r="C2691">
        <v>21</v>
      </c>
      <c r="D2691">
        <v>6</v>
      </c>
      <c r="E2691">
        <v>7</v>
      </c>
      <c r="F2691">
        <v>6</v>
      </c>
      <c r="G2691">
        <v>7</v>
      </c>
      <c r="O2691">
        <v>2009</v>
      </c>
      <c r="P2691">
        <v>3</v>
      </c>
      <c r="Q2691">
        <v>21</v>
      </c>
      <c r="R2691">
        <v>9</v>
      </c>
      <c r="S2691">
        <v>7</v>
      </c>
      <c r="T2691">
        <v>6</v>
      </c>
      <c r="U2691">
        <v>7</v>
      </c>
    </row>
    <row r="2692" spans="1:21">
      <c r="A2692">
        <v>2009</v>
      </c>
      <c r="B2692">
        <v>3</v>
      </c>
      <c r="C2692">
        <v>22</v>
      </c>
      <c r="D2692">
        <v>6</v>
      </c>
      <c r="E2692">
        <v>1</v>
      </c>
      <c r="F2692">
        <v>6</v>
      </c>
      <c r="G2692">
        <v>7</v>
      </c>
      <c r="O2692">
        <v>2009</v>
      </c>
      <c r="P2692">
        <v>3</v>
      </c>
      <c r="Q2692">
        <v>22</v>
      </c>
      <c r="R2692">
        <v>6</v>
      </c>
      <c r="S2692">
        <v>1</v>
      </c>
      <c r="T2692">
        <v>6</v>
      </c>
      <c r="U2692">
        <v>7</v>
      </c>
    </row>
    <row r="2693" spans="1:21">
      <c r="A2693">
        <v>2009</v>
      </c>
      <c r="B2693">
        <v>3</v>
      </c>
      <c r="C2693">
        <v>23</v>
      </c>
      <c r="D2693">
        <v>6</v>
      </c>
      <c r="E2693">
        <v>1</v>
      </c>
      <c r="F2693">
        <v>7</v>
      </c>
      <c r="G2693">
        <v>7</v>
      </c>
      <c r="O2693">
        <v>2009</v>
      </c>
      <c r="P2693">
        <v>3</v>
      </c>
      <c r="Q2693">
        <v>23</v>
      </c>
      <c r="R2693">
        <v>6</v>
      </c>
      <c r="S2693">
        <v>1</v>
      </c>
      <c r="T2693">
        <v>7</v>
      </c>
      <c r="U2693">
        <v>7</v>
      </c>
    </row>
    <row r="2694" spans="1:21">
      <c r="A2694">
        <v>2009</v>
      </c>
      <c r="B2694">
        <v>3</v>
      </c>
      <c r="C2694">
        <v>24</v>
      </c>
      <c r="D2694">
        <v>6</v>
      </c>
      <c r="E2694">
        <v>3</v>
      </c>
      <c r="F2694">
        <v>7</v>
      </c>
      <c r="G2694">
        <v>7</v>
      </c>
      <c r="O2694">
        <v>2009</v>
      </c>
      <c r="P2694">
        <v>3</v>
      </c>
      <c r="Q2694">
        <v>24</v>
      </c>
      <c r="R2694">
        <v>9</v>
      </c>
      <c r="S2694">
        <v>3</v>
      </c>
      <c r="T2694">
        <v>7</v>
      </c>
      <c r="U2694">
        <v>7</v>
      </c>
    </row>
    <row r="2695" spans="1:21">
      <c r="A2695">
        <v>2009</v>
      </c>
      <c r="B2695">
        <v>3</v>
      </c>
      <c r="C2695">
        <v>25</v>
      </c>
      <c r="D2695">
        <v>8</v>
      </c>
      <c r="E2695">
        <v>3</v>
      </c>
      <c r="F2695">
        <v>7</v>
      </c>
      <c r="G2695">
        <v>4</v>
      </c>
      <c r="O2695">
        <v>2009</v>
      </c>
      <c r="P2695">
        <v>3</v>
      </c>
      <c r="Q2695">
        <v>25</v>
      </c>
      <c r="R2695">
        <v>6</v>
      </c>
      <c r="S2695">
        <v>3</v>
      </c>
      <c r="T2695">
        <v>7</v>
      </c>
      <c r="U2695">
        <v>4</v>
      </c>
    </row>
    <row r="2696" spans="1:21">
      <c r="A2696">
        <v>2009</v>
      </c>
      <c r="B2696">
        <v>3</v>
      </c>
      <c r="C2696">
        <v>26</v>
      </c>
      <c r="D2696">
        <v>6</v>
      </c>
      <c r="E2696">
        <v>3</v>
      </c>
      <c r="F2696">
        <v>7</v>
      </c>
      <c r="G2696">
        <v>4</v>
      </c>
      <c r="O2696">
        <v>2009</v>
      </c>
      <c r="P2696">
        <v>3</v>
      </c>
      <c r="Q2696">
        <v>26</v>
      </c>
      <c r="R2696">
        <v>6</v>
      </c>
      <c r="S2696">
        <v>3</v>
      </c>
      <c r="T2696">
        <v>7</v>
      </c>
      <c r="U2696">
        <v>4</v>
      </c>
    </row>
    <row r="2697" spans="1:21">
      <c r="A2697">
        <v>2009</v>
      </c>
      <c r="B2697">
        <v>3</v>
      </c>
      <c r="C2697">
        <v>27</v>
      </c>
      <c r="D2697">
        <v>3</v>
      </c>
      <c r="E2697">
        <v>3</v>
      </c>
      <c r="F2697">
        <v>7</v>
      </c>
      <c r="G2697">
        <v>4</v>
      </c>
      <c r="O2697">
        <v>2009</v>
      </c>
      <c r="P2697">
        <v>3</v>
      </c>
      <c r="Q2697">
        <v>27</v>
      </c>
      <c r="R2697">
        <v>6</v>
      </c>
      <c r="S2697">
        <v>3</v>
      </c>
      <c r="T2697">
        <v>7</v>
      </c>
      <c r="U2697">
        <v>4</v>
      </c>
    </row>
    <row r="2698" spans="1:21">
      <c r="A2698">
        <v>2009</v>
      </c>
      <c r="B2698">
        <v>3</v>
      </c>
      <c r="C2698">
        <v>28</v>
      </c>
      <c r="D2698">
        <v>6</v>
      </c>
      <c r="E2698">
        <v>1</v>
      </c>
      <c r="F2698">
        <v>7</v>
      </c>
      <c r="G2698">
        <v>4</v>
      </c>
      <c r="O2698">
        <v>2009</v>
      </c>
      <c r="P2698">
        <v>3</v>
      </c>
      <c r="Q2698">
        <v>28</v>
      </c>
      <c r="R2698">
        <v>6</v>
      </c>
      <c r="S2698">
        <v>1</v>
      </c>
      <c r="T2698">
        <v>7</v>
      </c>
      <c r="U2698">
        <v>4</v>
      </c>
    </row>
    <row r="2699" spans="1:21">
      <c r="A2699">
        <v>2009</v>
      </c>
      <c r="B2699">
        <v>3</v>
      </c>
      <c r="C2699">
        <v>29</v>
      </c>
      <c r="D2699">
        <v>3</v>
      </c>
      <c r="E2699">
        <v>7</v>
      </c>
      <c r="F2699">
        <v>7</v>
      </c>
      <c r="G2699">
        <v>4</v>
      </c>
      <c r="O2699">
        <v>2009</v>
      </c>
      <c r="P2699">
        <v>3</v>
      </c>
      <c r="Q2699">
        <v>29</v>
      </c>
      <c r="R2699">
        <v>6</v>
      </c>
      <c r="S2699">
        <v>7</v>
      </c>
      <c r="T2699">
        <v>7</v>
      </c>
      <c r="U2699">
        <v>4</v>
      </c>
    </row>
    <row r="2700" spans="1:21">
      <c r="A2700">
        <v>2009</v>
      </c>
      <c r="B2700">
        <v>3</v>
      </c>
      <c r="C2700">
        <v>30</v>
      </c>
      <c r="D2700">
        <v>3</v>
      </c>
      <c r="E2700">
        <v>7</v>
      </c>
      <c r="F2700">
        <v>7</v>
      </c>
      <c r="G2700">
        <v>4</v>
      </c>
      <c r="O2700">
        <v>2009</v>
      </c>
      <c r="P2700">
        <v>3</v>
      </c>
      <c r="Q2700">
        <v>30</v>
      </c>
      <c r="R2700">
        <v>6</v>
      </c>
      <c r="S2700">
        <v>7</v>
      </c>
      <c r="T2700">
        <v>7</v>
      </c>
      <c r="U2700">
        <v>4</v>
      </c>
    </row>
    <row r="2701" spans="1:21">
      <c r="A2701">
        <v>2009</v>
      </c>
      <c r="B2701">
        <v>3</v>
      </c>
      <c r="C2701">
        <v>31</v>
      </c>
      <c r="D2701">
        <v>11</v>
      </c>
      <c r="E2701">
        <v>7</v>
      </c>
      <c r="F2701">
        <v>7</v>
      </c>
      <c r="G2701">
        <v>4</v>
      </c>
      <c r="O2701">
        <v>2009</v>
      </c>
      <c r="P2701">
        <v>3</v>
      </c>
      <c r="Q2701">
        <v>31</v>
      </c>
      <c r="R2701">
        <v>6</v>
      </c>
      <c r="S2701">
        <v>7</v>
      </c>
      <c r="T2701">
        <v>7</v>
      </c>
      <c r="U2701">
        <v>4</v>
      </c>
    </row>
    <row r="2702" spans="1:21">
      <c r="A2702">
        <v>2009</v>
      </c>
      <c r="B2702">
        <v>4</v>
      </c>
      <c r="C2702">
        <v>1</v>
      </c>
      <c r="D2702">
        <v>9</v>
      </c>
      <c r="E2702">
        <v>3</v>
      </c>
      <c r="F2702">
        <v>7</v>
      </c>
      <c r="G2702">
        <v>4</v>
      </c>
      <c r="O2702">
        <v>2009</v>
      </c>
      <c r="P2702">
        <v>4</v>
      </c>
      <c r="Q2702">
        <v>1</v>
      </c>
      <c r="R2702">
        <v>8</v>
      </c>
      <c r="S2702">
        <v>3</v>
      </c>
      <c r="T2702">
        <v>7</v>
      </c>
      <c r="U2702">
        <v>4</v>
      </c>
    </row>
    <row r="2703" spans="1:21">
      <c r="A2703">
        <v>2009</v>
      </c>
      <c r="B2703">
        <v>4</v>
      </c>
      <c r="C2703">
        <v>2</v>
      </c>
      <c r="D2703">
        <v>9</v>
      </c>
      <c r="E2703">
        <v>3</v>
      </c>
      <c r="F2703">
        <v>5</v>
      </c>
      <c r="G2703">
        <v>4</v>
      </c>
      <c r="O2703">
        <v>2009</v>
      </c>
      <c r="P2703">
        <v>4</v>
      </c>
      <c r="Q2703">
        <v>2</v>
      </c>
      <c r="R2703">
        <v>6</v>
      </c>
      <c r="S2703">
        <v>3</v>
      </c>
      <c r="T2703">
        <v>5</v>
      </c>
      <c r="U2703">
        <v>4</v>
      </c>
    </row>
    <row r="2704" spans="1:21">
      <c r="A2704">
        <v>2009</v>
      </c>
      <c r="B2704">
        <v>4</v>
      </c>
      <c r="C2704">
        <v>3</v>
      </c>
      <c r="D2704">
        <v>6</v>
      </c>
      <c r="E2704">
        <v>8</v>
      </c>
      <c r="F2704">
        <v>5</v>
      </c>
      <c r="G2704">
        <v>4</v>
      </c>
      <c r="O2704">
        <v>2009</v>
      </c>
      <c r="P2704">
        <v>4</v>
      </c>
      <c r="Q2704">
        <v>3</v>
      </c>
      <c r="R2704">
        <v>3</v>
      </c>
      <c r="S2704">
        <v>8</v>
      </c>
      <c r="T2704">
        <v>5</v>
      </c>
      <c r="U2704">
        <v>4</v>
      </c>
    </row>
    <row r="2705" spans="1:21">
      <c r="A2705">
        <v>2009</v>
      </c>
      <c r="B2705">
        <v>4</v>
      </c>
      <c r="C2705">
        <v>4</v>
      </c>
      <c r="D2705">
        <v>8</v>
      </c>
      <c r="E2705">
        <v>8</v>
      </c>
      <c r="F2705">
        <v>3</v>
      </c>
      <c r="G2705">
        <v>4</v>
      </c>
      <c r="O2705">
        <v>2009</v>
      </c>
      <c r="P2705">
        <v>4</v>
      </c>
      <c r="Q2705">
        <v>4</v>
      </c>
      <c r="R2705">
        <v>6</v>
      </c>
      <c r="S2705">
        <v>8</v>
      </c>
      <c r="T2705">
        <v>3</v>
      </c>
      <c r="U2705">
        <v>4</v>
      </c>
    </row>
    <row r="2706" spans="1:21">
      <c r="A2706">
        <v>2009</v>
      </c>
      <c r="B2706">
        <v>4</v>
      </c>
      <c r="C2706">
        <v>5</v>
      </c>
      <c r="D2706">
        <v>3</v>
      </c>
      <c r="E2706">
        <v>3</v>
      </c>
      <c r="F2706">
        <v>3</v>
      </c>
      <c r="G2706">
        <v>4</v>
      </c>
      <c r="O2706">
        <v>2009</v>
      </c>
      <c r="P2706">
        <v>4</v>
      </c>
      <c r="Q2706">
        <v>5</v>
      </c>
      <c r="R2706">
        <v>3</v>
      </c>
      <c r="S2706">
        <v>3</v>
      </c>
      <c r="T2706">
        <v>3</v>
      </c>
      <c r="U2706">
        <v>4</v>
      </c>
    </row>
    <row r="2707" spans="1:21">
      <c r="A2707">
        <v>2009</v>
      </c>
      <c r="B2707">
        <v>4</v>
      </c>
      <c r="C2707">
        <v>6</v>
      </c>
      <c r="D2707">
        <v>7</v>
      </c>
      <c r="E2707">
        <v>3</v>
      </c>
      <c r="F2707">
        <v>3</v>
      </c>
      <c r="G2707">
        <v>4</v>
      </c>
      <c r="O2707">
        <v>2009</v>
      </c>
      <c r="P2707">
        <v>4</v>
      </c>
      <c r="Q2707">
        <v>6</v>
      </c>
      <c r="R2707">
        <v>3</v>
      </c>
      <c r="S2707">
        <v>3</v>
      </c>
      <c r="T2707">
        <v>3</v>
      </c>
      <c r="U2707">
        <v>4</v>
      </c>
    </row>
    <row r="2708" spans="1:21">
      <c r="A2708">
        <v>2009</v>
      </c>
      <c r="B2708">
        <v>4</v>
      </c>
      <c r="C2708">
        <v>7</v>
      </c>
      <c r="D2708">
        <v>11</v>
      </c>
      <c r="E2708">
        <v>3</v>
      </c>
      <c r="F2708">
        <v>3</v>
      </c>
      <c r="G2708">
        <v>9</v>
      </c>
      <c r="O2708">
        <v>2009</v>
      </c>
      <c r="P2708">
        <v>4</v>
      </c>
      <c r="Q2708">
        <v>7</v>
      </c>
      <c r="R2708">
        <v>11</v>
      </c>
      <c r="S2708">
        <v>3</v>
      </c>
      <c r="T2708">
        <v>3</v>
      </c>
      <c r="U2708">
        <v>9</v>
      </c>
    </row>
    <row r="2709" spans="1:21">
      <c r="A2709">
        <v>2009</v>
      </c>
      <c r="B2709">
        <v>4</v>
      </c>
      <c r="C2709">
        <v>8</v>
      </c>
      <c r="D2709">
        <v>9</v>
      </c>
      <c r="E2709">
        <v>3</v>
      </c>
      <c r="F2709">
        <v>3</v>
      </c>
      <c r="G2709">
        <v>9</v>
      </c>
      <c r="O2709">
        <v>2009</v>
      </c>
      <c r="P2709">
        <v>4</v>
      </c>
      <c r="Q2709">
        <v>8</v>
      </c>
      <c r="R2709">
        <v>9</v>
      </c>
      <c r="S2709">
        <v>3</v>
      </c>
      <c r="T2709">
        <v>3</v>
      </c>
      <c r="U2709">
        <v>9</v>
      </c>
    </row>
    <row r="2710" spans="1:21">
      <c r="A2710">
        <v>2009</v>
      </c>
      <c r="B2710">
        <v>4</v>
      </c>
      <c r="C2710">
        <v>9</v>
      </c>
      <c r="D2710">
        <v>6</v>
      </c>
      <c r="E2710">
        <v>8</v>
      </c>
      <c r="F2710">
        <v>3</v>
      </c>
      <c r="G2710">
        <v>9</v>
      </c>
      <c r="O2710">
        <v>2009</v>
      </c>
      <c r="P2710">
        <v>4</v>
      </c>
      <c r="Q2710">
        <v>9</v>
      </c>
      <c r="R2710">
        <v>9</v>
      </c>
      <c r="S2710">
        <v>8</v>
      </c>
      <c r="T2710">
        <v>3</v>
      </c>
      <c r="U2710">
        <v>9</v>
      </c>
    </row>
    <row r="2711" spans="1:21">
      <c r="A2711">
        <v>2009</v>
      </c>
      <c r="B2711">
        <v>4</v>
      </c>
      <c r="C2711">
        <v>10</v>
      </c>
      <c r="D2711">
        <v>2</v>
      </c>
      <c r="E2711">
        <v>8</v>
      </c>
      <c r="F2711">
        <v>3</v>
      </c>
      <c r="G2711">
        <v>9</v>
      </c>
      <c r="O2711">
        <v>2009</v>
      </c>
      <c r="P2711">
        <v>4</v>
      </c>
      <c r="Q2711">
        <v>10</v>
      </c>
      <c r="R2711">
        <v>6</v>
      </c>
      <c r="S2711">
        <v>8</v>
      </c>
      <c r="T2711">
        <v>3</v>
      </c>
      <c r="U2711">
        <v>9</v>
      </c>
    </row>
    <row r="2712" spans="1:21">
      <c r="A2712">
        <v>2009</v>
      </c>
      <c r="B2712">
        <v>4</v>
      </c>
      <c r="C2712">
        <v>11</v>
      </c>
      <c r="D2712">
        <v>7</v>
      </c>
      <c r="E2712">
        <v>8</v>
      </c>
      <c r="F2712">
        <v>3</v>
      </c>
      <c r="G2712">
        <v>9</v>
      </c>
      <c r="O2712">
        <v>2009</v>
      </c>
      <c r="P2712">
        <v>4</v>
      </c>
      <c r="Q2712">
        <v>11</v>
      </c>
      <c r="R2712">
        <v>8</v>
      </c>
      <c r="S2712">
        <v>8</v>
      </c>
      <c r="T2712">
        <v>3</v>
      </c>
      <c r="U2712">
        <v>9</v>
      </c>
    </row>
    <row r="2713" spans="1:21">
      <c r="A2713">
        <v>2009</v>
      </c>
      <c r="B2713">
        <v>4</v>
      </c>
      <c r="C2713">
        <v>12</v>
      </c>
      <c r="D2713">
        <v>11</v>
      </c>
      <c r="E2713">
        <v>6</v>
      </c>
      <c r="F2713">
        <v>5</v>
      </c>
      <c r="G2713">
        <v>9</v>
      </c>
      <c r="O2713">
        <v>2009</v>
      </c>
      <c r="P2713">
        <v>4</v>
      </c>
      <c r="Q2713">
        <v>12</v>
      </c>
      <c r="R2713">
        <v>3</v>
      </c>
      <c r="S2713">
        <v>6</v>
      </c>
      <c r="T2713">
        <v>5</v>
      </c>
      <c r="U2713">
        <v>9</v>
      </c>
    </row>
    <row r="2714" spans="1:21">
      <c r="A2714">
        <v>2009</v>
      </c>
      <c r="B2714">
        <v>4</v>
      </c>
      <c r="C2714">
        <v>13</v>
      </c>
      <c r="D2714">
        <v>7</v>
      </c>
      <c r="E2714">
        <v>6</v>
      </c>
      <c r="F2714">
        <v>2</v>
      </c>
      <c r="G2714">
        <v>9</v>
      </c>
      <c r="O2714">
        <v>2009</v>
      </c>
      <c r="P2714">
        <v>4</v>
      </c>
      <c r="Q2714">
        <v>13</v>
      </c>
      <c r="R2714">
        <v>7</v>
      </c>
      <c r="S2714">
        <v>6</v>
      </c>
      <c r="T2714">
        <v>2</v>
      </c>
      <c r="U2714">
        <v>9</v>
      </c>
    </row>
    <row r="2715" spans="1:21">
      <c r="A2715">
        <v>2009</v>
      </c>
      <c r="B2715">
        <v>4</v>
      </c>
      <c r="C2715">
        <v>14</v>
      </c>
      <c r="D2715">
        <v>7</v>
      </c>
      <c r="E2715">
        <v>5</v>
      </c>
      <c r="F2715">
        <v>2</v>
      </c>
      <c r="G2715">
        <v>9</v>
      </c>
      <c r="O2715">
        <v>2009</v>
      </c>
      <c r="P2715">
        <v>4</v>
      </c>
      <c r="Q2715">
        <v>14</v>
      </c>
      <c r="R2715">
        <v>11</v>
      </c>
      <c r="S2715">
        <v>5</v>
      </c>
      <c r="T2715">
        <v>2</v>
      </c>
      <c r="U2715">
        <v>9</v>
      </c>
    </row>
    <row r="2716" spans="1:21">
      <c r="A2716">
        <v>2009</v>
      </c>
      <c r="B2716">
        <v>4</v>
      </c>
      <c r="C2716">
        <v>15</v>
      </c>
      <c r="D2716">
        <v>7</v>
      </c>
      <c r="E2716">
        <v>5</v>
      </c>
      <c r="F2716">
        <v>2</v>
      </c>
      <c r="G2716">
        <v>6</v>
      </c>
      <c r="O2716">
        <v>2009</v>
      </c>
      <c r="P2716">
        <v>4</v>
      </c>
      <c r="Q2716">
        <v>15</v>
      </c>
      <c r="R2716">
        <v>9</v>
      </c>
      <c r="S2716">
        <v>5</v>
      </c>
      <c r="T2716">
        <v>2</v>
      </c>
      <c r="U2716">
        <v>6</v>
      </c>
    </row>
    <row r="2717" spans="1:21">
      <c r="A2717">
        <v>2009</v>
      </c>
      <c r="B2717">
        <v>4</v>
      </c>
      <c r="C2717">
        <v>16</v>
      </c>
      <c r="D2717">
        <v>3</v>
      </c>
      <c r="E2717">
        <v>5</v>
      </c>
      <c r="F2717">
        <v>2</v>
      </c>
      <c r="G2717">
        <v>6</v>
      </c>
      <c r="O2717">
        <v>2009</v>
      </c>
      <c r="P2717">
        <v>4</v>
      </c>
      <c r="Q2717">
        <v>16</v>
      </c>
      <c r="R2717">
        <v>6</v>
      </c>
      <c r="S2717">
        <v>5</v>
      </c>
      <c r="T2717">
        <v>2</v>
      </c>
      <c r="U2717">
        <v>6</v>
      </c>
    </row>
    <row r="2718" spans="1:21">
      <c r="A2718">
        <v>2009</v>
      </c>
      <c r="B2718">
        <v>4</v>
      </c>
      <c r="C2718">
        <v>17</v>
      </c>
      <c r="D2718">
        <v>3</v>
      </c>
      <c r="E2718">
        <v>5</v>
      </c>
      <c r="F2718">
        <v>2</v>
      </c>
      <c r="G2718">
        <v>6</v>
      </c>
      <c r="O2718">
        <v>2009</v>
      </c>
      <c r="P2718">
        <v>4</v>
      </c>
      <c r="Q2718">
        <v>17</v>
      </c>
      <c r="R2718">
        <v>2</v>
      </c>
      <c r="S2718">
        <v>5</v>
      </c>
      <c r="T2718">
        <v>2</v>
      </c>
      <c r="U2718">
        <v>6</v>
      </c>
    </row>
    <row r="2719" spans="1:21">
      <c r="A2719">
        <v>2009</v>
      </c>
      <c r="B2719">
        <v>4</v>
      </c>
      <c r="C2719">
        <v>18</v>
      </c>
      <c r="D2719">
        <v>7</v>
      </c>
      <c r="E2719">
        <v>5</v>
      </c>
      <c r="F2719">
        <v>2</v>
      </c>
      <c r="G2719">
        <v>6</v>
      </c>
      <c r="O2719">
        <v>2009</v>
      </c>
      <c r="P2719">
        <v>4</v>
      </c>
      <c r="Q2719">
        <v>18</v>
      </c>
      <c r="R2719">
        <v>7</v>
      </c>
      <c r="S2719">
        <v>5</v>
      </c>
      <c r="T2719">
        <v>2</v>
      </c>
      <c r="U2719">
        <v>6</v>
      </c>
    </row>
    <row r="2720" spans="1:21">
      <c r="A2720">
        <v>2009</v>
      </c>
      <c r="B2720">
        <v>4</v>
      </c>
      <c r="C2720">
        <v>19</v>
      </c>
      <c r="D2720">
        <v>7</v>
      </c>
      <c r="E2720">
        <v>6</v>
      </c>
      <c r="F2720">
        <v>9</v>
      </c>
      <c r="G2720">
        <v>6</v>
      </c>
      <c r="O2720">
        <v>2009</v>
      </c>
      <c r="P2720">
        <v>4</v>
      </c>
      <c r="Q2720">
        <v>19</v>
      </c>
      <c r="R2720">
        <v>11</v>
      </c>
      <c r="S2720">
        <v>6</v>
      </c>
      <c r="T2720">
        <v>9</v>
      </c>
      <c r="U2720">
        <v>6</v>
      </c>
    </row>
    <row r="2721" spans="1:21">
      <c r="A2721">
        <v>2009</v>
      </c>
      <c r="B2721">
        <v>4</v>
      </c>
      <c r="C2721">
        <v>20</v>
      </c>
      <c r="D2721">
        <v>7</v>
      </c>
      <c r="E2721">
        <v>6</v>
      </c>
      <c r="F2721">
        <v>2</v>
      </c>
      <c r="G2721">
        <v>6</v>
      </c>
      <c r="O2721">
        <v>2009</v>
      </c>
      <c r="P2721">
        <v>4</v>
      </c>
      <c r="Q2721">
        <v>20</v>
      </c>
      <c r="R2721">
        <v>7</v>
      </c>
      <c r="S2721">
        <v>6</v>
      </c>
      <c r="T2721">
        <v>2</v>
      </c>
      <c r="U2721">
        <v>6</v>
      </c>
    </row>
    <row r="2722" spans="1:21">
      <c r="A2722">
        <v>2009</v>
      </c>
      <c r="B2722">
        <v>4</v>
      </c>
      <c r="C2722">
        <v>21</v>
      </c>
      <c r="D2722">
        <v>7</v>
      </c>
      <c r="E2722">
        <v>6</v>
      </c>
      <c r="F2722">
        <v>2</v>
      </c>
      <c r="G2722">
        <v>6</v>
      </c>
      <c r="O2722">
        <v>2009</v>
      </c>
      <c r="P2722">
        <v>4</v>
      </c>
      <c r="Q2722">
        <v>21</v>
      </c>
      <c r="R2722">
        <v>7</v>
      </c>
      <c r="S2722">
        <v>6</v>
      </c>
      <c r="T2722">
        <v>2</v>
      </c>
      <c r="U2722">
        <v>6</v>
      </c>
    </row>
    <row r="2723" spans="1:21">
      <c r="A2723">
        <v>2009</v>
      </c>
      <c r="B2723">
        <v>4</v>
      </c>
      <c r="C2723">
        <v>22</v>
      </c>
      <c r="D2723">
        <v>6</v>
      </c>
      <c r="E2723">
        <v>6</v>
      </c>
      <c r="F2723">
        <v>2</v>
      </c>
      <c r="G2723">
        <v>6</v>
      </c>
      <c r="O2723">
        <v>2009</v>
      </c>
      <c r="P2723">
        <v>4</v>
      </c>
      <c r="Q2723">
        <v>22</v>
      </c>
      <c r="R2723">
        <v>7</v>
      </c>
      <c r="S2723">
        <v>6</v>
      </c>
      <c r="T2723">
        <v>2</v>
      </c>
      <c r="U2723">
        <v>6</v>
      </c>
    </row>
    <row r="2724" spans="1:21">
      <c r="A2724">
        <v>2009</v>
      </c>
      <c r="B2724">
        <v>4</v>
      </c>
      <c r="C2724">
        <v>23</v>
      </c>
      <c r="D2724">
        <v>6</v>
      </c>
      <c r="E2724">
        <v>6</v>
      </c>
      <c r="F2724">
        <v>2</v>
      </c>
      <c r="G2724">
        <v>6</v>
      </c>
      <c r="O2724">
        <v>2009</v>
      </c>
      <c r="P2724">
        <v>4</v>
      </c>
      <c r="Q2724">
        <v>23</v>
      </c>
      <c r="R2724">
        <v>3</v>
      </c>
      <c r="S2724">
        <v>6</v>
      </c>
      <c r="T2724">
        <v>2</v>
      </c>
      <c r="U2724">
        <v>6</v>
      </c>
    </row>
    <row r="2725" spans="1:21">
      <c r="A2725">
        <v>2009</v>
      </c>
      <c r="B2725">
        <v>4</v>
      </c>
      <c r="C2725">
        <v>24</v>
      </c>
      <c r="D2725">
        <v>7</v>
      </c>
      <c r="E2725">
        <v>6</v>
      </c>
      <c r="F2725">
        <v>9</v>
      </c>
      <c r="G2725">
        <v>2</v>
      </c>
      <c r="O2725">
        <v>2009</v>
      </c>
      <c r="P2725">
        <v>4</v>
      </c>
      <c r="Q2725">
        <v>24</v>
      </c>
      <c r="R2725">
        <v>3</v>
      </c>
      <c r="S2725">
        <v>6</v>
      </c>
      <c r="T2725">
        <v>9</v>
      </c>
      <c r="U2725">
        <v>2</v>
      </c>
    </row>
    <row r="2726" spans="1:21">
      <c r="A2726">
        <v>2009</v>
      </c>
      <c r="B2726">
        <v>4</v>
      </c>
      <c r="C2726">
        <v>25</v>
      </c>
      <c r="D2726">
        <v>3</v>
      </c>
      <c r="E2726">
        <v>8</v>
      </c>
      <c r="F2726">
        <v>9</v>
      </c>
      <c r="G2726">
        <v>3</v>
      </c>
      <c r="O2726">
        <v>2009</v>
      </c>
      <c r="P2726">
        <v>4</v>
      </c>
      <c r="Q2726">
        <v>25</v>
      </c>
      <c r="R2726">
        <v>7</v>
      </c>
      <c r="S2726">
        <v>8</v>
      </c>
      <c r="T2726">
        <v>9</v>
      </c>
      <c r="U2726">
        <v>3</v>
      </c>
    </row>
    <row r="2727" spans="1:21">
      <c r="A2727">
        <v>2009</v>
      </c>
      <c r="B2727">
        <v>4</v>
      </c>
      <c r="C2727">
        <v>26</v>
      </c>
      <c r="D2727">
        <v>3</v>
      </c>
      <c r="E2727">
        <v>8</v>
      </c>
      <c r="F2727">
        <v>9</v>
      </c>
      <c r="G2727">
        <v>3</v>
      </c>
      <c r="O2727">
        <v>2009</v>
      </c>
      <c r="P2727">
        <v>4</v>
      </c>
      <c r="Q2727">
        <v>26</v>
      </c>
      <c r="R2727">
        <v>7</v>
      </c>
      <c r="S2727">
        <v>8</v>
      </c>
      <c r="T2727">
        <v>9</v>
      </c>
      <c r="U2727">
        <v>3</v>
      </c>
    </row>
    <row r="2728" spans="1:21">
      <c r="A2728">
        <v>2009</v>
      </c>
      <c r="B2728">
        <v>4</v>
      </c>
      <c r="C2728">
        <v>27</v>
      </c>
      <c r="D2728">
        <v>3</v>
      </c>
      <c r="E2728">
        <v>8</v>
      </c>
      <c r="F2728">
        <v>9</v>
      </c>
      <c r="G2728">
        <v>3</v>
      </c>
      <c r="O2728">
        <v>2009</v>
      </c>
      <c r="P2728">
        <v>4</v>
      </c>
      <c r="Q2728">
        <v>27</v>
      </c>
      <c r="R2728">
        <v>7</v>
      </c>
      <c r="S2728">
        <v>8</v>
      </c>
      <c r="T2728">
        <v>9</v>
      </c>
      <c r="U2728">
        <v>3</v>
      </c>
    </row>
    <row r="2729" spans="1:21">
      <c r="A2729">
        <v>2009</v>
      </c>
      <c r="B2729">
        <v>4</v>
      </c>
      <c r="C2729">
        <v>28</v>
      </c>
      <c r="D2729">
        <v>7</v>
      </c>
      <c r="E2729">
        <v>6</v>
      </c>
      <c r="F2729">
        <v>9</v>
      </c>
      <c r="G2729">
        <v>6</v>
      </c>
      <c r="O2729">
        <v>2009</v>
      </c>
      <c r="P2729">
        <v>4</v>
      </c>
      <c r="Q2729">
        <v>28</v>
      </c>
      <c r="R2729">
        <v>7</v>
      </c>
      <c r="S2729">
        <v>6</v>
      </c>
      <c r="T2729">
        <v>9</v>
      </c>
      <c r="U2729">
        <v>6</v>
      </c>
    </row>
    <row r="2730" spans="1:21">
      <c r="A2730">
        <v>2009</v>
      </c>
      <c r="B2730">
        <v>4</v>
      </c>
      <c r="C2730">
        <v>29</v>
      </c>
      <c r="D2730">
        <v>6</v>
      </c>
      <c r="E2730">
        <v>6</v>
      </c>
      <c r="F2730">
        <v>2</v>
      </c>
      <c r="G2730">
        <v>3</v>
      </c>
      <c r="O2730">
        <v>2009</v>
      </c>
      <c r="P2730">
        <v>4</v>
      </c>
      <c r="Q2730">
        <v>29</v>
      </c>
      <c r="R2730">
        <v>6</v>
      </c>
      <c r="S2730">
        <v>6</v>
      </c>
      <c r="T2730">
        <v>2</v>
      </c>
      <c r="U2730">
        <v>3</v>
      </c>
    </row>
    <row r="2731" spans="1:21">
      <c r="A2731">
        <v>2009</v>
      </c>
      <c r="B2731">
        <v>4</v>
      </c>
      <c r="C2731">
        <v>30</v>
      </c>
      <c r="D2731">
        <v>7</v>
      </c>
      <c r="E2731">
        <v>6</v>
      </c>
      <c r="F2731">
        <v>2</v>
      </c>
      <c r="G2731">
        <v>3</v>
      </c>
      <c r="O2731">
        <v>2009</v>
      </c>
      <c r="P2731">
        <v>4</v>
      </c>
      <c r="Q2731">
        <v>30</v>
      </c>
      <c r="R2731">
        <v>6</v>
      </c>
      <c r="S2731">
        <v>6</v>
      </c>
      <c r="T2731">
        <v>2</v>
      </c>
      <c r="U2731">
        <v>3</v>
      </c>
    </row>
    <row r="2732" spans="1:21">
      <c r="A2732">
        <v>2009</v>
      </c>
      <c r="B2732">
        <v>5</v>
      </c>
      <c r="C2732">
        <v>1</v>
      </c>
      <c r="D2732">
        <v>7</v>
      </c>
      <c r="E2732">
        <v>8</v>
      </c>
      <c r="F2732">
        <v>9</v>
      </c>
      <c r="G2732">
        <v>6</v>
      </c>
      <c r="O2732">
        <v>2009</v>
      </c>
      <c r="P2732">
        <v>5</v>
      </c>
      <c r="Q2732">
        <v>1</v>
      </c>
      <c r="R2732">
        <v>7</v>
      </c>
      <c r="S2732">
        <v>8</v>
      </c>
      <c r="T2732">
        <v>9</v>
      </c>
      <c r="U2732">
        <v>6</v>
      </c>
    </row>
    <row r="2733" spans="1:21">
      <c r="A2733">
        <v>2009</v>
      </c>
      <c r="B2733">
        <v>5</v>
      </c>
      <c r="C2733">
        <v>2</v>
      </c>
      <c r="D2733">
        <v>6</v>
      </c>
      <c r="E2733">
        <v>8</v>
      </c>
      <c r="F2733">
        <v>9</v>
      </c>
      <c r="G2733">
        <v>3</v>
      </c>
      <c r="O2733">
        <v>2009</v>
      </c>
      <c r="P2733">
        <v>5</v>
      </c>
      <c r="Q2733">
        <v>2</v>
      </c>
      <c r="R2733">
        <v>3</v>
      </c>
      <c r="S2733">
        <v>8</v>
      </c>
      <c r="T2733">
        <v>9</v>
      </c>
      <c r="U2733">
        <v>3</v>
      </c>
    </row>
    <row r="2734" spans="1:21">
      <c r="A2734">
        <v>2009</v>
      </c>
      <c r="B2734">
        <v>5</v>
      </c>
      <c r="C2734">
        <v>3</v>
      </c>
      <c r="D2734">
        <v>3</v>
      </c>
      <c r="E2734">
        <v>8</v>
      </c>
      <c r="F2734">
        <v>9</v>
      </c>
      <c r="G2734">
        <v>3</v>
      </c>
      <c r="O2734">
        <v>2009</v>
      </c>
      <c r="P2734">
        <v>5</v>
      </c>
      <c r="Q2734">
        <v>3</v>
      </c>
      <c r="R2734">
        <v>3</v>
      </c>
      <c r="S2734">
        <v>8</v>
      </c>
      <c r="T2734">
        <v>9</v>
      </c>
      <c r="U2734">
        <v>3</v>
      </c>
    </row>
    <row r="2735" spans="1:21">
      <c r="A2735">
        <v>2009</v>
      </c>
      <c r="B2735">
        <v>5</v>
      </c>
      <c r="C2735">
        <v>4</v>
      </c>
      <c r="D2735">
        <v>3</v>
      </c>
      <c r="E2735">
        <v>8</v>
      </c>
      <c r="F2735">
        <v>9</v>
      </c>
      <c r="G2735">
        <v>3</v>
      </c>
      <c r="O2735">
        <v>2009</v>
      </c>
      <c r="P2735">
        <v>5</v>
      </c>
      <c r="Q2735">
        <v>4</v>
      </c>
      <c r="R2735">
        <v>3</v>
      </c>
      <c r="S2735">
        <v>8</v>
      </c>
      <c r="T2735">
        <v>9</v>
      </c>
      <c r="U2735">
        <v>3</v>
      </c>
    </row>
    <row r="2736" spans="1:21">
      <c r="A2736">
        <v>2009</v>
      </c>
      <c r="B2736">
        <v>5</v>
      </c>
      <c r="C2736">
        <v>5</v>
      </c>
      <c r="D2736">
        <v>6</v>
      </c>
      <c r="E2736">
        <v>6</v>
      </c>
      <c r="F2736">
        <v>9</v>
      </c>
      <c r="G2736">
        <v>3</v>
      </c>
      <c r="O2736">
        <v>2009</v>
      </c>
      <c r="P2736">
        <v>5</v>
      </c>
      <c r="Q2736">
        <v>5</v>
      </c>
      <c r="R2736">
        <v>7</v>
      </c>
      <c r="S2736">
        <v>6</v>
      </c>
      <c r="T2736">
        <v>9</v>
      </c>
      <c r="U2736">
        <v>3</v>
      </c>
    </row>
    <row r="2737" spans="1:21">
      <c r="A2737">
        <v>2009</v>
      </c>
      <c r="B2737">
        <v>5</v>
      </c>
      <c r="C2737">
        <v>6</v>
      </c>
      <c r="D2737">
        <v>6</v>
      </c>
      <c r="E2737">
        <v>6</v>
      </c>
      <c r="F2737">
        <v>9</v>
      </c>
      <c r="G2737">
        <v>3</v>
      </c>
      <c r="O2737">
        <v>2009</v>
      </c>
      <c r="P2737">
        <v>5</v>
      </c>
      <c r="Q2737">
        <v>6</v>
      </c>
      <c r="R2737">
        <v>6</v>
      </c>
      <c r="S2737">
        <v>6</v>
      </c>
      <c r="T2737">
        <v>9</v>
      </c>
      <c r="U2737">
        <v>3</v>
      </c>
    </row>
    <row r="2738" spans="1:21">
      <c r="A2738">
        <v>2009</v>
      </c>
      <c r="B2738">
        <v>5</v>
      </c>
      <c r="C2738">
        <v>7</v>
      </c>
      <c r="D2738">
        <v>6</v>
      </c>
      <c r="E2738">
        <v>6</v>
      </c>
      <c r="F2738">
        <v>9</v>
      </c>
      <c r="G2738">
        <v>3</v>
      </c>
      <c r="O2738">
        <v>2009</v>
      </c>
      <c r="P2738">
        <v>5</v>
      </c>
      <c r="Q2738">
        <v>7</v>
      </c>
      <c r="R2738">
        <v>7</v>
      </c>
      <c r="S2738">
        <v>6</v>
      </c>
      <c r="T2738">
        <v>9</v>
      </c>
      <c r="U2738">
        <v>3</v>
      </c>
    </row>
    <row r="2739" spans="1:21">
      <c r="A2739">
        <v>2009</v>
      </c>
      <c r="B2739">
        <v>5</v>
      </c>
      <c r="C2739">
        <v>8</v>
      </c>
      <c r="D2739">
        <v>3</v>
      </c>
      <c r="E2739">
        <v>6</v>
      </c>
      <c r="F2739">
        <v>2</v>
      </c>
      <c r="G2739">
        <v>3</v>
      </c>
      <c r="O2739">
        <v>2009</v>
      </c>
      <c r="P2739">
        <v>5</v>
      </c>
      <c r="Q2739">
        <v>8</v>
      </c>
      <c r="R2739">
        <v>7</v>
      </c>
      <c r="S2739">
        <v>6</v>
      </c>
      <c r="T2739">
        <v>2</v>
      </c>
      <c r="U2739">
        <v>3</v>
      </c>
    </row>
    <row r="2740" spans="1:21">
      <c r="A2740">
        <v>2009</v>
      </c>
      <c r="B2740">
        <v>5</v>
      </c>
      <c r="C2740">
        <v>9</v>
      </c>
      <c r="D2740">
        <v>6</v>
      </c>
      <c r="E2740">
        <v>5</v>
      </c>
      <c r="F2740">
        <v>2</v>
      </c>
      <c r="G2740">
        <v>3</v>
      </c>
      <c r="O2740">
        <v>2009</v>
      </c>
      <c r="P2740">
        <v>5</v>
      </c>
      <c r="Q2740">
        <v>9</v>
      </c>
      <c r="R2740">
        <v>6</v>
      </c>
      <c r="S2740">
        <v>5</v>
      </c>
      <c r="T2740">
        <v>2</v>
      </c>
      <c r="U2740">
        <v>3</v>
      </c>
    </row>
    <row r="2741" spans="1:21">
      <c r="A2741">
        <v>2009</v>
      </c>
      <c r="B2741">
        <v>5</v>
      </c>
      <c r="C2741">
        <v>10</v>
      </c>
      <c r="D2741">
        <v>7</v>
      </c>
      <c r="E2741">
        <v>5</v>
      </c>
      <c r="F2741">
        <v>4</v>
      </c>
      <c r="G2741">
        <v>2</v>
      </c>
      <c r="O2741">
        <v>2009</v>
      </c>
      <c r="P2741">
        <v>5</v>
      </c>
      <c r="Q2741">
        <v>10</v>
      </c>
      <c r="R2741">
        <v>3</v>
      </c>
      <c r="S2741">
        <v>5</v>
      </c>
      <c r="T2741">
        <v>4</v>
      </c>
      <c r="U2741">
        <v>2</v>
      </c>
    </row>
    <row r="2742" spans="1:21">
      <c r="A2742">
        <v>2009</v>
      </c>
      <c r="B2742">
        <v>5</v>
      </c>
      <c r="C2742">
        <v>11</v>
      </c>
      <c r="D2742">
        <v>5</v>
      </c>
      <c r="E2742">
        <v>5</v>
      </c>
      <c r="F2742">
        <v>2</v>
      </c>
      <c r="G2742">
        <v>2</v>
      </c>
      <c r="O2742">
        <v>2009</v>
      </c>
      <c r="P2742">
        <v>5</v>
      </c>
      <c r="Q2742">
        <v>11</v>
      </c>
      <c r="R2742">
        <v>3</v>
      </c>
      <c r="S2742">
        <v>5</v>
      </c>
      <c r="T2742">
        <v>2</v>
      </c>
      <c r="U2742">
        <v>2</v>
      </c>
    </row>
    <row r="2743" spans="1:21">
      <c r="A2743">
        <v>2009</v>
      </c>
      <c r="B2743">
        <v>5</v>
      </c>
      <c r="C2743">
        <v>12</v>
      </c>
      <c r="D2743">
        <v>5</v>
      </c>
      <c r="E2743">
        <v>5</v>
      </c>
      <c r="F2743">
        <v>1</v>
      </c>
      <c r="G2743">
        <v>2</v>
      </c>
      <c r="O2743">
        <v>2009</v>
      </c>
      <c r="P2743">
        <v>5</v>
      </c>
      <c r="Q2743">
        <v>12</v>
      </c>
      <c r="R2743">
        <v>6</v>
      </c>
      <c r="S2743">
        <v>5</v>
      </c>
      <c r="T2743">
        <v>1</v>
      </c>
      <c r="U2743">
        <v>2</v>
      </c>
    </row>
    <row r="2744" spans="1:21">
      <c r="A2744">
        <v>2009</v>
      </c>
      <c r="B2744">
        <v>5</v>
      </c>
      <c r="C2744">
        <v>13</v>
      </c>
      <c r="D2744">
        <v>10</v>
      </c>
      <c r="E2744">
        <v>5</v>
      </c>
      <c r="F2744">
        <v>1</v>
      </c>
      <c r="G2744">
        <v>2</v>
      </c>
      <c r="O2744">
        <v>2009</v>
      </c>
      <c r="P2744">
        <v>5</v>
      </c>
      <c r="Q2744">
        <v>13</v>
      </c>
      <c r="R2744">
        <v>6</v>
      </c>
      <c r="S2744">
        <v>5</v>
      </c>
      <c r="T2744">
        <v>1</v>
      </c>
      <c r="U2744">
        <v>2</v>
      </c>
    </row>
    <row r="2745" spans="1:21">
      <c r="A2745">
        <v>2009</v>
      </c>
      <c r="B2745">
        <v>5</v>
      </c>
      <c r="C2745">
        <v>14</v>
      </c>
      <c r="D2745">
        <v>10</v>
      </c>
      <c r="E2745">
        <v>5</v>
      </c>
      <c r="F2745">
        <v>1</v>
      </c>
      <c r="G2745">
        <v>2</v>
      </c>
      <c r="O2745">
        <v>2009</v>
      </c>
      <c r="P2745">
        <v>5</v>
      </c>
      <c r="Q2745">
        <v>14</v>
      </c>
      <c r="R2745">
        <v>6</v>
      </c>
      <c r="S2745">
        <v>5</v>
      </c>
      <c r="T2745">
        <v>1</v>
      </c>
      <c r="U2745">
        <v>2</v>
      </c>
    </row>
    <row r="2746" spans="1:21">
      <c r="A2746">
        <v>2009</v>
      </c>
      <c r="B2746">
        <v>5</v>
      </c>
      <c r="C2746">
        <v>15</v>
      </c>
      <c r="D2746">
        <v>10</v>
      </c>
      <c r="E2746">
        <v>5</v>
      </c>
      <c r="F2746">
        <v>4</v>
      </c>
      <c r="G2746">
        <v>2</v>
      </c>
      <c r="O2746">
        <v>2009</v>
      </c>
      <c r="P2746">
        <v>5</v>
      </c>
      <c r="Q2746">
        <v>15</v>
      </c>
      <c r="R2746">
        <v>3</v>
      </c>
      <c r="S2746">
        <v>5</v>
      </c>
      <c r="T2746">
        <v>4</v>
      </c>
      <c r="U2746">
        <v>2</v>
      </c>
    </row>
    <row r="2747" spans="1:21">
      <c r="A2747">
        <v>2009</v>
      </c>
      <c r="B2747">
        <v>5</v>
      </c>
      <c r="C2747">
        <v>16</v>
      </c>
      <c r="D2747">
        <v>10</v>
      </c>
      <c r="E2747">
        <v>5</v>
      </c>
      <c r="F2747">
        <v>4</v>
      </c>
      <c r="G2747">
        <v>2</v>
      </c>
      <c r="O2747">
        <v>2009</v>
      </c>
      <c r="P2747">
        <v>5</v>
      </c>
      <c r="Q2747">
        <v>16</v>
      </c>
      <c r="R2747">
        <v>6</v>
      </c>
      <c r="S2747">
        <v>5</v>
      </c>
      <c r="T2747">
        <v>4</v>
      </c>
      <c r="U2747">
        <v>2</v>
      </c>
    </row>
    <row r="2748" spans="1:21">
      <c r="A2748">
        <v>2009</v>
      </c>
      <c r="B2748">
        <v>5</v>
      </c>
      <c r="C2748">
        <v>17</v>
      </c>
      <c r="D2748">
        <v>10</v>
      </c>
      <c r="E2748">
        <v>5</v>
      </c>
      <c r="F2748">
        <v>4</v>
      </c>
      <c r="G2748">
        <v>1</v>
      </c>
      <c r="O2748">
        <v>2009</v>
      </c>
      <c r="P2748">
        <v>5</v>
      </c>
      <c r="Q2748">
        <v>17</v>
      </c>
      <c r="R2748">
        <v>7</v>
      </c>
      <c r="S2748">
        <v>5</v>
      </c>
      <c r="T2748">
        <v>4</v>
      </c>
      <c r="U2748">
        <v>1</v>
      </c>
    </row>
    <row r="2749" spans="1:21">
      <c r="A2749">
        <v>2009</v>
      </c>
      <c r="B2749">
        <v>5</v>
      </c>
      <c r="C2749">
        <v>18</v>
      </c>
      <c r="D2749">
        <v>1</v>
      </c>
      <c r="E2749">
        <v>5</v>
      </c>
      <c r="F2749">
        <v>4</v>
      </c>
      <c r="G2749">
        <v>1</v>
      </c>
      <c r="O2749">
        <v>2009</v>
      </c>
      <c r="P2749">
        <v>5</v>
      </c>
      <c r="Q2749">
        <v>18</v>
      </c>
      <c r="R2749">
        <v>5</v>
      </c>
      <c r="S2749">
        <v>5</v>
      </c>
      <c r="T2749">
        <v>4</v>
      </c>
      <c r="U2749">
        <v>1</v>
      </c>
    </row>
    <row r="2750" spans="1:21">
      <c r="A2750">
        <v>2009</v>
      </c>
      <c r="B2750">
        <v>5</v>
      </c>
      <c r="C2750">
        <v>19</v>
      </c>
      <c r="D2750">
        <v>2</v>
      </c>
      <c r="E2750">
        <v>5</v>
      </c>
      <c r="F2750">
        <v>4</v>
      </c>
      <c r="G2750">
        <v>1</v>
      </c>
      <c r="O2750">
        <v>2009</v>
      </c>
      <c r="P2750">
        <v>5</v>
      </c>
      <c r="Q2750">
        <v>19</v>
      </c>
      <c r="R2750">
        <v>5</v>
      </c>
      <c r="S2750">
        <v>5</v>
      </c>
      <c r="T2750">
        <v>4</v>
      </c>
      <c r="U2750">
        <v>1</v>
      </c>
    </row>
    <row r="2751" spans="1:21">
      <c r="A2751">
        <v>2009</v>
      </c>
      <c r="B2751">
        <v>5</v>
      </c>
      <c r="C2751">
        <v>20</v>
      </c>
      <c r="D2751">
        <v>2</v>
      </c>
      <c r="E2751">
        <v>9</v>
      </c>
      <c r="F2751">
        <v>8</v>
      </c>
      <c r="G2751">
        <v>1</v>
      </c>
      <c r="O2751">
        <v>2009</v>
      </c>
      <c r="P2751">
        <v>5</v>
      </c>
      <c r="Q2751">
        <v>20</v>
      </c>
      <c r="R2751">
        <v>10</v>
      </c>
      <c r="S2751">
        <v>9</v>
      </c>
      <c r="T2751">
        <v>8</v>
      </c>
      <c r="U2751">
        <v>1</v>
      </c>
    </row>
    <row r="2752" spans="1:21">
      <c r="A2752">
        <v>2009</v>
      </c>
      <c r="B2752">
        <v>5</v>
      </c>
      <c r="C2752">
        <v>21</v>
      </c>
      <c r="D2752">
        <v>2</v>
      </c>
      <c r="E2752">
        <v>9</v>
      </c>
      <c r="F2752">
        <v>8</v>
      </c>
      <c r="G2752">
        <v>1</v>
      </c>
      <c r="O2752">
        <v>2009</v>
      </c>
      <c r="P2752">
        <v>5</v>
      </c>
      <c r="Q2752">
        <v>21</v>
      </c>
      <c r="R2752">
        <v>10</v>
      </c>
      <c r="S2752">
        <v>9</v>
      </c>
      <c r="T2752">
        <v>8</v>
      </c>
      <c r="U2752">
        <v>1</v>
      </c>
    </row>
    <row r="2753" spans="1:21">
      <c r="A2753">
        <v>2009</v>
      </c>
      <c r="B2753">
        <v>5</v>
      </c>
      <c r="C2753">
        <v>22</v>
      </c>
      <c r="D2753">
        <v>2</v>
      </c>
      <c r="E2753">
        <v>9</v>
      </c>
      <c r="F2753">
        <v>8</v>
      </c>
      <c r="G2753">
        <v>1</v>
      </c>
      <c r="O2753">
        <v>2009</v>
      </c>
      <c r="P2753">
        <v>5</v>
      </c>
      <c r="Q2753">
        <v>22</v>
      </c>
      <c r="R2753">
        <v>10</v>
      </c>
      <c r="S2753">
        <v>9</v>
      </c>
      <c r="T2753">
        <v>8</v>
      </c>
      <c r="U2753">
        <v>1</v>
      </c>
    </row>
    <row r="2754" spans="1:21">
      <c r="A2754">
        <v>2009</v>
      </c>
      <c r="B2754">
        <v>5</v>
      </c>
      <c r="C2754">
        <v>23</v>
      </c>
      <c r="D2754">
        <v>2</v>
      </c>
      <c r="E2754">
        <v>9</v>
      </c>
      <c r="F2754">
        <v>8</v>
      </c>
      <c r="G2754">
        <v>1</v>
      </c>
      <c r="O2754">
        <v>2009</v>
      </c>
      <c r="P2754">
        <v>5</v>
      </c>
      <c r="Q2754">
        <v>23</v>
      </c>
      <c r="R2754">
        <v>10</v>
      </c>
      <c r="S2754">
        <v>9</v>
      </c>
      <c r="T2754">
        <v>8</v>
      </c>
      <c r="U2754">
        <v>1</v>
      </c>
    </row>
    <row r="2755" spans="1:21">
      <c r="A2755">
        <v>2009</v>
      </c>
      <c r="B2755">
        <v>5</v>
      </c>
      <c r="C2755">
        <v>24</v>
      </c>
      <c r="D2755">
        <v>6</v>
      </c>
      <c r="E2755">
        <v>9</v>
      </c>
      <c r="F2755">
        <v>1</v>
      </c>
      <c r="G2755">
        <v>5</v>
      </c>
      <c r="O2755">
        <v>2009</v>
      </c>
      <c r="P2755">
        <v>5</v>
      </c>
      <c r="Q2755">
        <v>24</v>
      </c>
      <c r="R2755">
        <v>10</v>
      </c>
      <c r="S2755">
        <v>9</v>
      </c>
      <c r="T2755">
        <v>1</v>
      </c>
      <c r="U2755">
        <v>5</v>
      </c>
    </row>
    <row r="2756" spans="1:21">
      <c r="A2756">
        <v>2009</v>
      </c>
      <c r="B2756">
        <v>5</v>
      </c>
      <c r="C2756">
        <v>25</v>
      </c>
      <c r="D2756">
        <v>2</v>
      </c>
      <c r="E2756">
        <v>9</v>
      </c>
      <c r="F2756">
        <v>1</v>
      </c>
      <c r="G2756">
        <v>5</v>
      </c>
      <c r="O2756">
        <v>2009</v>
      </c>
      <c r="P2756">
        <v>5</v>
      </c>
      <c r="Q2756">
        <v>25</v>
      </c>
      <c r="R2756">
        <v>1</v>
      </c>
      <c r="S2756">
        <v>9</v>
      </c>
      <c r="T2756">
        <v>1</v>
      </c>
      <c r="U2756">
        <v>5</v>
      </c>
    </row>
    <row r="2757" spans="1:21">
      <c r="A2757">
        <v>2009</v>
      </c>
      <c r="B2757">
        <v>5</v>
      </c>
      <c r="C2757">
        <v>26</v>
      </c>
      <c r="D2757">
        <v>2</v>
      </c>
      <c r="E2757">
        <v>9</v>
      </c>
      <c r="F2757">
        <v>1</v>
      </c>
      <c r="G2757">
        <v>5</v>
      </c>
      <c r="O2757">
        <v>2009</v>
      </c>
      <c r="P2757">
        <v>5</v>
      </c>
      <c r="Q2757">
        <v>26</v>
      </c>
      <c r="R2757">
        <v>2</v>
      </c>
      <c r="S2757">
        <v>9</v>
      </c>
      <c r="T2757">
        <v>1</v>
      </c>
      <c r="U2757">
        <v>5</v>
      </c>
    </row>
    <row r="2758" spans="1:21">
      <c r="A2758">
        <v>2009</v>
      </c>
      <c r="B2758">
        <v>5</v>
      </c>
      <c r="C2758">
        <v>27</v>
      </c>
      <c r="D2758">
        <v>6</v>
      </c>
      <c r="E2758">
        <v>9</v>
      </c>
      <c r="F2758">
        <v>1</v>
      </c>
      <c r="G2758">
        <v>5</v>
      </c>
      <c r="O2758">
        <v>2009</v>
      </c>
      <c r="P2758">
        <v>5</v>
      </c>
      <c r="Q2758">
        <v>27</v>
      </c>
      <c r="R2758">
        <v>2</v>
      </c>
      <c r="S2758">
        <v>9</v>
      </c>
      <c r="T2758">
        <v>1</v>
      </c>
      <c r="U2758">
        <v>5</v>
      </c>
    </row>
    <row r="2759" spans="1:21">
      <c r="A2759">
        <v>2009</v>
      </c>
      <c r="B2759">
        <v>5</v>
      </c>
      <c r="C2759">
        <v>28</v>
      </c>
      <c r="D2759">
        <v>6</v>
      </c>
      <c r="E2759">
        <v>9</v>
      </c>
      <c r="F2759">
        <v>1</v>
      </c>
      <c r="G2759">
        <v>5</v>
      </c>
      <c r="O2759">
        <v>2009</v>
      </c>
      <c r="P2759">
        <v>5</v>
      </c>
      <c r="Q2759">
        <v>28</v>
      </c>
      <c r="R2759">
        <v>2</v>
      </c>
      <c r="S2759">
        <v>9</v>
      </c>
      <c r="T2759">
        <v>1</v>
      </c>
      <c r="U2759">
        <v>5</v>
      </c>
    </row>
    <row r="2760" spans="1:21">
      <c r="A2760">
        <v>2009</v>
      </c>
      <c r="B2760">
        <v>5</v>
      </c>
      <c r="C2760">
        <v>29</v>
      </c>
      <c r="D2760">
        <v>6</v>
      </c>
      <c r="E2760">
        <v>5</v>
      </c>
      <c r="F2760">
        <v>1</v>
      </c>
      <c r="G2760">
        <v>5</v>
      </c>
      <c r="O2760">
        <v>2009</v>
      </c>
      <c r="P2760">
        <v>5</v>
      </c>
      <c r="Q2760">
        <v>29</v>
      </c>
      <c r="R2760">
        <v>2</v>
      </c>
      <c r="S2760">
        <v>5</v>
      </c>
      <c r="T2760">
        <v>1</v>
      </c>
      <c r="U2760">
        <v>5</v>
      </c>
    </row>
    <row r="2761" spans="1:21">
      <c r="A2761">
        <v>2009</v>
      </c>
      <c r="B2761">
        <v>5</v>
      </c>
      <c r="C2761">
        <v>30</v>
      </c>
      <c r="D2761">
        <v>6</v>
      </c>
      <c r="E2761">
        <v>5</v>
      </c>
      <c r="F2761">
        <v>1</v>
      </c>
      <c r="G2761">
        <v>5</v>
      </c>
      <c r="O2761">
        <v>2009</v>
      </c>
      <c r="P2761">
        <v>5</v>
      </c>
      <c r="Q2761">
        <v>30</v>
      </c>
      <c r="R2761">
        <v>2</v>
      </c>
      <c r="S2761">
        <v>5</v>
      </c>
      <c r="T2761">
        <v>1</v>
      </c>
      <c r="U2761">
        <v>5</v>
      </c>
    </row>
    <row r="2762" spans="1:21">
      <c r="A2762">
        <v>2009</v>
      </c>
      <c r="B2762">
        <v>5</v>
      </c>
      <c r="C2762">
        <v>31</v>
      </c>
      <c r="D2762">
        <v>6</v>
      </c>
      <c r="E2762">
        <v>9</v>
      </c>
      <c r="F2762">
        <v>1</v>
      </c>
      <c r="G2762">
        <v>5</v>
      </c>
      <c r="O2762">
        <v>2009</v>
      </c>
      <c r="P2762">
        <v>5</v>
      </c>
      <c r="Q2762">
        <v>31</v>
      </c>
      <c r="R2762">
        <v>6</v>
      </c>
      <c r="S2762">
        <v>9</v>
      </c>
      <c r="T2762">
        <v>1</v>
      </c>
      <c r="U2762">
        <v>5</v>
      </c>
    </row>
    <row r="2763" spans="1:21">
      <c r="A2763">
        <v>2010</v>
      </c>
      <c r="B2763">
        <v>3</v>
      </c>
      <c r="C2763">
        <v>1</v>
      </c>
      <c r="D2763">
        <v>11</v>
      </c>
      <c r="E2763">
        <v>7</v>
      </c>
      <c r="F2763">
        <v>7</v>
      </c>
      <c r="G2763">
        <v>7</v>
      </c>
      <c r="O2763">
        <v>2010</v>
      </c>
      <c r="P2763">
        <v>3</v>
      </c>
      <c r="Q2763">
        <v>1</v>
      </c>
      <c r="S2763">
        <v>7</v>
      </c>
      <c r="T2763">
        <v>7</v>
      </c>
      <c r="U2763">
        <v>7</v>
      </c>
    </row>
    <row r="2764" spans="1:21">
      <c r="A2764">
        <v>2010</v>
      </c>
      <c r="B2764">
        <v>3</v>
      </c>
      <c r="C2764">
        <v>2</v>
      </c>
      <c r="D2764">
        <v>9</v>
      </c>
      <c r="E2764">
        <v>7</v>
      </c>
      <c r="F2764">
        <v>5</v>
      </c>
      <c r="G2764">
        <v>7</v>
      </c>
      <c r="O2764">
        <v>2010</v>
      </c>
      <c r="P2764">
        <v>3</v>
      </c>
      <c r="Q2764">
        <v>2</v>
      </c>
      <c r="S2764">
        <v>7</v>
      </c>
      <c r="T2764">
        <v>5</v>
      </c>
      <c r="U2764">
        <v>7</v>
      </c>
    </row>
    <row r="2765" spans="1:21">
      <c r="A2765">
        <v>2010</v>
      </c>
      <c r="B2765">
        <v>3</v>
      </c>
      <c r="C2765">
        <v>3</v>
      </c>
      <c r="D2765">
        <v>1</v>
      </c>
      <c r="E2765">
        <v>1</v>
      </c>
      <c r="F2765">
        <v>3</v>
      </c>
      <c r="G2765">
        <v>4</v>
      </c>
      <c r="O2765">
        <v>2010</v>
      </c>
      <c r="P2765">
        <v>3</v>
      </c>
      <c r="Q2765">
        <v>3</v>
      </c>
      <c r="S2765">
        <v>1</v>
      </c>
      <c r="T2765">
        <v>3</v>
      </c>
      <c r="U2765">
        <v>4</v>
      </c>
    </row>
    <row r="2766" spans="1:21">
      <c r="A2766">
        <v>2010</v>
      </c>
      <c r="B2766">
        <v>3</v>
      </c>
      <c r="C2766">
        <v>4</v>
      </c>
      <c r="D2766">
        <v>8</v>
      </c>
      <c r="E2766">
        <v>7</v>
      </c>
      <c r="F2766">
        <v>3</v>
      </c>
      <c r="G2766">
        <v>4</v>
      </c>
      <c r="O2766">
        <v>2010</v>
      </c>
      <c r="P2766">
        <v>3</v>
      </c>
      <c r="Q2766">
        <v>4</v>
      </c>
      <c r="S2766">
        <v>7</v>
      </c>
      <c r="T2766">
        <v>3</v>
      </c>
      <c r="U2766">
        <v>4</v>
      </c>
    </row>
    <row r="2767" spans="1:21">
      <c r="A2767">
        <v>2010</v>
      </c>
      <c r="B2767">
        <v>3</v>
      </c>
      <c r="C2767">
        <v>5</v>
      </c>
      <c r="D2767">
        <v>8</v>
      </c>
      <c r="E2767">
        <v>3</v>
      </c>
      <c r="F2767">
        <v>6</v>
      </c>
      <c r="G2767">
        <v>4</v>
      </c>
      <c r="O2767">
        <v>2010</v>
      </c>
      <c r="P2767">
        <v>3</v>
      </c>
      <c r="Q2767">
        <v>5</v>
      </c>
      <c r="S2767">
        <v>3</v>
      </c>
      <c r="T2767">
        <v>6</v>
      </c>
      <c r="U2767">
        <v>4</v>
      </c>
    </row>
    <row r="2768" spans="1:21">
      <c r="A2768">
        <v>2010</v>
      </c>
      <c r="B2768">
        <v>3</v>
      </c>
      <c r="C2768">
        <v>6</v>
      </c>
      <c r="D2768">
        <v>8</v>
      </c>
      <c r="E2768">
        <v>2</v>
      </c>
      <c r="F2768">
        <v>6</v>
      </c>
      <c r="G2768">
        <v>4</v>
      </c>
      <c r="O2768">
        <v>2010</v>
      </c>
      <c r="P2768">
        <v>3</v>
      </c>
      <c r="Q2768">
        <v>6</v>
      </c>
      <c r="S2768">
        <v>2</v>
      </c>
      <c r="T2768">
        <v>6</v>
      </c>
      <c r="U2768">
        <v>4</v>
      </c>
    </row>
    <row r="2769" spans="1:21">
      <c r="A2769">
        <v>2010</v>
      </c>
      <c r="B2769">
        <v>3</v>
      </c>
      <c r="C2769">
        <v>7</v>
      </c>
      <c r="D2769">
        <v>9</v>
      </c>
      <c r="E2769">
        <v>4</v>
      </c>
      <c r="F2769">
        <v>6</v>
      </c>
      <c r="G2769">
        <v>4</v>
      </c>
      <c r="O2769">
        <v>2010</v>
      </c>
      <c r="P2769">
        <v>3</v>
      </c>
      <c r="Q2769">
        <v>7</v>
      </c>
      <c r="S2769">
        <v>4</v>
      </c>
      <c r="T2769">
        <v>6</v>
      </c>
      <c r="U2769">
        <v>4</v>
      </c>
    </row>
    <row r="2770" spans="1:21">
      <c r="A2770">
        <v>2010</v>
      </c>
      <c r="B2770">
        <v>3</v>
      </c>
      <c r="C2770">
        <v>8</v>
      </c>
      <c r="D2770">
        <v>9</v>
      </c>
      <c r="E2770">
        <v>4</v>
      </c>
      <c r="F2770">
        <v>6</v>
      </c>
      <c r="G2770">
        <v>4</v>
      </c>
      <c r="O2770">
        <v>2010</v>
      </c>
      <c r="P2770">
        <v>3</v>
      </c>
      <c r="Q2770">
        <v>8</v>
      </c>
      <c r="R2770">
        <v>11</v>
      </c>
      <c r="S2770">
        <v>4</v>
      </c>
      <c r="T2770">
        <v>6</v>
      </c>
      <c r="U2770">
        <v>4</v>
      </c>
    </row>
    <row r="2771" spans="1:21">
      <c r="A2771">
        <v>2010</v>
      </c>
      <c r="B2771">
        <v>3</v>
      </c>
      <c r="C2771">
        <v>9</v>
      </c>
      <c r="D2771">
        <v>6</v>
      </c>
      <c r="E2771">
        <v>4</v>
      </c>
      <c r="F2771">
        <v>6</v>
      </c>
      <c r="G2771">
        <v>4</v>
      </c>
      <c r="O2771">
        <v>2010</v>
      </c>
      <c r="P2771">
        <v>3</v>
      </c>
      <c r="Q2771">
        <v>9</v>
      </c>
      <c r="R2771">
        <v>9</v>
      </c>
      <c r="S2771">
        <v>4</v>
      </c>
      <c r="T2771">
        <v>6</v>
      </c>
      <c r="U2771">
        <v>4</v>
      </c>
    </row>
    <row r="2772" spans="1:21">
      <c r="A2772">
        <v>2010</v>
      </c>
      <c r="B2772">
        <v>3</v>
      </c>
      <c r="C2772">
        <v>10</v>
      </c>
      <c r="D2772">
        <v>8</v>
      </c>
      <c r="E2772">
        <v>4</v>
      </c>
      <c r="F2772">
        <v>6</v>
      </c>
      <c r="G2772">
        <v>4</v>
      </c>
      <c r="O2772">
        <v>2010</v>
      </c>
      <c r="P2772">
        <v>3</v>
      </c>
      <c r="Q2772">
        <v>10</v>
      </c>
      <c r="R2772">
        <v>1</v>
      </c>
      <c r="S2772">
        <v>4</v>
      </c>
      <c r="T2772">
        <v>6</v>
      </c>
      <c r="U2772">
        <v>4</v>
      </c>
    </row>
    <row r="2773" spans="1:21">
      <c r="A2773">
        <v>2010</v>
      </c>
      <c r="B2773">
        <v>3</v>
      </c>
      <c r="C2773">
        <v>11</v>
      </c>
      <c r="D2773">
        <v>6</v>
      </c>
      <c r="E2773">
        <v>4</v>
      </c>
      <c r="F2773">
        <v>6</v>
      </c>
      <c r="G2773">
        <v>4</v>
      </c>
      <c r="O2773">
        <v>2010</v>
      </c>
      <c r="P2773">
        <v>3</v>
      </c>
      <c r="Q2773">
        <v>11</v>
      </c>
      <c r="R2773">
        <v>8</v>
      </c>
      <c r="S2773">
        <v>4</v>
      </c>
      <c r="T2773">
        <v>6</v>
      </c>
      <c r="U2773">
        <v>4</v>
      </c>
    </row>
    <row r="2774" spans="1:21">
      <c r="A2774">
        <v>2010</v>
      </c>
      <c r="B2774">
        <v>3</v>
      </c>
      <c r="C2774">
        <v>12</v>
      </c>
      <c r="D2774">
        <v>6</v>
      </c>
      <c r="E2774">
        <v>4</v>
      </c>
      <c r="F2774">
        <v>6</v>
      </c>
      <c r="G2774">
        <v>4</v>
      </c>
      <c r="O2774">
        <v>2010</v>
      </c>
      <c r="P2774">
        <v>3</v>
      </c>
      <c r="Q2774">
        <v>12</v>
      </c>
      <c r="R2774">
        <v>8</v>
      </c>
      <c r="S2774">
        <v>4</v>
      </c>
      <c r="T2774">
        <v>6</v>
      </c>
      <c r="U2774">
        <v>4</v>
      </c>
    </row>
    <row r="2775" spans="1:21">
      <c r="A2775">
        <v>2010</v>
      </c>
      <c r="B2775">
        <v>3</v>
      </c>
      <c r="C2775">
        <v>13</v>
      </c>
      <c r="D2775">
        <v>6</v>
      </c>
      <c r="E2775">
        <v>4</v>
      </c>
      <c r="F2775">
        <v>6</v>
      </c>
      <c r="G2775">
        <v>4</v>
      </c>
      <c r="O2775">
        <v>2010</v>
      </c>
      <c r="P2775">
        <v>3</v>
      </c>
      <c r="Q2775">
        <v>13</v>
      </c>
      <c r="R2775">
        <v>8</v>
      </c>
      <c r="S2775">
        <v>4</v>
      </c>
      <c r="T2775">
        <v>6</v>
      </c>
      <c r="U2775">
        <v>4</v>
      </c>
    </row>
    <row r="2776" spans="1:21">
      <c r="A2776">
        <v>2010</v>
      </c>
      <c r="B2776">
        <v>3</v>
      </c>
      <c r="C2776">
        <v>14</v>
      </c>
      <c r="D2776">
        <v>6</v>
      </c>
      <c r="E2776">
        <v>4</v>
      </c>
      <c r="F2776">
        <v>6</v>
      </c>
      <c r="G2776">
        <v>4</v>
      </c>
      <c r="O2776">
        <v>2010</v>
      </c>
      <c r="P2776">
        <v>3</v>
      </c>
      <c r="Q2776">
        <v>14</v>
      </c>
      <c r="R2776">
        <v>9</v>
      </c>
      <c r="S2776">
        <v>4</v>
      </c>
      <c r="T2776">
        <v>6</v>
      </c>
      <c r="U2776">
        <v>4</v>
      </c>
    </row>
    <row r="2777" spans="1:21">
      <c r="A2777">
        <v>2010</v>
      </c>
      <c r="B2777">
        <v>3</v>
      </c>
      <c r="C2777">
        <v>15</v>
      </c>
      <c r="D2777">
        <v>8</v>
      </c>
      <c r="E2777">
        <v>2</v>
      </c>
      <c r="F2777">
        <v>6</v>
      </c>
      <c r="G2777">
        <v>4</v>
      </c>
      <c r="O2777">
        <v>2010</v>
      </c>
      <c r="P2777">
        <v>3</v>
      </c>
      <c r="Q2777">
        <v>15</v>
      </c>
      <c r="R2777">
        <v>9</v>
      </c>
      <c r="S2777">
        <v>2</v>
      </c>
      <c r="T2777">
        <v>6</v>
      </c>
      <c r="U2777">
        <v>4</v>
      </c>
    </row>
    <row r="2778" spans="1:21">
      <c r="A2778">
        <v>2010</v>
      </c>
      <c r="B2778">
        <v>3</v>
      </c>
      <c r="C2778">
        <v>16</v>
      </c>
      <c r="D2778">
        <v>8</v>
      </c>
      <c r="E2778">
        <v>7</v>
      </c>
      <c r="F2778">
        <v>6</v>
      </c>
      <c r="G2778">
        <v>4</v>
      </c>
      <c r="O2778">
        <v>2010</v>
      </c>
      <c r="P2778">
        <v>3</v>
      </c>
      <c r="Q2778">
        <v>16</v>
      </c>
      <c r="R2778">
        <v>6</v>
      </c>
      <c r="S2778">
        <v>7</v>
      </c>
      <c r="T2778">
        <v>6</v>
      </c>
      <c r="U2778">
        <v>4</v>
      </c>
    </row>
    <row r="2779" spans="1:21">
      <c r="A2779">
        <v>2010</v>
      </c>
      <c r="B2779">
        <v>3</v>
      </c>
      <c r="C2779">
        <v>17</v>
      </c>
      <c r="D2779">
        <v>8</v>
      </c>
      <c r="E2779">
        <v>7</v>
      </c>
      <c r="F2779">
        <v>6</v>
      </c>
      <c r="G2779">
        <v>4</v>
      </c>
      <c r="O2779">
        <v>2010</v>
      </c>
      <c r="P2779">
        <v>3</v>
      </c>
      <c r="Q2779">
        <v>17</v>
      </c>
      <c r="R2779">
        <v>8</v>
      </c>
      <c r="S2779">
        <v>7</v>
      </c>
      <c r="T2779">
        <v>6</v>
      </c>
      <c r="U2779">
        <v>4</v>
      </c>
    </row>
    <row r="2780" spans="1:21">
      <c r="A2780">
        <v>2010</v>
      </c>
      <c r="B2780">
        <v>3</v>
      </c>
      <c r="C2780">
        <v>18</v>
      </c>
      <c r="D2780">
        <v>1</v>
      </c>
      <c r="E2780">
        <v>7</v>
      </c>
      <c r="F2780">
        <v>7</v>
      </c>
      <c r="G2780">
        <v>4</v>
      </c>
      <c r="O2780">
        <v>2010</v>
      </c>
      <c r="P2780">
        <v>3</v>
      </c>
      <c r="Q2780">
        <v>18</v>
      </c>
      <c r="R2780">
        <v>6</v>
      </c>
      <c r="S2780">
        <v>7</v>
      </c>
      <c r="T2780">
        <v>7</v>
      </c>
      <c r="U2780">
        <v>4</v>
      </c>
    </row>
    <row r="2781" spans="1:21">
      <c r="A2781">
        <v>2010</v>
      </c>
      <c r="B2781">
        <v>3</v>
      </c>
      <c r="C2781">
        <v>19</v>
      </c>
      <c r="D2781">
        <v>1</v>
      </c>
      <c r="E2781">
        <v>3</v>
      </c>
      <c r="F2781">
        <v>7</v>
      </c>
      <c r="G2781">
        <v>4</v>
      </c>
      <c r="O2781">
        <v>2010</v>
      </c>
      <c r="P2781">
        <v>3</v>
      </c>
      <c r="Q2781">
        <v>19</v>
      </c>
      <c r="R2781">
        <v>6</v>
      </c>
      <c r="S2781">
        <v>3</v>
      </c>
      <c r="T2781">
        <v>7</v>
      </c>
      <c r="U2781">
        <v>4</v>
      </c>
    </row>
    <row r="2782" spans="1:21">
      <c r="A2782">
        <v>2010</v>
      </c>
      <c r="B2782">
        <v>3</v>
      </c>
      <c r="C2782">
        <v>20</v>
      </c>
      <c r="D2782">
        <v>1</v>
      </c>
      <c r="E2782">
        <v>3</v>
      </c>
      <c r="F2782">
        <v>5</v>
      </c>
      <c r="G2782">
        <v>4</v>
      </c>
      <c r="O2782">
        <v>2010</v>
      </c>
      <c r="P2782">
        <v>3</v>
      </c>
      <c r="Q2782">
        <v>20</v>
      </c>
      <c r="R2782">
        <v>6</v>
      </c>
      <c r="S2782">
        <v>3</v>
      </c>
      <c r="T2782">
        <v>5</v>
      </c>
      <c r="U2782">
        <v>4</v>
      </c>
    </row>
    <row r="2783" spans="1:21">
      <c r="A2783">
        <v>2010</v>
      </c>
      <c r="B2783">
        <v>3</v>
      </c>
      <c r="C2783">
        <v>21</v>
      </c>
      <c r="D2783">
        <v>8</v>
      </c>
      <c r="E2783">
        <v>3</v>
      </c>
      <c r="F2783">
        <v>5</v>
      </c>
      <c r="G2783">
        <v>9</v>
      </c>
      <c r="O2783">
        <v>2010</v>
      </c>
      <c r="P2783">
        <v>3</v>
      </c>
      <c r="Q2783">
        <v>21</v>
      </c>
      <c r="R2783">
        <v>6</v>
      </c>
      <c r="S2783">
        <v>3</v>
      </c>
      <c r="T2783">
        <v>5</v>
      </c>
      <c r="U2783">
        <v>9</v>
      </c>
    </row>
    <row r="2784" spans="1:21">
      <c r="A2784">
        <v>2010</v>
      </c>
      <c r="B2784">
        <v>3</v>
      </c>
      <c r="C2784">
        <v>22</v>
      </c>
      <c r="D2784">
        <v>9</v>
      </c>
      <c r="E2784">
        <v>3</v>
      </c>
      <c r="F2784">
        <v>5</v>
      </c>
      <c r="G2784">
        <v>9</v>
      </c>
      <c r="O2784">
        <v>2010</v>
      </c>
      <c r="P2784">
        <v>3</v>
      </c>
      <c r="Q2784">
        <v>22</v>
      </c>
      <c r="R2784">
        <v>8</v>
      </c>
      <c r="S2784">
        <v>3</v>
      </c>
      <c r="T2784">
        <v>5</v>
      </c>
      <c r="U2784">
        <v>9</v>
      </c>
    </row>
    <row r="2785" spans="1:21">
      <c r="A2785">
        <v>2010</v>
      </c>
      <c r="B2785">
        <v>3</v>
      </c>
      <c r="C2785">
        <v>23</v>
      </c>
      <c r="D2785">
        <v>11</v>
      </c>
      <c r="E2785">
        <v>3</v>
      </c>
      <c r="F2785">
        <v>5</v>
      </c>
      <c r="G2785">
        <v>9</v>
      </c>
      <c r="O2785">
        <v>2010</v>
      </c>
      <c r="P2785">
        <v>3</v>
      </c>
      <c r="Q2785">
        <v>23</v>
      </c>
      <c r="R2785">
        <v>8</v>
      </c>
      <c r="S2785">
        <v>3</v>
      </c>
      <c r="T2785">
        <v>5</v>
      </c>
      <c r="U2785">
        <v>9</v>
      </c>
    </row>
    <row r="2786" spans="1:21">
      <c r="A2786">
        <v>2010</v>
      </c>
      <c r="B2786">
        <v>3</v>
      </c>
      <c r="C2786">
        <v>24</v>
      </c>
      <c r="D2786">
        <v>11</v>
      </c>
      <c r="E2786">
        <v>3</v>
      </c>
      <c r="F2786">
        <v>5</v>
      </c>
      <c r="G2786">
        <v>9</v>
      </c>
      <c r="O2786">
        <v>2010</v>
      </c>
      <c r="P2786">
        <v>3</v>
      </c>
      <c r="Q2786">
        <v>24</v>
      </c>
      <c r="R2786">
        <v>8</v>
      </c>
      <c r="S2786">
        <v>3</v>
      </c>
      <c r="T2786">
        <v>5</v>
      </c>
      <c r="U2786">
        <v>9</v>
      </c>
    </row>
    <row r="2787" spans="1:21">
      <c r="A2787">
        <v>2010</v>
      </c>
      <c r="B2787">
        <v>3</v>
      </c>
      <c r="C2787">
        <v>25</v>
      </c>
      <c r="D2787">
        <v>9</v>
      </c>
      <c r="E2787">
        <v>1</v>
      </c>
      <c r="F2787">
        <v>5</v>
      </c>
      <c r="G2787">
        <v>9</v>
      </c>
      <c r="O2787">
        <v>2010</v>
      </c>
      <c r="P2787">
        <v>3</v>
      </c>
      <c r="Q2787">
        <v>25</v>
      </c>
      <c r="R2787">
        <v>1</v>
      </c>
      <c r="S2787">
        <v>1</v>
      </c>
      <c r="T2787">
        <v>5</v>
      </c>
      <c r="U2787">
        <v>9</v>
      </c>
    </row>
    <row r="2788" spans="1:21">
      <c r="A2788">
        <v>2010</v>
      </c>
      <c r="B2788">
        <v>3</v>
      </c>
      <c r="C2788">
        <v>26</v>
      </c>
      <c r="D2788">
        <v>7</v>
      </c>
      <c r="E2788">
        <v>1</v>
      </c>
      <c r="F2788">
        <v>2</v>
      </c>
      <c r="G2788">
        <v>9</v>
      </c>
      <c r="O2788">
        <v>2010</v>
      </c>
      <c r="P2788">
        <v>3</v>
      </c>
      <c r="Q2788">
        <v>26</v>
      </c>
      <c r="R2788">
        <v>1</v>
      </c>
      <c r="S2788">
        <v>1</v>
      </c>
      <c r="T2788">
        <v>2</v>
      </c>
      <c r="U2788">
        <v>9</v>
      </c>
    </row>
    <row r="2789" spans="1:21">
      <c r="A2789">
        <v>2010</v>
      </c>
      <c r="B2789">
        <v>3</v>
      </c>
      <c r="C2789">
        <v>27</v>
      </c>
      <c r="D2789">
        <v>11</v>
      </c>
      <c r="E2789">
        <v>1</v>
      </c>
      <c r="F2789">
        <v>9</v>
      </c>
      <c r="G2789">
        <v>9</v>
      </c>
      <c r="O2789">
        <v>2010</v>
      </c>
      <c r="P2789">
        <v>3</v>
      </c>
      <c r="Q2789">
        <v>27</v>
      </c>
      <c r="R2789">
        <v>1</v>
      </c>
      <c r="S2789">
        <v>1</v>
      </c>
      <c r="T2789">
        <v>9</v>
      </c>
      <c r="U2789">
        <v>9</v>
      </c>
    </row>
    <row r="2790" spans="1:21">
      <c r="A2790">
        <v>2010</v>
      </c>
      <c r="B2790">
        <v>3</v>
      </c>
      <c r="C2790">
        <v>28</v>
      </c>
      <c r="D2790">
        <v>11</v>
      </c>
      <c r="E2790">
        <v>1</v>
      </c>
      <c r="F2790">
        <v>9</v>
      </c>
      <c r="G2790">
        <v>9</v>
      </c>
      <c r="O2790">
        <v>2010</v>
      </c>
      <c r="P2790">
        <v>3</v>
      </c>
      <c r="Q2790">
        <v>28</v>
      </c>
      <c r="R2790">
        <v>8</v>
      </c>
      <c r="S2790">
        <v>1</v>
      </c>
      <c r="T2790">
        <v>9</v>
      </c>
      <c r="U2790">
        <v>9</v>
      </c>
    </row>
    <row r="2791" spans="1:21">
      <c r="A2791">
        <v>2010</v>
      </c>
      <c r="B2791">
        <v>3</v>
      </c>
      <c r="C2791">
        <v>29</v>
      </c>
      <c r="D2791">
        <v>11</v>
      </c>
      <c r="E2791">
        <v>1</v>
      </c>
      <c r="F2791">
        <v>2</v>
      </c>
      <c r="G2791">
        <v>9</v>
      </c>
      <c r="O2791">
        <v>2010</v>
      </c>
      <c r="P2791">
        <v>3</v>
      </c>
      <c r="Q2791">
        <v>29</v>
      </c>
      <c r="R2791">
        <v>9</v>
      </c>
      <c r="S2791">
        <v>1</v>
      </c>
      <c r="T2791">
        <v>2</v>
      </c>
      <c r="U2791">
        <v>9</v>
      </c>
    </row>
    <row r="2792" spans="1:21">
      <c r="A2792">
        <v>2010</v>
      </c>
      <c r="B2792">
        <v>3</v>
      </c>
      <c r="C2792">
        <v>30</v>
      </c>
      <c r="D2792">
        <v>1</v>
      </c>
      <c r="E2792">
        <v>1</v>
      </c>
      <c r="F2792">
        <v>9</v>
      </c>
      <c r="G2792">
        <v>9</v>
      </c>
      <c r="O2792">
        <v>2010</v>
      </c>
      <c r="P2792">
        <v>3</v>
      </c>
      <c r="Q2792">
        <v>30</v>
      </c>
      <c r="R2792">
        <v>11</v>
      </c>
      <c r="S2792">
        <v>1</v>
      </c>
      <c r="T2792">
        <v>9</v>
      </c>
      <c r="U2792">
        <v>9</v>
      </c>
    </row>
    <row r="2793" spans="1:21">
      <c r="A2793">
        <v>2010</v>
      </c>
      <c r="B2793">
        <v>3</v>
      </c>
      <c r="C2793">
        <v>31</v>
      </c>
      <c r="D2793">
        <v>7</v>
      </c>
      <c r="E2793">
        <v>1</v>
      </c>
      <c r="F2793">
        <v>9</v>
      </c>
      <c r="G2793">
        <v>9</v>
      </c>
      <c r="O2793">
        <v>2010</v>
      </c>
      <c r="P2793">
        <v>3</v>
      </c>
      <c r="Q2793">
        <v>31</v>
      </c>
      <c r="R2793">
        <v>11</v>
      </c>
      <c r="S2793">
        <v>1</v>
      </c>
      <c r="T2793">
        <v>9</v>
      </c>
      <c r="U2793">
        <v>9</v>
      </c>
    </row>
    <row r="2794" spans="1:21">
      <c r="A2794">
        <v>2010</v>
      </c>
      <c r="B2794">
        <v>4</v>
      </c>
      <c r="C2794">
        <v>1</v>
      </c>
      <c r="D2794">
        <v>7</v>
      </c>
      <c r="E2794">
        <v>1</v>
      </c>
      <c r="F2794">
        <v>9</v>
      </c>
      <c r="G2794">
        <v>9</v>
      </c>
      <c r="O2794">
        <v>2010</v>
      </c>
      <c r="P2794">
        <v>4</v>
      </c>
      <c r="Q2794">
        <v>1</v>
      </c>
      <c r="R2794">
        <v>9</v>
      </c>
      <c r="S2794">
        <v>1</v>
      </c>
      <c r="T2794">
        <v>9</v>
      </c>
      <c r="U2794">
        <v>9</v>
      </c>
    </row>
    <row r="2795" spans="1:21">
      <c r="A2795">
        <v>2010</v>
      </c>
      <c r="B2795">
        <v>4</v>
      </c>
      <c r="C2795">
        <v>2</v>
      </c>
      <c r="D2795">
        <v>7</v>
      </c>
      <c r="E2795">
        <v>8</v>
      </c>
      <c r="F2795">
        <v>9</v>
      </c>
      <c r="G2795">
        <v>9</v>
      </c>
      <c r="O2795">
        <v>2010</v>
      </c>
      <c r="P2795">
        <v>4</v>
      </c>
      <c r="Q2795">
        <v>2</v>
      </c>
      <c r="R2795">
        <v>7</v>
      </c>
      <c r="S2795">
        <v>8</v>
      </c>
      <c r="T2795">
        <v>9</v>
      </c>
      <c r="U2795">
        <v>9</v>
      </c>
    </row>
    <row r="2796" spans="1:21">
      <c r="A2796">
        <v>2010</v>
      </c>
      <c r="B2796">
        <v>4</v>
      </c>
      <c r="C2796">
        <v>3</v>
      </c>
      <c r="D2796">
        <v>3</v>
      </c>
      <c r="E2796">
        <v>3</v>
      </c>
      <c r="F2796">
        <v>9</v>
      </c>
      <c r="G2796">
        <v>9</v>
      </c>
      <c r="O2796">
        <v>2010</v>
      </c>
      <c r="P2796">
        <v>4</v>
      </c>
      <c r="Q2796">
        <v>3</v>
      </c>
      <c r="R2796">
        <v>11</v>
      </c>
      <c r="S2796">
        <v>3</v>
      </c>
      <c r="T2796">
        <v>9</v>
      </c>
      <c r="U2796">
        <v>9</v>
      </c>
    </row>
    <row r="2797" spans="1:21">
      <c r="A2797">
        <v>2010</v>
      </c>
      <c r="B2797">
        <v>4</v>
      </c>
      <c r="C2797">
        <v>4</v>
      </c>
      <c r="D2797">
        <v>3</v>
      </c>
      <c r="E2797">
        <v>3</v>
      </c>
      <c r="F2797">
        <v>7</v>
      </c>
      <c r="G2797">
        <v>9</v>
      </c>
      <c r="O2797">
        <v>2010</v>
      </c>
      <c r="P2797">
        <v>4</v>
      </c>
      <c r="Q2797">
        <v>4</v>
      </c>
      <c r="R2797">
        <v>11</v>
      </c>
      <c r="S2797">
        <v>3</v>
      </c>
      <c r="T2797">
        <v>7</v>
      </c>
      <c r="U2797">
        <v>9</v>
      </c>
    </row>
    <row r="2798" spans="1:21">
      <c r="A2798">
        <v>2010</v>
      </c>
      <c r="B2798">
        <v>4</v>
      </c>
      <c r="C2798">
        <v>5</v>
      </c>
      <c r="D2798">
        <v>3</v>
      </c>
      <c r="E2798">
        <v>3</v>
      </c>
      <c r="F2798">
        <v>7</v>
      </c>
      <c r="G2798">
        <v>9</v>
      </c>
      <c r="O2798">
        <v>2010</v>
      </c>
      <c r="P2798">
        <v>4</v>
      </c>
      <c r="Q2798">
        <v>5</v>
      </c>
      <c r="R2798">
        <v>11</v>
      </c>
      <c r="S2798">
        <v>3</v>
      </c>
      <c r="T2798">
        <v>7</v>
      </c>
      <c r="U2798">
        <v>9</v>
      </c>
    </row>
    <row r="2799" spans="1:21">
      <c r="A2799">
        <v>2010</v>
      </c>
      <c r="B2799">
        <v>4</v>
      </c>
      <c r="C2799">
        <v>6</v>
      </c>
      <c r="D2799">
        <v>6</v>
      </c>
      <c r="E2799">
        <v>8</v>
      </c>
      <c r="F2799">
        <v>5</v>
      </c>
      <c r="G2799">
        <v>9</v>
      </c>
      <c r="O2799">
        <v>2010</v>
      </c>
      <c r="P2799">
        <v>4</v>
      </c>
      <c r="Q2799">
        <v>6</v>
      </c>
      <c r="R2799">
        <v>1</v>
      </c>
      <c r="S2799">
        <v>8</v>
      </c>
      <c r="T2799">
        <v>5</v>
      </c>
      <c r="U2799">
        <v>9</v>
      </c>
    </row>
    <row r="2800" spans="1:21">
      <c r="A2800">
        <v>2010</v>
      </c>
      <c r="B2800">
        <v>4</v>
      </c>
      <c r="C2800">
        <v>7</v>
      </c>
      <c r="D2800">
        <v>6</v>
      </c>
      <c r="E2800">
        <v>3</v>
      </c>
      <c r="F2800">
        <v>5</v>
      </c>
      <c r="G2800">
        <v>9</v>
      </c>
      <c r="O2800">
        <v>2010</v>
      </c>
      <c r="P2800">
        <v>4</v>
      </c>
      <c r="Q2800">
        <v>7</v>
      </c>
      <c r="R2800">
        <v>7</v>
      </c>
      <c r="S2800">
        <v>3</v>
      </c>
      <c r="T2800">
        <v>5</v>
      </c>
      <c r="U2800">
        <v>9</v>
      </c>
    </row>
    <row r="2801" spans="1:21">
      <c r="A2801">
        <v>2010</v>
      </c>
      <c r="B2801">
        <v>4</v>
      </c>
      <c r="C2801">
        <v>8</v>
      </c>
      <c r="D2801">
        <v>6</v>
      </c>
      <c r="E2801">
        <v>3</v>
      </c>
      <c r="F2801">
        <v>9</v>
      </c>
      <c r="G2801">
        <v>9</v>
      </c>
      <c r="O2801">
        <v>2010</v>
      </c>
      <c r="P2801">
        <v>4</v>
      </c>
      <c r="Q2801">
        <v>8</v>
      </c>
      <c r="R2801">
        <v>7</v>
      </c>
      <c r="S2801">
        <v>3</v>
      </c>
      <c r="T2801">
        <v>9</v>
      </c>
      <c r="U2801">
        <v>9</v>
      </c>
    </row>
    <row r="2802" spans="1:21">
      <c r="A2802">
        <v>2010</v>
      </c>
      <c r="B2802">
        <v>4</v>
      </c>
      <c r="C2802">
        <v>9</v>
      </c>
      <c r="D2802">
        <v>8</v>
      </c>
      <c r="E2802">
        <v>8</v>
      </c>
      <c r="F2802">
        <v>9</v>
      </c>
      <c r="G2802">
        <v>9</v>
      </c>
      <c r="O2802">
        <v>2010</v>
      </c>
      <c r="P2802">
        <v>4</v>
      </c>
      <c r="Q2802">
        <v>9</v>
      </c>
      <c r="R2802">
        <v>7</v>
      </c>
      <c r="S2802">
        <v>8</v>
      </c>
      <c r="T2802">
        <v>9</v>
      </c>
      <c r="U2802">
        <v>9</v>
      </c>
    </row>
    <row r="2803" spans="1:21">
      <c r="A2803">
        <v>2010</v>
      </c>
      <c r="B2803">
        <v>4</v>
      </c>
      <c r="C2803">
        <v>10</v>
      </c>
      <c r="D2803">
        <v>6</v>
      </c>
      <c r="E2803">
        <v>6</v>
      </c>
      <c r="F2803">
        <v>2</v>
      </c>
      <c r="G2803">
        <v>9</v>
      </c>
      <c r="O2803">
        <v>2010</v>
      </c>
      <c r="P2803">
        <v>4</v>
      </c>
      <c r="Q2803">
        <v>10</v>
      </c>
      <c r="R2803">
        <v>3</v>
      </c>
      <c r="S2803">
        <v>6</v>
      </c>
      <c r="T2803">
        <v>2</v>
      </c>
      <c r="U2803">
        <v>9</v>
      </c>
    </row>
    <row r="2804" spans="1:21">
      <c r="A2804">
        <v>2010</v>
      </c>
      <c r="B2804">
        <v>4</v>
      </c>
      <c r="C2804">
        <v>11</v>
      </c>
      <c r="D2804">
        <v>6</v>
      </c>
      <c r="E2804">
        <v>6</v>
      </c>
      <c r="F2804">
        <v>2</v>
      </c>
      <c r="G2804">
        <v>9</v>
      </c>
      <c r="O2804">
        <v>2010</v>
      </c>
      <c r="P2804">
        <v>4</v>
      </c>
      <c r="Q2804">
        <v>11</v>
      </c>
      <c r="R2804">
        <v>3</v>
      </c>
      <c r="S2804">
        <v>6</v>
      </c>
      <c r="T2804">
        <v>2</v>
      </c>
      <c r="U2804">
        <v>9</v>
      </c>
    </row>
    <row r="2805" spans="1:21">
      <c r="A2805">
        <v>2010</v>
      </c>
      <c r="B2805">
        <v>4</v>
      </c>
      <c r="C2805">
        <v>12</v>
      </c>
      <c r="D2805">
        <v>1</v>
      </c>
      <c r="E2805">
        <v>6</v>
      </c>
      <c r="F2805">
        <v>9</v>
      </c>
      <c r="G2805">
        <v>9</v>
      </c>
      <c r="O2805">
        <v>2010</v>
      </c>
      <c r="P2805">
        <v>4</v>
      </c>
      <c r="Q2805">
        <v>12</v>
      </c>
      <c r="R2805">
        <v>3</v>
      </c>
      <c r="S2805">
        <v>6</v>
      </c>
      <c r="T2805">
        <v>9</v>
      </c>
      <c r="U2805">
        <v>9</v>
      </c>
    </row>
    <row r="2806" spans="1:21">
      <c r="A2806">
        <v>2010</v>
      </c>
      <c r="B2806">
        <v>4</v>
      </c>
      <c r="C2806">
        <v>13</v>
      </c>
      <c r="D2806">
        <v>1</v>
      </c>
      <c r="E2806">
        <v>6</v>
      </c>
      <c r="F2806">
        <v>9</v>
      </c>
      <c r="G2806">
        <v>9</v>
      </c>
      <c r="O2806">
        <v>2010</v>
      </c>
      <c r="P2806">
        <v>4</v>
      </c>
      <c r="Q2806">
        <v>13</v>
      </c>
      <c r="R2806">
        <v>6</v>
      </c>
      <c r="S2806">
        <v>6</v>
      </c>
      <c r="T2806">
        <v>9</v>
      </c>
      <c r="U2806">
        <v>9</v>
      </c>
    </row>
    <row r="2807" spans="1:21">
      <c r="A2807">
        <v>2010</v>
      </c>
      <c r="B2807">
        <v>4</v>
      </c>
      <c r="C2807">
        <v>14</v>
      </c>
      <c r="D2807">
        <v>4</v>
      </c>
      <c r="E2807">
        <v>6</v>
      </c>
      <c r="F2807">
        <v>9</v>
      </c>
      <c r="G2807">
        <v>3</v>
      </c>
      <c r="O2807">
        <v>2010</v>
      </c>
      <c r="P2807">
        <v>4</v>
      </c>
      <c r="Q2807">
        <v>14</v>
      </c>
      <c r="R2807">
        <v>6</v>
      </c>
      <c r="S2807">
        <v>6</v>
      </c>
      <c r="T2807">
        <v>9</v>
      </c>
      <c r="U2807">
        <v>3</v>
      </c>
    </row>
    <row r="2808" spans="1:21">
      <c r="A2808">
        <v>2010</v>
      </c>
      <c r="B2808">
        <v>4</v>
      </c>
      <c r="C2808">
        <v>15</v>
      </c>
      <c r="D2808">
        <v>1</v>
      </c>
      <c r="E2808">
        <v>8</v>
      </c>
      <c r="F2808">
        <v>9</v>
      </c>
      <c r="G2808">
        <v>3</v>
      </c>
      <c r="O2808">
        <v>2010</v>
      </c>
      <c r="P2808">
        <v>4</v>
      </c>
      <c r="Q2808">
        <v>15</v>
      </c>
      <c r="R2808">
        <v>6</v>
      </c>
      <c r="S2808">
        <v>8</v>
      </c>
      <c r="T2808">
        <v>9</v>
      </c>
      <c r="U2808">
        <v>3</v>
      </c>
    </row>
    <row r="2809" spans="1:21">
      <c r="A2809">
        <v>2010</v>
      </c>
      <c r="B2809">
        <v>4</v>
      </c>
      <c r="C2809">
        <v>16</v>
      </c>
      <c r="D2809">
        <v>7</v>
      </c>
      <c r="E2809">
        <v>8</v>
      </c>
      <c r="F2809">
        <v>2</v>
      </c>
      <c r="G2809">
        <v>3</v>
      </c>
      <c r="O2809">
        <v>2010</v>
      </c>
      <c r="P2809">
        <v>4</v>
      </c>
      <c r="Q2809">
        <v>16</v>
      </c>
      <c r="R2809">
        <v>8</v>
      </c>
      <c r="S2809">
        <v>8</v>
      </c>
      <c r="T2809">
        <v>2</v>
      </c>
      <c r="U2809">
        <v>3</v>
      </c>
    </row>
    <row r="2810" spans="1:21">
      <c r="A2810">
        <v>2010</v>
      </c>
      <c r="B2810">
        <v>4</v>
      </c>
      <c r="C2810">
        <v>17</v>
      </c>
      <c r="D2810">
        <v>7</v>
      </c>
      <c r="E2810">
        <v>6</v>
      </c>
      <c r="F2810">
        <v>2</v>
      </c>
      <c r="G2810">
        <v>3</v>
      </c>
      <c r="O2810">
        <v>2010</v>
      </c>
      <c r="P2810">
        <v>4</v>
      </c>
      <c r="Q2810">
        <v>17</v>
      </c>
      <c r="R2810">
        <v>6</v>
      </c>
      <c r="S2810">
        <v>6</v>
      </c>
      <c r="T2810">
        <v>2</v>
      </c>
      <c r="U2810">
        <v>3</v>
      </c>
    </row>
    <row r="2811" spans="1:21">
      <c r="A2811">
        <v>2010</v>
      </c>
      <c r="B2811">
        <v>4</v>
      </c>
      <c r="C2811">
        <v>18</v>
      </c>
      <c r="D2811">
        <v>7</v>
      </c>
      <c r="E2811">
        <v>1</v>
      </c>
      <c r="F2811">
        <v>2</v>
      </c>
      <c r="G2811">
        <v>3</v>
      </c>
      <c r="O2811">
        <v>2010</v>
      </c>
      <c r="P2811">
        <v>4</v>
      </c>
      <c r="Q2811">
        <v>18</v>
      </c>
      <c r="R2811">
        <v>6</v>
      </c>
      <c r="S2811">
        <v>1</v>
      </c>
      <c r="T2811">
        <v>2</v>
      </c>
      <c r="U2811">
        <v>3</v>
      </c>
    </row>
    <row r="2812" spans="1:21">
      <c r="A2812">
        <v>2010</v>
      </c>
      <c r="B2812">
        <v>4</v>
      </c>
      <c r="C2812">
        <v>19</v>
      </c>
      <c r="D2812">
        <v>6</v>
      </c>
      <c r="E2812">
        <v>6</v>
      </c>
      <c r="F2812">
        <v>2</v>
      </c>
      <c r="G2812">
        <v>3</v>
      </c>
      <c r="O2812">
        <v>2010</v>
      </c>
      <c r="P2812">
        <v>4</v>
      </c>
      <c r="Q2812">
        <v>19</v>
      </c>
      <c r="R2812">
        <v>1</v>
      </c>
      <c r="S2812">
        <v>6</v>
      </c>
      <c r="T2812">
        <v>2</v>
      </c>
      <c r="U2812">
        <v>3</v>
      </c>
    </row>
    <row r="2813" spans="1:21">
      <c r="A2813">
        <v>2010</v>
      </c>
      <c r="B2813">
        <v>4</v>
      </c>
      <c r="C2813">
        <v>20</v>
      </c>
      <c r="D2813">
        <v>2</v>
      </c>
      <c r="E2813">
        <v>5</v>
      </c>
      <c r="F2813">
        <v>4</v>
      </c>
      <c r="G2813">
        <v>3</v>
      </c>
      <c r="O2813">
        <v>2010</v>
      </c>
      <c r="P2813">
        <v>4</v>
      </c>
      <c r="Q2813">
        <v>20</v>
      </c>
      <c r="R2813">
        <v>1</v>
      </c>
      <c r="S2813">
        <v>5</v>
      </c>
      <c r="T2813">
        <v>4</v>
      </c>
      <c r="U2813">
        <v>3</v>
      </c>
    </row>
    <row r="2814" spans="1:21">
      <c r="A2814">
        <v>2010</v>
      </c>
      <c r="B2814">
        <v>4</v>
      </c>
      <c r="C2814">
        <v>21</v>
      </c>
      <c r="D2814">
        <v>2</v>
      </c>
      <c r="E2814">
        <v>5</v>
      </c>
      <c r="F2814">
        <v>4</v>
      </c>
      <c r="G2814">
        <v>3</v>
      </c>
      <c r="O2814">
        <v>2010</v>
      </c>
      <c r="P2814">
        <v>4</v>
      </c>
      <c r="Q2814">
        <v>21</v>
      </c>
      <c r="R2814">
        <v>4</v>
      </c>
      <c r="S2814">
        <v>5</v>
      </c>
      <c r="T2814">
        <v>4</v>
      </c>
      <c r="U2814">
        <v>3</v>
      </c>
    </row>
    <row r="2815" spans="1:21">
      <c r="A2815">
        <v>2010</v>
      </c>
      <c r="B2815">
        <v>4</v>
      </c>
      <c r="C2815">
        <v>22</v>
      </c>
      <c r="D2815">
        <v>1</v>
      </c>
      <c r="E2815">
        <v>6</v>
      </c>
      <c r="F2815">
        <v>4</v>
      </c>
      <c r="G2815">
        <v>3</v>
      </c>
      <c r="O2815">
        <v>2010</v>
      </c>
      <c r="P2815">
        <v>4</v>
      </c>
      <c r="Q2815">
        <v>22</v>
      </c>
      <c r="R2815">
        <v>1</v>
      </c>
      <c r="S2815">
        <v>6</v>
      </c>
      <c r="T2815">
        <v>4</v>
      </c>
      <c r="U2815">
        <v>3</v>
      </c>
    </row>
    <row r="2816" spans="1:21">
      <c r="A2816">
        <v>2010</v>
      </c>
      <c r="B2816">
        <v>4</v>
      </c>
      <c r="C2816">
        <v>23</v>
      </c>
      <c r="D2816">
        <v>5</v>
      </c>
      <c r="E2816">
        <v>5</v>
      </c>
      <c r="F2816">
        <v>4</v>
      </c>
      <c r="G2816">
        <v>3</v>
      </c>
      <c r="O2816">
        <v>2010</v>
      </c>
      <c r="P2816">
        <v>4</v>
      </c>
      <c r="Q2816">
        <v>23</v>
      </c>
      <c r="R2816">
        <v>7</v>
      </c>
      <c r="S2816">
        <v>5</v>
      </c>
      <c r="T2816">
        <v>4</v>
      </c>
      <c r="U2816">
        <v>3</v>
      </c>
    </row>
    <row r="2817" spans="1:21">
      <c r="A2817">
        <v>2010</v>
      </c>
      <c r="B2817">
        <v>4</v>
      </c>
      <c r="C2817">
        <v>24</v>
      </c>
      <c r="D2817">
        <v>5</v>
      </c>
      <c r="E2817">
        <v>6</v>
      </c>
      <c r="F2817">
        <v>4</v>
      </c>
      <c r="G2817">
        <v>3</v>
      </c>
      <c r="O2817">
        <v>2010</v>
      </c>
      <c r="P2817">
        <v>4</v>
      </c>
      <c r="Q2817">
        <v>24</v>
      </c>
      <c r="R2817">
        <v>7</v>
      </c>
      <c r="S2817">
        <v>6</v>
      </c>
      <c r="T2817">
        <v>4</v>
      </c>
      <c r="U2817">
        <v>3</v>
      </c>
    </row>
    <row r="2818" spans="1:21">
      <c r="A2818">
        <v>2010</v>
      </c>
      <c r="B2818">
        <v>4</v>
      </c>
      <c r="C2818">
        <v>25</v>
      </c>
      <c r="D2818">
        <v>1</v>
      </c>
      <c r="E2818">
        <v>6</v>
      </c>
      <c r="F2818">
        <v>4</v>
      </c>
      <c r="G2818">
        <v>3</v>
      </c>
      <c r="O2818">
        <v>2010</v>
      </c>
      <c r="P2818">
        <v>4</v>
      </c>
      <c r="Q2818">
        <v>25</v>
      </c>
      <c r="R2818">
        <v>7</v>
      </c>
      <c r="S2818">
        <v>6</v>
      </c>
      <c r="T2818">
        <v>4</v>
      </c>
      <c r="U2818">
        <v>3</v>
      </c>
    </row>
    <row r="2819" spans="1:21">
      <c r="A2819">
        <v>2010</v>
      </c>
      <c r="B2819">
        <v>4</v>
      </c>
      <c r="C2819">
        <v>26</v>
      </c>
      <c r="D2819">
        <v>10</v>
      </c>
      <c r="E2819">
        <v>6</v>
      </c>
      <c r="F2819">
        <v>4</v>
      </c>
      <c r="G2819">
        <v>3</v>
      </c>
      <c r="O2819">
        <v>2010</v>
      </c>
      <c r="P2819">
        <v>4</v>
      </c>
      <c r="Q2819">
        <v>26</v>
      </c>
      <c r="R2819">
        <v>6</v>
      </c>
      <c r="S2819">
        <v>6</v>
      </c>
      <c r="T2819">
        <v>4</v>
      </c>
      <c r="U2819">
        <v>3</v>
      </c>
    </row>
    <row r="2820" spans="1:21">
      <c r="A2820">
        <v>2010</v>
      </c>
      <c r="B2820">
        <v>4</v>
      </c>
      <c r="C2820">
        <v>27</v>
      </c>
      <c r="D2820">
        <v>4</v>
      </c>
      <c r="E2820">
        <v>8</v>
      </c>
      <c r="F2820">
        <v>9</v>
      </c>
      <c r="G2820">
        <v>3</v>
      </c>
      <c r="O2820">
        <v>2010</v>
      </c>
      <c r="P2820">
        <v>4</v>
      </c>
      <c r="Q2820">
        <v>27</v>
      </c>
      <c r="R2820">
        <v>2</v>
      </c>
      <c r="S2820">
        <v>8</v>
      </c>
      <c r="T2820">
        <v>9</v>
      </c>
      <c r="U2820">
        <v>3</v>
      </c>
    </row>
    <row r="2821" spans="1:21">
      <c r="A2821">
        <v>2010</v>
      </c>
      <c r="B2821">
        <v>4</v>
      </c>
      <c r="C2821">
        <v>28</v>
      </c>
      <c r="D2821">
        <v>4</v>
      </c>
      <c r="E2821">
        <v>8</v>
      </c>
      <c r="F2821">
        <v>9</v>
      </c>
      <c r="G2821">
        <v>3</v>
      </c>
      <c r="O2821">
        <v>2010</v>
      </c>
      <c r="P2821">
        <v>4</v>
      </c>
      <c r="Q2821">
        <v>28</v>
      </c>
      <c r="R2821">
        <v>2</v>
      </c>
      <c r="S2821">
        <v>8</v>
      </c>
      <c r="T2821">
        <v>9</v>
      </c>
      <c r="U2821">
        <v>3</v>
      </c>
    </row>
    <row r="2822" spans="1:21">
      <c r="A2822">
        <v>2010</v>
      </c>
      <c r="B2822">
        <v>4</v>
      </c>
      <c r="C2822">
        <v>29</v>
      </c>
      <c r="D2822">
        <v>4</v>
      </c>
      <c r="E2822">
        <v>8</v>
      </c>
      <c r="F2822">
        <v>9</v>
      </c>
      <c r="G2822">
        <v>3</v>
      </c>
      <c r="O2822">
        <v>2010</v>
      </c>
      <c r="P2822">
        <v>4</v>
      </c>
      <c r="Q2822">
        <v>29</v>
      </c>
      <c r="R2822">
        <v>1</v>
      </c>
      <c r="S2822">
        <v>8</v>
      </c>
      <c r="T2822">
        <v>9</v>
      </c>
      <c r="U2822">
        <v>3</v>
      </c>
    </row>
    <row r="2823" spans="1:21">
      <c r="A2823">
        <v>2010</v>
      </c>
      <c r="B2823">
        <v>4</v>
      </c>
      <c r="C2823">
        <v>30</v>
      </c>
      <c r="D2823">
        <v>7</v>
      </c>
      <c r="E2823">
        <v>8</v>
      </c>
      <c r="F2823">
        <v>2</v>
      </c>
      <c r="G2823">
        <v>3</v>
      </c>
      <c r="O2823">
        <v>2010</v>
      </c>
      <c r="P2823">
        <v>4</v>
      </c>
      <c r="Q2823">
        <v>30</v>
      </c>
      <c r="R2823">
        <v>5</v>
      </c>
      <c r="S2823">
        <v>8</v>
      </c>
      <c r="T2823">
        <v>2</v>
      </c>
      <c r="U2823">
        <v>3</v>
      </c>
    </row>
    <row r="2824" spans="1:21">
      <c r="A2824">
        <v>2010</v>
      </c>
      <c r="B2824">
        <v>5</v>
      </c>
      <c r="C2824">
        <v>1</v>
      </c>
      <c r="D2824">
        <v>7</v>
      </c>
      <c r="E2824">
        <v>8</v>
      </c>
      <c r="F2824">
        <v>2</v>
      </c>
      <c r="G2824">
        <v>3</v>
      </c>
      <c r="O2824">
        <v>2010</v>
      </c>
      <c r="P2824">
        <v>5</v>
      </c>
      <c r="Q2824">
        <v>1</v>
      </c>
      <c r="R2824">
        <v>5</v>
      </c>
      <c r="S2824">
        <v>8</v>
      </c>
      <c r="T2824">
        <v>2</v>
      </c>
      <c r="U2824">
        <v>3</v>
      </c>
    </row>
    <row r="2825" spans="1:21">
      <c r="A2825">
        <v>2010</v>
      </c>
      <c r="B2825">
        <v>5</v>
      </c>
      <c r="C2825">
        <v>2</v>
      </c>
      <c r="D2825">
        <v>10</v>
      </c>
      <c r="E2825">
        <v>6</v>
      </c>
      <c r="F2825">
        <v>2</v>
      </c>
      <c r="G2825">
        <v>3</v>
      </c>
      <c r="O2825">
        <v>2010</v>
      </c>
      <c r="P2825">
        <v>5</v>
      </c>
      <c r="Q2825">
        <v>2</v>
      </c>
      <c r="R2825">
        <v>1</v>
      </c>
      <c r="S2825">
        <v>6</v>
      </c>
      <c r="T2825">
        <v>2</v>
      </c>
      <c r="U2825">
        <v>3</v>
      </c>
    </row>
    <row r="2826" spans="1:21">
      <c r="A2826">
        <v>2010</v>
      </c>
      <c r="B2826">
        <v>5</v>
      </c>
      <c r="C2826">
        <v>3</v>
      </c>
      <c r="D2826">
        <v>10</v>
      </c>
      <c r="E2826">
        <v>6</v>
      </c>
      <c r="F2826">
        <v>2</v>
      </c>
      <c r="G2826">
        <v>3</v>
      </c>
      <c r="O2826">
        <v>2010</v>
      </c>
      <c r="P2826">
        <v>5</v>
      </c>
      <c r="Q2826">
        <v>3</v>
      </c>
      <c r="R2826">
        <v>10</v>
      </c>
      <c r="S2826">
        <v>6</v>
      </c>
      <c r="T2826">
        <v>2</v>
      </c>
      <c r="U2826">
        <v>3</v>
      </c>
    </row>
    <row r="2827" spans="1:21">
      <c r="A2827">
        <v>2010</v>
      </c>
      <c r="B2827">
        <v>5</v>
      </c>
      <c r="C2827">
        <v>4</v>
      </c>
      <c r="D2827">
        <v>10</v>
      </c>
      <c r="E2827">
        <v>5</v>
      </c>
      <c r="F2827">
        <v>4</v>
      </c>
      <c r="G2827">
        <v>3</v>
      </c>
      <c r="O2827">
        <v>2010</v>
      </c>
      <c r="P2827">
        <v>5</v>
      </c>
      <c r="Q2827">
        <v>4</v>
      </c>
      <c r="R2827">
        <v>4</v>
      </c>
      <c r="S2827">
        <v>5</v>
      </c>
      <c r="T2827">
        <v>4</v>
      </c>
      <c r="U2827">
        <v>3</v>
      </c>
    </row>
    <row r="2828" spans="1:21">
      <c r="A2828">
        <v>2010</v>
      </c>
      <c r="B2828">
        <v>5</v>
      </c>
      <c r="C2828">
        <v>5</v>
      </c>
      <c r="D2828">
        <v>10</v>
      </c>
      <c r="E2828">
        <v>5</v>
      </c>
      <c r="F2828">
        <v>8</v>
      </c>
      <c r="G2828">
        <v>3</v>
      </c>
      <c r="O2828">
        <v>2010</v>
      </c>
      <c r="P2828">
        <v>5</v>
      </c>
      <c r="Q2828">
        <v>5</v>
      </c>
      <c r="R2828">
        <v>4</v>
      </c>
      <c r="S2828">
        <v>5</v>
      </c>
      <c r="T2828">
        <v>8</v>
      </c>
      <c r="U2828">
        <v>3</v>
      </c>
    </row>
    <row r="2829" spans="1:21">
      <c r="A2829">
        <v>2010</v>
      </c>
      <c r="B2829">
        <v>5</v>
      </c>
      <c r="C2829">
        <v>6</v>
      </c>
      <c r="D2829">
        <v>4</v>
      </c>
      <c r="E2829">
        <v>5</v>
      </c>
      <c r="F2829">
        <v>4</v>
      </c>
      <c r="G2829">
        <v>3</v>
      </c>
      <c r="O2829">
        <v>2010</v>
      </c>
      <c r="P2829">
        <v>5</v>
      </c>
      <c r="Q2829">
        <v>6</v>
      </c>
      <c r="R2829">
        <v>4</v>
      </c>
      <c r="S2829">
        <v>5</v>
      </c>
      <c r="T2829">
        <v>4</v>
      </c>
      <c r="U2829">
        <v>3</v>
      </c>
    </row>
    <row r="2830" spans="1:21">
      <c r="A2830">
        <v>2010</v>
      </c>
      <c r="B2830">
        <v>5</v>
      </c>
      <c r="C2830">
        <v>7</v>
      </c>
      <c r="D2830">
        <v>5</v>
      </c>
      <c r="E2830">
        <v>5</v>
      </c>
      <c r="F2830">
        <v>4</v>
      </c>
      <c r="G2830">
        <v>3</v>
      </c>
      <c r="O2830">
        <v>2010</v>
      </c>
      <c r="P2830">
        <v>5</v>
      </c>
      <c r="Q2830">
        <v>7</v>
      </c>
      <c r="R2830">
        <v>7</v>
      </c>
      <c r="S2830">
        <v>5</v>
      </c>
      <c r="T2830">
        <v>4</v>
      </c>
      <c r="U2830">
        <v>3</v>
      </c>
    </row>
    <row r="2831" spans="1:21">
      <c r="A2831">
        <v>2010</v>
      </c>
      <c r="B2831">
        <v>5</v>
      </c>
      <c r="C2831">
        <v>8</v>
      </c>
      <c r="D2831">
        <v>5</v>
      </c>
      <c r="E2831">
        <v>5</v>
      </c>
      <c r="F2831">
        <v>4</v>
      </c>
      <c r="G2831">
        <v>2</v>
      </c>
      <c r="O2831">
        <v>2010</v>
      </c>
      <c r="P2831">
        <v>5</v>
      </c>
      <c r="Q2831">
        <v>8</v>
      </c>
      <c r="R2831">
        <v>7</v>
      </c>
      <c r="S2831">
        <v>5</v>
      </c>
      <c r="T2831">
        <v>4</v>
      </c>
      <c r="U2831">
        <v>2</v>
      </c>
    </row>
    <row r="2832" spans="1:21">
      <c r="A2832">
        <v>2010</v>
      </c>
      <c r="B2832">
        <v>5</v>
      </c>
      <c r="C2832">
        <v>9</v>
      </c>
      <c r="D2832">
        <v>5</v>
      </c>
      <c r="E2832">
        <v>5</v>
      </c>
      <c r="F2832">
        <v>4</v>
      </c>
      <c r="G2832">
        <v>2</v>
      </c>
      <c r="O2832">
        <v>2010</v>
      </c>
      <c r="P2832">
        <v>5</v>
      </c>
      <c r="Q2832">
        <v>9</v>
      </c>
      <c r="R2832">
        <v>10</v>
      </c>
      <c r="S2832">
        <v>5</v>
      </c>
      <c r="T2832">
        <v>4</v>
      </c>
      <c r="U2832">
        <v>2</v>
      </c>
    </row>
    <row r="2833" spans="1:21">
      <c r="A2833">
        <v>2010</v>
      </c>
      <c r="B2833">
        <v>5</v>
      </c>
      <c r="C2833">
        <v>10</v>
      </c>
      <c r="D2833">
        <v>5</v>
      </c>
      <c r="E2833">
        <v>5</v>
      </c>
      <c r="F2833">
        <v>8</v>
      </c>
      <c r="G2833">
        <v>2</v>
      </c>
      <c r="O2833">
        <v>2010</v>
      </c>
      <c r="P2833">
        <v>5</v>
      </c>
      <c r="Q2833">
        <v>10</v>
      </c>
      <c r="R2833">
        <v>10</v>
      </c>
      <c r="S2833">
        <v>5</v>
      </c>
      <c r="T2833">
        <v>8</v>
      </c>
      <c r="U2833">
        <v>2</v>
      </c>
    </row>
    <row r="2834" spans="1:21">
      <c r="A2834">
        <v>2010</v>
      </c>
      <c r="B2834">
        <v>5</v>
      </c>
      <c r="C2834">
        <v>11</v>
      </c>
      <c r="D2834">
        <v>2</v>
      </c>
      <c r="E2834">
        <v>5</v>
      </c>
      <c r="F2834">
        <v>4</v>
      </c>
      <c r="G2834">
        <v>2</v>
      </c>
      <c r="O2834">
        <v>2010</v>
      </c>
      <c r="P2834">
        <v>5</v>
      </c>
      <c r="Q2834">
        <v>11</v>
      </c>
      <c r="R2834">
        <v>10</v>
      </c>
      <c r="S2834">
        <v>5</v>
      </c>
      <c r="T2834">
        <v>4</v>
      </c>
      <c r="U2834">
        <v>2</v>
      </c>
    </row>
    <row r="2835" spans="1:21">
      <c r="A2835">
        <v>2010</v>
      </c>
      <c r="B2835">
        <v>5</v>
      </c>
      <c r="C2835">
        <v>12</v>
      </c>
      <c r="D2835">
        <v>2</v>
      </c>
      <c r="E2835">
        <v>5</v>
      </c>
      <c r="F2835">
        <v>4</v>
      </c>
      <c r="G2835">
        <v>2</v>
      </c>
      <c r="O2835">
        <v>2010</v>
      </c>
      <c r="P2835">
        <v>5</v>
      </c>
      <c r="Q2835">
        <v>12</v>
      </c>
      <c r="R2835">
        <v>10</v>
      </c>
      <c r="S2835">
        <v>5</v>
      </c>
      <c r="T2835">
        <v>4</v>
      </c>
      <c r="U2835">
        <v>2</v>
      </c>
    </row>
    <row r="2836" spans="1:21">
      <c r="A2836">
        <v>2010</v>
      </c>
      <c r="B2836">
        <v>5</v>
      </c>
      <c r="C2836">
        <v>13</v>
      </c>
      <c r="D2836">
        <v>2</v>
      </c>
      <c r="E2836">
        <v>5</v>
      </c>
      <c r="F2836">
        <v>4</v>
      </c>
      <c r="G2836">
        <v>2</v>
      </c>
      <c r="O2836">
        <v>2010</v>
      </c>
      <c r="P2836">
        <v>5</v>
      </c>
      <c r="Q2836">
        <v>13</v>
      </c>
      <c r="R2836">
        <v>4</v>
      </c>
      <c r="S2836">
        <v>5</v>
      </c>
      <c r="T2836">
        <v>4</v>
      </c>
      <c r="U2836">
        <v>2</v>
      </c>
    </row>
    <row r="2837" spans="1:21">
      <c r="A2837">
        <v>2010</v>
      </c>
      <c r="B2837">
        <v>5</v>
      </c>
      <c r="C2837">
        <v>14</v>
      </c>
      <c r="D2837">
        <v>1</v>
      </c>
      <c r="E2837">
        <v>9</v>
      </c>
      <c r="F2837">
        <v>8</v>
      </c>
      <c r="G2837">
        <v>2</v>
      </c>
      <c r="O2837">
        <v>2010</v>
      </c>
      <c r="P2837">
        <v>5</v>
      </c>
      <c r="Q2837">
        <v>14</v>
      </c>
      <c r="R2837">
        <v>5</v>
      </c>
      <c r="S2837">
        <v>9</v>
      </c>
      <c r="T2837">
        <v>8</v>
      </c>
      <c r="U2837">
        <v>2</v>
      </c>
    </row>
    <row r="2838" spans="1:21">
      <c r="A2838">
        <v>2010</v>
      </c>
      <c r="B2838">
        <v>5</v>
      </c>
      <c r="C2838">
        <v>15</v>
      </c>
      <c r="D2838">
        <v>5</v>
      </c>
      <c r="E2838">
        <v>9</v>
      </c>
      <c r="F2838">
        <v>8</v>
      </c>
      <c r="G2838">
        <v>1</v>
      </c>
      <c r="O2838">
        <v>2010</v>
      </c>
      <c r="P2838">
        <v>5</v>
      </c>
      <c r="Q2838">
        <v>15</v>
      </c>
      <c r="R2838">
        <v>5</v>
      </c>
      <c r="S2838">
        <v>9</v>
      </c>
      <c r="T2838">
        <v>8</v>
      </c>
      <c r="U2838">
        <v>1</v>
      </c>
    </row>
    <row r="2839" spans="1:21">
      <c r="A2839">
        <v>2010</v>
      </c>
      <c r="B2839">
        <v>5</v>
      </c>
      <c r="C2839">
        <v>16</v>
      </c>
      <c r="D2839">
        <v>5</v>
      </c>
      <c r="E2839">
        <v>9</v>
      </c>
      <c r="F2839">
        <v>8</v>
      </c>
      <c r="G2839">
        <v>1</v>
      </c>
      <c r="O2839">
        <v>2010</v>
      </c>
      <c r="P2839">
        <v>5</v>
      </c>
      <c r="Q2839">
        <v>16</v>
      </c>
      <c r="R2839">
        <v>5</v>
      </c>
      <c r="S2839">
        <v>9</v>
      </c>
      <c r="T2839">
        <v>8</v>
      </c>
      <c r="U2839">
        <v>1</v>
      </c>
    </row>
    <row r="2840" spans="1:21">
      <c r="A2840">
        <v>2010</v>
      </c>
      <c r="B2840">
        <v>5</v>
      </c>
      <c r="C2840">
        <v>17</v>
      </c>
      <c r="D2840">
        <v>2</v>
      </c>
      <c r="E2840">
        <v>9</v>
      </c>
      <c r="F2840">
        <v>1</v>
      </c>
      <c r="G2840">
        <v>1</v>
      </c>
      <c r="O2840">
        <v>2010</v>
      </c>
      <c r="P2840">
        <v>5</v>
      </c>
      <c r="Q2840">
        <v>17</v>
      </c>
      <c r="R2840">
        <v>5</v>
      </c>
      <c r="S2840">
        <v>9</v>
      </c>
      <c r="T2840">
        <v>1</v>
      </c>
      <c r="U2840">
        <v>1</v>
      </c>
    </row>
    <row r="2841" spans="1:21">
      <c r="A2841">
        <v>2010</v>
      </c>
      <c r="B2841">
        <v>5</v>
      </c>
      <c r="C2841">
        <v>18</v>
      </c>
      <c r="D2841">
        <v>2</v>
      </c>
      <c r="E2841">
        <v>9</v>
      </c>
      <c r="F2841">
        <v>1</v>
      </c>
      <c r="G2841">
        <v>1</v>
      </c>
      <c r="O2841">
        <v>2010</v>
      </c>
      <c r="P2841">
        <v>5</v>
      </c>
      <c r="Q2841">
        <v>18</v>
      </c>
      <c r="R2841">
        <v>2</v>
      </c>
      <c r="S2841">
        <v>9</v>
      </c>
      <c r="T2841">
        <v>1</v>
      </c>
      <c r="U2841">
        <v>1</v>
      </c>
    </row>
    <row r="2842" spans="1:21">
      <c r="A2842">
        <v>2010</v>
      </c>
      <c r="B2842">
        <v>5</v>
      </c>
      <c r="C2842">
        <v>19</v>
      </c>
      <c r="D2842">
        <v>2</v>
      </c>
      <c r="E2842">
        <v>9</v>
      </c>
      <c r="F2842">
        <v>1</v>
      </c>
      <c r="G2842">
        <v>1</v>
      </c>
      <c r="O2842">
        <v>2010</v>
      </c>
      <c r="P2842">
        <v>5</v>
      </c>
      <c r="Q2842">
        <v>19</v>
      </c>
      <c r="R2842">
        <v>2</v>
      </c>
      <c r="S2842">
        <v>9</v>
      </c>
      <c r="T2842">
        <v>1</v>
      </c>
      <c r="U2842">
        <v>1</v>
      </c>
    </row>
    <row r="2843" spans="1:21">
      <c r="A2843">
        <v>2010</v>
      </c>
      <c r="B2843">
        <v>5</v>
      </c>
      <c r="C2843">
        <v>20</v>
      </c>
      <c r="D2843">
        <v>2</v>
      </c>
      <c r="E2843">
        <v>9</v>
      </c>
      <c r="F2843">
        <v>8</v>
      </c>
      <c r="G2843">
        <v>1</v>
      </c>
      <c r="O2843">
        <v>2010</v>
      </c>
      <c r="P2843">
        <v>5</v>
      </c>
      <c r="Q2843">
        <v>20</v>
      </c>
      <c r="R2843">
        <v>2</v>
      </c>
      <c r="S2843">
        <v>9</v>
      </c>
      <c r="T2843">
        <v>8</v>
      </c>
      <c r="U2843">
        <v>1</v>
      </c>
    </row>
    <row r="2844" spans="1:21">
      <c r="A2844">
        <v>2010</v>
      </c>
      <c r="B2844">
        <v>5</v>
      </c>
      <c r="C2844">
        <v>21</v>
      </c>
      <c r="D2844">
        <v>6</v>
      </c>
      <c r="E2844">
        <v>9</v>
      </c>
      <c r="F2844">
        <v>4</v>
      </c>
      <c r="G2844">
        <v>1</v>
      </c>
      <c r="O2844">
        <v>2010</v>
      </c>
      <c r="P2844">
        <v>5</v>
      </c>
      <c r="Q2844">
        <v>21</v>
      </c>
      <c r="R2844">
        <v>1</v>
      </c>
      <c r="S2844">
        <v>9</v>
      </c>
      <c r="T2844">
        <v>4</v>
      </c>
      <c r="U2844">
        <v>1</v>
      </c>
    </row>
    <row r="2845" spans="1:21">
      <c r="A2845">
        <v>2010</v>
      </c>
      <c r="B2845">
        <v>5</v>
      </c>
      <c r="C2845">
        <v>22</v>
      </c>
      <c r="D2845">
        <v>2</v>
      </c>
      <c r="E2845">
        <v>5</v>
      </c>
      <c r="F2845">
        <v>4</v>
      </c>
      <c r="G2845">
        <v>1</v>
      </c>
      <c r="O2845">
        <v>2010</v>
      </c>
      <c r="P2845">
        <v>5</v>
      </c>
      <c r="Q2845">
        <v>22</v>
      </c>
      <c r="R2845">
        <v>5</v>
      </c>
      <c r="S2845">
        <v>5</v>
      </c>
      <c r="T2845">
        <v>4</v>
      </c>
      <c r="U2845">
        <v>1</v>
      </c>
    </row>
    <row r="2846" spans="1:21">
      <c r="A2846">
        <v>2010</v>
      </c>
      <c r="B2846">
        <v>5</v>
      </c>
      <c r="C2846">
        <v>23</v>
      </c>
      <c r="D2846">
        <v>1</v>
      </c>
      <c r="E2846">
        <v>5</v>
      </c>
      <c r="F2846">
        <v>4</v>
      </c>
      <c r="G2846">
        <v>1</v>
      </c>
      <c r="O2846">
        <v>2010</v>
      </c>
      <c r="P2846">
        <v>5</v>
      </c>
      <c r="Q2846">
        <v>23</v>
      </c>
      <c r="R2846">
        <v>5</v>
      </c>
      <c r="S2846">
        <v>5</v>
      </c>
      <c r="T2846">
        <v>4</v>
      </c>
      <c r="U2846">
        <v>1</v>
      </c>
    </row>
    <row r="2847" spans="1:21">
      <c r="A2847">
        <v>2010</v>
      </c>
      <c r="B2847">
        <v>5</v>
      </c>
      <c r="C2847">
        <v>24</v>
      </c>
      <c r="D2847">
        <v>5</v>
      </c>
      <c r="E2847">
        <v>5</v>
      </c>
      <c r="F2847">
        <v>4</v>
      </c>
      <c r="G2847">
        <v>1</v>
      </c>
      <c r="O2847">
        <v>2010</v>
      </c>
      <c r="P2847">
        <v>5</v>
      </c>
      <c r="Q2847">
        <v>24</v>
      </c>
      <c r="R2847">
        <v>2</v>
      </c>
      <c r="S2847">
        <v>5</v>
      </c>
      <c r="T2847">
        <v>4</v>
      </c>
      <c r="U2847">
        <v>1</v>
      </c>
    </row>
    <row r="2848" spans="1:21">
      <c r="A2848">
        <v>2010</v>
      </c>
      <c r="B2848">
        <v>5</v>
      </c>
      <c r="C2848">
        <v>25</v>
      </c>
      <c r="D2848">
        <v>2</v>
      </c>
      <c r="E2848">
        <v>5</v>
      </c>
      <c r="F2848">
        <v>4</v>
      </c>
      <c r="G2848">
        <v>1</v>
      </c>
      <c r="O2848">
        <v>2010</v>
      </c>
      <c r="P2848">
        <v>5</v>
      </c>
      <c r="Q2848">
        <v>25</v>
      </c>
      <c r="R2848">
        <v>2</v>
      </c>
      <c r="S2848">
        <v>5</v>
      </c>
      <c r="T2848">
        <v>4</v>
      </c>
      <c r="U2848">
        <v>1</v>
      </c>
    </row>
    <row r="2849" spans="1:21">
      <c r="A2849">
        <v>2010</v>
      </c>
      <c r="B2849">
        <v>5</v>
      </c>
      <c r="C2849">
        <v>26</v>
      </c>
      <c r="D2849">
        <v>2</v>
      </c>
      <c r="E2849">
        <v>5</v>
      </c>
      <c r="F2849">
        <v>4</v>
      </c>
      <c r="G2849">
        <v>1</v>
      </c>
      <c r="O2849">
        <v>2010</v>
      </c>
      <c r="P2849">
        <v>5</v>
      </c>
      <c r="Q2849">
        <v>26</v>
      </c>
      <c r="R2849">
        <v>2</v>
      </c>
      <c r="S2849">
        <v>5</v>
      </c>
      <c r="T2849">
        <v>4</v>
      </c>
      <c r="U2849">
        <v>1</v>
      </c>
    </row>
    <row r="2850" spans="1:21">
      <c r="A2850">
        <v>2010</v>
      </c>
      <c r="B2850">
        <v>5</v>
      </c>
      <c r="C2850">
        <v>27</v>
      </c>
      <c r="D2850">
        <v>2</v>
      </c>
      <c r="E2850">
        <v>5</v>
      </c>
      <c r="F2850">
        <v>4</v>
      </c>
      <c r="G2850">
        <v>1</v>
      </c>
      <c r="O2850">
        <v>2010</v>
      </c>
      <c r="P2850">
        <v>5</v>
      </c>
      <c r="Q2850">
        <v>27</v>
      </c>
      <c r="R2850">
        <v>2</v>
      </c>
      <c r="S2850">
        <v>5</v>
      </c>
      <c r="T2850">
        <v>4</v>
      </c>
      <c r="U2850">
        <v>1</v>
      </c>
    </row>
    <row r="2851" spans="1:21">
      <c r="A2851">
        <v>2010</v>
      </c>
      <c r="B2851">
        <v>5</v>
      </c>
      <c r="C2851">
        <v>28</v>
      </c>
      <c r="D2851">
        <v>2</v>
      </c>
      <c r="E2851">
        <v>9</v>
      </c>
      <c r="F2851">
        <v>4</v>
      </c>
      <c r="G2851">
        <v>1</v>
      </c>
      <c r="O2851">
        <v>2010</v>
      </c>
      <c r="P2851">
        <v>5</v>
      </c>
      <c r="Q2851">
        <v>28</v>
      </c>
      <c r="R2851">
        <v>6</v>
      </c>
      <c r="S2851">
        <v>9</v>
      </c>
      <c r="T2851">
        <v>4</v>
      </c>
      <c r="U2851">
        <v>1</v>
      </c>
    </row>
    <row r="2852" spans="1:21">
      <c r="A2852">
        <v>2010</v>
      </c>
      <c r="B2852">
        <v>5</v>
      </c>
      <c r="C2852">
        <v>29</v>
      </c>
      <c r="D2852">
        <v>2</v>
      </c>
      <c r="E2852">
        <v>9</v>
      </c>
      <c r="F2852">
        <v>8</v>
      </c>
      <c r="G2852">
        <v>1</v>
      </c>
      <c r="O2852">
        <v>2010</v>
      </c>
      <c r="P2852">
        <v>5</v>
      </c>
      <c r="Q2852">
        <v>29</v>
      </c>
      <c r="R2852">
        <v>2</v>
      </c>
      <c r="S2852">
        <v>9</v>
      </c>
      <c r="T2852">
        <v>8</v>
      </c>
      <c r="U2852">
        <v>1</v>
      </c>
    </row>
    <row r="2853" spans="1:21">
      <c r="A2853">
        <v>2010</v>
      </c>
      <c r="B2853">
        <v>5</v>
      </c>
      <c r="C2853">
        <v>30</v>
      </c>
      <c r="D2853">
        <v>2</v>
      </c>
      <c r="E2853">
        <v>9</v>
      </c>
      <c r="F2853">
        <v>8</v>
      </c>
      <c r="G2853">
        <v>1</v>
      </c>
      <c r="O2853">
        <v>2010</v>
      </c>
      <c r="P2853">
        <v>5</v>
      </c>
      <c r="Q2853">
        <v>30</v>
      </c>
      <c r="R2853">
        <v>1</v>
      </c>
      <c r="S2853">
        <v>9</v>
      </c>
      <c r="T2853">
        <v>8</v>
      </c>
      <c r="U2853">
        <v>1</v>
      </c>
    </row>
    <row r="2854" spans="1:21">
      <c r="A2854">
        <v>2010</v>
      </c>
      <c r="B2854">
        <v>5</v>
      </c>
      <c r="C2854">
        <v>31</v>
      </c>
      <c r="D2854">
        <v>6</v>
      </c>
      <c r="E2854">
        <v>9</v>
      </c>
      <c r="F2854">
        <v>8</v>
      </c>
      <c r="G2854">
        <v>1</v>
      </c>
      <c r="O2854">
        <v>2010</v>
      </c>
      <c r="P2854">
        <v>5</v>
      </c>
      <c r="Q2854">
        <v>31</v>
      </c>
      <c r="R2854">
        <v>5</v>
      </c>
      <c r="S2854">
        <v>9</v>
      </c>
      <c r="T2854">
        <v>8</v>
      </c>
      <c r="U2854">
        <v>1</v>
      </c>
    </row>
    <row r="2855" spans="1:21">
      <c r="A2855">
        <v>2011</v>
      </c>
      <c r="B2855">
        <v>3</v>
      </c>
      <c r="C2855">
        <v>1</v>
      </c>
      <c r="D2855">
        <v>6</v>
      </c>
      <c r="E2855">
        <v>7</v>
      </c>
      <c r="F2855">
        <v>6</v>
      </c>
      <c r="G2855">
        <v>8</v>
      </c>
      <c r="O2855">
        <v>2011</v>
      </c>
      <c r="P2855">
        <v>3</v>
      </c>
      <c r="Q2855">
        <v>1</v>
      </c>
      <c r="S2855">
        <v>7</v>
      </c>
      <c r="T2855">
        <v>6</v>
      </c>
      <c r="U2855">
        <v>8</v>
      </c>
    </row>
    <row r="2856" spans="1:21">
      <c r="A2856">
        <v>2011</v>
      </c>
      <c r="B2856">
        <v>3</v>
      </c>
      <c r="C2856">
        <v>2</v>
      </c>
      <c r="D2856">
        <v>6</v>
      </c>
      <c r="E2856">
        <v>7</v>
      </c>
      <c r="F2856">
        <v>6</v>
      </c>
      <c r="G2856">
        <v>8</v>
      </c>
      <c r="O2856">
        <v>2011</v>
      </c>
      <c r="P2856">
        <v>3</v>
      </c>
      <c r="Q2856">
        <v>2</v>
      </c>
      <c r="S2856">
        <v>7</v>
      </c>
      <c r="T2856">
        <v>6</v>
      </c>
      <c r="U2856">
        <v>8</v>
      </c>
    </row>
    <row r="2857" spans="1:21">
      <c r="A2857">
        <v>2011</v>
      </c>
      <c r="B2857">
        <v>3</v>
      </c>
      <c r="C2857">
        <v>3</v>
      </c>
      <c r="D2857">
        <v>8</v>
      </c>
      <c r="E2857">
        <v>7</v>
      </c>
      <c r="F2857">
        <v>6</v>
      </c>
      <c r="G2857">
        <v>8</v>
      </c>
      <c r="O2857">
        <v>2011</v>
      </c>
      <c r="P2857">
        <v>3</v>
      </c>
      <c r="Q2857">
        <v>3</v>
      </c>
      <c r="S2857">
        <v>7</v>
      </c>
      <c r="T2857">
        <v>6</v>
      </c>
      <c r="U2857">
        <v>8</v>
      </c>
    </row>
    <row r="2858" spans="1:21">
      <c r="A2858">
        <v>2011</v>
      </c>
      <c r="B2858">
        <v>3</v>
      </c>
      <c r="C2858">
        <v>4</v>
      </c>
      <c r="D2858">
        <v>6</v>
      </c>
      <c r="E2858">
        <v>2</v>
      </c>
      <c r="F2858">
        <v>6</v>
      </c>
      <c r="G2858">
        <v>8</v>
      </c>
      <c r="O2858">
        <v>2011</v>
      </c>
      <c r="P2858">
        <v>3</v>
      </c>
      <c r="Q2858">
        <v>4</v>
      </c>
      <c r="S2858">
        <v>2</v>
      </c>
      <c r="T2858">
        <v>6</v>
      </c>
      <c r="U2858">
        <v>8</v>
      </c>
    </row>
    <row r="2859" spans="1:21">
      <c r="A2859">
        <v>2011</v>
      </c>
      <c r="B2859">
        <v>3</v>
      </c>
      <c r="C2859">
        <v>5</v>
      </c>
      <c r="D2859">
        <v>9</v>
      </c>
      <c r="E2859">
        <v>7</v>
      </c>
      <c r="F2859">
        <v>6</v>
      </c>
      <c r="G2859">
        <v>8</v>
      </c>
      <c r="O2859">
        <v>2011</v>
      </c>
      <c r="P2859">
        <v>3</v>
      </c>
      <c r="Q2859">
        <v>5</v>
      </c>
      <c r="S2859">
        <v>7</v>
      </c>
      <c r="T2859">
        <v>6</v>
      </c>
      <c r="U2859">
        <v>8</v>
      </c>
    </row>
    <row r="2860" spans="1:21">
      <c r="A2860">
        <v>2011</v>
      </c>
      <c r="B2860">
        <v>3</v>
      </c>
      <c r="C2860">
        <v>6</v>
      </c>
      <c r="D2860">
        <v>9</v>
      </c>
      <c r="E2860">
        <v>7</v>
      </c>
      <c r="F2860">
        <v>6</v>
      </c>
      <c r="G2860">
        <v>8</v>
      </c>
      <c r="O2860">
        <v>2011</v>
      </c>
      <c r="P2860">
        <v>3</v>
      </c>
      <c r="Q2860">
        <v>6</v>
      </c>
      <c r="S2860">
        <v>7</v>
      </c>
      <c r="T2860">
        <v>6</v>
      </c>
      <c r="U2860">
        <v>8</v>
      </c>
    </row>
    <row r="2861" spans="1:21">
      <c r="A2861">
        <v>2011</v>
      </c>
      <c r="B2861">
        <v>3</v>
      </c>
      <c r="C2861">
        <v>7</v>
      </c>
      <c r="D2861">
        <v>9</v>
      </c>
      <c r="E2861">
        <v>4</v>
      </c>
      <c r="F2861">
        <v>6</v>
      </c>
      <c r="G2861">
        <v>8</v>
      </c>
      <c r="O2861">
        <v>2011</v>
      </c>
      <c r="P2861">
        <v>3</v>
      </c>
      <c r="Q2861">
        <v>7</v>
      </c>
      <c r="S2861">
        <v>4</v>
      </c>
      <c r="T2861">
        <v>6</v>
      </c>
      <c r="U2861">
        <v>8</v>
      </c>
    </row>
    <row r="2862" spans="1:21">
      <c r="A2862">
        <v>2011</v>
      </c>
      <c r="B2862">
        <v>3</v>
      </c>
      <c r="C2862">
        <v>8</v>
      </c>
      <c r="D2862">
        <v>6</v>
      </c>
      <c r="E2862">
        <v>4</v>
      </c>
      <c r="F2862">
        <v>6</v>
      </c>
      <c r="G2862">
        <v>8</v>
      </c>
      <c r="O2862">
        <v>2011</v>
      </c>
      <c r="P2862">
        <v>3</v>
      </c>
      <c r="Q2862">
        <v>8</v>
      </c>
      <c r="R2862">
        <v>6</v>
      </c>
      <c r="S2862">
        <v>4</v>
      </c>
      <c r="T2862">
        <v>6</v>
      </c>
      <c r="U2862">
        <v>8</v>
      </c>
    </row>
    <row r="2863" spans="1:21">
      <c r="A2863">
        <v>2011</v>
      </c>
      <c r="B2863">
        <v>3</v>
      </c>
      <c r="C2863">
        <v>9</v>
      </c>
      <c r="D2863">
        <v>6</v>
      </c>
      <c r="E2863">
        <v>4</v>
      </c>
      <c r="F2863">
        <v>7</v>
      </c>
      <c r="G2863">
        <v>8</v>
      </c>
      <c r="O2863">
        <v>2011</v>
      </c>
      <c r="P2863">
        <v>3</v>
      </c>
      <c r="Q2863">
        <v>9</v>
      </c>
      <c r="R2863">
        <v>6</v>
      </c>
      <c r="S2863">
        <v>4</v>
      </c>
      <c r="T2863">
        <v>7</v>
      </c>
      <c r="U2863">
        <v>8</v>
      </c>
    </row>
    <row r="2864" spans="1:21">
      <c r="A2864">
        <v>2011</v>
      </c>
      <c r="B2864">
        <v>3</v>
      </c>
      <c r="C2864">
        <v>10</v>
      </c>
      <c r="D2864">
        <v>6</v>
      </c>
      <c r="E2864">
        <v>2</v>
      </c>
      <c r="F2864">
        <v>7</v>
      </c>
      <c r="G2864">
        <v>8</v>
      </c>
      <c r="O2864">
        <v>2011</v>
      </c>
      <c r="P2864">
        <v>3</v>
      </c>
      <c r="Q2864">
        <v>10</v>
      </c>
      <c r="R2864">
        <v>8</v>
      </c>
      <c r="S2864">
        <v>2</v>
      </c>
      <c r="T2864">
        <v>7</v>
      </c>
      <c r="U2864">
        <v>8</v>
      </c>
    </row>
    <row r="2865" spans="1:21">
      <c r="A2865">
        <v>2011</v>
      </c>
      <c r="B2865">
        <v>3</v>
      </c>
      <c r="C2865">
        <v>11</v>
      </c>
      <c r="D2865">
        <v>6</v>
      </c>
      <c r="E2865">
        <v>2</v>
      </c>
      <c r="F2865">
        <v>5</v>
      </c>
      <c r="G2865">
        <v>8</v>
      </c>
      <c r="O2865">
        <v>2011</v>
      </c>
      <c r="P2865">
        <v>3</v>
      </c>
      <c r="Q2865">
        <v>11</v>
      </c>
      <c r="R2865">
        <v>6</v>
      </c>
      <c r="S2865">
        <v>2</v>
      </c>
      <c r="T2865">
        <v>5</v>
      </c>
      <c r="U2865">
        <v>8</v>
      </c>
    </row>
    <row r="2866" spans="1:21">
      <c r="A2866">
        <v>2011</v>
      </c>
      <c r="B2866">
        <v>3</v>
      </c>
      <c r="C2866">
        <v>12</v>
      </c>
      <c r="D2866">
        <v>6</v>
      </c>
      <c r="E2866">
        <v>7</v>
      </c>
      <c r="F2866">
        <v>7</v>
      </c>
      <c r="G2866">
        <v>8</v>
      </c>
      <c r="O2866">
        <v>2011</v>
      </c>
      <c r="P2866">
        <v>3</v>
      </c>
      <c r="Q2866">
        <v>12</v>
      </c>
      <c r="R2866">
        <v>9</v>
      </c>
      <c r="S2866">
        <v>7</v>
      </c>
      <c r="T2866">
        <v>7</v>
      </c>
      <c r="U2866">
        <v>8</v>
      </c>
    </row>
    <row r="2867" spans="1:21">
      <c r="A2867">
        <v>2011</v>
      </c>
      <c r="B2867">
        <v>3</v>
      </c>
      <c r="C2867">
        <v>13</v>
      </c>
      <c r="D2867">
        <v>6</v>
      </c>
      <c r="E2867">
        <v>7</v>
      </c>
      <c r="F2867">
        <v>7</v>
      </c>
      <c r="G2867">
        <v>8</v>
      </c>
      <c r="O2867">
        <v>2011</v>
      </c>
      <c r="P2867">
        <v>3</v>
      </c>
      <c r="Q2867">
        <v>13</v>
      </c>
      <c r="R2867">
        <v>9</v>
      </c>
      <c r="S2867">
        <v>7</v>
      </c>
      <c r="T2867">
        <v>7</v>
      </c>
      <c r="U2867">
        <v>8</v>
      </c>
    </row>
    <row r="2868" spans="1:21">
      <c r="A2868">
        <v>2011</v>
      </c>
      <c r="B2868">
        <v>3</v>
      </c>
      <c r="C2868">
        <v>14</v>
      </c>
      <c r="D2868">
        <v>6</v>
      </c>
      <c r="E2868">
        <v>7</v>
      </c>
      <c r="F2868">
        <v>7</v>
      </c>
      <c r="G2868">
        <v>8</v>
      </c>
      <c r="O2868">
        <v>2011</v>
      </c>
      <c r="P2868">
        <v>3</v>
      </c>
      <c r="Q2868">
        <v>14</v>
      </c>
      <c r="R2868">
        <v>9</v>
      </c>
      <c r="S2868">
        <v>7</v>
      </c>
      <c r="T2868">
        <v>7</v>
      </c>
      <c r="U2868">
        <v>8</v>
      </c>
    </row>
    <row r="2869" spans="1:21">
      <c r="A2869">
        <v>2011</v>
      </c>
      <c r="B2869">
        <v>3</v>
      </c>
      <c r="C2869">
        <v>15</v>
      </c>
      <c r="D2869">
        <v>9</v>
      </c>
      <c r="E2869">
        <v>2</v>
      </c>
      <c r="F2869">
        <v>5</v>
      </c>
      <c r="G2869">
        <v>7</v>
      </c>
      <c r="O2869">
        <v>2011</v>
      </c>
      <c r="P2869">
        <v>3</v>
      </c>
      <c r="Q2869">
        <v>15</v>
      </c>
      <c r="R2869">
        <v>6</v>
      </c>
      <c r="S2869">
        <v>2</v>
      </c>
      <c r="T2869">
        <v>5</v>
      </c>
      <c r="U2869">
        <v>7</v>
      </c>
    </row>
    <row r="2870" spans="1:21">
      <c r="A2870">
        <v>2011</v>
      </c>
      <c r="B2870">
        <v>3</v>
      </c>
      <c r="C2870">
        <v>16</v>
      </c>
      <c r="D2870">
        <v>9</v>
      </c>
      <c r="E2870">
        <v>2</v>
      </c>
      <c r="F2870">
        <v>5</v>
      </c>
      <c r="G2870">
        <v>7</v>
      </c>
      <c r="O2870">
        <v>2011</v>
      </c>
      <c r="P2870">
        <v>3</v>
      </c>
      <c r="Q2870">
        <v>16</v>
      </c>
      <c r="R2870">
        <v>6</v>
      </c>
      <c r="S2870">
        <v>2</v>
      </c>
      <c r="T2870">
        <v>5</v>
      </c>
      <c r="U2870">
        <v>7</v>
      </c>
    </row>
    <row r="2871" spans="1:21">
      <c r="A2871">
        <v>2011</v>
      </c>
      <c r="B2871">
        <v>3</v>
      </c>
      <c r="C2871">
        <v>17</v>
      </c>
      <c r="D2871">
        <v>9</v>
      </c>
      <c r="E2871">
        <v>2</v>
      </c>
      <c r="F2871">
        <v>6</v>
      </c>
      <c r="G2871">
        <v>7</v>
      </c>
      <c r="O2871">
        <v>2011</v>
      </c>
      <c r="P2871">
        <v>3</v>
      </c>
      <c r="Q2871">
        <v>17</v>
      </c>
      <c r="R2871">
        <v>6</v>
      </c>
      <c r="S2871">
        <v>2</v>
      </c>
      <c r="T2871">
        <v>6</v>
      </c>
      <c r="U2871">
        <v>7</v>
      </c>
    </row>
    <row r="2872" spans="1:21">
      <c r="A2872">
        <v>2011</v>
      </c>
      <c r="B2872">
        <v>3</v>
      </c>
      <c r="C2872">
        <v>18</v>
      </c>
      <c r="D2872">
        <v>11</v>
      </c>
      <c r="E2872">
        <v>2</v>
      </c>
      <c r="F2872">
        <v>6</v>
      </c>
      <c r="G2872">
        <v>7</v>
      </c>
      <c r="O2872">
        <v>2011</v>
      </c>
      <c r="P2872">
        <v>3</v>
      </c>
      <c r="Q2872">
        <v>18</v>
      </c>
      <c r="R2872">
        <v>6</v>
      </c>
      <c r="S2872">
        <v>2</v>
      </c>
      <c r="T2872">
        <v>6</v>
      </c>
      <c r="U2872">
        <v>7</v>
      </c>
    </row>
    <row r="2873" spans="1:21">
      <c r="A2873">
        <v>2011</v>
      </c>
      <c r="B2873">
        <v>3</v>
      </c>
      <c r="C2873">
        <v>19</v>
      </c>
      <c r="D2873">
        <v>11</v>
      </c>
      <c r="E2873">
        <v>2</v>
      </c>
      <c r="F2873">
        <v>5</v>
      </c>
      <c r="G2873">
        <v>7</v>
      </c>
      <c r="O2873">
        <v>2011</v>
      </c>
      <c r="P2873">
        <v>3</v>
      </c>
      <c r="Q2873">
        <v>19</v>
      </c>
      <c r="R2873">
        <v>6</v>
      </c>
      <c r="S2873">
        <v>2</v>
      </c>
      <c r="T2873">
        <v>5</v>
      </c>
      <c r="U2873">
        <v>7</v>
      </c>
    </row>
    <row r="2874" spans="1:21">
      <c r="A2874">
        <v>2011</v>
      </c>
      <c r="B2874">
        <v>3</v>
      </c>
      <c r="C2874">
        <v>20</v>
      </c>
      <c r="D2874">
        <v>9</v>
      </c>
      <c r="E2874">
        <v>2</v>
      </c>
      <c r="F2874">
        <v>5</v>
      </c>
      <c r="G2874">
        <v>7</v>
      </c>
      <c r="O2874">
        <v>2011</v>
      </c>
      <c r="P2874">
        <v>3</v>
      </c>
      <c r="Q2874">
        <v>20</v>
      </c>
      <c r="R2874">
        <v>6</v>
      </c>
      <c r="S2874">
        <v>2</v>
      </c>
      <c r="T2874">
        <v>5</v>
      </c>
      <c r="U2874">
        <v>7</v>
      </c>
    </row>
    <row r="2875" spans="1:21">
      <c r="A2875">
        <v>2011</v>
      </c>
      <c r="B2875">
        <v>3</v>
      </c>
      <c r="C2875">
        <v>21</v>
      </c>
      <c r="D2875">
        <v>9</v>
      </c>
      <c r="E2875">
        <v>3</v>
      </c>
      <c r="F2875">
        <v>5</v>
      </c>
      <c r="G2875">
        <v>7</v>
      </c>
      <c r="O2875">
        <v>2011</v>
      </c>
      <c r="P2875">
        <v>3</v>
      </c>
      <c r="Q2875">
        <v>21</v>
      </c>
      <c r="R2875">
        <v>6</v>
      </c>
      <c r="S2875">
        <v>3</v>
      </c>
      <c r="T2875">
        <v>5</v>
      </c>
      <c r="U2875">
        <v>7</v>
      </c>
    </row>
    <row r="2876" spans="1:21">
      <c r="A2876">
        <v>2011</v>
      </c>
      <c r="B2876">
        <v>3</v>
      </c>
      <c r="C2876">
        <v>22</v>
      </c>
      <c r="D2876">
        <v>9</v>
      </c>
      <c r="E2876">
        <v>3</v>
      </c>
      <c r="F2876">
        <v>5</v>
      </c>
      <c r="G2876">
        <v>7</v>
      </c>
      <c r="O2876">
        <v>2011</v>
      </c>
      <c r="P2876">
        <v>3</v>
      </c>
      <c r="Q2876">
        <v>22</v>
      </c>
      <c r="R2876">
        <v>9</v>
      </c>
      <c r="S2876">
        <v>3</v>
      </c>
      <c r="T2876">
        <v>5</v>
      </c>
      <c r="U2876">
        <v>7</v>
      </c>
    </row>
    <row r="2877" spans="1:21">
      <c r="A2877">
        <v>2011</v>
      </c>
      <c r="B2877">
        <v>3</v>
      </c>
      <c r="C2877">
        <v>23</v>
      </c>
      <c r="D2877">
        <v>6</v>
      </c>
      <c r="E2877">
        <v>3</v>
      </c>
      <c r="F2877">
        <v>5</v>
      </c>
      <c r="G2877">
        <v>7</v>
      </c>
      <c r="O2877">
        <v>2011</v>
      </c>
      <c r="P2877">
        <v>3</v>
      </c>
      <c r="Q2877">
        <v>23</v>
      </c>
      <c r="R2877">
        <v>9</v>
      </c>
      <c r="S2877">
        <v>3</v>
      </c>
      <c r="T2877">
        <v>5</v>
      </c>
      <c r="U2877">
        <v>7</v>
      </c>
    </row>
    <row r="2878" spans="1:21">
      <c r="A2878">
        <v>2011</v>
      </c>
      <c r="B2878">
        <v>3</v>
      </c>
      <c r="C2878">
        <v>24</v>
      </c>
      <c r="D2878">
        <v>6</v>
      </c>
      <c r="E2878">
        <v>7</v>
      </c>
      <c r="F2878">
        <v>5</v>
      </c>
      <c r="G2878">
        <v>4</v>
      </c>
      <c r="O2878">
        <v>2011</v>
      </c>
      <c r="P2878">
        <v>3</v>
      </c>
      <c r="Q2878">
        <v>24</v>
      </c>
      <c r="R2878">
        <v>9</v>
      </c>
      <c r="S2878">
        <v>7</v>
      </c>
      <c r="T2878">
        <v>5</v>
      </c>
      <c r="U2878">
        <v>4</v>
      </c>
    </row>
    <row r="2879" spans="1:21">
      <c r="A2879">
        <v>2011</v>
      </c>
      <c r="B2879">
        <v>3</v>
      </c>
      <c r="C2879">
        <v>25</v>
      </c>
      <c r="D2879">
        <v>8</v>
      </c>
      <c r="E2879">
        <v>7</v>
      </c>
      <c r="F2879">
        <v>7</v>
      </c>
      <c r="G2879">
        <v>4</v>
      </c>
      <c r="O2879">
        <v>2011</v>
      </c>
      <c r="P2879">
        <v>3</v>
      </c>
      <c r="Q2879">
        <v>25</v>
      </c>
      <c r="R2879">
        <v>11</v>
      </c>
      <c r="S2879">
        <v>7</v>
      </c>
      <c r="T2879">
        <v>7</v>
      </c>
      <c r="U2879">
        <v>4</v>
      </c>
    </row>
    <row r="2880" spans="1:21">
      <c r="A2880">
        <v>2011</v>
      </c>
      <c r="B2880">
        <v>3</v>
      </c>
      <c r="C2880">
        <v>26</v>
      </c>
      <c r="D2880">
        <v>9</v>
      </c>
      <c r="E2880">
        <v>7</v>
      </c>
      <c r="F2880">
        <v>5</v>
      </c>
      <c r="G2880">
        <v>4</v>
      </c>
      <c r="O2880">
        <v>2011</v>
      </c>
      <c r="P2880">
        <v>3</v>
      </c>
      <c r="Q2880">
        <v>26</v>
      </c>
      <c r="R2880">
        <v>11</v>
      </c>
      <c r="S2880">
        <v>7</v>
      </c>
      <c r="T2880">
        <v>5</v>
      </c>
      <c r="U2880">
        <v>4</v>
      </c>
    </row>
    <row r="2881" spans="1:21">
      <c r="A2881">
        <v>2011</v>
      </c>
      <c r="B2881">
        <v>3</v>
      </c>
      <c r="C2881">
        <v>27</v>
      </c>
      <c r="D2881">
        <v>9</v>
      </c>
      <c r="E2881">
        <v>1</v>
      </c>
      <c r="F2881">
        <v>5</v>
      </c>
      <c r="G2881">
        <v>4</v>
      </c>
      <c r="O2881">
        <v>2011</v>
      </c>
      <c r="P2881">
        <v>3</v>
      </c>
      <c r="Q2881">
        <v>27</v>
      </c>
      <c r="R2881">
        <v>9</v>
      </c>
      <c r="S2881">
        <v>1</v>
      </c>
      <c r="T2881">
        <v>5</v>
      </c>
      <c r="U2881">
        <v>4</v>
      </c>
    </row>
    <row r="2882" spans="1:21">
      <c r="A2882">
        <v>2011</v>
      </c>
      <c r="B2882">
        <v>3</v>
      </c>
      <c r="C2882">
        <v>28</v>
      </c>
      <c r="D2882">
        <v>8</v>
      </c>
      <c r="E2882">
        <v>1</v>
      </c>
      <c r="F2882">
        <v>5</v>
      </c>
      <c r="G2882">
        <v>4</v>
      </c>
      <c r="O2882">
        <v>2011</v>
      </c>
      <c r="P2882">
        <v>3</v>
      </c>
      <c r="Q2882">
        <v>28</v>
      </c>
      <c r="R2882">
        <v>9</v>
      </c>
      <c r="S2882">
        <v>1</v>
      </c>
      <c r="T2882">
        <v>5</v>
      </c>
      <c r="U2882">
        <v>4</v>
      </c>
    </row>
    <row r="2883" spans="1:21">
      <c r="A2883">
        <v>2011</v>
      </c>
      <c r="B2883">
        <v>3</v>
      </c>
      <c r="C2883">
        <v>29</v>
      </c>
      <c r="D2883">
        <v>6</v>
      </c>
      <c r="E2883">
        <v>3</v>
      </c>
      <c r="F2883">
        <v>5</v>
      </c>
      <c r="G2883">
        <v>4</v>
      </c>
      <c r="O2883">
        <v>2011</v>
      </c>
      <c r="P2883">
        <v>3</v>
      </c>
      <c r="Q2883">
        <v>29</v>
      </c>
      <c r="R2883">
        <v>9</v>
      </c>
      <c r="S2883">
        <v>3</v>
      </c>
      <c r="T2883">
        <v>5</v>
      </c>
      <c r="U2883">
        <v>4</v>
      </c>
    </row>
    <row r="2884" spans="1:21">
      <c r="A2884">
        <v>2011</v>
      </c>
      <c r="B2884">
        <v>3</v>
      </c>
      <c r="C2884">
        <v>30</v>
      </c>
      <c r="D2884">
        <v>8</v>
      </c>
      <c r="E2884">
        <v>3</v>
      </c>
      <c r="F2884">
        <v>7</v>
      </c>
      <c r="G2884">
        <v>4</v>
      </c>
      <c r="O2884">
        <v>2011</v>
      </c>
      <c r="P2884">
        <v>3</v>
      </c>
      <c r="Q2884">
        <v>30</v>
      </c>
      <c r="R2884">
        <v>6</v>
      </c>
      <c r="S2884">
        <v>3</v>
      </c>
      <c r="T2884">
        <v>7</v>
      </c>
      <c r="U2884">
        <v>4</v>
      </c>
    </row>
    <row r="2885" spans="1:21">
      <c r="A2885">
        <v>2011</v>
      </c>
      <c r="B2885">
        <v>3</v>
      </c>
      <c r="C2885">
        <v>31</v>
      </c>
      <c r="D2885">
        <v>9</v>
      </c>
      <c r="E2885">
        <v>3</v>
      </c>
      <c r="F2885">
        <v>7</v>
      </c>
      <c r="G2885">
        <v>4</v>
      </c>
      <c r="O2885">
        <v>2011</v>
      </c>
      <c r="P2885">
        <v>3</v>
      </c>
      <c r="Q2885">
        <v>31</v>
      </c>
      <c r="R2885">
        <v>6</v>
      </c>
      <c r="S2885">
        <v>3</v>
      </c>
      <c r="T2885">
        <v>7</v>
      </c>
      <c r="U2885">
        <v>4</v>
      </c>
    </row>
    <row r="2886" spans="1:21">
      <c r="A2886">
        <v>2011</v>
      </c>
      <c r="B2886">
        <v>4</v>
      </c>
      <c r="C2886">
        <v>1</v>
      </c>
      <c r="D2886">
        <v>9</v>
      </c>
      <c r="E2886">
        <v>3</v>
      </c>
      <c r="F2886">
        <v>7</v>
      </c>
      <c r="G2886">
        <v>4</v>
      </c>
      <c r="O2886">
        <v>2011</v>
      </c>
      <c r="P2886">
        <v>4</v>
      </c>
      <c r="Q2886">
        <v>1</v>
      </c>
      <c r="R2886">
        <v>8</v>
      </c>
      <c r="S2886">
        <v>3</v>
      </c>
      <c r="T2886">
        <v>7</v>
      </c>
      <c r="U2886">
        <v>4</v>
      </c>
    </row>
    <row r="2887" spans="1:21">
      <c r="A2887">
        <v>2011</v>
      </c>
      <c r="B2887">
        <v>4</v>
      </c>
      <c r="C2887">
        <v>2</v>
      </c>
      <c r="D2887">
        <v>6</v>
      </c>
      <c r="E2887">
        <v>3</v>
      </c>
      <c r="F2887">
        <v>7</v>
      </c>
      <c r="G2887">
        <v>4</v>
      </c>
      <c r="O2887">
        <v>2011</v>
      </c>
      <c r="P2887">
        <v>4</v>
      </c>
      <c r="Q2887">
        <v>2</v>
      </c>
      <c r="R2887">
        <v>9</v>
      </c>
      <c r="S2887">
        <v>3</v>
      </c>
      <c r="T2887">
        <v>7</v>
      </c>
      <c r="U2887">
        <v>4</v>
      </c>
    </row>
    <row r="2888" spans="1:21">
      <c r="A2888">
        <v>2011</v>
      </c>
      <c r="B2888">
        <v>4</v>
      </c>
      <c r="C2888">
        <v>3</v>
      </c>
      <c r="D2888">
        <v>3</v>
      </c>
      <c r="E2888">
        <v>3</v>
      </c>
      <c r="F2888">
        <v>7</v>
      </c>
      <c r="G2888">
        <v>4</v>
      </c>
      <c r="O2888">
        <v>2011</v>
      </c>
      <c r="P2888">
        <v>4</v>
      </c>
      <c r="Q2888">
        <v>3</v>
      </c>
      <c r="R2888">
        <v>9</v>
      </c>
      <c r="S2888">
        <v>3</v>
      </c>
      <c r="T2888">
        <v>7</v>
      </c>
      <c r="U2888">
        <v>4</v>
      </c>
    </row>
    <row r="2889" spans="1:21">
      <c r="A2889">
        <v>2011</v>
      </c>
      <c r="B2889">
        <v>4</v>
      </c>
      <c r="C2889">
        <v>4</v>
      </c>
      <c r="D2889">
        <v>3</v>
      </c>
      <c r="E2889">
        <v>7</v>
      </c>
      <c r="F2889">
        <v>7</v>
      </c>
      <c r="G2889">
        <v>4</v>
      </c>
      <c r="O2889">
        <v>2011</v>
      </c>
      <c r="P2889">
        <v>4</v>
      </c>
      <c r="Q2889">
        <v>4</v>
      </c>
      <c r="R2889">
        <v>8</v>
      </c>
      <c r="S2889">
        <v>7</v>
      </c>
      <c r="T2889">
        <v>7</v>
      </c>
      <c r="U2889">
        <v>4</v>
      </c>
    </row>
    <row r="2890" spans="1:21">
      <c r="A2890">
        <v>2011</v>
      </c>
      <c r="B2890">
        <v>4</v>
      </c>
      <c r="C2890">
        <v>5</v>
      </c>
      <c r="D2890">
        <v>3</v>
      </c>
      <c r="E2890">
        <v>7</v>
      </c>
      <c r="F2890">
        <v>7</v>
      </c>
      <c r="G2890">
        <v>4</v>
      </c>
      <c r="O2890">
        <v>2011</v>
      </c>
      <c r="P2890">
        <v>4</v>
      </c>
      <c r="Q2890">
        <v>5</v>
      </c>
      <c r="R2890">
        <v>6</v>
      </c>
      <c r="S2890">
        <v>7</v>
      </c>
      <c r="T2890">
        <v>7</v>
      </c>
      <c r="U2890">
        <v>4</v>
      </c>
    </row>
    <row r="2891" spans="1:21">
      <c r="A2891">
        <v>2011</v>
      </c>
      <c r="B2891">
        <v>4</v>
      </c>
      <c r="C2891">
        <v>6</v>
      </c>
      <c r="D2891">
        <v>8</v>
      </c>
      <c r="E2891">
        <v>1</v>
      </c>
      <c r="F2891">
        <v>7</v>
      </c>
      <c r="G2891">
        <v>4</v>
      </c>
      <c r="O2891">
        <v>2011</v>
      </c>
      <c r="P2891">
        <v>4</v>
      </c>
      <c r="Q2891">
        <v>6</v>
      </c>
      <c r="R2891">
        <v>8</v>
      </c>
      <c r="S2891">
        <v>1</v>
      </c>
      <c r="T2891">
        <v>7</v>
      </c>
      <c r="U2891">
        <v>4</v>
      </c>
    </row>
    <row r="2892" spans="1:21">
      <c r="A2892">
        <v>2011</v>
      </c>
      <c r="B2892">
        <v>4</v>
      </c>
      <c r="C2892">
        <v>7</v>
      </c>
      <c r="D2892">
        <v>9</v>
      </c>
      <c r="E2892">
        <v>1</v>
      </c>
      <c r="F2892">
        <v>7</v>
      </c>
      <c r="G2892">
        <v>4</v>
      </c>
      <c r="O2892">
        <v>2011</v>
      </c>
      <c r="P2892">
        <v>4</v>
      </c>
      <c r="Q2892">
        <v>7</v>
      </c>
      <c r="R2892">
        <v>9</v>
      </c>
      <c r="S2892">
        <v>1</v>
      </c>
      <c r="T2892">
        <v>7</v>
      </c>
      <c r="U2892">
        <v>4</v>
      </c>
    </row>
    <row r="2893" spans="1:21">
      <c r="A2893">
        <v>2011</v>
      </c>
      <c r="B2893">
        <v>4</v>
      </c>
      <c r="C2893">
        <v>8</v>
      </c>
      <c r="D2893">
        <v>3</v>
      </c>
      <c r="E2893">
        <v>1</v>
      </c>
      <c r="F2893">
        <v>9</v>
      </c>
      <c r="G2893">
        <v>4</v>
      </c>
      <c r="O2893">
        <v>2011</v>
      </c>
      <c r="P2893">
        <v>4</v>
      </c>
      <c r="Q2893">
        <v>8</v>
      </c>
      <c r="R2893">
        <v>9</v>
      </c>
      <c r="S2893">
        <v>1</v>
      </c>
      <c r="T2893">
        <v>9</v>
      </c>
      <c r="U2893">
        <v>4</v>
      </c>
    </row>
    <row r="2894" spans="1:21">
      <c r="A2894">
        <v>2011</v>
      </c>
      <c r="B2894">
        <v>4</v>
      </c>
      <c r="C2894">
        <v>9</v>
      </c>
      <c r="D2894">
        <v>3</v>
      </c>
      <c r="E2894">
        <v>1</v>
      </c>
      <c r="F2894">
        <v>5</v>
      </c>
      <c r="G2894">
        <v>4</v>
      </c>
      <c r="O2894">
        <v>2011</v>
      </c>
      <c r="P2894">
        <v>4</v>
      </c>
      <c r="Q2894">
        <v>9</v>
      </c>
      <c r="R2894">
        <v>6</v>
      </c>
      <c r="S2894">
        <v>1</v>
      </c>
      <c r="T2894">
        <v>5</v>
      </c>
      <c r="U2894">
        <v>4</v>
      </c>
    </row>
    <row r="2895" spans="1:21">
      <c r="A2895">
        <v>2011</v>
      </c>
      <c r="B2895">
        <v>4</v>
      </c>
      <c r="C2895">
        <v>10</v>
      </c>
      <c r="D2895">
        <v>6</v>
      </c>
      <c r="E2895">
        <v>1</v>
      </c>
      <c r="F2895">
        <v>5</v>
      </c>
      <c r="G2895">
        <v>4</v>
      </c>
      <c r="O2895">
        <v>2011</v>
      </c>
      <c r="P2895">
        <v>4</v>
      </c>
      <c r="Q2895">
        <v>10</v>
      </c>
      <c r="R2895">
        <v>3</v>
      </c>
      <c r="S2895">
        <v>1</v>
      </c>
      <c r="T2895">
        <v>5</v>
      </c>
      <c r="U2895">
        <v>4</v>
      </c>
    </row>
    <row r="2896" spans="1:21">
      <c r="A2896">
        <v>2011</v>
      </c>
      <c r="B2896">
        <v>4</v>
      </c>
      <c r="C2896">
        <v>11</v>
      </c>
      <c r="D2896">
        <v>6</v>
      </c>
      <c r="E2896">
        <v>1</v>
      </c>
      <c r="F2896">
        <v>5</v>
      </c>
      <c r="G2896">
        <v>4</v>
      </c>
      <c r="O2896">
        <v>2011</v>
      </c>
      <c r="P2896">
        <v>4</v>
      </c>
      <c r="Q2896">
        <v>11</v>
      </c>
      <c r="R2896">
        <v>3</v>
      </c>
      <c r="S2896">
        <v>1</v>
      </c>
      <c r="T2896">
        <v>5</v>
      </c>
      <c r="U2896">
        <v>4</v>
      </c>
    </row>
    <row r="2897" spans="1:21">
      <c r="A2897">
        <v>2011</v>
      </c>
      <c r="B2897">
        <v>4</v>
      </c>
      <c r="C2897">
        <v>12</v>
      </c>
      <c r="D2897">
        <v>6</v>
      </c>
      <c r="E2897">
        <v>1</v>
      </c>
      <c r="F2897">
        <v>5</v>
      </c>
      <c r="G2897">
        <v>4</v>
      </c>
      <c r="O2897">
        <v>2011</v>
      </c>
      <c r="P2897">
        <v>4</v>
      </c>
      <c r="Q2897">
        <v>12</v>
      </c>
      <c r="R2897">
        <v>3</v>
      </c>
      <c r="S2897">
        <v>1</v>
      </c>
      <c r="T2897">
        <v>5</v>
      </c>
      <c r="U2897">
        <v>4</v>
      </c>
    </row>
    <row r="2898" spans="1:21">
      <c r="A2898">
        <v>2011</v>
      </c>
      <c r="B2898">
        <v>4</v>
      </c>
      <c r="C2898">
        <v>13</v>
      </c>
      <c r="D2898">
        <v>6</v>
      </c>
      <c r="E2898">
        <v>3</v>
      </c>
      <c r="F2898">
        <v>5</v>
      </c>
      <c r="G2898">
        <v>4</v>
      </c>
      <c r="O2898">
        <v>2011</v>
      </c>
      <c r="P2898">
        <v>4</v>
      </c>
      <c r="Q2898">
        <v>13</v>
      </c>
      <c r="R2898">
        <v>8</v>
      </c>
      <c r="S2898">
        <v>3</v>
      </c>
      <c r="T2898">
        <v>5</v>
      </c>
      <c r="U2898">
        <v>4</v>
      </c>
    </row>
    <row r="2899" spans="1:21">
      <c r="A2899">
        <v>2011</v>
      </c>
      <c r="B2899">
        <v>4</v>
      </c>
      <c r="C2899">
        <v>14</v>
      </c>
      <c r="D2899">
        <v>6</v>
      </c>
      <c r="E2899">
        <v>1</v>
      </c>
      <c r="F2899">
        <v>5</v>
      </c>
      <c r="G2899">
        <v>4</v>
      </c>
      <c r="O2899">
        <v>2011</v>
      </c>
      <c r="P2899">
        <v>4</v>
      </c>
      <c r="Q2899">
        <v>14</v>
      </c>
      <c r="R2899">
        <v>9</v>
      </c>
      <c r="S2899">
        <v>1</v>
      </c>
      <c r="T2899">
        <v>5</v>
      </c>
      <c r="U2899">
        <v>4</v>
      </c>
    </row>
    <row r="2900" spans="1:21">
      <c r="A2900">
        <v>2011</v>
      </c>
      <c r="B2900">
        <v>4</v>
      </c>
      <c r="C2900">
        <v>15</v>
      </c>
      <c r="D2900">
        <v>6</v>
      </c>
      <c r="E2900">
        <v>1</v>
      </c>
      <c r="F2900">
        <v>5</v>
      </c>
      <c r="G2900">
        <v>4</v>
      </c>
      <c r="O2900">
        <v>2011</v>
      </c>
      <c r="P2900">
        <v>4</v>
      </c>
      <c r="Q2900">
        <v>15</v>
      </c>
      <c r="R2900">
        <v>3</v>
      </c>
      <c r="S2900">
        <v>1</v>
      </c>
      <c r="T2900">
        <v>5</v>
      </c>
      <c r="U2900">
        <v>4</v>
      </c>
    </row>
    <row r="2901" spans="1:21">
      <c r="A2901">
        <v>2011</v>
      </c>
      <c r="B2901">
        <v>4</v>
      </c>
      <c r="C2901">
        <v>16</v>
      </c>
      <c r="D2901">
        <v>7</v>
      </c>
      <c r="E2901">
        <v>1</v>
      </c>
      <c r="F2901">
        <v>7</v>
      </c>
      <c r="G2901">
        <v>9</v>
      </c>
      <c r="O2901">
        <v>2011</v>
      </c>
      <c r="P2901">
        <v>4</v>
      </c>
      <c r="Q2901">
        <v>16</v>
      </c>
      <c r="R2901">
        <v>3</v>
      </c>
      <c r="S2901">
        <v>1</v>
      </c>
      <c r="T2901">
        <v>7</v>
      </c>
      <c r="U2901">
        <v>9</v>
      </c>
    </row>
    <row r="2902" spans="1:21">
      <c r="A2902">
        <v>2011</v>
      </c>
      <c r="B2902">
        <v>4</v>
      </c>
      <c r="C2902">
        <v>17</v>
      </c>
      <c r="D2902">
        <v>3</v>
      </c>
      <c r="E2902">
        <v>8</v>
      </c>
      <c r="F2902">
        <v>9</v>
      </c>
      <c r="G2902">
        <v>9</v>
      </c>
      <c r="O2902">
        <v>2011</v>
      </c>
      <c r="P2902">
        <v>4</v>
      </c>
      <c r="Q2902">
        <v>17</v>
      </c>
      <c r="R2902">
        <v>6</v>
      </c>
      <c r="S2902">
        <v>8</v>
      </c>
      <c r="T2902">
        <v>9</v>
      </c>
      <c r="U2902">
        <v>9</v>
      </c>
    </row>
    <row r="2903" spans="1:21">
      <c r="A2903">
        <v>2011</v>
      </c>
      <c r="B2903">
        <v>4</v>
      </c>
      <c r="C2903">
        <v>18</v>
      </c>
      <c r="D2903">
        <v>3</v>
      </c>
      <c r="E2903">
        <v>8</v>
      </c>
      <c r="F2903">
        <v>9</v>
      </c>
      <c r="G2903">
        <v>9</v>
      </c>
      <c r="O2903">
        <v>2011</v>
      </c>
      <c r="P2903">
        <v>4</v>
      </c>
      <c r="Q2903">
        <v>18</v>
      </c>
      <c r="R2903">
        <v>6</v>
      </c>
      <c r="S2903">
        <v>8</v>
      </c>
      <c r="T2903">
        <v>9</v>
      </c>
      <c r="U2903">
        <v>9</v>
      </c>
    </row>
    <row r="2904" spans="1:21">
      <c r="A2904">
        <v>2011</v>
      </c>
      <c r="B2904">
        <v>4</v>
      </c>
      <c r="C2904">
        <v>19</v>
      </c>
      <c r="D2904">
        <v>3</v>
      </c>
      <c r="E2904">
        <v>8</v>
      </c>
      <c r="F2904">
        <v>9</v>
      </c>
      <c r="G2904">
        <v>9</v>
      </c>
      <c r="O2904">
        <v>2011</v>
      </c>
      <c r="P2904">
        <v>4</v>
      </c>
      <c r="Q2904">
        <v>19</v>
      </c>
      <c r="R2904">
        <v>6</v>
      </c>
      <c r="S2904">
        <v>8</v>
      </c>
      <c r="T2904">
        <v>9</v>
      </c>
      <c r="U2904">
        <v>9</v>
      </c>
    </row>
    <row r="2905" spans="1:21">
      <c r="A2905">
        <v>2011</v>
      </c>
      <c r="B2905">
        <v>4</v>
      </c>
      <c r="C2905">
        <v>20</v>
      </c>
      <c r="D2905">
        <v>3</v>
      </c>
      <c r="E2905">
        <v>8</v>
      </c>
      <c r="F2905">
        <v>9</v>
      </c>
      <c r="G2905">
        <v>6</v>
      </c>
      <c r="O2905">
        <v>2011</v>
      </c>
      <c r="P2905">
        <v>4</v>
      </c>
      <c r="Q2905">
        <v>20</v>
      </c>
      <c r="R2905">
        <v>6</v>
      </c>
      <c r="S2905">
        <v>8</v>
      </c>
      <c r="T2905">
        <v>9</v>
      </c>
      <c r="U2905">
        <v>6</v>
      </c>
    </row>
    <row r="2906" spans="1:21">
      <c r="A2906">
        <v>2011</v>
      </c>
      <c r="B2906">
        <v>4</v>
      </c>
      <c r="C2906">
        <v>21</v>
      </c>
      <c r="D2906">
        <v>3</v>
      </c>
      <c r="E2906">
        <v>8</v>
      </c>
      <c r="F2906">
        <v>9</v>
      </c>
      <c r="G2906">
        <v>6</v>
      </c>
      <c r="O2906">
        <v>2011</v>
      </c>
      <c r="P2906">
        <v>4</v>
      </c>
      <c r="Q2906">
        <v>21</v>
      </c>
      <c r="R2906">
        <v>6</v>
      </c>
      <c r="S2906">
        <v>8</v>
      </c>
      <c r="T2906">
        <v>9</v>
      </c>
      <c r="U2906">
        <v>6</v>
      </c>
    </row>
    <row r="2907" spans="1:21">
      <c r="A2907">
        <v>2011</v>
      </c>
      <c r="B2907">
        <v>4</v>
      </c>
      <c r="C2907">
        <v>22</v>
      </c>
      <c r="D2907">
        <v>8</v>
      </c>
      <c r="E2907">
        <v>6</v>
      </c>
      <c r="F2907">
        <v>9</v>
      </c>
      <c r="G2907">
        <v>6</v>
      </c>
      <c r="O2907">
        <v>2011</v>
      </c>
      <c r="P2907">
        <v>4</v>
      </c>
      <c r="Q2907">
        <v>22</v>
      </c>
      <c r="R2907">
        <v>6</v>
      </c>
      <c r="S2907">
        <v>6</v>
      </c>
      <c r="T2907">
        <v>9</v>
      </c>
      <c r="U2907">
        <v>6</v>
      </c>
    </row>
    <row r="2908" spans="1:21">
      <c r="A2908">
        <v>2011</v>
      </c>
      <c r="B2908">
        <v>4</v>
      </c>
      <c r="C2908">
        <v>23</v>
      </c>
      <c r="D2908">
        <v>8</v>
      </c>
      <c r="E2908">
        <v>6</v>
      </c>
      <c r="F2908">
        <v>9</v>
      </c>
      <c r="G2908">
        <v>6</v>
      </c>
      <c r="O2908">
        <v>2011</v>
      </c>
      <c r="P2908">
        <v>4</v>
      </c>
      <c r="Q2908">
        <v>23</v>
      </c>
      <c r="R2908">
        <v>7</v>
      </c>
      <c r="S2908">
        <v>6</v>
      </c>
      <c r="T2908">
        <v>9</v>
      </c>
      <c r="U2908">
        <v>6</v>
      </c>
    </row>
    <row r="2909" spans="1:21">
      <c r="A2909">
        <v>2011</v>
      </c>
      <c r="B2909">
        <v>4</v>
      </c>
      <c r="C2909">
        <v>24</v>
      </c>
      <c r="D2909">
        <v>6</v>
      </c>
      <c r="E2909">
        <v>5</v>
      </c>
      <c r="F2909">
        <v>9</v>
      </c>
      <c r="G2909">
        <v>6</v>
      </c>
      <c r="O2909">
        <v>2011</v>
      </c>
      <c r="P2909">
        <v>4</v>
      </c>
      <c r="Q2909">
        <v>24</v>
      </c>
      <c r="R2909">
        <v>3</v>
      </c>
      <c r="S2909">
        <v>5</v>
      </c>
      <c r="T2909">
        <v>9</v>
      </c>
      <c r="U2909">
        <v>6</v>
      </c>
    </row>
    <row r="2910" spans="1:21">
      <c r="A2910">
        <v>2011</v>
      </c>
      <c r="B2910">
        <v>4</v>
      </c>
      <c r="C2910">
        <v>25</v>
      </c>
      <c r="D2910">
        <v>7</v>
      </c>
      <c r="E2910">
        <v>5</v>
      </c>
      <c r="F2910">
        <v>9</v>
      </c>
      <c r="G2910">
        <v>6</v>
      </c>
      <c r="O2910">
        <v>2011</v>
      </c>
      <c r="P2910">
        <v>4</v>
      </c>
      <c r="Q2910">
        <v>25</v>
      </c>
      <c r="R2910">
        <v>3</v>
      </c>
      <c r="S2910">
        <v>5</v>
      </c>
      <c r="T2910">
        <v>9</v>
      </c>
      <c r="U2910">
        <v>6</v>
      </c>
    </row>
    <row r="2911" spans="1:21">
      <c r="A2911">
        <v>2011</v>
      </c>
      <c r="B2911">
        <v>4</v>
      </c>
      <c r="C2911">
        <v>26</v>
      </c>
      <c r="D2911">
        <v>1</v>
      </c>
      <c r="E2911">
        <v>6</v>
      </c>
      <c r="F2911">
        <v>9</v>
      </c>
      <c r="G2911">
        <v>6</v>
      </c>
      <c r="O2911">
        <v>2011</v>
      </c>
      <c r="P2911">
        <v>4</v>
      </c>
      <c r="Q2911">
        <v>26</v>
      </c>
      <c r="R2911">
        <v>3</v>
      </c>
      <c r="S2911">
        <v>6</v>
      </c>
      <c r="T2911">
        <v>9</v>
      </c>
      <c r="U2911">
        <v>6</v>
      </c>
    </row>
    <row r="2912" spans="1:21">
      <c r="A2912">
        <v>2011</v>
      </c>
      <c r="B2912">
        <v>4</v>
      </c>
      <c r="C2912">
        <v>27</v>
      </c>
      <c r="D2912">
        <v>5</v>
      </c>
      <c r="E2912">
        <v>5</v>
      </c>
      <c r="F2912">
        <v>4</v>
      </c>
      <c r="G2912">
        <v>6</v>
      </c>
      <c r="O2912">
        <v>2011</v>
      </c>
      <c r="P2912">
        <v>4</v>
      </c>
      <c r="Q2912">
        <v>27</v>
      </c>
      <c r="R2912">
        <v>3</v>
      </c>
      <c r="S2912">
        <v>5</v>
      </c>
      <c r="T2912">
        <v>4</v>
      </c>
      <c r="U2912">
        <v>6</v>
      </c>
    </row>
    <row r="2913" spans="1:21">
      <c r="A2913">
        <v>2011</v>
      </c>
      <c r="B2913">
        <v>4</v>
      </c>
      <c r="C2913">
        <v>28</v>
      </c>
      <c r="D2913">
        <v>5</v>
      </c>
      <c r="E2913">
        <v>5</v>
      </c>
      <c r="F2913">
        <v>4</v>
      </c>
      <c r="G2913">
        <v>6</v>
      </c>
      <c r="O2913">
        <v>2011</v>
      </c>
      <c r="P2913">
        <v>4</v>
      </c>
      <c r="Q2913">
        <v>28</v>
      </c>
      <c r="R2913">
        <v>3</v>
      </c>
      <c r="S2913">
        <v>5</v>
      </c>
      <c r="T2913">
        <v>4</v>
      </c>
      <c r="U2913">
        <v>6</v>
      </c>
    </row>
    <row r="2914" spans="1:21">
      <c r="A2914">
        <v>2011</v>
      </c>
      <c r="B2914">
        <v>4</v>
      </c>
      <c r="C2914">
        <v>29</v>
      </c>
      <c r="D2914">
        <v>5</v>
      </c>
      <c r="E2914">
        <v>5</v>
      </c>
      <c r="F2914">
        <v>4</v>
      </c>
      <c r="G2914">
        <v>3</v>
      </c>
      <c r="O2914">
        <v>2011</v>
      </c>
      <c r="P2914">
        <v>4</v>
      </c>
      <c r="Q2914">
        <v>29</v>
      </c>
      <c r="R2914">
        <v>8</v>
      </c>
      <c r="S2914">
        <v>5</v>
      </c>
      <c r="T2914">
        <v>4</v>
      </c>
      <c r="U2914">
        <v>3</v>
      </c>
    </row>
    <row r="2915" spans="1:21">
      <c r="A2915">
        <v>2011</v>
      </c>
      <c r="B2915">
        <v>4</v>
      </c>
      <c r="C2915">
        <v>30</v>
      </c>
      <c r="D2915">
        <v>2</v>
      </c>
      <c r="E2915">
        <v>5</v>
      </c>
      <c r="F2915">
        <v>4</v>
      </c>
      <c r="G2915">
        <v>2</v>
      </c>
      <c r="O2915">
        <v>2011</v>
      </c>
      <c r="P2915">
        <v>4</v>
      </c>
      <c r="Q2915">
        <v>30</v>
      </c>
      <c r="R2915">
        <v>8</v>
      </c>
      <c r="S2915">
        <v>5</v>
      </c>
      <c r="T2915">
        <v>4</v>
      </c>
      <c r="U2915">
        <v>2</v>
      </c>
    </row>
    <row r="2916" spans="1:21">
      <c r="A2916">
        <v>2011</v>
      </c>
      <c r="B2916">
        <v>5</v>
      </c>
      <c r="C2916">
        <v>1</v>
      </c>
      <c r="D2916">
        <v>7</v>
      </c>
      <c r="E2916">
        <v>5</v>
      </c>
      <c r="F2916">
        <v>4</v>
      </c>
      <c r="G2916">
        <v>6</v>
      </c>
      <c r="O2916">
        <v>2011</v>
      </c>
      <c r="P2916">
        <v>5</v>
      </c>
      <c r="Q2916">
        <v>1</v>
      </c>
      <c r="R2916">
        <v>6</v>
      </c>
      <c r="S2916">
        <v>5</v>
      </c>
      <c r="T2916">
        <v>4</v>
      </c>
      <c r="U2916">
        <v>6</v>
      </c>
    </row>
    <row r="2917" spans="1:21">
      <c r="A2917">
        <v>2011</v>
      </c>
      <c r="B2917">
        <v>5</v>
      </c>
      <c r="C2917">
        <v>2</v>
      </c>
      <c r="D2917">
        <v>5</v>
      </c>
      <c r="E2917">
        <v>6</v>
      </c>
      <c r="F2917">
        <v>4</v>
      </c>
      <c r="G2917">
        <v>2</v>
      </c>
      <c r="O2917">
        <v>2011</v>
      </c>
      <c r="P2917">
        <v>5</v>
      </c>
      <c r="Q2917">
        <v>2</v>
      </c>
      <c r="R2917">
        <v>7</v>
      </c>
      <c r="S2917">
        <v>6</v>
      </c>
      <c r="T2917">
        <v>4</v>
      </c>
      <c r="U2917">
        <v>2</v>
      </c>
    </row>
    <row r="2918" spans="1:21">
      <c r="A2918">
        <v>2011</v>
      </c>
      <c r="B2918">
        <v>5</v>
      </c>
      <c r="C2918">
        <v>3</v>
      </c>
      <c r="D2918">
        <v>4</v>
      </c>
      <c r="E2918">
        <v>6</v>
      </c>
      <c r="F2918">
        <v>4</v>
      </c>
      <c r="G2918">
        <v>2</v>
      </c>
      <c r="O2918">
        <v>2011</v>
      </c>
      <c r="P2918">
        <v>5</v>
      </c>
      <c r="Q2918">
        <v>3</v>
      </c>
      <c r="R2918">
        <v>1</v>
      </c>
      <c r="S2918">
        <v>6</v>
      </c>
      <c r="T2918">
        <v>4</v>
      </c>
      <c r="U2918">
        <v>2</v>
      </c>
    </row>
    <row r="2919" spans="1:21">
      <c r="A2919">
        <v>2011</v>
      </c>
      <c r="B2919">
        <v>5</v>
      </c>
      <c r="C2919">
        <v>4</v>
      </c>
      <c r="D2919">
        <v>10</v>
      </c>
      <c r="E2919">
        <v>6</v>
      </c>
      <c r="F2919">
        <v>4</v>
      </c>
      <c r="G2919">
        <v>2</v>
      </c>
      <c r="O2919">
        <v>2011</v>
      </c>
      <c r="P2919">
        <v>5</v>
      </c>
      <c r="Q2919">
        <v>4</v>
      </c>
      <c r="R2919">
        <v>5</v>
      </c>
      <c r="S2919">
        <v>6</v>
      </c>
      <c r="T2919">
        <v>4</v>
      </c>
      <c r="U2919">
        <v>2</v>
      </c>
    </row>
    <row r="2920" spans="1:21">
      <c r="A2920">
        <v>2011</v>
      </c>
      <c r="B2920">
        <v>5</v>
      </c>
      <c r="C2920">
        <v>5</v>
      </c>
      <c r="D2920">
        <v>10</v>
      </c>
      <c r="E2920">
        <v>6</v>
      </c>
      <c r="F2920">
        <v>4</v>
      </c>
      <c r="G2920">
        <v>2</v>
      </c>
      <c r="O2920">
        <v>2011</v>
      </c>
      <c r="P2920">
        <v>5</v>
      </c>
      <c r="Q2920">
        <v>5</v>
      </c>
      <c r="R2920">
        <v>5</v>
      </c>
      <c r="S2920">
        <v>6</v>
      </c>
      <c r="T2920">
        <v>4</v>
      </c>
      <c r="U2920">
        <v>2</v>
      </c>
    </row>
    <row r="2921" spans="1:21">
      <c r="A2921">
        <v>2011</v>
      </c>
      <c r="B2921">
        <v>5</v>
      </c>
      <c r="C2921">
        <v>6</v>
      </c>
      <c r="D2921">
        <v>10</v>
      </c>
      <c r="E2921">
        <v>6</v>
      </c>
      <c r="F2921">
        <v>4</v>
      </c>
      <c r="G2921">
        <v>2</v>
      </c>
      <c r="O2921">
        <v>2011</v>
      </c>
      <c r="P2921">
        <v>5</v>
      </c>
      <c r="Q2921">
        <v>6</v>
      </c>
      <c r="R2921">
        <v>5</v>
      </c>
      <c r="S2921">
        <v>6</v>
      </c>
      <c r="T2921">
        <v>4</v>
      </c>
      <c r="U2921">
        <v>2</v>
      </c>
    </row>
    <row r="2922" spans="1:21">
      <c r="A2922">
        <v>2011</v>
      </c>
      <c r="B2922">
        <v>5</v>
      </c>
      <c r="C2922">
        <v>7</v>
      </c>
      <c r="D2922">
        <v>2</v>
      </c>
      <c r="E2922">
        <v>5</v>
      </c>
      <c r="F2922">
        <v>4</v>
      </c>
      <c r="G2922">
        <v>2</v>
      </c>
      <c r="O2922">
        <v>2011</v>
      </c>
      <c r="P2922">
        <v>5</v>
      </c>
      <c r="Q2922">
        <v>7</v>
      </c>
      <c r="R2922">
        <v>2</v>
      </c>
      <c r="S2922">
        <v>5</v>
      </c>
      <c r="T2922">
        <v>4</v>
      </c>
      <c r="U2922">
        <v>2</v>
      </c>
    </row>
    <row r="2923" spans="1:21">
      <c r="A2923">
        <v>2011</v>
      </c>
      <c r="B2923">
        <v>5</v>
      </c>
      <c r="C2923">
        <v>8</v>
      </c>
      <c r="D2923">
        <v>7</v>
      </c>
      <c r="E2923">
        <v>5</v>
      </c>
      <c r="F2923">
        <v>4</v>
      </c>
      <c r="G2923">
        <v>2</v>
      </c>
      <c r="O2923">
        <v>2011</v>
      </c>
      <c r="P2923">
        <v>5</v>
      </c>
      <c r="Q2923">
        <v>8</v>
      </c>
      <c r="R2923">
        <v>7</v>
      </c>
      <c r="S2923">
        <v>5</v>
      </c>
      <c r="T2923">
        <v>4</v>
      </c>
      <c r="U2923">
        <v>2</v>
      </c>
    </row>
    <row r="2924" spans="1:21">
      <c r="A2924">
        <v>2011</v>
      </c>
      <c r="B2924">
        <v>5</v>
      </c>
      <c r="C2924">
        <v>9</v>
      </c>
      <c r="D2924">
        <v>2</v>
      </c>
      <c r="E2924">
        <v>5</v>
      </c>
      <c r="F2924">
        <v>4</v>
      </c>
      <c r="G2924">
        <v>2</v>
      </c>
      <c r="O2924">
        <v>2011</v>
      </c>
      <c r="P2924">
        <v>5</v>
      </c>
      <c r="Q2924">
        <v>9</v>
      </c>
      <c r="R2924">
        <v>5</v>
      </c>
      <c r="S2924">
        <v>5</v>
      </c>
      <c r="T2924">
        <v>4</v>
      </c>
      <c r="U2924">
        <v>2</v>
      </c>
    </row>
    <row r="2925" spans="1:21">
      <c r="A2925">
        <v>2011</v>
      </c>
      <c r="B2925">
        <v>5</v>
      </c>
      <c r="C2925">
        <v>10</v>
      </c>
      <c r="D2925">
        <v>2</v>
      </c>
      <c r="E2925">
        <v>5</v>
      </c>
      <c r="F2925">
        <v>4</v>
      </c>
      <c r="G2925">
        <v>2</v>
      </c>
      <c r="O2925">
        <v>2011</v>
      </c>
      <c r="P2925">
        <v>5</v>
      </c>
      <c r="Q2925">
        <v>10</v>
      </c>
      <c r="R2925">
        <v>4</v>
      </c>
      <c r="S2925">
        <v>5</v>
      </c>
      <c r="T2925">
        <v>4</v>
      </c>
      <c r="U2925">
        <v>2</v>
      </c>
    </row>
    <row r="2926" spans="1:21">
      <c r="A2926">
        <v>2011</v>
      </c>
      <c r="B2926">
        <v>5</v>
      </c>
      <c r="C2926">
        <v>11</v>
      </c>
      <c r="D2926">
        <v>2</v>
      </c>
      <c r="E2926">
        <v>5</v>
      </c>
      <c r="F2926">
        <v>4</v>
      </c>
      <c r="G2926">
        <v>2</v>
      </c>
      <c r="O2926">
        <v>2011</v>
      </c>
      <c r="P2926">
        <v>5</v>
      </c>
      <c r="Q2926">
        <v>11</v>
      </c>
      <c r="R2926">
        <v>10</v>
      </c>
      <c r="S2926">
        <v>5</v>
      </c>
      <c r="T2926">
        <v>4</v>
      </c>
      <c r="U2926">
        <v>2</v>
      </c>
    </row>
    <row r="2927" spans="1:21">
      <c r="A2927">
        <v>2011</v>
      </c>
      <c r="B2927">
        <v>5</v>
      </c>
      <c r="C2927">
        <v>12</v>
      </c>
      <c r="D2927">
        <v>2</v>
      </c>
      <c r="E2927">
        <v>5</v>
      </c>
      <c r="F2927">
        <v>4</v>
      </c>
      <c r="G2927">
        <v>2</v>
      </c>
      <c r="O2927">
        <v>2011</v>
      </c>
      <c r="P2927">
        <v>5</v>
      </c>
      <c r="Q2927">
        <v>12</v>
      </c>
      <c r="R2927">
        <v>10</v>
      </c>
      <c r="S2927">
        <v>5</v>
      </c>
      <c r="T2927">
        <v>4</v>
      </c>
      <c r="U2927">
        <v>2</v>
      </c>
    </row>
    <row r="2928" spans="1:21">
      <c r="A2928">
        <v>2011</v>
      </c>
      <c r="B2928">
        <v>5</v>
      </c>
      <c r="C2928">
        <v>13</v>
      </c>
      <c r="D2928">
        <v>2</v>
      </c>
      <c r="E2928">
        <v>5</v>
      </c>
      <c r="F2928">
        <v>4</v>
      </c>
      <c r="G2928">
        <v>2</v>
      </c>
      <c r="O2928">
        <v>2011</v>
      </c>
      <c r="P2928">
        <v>5</v>
      </c>
      <c r="Q2928">
        <v>13</v>
      </c>
      <c r="R2928">
        <v>10</v>
      </c>
      <c r="S2928">
        <v>5</v>
      </c>
      <c r="T2928">
        <v>4</v>
      </c>
      <c r="U2928">
        <v>2</v>
      </c>
    </row>
    <row r="2929" spans="1:21">
      <c r="A2929">
        <v>2011</v>
      </c>
      <c r="B2929">
        <v>5</v>
      </c>
      <c r="C2929">
        <v>14</v>
      </c>
      <c r="D2929">
        <v>2</v>
      </c>
      <c r="E2929">
        <v>9</v>
      </c>
      <c r="F2929">
        <v>4</v>
      </c>
      <c r="G2929">
        <v>2</v>
      </c>
      <c r="O2929">
        <v>2011</v>
      </c>
      <c r="P2929">
        <v>5</v>
      </c>
      <c r="Q2929">
        <v>14</v>
      </c>
      <c r="R2929">
        <v>2</v>
      </c>
      <c r="S2929">
        <v>9</v>
      </c>
      <c r="T2929">
        <v>4</v>
      </c>
      <c r="U2929">
        <v>2</v>
      </c>
    </row>
    <row r="2930" spans="1:21">
      <c r="A2930">
        <v>2011</v>
      </c>
      <c r="B2930">
        <v>5</v>
      </c>
      <c r="C2930">
        <v>15</v>
      </c>
      <c r="D2930">
        <v>2</v>
      </c>
      <c r="E2930">
        <v>5</v>
      </c>
      <c r="F2930">
        <v>4</v>
      </c>
      <c r="G2930">
        <v>2</v>
      </c>
      <c r="O2930">
        <v>2011</v>
      </c>
      <c r="P2930">
        <v>5</v>
      </c>
      <c r="Q2930">
        <v>15</v>
      </c>
      <c r="R2930">
        <v>7</v>
      </c>
      <c r="S2930">
        <v>5</v>
      </c>
      <c r="T2930">
        <v>4</v>
      </c>
      <c r="U2930">
        <v>2</v>
      </c>
    </row>
    <row r="2931" spans="1:21">
      <c r="A2931">
        <v>2011</v>
      </c>
      <c r="B2931">
        <v>5</v>
      </c>
      <c r="C2931">
        <v>16</v>
      </c>
      <c r="D2931">
        <v>2</v>
      </c>
      <c r="E2931">
        <v>5</v>
      </c>
      <c r="F2931">
        <v>4</v>
      </c>
      <c r="G2931">
        <v>1</v>
      </c>
      <c r="O2931">
        <v>2011</v>
      </c>
      <c r="P2931">
        <v>5</v>
      </c>
      <c r="Q2931">
        <v>16</v>
      </c>
      <c r="R2931">
        <v>2</v>
      </c>
      <c r="S2931">
        <v>5</v>
      </c>
      <c r="T2931">
        <v>4</v>
      </c>
      <c r="U2931">
        <v>1</v>
      </c>
    </row>
    <row r="2932" spans="1:21">
      <c r="A2932">
        <v>2011</v>
      </c>
      <c r="B2932">
        <v>5</v>
      </c>
      <c r="C2932">
        <v>17</v>
      </c>
      <c r="D2932">
        <v>2</v>
      </c>
      <c r="E2932">
        <v>5</v>
      </c>
      <c r="F2932">
        <v>4</v>
      </c>
      <c r="G2932">
        <v>1</v>
      </c>
      <c r="O2932">
        <v>2011</v>
      </c>
      <c r="P2932">
        <v>5</v>
      </c>
      <c r="Q2932">
        <v>17</v>
      </c>
      <c r="R2932">
        <v>2</v>
      </c>
      <c r="S2932">
        <v>5</v>
      </c>
      <c r="T2932">
        <v>4</v>
      </c>
      <c r="U2932">
        <v>1</v>
      </c>
    </row>
    <row r="2933" spans="1:21">
      <c r="A2933">
        <v>2011</v>
      </c>
      <c r="B2933">
        <v>5</v>
      </c>
      <c r="C2933">
        <v>18</v>
      </c>
      <c r="D2933">
        <v>1</v>
      </c>
      <c r="E2933">
        <v>5</v>
      </c>
      <c r="F2933">
        <v>4</v>
      </c>
      <c r="G2933">
        <v>1</v>
      </c>
      <c r="O2933">
        <v>2011</v>
      </c>
      <c r="P2933">
        <v>5</v>
      </c>
      <c r="Q2933">
        <v>18</v>
      </c>
      <c r="R2933">
        <v>2</v>
      </c>
      <c r="S2933">
        <v>5</v>
      </c>
      <c r="T2933">
        <v>4</v>
      </c>
      <c r="U2933">
        <v>1</v>
      </c>
    </row>
    <row r="2934" spans="1:21">
      <c r="A2934">
        <v>2011</v>
      </c>
      <c r="B2934">
        <v>5</v>
      </c>
      <c r="C2934">
        <v>19</v>
      </c>
      <c r="D2934">
        <v>1</v>
      </c>
      <c r="E2934">
        <v>5</v>
      </c>
      <c r="F2934">
        <v>4</v>
      </c>
      <c r="G2934">
        <v>1</v>
      </c>
      <c r="O2934">
        <v>2011</v>
      </c>
      <c r="P2934">
        <v>5</v>
      </c>
      <c r="Q2934">
        <v>19</v>
      </c>
      <c r="R2934">
        <v>2</v>
      </c>
      <c r="S2934">
        <v>5</v>
      </c>
      <c r="T2934">
        <v>4</v>
      </c>
      <c r="U2934">
        <v>1</v>
      </c>
    </row>
    <row r="2935" spans="1:21">
      <c r="A2935">
        <v>2011</v>
      </c>
      <c r="B2935">
        <v>5</v>
      </c>
      <c r="C2935">
        <v>20</v>
      </c>
      <c r="D2935">
        <v>5</v>
      </c>
      <c r="E2935">
        <v>5</v>
      </c>
      <c r="F2935">
        <v>4</v>
      </c>
      <c r="G2935">
        <v>1</v>
      </c>
      <c r="O2935">
        <v>2011</v>
      </c>
      <c r="P2935">
        <v>5</v>
      </c>
      <c r="Q2935">
        <v>20</v>
      </c>
      <c r="R2935">
        <v>2</v>
      </c>
      <c r="S2935">
        <v>5</v>
      </c>
      <c r="T2935">
        <v>4</v>
      </c>
      <c r="U2935">
        <v>1</v>
      </c>
    </row>
    <row r="2936" spans="1:21">
      <c r="A2936">
        <v>2011</v>
      </c>
      <c r="B2936">
        <v>5</v>
      </c>
      <c r="C2936">
        <v>21</v>
      </c>
      <c r="D2936">
        <v>5</v>
      </c>
      <c r="E2936">
        <v>5</v>
      </c>
      <c r="F2936">
        <v>8</v>
      </c>
      <c r="G2936">
        <v>1</v>
      </c>
      <c r="O2936">
        <v>2011</v>
      </c>
      <c r="P2936">
        <v>5</v>
      </c>
      <c r="Q2936">
        <v>21</v>
      </c>
      <c r="R2936">
        <v>2</v>
      </c>
      <c r="S2936">
        <v>5</v>
      </c>
      <c r="T2936">
        <v>8</v>
      </c>
      <c r="U2936">
        <v>1</v>
      </c>
    </row>
    <row r="2937" spans="1:21">
      <c r="A2937">
        <v>2011</v>
      </c>
      <c r="B2937">
        <v>5</v>
      </c>
      <c r="C2937">
        <v>22</v>
      </c>
      <c r="D2937">
        <v>5</v>
      </c>
      <c r="E2937">
        <v>5</v>
      </c>
      <c r="F2937">
        <v>4</v>
      </c>
      <c r="G2937">
        <v>1</v>
      </c>
      <c r="O2937">
        <v>2011</v>
      </c>
      <c r="P2937">
        <v>5</v>
      </c>
      <c r="Q2937">
        <v>22</v>
      </c>
      <c r="R2937">
        <v>2</v>
      </c>
      <c r="S2937">
        <v>5</v>
      </c>
      <c r="T2937">
        <v>4</v>
      </c>
      <c r="U2937">
        <v>1</v>
      </c>
    </row>
    <row r="2938" spans="1:21">
      <c r="A2938">
        <v>2011</v>
      </c>
      <c r="B2938">
        <v>5</v>
      </c>
      <c r="C2938">
        <v>23</v>
      </c>
      <c r="D2938">
        <v>2</v>
      </c>
      <c r="E2938">
        <v>5</v>
      </c>
      <c r="F2938">
        <v>4</v>
      </c>
      <c r="G2938">
        <v>1</v>
      </c>
      <c r="O2938">
        <v>2011</v>
      </c>
      <c r="P2938">
        <v>5</v>
      </c>
      <c r="Q2938">
        <v>23</v>
      </c>
      <c r="R2938">
        <v>2</v>
      </c>
      <c r="S2938">
        <v>5</v>
      </c>
      <c r="T2938">
        <v>4</v>
      </c>
      <c r="U2938">
        <v>1</v>
      </c>
    </row>
    <row r="2939" spans="1:21">
      <c r="A2939">
        <v>2011</v>
      </c>
      <c r="B2939">
        <v>5</v>
      </c>
      <c r="C2939">
        <v>24</v>
      </c>
      <c r="D2939">
        <v>2</v>
      </c>
      <c r="E2939">
        <v>5</v>
      </c>
      <c r="F2939">
        <v>4</v>
      </c>
      <c r="G2939">
        <v>1</v>
      </c>
      <c r="O2939">
        <v>2011</v>
      </c>
      <c r="P2939">
        <v>5</v>
      </c>
      <c r="Q2939">
        <v>24</v>
      </c>
      <c r="R2939">
        <v>2</v>
      </c>
      <c r="S2939">
        <v>5</v>
      </c>
      <c r="T2939">
        <v>4</v>
      </c>
      <c r="U2939">
        <v>1</v>
      </c>
    </row>
    <row r="2940" spans="1:21">
      <c r="A2940">
        <v>2011</v>
      </c>
      <c r="B2940">
        <v>5</v>
      </c>
      <c r="C2940">
        <v>25</v>
      </c>
      <c r="D2940">
        <v>2</v>
      </c>
      <c r="E2940">
        <v>5</v>
      </c>
      <c r="F2940">
        <v>8</v>
      </c>
      <c r="G2940">
        <v>1</v>
      </c>
      <c r="O2940">
        <v>2011</v>
      </c>
      <c r="P2940">
        <v>5</v>
      </c>
      <c r="Q2940">
        <v>25</v>
      </c>
      <c r="R2940">
        <v>1</v>
      </c>
      <c r="S2940">
        <v>5</v>
      </c>
      <c r="T2940">
        <v>8</v>
      </c>
      <c r="U2940">
        <v>1</v>
      </c>
    </row>
    <row r="2941" spans="1:21">
      <c r="A2941">
        <v>2011</v>
      </c>
      <c r="B2941">
        <v>5</v>
      </c>
      <c r="C2941">
        <v>26</v>
      </c>
      <c r="D2941">
        <v>2</v>
      </c>
      <c r="E2941">
        <v>9</v>
      </c>
      <c r="F2941">
        <v>8</v>
      </c>
      <c r="G2941">
        <v>1</v>
      </c>
      <c r="O2941">
        <v>2011</v>
      </c>
      <c r="P2941">
        <v>5</v>
      </c>
      <c r="Q2941">
        <v>26</v>
      </c>
      <c r="R2941">
        <v>1</v>
      </c>
      <c r="S2941">
        <v>9</v>
      </c>
      <c r="T2941">
        <v>8</v>
      </c>
      <c r="U2941">
        <v>1</v>
      </c>
    </row>
    <row r="2942" spans="1:21">
      <c r="A2942">
        <v>2011</v>
      </c>
      <c r="B2942">
        <v>5</v>
      </c>
      <c r="C2942">
        <v>27</v>
      </c>
      <c r="D2942">
        <v>2</v>
      </c>
      <c r="E2942">
        <v>9</v>
      </c>
      <c r="F2942">
        <v>8</v>
      </c>
      <c r="G2942">
        <v>1</v>
      </c>
      <c r="O2942">
        <v>2011</v>
      </c>
      <c r="P2942">
        <v>5</v>
      </c>
      <c r="Q2942">
        <v>27</v>
      </c>
      <c r="R2942">
        <v>5</v>
      </c>
      <c r="S2942">
        <v>9</v>
      </c>
      <c r="T2942">
        <v>8</v>
      </c>
      <c r="U2942">
        <v>1</v>
      </c>
    </row>
    <row r="2943" spans="1:21">
      <c r="A2943">
        <v>2011</v>
      </c>
      <c r="B2943">
        <v>5</v>
      </c>
      <c r="C2943">
        <v>28</v>
      </c>
      <c r="D2943">
        <v>2</v>
      </c>
      <c r="E2943">
        <v>9</v>
      </c>
      <c r="F2943">
        <v>8</v>
      </c>
      <c r="G2943">
        <v>1</v>
      </c>
      <c r="O2943">
        <v>2011</v>
      </c>
      <c r="P2943">
        <v>5</v>
      </c>
      <c r="Q2943">
        <v>28</v>
      </c>
      <c r="R2943">
        <v>5</v>
      </c>
      <c r="S2943">
        <v>9</v>
      </c>
      <c r="T2943">
        <v>8</v>
      </c>
      <c r="U2943">
        <v>1</v>
      </c>
    </row>
    <row r="2944" spans="1:21">
      <c r="A2944">
        <v>2011</v>
      </c>
      <c r="B2944">
        <v>5</v>
      </c>
      <c r="C2944">
        <v>29</v>
      </c>
      <c r="D2944">
        <v>2</v>
      </c>
      <c r="E2944">
        <v>9</v>
      </c>
      <c r="F2944">
        <v>8</v>
      </c>
      <c r="G2944">
        <v>1</v>
      </c>
      <c r="O2944">
        <v>2011</v>
      </c>
      <c r="P2944">
        <v>5</v>
      </c>
      <c r="Q2944">
        <v>29</v>
      </c>
      <c r="R2944">
        <v>5</v>
      </c>
      <c r="S2944">
        <v>9</v>
      </c>
      <c r="T2944">
        <v>8</v>
      </c>
      <c r="U2944">
        <v>1</v>
      </c>
    </row>
    <row r="2945" spans="1:21">
      <c r="A2945">
        <v>2011</v>
      </c>
      <c r="B2945">
        <v>5</v>
      </c>
      <c r="C2945">
        <v>30</v>
      </c>
      <c r="D2945">
        <v>2</v>
      </c>
      <c r="E2945">
        <v>9</v>
      </c>
      <c r="F2945">
        <v>8</v>
      </c>
      <c r="G2945">
        <v>1</v>
      </c>
      <c r="O2945">
        <v>2011</v>
      </c>
      <c r="P2945">
        <v>5</v>
      </c>
      <c r="Q2945">
        <v>30</v>
      </c>
      <c r="R2945">
        <v>2</v>
      </c>
      <c r="S2945">
        <v>9</v>
      </c>
      <c r="T2945">
        <v>8</v>
      </c>
      <c r="U2945">
        <v>1</v>
      </c>
    </row>
    <row r="2946" spans="1:21">
      <c r="A2946">
        <v>2011</v>
      </c>
      <c r="B2946">
        <v>5</v>
      </c>
      <c r="C2946">
        <v>31</v>
      </c>
      <c r="D2946">
        <v>2</v>
      </c>
      <c r="E2946">
        <v>9</v>
      </c>
      <c r="F2946">
        <v>8</v>
      </c>
      <c r="G2946">
        <v>1</v>
      </c>
      <c r="O2946">
        <v>2011</v>
      </c>
      <c r="P2946">
        <v>5</v>
      </c>
      <c r="Q2946">
        <v>31</v>
      </c>
      <c r="R2946">
        <v>2</v>
      </c>
      <c r="S2946">
        <v>9</v>
      </c>
      <c r="T2946">
        <v>8</v>
      </c>
      <c r="U2946">
        <v>1</v>
      </c>
    </row>
    <row r="2947" spans="1:21">
      <c r="A2947">
        <v>2012</v>
      </c>
      <c r="B2947">
        <v>3</v>
      </c>
      <c r="C2947">
        <v>1</v>
      </c>
      <c r="D2947">
        <v>9</v>
      </c>
      <c r="E2947">
        <v>4</v>
      </c>
      <c r="F2947">
        <v>6</v>
      </c>
      <c r="G2947">
        <v>8</v>
      </c>
      <c r="O2947">
        <v>2012</v>
      </c>
      <c r="P2947">
        <v>3</v>
      </c>
      <c r="Q2947">
        <v>1</v>
      </c>
      <c r="S2947">
        <v>4</v>
      </c>
      <c r="T2947">
        <v>6</v>
      </c>
      <c r="U2947">
        <v>8</v>
      </c>
    </row>
    <row r="2948" spans="1:21">
      <c r="A2948">
        <v>2012</v>
      </c>
      <c r="B2948">
        <v>3</v>
      </c>
      <c r="C2948">
        <v>2</v>
      </c>
      <c r="D2948">
        <v>6</v>
      </c>
      <c r="E2948">
        <v>7</v>
      </c>
      <c r="F2948">
        <v>6</v>
      </c>
      <c r="G2948">
        <v>8</v>
      </c>
      <c r="O2948">
        <v>2012</v>
      </c>
      <c r="P2948">
        <v>3</v>
      </c>
      <c r="Q2948">
        <v>2</v>
      </c>
      <c r="S2948">
        <v>7</v>
      </c>
      <c r="T2948">
        <v>6</v>
      </c>
      <c r="U2948">
        <v>8</v>
      </c>
    </row>
    <row r="2949" spans="1:21">
      <c r="A2949">
        <v>2012</v>
      </c>
      <c r="B2949">
        <v>3</v>
      </c>
      <c r="C2949">
        <v>3</v>
      </c>
      <c r="D2949">
        <v>6</v>
      </c>
      <c r="E2949">
        <v>7</v>
      </c>
      <c r="F2949">
        <v>6</v>
      </c>
      <c r="G2949">
        <v>8</v>
      </c>
      <c r="O2949">
        <v>2012</v>
      </c>
      <c r="P2949">
        <v>3</v>
      </c>
      <c r="Q2949">
        <v>3</v>
      </c>
      <c r="S2949">
        <v>7</v>
      </c>
      <c r="T2949">
        <v>6</v>
      </c>
      <c r="U2949">
        <v>8</v>
      </c>
    </row>
    <row r="2950" spans="1:21">
      <c r="A2950">
        <v>2012</v>
      </c>
      <c r="B2950">
        <v>3</v>
      </c>
      <c r="C2950">
        <v>4</v>
      </c>
      <c r="D2950">
        <v>9</v>
      </c>
      <c r="E2950">
        <v>7</v>
      </c>
      <c r="F2950">
        <v>6</v>
      </c>
      <c r="G2950">
        <v>8</v>
      </c>
      <c r="O2950">
        <v>2012</v>
      </c>
      <c r="P2950">
        <v>3</v>
      </c>
      <c r="Q2950">
        <v>4</v>
      </c>
      <c r="S2950">
        <v>7</v>
      </c>
      <c r="T2950">
        <v>6</v>
      </c>
      <c r="U2950">
        <v>8</v>
      </c>
    </row>
    <row r="2951" spans="1:21">
      <c r="A2951">
        <v>2012</v>
      </c>
      <c r="B2951">
        <v>3</v>
      </c>
      <c r="C2951">
        <v>5</v>
      </c>
      <c r="D2951">
        <v>9</v>
      </c>
      <c r="E2951">
        <v>4</v>
      </c>
      <c r="F2951">
        <v>6</v>
      </c>
      <c r="G2951">
        <v>8</v>
      </c>
      <c r="O2951">
        <v>2012</v>
      </c>
      <c r="P2951">
        <v>3</v>
      </c>
      <c r="Q2951">
        <v>5</v>
      </c>
      <c r="S2951">
        <v>4</v>
      </c>
      <c r="T2951">
        <v>6</v>
      </c>
      <c r="U2951">
        <v>8</v>
      </c>
    </row>
    <row r="2952" spans="1:21">
      <c r="A2952">
        <v>2012</v>
      </c>
      <c r="B2952">
        <v>3</v>
      </c>
      <c r="C2952">
        <v>6</v>
      </c>
      <c r="D2952">
        <v>9</v>
      </c>
      <c r="E2952">
        <v>4</v>
      </c>
      <c r="F2952">
        <v>6</v>
      </c>
      <c r="G2952">
        <v>8</v>
      </c>
      <c r="O2952">
        <v>2012</v>
      </c>
      <c r="P2952">
        <v>3</v>
      </c>
      <c r="Q2952">
        <v>6</v>
      </c>
      <c r="S2952">
        <v>4</v>
      </c>
      <c r="T2952">
        <v>6</v>
      </c>
      <c r="U2952">
        <v>8</v>
      </c>
    </row>
    <row r="2953" spans="1:21">
      <c r="A2953">
        <v>2012</v>
      </c>
      <c r="B2953">
        <v>3</v>
      </c>
      <c r="C2953">
        <v>7</v>
      </c>
      <c r="D2953">
        <v>9</v>
      </c>
      <c r="E2953">
        <v>4</v>
      </c>
      <c r="F2953">
        <v>6</v>
      </c>
      <c r="G2953">
        <v>8</v>
      </c>
      <c r="O2953">
        <v>2012</v>
      </c>
      <c r="P2953">
        <v>3</v>
      </c>
      <c r="Q2953">
        <v>7</v>
      </c>
      <c r="S2953">
        <v>4</v>
      </c>
      <c r="T2953">
        <v>6</v>
      </c>
      <c r="U2953">
        <v>8</v>
      </c>
    </row>
    <row r="2954" spans="1:21">
      <c r="A2954">
        <v>2012</v>
      </c>
      <c r="B2954">
        <v>3</v>
      </c>
      <c r="C2954">
        <v>8</v>
      </c>
      <c r="D2954">
        <v>6</v>
      </c>
      <c r="E2954">
        <v>2</v>
      </c>
      <c r="F2954">
        <v>6</v>
      </c>
      <c r="G2954">
        <v>8</v>
      </c>
      <c r="O2954">
        <v>2012</v>
      </c>
      <c r="P2954">
        <v>3</v>
      </c>
      <c r="Q2954">
        <v>8</v>
      </c>
      <c r="R2954">
        <v>9</v>
      </c>
      <c r="S2954">
        <v>2</v>
      </c>
      <c r="T2954">
        <v>6</v>
      </c>
      <c r="U2954">
        <v>8</v>
      </c>
    </row>
    <row r="2955" spans="1:21">
      <c r="A2955">
        <v>2012</v>
      </c>
      <c r="B2955">
        <v>3</v>
      </c>
      <c r="C2955">
        <v>9</v>
      </c>
      <c r="D2955">
        <v>6</v>
      </c>
      <c r="E2955">
        <v>2</v>
      </c>
      <c r="F2955">
        <v>6</v>
      </c>
      <c r="G2955">
        <v>8</v>
      </c>
      <c r="O2955">
        <v>2012</v>
      </c>
      <c r="P2955">
        <v>3</v>
      </c>
      <c r="Q2955">
        <v>9</v>
      </c>
      <c r="R2955">
        <v>6</v>
      </c>
      <c r="S2955">
        <v>2</v>
      </c>
      <c r="T2955">
        <v>6</v>
      </c>
      <c r="U2955">
        <v>8</v>
      </c>
    </row>
    <row r="2956" spans="1:21">
      <c r="A2956">
        <v>2012</v>
      </c>
      <c r="B2956">
        <v>3</v>
      </c>
      <c r="C2956">
        <v>10</v>
      </c>
      <c r="D2956">
        <v>6</v>
      </c>
      <c r="E2956">
        <v>2</v>
      </c>
      <c r="F2956">
        <v>3</v>
      </c>
      <c r="G2956">
        <v>8</v>
      </c>
      <c r="O2956">
        <v>2012</v>
      </c>
      <c r="P2956">
        <v>3</v>
      </c>
      <c r="Q2956">
        <v>10</v>
      </c>
      <c r="R2956">
        <v>6</v>
      </c>
      <c r="S2956">
        <v>2</v>
      </c>
      <c r="T2956">
        <v>3</v>
      </c>
      <c r="U2956">
        <v>8</v>
      </c>
    </row>
    <row r="2957" spans="1:21">
      <c r="A2957">
        <v>2012</v>
      </c>
      <c r="B2957">
        <v>3</v>
      </c>
      <c r="C2957">
        <v>11</v>
      </c>
      <c r="D2957">
        <v>9</v>
      </c>
      <c r="E2957">
        <v>2</v>
      </c>
      <c r="F2957">
        <v>3</v>
      </c>
      <c r="G2957">
        <v>8</v>
      </c>
      <c r="O2957">
        <v>2012</v>
      </c>
      <c r="P2957">
        <v>3</v>
      </c>
      <c r="Q2957">
        <v>11</v>
      </c>
      <c r="R2957">
        <v>9</v>
      </c>
      <c r="S2957">
        <v>2</v>
      </c>
      <c r="T2957">
        <v>3</v>
      </c>
      <c r="U2957">
        <v>8</v>
      </c>
    </row>
    <row r="2958" spans="1:21">
      <c r="A2958">
        <v>2012</v>
      </c>
      <c r="B2958">
        <v>3</v>
      </c>
      <c r="C2958">
        <v>12</v>
      </c>
      <c r="D2958">
        <v>9</v>
      </c>
      <c r="E2958">
        <v>2</v>
      </c>
      <c r="F2958">
        <v>6</v>
      </c>
      <c r="G2958">
        <v>8</v>
      </c>
      <c r="O2958">
        <v>2012</v>
      </c>
      <c r="P2958">
        <v>3</v>
      </c>
      <c r="Q2958">
        <v>12</v>
      </c>
      <c r="R2958">
        <v>9</v>
      </c>
      <c r="S2958">
        <v>2</v>
      </c>
      <c r="T2958">
        <v>6</v>
      </c>
      <c r="U2958">
        <v>8</v>
      </c>
    </row>
    <row r="2959" spans="1:21">
      <c r="A2959">
        <v>2012</v>
      </c>
      <c r="B2959">
        <v>3</v>
      </c>
      <c r="C2959">
        <v>13</v>
      </c>
      <c r="D2959">
        <v>6</v>
      </c>
      <c r="E2959">
        <v>2</v>
      </c>
      <c r="F2959">
        <v>6</v>
      </c>
      <c r="G2959">
        <v>8</v>
      </c>
      <c r="O2959">
        <v>2012</v>
      </c>
      <c r="P2959">
        <v>3</v>
      </c>
      <c r="Q2959">
        <v>13</v>
      </c>
      <c r="R2959">
        <v>9</v>
      </c>
      <c r="S2959">
        <v>2</v>
      </c>
      <c r="T2959">
        <v>6</v>
      </c>
      <c r="U2959">
        <v>8</v>
      </c>
    </row>
    <row r="2960" spans="1:21">
      <c r="A2960">
        <v>2012</v>
      </c>
      <c r="B2960">
        <v>3</v>
      </c>
      <c r="C2960">
        <v>14</v>
      </c>
      <c r="D2960">
        <v>6</v>
      </c>
      <c r="E2960">
        <v>4</v>
      </c>
      <c r="F2960">
        <v>6</v>
      </c>
      <c r="G2960">
        <v>8</v>
      </c>
      <c r="O2960">
        <v>2012</v>
      </c>
      <c r="P2960">
        <v>3</v>
      </c>
      <c r="Q2960">
        <v>14</v>
      </c>
      <c r="R2960">
        <v>9</v>
      </c>
      <c r="S2960">
        <v>4</v>
      </c>
      <c r="T2960">
        <v>6</v>
      </c>
      <c r="U2960">
        <v>8</v>
      </c>
    </row>
    <row r="2961" spans="1:21">
      <c r="A2961">
        <v>2012</v>
      </c>
      <c r="B2961">
        <v>3</v>
      </c>
      <c r="C2961">
        <v>15</v>
      </c>
      <c r="D2961">
        <v>6</v>
      </c>
      <c r="E2961">
        <v>4</v>
      </c>
      <c r="F2961">
        <v>6</v>
      </c>
      <c r="G2961">
        <v>8</v>
      </c>
      <c r="O2961">
        <v>2012</v>
      </c>
      <c r="P2961">
        <v>3</v>
      </c>
      <c r="Q2961">
        <v>15</v>
      </c>
      <c r="R2961">
        <v>6</v>
      </c>
      <c r="S2961">
        <v>4</v>
      </c>
      <c r="T2961">
        <v>6</v>
      </c>
      <c r="U2961">
        <v>8</v>
      </c>
    </row>
    <row r="2962" spans="1:21">
      <c r="A2962">
        <v>2012</v>
      </c>
      <c r="B2962">
        <v>3</v>
      </c>
      <c r="C2962">
        <v>16</v>
      </c>
      <c r="D2962">
        <v>6</v>
      </c>
      <c r="E2962">
        <v>7</v>
      </c>
      <c r="F2962">
        <v>6</v>
      </c>
      <c r="G2962">
        <v>8</v>
      </c>
      <c r="O2962">
        <v>2012</v>
      </c>
      <c r="P2962">
        <v>3</v>
      </c>
      <c r="Q2962">
        <v>16</v>
      </c>
      <c r="R2962">
        <v>6</v>
      </c>
      <c r="S2962">
        <v>7</v>
      </c>
      <c r="T2962">
        <v>6</v>
      </c>
      <c r="U2962">
        <v>8</v>
      </c>
    </row>
    <row r="2963" spans="1:21">
      <c r="A2963">
        <v>2012</v>
      </c>
      <c r="B2963">
        <v>3</v>
      </c>
      <c r="C2963">
        <v>17</v>
      </c>
      <c r="D2963">
        <v>6</v>
      </c>
      <c r="E2963">
        <v>7</v>
      </c>
      <c r="F2963">
        <v>6</v>
      </c>
      <c r="G2963">
        <v>7</v>
      </c>
      <c r="O2963">
        <v>2012</v>
      </c>
      <c r="P2963">
        <v>3</v>
      </c>
      <c r="Q2963">
        <v>17</v>
      </c>
      <c r="R2963">
        <v>6</v>
      </c>
      <c r="S2963">
        <v>7</v>
      </c>
      <c r="T2963">
        <v>6</v>
      </c>
      <c r="U2963">
        <v>7</v>
      </c>
    </row>
    <row r="2964" spans="1:21">
      <c r="A2964">
        <v>2012</v>
      </c>
      <c r="B2964">
        <v>3</v>
      </c>
      <c r="C2964">
        <v>18</v>
      </c>
      <c r="D2964">
        <v>6</v>
      </c>
      <c r="E2964">
        <v>7</v>
      </c>
      <c r="F2964">
        <v>7</v>
      </c>
      <c r="G2964">
        <v>7</v>
      </c>
      <c r="O2964">
        <v>2012</v>
      </c>
      <c r="P2964">
        <v>3</v>
      </c>
      <c r="Q2964">
        <v>18</v>
      </c>
      <c r="R2964">
        <v>9</v>
      </c>
      <c r="S2964">
        <v>7</v>
      </c>
      <c r="T2964">
        <v>7</v>
      </c>
      <c r="U2964">
        <v>7</v>
      </c>
    </row>
    <row r="2965" spans="1:21">
      <c r="A2965">
        <v>2012</v>
      </c>
      <c r="B2965">
        <v>3</v>
      </c>
      <c r="C2965">
        <v>19</v>
      </c>
      <c r="D2965">
        <v>6</v>
      </c>
      <c r="E2965">
        <v>2</v>
      </c>
      <c r="F2965">
        <v>7</v>
      </c>
      <c r="G2965">
        <v>7</v>
      </c>
      <c r="O2965">
        <v>2012</v>
      </c>
      <c r="P2965">
        <v>3</v>
      </c>
      <c r="Q2965">
        <v>19</v>
      </c>
      <c r="R2965">
        <v>9</v>
      </c>
      <c r="S2965">
        <v>2</v>
      </c>
      <c r="T2965">
        <v>7</v>
      </c>
      <c r="U2965">
        <v>7</v>
      </c>
    </row>
    <row r="2966" spans="1:21">
      <c r="A2966">
        <v>2012</v>
      </c>
      <c r="B2966">
        <v>3</v>
      </c>
      <c r="C2966">
        <v>20</v>
      </c>
      <c r="D2966">
        <v>3</v>
      </c>
      <c r="E2966">
        <v>2</v>
      </c>
      <c r="F2966">
        <v>7</v>
      </c>
      <c r="G2966">
        <v>7</v>
      </c>
      <c r="O2966">
        <v>2012</v>
      </c>
      <c r="P2966">
        <v>3</v>
      </c>
      <c r="Q2966">
        <v>20</v>
      </c>
      <c r="R2966">
        <v>6</v>
      </c>
      <c r="S2966">
        <v>2</v>
      </c>
      <c r="T2966">
        <v>7</v>
      </c>
      <c r="U2966">
        <v>7</v>
      </c>
    </row>
    <row r="2967" spans="1:21">
      <c r="A2967">
        <v>2012</v>
      </c>
      <c r="B2967">
        <v>3</v>
      </c>
      <c r="C2967">
        <v>21</v>
      </c>
      <c r="D2967">
        <v>6</v>
      </c>
      <c r="E2967">
        <v>2</v>
      </c>
      <c r="F2967">
        <v>7</v>
      </c>
      <c r="G2967">
        <v>7</v>
      </c>
      <c r="O2967">
        <v>2012</v>
      </c>
      <c r="P2967">
        <v>3</v>
      </c>
      <c r="Q2967">
        <v>21</v>
      </c>
      <c r="R2967">
        <v>6</v>
      </c>
      <c r="S2967">
        <v>2</v>
      </c>
      <c r="T2967">
        <v>7</v>
      </c>
      <c r="U2967">
        <v>7</v>
      </c>
    </row>
    <row r="2968" spans="1:21">
      <c r="A2968">
        <v>2012</v>
      </c>
      <c r="B2968">
        <v>3</v>
      </c>
      <c r="C2968">
        <v>22</v>
      </c>
      <c r="D2968">
        <v>6</v>
      </c>
      <c r="E2968">
        <v>7</v>
      </c>
      <c r="F2968">
        <v>7</v>
      </c>
      <c r="G2968">
        <v>7</v>
      </c>
      <c r="O2968">
        <v>2012</v>
      </c>
      <c r="P2968">
        <v>3</v>
      </c>
      <c r="Q2968">
        <v>22</v>
      </c>
      <c r="R2968">
        <v>6</v>
      </c>
      <c r="S2968">
        <v>7</v>
      </c>
      <c r="T2968">
        <v>7</v>
      </c>
      <c r="U2968">
        <v>7</v>
      </c>
    </row>
    <row r="2969" spans="1:21">
      <c r="A2969">
        <v>2012</v>
      </c>
      <c r="B2969">
        <v>3</v>
      </c>
      <c r="C2969">
        <v>23</v>
      </c>
      <c r="D2969">
        <v>6</v>
      </c>
      <c r="E2969">
        <v>7</v>
      </c>
      <c r="F2969">
        <v>7</v>
      </c>
      <c r="G2969">
        <v>7</v>
      </c>
      <c r="O2969">
        <v>2012</v>
      </c>
      <c r="P2969">
        <v>3</v>
      </c>
      <c r="Q2969">
        <v>23</v>
      </c>
      <c r="R2969">
        <v>6</v>
      </c>
      <c r="S2969">
        <v>7</v>
      </c>
      <c r="T2969">
        <v>7</v>
      </c>
      <c r="U2969">
        <v>7</v>
      </c>
    </row>
    <row r="2970" spans="1:21">
      <c r="A2970">
        <v>2012</v>
      </c>
      <c r="B2970">
        <v>3</v>
      </c>
      <c r="C2970">
        <v>24</v>
      </c>
      <c r="D2970">
        <v>3</v>
      </c>
      <c r="E2970">
        <v>2</v>
      </c>
      <c r="F2970">
        <v>7</v>
      </c>
      <c r="G2970">
        <v>7</v>
      </c>
      <c r="O2970">
        <v>2012</v>
      </c>
      <c r="P2970">
        <v>3</v>
      </c>
      <c r="Q2970">
        <v>24</v>
      </c>
      <c r="R2970">
        <v>6</v>
      </c>
      <c r="S2970">
        <v>2</v>
      </c>
      <c r="T2970">
        <v>7</v>
      </c>
      <c r="U2970">
        <v>7</v>
      </c>
    </row>
    <row r="2971" spans="1:21">
      <c r="A2971">
        <v>2012</v>
      </c>
      <c r="B2971">
        <v>3</v>
      </c>
      <c r="C2971">
        <v>25</v>
      </c>
      <c r="D2971">
        <v>9</v>
      </c>
      <c r="E2971">
        <v>2</v>
      </c>
      <c r="F2971">
        <v>6</v>
      </c>
      <c r="G2971">
        <v>7</v>
      </c>
      <c r="O2971">
        <v>2012</v>
      </c>
      <c r="P2971">
        <v>3</v>
      </c>
      <c r="Q2971">
        <v>25</v>
      </c>
      <c r="R2971">
        <v>6</v>
      </c>
      <c r="S2971">
        <v>2</v>
      </c>
      <c r="T2971">
        <v>6</v>
      </c>
      <c r="U2971">
        <v>7</v>
      </c>
    </row>
    <row r="2972" spans="1:21">
      <c r="A2972">
        <v>2012</v>
      </c>
      <c r="B2972">
        <v>3</v>
      </c>
      <c r="C2972">
        <v>26</v>
      </c>
      <c r="D2972">
        <v>6</v>
      </c>
      <c r="E2972">
        <v>3</v>
      </c>
      <c r="F2972">
        <v>6</v>
      </c>
      <c r="G2972">
        <v>7</v>
      </c>
      <c r="O2972">
        <v>2012</v>
      </c>
      <c r="P2972">
        <v>3</v>
      </c>
      <c r="Q2972">
        <v>26</v>
      </c>
      <c r="R2972">
        <v>6</v>
      </c>
      <c r="S2972">
        <v>3</v>
      </c>
      <c r="T2972">
        <v>6</v>
      </c>
      <c r="U2972">
        <v>7</v>
      </c>
    </row>
    <row r="2973" spans="1:21">
      <c r="A2973">
        <v>2012</v>
      </c>
      <c r="B2973">
        <v>3</v>
      </c>
      <c r="C2973">
        <v>27</v>
      </c>
      <c r="D2973">
        <v>8</v>
      </c>
      <c r="E2973">
        <v>7</v>
      </c>
      <c r="F2973">
        <v>7</v>
      </c>
      <c r="G2973">
        <v>4</v>
      </c>
      <c r="O2973">
        <v>2012</v>
      </c>
      <c r="P2973">
        <v>3</v>
      </c>
      <c r="Q2973">
        <v>27</v>
      </c>
      <c r="R2973">
        <v>3</v>
      </c>
      <c r="S2973">
        <v>7</v>
      </c>
      <c r="T2973">
        <v>7</v>
      </c>
      <c r="U2973">
        <v>4</v>
      </c>
    </row>
    <row r="2974" spans="1:21">
      <c r="A2974">
        <v>2012</v>
      </c>
      <c r="B2974">
        <v>3</v>
      </c>
      <c r="C2974">
        <v>28</v>
      </c>
      <c r="D2974">
        <v>6</v>
      </c>
      <c r="E2974">
        <v>7</v>
      </c>
      <c r="F2974">
        <v>7</v>
      </c>
      <c r="G2974">
        <v>4</v>
      </c>
      <c r="O2974">
        <v>2012</v>
      </c>
      <c r="P2974">
        <v>3</v>
      </c>
      <c r="Q2974">
        <v>28</v>
      </c>
      <c r="R2974">
        <v>6</v>
      </c>
      <c r="S2974">
        <v>7</v>
      </c>
      <c r="T2974">
        <v>7</v>
      </c>
      <c r="U2974">
        <v>4</v>
      </c>
    </row>
    <row r="2975" spans="1:21">
      <c r="A2975">
        <v>2012</v>
      </c>
      <c r="B2975">
        <v>3</v>
      </c>
      <c r="C2975">
        <v>29</v>
      </c>
      <c r="D2975">
        <v>6</v>
      </c>
      <c r="E2975">
        <v>7</v>
      </c>
      <c r="F2975">
        <v>7</v>
      </c>
      <c r="G2975">
        <v>4</v>
      </c>
      <c r="O2975">
        <v>2012</v>
      </c>
      <c r="P2975">
        <v>3</v>
      </c>
      <c r="Q2975">
        <v>29</v>
      </c>
      <c r="R2975">
        <v>6</v>
      </c>
      <c r="S2975">
        <v>7</v>
      </c>
      <c r="T2975">
        <v>7</v>
      </c>
      <c r="U2975">
        <v>4</v>
      </c>
    </row>
    <row r="2976" spans="1:21">
      <c r="A2976">
        <v>2012</v>
      </c>
      <c r="B2976">
        <v>3</v>
      </c>
      <c r="C2976">
        <v>30</v>
      </c>
      <c r="D2976">
        <v>6</v>
      </c>
      <c r="E2976">
        <v>7</v>
      </c>
      <c r="F2976">
        <v>7</v>
      </c>
      <c r="G2976">
        <v>7</v>
      </c>
      <c r="O2976">
        <v>2012</v>
      </c>
      <c r="P2976">
        <v>3</v>
      </c>
      <c r="Q2976">
        <v>30</v>
      </c>
      <c r="R2976">
        <v>6</v>
      </c>
      <c r="S2976">
        <v>7</v>
      </c>
      <c r="T2976">
        <v>7</v>
      </c>
      <c r="U2976">
        <v>7</v>
      </c>
    </row>
    <row r="2977" spans="1:21">
      <c r="A2977">
        <v>2012</v>
      </c>
      <c r="B2977">
        <v>3</v>
      </c>
      <c r="C2977">
        <v>31</v>
      </c>
      <c r="D2977">
        <v>6</v>
      </c>
      <c r="E2977">
        <v>1</v>
      </c>
      <c r="F2977">
        <v>7</v>
      </c>
      <c r="G2977">
        <v>4</v>
      </c>
      <c r="O2977">
        <v>2012</v>
      </c>
      <c r="P2977">
        <v>3</v>
      </c>
      <c r="Q2977">
        <v>31</v>
      </c>
      <c r="R2977">
        <v>3</v>
      </c>
      <c r="S2977">
        <v>1</v>
      </c>
      <c r="T2977">
        <v>7</v>
      </c>
      <c r="U2977">
        <v>4</v>
      </c>
    </row>
    <row r="2978" spans="1:21">
      <c r="A2978">
        <v>2012</v>
      </c>
      <c r="B2978">
        <v>4</v>
      </c>
      <c r="C2978">
        <v>1</v>
      </c>
      <c r="D2978">
        <v>9</v>
      </c>
      <c r="E2978">
        <v>1</v>
      </c>
      <c r="F2978">
        <v>5</v>
      </c>
      <c r="G2978">
        <v>4</v>
      </c>
      <c r="O2978">
        <v>2012</v>
      </c>
      <c r="P2978">
        <v>4</v>
      </c>
      <c r="Q2978">
        <v>1</v>
      </c>
      <c r="R2978">
        <v>9</v>
      </c>
      <c r="S2978">
        <v>1</v>
      </c>
      <c r="T2978">
        <v>5</v>
      </c>
      <c r="U2978">
        <v>4</v>
      </c>
    </row>
    <row r="2979" spans="1:21">
      <c r="A2979">
        <v>2012</v>
      </c>
      <c r="B2979">
        <v>4</v>
      </c>
      <c r="C2979">
        <v>2</v>
      </c>
      <c r="D2979">
        <v>9</v>
      </c>
      <c r="E2979">
        <v>7</v>
      </c>
      <c r="F2979">
        <v>5</v>
      </c>
      <c r="G2979">
        <v>4</v>
      </c>
      <c r="O2979">
        <v>2012</v>
      </c>
      <c r="P2979">
        <v>4</v>
      </c>
      <c r="Q2979">
        <v>2</v>
      </c>
      <c r="R2979">
        <v>6</v>
      </c>
      <c r="S2979">
        <v>7</v>
      </c>
      <c r="T2979">
        <v>5</v>
      </c>
      <c r="U2979">
        <v>4</v>
      </c>
    </row>
    <row r="2980" spans="1:21">
      <c r="A2980">
        <v>2012</v>
      </c>
      <c r="B2980">
        <v>4</v>
      </c>
      <c r="C2980">
        <v>3</v>
      </c>
      <c r="D2980">
        <v>9</v>
      </c>
      <c r="E2980">
        <v>7</v>
      </c>
      <c r="F2980">
        <v>7</v>
      </c>
      <c r="G2980">
        <v>4</v>
      </c>
      <c r="O2980">
        <v>2012</v>
      </c>
      <c r="P2980">
        <v>4</v>
      </c>
      <c r="Q2980">
        <v>3</v>
      </c>
      <c r="R2980">
        <v>8</v>
      </c>
      <c r="S2980">
        <v>7</v>
      </c>
      <c r="T2980">
        <v>7</v>
      </c>
      <c r="U2980">
        <v>4</v>
      </c>
    </row>
    <row r="2981" spans="1:21">
      <c r="A2981">
        <v>2012</v>
      </c>
      <c r="B2981">
        <v>4</v>
      </c>
      <c r="C2981">
        <v>4</v>
      </c>
      <c r="D2981">
        <v>9</v>
      </c>
      <c r="E2981">
        <v>3</v>
      </c>
      <c r="F2981">
        <v>6</v>
      </c>
      <c r="G2981">
        <v>4</v>
      </c>
      <c r="O2981">
        <v>2012</v>
      </c>
      <c r="P2981">
        <v>4</v>
      </c>
      <c r="Q2981">
        <v>4</v>
      </c>
      <c r="R2981">
        <v>6</v>
      </c>
      <c r="S2981">
        <v>3</v>
      </c>
      <c r="T2981">
        <v>6</v>
      </c>
      <c r="U2981">
        <v>4</v>
      </c>
    </row>
    <row r="2982" spans="1:21">
      <c r="A2982">
        <v>2012</v>
      </c>
      <c r="B2982">
        <v>4</v>
      </c>
      <c r="C2982">
        <v>5</v>
      </c>
      <c r="D2982">
        <v>9</v>
      </c>
      <c r="E2982">
        <v>3</v>
      </c>
      <c r="F2982">
        <v>7</v>
      </c>
      <c r="G2982">
        <v>4</v>
      </c>
      <c r="O2982">
        <v>2012</v>
      </c>
      <c r="P2982">
        <v>4</v>
      </c>
      <c r="Q2982">
        <v>5</v>
      </c>
      <c r="R2982">
        <v>6</v>
      </c>
      <c r="S2982">
        <v>3</v>
      </c>
      <c r="T2982">
        <v>7</v>
      </c>
      <c r="U2982">
        <v>4</v>
      </c>
    </row>
    <row r="2983" spans="1:21">
      <c r="A2983">
        <v>2012</v>
      </c>
      <c r="B2983">
        <v>4</v>
      </c>
      <c r="C2983">
        <v>6</v>
      </c>
      <c r="D2983">
        <v>9</v>
      </c>
      <c r="E2983">
        <v>3</v>
      </c>
      <c r="F2983">
        <v>7</v>
      </c>
      <c r="G2983">
        <v>4</v>
      </c>
      <c r="O2983">
        <v>2012</v>
      </c>
      <c r="P2983">
        <v>4</v>
      </c>
      <c r="Q2983">
        <v>6</v>
      </c>
      <c r="R2983">
        <v>6</v>
      </c>
      <c r="S2983">
        <v>3</v>
      </c>
      <c r="T2983">
        <v>7</v>
      </c>
      <c r="U2983">
        <v>4</v>
      </c>
    </row>
    <row r="2984" spans="1:21">
      <c r="A2984">
        <v>2012</v>
      </c>
      <c r="B2984">
        <v>4</v>
      </c>
      <c r="C2984">
        <v>7</v>
      </c>
      <c r="D2984">
        <v>9</v>
      </c>
      <c r="E2984">
        <v>3</v>
      </c>
      <c r="F2984">
        <v>7</v>
      </c>
      <c r="G2984">
        <v>4</v>
      </c>
      <c r="O2984">
        <v>2012</v>
      </c>
      <c r="P2984">
        <v>4</v>
      </c>
      <c r="Q2984">
        <v>7</v>
      </c>
      <c r="R2984">
        <v>6</v>
      </c>
      <c r="S2984">
        <v>3</v>
      </c>
      <c r="T2984">
        <v>7</v>
      </c>
      <c r="U2984">
        <v>4</v>
      </c>
    </row>
    <row r="2985" spans="1:21">
      <c r="A2985">
        <v>2012</v>
      </c>
      <c r="B2985">
        <v>4</v>
      </c>
      <c r="C2985">
        <v>8</v>
      </c>
      <c r="D2985">
        <v>8</v>
      </c>
      <c r="E2985">
        <v>8</v>
      </c>
      <c r="F2985">
        <v>7</v>
      </c>
      <c r="G2985">
        <v>4</v>
      </c>
      <c r="O2985">
        <v>2012</v>
      </c>
      <c r="P2985">
        <v>4</v>
      </c>
      <c r="Q2985">
        <v>8</v>
      </c>
      <c r="R2985">
        <v>9</v>
      </c>
      <c r="S2985">
        <v>8</v>
      </c>
      <c r="T2985">
        <v>7</v>
      </c>
      <c r="U2985">
        <v>4</v>
      </c>
    </row>
    <row r="2986" spans="1:21">
      <c r="A2986">
        <v>2012</v>
      </c>
      <c r="B2986">
        <v>4</v>
      </c>
      <c r="C2986">
        <v>9</v>
      </c>
      <c r="D2986">
        <v>6</v>
      </c>
      <c r="E2986">
        <v>8</v>
      </c>
      <c r="F2986">
        <v>9</v>
      </c>
      <c r="G2986">
        <v>4</v>
      </c>
      <c r="O2986">
        <v>2012</v>
      </c>
      <c r="P2986">
        <v>4</v>
      </c>
      <c r="Q2986">
        <v>9</v>
      </c>
      <c r="R2986">
        <v>9</v>
      </c>
      <c r="S2986">
        <v>8</v>
      </c>
      <c r="T2986">
        <v>9</v>
      </c>
      <c r="U2986">
        <v>4</v>
      </c>
    </row>
    <row r="2987" spans="1:21">
      <c r="A2987">
        <v>2012</v>
      </c>
      <c r="B2987">
        <v>4</v>
      </c>
      <c r="C2987">
        <v>10</v>
      </c>
      <c r="D2987">
        <v>6</v>
      </c>
      <c r="E2987">
        <v>3</v>
      </c>
      <c r="F2987">
        <v>7</v>
      </c>
      <c r="G2987">
        <v>4</v>
      </c>
      <c r="O2987">
        <v>2012</v>
      </c>
      <c r="P2987">
        <v>4</v>
      </c>
      <c r="Q2987">
        <v>10</v>
      </c>
      <c r="R2987">
        <v>9</v>
      </c>
      <c r="S2987">
        <v>3</v>
      </c>
      <c r="T2987">
        <v>7</v>
      </c>
      <c r="U2987">
        <v>4</v>
      </c>
    </row>
    <row r="2988" spans="1:21">
      <c r="A2988">
        <v>2012</v>
      </c>
      <c r="B2988">
        <v>4</v>
      </c>
      <c r="C2988">
        <v>11</v>
      </c>
      <c r="D2988">
        <v>3</v>
      </c>
      <c r="E2988">
        <v>3</v>
      </c>
      <c r="F2988">
        <v>7</v>
      </c>
      <c r="G2988">
        <v>4</v>
      </c>
      <c r="O2988">
        <v>2012</v>
      </c>
      <c r="P2988">
        <v>4</v>
      </c>
      <c r="Q2988">
        <v>11</v>
      </c>
      <c r="R2988">
        <v>9</v>
      </c>
      <c r="S2988">
        <v>3</v>
      </c>
      <c r="T2988">
        <v>7</v>
      </c>
      <c r="U2988">
        <v>4</v>
      </c>
    </row>
    <row r="2989" spans="1:21">
      <c r="A2989">
        <v>2012</v>
      </c>
      <c r="B2989">
        <v>4</v>
      </c>
      <c r="C2989">
        <v>12</v>
      </c>
      <c r="D2989">
        <v>7</v>
      </c>
      <c r="E2989">
        <v>6</v>
      </c>
      <c r="F2989">
        <v>5</v>
      </c>
      <c r="G2989">
        <v>9</v>
      </c>
      <c r="O2989">
        <v>2012</v>
      </c>
      <c r="P2989">
        <v>4</v>
      </c>
      <c r="Q2989">
        <v>12</v>
      </c>
      <c r="R2989">
        <v>9</v>
      </c>
      <c r="S2989">
        <v>6</v>
      </c>
      <c r="T2989">
        <v>5</v>
      </c>
      <c r="U2989">
        <v>9</v>
      </c>
    </row>
    <row r="2990" spans="1:21">
      <c r="A2990">
        <v>2012</v>
      </c>
      <c r="B2990">
        <v>4</v>
      </c>
      <c r="C2990">
        <v>13</v>
      </c>
      <c r="D2990">
        <v>1</v>
      </c>
      <c r="E2990">
        <v>6</v>
      </c>
      <c r="F2990">
        <v>2</v>
      </c>
      <c r="G2990">
        <v>9</v>
      </c>
      <c r="O2990">
        <v>2012</v>
      </c>
      <c r="P2990">
        <v>4</v>
      </c>
      <c r="Q2990">
        <v>13</v>
      </c>
      <c r="R2990">
        <v>9</v>
      </c>
      <c r="S2990">
        <v>6</v>
      </c>
      <c r="T2990">
        <v>2</v>
      </c>
      <c r="U2990">
        <v>9</v>
      </c>
    </row>
    <row r="2991" spans="1:21">
      <c r="A2991">
        <v>2012</v>
      </c>
      <c r="B2991">
        <v>4</v>
      </c>
      <c r="C2991">
        <v>14</v>
      </c>
      <c r="D2991">
        <v>3</v>
      </c>
      <c r="E2991">
        <v>6</v>
      </c>
      <c r="F2991">
        <v>2</v>
      </c>
      <c r="G2991">
        <v>9</v>
      </c>
      <c r="O2991">
        <v>2012</v>
      </c>
      <c r="P2991">
        <v>4</v>
      </c>
      <c r="Q2991">
        <v>14</v>
      </c>
      <c r="R2991">
        <v>9</v>
      </c>
      <c r="S2991">
        <v>6</v>
      </c>
      <c r="T2991">
        <v>2</v>
      </c>
      <c r="U2991">
        <v>9</v>
      </c>
    </row>
    <row r="2992" spans="1:21">
      <c r="A2992">
        <v>2012</v>
      </c>
      <c r="B2992">
        <v>4</v>
      </c>
      <c r="C2992">
        <v>15</v>
      </c>
      <c r="D2992">
        <v>7</v>
      </c>
      <c r="E2992">
        <v>8</v>
      </c>
      <c r="F2992">
        <v>5</v>
      </c>
      <c r="G2992">
        <v>9</v>
      </c>
      <c r="O2992">
        <v>2012</v>
      </c>
      <c r="P2992">
        <v>4</v>
      </c>
      <c r="Q2992">
        <v>15</v>
      </c>
      <c r="R2992">
        <v>8</v>
      </c>
      <c r="S2992">
        <v>8</v>
      </c>
      <c r="T2992">
        <v>5</v>
      </c>
      <c r="U2992">
        <v>9</v>
      </c>
    </row>
    <row r="2993" spans="1:21">
      <c r="A2993">
        <v>2012</v>
      </c>
      <c r="B2993">
        <v>4</v>
      </c>
      <c r="C2993">
        <v>16</v>
      </c>
      <c r="D2993">
        <v>3</v>
      </c>
      <c r="E2993">
        <v>3</v>
      </c>
      <c r="F2993">
        <v>5</v>
      </c>
      <c r="G2993">
        <v>9</v>
      </c>
      <c r="O2993">
        <v>2012</v>
      </c>
      <c r="P2993">
        <v>4</v>
      </c>
      <c r="Q2993">
        <v>16</v>
      </c>
      <c r="R2993">
        <v>6</v>
      </c>
      <c r="S2993">
        <v>3</v>
      </c>
      <c r="T2993">
        <v>5</v>
      </c>
      <c r="U2993">
        <v>9</v>
      </c>
    </row>
    <row r="2994" spans="1:21">
      <c r="A2994">
        <v>2012</v>
      </c>
      <c r="B2994">
        <v>4</v>
      </c>
      <c r="C2994">
        <v>17</v>
      </c>
      <c r="D2994">
        <v>11</v>
      </c>
      <c r="E2994">
        <v>8</v>
      </c>
      <c r="F2994">
        <v>5</v>
      </c>
      <c r="G2994">
        <v>9</v>
      </c>
      <c r="O2994">
        <v>2012</v>
      </c>
      <c r="P2994">
        <v>4</v>
      </c>
      <c r="Q2994">
        <v>17</v>
      </c>
      <c r="R2994">
        <v>6</v>
      </c>
      <c r="S2994">
        <v>8</v>
      </c>
      <c r="T2994">
        <v>5</v>
      </c>
      <c r="U2994">
        <v>9</v>
      </c>
    </row>
    <row r="2995" spans="1:21">
      <c r="A2995">
        <v>2012</v>
      </c>
      <c r="B2995">
        <v>4</v>
      </c>
      <c r="C2995">
        <v>18</v>
      </c>
      <c r="D2995">
        <v>11</v>
      </c>
      <c r="E2995">
        <v>6</v>
      </c>
      <c r="F2995">
        <v>3</v>
      </c>
      <c r="G2995">
        <v>9</v>
      </c>
      <c r="O2995">
        <v>2012</v>
      </c>
      <c r="P2995">
        <v>4</v>
      </c>
      <c r="Q2995">
        <v>18</v>
      </c>
      <c r="R2995">
        <v>3</v>
      </c>
      <c r="S2995">
        <v>6</v>
      </c>
      <c r="T2995">
        <v>3</v>
      </c>
      <c r="U2995">
        <v>9</v>
      </c>
    </row>
    <row r="2996" spans="1:21">
      <c r="A2996">
        <v>2012</v>
      </c>
      <c r="B2996">
        <v>4</v>
      </c>
      <c r="C2996">
        <v>19</v>
      </c>
      <c r="D2996">
        <v>7</v>
      </c>
      <c r="E2996">
        <v>6</v>
      </c>
      <c r="F2996">
        <v>3</v>
      </c>
      <c r="G2996">
        <v>9</v>
      </c>
      <c r="O2996">
        <v>2012</v>
      </c>
      <c r="P2996">
        <v>4</v>
      </c>
      <c r="Q2996">
        <v>19</v>
      </c>
      <c r="R2996">
        <v>7</v>
      </c>
      <c r="S2996">
        <v>6</v>
      </c>
      <c r="T2996">
        <v>3</v>
      </c>
      <c r="U2996">
        <v>9</v>
      </c>
    </row>
    <row r="2997" spans="1:21">
      <c r="A2997">
        <v>2012</v>
      </c>
      <c r="B2997">
        <v>4</v>
      </c>
      <c r="C2997">
        <v>20</v>
      </c>
      <c r="D2997">
        <v>7</v>
      </c>
      <c r="E2997">
        <v>6</v>
      </c>
      <c r="F2997">
        <v>3</v>
      </c>
      <c r="G2997">
        <v>9</v>
      </c>
      <c r="O2997">
        <v>2012</v>
      </c>
      <c r="P2997">
        <v>4</v>
      </c>
      <c r="Q2997">
        <v>20</v>
      </c>
      <c r="R2997">
        <v>1</v>
      </c>
      <c r="S2997">
        <v>6</v>
      </c>
      <c r="T2997">
        <v>3</v>
      </c>
      <c r="U2997">
        <v>9</v>
      </c>
    </row>
    <row r="2998" spans="1:21">
      <c r="A2998">
        <v>2012</v>
      </c>
      <c r="B2998">
        <v>4</v>
      </c>
      <c r="C2998">
        <v>21</v>
      </c>
      <c r="D2998">
        <v>10</v>
      </c>
      <c r="E2998">
        <v>8</v>
      </c>
      <c r="F2998">
        <v>2</v>
      </c>
      <c r="G2998">
        <v>6</v>
      </c>
      <c r="O2998">
        <v>2012</v>
      </c>
      <c r="P2998">
        <v>4</v>
      </c>
      <c r="Q2998">
        <v>21</v>
      </c>
      <c r="R2998">
        <v>3</v>
      </c>
      <c r="S2998">
        <v>8</v>
      </c>
      <c r="T2998">
        <v>2</v>
      </c>
      <c r="U2998">
        <v>6</v>
      </c>
    </row>
    <row r="2999" spans="1:21">
      <c r="A2999">
        <v>2012</v>
      </c>
      <c r="B2999">
        <v>4</v>
      </c>
      <c r="C2999">
        <v>22</v>
      </c>
      <c r="D2999">
        <v>3</v>
      </c>
      <c r="E2999">
        <v>8</v>
      </c>
      <c r="F2999">
        <v>3</v>
      </c>
      <c r="G2999">
        <v>6</v>
      </c>
      <c r="O2999">
        <v>2012</v>
      </c>
      <c r="P2999">
        <v>4</v>
      </c>
      <c r="Q2999">
        <v>22</v>
      </c>
      <c r="R2999">
        <v>7</v>
      </c>
      <c r="S2999">
        <v>8</v>
      </c>
      <c r="T2999">
        <v>3</v>
      </c>
      <c r="U2999">
        <v>6</v>
      </c>
    </row>
    <row r="3000" spans="1:21">
      <c r="A3000">
        <v>2012</v>
      </c>
      <c r="B3000">
        <v>4</v>
      </c>
      <c r="C3000">
        <v>23</v>
      </c>
      <c r="D3000">
        <v>5</v>
      </c>
      <c r="E3000">
        <v>6</v>
      </c>
      <c r="F3000">
        <v>2</v>
      </c>
      <c r="G3000">
        <v>6</v>
      </c>
      <c r="O3000">
        <v>2012</v>
      </c>
      <c r="P3000">
        <v>4</v>
      </c>
      <c r="Q3000">
        <v>23</v>
      </c>
      <c r="R3000">
        <v>3</v>
      </c>
      <c r="S3000">
        <v>6</v>
      </c>
      <c r="T3000">
        <v>2</v>
      </c>
      <c r="U3000">
        <v>6</v>
      </c>
    </row>
    <row r="3001" spans="1:21">
      <c r="A3001">
        <v>2012</v>
      </c>
      <c r="B3001">
        <v>4</v>
      </c>
      <c r="C3001">
        <v>24</v>
      </c>
      <c r="D3001">
        <v>5</v>
      </c>
      <c r="E3001">
        <v>6</v>
      </c>
      <c r="F3001">
        <v>2</v>
      </c>
      <c r="G3001">
        <v>6</v>
      </c>
      <c r="O3001">
        <v>2012</v>
      </c>
      <c r="P3001">
        <v>4</v>
      </c>
      <c r="Q3001">
        <v>24</v>
      </c>
      <c r="R3001">
        <v>11</v>
      </c>
      <c r="S3001">
        <v>6</v>
      </c>
      <c r="T3001">
        <v>2</v>
      </c>
      <c r="U3001">
        <v>6</v>
      </c>
    </row>
    <row r="3002" spans="1:21">
      <c r="A3002">
        <v>2012</v>
      </c>
      <c r="B3002">
        <v>4</v>
      </c>
      <c r="C3002">
        <v>25</v>
      </c>
      <c r="D3002">
        <v>4</v>
      </c>
      <c r="E3002">
        <v>6</v>
      </c>
      <c r="F3002">
        <v>1</v>
      </c>
      <c r="G3002">
        <v>3</v>
      </c>
      <c r="O3002">
        <v>2012</v>
      </c>
      <c r="P3002">
        <v>4</v>
      </c>
      <c r="Q3002">
        <v>25</v>
      </c>
      <c r="R3002">
        <v>11</v>
      </c>
      <c r="S3002">
        <v>6</v>
      </c>
      <c r="T3002">
        <v>1</v>
      </c>
      <c r="U3002">
        <v>3</v>
      </c>
    </row>
    <row r="3003" spans="1:21">
      <c r="A3003">
        <v>2012</v>
      </c>
      <c r="B3003">
        <v>4</v>
      </c>
      <c r="C3003">
        <v>26</v>
      </c>
      <c r="D3003">
        <v>1</v>
      </c>
      <c r="E3003">
        <v>5</v>
      </c>
      <c r="F3003">
        <v>2</v>
      </c>
      <c r="G3003">
        <v>3</v>
      </c>
      <c r="O3003">
        <v>2012</v>
      </c>
      <c r="P3003">
        <v>4</v>
      </c>
      <c r="Q3003">
        <v>26</v>
      </c>
      <c r="R3003">
        <v>7</v>
      </c>
      <c r="S3003">
        <v>5</v>
      </c>
      <c r="T3003">
        <v>2</v>
      </c>
      <c r="U3003">
        <v>3</v>
      </c>
    </row>
    <row r="3004" spans="1:21">
      <c r="A3004">
        <v>2012</v>
      </c>
      <c r="B3004">
        <v>4</v>
      </c>
      <c r="C3004">
        <v>27</v>
      </c>
      <c r="D3004">
        <v>5</v>
      </c>
      <c r="E3004">
        <v>6</v>
      </c>
      <c r="F3004">
        <v>2</v>
      </c>
      <c r="G3004">
        <v>3</v>
      </c>
      <c r="O3004">
        <v>2012</v>
      </c>
      <c r="P3004">
        <v>4</v>
      </c>
      <c r="Q3004">
        <v>27</v>
      </c>
      <c r="R3004">
        <v>7</v>
      </c>
      <c r="S3004">
        <v>6</v>
      </c>
      <c r="T3004">
        <v>2</v>
      </c>
      <c r="U3004">
        <v>3</v>
      </c>
    </row>
    <row r="3005" spans="1:21">
      <c r="A3005">
        <v>2012</v>
      </c>
      <c r="B3005">
        <v>4</v>
      </c>
      <c r="C3005">
        <v>28</v>
      </c>
      <c r="D3005">
        <v>3</v>
      </c>
      <c r="E3005">
        <v>8</v>
      </c>
      <c r="F3005">
        <v>2</v>
      </c>
      <c r="G3005">
        <v>2</v>
      </c>
      <c r="O3005">
        <v>2012</v>
      </c>
      <c r="P3005">
        <v>4</v>
      </c>
      <c r="Q3005">
        <v>28</v>
      </c>
      <c r="R3005">
        <v>10</v>
      </c>
      <c r="S3005">
        <v>8</v>
      </c>
      <c r="T3005">
        <v>2</v>
      </c>
      <c r="U3005">
        <v>2</v>
      </c>
    </row>
    <row r="3006" spans="1:21">
      <c r="A3006">
        <v>2012</v>
      </c>
      <c r="B3006">
        <v>4</v>
      </c>
      <c r="C3006">
        <v>29</v>
      </c>
      <c r="D3006">
        <v>3</v>
      </c>
      <c r="E3006">
        <v>8</v>
      </c>
      <c r="F3006">
        <v>2</v>
      </c>
      <c r="G3006">
        <v>3</v>
      </c>
      <c r="O3006">
        <v>2012</v>
      </c>
      <c r="P3006">
        <v>4</v>
      </c>
      <c r="Q3006">
        <v>29</v>
      </c>
      <c r="R3006">
        <v>3</v>
      </c>
      <c r="S3006">
        <v>8</v>
      </c>
      <c r="T3006">
        <v>2</v>
      </c>
      <c r="U3006">
        <v>3</v>
      </c>
    </row>
    <row r="3007" spans="1:21">
      <c r="A3007">
        <v>2012</v>
      </c>
      <c r="B3007">
        <v>4</v>
      </c>
      <c r="C3007">
        <v>30</v>
      </c>
      <c r="D3007">
        <v>4</v>
      </c>
      <c r="E3007">
        <v>8</v>
      </c>
      <c r="F3007">
        <v>2</v>
      </c>
      <c r="G3007">
        <v>2</v>
      </c>
      <c r="O3007">
        <v>2012</v>
      </c>
      <c r="P3007">
        <v>4</v>
      </c>
      <c r="Q3007">
        <v>30</v>
      </c>
      <c r="R3007">
        <v>5</v>
      </c>
      <c r="S3007">
        <v>8</v>
      </c>
      <c r="T3007">
        <v>2</v>
      </c>
      <c r="U3007">
        <v>2</v>
      </c>
    </row>
    <row r="3008" spans="1:21">
      <c r="A3008">
        <v>2012</v>
      </c>
      <c r="B3008">
        <v>5</v>
      </c>
      <c r="C3008">
        <v>1</v>
      </c>
      <c r="D3008">
        <v>4</v>
      </c>
      <c r="E3008">
        <v>6</v>
      </c>
      <c r="F3008">
        <v>4</v>
      </c>
      <c r="G3008">
        <v>2</v>
      </c>
      <c r="O3008">
        <v>2012</v>
      </c>
      <c r="P3008">
        <v>5</v>
      </c>
      <c r="Q3008">
        <v>1</v>
      </c>
      <c r="R3008">
        <v>5</v>
      </c>
      <c r="S3008">
        <v>6</v>
      </c>
      <c r="T3008">
        <v>4</v>
      </c>
      <c r="U3008">
        <v>2</v>
      </c>
    </row>
    <row r="3009" spans="1:21">
      <c r="A3009">
        <v>2012</v>
      </c>
      <c r="B3009">
        <v>5</v>
      </c>
      <c r="C3009">
        <v>2</v>
      </c>
      <c r="D3009">
        <v>4</v>
      </c>
      <c r="E3009">
        <v>6</v>
      </c>
      <c r="F3009">
        <v>4</v>
      </c>
      <c r="G3009">
        <v>2</v>
      </c>
      <c r="O3009">
        <v>2012</v>
      </c>
      <c r="P3009">
        <v>5</v>
      </c>
      <c r="Q3009">
        <v>2</v>
      </c>
      <c r="R3009">
        <v>4</v>
      </c>
      <c r="S3009">
        <v>6</v>
      </c>
      <c r="T3009">
        <v>4</v>
      </c>
      <c r="U3009">
        <v>2</v>
      </c>
    </row>
    <row r="3010" spans="1:21">
      <c r="A3010">
        <v>2012</v>
      </c>
      <c r="B3010">
        <v>5</v>
      </c>
      <c r="C3010">
        <v>3</v>
      </c>
      <c r="D3010">
        <v>10</v>
      </c>
      <c r="E3010">
        <v>6</v>
      </c>
      <c r="F3010">
        <v>9</v>
      </c>
      <c r="G3010">
        <v>3</v>
      </c>
      <c r="O3010">
        <v>2012</v>
      </c>
      <c r="P3010">
        <v>5</v>
      </c>
      <c r="Q3010">
        <v>3</v>
      </c>
      <c r="R3010">
        <v>1</v>
      </c>
      <c r="S3010">
        <v>6</v>
      </c>
      <c r="T3010">
        <v>9</v>
      </c>
      <c r="U3010">
        <v>3</v>
      </c>
    </row>
    <row r="3011" spans="1:21">
      <c r="A3011">
        <v>2012</v>
      </c>
      <c r="B3011">
        <v>5</v>
      </c>
      <c r="C3011">
        <v>4</v>
      </c>
      <c r="D3011">
        <v>5</v>
      </c>
      <c r="E3011">
        <v>6</v>
      </c>
      <c r="F3011">
        <v>2</v>
      </c>
      <c r="G3011">
        <v>2</v>
      </c>
      <c r="O3011">
        <v>2012</v>
      </c>
      <c r="P3011">
        <v>5</v>
      </c>
      <c r="Q3011">
        <v>4</v>
      </c>
      <c r="R3011">
        <v>5</v>
      </c>
      <c r="S3011">
        <v>6</v>
      </c>
      <c r="T3011">
        <v>2</v>
      </c>
      <c r="U3011">
        <v>2</v>
      </c>
    </row>
    <row r="3012" spans="1:21">
      <c r="A3012">
        <v>2012</v>
      </c>
      <c r="B3012">
        <v>5</v>
      </c>
      <c r="C3012">
        <v>5</v>
      </c>
      <c r="D3012">
        <v>7</v>
      </c>
      <c r="E3012">
        <v>5</v>
      </c>
      <c r="F3012">
        <v>4</v>
      </c>
      <c r="G3012">
        <v>2</v>
      </c>
      <c r="O3012">
        <v>2012</v>
      </c>
      <c r="P3012">
        <v>5</v>
      </c>
      <c r="Q3012">
        <v>5</v>
      </c>
      <c r="R3012">
        <v>3</v>
      </c>
      <c r="S3012">
        <v>5</v>
      </c>
      <c r="T3012">
        <v>4</v>
      </c>
      <c r="U3012">
        <v>2</v>
      </c>
    </row>
    <row r="3013" spans="1:21">
      <c r="A3013">
        <v>2012</v>
      </c>
      <c r="B3013">
        <v>5</v>
      </c>
      <c r="C3013">
        <v>6</v>
      </c>
      <c r="D3013">
        <v>5</v>
      </c>
      <c r="E3013">
        <v>5</v>
      </c>
      <c r="F3013">
        <v>4</v>
      </c>
      <c r="G3013">
        <v>2</v>
      </c>
      <c r="O3013">
        <v>2012</v>
      </c>
      <c r="P3013">
        <v>5</v>
      </c>
      <c r="Q3013">
        <v>6</v>
      </c>
      <c r="R3013">
        <v>3</v>
      </c>
      <c r="S3013">
        <v>5</v>
      </c>
      <c r="T3013">
        <v>4</v>
      </c>
      <c r="U3013">
        <v>2</v>
      </c>
    </row>
    <row r="3014" spans="1:21">
      <c r="A3014">
        <v>2012</v>
      </c>
      <c r="B3014">
        <v>5</v>
      </c>
      <c r="C3014">
        <v>7</v>
      </c>
      <c r="D3014">
        <v>5</v>
      </c>
      <c r="E3014">
        <v>5</v>
      </c>
      <c r="F3014">
        <v>1</v>
      </c>
      <c r="G3014">
        <v>2</v>
      </c>
      <c r="O3014">
        <v>2012</v>
      </c>
      <c r="P3014">
        <v>5</v>
      </c>
      <c r="Q3014">
        <v>7</v>
      </c>
      <c r="R3014">
        <v>4</v>
      </c>
      <c r="S3014">
        <v>5</v>
      </c>
      <c r="T3014">
        <v>1</v>
      </c>
      <c r="U3014">
        <v>2</v>
      </c>
    </row>
    <row r="3015" spans="1:21">
      <c r="A3015">
        <v>2012</v>
      </c>
      <c r="B3015">
        <v>5</v>
      </c>
      <c r="C3015">
        <v>8</v>
      </c>
      <c r="D3015">
        <v>5</v>
      </c>
      <c r="E3015">
        <v>5</v>
      </c>
      <c r="F3015">
        <v>1</v>
      </c>
      <c r="G3015">
        <v>2</v>
      </c>
      <c r="O3015">
        <v>2012</v>
      </c>
      <c r="P3015">
        <v>5</v>
      </c>
      <c r="Q3015">
        <v>8</v>
      </c>
      <c r="R3015">
        <v>4</v>
      </c>
      <c r="S3015">
        <v>5</v>
      </c>
      <c r="T3015">
        <v>1</v>
      </c>
      <c r="U3015">
        <v>2</v>
      </c>
    </row>
    <row r="3016" spans="1:21">
      <c r="A3016">
        <v>2012</v>
      </c>
      <c r="B3016">
        <v>5</v>
      </c>
      <c r="C3016">
        <v>9</v>
      </c>
      <c r="D3016">
        <v>2</v>
      </c>
      <c r="E3016">
        <v>5</v>
      </c>
      <c r="F3016">
        <v>1</v>
      </c>
      <c r="G3016">
        <v>2</v>
      </c>
      <c r="O3016">
        <v>2012</v>
      </c>
      <c r="P3016">
        <v>5</v>
      </c>
      <c r="Q3016">
        <v>9</v>
      </c>
      <c r="R3016">
        <v>4</v>
      </c>
      <c r="S3016">
        <v>5</v>
      </c>
      <c r="T3016">
        <v>1</v>
      </c>
      <c r="U3016">
        <v>2</v>
      </c>
    </row>
    <row r="3017" spans="1:21">
      <c r="A3017">
        <v>2012</v>
      </c>
      <c r="B3017">
        <v>5</v>
      </c>
      <c r="C3017">
        <v>10</v>
      </c>
      <c r="D3017">
        <v>10</v>
      </c>
      <c r="E3017">
        <v>6</v>
      </c>
      <c r="F3017">
        <v>4</v>
      </c>
      <c r="G3017">
        <v>2</v>
      </c>
      <c r="O3017">
        <v>2012</v>
      </c>
      <c r="P3017">
        <v>5</v>
      </c>
      <c r="Q3017">
        <v>10</v>
      </c>
      <c r="R3017">
        <v>10</v>
      </c>
      <c r="S3017">
        <v>6</v>
      </c>
      <c r="T3017">
        <v>4</v>
      </c>
      <c r="U3017">
        <v>2</v>
      </c>
    </row>
    <row r="3018" spans="1:21">
      <c r="A3018">
        <v>2012</v>
      </c>
      <c r="B3018">
        <v>5</v>
      </c>
      <c r="C3018">
        <v>11</v>
      </c>
      <c r="D3018">
        <v>10</v>
      </c>
      <c r="E3018">
        <v>6</v>
      </c>
      <c r="F3018">
        <v>4</v>
      </c>
      <c r="G3018">
        <v>2</v>
      </c>
      <c r="O3018">
        <v>2012</v>
      </c>
      <c r="P3018">
        <v>5</v>
      </c>
      <c r="Q3018">
        <v>11</v>
      </c>
      <c r="R3018">
        <v>5</v>
      </c>
      <c r="S3018">
        <v>6</v>
      </c>
      <c r="T3018">
        <v>4</v>
      </c>
      <c r="U3018">
        <v>2</v>
      </c>
    </row>
    <row r="3019" spans="1:21">
      <c r="A3019">
        <v>2012</v>
      </c>
      <c r="B3019">
        <v>5</v>
      </c>
      <c r="C3019">
        <v>12</v>
      </c>
      <c r="D3019">
        <v>4</v>
      </c>
      <c r="E3019">
        <v>6</v>
      </c>
      <c r="F3019">
        <v>4</v>
      </c>
      <c r="G3019">
        <v>2</v>
      </c>
      <c r="O3019">
        <v>2012</v>
      </c>
      <c r="P3019">
        <v>5</v>
      </c>
      <c r="Q3019">
        <v>12</v>
      </c>
      <c r="R3019">
        <v>7</v>
      </c>
      <c r="S3019">
        <v>6</v>
      </c>
      <c r="T3019">
        <v>4</v>
      </c>
      <c r="U3019">
        <v>2</v>
      </c>
    </row>
    <row r="3020" spans="1:21">
      <c r="A3020">
        <v>2012</v>
      </c>
      <c r="B3020">
        <v>5</v>
      </c>
      <c r="C3020">
        <v>13</v>
      </c>
      <c r="D3020">
        <v>10</v>
      </c>
      <c r="E3020">
        <v>5</v>
      </c>
      <c r="F3020">
        <v>8</v>
      </c>
      <c r="G3020">
        <v>3</v>
      </c>
      <c r="O3020">
        <v>2012</v>
      </c>
      <c r="P3020">
        <v>5</v>
      </c>
      <c r="Q3020">
        <v>13</v>
      </c>
      <c r="R3020">
        <v>5</v>
      </c>
      <c r="S3020">
        <v>5</v>
      </c>
      <c r="T3020">
        <v>8</v>
      </c>
      <c r="U3020">
        <v>3</v>
      </c>
    </row>
    <row r="3021" spans="1:21">
      <c r="A3021">
        <v>2012</v>
      </c>
      <c r="B3021">
        <v>5</v>
      </c>
      <c r="C3021">
        <v>14</v>
      </c>
      <c r="D3021">
        <v>10</v>
      </c>
      <c r="E3021">
        <v>5</v>
      </c>
      <c r="F3021">
        <v>8</v>
      </c>
      <c r="G3021">
        <v>3</v>
      </c>
      <c r="O3021">
        <v>2012</v>
      </c>
      <c r="P3021">
        <v>5</v>
      </c>
      <c r="Q3021">
        <v>14</v>
      </c>
      <c r="R3021">
        <v>5</v>
      </c>
      <c r="S3021">
        <v>5</v>
      </c>
      <c r="T3021">
        <v>8</v>
      </c>
      <c r="U3021">
        <v>3</v>
      </c>
    </row>
    <row r="3022" spans="1:21">
      <c r="A3022">
        <v>2012</v>
      </c>
      <c r="B3022">
        <v>5</v>
      </c>
      <c r="C3022">
        <v>15</v>
      </c>
      <c r="D3022">
        <v>10</v>
      </c>
      <c r="E3022">
        <v>5</v>
      </c>
      <c r="F3022">
        <v>4</v>
      </c>
      <c r="G3022">
        <v>2</v>
      </c>
      <c r="O3022">
        <v>2012</v>
      </c>
      <c r="P3022">
        <v>5</v>
      </c>
      <c r="Q3022">
        <v>15</v>
      </c>
      <c r="R3022">
        <v>5</v>
      </c>
      <c r="S3022">
        <v>5</v>
      </c>
      <c r="T3022">
        <v>4</v>
      </c>
      <c r="U3022">
        <v>2</v>
      </c>
    </row>
    <row r="3023" spans="1:21">
      <c r="A3023">
        <v>2012</v>
      </c>
      <c r="B3023">
        <v>5</v>
      </c>
      <c r="C3023">
        <v>16</v>
      </c>
      <c r="D3023">
        <v>10</v>
      </c>
      <c r="E3023">
        <v>5</v>
      </c>
      <c r="F3023">
        <v>1</v>
      </c>
      <c r="G3023">
        <v>2</v>
      </c>
      <c r="O3023">
        <v>2012</v>
      </c>
      <c r="P3023">
        <v>5</v>
      </c>
      <c r="Q3023">
        <v>16</v>
      </c>
      <c r="R3023">
        <v>2</v>
      </c>
      <c r="S3023">
        <v>5</v>
      </c>
      <c r="T3023">
        <v>1</v>
      </c>
      <c r="U3023">
        <v>2</v>
      </c>
    </row>
    <row r="3024" spans="1:21">
      <c r="A3024">
        <v>2012</v>
      </c>
      <c r="B3024">
        <v>5</v>
      </c>
      <c r="C3024">
        <v>17</v>
      </c>
      <c r="D3024">
        <v>10</v>
      </c>
      <c r="E3024">
        <v>9</v>
      </c>
      <c r="F3024">
        <v>1</v>
      </c>
      <c r="G3024">
        <v>2</v>
      </c>
      <c r="O3024">
        <v>2012</v>
      </c>
      <c r="P3024">
        <v>5</v>
      </c>
      <c r="Q3024">
        <v>17</v>
      </c>
      <c r="R3024">
        <v>10</v>
      </c>
      <c r="S3024">
        <v>9</v>
      </c>
      <c r="T3024">
        <v>1</v>
      </c>
      <c r="U3024">
        <v>2</v>
      </c>
    </row>
    <row r="3025" spans="1:21">
      <c r="A3025">
        <v>2012</v>
      </c>
      <c r="B3025">
        <v>5</v>
      </c>
      <c r="C3025">
        <v>18</v>
      </c>
      <c r="D3025">
        <v>2</v>
      </c>
      <c r="E3025">
        <v>5</v>
      </c>
      <c r="F3025">
        <v>1</v>
      </c>
      <c r="G3025">
        <v>1</v>
      </c>
      <c r="O3025">
        <v>2012</v>
      </c>
      <c r="P3025">
        <v>5</v>
      </c>
      <c r="Q3025">
        <v>18</v>
      </c>
      <c r="R3025">
        <v>10</v>
      </c>
      <c r="S3025">
        <v>5</v>
      </c>
      <c r="T3025">
        <v>1</v>
      </c>
      <c r="U3025">
        <v>1</v>
      </c>
    </row>
    <row r="3026" spans="1:21">
      <c r="A3026">
        <v>2012</v>
      </c>
      <c r="B3026">
        <v>5</v>
      </c>
      <c r="C3026">
        <v>19</v>
      </c>
      <c r="D3026">
        <v>3</v>
      </c>
      <c r="E3026">
        <v>6</v>
      </c>
      <c r="F3026">
        <v>2</v>
      </c>
      <c r="G3026">
        <v>2</v>
      </c>
      <c r="O3026">
        <v>2012</v>
      </c>
      <c r="P3026">
        <v>5</v>
      </c>
      <c r="Q3026">
        <v>19</v>
      </c>
      <c r="R3026">
        <v>4</v>
      </c>
      <c r="S3026">
        <v>6</v>
      </c>
      <c r="T3026">
        <v>2</v>
      </c>
      <c r="U3026">
        <v>2</v>
      </c>
    </row>
    <row r="3027" spans="1:21">
      <c r="A3027">
        <v>2012</v>
      </c>
      <c r="B3027">
        <v>5</v>
      </c>
      <c r="C3027">
        <v>20</v>
      </c>
      <c r="D3027">
        <v>2</v>
      </c>
      <c r="E3027">
        <v>6</v>
      </c>
      <c r="F3027">
        <v>2</v>
      </c>
      <c r="G3027">
        <v>1</v>
      </c>
      <c r="O3027">
        <v>2012</v>
      </c>
      <c r="P3027">
        <v>5</v>
      </c>
      <c r="Q3027">
        <v>20</v>
      </c>
      <c r="R3027">
        <v>10</v>
      </c>
      <c r="S3027">
        <v>6</v>
      </c>
      <c r="T3027">
        <v>2</v>
      </c>
      <c r="U3027">
        <v>1</v>
      </c>
    </row>
    <row r="3028" spans="1:21">
      <c r="A3028">
        <v>2012</v>
      </c>
      <c r="B3028">
        <v>5</v>
      </c>
      <c r="C3028">
        <v>21</v>
      </c>
      <c r="D3028">
        <v>7</v>
      </c>
      <c r="E3028">
        <v>6</v>
      </c>
      <c r="F3028">
        <v>4</v>
      </c>
      <c r="G3028">
        <v>2</v>
      </c>
      <c r="O3028">
        <v>2012</v>
      </c>
      <c r="P3028">
        <v>5</v>
      </c>
      <c r="Q3028">
        <v>21</v>
      </c>
      <c r="R3028">
        <v>10</v>
      </c>
      <c r="S3028">
        <v>6</v>
      </c>
      <c r="T3028">
        <v>4</v>
      </c>
      <c r="U3028">
        <v>2</v>
      </c>
    </row>
    <row r="3029" spans="1:21">
      <c r="A3029">
        <v>2012</v>
      </c>
      <c r="B3029">
        <v>5</v>
      </c>
      <c r="C3029">
        <v>22</v>
      </c>
      <c r="D3029">
        <v>4</v>
      </c>
      <c r="E3029">
        <v>5</v>
      </c>
      <c r="F3029">
        <v>4</v>
      </c>
      <c r="G3029">
        <v>2</v>
      </c>
      <c r="O3029">
        <v>2012</v>
      </c>
      <c r="P3029">
        <v>5</v>
      </c>
      <c r="Q3029">
        <v>22</v>
      </c>
      <c r="R3029">
        <v>10</v>
      </c>
      <c r="S3029">
        <v>5</v>
      </c>
      <c r="T3029">
        <v>4</v>
      </c>
      <c r="U3029">
        <v>2</v>
      </c>
    </row>
    <row r="3030" spans="1:21">
      <c r="A3030">
        <v>2012</v>
      </c>
      <c r="B3030">
        <v>5</v>
      </c>
      <c r="C3030">
        <v>23</v>
      </c>
      <c r="D3030">
        <v>7</v>
      </c>
      <c r="E3030">
        <v>5</v>
      </c>
      <c r="F3030">
        <v>4</v>
      </c>
      <c r="G3030">
        <v>2</v>
      </c>
      <c r="O3030">
        <v>2012</v>
      </c>
      <c r="P3030">
        <v>5</v>
      </c>
      <c r="Q3030">
        <v>23</v>
      </c>
      <c r="R3030">
        <v>10</v>
      </c>
      <c r="S3030">
        <v>5</v>
      </c>
      <c r="T3030">
        <v>4</v>
      </c>
      <c r="U3030">
        <v>2</v>
      </c>
    </row>
    <row r="3031" spans="1:21">
      <c r="A3031">
        <v>2012</v>
      </c>
      <c r="B3031">
        <v>5</v>
      </c>
      <c r="C3031">
        <v>24</v>
      </c>
      <c r="D3031">
        <v>10</v>
      </c>
      <c r="E3031">
        <v>5</v>
      </c>
      <c r="F3031">
        <v>4</v>
      </c>
      <c r="G3031">
        <v>2</v>
      </c>
      <c r="O3031">
        <v>2012</v>
      </c>
      <c r="P3031">
        <v>5</v>
      </c>
      <c r="Q3031">
        <v>24</v>
      </c>
      <c r="R3031">
        <v>10</v>
      </c>
      <c r="S3031">
        <v>5</v>
      </c>
      <c r="T3031">
        <v>4</v>
      </c>
      <c r="U3031">
        <v>2</v>
      </c>
    </row>
    <row r="3032" spans="1:21">
      <c r="A3032">
        <v>2012</v>
      </c>
      <c r="B3032">
        <v>5</v>
      </c>
      <c r="C3032">
        <v>25</v>
      </c>
      <c r="D3032">
        <v>2</v>
      </c>
      <c r="E3032">
        <v>5</v>
      </c>
      <c r="F3032">
        <v>8</v>
      </c>
      <c r="G3032">
        <v>1</v>
      </c>
      <c r="O3032">
        <v>2012</v>
      </c>
      <c r="P3032">
        <v>5</v>
      </c>
      <c r="Q3032">
        <v>25</v>
      </c>
      <c r="R3032">
        <v>2</v>
      </c>
      <c r="S3032">
        <v>5</v>
      </c>
      <c r="T3032">
        <v>8</v>
      </c>
      <c r="U3032">
        <v>1</v>
      </c>
    </row>
    <row r="3033" spans="1:21">
      <c r="A3033">
        <v>2012</v>
      </c>
      <c r="B3033">
        <v>5</v>
      </c>
      <c r="C3033">
        <v>26</v>
      </c>
      <c r="D3033">
        <v>2</v>
      </c>
      <c r="E3033">
        <v>9</v>
      </c>
      <c r="F3033">
        <v>8</v>
      </c>
      <c r="G3033">
        <v>1</v>
      </c>
      <c r="O3033">
        <v>2012</v>
      </c>
      <c r="P3033">
        <v>5</v>
      </c>
      <c r="Q3033">
        <v>26</v>
      </c>
      <c r="R3033">
        <v>3</v>
      </c>
      <c r="S3033">
        <v>9</v>
      </c>
      <c r="T3033">
        <v>8</v>
      </c>
      <c r="U3033">
        <v>1</v>
      </c>
    </row>
    <row r="3034" spans="1:21">
      <c r="A3034">
        <v>2012</v>
      </c>
      <c r="B3034">
        <v>5</v>
      </c>
      <c r="C3034">
        <v>27</v>
      </c>
      <c r="D3034">
        <v>2</v>
      </c>
      <c r="E3034">
        <v>9</v>
      </c>
      <c r="F3034">
        <v>8</v>
      </c>
      <c r="G3034">
        <v>1</v>
      </c>
      <c r="O3034">
        <v>2012</v>
      </c>
      <c r="P3034">
        <v>5</v>
      </c>
      <c r="Q3034">
        <v>27</v>
      </c>
      <c r="R3034">
        <v>2</v>
      </c>
      <c r="S3034">
        <v>9</v>
      </c>
      <c r="T3034">
        <v>8</v>
      </c>
      <c r="U3034">
        <v>1</v>
      </c>
    </row>
    <row r="3035" spans="1:21">
      <c r="A3035">
        <v>2012</v>
      </c>
      <c r="B3035">
        <v>5</v>
      </c>
      <c r="C3035">
        <v>28</v>
      </c>
      <c r="D3035">
        <v>2</v>
      </c>
      <c r="E3035">
        <v>9</v>
      </c>
      <c r="F3035">
        <v>8</v>
      </c>
      <c r="G3035">
        <v>1</v>
      </c>
      <c r="O3035">
        <v>2012</v>
      </c>
      <c r="P3035">
        <v>5</v>
      </c>
      <c r="Q3035">
        <v>28</v>
      </c>
      <c r="R3035">
        <v>7</v>
      </c>
      <c r="S3035">
        <v>9</v>
      </c>
      <c r="T3035">
        <v>8</v>
      </c>
      <c r="U3035">
        <v>1</v>
      </c>
    </row>
    <row r="3036" spans="1:21">
      <c r="A3036">
        <v>2012</v>
      </c>
      <c r="B3036">
        <v>5</v>
      </c>
      <c r="C3036">
        <v>29</v>
      </c>
      <c r="D3036">
        <v>2</v>
      </c>
      <c r="E3036">
        <v>9</v>
      </c>
      <c r="F3036">
        <v>8</v>
      </c>
      <c r="G3036">
        <v>1</v>
      </c>
      <c r="O3036">
        <v>2012</v>
      </c>
      <c r="P3036">
        <v>5</v>
      </c>
      <c r="Q3036">
        <v>29</v>
      </c>
      <c r="R3036">
        <v>4</v>
      </c>
      <c r="S3036">
        <v>9</v>
      </c>
      <c r="T3036">
        <v>8</v>
      </c>
      <c r="U3036">
        <v>1</v>
      </c>
    </row>
    <row r="3037" spans="1:21">
      <c r="A3037">
        <v>2012</v>
      </c>
      <c r="B3037">
        <v>5</v>
      </c>
      <c r="C3037">
        <v>30</v>
      </c>
      <c r="D3037">
        <v>6</v>
      </c>
      <c r="E3037">
        <v>9</v>
      </c>
      <c r="F3037">
        <v>8</v>
      </c>
      <c r="G3037">
        <v>1</v>
      </c>
      <c r="O3037">
        <v>2012</v>
      </c>
      <c r="P3037">
        <v>5</v>
      </c>
      <c r="Q3037">
        <v>30</v>
      </c>
      <c r="R3037">
        <v>7</v>
      </c>
      <c r="S3037">
        <v>9</v>
      </c>
      <c r="T3037">
        <v>8</v>
      </c>
      <c r="U3037">
        <v>1</v>
      </c>
    </row>
    <row r="3038" spans="1:21">
      <c r="A3038">
        <v>2012</v>
      </c>
      <c r="B3038">
        <v>5</v>
      </c>
      <c r="C3038">
        <v>31</v>
      </c>
      <c r="D3038">
        <v>6</v>
      </c>
      <c r="E3038">
        <v>9</v>
      </c>
      <c r="F3038">
        <v>8</v>
      </c>
      <c r="G3038">
        <v>1</v>
      </c>
      <c r="O3038">
        <v>2012</v>
      </c>
      <c r="P3038">
        <v>5</v>
      </c>
      <c r="Q3038">
        <v>31</v>
      </c>
      <c r="R3038">
        <v>10</v>
      </c>
      <c r="S3038">
        <v>9</v>
      </c>
      <c r="T3038">
        <v>8</v>
      </c>
      <c r="U3038">
        <v>1</v>
      </c>
    </row>
    <row r="3039" spans="1:21">
      <c r="A3039">
        <v>2013</v>
      </c>
      <c r="B3039">
        <v>3</v>
      </c>
      <c r="C3039">
        <v>1</v>
      </c>
      <c r="D3039">
        <v>6</v>
      </c>
      <c r="E3039">
        <v>2</v>
      </c>
      <c r="F3039">
        <v>6</v>
      </c>
      <c r="G3039">
        <v>8</v>
      </c>
      <c r="O3039">
        <v>2013</v>
      </c>
      <c r="P3039">
        <v>3</v>
      </c>
      <c r="Q3039">
        <v>1</v>
      </c>
      <c r="S3039">
        <v>2</v>
      </c>
      <c r="T3039">
        <v>6</v>
      </c>
      <c r="U3039">
        <v>8</v>
      </c>
    </row>
    <row r="3040" spans="1:21">
      <c r="A3040">
        <v>2013</v>
      </c>
      <c r="B3040">
        <v>3</v>
      </c>
      <c r="C3040">
        <v>2</v>
      </c>
      <c r="D3040">
        <v>6</v>
      </c>
      <c r="E3040">
        <v>2</v>
      </c>
      <c r="F3040">
        <v>7</v>
      </c>
      <c r="G3040">
        <v>8</v>
      </c>
      <c r="O3040">
        <v>2013</v>
      </c>
      <c r="P3040">
        <v>3</v>
      </c>
      <c r="Q3040">
        <v>2</v>
      </c>
      <c r="S3040">
        <v>2</v>
      </c>
      <c r="T3040">
        <v>7</v>
      </c>
      <c r="U3040">
        <v>8</v>
      </c>
    </row>
    <row r="3041" spans="1:21">
      <c r="A3041">
        <v>2013</v>
      </c>
      <c r="B3041">
        <v>3</v>
      </c>
      <c r="C3041">
        <v>3</v>
      </c>
      <c r="D3041">
        <v>3</v>
      </c>
      <c r="E3041">
        <v>2</v>
      </c>
      <c r="F3041">
        <v>5</v>
      </c>
      <c r="G3041">
        <v>8</v>
      </c>
      <c r="O3041">
        <v>2013</v>
      </c>
      <c r="P3041">
        <v>3</v>
      </c>
      <c r="Q3041">
        <v>3</v>
      </c>
      <c r="S3041">
        <v>2</v>
      </c>
      <c r="T3041">
        <v>5</v>
      </c>
      <c r="U3041">
        <v>8</v>
      </c>
    </row>
    <row r="3042" spans="1:21">
      <c r="A3042">
        <v>2013</v>
      </c>
      <c r="B3042">
        <v>3</v>
      </c>
      <c r="C3042">
        <v>4</v>
      </c>
      <c r="D3042">
        <v>3</v>
      </c>
      <c r="E3042">
        <v>2</v>
      </c>
      <c r="F3042">
        <v>5</v>
      </c>
      <c r="G3042">
        <v>8</v>
      </c>
      <c r="O3042">
        <v>2013</v>
      </c>
      <c r="P3042">
        <v>3</v>
      </c>
      <c r="Q3042">
        <v>4</v>
      </c>
      <c r="S3042">
        <v>2</v>
      </c>
      <c r="T3042">
        <v>5</v>
      </c>
      <c r="U3042">
        <v>8</v>
      </c>
    </row>
    <row r="3043" spans="1:21">
      <c r="A3043">
        <v>2013</v>
      </c>
      <c r="B3043">
        <v>3</v>
      </c>
      <c r="C3043">
        <v>5</v>
      </c>
      <c r="D3043">
        <v>8</v>
      </c>
      <c r="E3043">
        <v>2</v>
      </c>
      <c r="F3043">
        <v>5</v>
      </c>
      <c r="G3043">
        <v>8</v>
      </c>
      <c r="O3043">
        <v>2013</v>
      </c>
      <c r="P3043">
        <v>3</v>
      </c>
      <c r="Q3043">
        <v>5</v>
      </c>
      <c r="S3043">
        <v>2</v>
      </c>
      <c r="T3043">
        <v>5</v>
      </c>
      <c r="U3043">
        <v>8</v>
      </c>
    </row>
    <row r="3044" spans="1:21">
      <c r="A3044">
        <v>2013</v>
      </c>
      <c r="B3044">
        <v>3</v>
      </c>
      <c r="C3044">
        <v>6</v>
      </c>
      <c r="D3044">
        <v>8</v>
      </c>
      <c r="E3044">
        <v>3</v>
      </c>
      <c r="F3044">
        <v>5</v>
      </c>
      <c r="G3044">
        <v>7</v>
      </c>
      <c r="O3044">
        <v>2013</v>
      </c>
      <c r="P3044">
        <v>3</v>
      </c>
      <c r="Q3044">
        <v>6</v>
      </c>
      <c r="S3044">
        <v>3</v>
      </c>
      <c r="T3044">
        <v>5</v>
      </c>
      <c r="U3044">
        <v>7</v>
      </c>
    </row>
    <row r="3045" spans="1:21">
      <c r="A3045">
        <v>2013</v>
      </c>
      <c r="B3045">
        <v>3</v>
      </c>
      <c r="C3045">
        <v>7</v>
      </c>
      <c r="D3045">
        <v>8</v>
      </c>
      <c r="E3045">
        <v>3</v>
      </c>
      <c r="F3045">
        <v>5</v>
      </c>
      <c r="G3045">
        <v>7</v>
      </c>
      <c r="O3045">
        <v>2013</v>
      </c>
      <c r="P3045">
        <v>3</v>
      </c>
      <c r="Q3045">
        <v>7</v>
      </c>
      <c r="S3045">
        <v>3</v>
      </c>
      <c r="T3045">
        <v>5</v>
      </c>
      <c r="U3045">
        <v>7</v>
      </c>
    </row>
    <row r="3046" spans="1:21">
      <c r="A3046">
        <v>2013</v>
      </c>
      <c r="B3046">
        <v>3</v>
      </c>
      <c r="C3046">
        <v>8</v>
      </c>
      <c r="D3046">
        <v>9</v>
      </c>
      <c r="E3046">
        <v>2</v>
      </c>
      <c r="F3046">
        <v>5</v>
      </c>
      <c r="G3046">
        <v>7</v>
      </c>
      <c r="O3046">
        <v>2013</v>
      </c>
      <c r="P3046">
        <v>3</v>
      </c>
      <c r="Q3046">
        <v>8</v>
      </c>
      <c r="R3046">
        <v>6</v>
      </c>
      <c r="S3046">
        <v>2</v>
      </c>
      <c r="T3046">
        <v>5</v>
      </c>
      <c r="U3046">
        <v>7</v>
      </c>
    </row>
    <row r="3047" spans="1:21">
      <c r="A3047">
        <v>2013</v>
      </c>
      <c r="B3047">
        <v>3</v>
      </c>
      <c r="C3047">
        <v>9</v>
      </c>
      <c r="D3047">
        <v>9</v>
      </c>
      <c r="E3047">
        <v>2</v>
      </c>
      <c r="F3047">
        <v>5</v>
      </c>
      <c r="G3047">
        <v>7</v>
      </c>
      <c r="O3047">
        <v>2013</v>
      </c>
      <c r="P3047">
        <v>3</v>
      </c>
      <c r="Q3047">
        <v>9</v>
      </c>
      <c r="R3047">
        <v>6</v>
      </c>
      <c r="S3047">
        <v>2</v>
      </c>
      <c r="T3047">
        <v>5</v>
      </c>
      <c r="U3047">
        <v>7</v>
      </c>
    </row>
    <row r="3048" spans="1:21">
      <c r="A3048">
        <v>2013</v>
      </c>
      <c r="B3048">
        <v>3</v>
      </c>
      <c r="C3048">
        <v>10</v>
      </c>
      <c r="D3048">
        <v>9</v>
      </c>
      <c r="E3048">
        <v>3</v>
      </c>
      <c r="F3048">
        <v>5</v>
      </c>
      <c r="G3048">
        <v>7</v>
      </c>
      <c r="O3048">
        <v>2013</v>
      </c>
      <c r="P3048">
        <v>3</v>
      </c>
      <c r="Q3048">
        <v>10</v>
      </c>
      <c r="R3048">
        <v>3</v>
      </c>
      <c r="S3048">
        <v>3</v>
      </c>
      <c r="T3048">
        <v>5</v>
      </c>
      <c r="U3048">
        <v>7</v>
      </c>
    </row>
    <row r="3049" spans="1:21">
      <c r="A3049">
        <v>2013</v>
      </c>
      <c r="B3049">
        <v>3</v>
      </c>
      <c r="C3049">
        <v>11</v>
      </c>
      <c r="D3049">
        <v>9</v>
      </c>
      <c r="E3049">
        <v>1</v>
      </c>
      <c r="F3049">
        <v>5</v>
      </c>
      <c r="G3049">
        <v>7</v>
      </c>
      <c r="O3049">
        <v>2013</v>
      </c>
      <c r="P3049">
        <v>3</v>
      </c>
      <c r="Q3049">
        <v>11</v>
      </c>
      <c r="R3049">
        <v>3</v>
      </c>
      <c r="S3049">
        <v>1</v>
      </c>
      <c r="T3049">
        <v>5</v>
      </c>
      <c r="U3049">
        <v>7</v>
      </c>
    </row>
    <row r="3050" spans="1:21">
      <c r="A3050">
        <v>2013</v>
      </c>
      <c r="B3050">
        <v>3</v>
      </c>
      <c r="C3050">
        <v>12</v>
      </c>
      <c r="D3050">
        <v>9</v>
      </c>
      <c r="E3050">
        <v>3</v>
      </c>
      <c r="F3050">
        <v>5</v>
      </c>
      <c r="G3050">
        <v>4</v>
      </c>
      <c r="O3050">
        <v>2013</v>
      </c>
      <c r="P3050">
        <v>3</v>
      </c>
      <c r="Q3050">
        <v>12</v>
      </c>
      <c r="R3050">
        <v>8</v>
      </c>
      <c r="S3050">
        <v>3</v>
      </c>
      <c r="T3050">
        <v>5</v>
      </c>
      <c r="U3050">
        <v>4</v>
      </c>
    </row>
    <row r="3051" spans="1:21">
      <c r="A3051">
        <v>2013</v>
      </c>
      <c r="B3051">
        <v>3</v>
      </c>
      <c r="C3051">
        <v>13</v>
      </c>
      <c r="D3051">
        <v>8</v>
      </c>
      <c r="E3051">
        <v>2</v>
      </c>
      <c r="F3051">
        <v>7</v>
      </c>
      <c r="G3051">
        <v>4</v>
      </c>
      <c r="O3051">
        <v>2013</v>
      </c>
      <c r="P3051">
        <v>3</v>
      </c>
      <c r="Q3051">
        <v>13</v>
      </c>
      <c r="R3051">
        <v>8</v>
      </c>
      <c r="S3051">
        <v>2</v>
      </c>
      <c r="T3051">
        <v>7</v>
      </c>
      <c r="U3051">
        <v>4</v>
      </c>
    </row>
    <row r="3052" spans="1:21">
      <c r="A3052">
        <v>2013</v>
      </c>
      <c r="B3052">
        <v>3</v>
      </c>
      <c r="C3052">
        <v>14</v>
      </c>
      <c r="D3052">
        <v>9</v>
      </c>
      <c r="E3052">
        <v>3</v>
      </c>
      <c r="F3052">
        <v>6</v>
      </c>
      <c r="G3052">
        <v>4</v>
      </c>
      <c r="O3052">
        <v>2013</v>
      </c>
      <c r="P3052">
        <v>3</v>
      </c>
      <c r="Q3052">
        <v>14</v>
      </c>
      <c r="R3052">
        <v>8</v>
      </c>
      <c r="S3052">
        <v>3</v>
      </c>
      <c r="T3052">
        <v>6</v>
      </c>
      <c r="U3052">
        <v>4</v>
      </c>
    </row>
    <row r="3053" spans="1:21">
      <c r="A3053">
        <v>2013</v>
      </c>
      <c r="B3053">
        <v>3</v>
      </c>
      <c r="C3053">
        <v>15</v>
      </c>
      <c r="D3053">
        <v>6</v>
      </c>
      <c r="E3053">
        <v>3</v>
      </c>
      <c r="F3053">
        <v>5</v>
      </c>
      <c r="G3053">
        <v>4</v>
      </c>
      <c r="O3053">
        <v>2013</v>
      </c>
      <c r="P3053">
        <v>3</v>
      </c>
      <c r="Q3053">
        <v>15</v>
      </c>
      <c r="R3053">
        <v>9</v>
      </c>
      <c r="S3053">
        <v>3</v>
      </c>
      <c r="T3053">
        <v>5</v>
      </c>
      <c r="U3053">
        <v>4</v>
      </c>
    </row>
    <row r="3054" spans="1:21">
      <c r="A3054">
        <v>2013</v>
      </c>
      <c r="B3054">
        <v>3</v>
      </c>
      <c r="C3054">
        <v>16</v>
      </c>
      <c r="D3054">
        <v>6</v>
      </c>
      <c r="E3054">
        <v>3</v>
      </c>
      <c r="F3054">
        <v>5</v>
      </c>
      <c r="G3054">
        <v>4</v>
      </c>
      <c r="O3054">
        <v>2013</v>
      </c>
      <c r="P3054">
        <v>3</v>
      </c>
      <c r="Q3054">
        <v>16</v>
      </c>
      <c r="R3054">
        <v>9</v>
      </c>
      <c r="S3054">
        <v>3</v>
      </c>
      <c r="T3054">
        <v>5</v>
      </c>
      <c r="U3054">
        <v>4</v>
      </c>
    </row>
    <row r="3055" spans="1:21">
      <c r="A3055">
        <v>2013</v>
      </c>
      <c r="B3055">
        <v>3</v>
      </c>
      <c r="C3055">
        <v>17</v>
      </c>
      <c r="D3055">
        <v>3</v>
      </c>
      <c r="E3055">
        <v>3</v>
      </c>
      <c r="F3055">
        <v>7</v>
      </c>
      <c r="G3055">
        <v>4</v>
      </c>
      <c r="O3055">
        <v>2013</v>
      </c>
      <c r="P3055">
        <v>3</v>
      </c>
      <c r="Q3055">
        <v>17</v>
      </c>
      <c r="R3055">
        <v>9</v>
      </c>
      <c r="S3055">
        <v>3</v>
      </c>
      <c r="T3055">
        <v>7</v>
      </c>
      <c r="U3055">
        <v>4</v>
      </c>
    </row>
    <row r="3056" spans="1:21">
      <c r="A3056">
        <v>2013</v>
      </c>
      <c r="B3056">
        <v>3</v>
      </c>
      <c r="C3056">
        <v>18</v>
      </c>
      <c r="D3056">
        <v>3</v>
      </c>
      <c r="E3056">
        <v>3</v>
      </c>
      <c r="F3056">
        <v>5</v>
      </c>
      <c r="G3056">
        <v>4</v>
      </c>
      <c r="O3056">
        <v>2013</v>
      </c>
      <c r="P3056">
        <v>3</v>
      </c>
      <c r="Q3056">
        <v>18</v>
      </c>
      <c r="R3056">
        <v>9</v>
      </c>
      <c r="S3056">
        <v>3</v>
      </c>
      <c r="T3056">
        <v>5</v>
      </c>
      <c r="U3056">
        <v>4</v>
      </c>
    </row>
    <row r="3057" spans="1:21">
      <c r="A3057">
        <v>2013</v>
      </c>
      <c r="B3057">
        <v>3</v>
      </c>
      <c r="C3057">
        <v>19</v>
      </c>
      <c r="D3057">
        <v>11</v>
      </c>
      <c r="E3057">
        <v>7</v>
      </c>
      <c r="F3057">
        <v>7</v>
      </c>
      <c r="G3057">
        <v>4</v>
      </c>
      <c r="O3057">
        <v>2013</v>
      </c>
      <c r="P3057">
        <v>3</v>
      </c>
      <c r="Q3057">
        <v>19</v>
      </c>
      <c r="R3057">
        <v>9</v>
      </c>
      <c r="S3057">
        <v>7</v>
      </c>
      <c r="T3057">
        <v>7</v>
      </c>
      <c r="U3057">
        <v>4</v>
      </c>
    </row>
    <row r="3058" spans="1:21">
      <c r="A3058">
        <v>2013</v>
      </c>
      <c r="B3058">
        <v>3</v>
      </c>
      <c r="C3058">
        <v>20</v>
      </c>
      <c r="D3058">
        <v>11</v>
      </c>
      <c r="E3058">
        <v>3</v>
      </c>
      <c r="F3058">
        <v>6</v>
      </c>
      <c r="G3058">
        <v>4</v>
      </c>
      <c r="O3058">
        <v>2013</v>
      </c>
      <c r="P3058">
        <v>3</v>
      </c>
      <c r="Q3058">
        <v>20</v>
      </c>
      <c r="R3058">
        <v>8</v>
      </c>
      <c r="S3058">
        <v>3</v>
      </c>
      <c r="T3058">
        <v>6</v>
      </c>
      <c r="U3058">
        <v>4</v>
      </c>
    </row>
    <row r="3059" spans="1:21">
      <c r="A3059">
        <v>2013</v>
      </c>
      <c r="B3059">
        <v>3</v>
      </c>
      <c r="C3059">
        <v>21</v>
      </c>
      <c r="D3059">
        <v>9</v>
      </c>
      <c r="E3059">
        <v>3</v>
      </c>
      <c r="F3059">
        <v>5</v>
      </c>
      <c r="G3059">
        <v>4</v>
      </c>
      <c r="O3059">
        <v>2013</v>
      </c>
      <c r="P3059">
        <v>3</v>
      </c>
      <c r="Q3059">
        <v>21</v>
      </c>
      <c r="R3059">
        <v>9</v>
      </c>
      <c r="S3059">
        <v>3</v>
      </c>
      <c r="T3059">
        <v>5</v>
      </c>
      <c r="U3059">
        <v>4</v>
      </c>
    </row>
    <row r="3060" spans="1:21">
      <c r="A3060">
        <v>2013</v>
      </c>
      <c r="B3060">
        <v>3</v>
      </c>
      <c r="C3060">
        <v>22</v>
      </c>
      <c r="D3060">
        <v>1</v>
      </c>
      <c r="E3060">
        <v>8</v>
      </c>
      <c r="F3060">
        <v>5</v>
      </c>
      <c r="G3060">
        <v>4</v>
      </c>
      <c r="O3060">
        <v>2013</v>
      </c>
      <c r="P3060">
        <v>3</v>
      </c>
      <c r="Q3060">
        <v>22</v>
      </c>
      <c r="R3060">
        <v>6</v>
      </c>
      <c r="S3060">
        <v>8</v>
      </c>
      <c r="T3060">
        <v>5</v>
      </c>
      <c r="U3060">
        <v>4</v>
      </c>
    </row>
    <row r="3061" spans="1:21">
      <c r="A3061">
        <v>2013</v>
      </c>
      <c r="B3061">
        <v>3</v>
      </c>
      <c r="C3061">
        <v>23</v>
      </c>
      <c r="D3061">
        <v>1</v>
      </c>
      <c r="E3061">
        <v>3</v>
      </c>
      <c r="F3061">
        <v>5</v>
      </c>
      <c r="G3061">
        <v>4</v>
      </c>
      <c r="O3061">
        <v>2013</v>
      </c>
      <c r="P3061">
        <v>3</v>
      </c>
      <c r="Q3061">
        <v>23</v>
      </c>
      <c r="R3061">
        <v>6</v>
      </c>
      <c r="S3061">
        <v>3</v>
      </c>
      <c r="T3061">
        <v>5</v>
      </c>
      <c r="U3061">
        <v>4</v>
      </c>
    </row>
    <row r="3062" spans="1:21">
      <c r="A3062">
        <v>2013</v>
      </c>
      <c r="B3062">
        <v>3</v>
      </c>
      <c r="C3062">
        <v>24</v>
      </c>
      <c r="D3062">
        <v>1</v>
      </c>
      <c r="E3062">
        <v>1</v>
      </c>
      <c r="F3062">
        <v>5</v>
      </c>
      <c r="G3062">
        <v>4</v>
      </c>
      <c r="O3062">
        <v>2013</v>
      </c>
      <c r="P3062">
        <v>3</v>
      </c>
      <c r="Q3062">
        <v>24</v>
      </c>
      <c r="R3062">
        <v>3</v>
      </c>
      <c r="S3062">
        <v>1</v>
      </c>
      <c r="T3062">
        <v>5</v>
      </c>
      <c r="U3062">
        <v>4</v>
      </c>
    </row>
    <row r="3063" spans="1:21">
      <c r="A3063">
        <v>2013</v>
      </c>
      <c r="B3063">
        <v>3</v>
      </c>
      <c r="C3063">
        <v>25</v>
      </c>
      <c r="D3063">
        <v>1</v>
      </c>
      <c r="E3063">
        <v>1</v>
      </c>
      <c r="F3063">
        <v>5</v>
      </c>
      <c r="G3063">
        <v>4</v>
      </c>
      <c r="O3063">
        <v>2013</v>
      </c>
      <c r="P3063">
        <v>3</v>
      </c>
      <c r="Q3063">
        <v>25</v>
      </c>
      <c r="R3063">
        <v>3</v>
      </c>
      <c r="S3063">
        <v>1</v>
      </c>
      <c r="T3063">
        <v>5</v>
      </c>
      <c r="U3063">
        <v>4</v>
      </c>
    </row>
    <row r="3064" spans="1:21">
      <c r="A3064">
        <v>2013</v>
      </c>
      <c r="B3064">
        <v>3</v>
      </c>
      <c r="C3064">
        <v>26</v>
      </c>
      <c r="D3064">
        <v>3</v>
      </c>
      <c r="E3064">
        <v>3</v>
      </c>
      <c r="F3064">
        <v>5</v>
      </c>
      <c r="G3064">
        <v>9</v>
      </c>
      <c r="O3064">
        <v>2013</v>
      </c>
      <c r="P3064">
        <v>3</v>
      </c>
      <c r="Q3064">
        <v>26</v>
      </c>
      <c r="R3064">
        <v>11</v>
      </c>
      <c r="S3064">
        <v>3</v>
      </c>
      <c r="T3064">
        <v>5</v>
      </c>
      <c r="U3064">
        <v>9</v>
      </c>
    </row>
    <row r="3065" spans="1:21">
      <c r="A3065">
        <v>2013</v>
      </c>
      <c r="B3065">
        <v>3</v>
      </c>
      <c r="C3065">
        <v>27</v>
      </c>
      <c r="D3065">
        <v>11</v>
      </c>
      <c r="E3065">
        <v>3</v>
      </c>
      <c r="F3065">
        <v>5</v>
      </c>
      <c r="G3065">
        <v>9</v>
      </c>
      <c r="O3065">
        <v>2013</v>
      </c>
      <c r="P3065">
        <v>3</v>
      </c>
      <c r="Q3065">
        <v>27</v>
      </c>
      <c r="R3065">
        <v>11</v>
      </c>
      <c r="S3065">
        <v>3</v>
      </c>
      <c r="T3065">
        <v>5</v>
      </c>
      <c r="U3065">
        <v>9</v>
      </c>
    </row>
    <row r="3066" spans="1:21">
      <c r="A3066">
        <v>2013</v>
      </c>
      <c r="B3066">
        <v>3</v>
      </c>
      <c r="C3066">
        <v>28</v>
      </c>
      <c r="D3066">
        <v>11</v>
      </c>
      <c r="E3066">
        <v>3</v>
      </c>
      <c r="F3066">
        <v>5</v>
      </c>
      <c r="G3066">
        <v>9</v>
      </c>
      <c r="O3066">
        <v>2013</v>
      </c>
      <c r="P3066">
        <v>3</v>
      </c>
      <c r="Q3066">
        <v>28</v>
      </c>
      <c r="R3066">
        <v>9</v>
      </c>
      <c r="S3066">
        <v>3</v>
      </c>
      <c r="T3066">
        <v>5</v>
      </c>
      <c r="U3066">
        <v>9</v>
      </c>
    </row>
    <row r="3067" spans="1:21">
      <c r="A3067">
        <v>2013</v>
      </c>
      <c r="B3067">
        <v>3</v>
      </c>
      <c r="C3067">
        <v>29</v>
      </c>
      <c r="D3067">
        <v>11</v>
      </c>
      <c r="E3067">
        <v>8</v>
      </c>
      <c r="F3067">
        <v>2</v>
      </c>
      <c r="G3067">
        <v>9</v>
      </c>
      <c r="O3067">
        <v>2013</v>
      </c>
      <c r="P3067">
        <v>3</v>
      </c>
      <c r="Q3067">
        <v>29</v>
      </c>
      <c r="R3067">
        <v>1</v>
      </c>
      <c r="S3067">
        <v>8</v>
      </c>
      <c r="T3067">
        <v>2</v>
      </c>
      <c r="U3067">
        <v>9</v>
      </c>
    </row>
    <row r="3068" spans="1:21">
      <c r="A3068">
        <v>2013</v>
      </c>
      <c r="B3068">
        <v>3</v>
      </c>
      <c r="C3068">
        <v>30</v>
      </c>
      <c r="D3068">
        <v>11</v>
      </c>
      <c r="E3068">
        <v>8</v>
      </c>
      <c r="F3068">
        <v>5</v>
      </c>
      <c r="G3068">
        <v>9</v>
      </c>
      <c r="O3068">
        <v>2013</v>
      </c>
      <c r="P3068">
        <v>3</v>
      </c>
      <c r="Q3068">
        <v>30</v>
      </c>
      <c r="R3068">
        <v>1</v>
      </c>
      <c r="S3068">
        <v>8</v>
      </c>
      <c r="T3068">
        <v>5</v>
      </c>
      <c r="U3068">
        <v>9</v>
      </c>
    </row>
    <row r="3069" spans="1:21">
      <c r="A3069">
        <v>2013</v>
      </c>
      <c r="B3069">
        <v>3</v>
      </c>
      <c r="C3069">
        <v>31</v>
      </c>
      <c r="D3069">
        <v>11</v>
      </c>
      <c r="E3069">
        <v>8</v>
      </c>
      <c r="F3069">
        <v>2</v>
      </c>
      <c r="G3069">
        <v>9</v>
      </c>
      <c r="O3069">
        <v>2013</v>
      </c>
      <c r="P3069">
        <v>3</v>
      </c>
      <c r="Q3069">
        <v>31</v>
      </c>
      <c r="R3069">
        <v>1</v>
      </c>
      <c r="S3069">
        <v>8</v>
      </c>
      <c r="T3069">
        <v>2</v>
      </c>
      <c r="U3069">
        <v>9</v>
      </c>
    </row>
    <row r="3070" spans="1:21">
      <c r="A3070">
        <v>2013</v>
      </c>
      <c r="B3070">
        <v>4</v>
      </c>
      <c r="C3070">
        <v>1</v>
      </c>
      <c r="D3070">
        <v>11</v>
      </c>
      <c r="E3070">
        <v>8</v>
      </c>
      <c r="F3070">
        <v>2</v>
      </c>
      <c r="G3070">
        <v>9</v>
      </c>
      <c r="O3070">
        <v>2013</v>
      </c>
      <c r="P3070">
        <v>4</v>
      </c>
      <c r="Q3070">
        <v>1</v>
      </c>
      <c r="R3070">
        <v>1</v>
      </c>
      <c r="S3070">
        <v>8</v>
      </c>
      <c r="T3070">
        <v>2</v>
      </c>
      <c r="U3070">
        <v>9</v>
      </c>
    </row>
    <row r="3071" spans="1:21">
      <c r="A3071">
        <v>2013</v>
      </c>
      <c r="B3071">
        <v>4</v>
      </c>
      <c r="C3071">
        <v>2</v>
      </c>
      <c r="D3071">
        <v>6</v>
      </c>
      <c r="E3071">
        <v>8</v>
      </c>
      <c r="F3071">
        <v>2</v>
      </c>
      <c r="G3071">
        <v>9</v>
      </c>
      <c r="O3071">
        <v>2013</v>
      </c>
      <c r="P3071">
        <v>4</v>
      </c>
      <c r="Q3071">
        <v>2</v>
      </c>
      <c r="R3071">
        <v>3</v>
      </c>
      <c r="S3071">
        <v>8</v>
      </c>
      <c r="T3071">
        <v>2</v>
      </c>
      <c r="U3071">
        <v>9</v>
      </c>
    </row>
    <row r="3072" spans="1:21">
      <c r="A3072">
        <v>2013</v>
      </c>
      <c r="B3072">
        <v>4</v>
      </c>
      <c r="C3072">
        <v>3</v>
      </c>
      <c r="D3072">
        <v>7</v>
      </c>
      <c r="E3072">
        <v>8</v>
      </c>
      <c r="F3072">
        <v>2</v>
      </c>
      <c r="G3072">
        <v>9</v>
      </c>
      <c r="O3072">
        <v>2013</v>
      </c>
      <c r="P3072">
        <v>4</v>
      </c>
      <c r="Q3072">
        <v>3</v>
      </c>
      <c r="R3072">
        <v>11</v>
      </c>
      <c r="S3072">
        <v>8</v>
      </c>
      <c r="T3072">
        <v>2</v>
      </c>
      <c r="U3072">
        <v>9</v>
      </c>
    </row>
    <row r="3073" spans="1:21">
      <c r="A3073">
        <v>2013</v>
      </c>
      <c r="B3073">
        <v>4</v>
      </c>
      <c r="C3073">
        <v>4</v>
      </c>
      <c r="D3073">
        <v>8</v>
      </c>
      <c r="E3073">
        <v>3</v>
      </c>
      <c r="F3073">
        <v>9</v>
      </c>
      <c r="G3073">
        <v>9</v>
      </c>
      <c r="O3073">
        <v>2013</v>
      </c>
      <c r="P3073">
        <v>4</v>
      </c>
      <c r="Q3073">
        <v>4</v>
      </c>
      <c r="R3073">
        <v>11</v>
      </c>
      <c r="S3073">
        <v>3</v>
      </c>
      <c r="T3073">
        <v>9</v>
      </c>
      <c r="U3073">
        <v>9</v>
      </c>
    </row>
    <row r="3074" spans="1:21">
      <c r="A3074">
        <v>2013</v>
      </c>
      <c r="B3074">
        <v>4</v>
      </c>
      <c r="C3074">
        <v>5</v>
      </c>
      <c r="D3074">
        <v>9</v>
      </c>
      <c r="E3074">
        <v>1</v>
      </c>
      <c r="F3074">
        <v>9</v>
      </c>
      <c r="G3074">
        <v>9</v>
      </c>
      <c r="O3074">
        <v>2013</v>
      </c>
      <c r="P3074">
        <v>4</v>
      </c>
      <c r="Q3074">
        <v>5</v>
      </c>
      <c r="R3074">
        <v>11</v>
      </c>
      <c r="S3074">
        <v>1</v>
      </c>
      <c r="T3074">
        <v>9</v>
      </c>
      <c r="U3074">
        <v>9</v>
      </c>
    </row>
    <row r="3075" spans="1:21">
      <c r="A3075">
        <v>2013</v>
      </c>
      <c r="B3075">
        <v>4</v>
      </c>
      <c r="C3075">
        <v>6</v>
      </c>
      <c r="D3075">
        <v>11</v>
      </c>
      <c r="E3075">
        <v>6</v>
      </c>
      <c r="F3075">
        <v>2</v>
      </c>
      <c r="G3075">
        <v>9</v>
      </c>
      <c r="O3075">
        <v>2013</v>
      </c>
      <c r="P3075">
        <v>4</v>
      </c>
      <c r="Q3075">
        <v>6</v>
      </c>
      <c r="R3075">
        <v>11</v>
      </c>
      <c r="S3075">
        <v>6</v>
      </c>
      <c r="T3075">
        <v>2</v>
      </c>
      <c r="U3075">
        <v>9</v>
      </c>
    </row>
    <row r="3076" spans="1:21">
      <c r="A3076">
        <v>2013</v>
      </c>
      <c r="B3076">
        <v>4</v>
      </c>
      <c r="C3076">
        <v>7</v>
      </c>
      <c r="D3076">
        <v>11</v>
      </c>
      <c r="E3076">
        <v>6</v>
      </c>
      <c r="F3076">
        <v>1</v>
      </c>
      <c r="G3076">
        <v>6</v>
      </c>
      <c r="O3076">
        <v>2013</v>
      </c>
      <c r="P3076">
        <v>4</v>
      </c>
      <c r="Q3076">
        <v>7</v>
      </c>
      <c r="R3076">
        <v>11</v>
      </c>
      <c r="S3076">
        <v>6</v>
      </c>
      <c r="T3076">
        <v>1</v>
      </c>
      <c r="U3076">
        <v>6</v>
      </c>
    </row>
    <row r="3077" spans="1:21">
      <c r="A3077">
        <v>2013</v>
      </c>
      <c r="B3077">
        <v>4</v>
      </c>
      <c r="C3077">
        <v>8</v>
      </c>
      <c r="D3077">
        <v>11</v>
      </c>
      <c r="E3077">
        <v>6</v>
      </c>
      <c r="F3077">
        <v>2</v>
      </c>
      <c r="G3077">
        <v>6</v>
      </c>
      <c r="O3077">
        <v>2013</v>
      </c>
      <c r="P3077">
        <v>4</v>
      </c>
      <c r="Q3077">
        <v>8</v>
      </c>
      <c r="R3077">
        <v>11</v>
      </c>
      <c r="S3077">
        <v>6</v>
      </c>
      <c r="T3077">
        <v>2</v>
      </c>
      <c r="U3077">
        <v>6</v>
      </c>
    </row>
    <row r="3078" spans="1:21">
      <c r="A3078">
        <v>2013</v>
      </c>
      <c r="B3078">
        <v>4</v>
      </c>
      <c r="C3078">
        <v>9</v>
      </c>
      <c r="D3078">
        <v>11</v>
      </c>
      <c r="E3078">
        <v>1</v>
      </c>
      <c r="F3078">
        <v>2</v>
      </c>
      <c r="G3078">
        <v>9</v>
      </c>
      <c r="O3078">
        <v>2013</v>
      </c>
      <c r="P3078">
        <v>4</v>
      </c>
      <c r="Q3078">
        <v>9</v>
      </c>
      <c r="R3078">
        <v>6</v>
      </c>
      <c r="S3078">
        <v>1</v>
      </c>
      <c r="T3078">
        <v>2</v>
      </c>
      <c r="U3078">
        <v>9</v>
      </c>
    </row>
    <row r="3079" spans="1:21">
      <c r="A3079">
        <v>2013</v>
      </c>
      <c r="B3079">
        <v>4</v>
      </c>
      <c r="C3079">
        <v>10</v>
      </c>
      <c r="D3079">
        <v>11</v>
      </c>
      <c r="E3079">
        <v>1</v>
      </c>
      <c r="F3079">
        <v>2</v>
      </c>
      <c r="G3079">
        <v>9</v>
      </c>
      <c r="O3079">
        <v>2013</v>
      </c>
      <c r="P3079">
        <v>4</v>
      </c>
      <c r="Q3079">
        <v>10</v>
      </c>
      <c r="R3079">
        <v>7</v>
      </c>
      <c r="S3079">
        <v>1</v>
      </c>
      <c r="T3079">
        <v>2</v>
      </c>
      <c r="U3079">
        <v>9</v>
      </c>
    </row>
    <row r="3080" spans="1:21">
      <c r="A3080">
        <v>2013</v>
      </c>
      <c r="B3080">
        <v>4</v>
      </c>
      <c r="C3080">
        <v>11</v>
      </c>
      <c r="D3080">
        <v>11</v>
      </c>
      <c r="E3080">
        <v>1</v>
      </c>
      <c r="F3080">
        <v>5</v>
      </c>
      <c r="G3080">
        <v>6</v>
      </c>
      <c r="O3080">
        <v>2013</v>
      </c>
      <c r="P3080">
        <v>4</v>
      </c>
      <c r="Q3080">
        <v>11</v>
      </c>
      <c r="R3080">
        <v>8</v>
      </c>
      <c r="S3080">
        <v>1</v>
      </c>
      <c r="T3080">
        <v>5</v>
      </c>
      <c r="U3080">
        <v>6</v>
      </c>
    </row>
    <row r="3081" spans="1:21">
      <c r="A3081">
        <v>2013</v>
      </c>
      <c r="B3081">
        <v>4</v>
      </c>
      <c r="C3081">
        <v>12</v>
      </c>
      <c r="D3081">
        <v>11</v>
      </c>
      <c r="E3081">
        <v>3</v>
      </c>
      <c r="F3081">
        <v>3</v>
      </c>
      <c r="G3081">
        <v>6</v>
      </c>
      <c r="O3081">
        <v>2013</v>
      </c>
      <c r="P3081">
        <v>4</v>
      </c>
      <c r="Q3081">
        <v>12</v>
      </c>
      <c r="R3081">
        <v>9</v>
      </c>
      <c r="S3081">
        <v>3</v>
      </c>
      <c r="T3081">
        <v>3</v>
      </c>
      <c r="U3081">
        <v>6</v>
      </c>
    </row>
    <row r="3082" spans="1:21">
      <c r="A3082">
        <v>2013</v>
      </c>
      <c r="B3082">
        <v>4</v>
      </c>
      <c r="C3082">
        <v>13</v>
      </c>
      <c r="D3082">
        <v>10</v>
      </c>
      <c r="E3082">
        <v>3</v>
      </c>
      <c r="F3082">
        <v>3</v>
      </c>
      <c r="G3082">
        <v>6</v>
      </c>
      <c r="O3082">
        <v>2013</v>
      </c>
      <c r="P3082">
        <v>4</v>
      </c>
      <c r="Q3082">
        <v>13</v>
      </c>
      <c r="R3082">
        <v>11</v>
      </c>
      <c r="S3082">
        <v>3</v>
      </c>
      <c r="T3082">
        <v>3</v>
      </c>
      <c r="U3082">
        <v>6</v>
      </c>
    </row>
    <row r="3083" spans="1:21">
      <c r="A3083">
        <v>2013</v>
      </c>
      <c r="B3083">
        <v>4</v>
      </c>
      <c r="C3083">
        <v>14</v>
      </c>
      <c r="D3083">
        <v>7</v>
      </c>
      <c r="E3083">
        <v>1</v>
      </c>
      <c r="F3083">
        <v>3</v>
      </c>
      <c r="G3083">
        <v>3</v>
      </c>
      <c r="O3083">
        <v>2013</v>
      </c>
      <c r="P3083">
        <v>4</v>
      </c>
      <c r="Q3083">
        <v>14</v>
      </c>
      <c r="R3083">
        <v>11</v>
      </c>
      <c r="S3083">
        <v>1</v>
      </c>
      <c r="T3083">
        <v>3</v>
      </c>
      <c r="U3083">
        <v>3</v>
      </c>
    </row>
    <row r="3084" spans="1:21">
      <c r="A3084">
        <v>2013</v>
      </c>
      <c r="B3084">
        <v>4</v>
      </c>
      <c r="C3084">
        <v>15</v>
      </c>
      <c r="D3084">
        <v>7</v>
      </c>
      <c r="E3084">
        <v>8</v>
      </c>
      <c r="F3084">
        <v>2</v>
      </c>
      <c r="G3084">
        <v>3</v>
      </c>
      <c r="O3084">
        <v>2013</v>
      </c>
      <c r="P3084">
        <v>4</v>
      </c>
      <c r="Q3084">
        <v>15</v>
      </c>
      <c r="R3084">
        <v>11</v>
      </c>
      <c r="S3084">
        <v>8</v>
      </c>
      <c r="T3084">
        <v>2</v>
      </c>
      <c r="U3084">
        <v>3</v>
      </c>
    </row>
    <row r="3085" spans="1:21">
      <c r="A3085">
        <v>2013</v>
      </c>
      <c r="B3085">
        <v>4</v>
      </c>
      <c r="C3085">
        <v>16</v>
      </c>
      <c r="D3085">
        <v>7</v>
      </c>
      <c r="E3085">
        <v>8</v>
      </c>
      <c r="F3085">
        <v>9</v>
      </c>
      <c r="G3085">
        <v>3</v>
      </c>
      <c r="O3085">
        <v>2013</v>
      </c>
      <c r="P3085">
        <v>4</v>
      </c>
      <c r="Q3085">
        <v>16</v>
      </c>
      <c r="R3085">
        <v>11</v>
      </c>
      <c r="S3085">
        <v>8</v>
      </c>
      <c r="T3085">
        <v>9</v>
      </c>
      <c r="U3085">
        <v>3</v>
      </c>
    </row>
    <row r="3086" spans="1:21">
      <c r="A3086">
        <v>2013</v>
      </c>
      <c r="B3086">
        <v>4</v>
      </c>
      <c r="C3086">
        <v>17</v>
      </c>
      <c r="D3086">
        <v>7</v>
      </c>
      <c r="E3086">
        <v>6</v>
      </c>
      <c r="F3086">
        <v>2</v>
      </c>
      <c r="G3086">
        <v>3</v>
      </c>
      <c r="O3086">
        <v>2013</v>
      </c>
      <c r="P3086">
        <v>4</v>
      </c>
      <c r="Q3086">
        <v>17</v>
      </c>
      <c r="R3086">
        <v>11</v>
      </c>
      <c r="S3086">
        <v>6</v>
      </c>
      <c r="T3086">
        <v>2</v>
      </c>
      <c r="U3086">
        <v>3</v>
      </c>
    </row>
    <row r="3087" spans="1:21">
      <c r="A3087">
        <v>2013</v>
      </c>
      <c r="B3087">
        <v>4</v>
      </c>
      <c r="C3087">
        <v>18</v>
      </c>
      <c r="D3087">
        <v>1</v>
      </c>
      <c r="E3087">
        <v>6</v>
      </c>
      <c r="F3087">
        <v>2</v>
      </c>
      <c r="G3087">
        <v>3</v>
      </c>
      <c r="O3087">
        <v>2013</v>
      </c>
      <c r="P3087">
        <v>4</v>
      </c>
      <c r="Q3087">
        <v>18</v>
      </c>
      <c r="R3087">
        <v>11</v>
      </c>
      <c r="S3087">
        <v>6</v>
      </c>
      <c r="T3087">
        <v>2</v>
      </c>
      <c r="U3087">
        <v>3</v>
      </c>
    </row>
    <row r="3088" spans="1:21">
      <c r="A3088">
        <v>2013</v>
      </c>
      <c r="B3088">
        <v>4</v>
      </c>
      <c r="C3088">
        <v>19</v>
      </c>
      <c r="D3088">
        <v>7</v>
      </c>
      <c r="E3088">
        <v>6</v>
      </c>
      <c r="F3088">
        <v>4</v>
      </c>
      <c r="G3088">
        <v>3</v>
      </c>
      <c r="O3088">
        <v>2013</v>
      </c>
      <c r="P3088">
        <v>4</v>
      </c>
      <c r="Q3088">
        <v>19</v>
      </c>
      <c r="R3088">
        <v>11</v>
      </c>
      <c r="S3088">
        <v>6</v>
      </c>
      <c r="T3088">
        <v>4</v>
      </c>
      <c r="U3088">
        <v>3</v>
      </c>
    </row>
    <row r="3089" spans="1:21">
      <c r="A3089">
        <v>2013</v>
      </c>
      <c r="B3089">
        <v>4</v>
      </c>
      <c r="C3089">
        <v>20</v>
      </c>
      <c r="D3089">
        <v>7</v>
      </c>
      <c r="E3089">
        <v>6</v>
      </c>
      <c r="F3089">
        <v>4</v>
      </c>
      <c r="G3089">
        <v>3</v>
      </c>
      <c r="O3089">
        <v>2013</v>
      </c>
      <c r="P3089">
        <v>4</v>
      </c>
      <c r="Q3089">
        <v>20</v>
      </c>
      <c r="R3089">
        <v>10</v>
      </c>
      <c r="S3089">
        <v>6</v>
      </c>
      <c r="T3089">
        <v>4</v>
      </c>
      <c r="U3089">
        <v>3</v>
      </c>
    </row>
    <row r="3090" spans="1:21">
      <c r="A3090">
        <v>2013</v>
      </c>
      <c r="B3090">
        <v>4</v>
      </c>
      <c r="C3090">
        <v>21</v>
      </c>
      <c r="D3090">
        <v>7</v>
      </c>
      <c r="E3090">
        <v>5</v>
      </c>
      <c r="F3090">
        <v>4</v>
      </c>
      <c r="G3090">
        <v>3</v>
      </c>
      <c r="O3090">
        <v>2013</v>
      </c>
      <c r="P3090">
        <v>4</v>
      </c>
      <c r="Q3090">
        <v>21</v>
      </c>
      <c r="R3090">
        <v>7</v>
      </c>
      <c r="S3090">
        <v>5</v>
      </c>
      <c r="T3090">
        <v>4</v>
      </c>
      <c r="U3090">
        <v>3</v>
      </c>
    </row>
    <row r="3091" spans="1:21">
      <c r="A3091">
        <v>2013</v>
      </c>
      <c r="B3091">
        <v>4</v>
      </c>
      <c r="C3091">
        <v>22</v>
      </c>
      <c r="D3091">
        <v>2</v>
      </c>
      <c r="E3091">
        <v>5</v>
      </c>
      <c r="F3091">
        <v>4</v>
      </c>
      <c r="G3091">
        <v>3</v>
      </c>
      <c r="O3091">
        <v>2013</v>
      </c>
      <c r="P3091">
        <v>4</v>
      </c>
      <c r="Q3091">
        <v>22</v>
      </c>
      <c r="R3091">
        <v>7</v>
      </c>
      <c r="S3091">
        <v>5</v>
      </c>
      <c r="T3091">
        <v>4</v>
      </c>
      <c r="U3091">
        <v>3</v>
      </c>
    </row>
    <row r="3092" spans="1:21">
      <c r="A3092">
        <v>2013</v>
      </c>
      <c r="B3092">
        <v>4</v>
      </c>
      <c r="C3092">
        <v>23</v>
      </c>
      <c r="D3092">
        <v>2</v>
      </c>
      <c r="E3092">
        <v>1</v>
      </c>
      <c r="F3092">
        <v>4</v>
      </c>
      <c r="G3092">
        <v>3</v>
      </c>
      <c r="O3092">
        <v>2013</v>
      </c>
      <c r="P3092">
        <v>4</v>
      </c>
      <c r="Q3092">
        <v>23</v>
      </c>
      <c r="R3092">
        <v>7</v>
      </c>
      <c r="S3092">
        <v>1</v>
      </c>
      <c r="T3092">
        <v>4</v>
      </c>
      <c r="U3092">
        <v>3</v>
      </c>
    </row>
    <row r="3093" spans="1:21">
      <c r="A3093">
        <v>2013</v>
      </c>
      <c r="B3093">
        <v>4</v>
      </c>
      <c r="C3093">
        <v>24</v>
      </c>
      <c r="D3093">
        <v>7</v>
      </c>
      <c r="E3093">
        <v>6</v>
      </c>
      <c r="F3093">
        <v>9</v>
      </c>
      <c r="G3093">
        <v>3</v>
      </c>
      <c r="O3093">
        <v>2013</v>
      </c>
      <c r="P3093">
        <v>4</v>
      </c>
      <c r="Q3093">
        <v>24</v>
      </c>
      <c r="R3093">
        <v>7</v>
      </c>
      <c r="S3093">
        <v>6</v>
      </c>
      <c r="T3093">
        <v>9</v>
      </c>
      <c r="U3093">
        <v>3</v>
      </c>
    </row>
    <row r="3094" spans="1:21">
      <c r="A3094">
        <v>2013</v>
      </c>
      <c r="B3094">
        <v>4</v>
      </c>
      <c r="C3094">
        <v>25</v>
      </c>
      <c r="D3094">
        <v>1</v>
      </c>
      <c r="E3094">
        <v>6</v>
      </c>
      <c r="F3094">
        <v>2</v>
      </c>
      <c r="G3094">
        <v>3</v>
      </c>
      <c r="O3094">
        <v>2013</v>
      </c>
      <c r="P3094">
        <v>4</v>
      </c>
      <c r="Q3094">
        <v>25</v>
      </c>
      <c r="R3094">
        <v>1</v>
      </c>
      <c r="S3094">
        <v>6</v>
      </c>
      <c r="T3094">
        <v>2</v>
      </c>
      <c r="U3094">
        <v>3</v>
      </c>
    </row>
    <row r="3095" spans="1:21">
      <c r="A3095">
        <v>2013</v>
      </c>
      <c r="B3095">
        <v>4</v>
      </c>
      <c r="C3095">
        <v>26</v>
      </c>
      <c r="D3095">
        <v>5</v>
      </c>
      <c r="E3095">
        <v>6</v>
      </c>
      <c r="F3095">
        <v>2</v>
      </c>
      <c r="G3095">
        <v>2</v>
      </c>
      <c r="O3095">
        <v>2013</v>
      </c>
      <c r="P3095">
        <v>4</v>
      </c>
      <c r="Q3095">
        <v>26</v>
      </c>
      <c r="R3095">
        <v>7</v>
      </c>
      <c r="S3095">
        <v>6</v>
      </c>
      <c r="T3095">
        <v>2</v>
      </c>
      <c r="U3095">
        <v>2</v>
      </c>
    </row>
    <row r="3096" spans="1:21">
      <c r="A3096">
        <v>2013</v>
      </c>
      <c r="B3096">
        <v>4</v>
      </c>
      <c r="C3096">
        <v>27</v>
      </c>
      <c r="D3096">
        <v>7</v>
      </c>
      <c r="E3096">
        <v>6</v>
      </c>
      <c r="F3096">
        <v>2</v>
      </c>
      <c r="G3096">
        <v>3</v>
      </c>
      <c r="O3096">
        <v>2013</v>
      </c>
      <c r="P3096">
        <v>4</v>
      </c>
      <c r="Q3096">
        <v>27</v>
      </c>
      <c r="R3096">
        <v>7</v>
      </c>
      <c r="S3096">
        <v>6</v>
      </c>
      <c r="T3096">
        <v>2</v>
      </c>
      <c r="U3096">
        <v>3</v>
      </c>
    </row>
    <row r="3097" spans="1:21">
      <c r="A3097">
        <v>2013</v>
      </c>
      <c r="B3097">
        <v>4</v>
      </c>
      <c r="C3097">
        <v>28</v>
      </c>
      <c r="D3097">
        <v>7</v>
      </c>
      <c r="E3097">
        <v>8</v>
      </c>
      <c r="F3097">
        <v>9</v>
      </c>
      <c r="G3097">
        <v>3</v>
      </c>
      <c r="O3097">
        <v>2013</v>
      </c>
      <c r="P3097">
        <v>4</v>
      </c>
      <c r="Q3097">
        <v>28</v>
      </c>
      <c r="R3097">
        <v>7</v>
      </c>
      <c r="S3097">
        <v>8</v>
      </c>
      <c r="T3097">
        <v>9</v>
      </c>
      <c r="U3097">
        <v>3</v>
      </c>
    </row>
    <row r="3098" spans="1:21">
      <c r="A3098">
        <v>2013</v>
      </c>
      <c r="B3098">
        <v>4</v>
      </c>
      <c r="C3098">
        <v>29</v>
      </c>
      <c r="D3098">
        <v>10</v>
      </c>
      <c r="E3098">
        <v>8</v>
      </c>
      <c r="F3098">
        <v>9</v>
      </c>
      <c r="G3098">
        <v>3</v>
      </c>
      <c r="O3098">
        <v>2013</v>
      </c>
      <c r="P3098">
        <v>4</v>
      </c>
      <c r="Q3098">
        <v>29</v>
      </c>
      <c r="R3098">
        <v>2</v>
      </c>
      <c r="S3098">
        <v>8</v>
      </c>
      <c r="T3098">
        <v>9</v>
      </c>
      <c r="U3098">
        <v>3</v>
      </c>
    </row>
    <row r="3099" spans="1:21">
      <c r="A3099">
        <v>2013</v>
      </c>
      <c r="B3099">
        <v>4</v>
      </c>
      <c r="C3099">
        <v>30</v>
      </c>
      <c r="D3099">
        <v>4</v>
      </c>
      <c r="E3099">
        <v>6</v>
      </c>
      <c r="F3099">
        <v>2</v>
      </c>
      <c r="G3099">
        <v>3</v>
      </c>
      <c r="O3099">
        <v>2013</v>
      </c>
      <c r="P3099">
        <v>4</v>
      </c>
      <c r="Q3099">
        <v>30</v>
      </c>
      <c r="R3099">
        <v>2</v>
      </c>
      <c r="S3099">
        <v>6</v>
      </c>
      <c r="T3099">
        <v>2</v>
      </c>
      <c r="U3099">
        <v>3</v>
      </c>
    </row>
    <row r="3100" spans="1:21">
      <c r="A3100">
        <v>2013</v>
      </c>
      <c r="B3100">
        <v>5</v>
      </c>
      <c r="C3100">
        <v>1</v>
      </c>
      <c r="D3100">
        <v>5</v>
      </c>
      <c r="E3100">
        <v>5</v>
      </c>
      <c r="F3100">
        <v>2</v>
      </c>
      <c r="G3100">
        <v>2</v>
      </c>
      <c r="O3100">
        <v>2013</v>
      </c>
      <c r="P3100">
        <v>5</v>
      </c>
      <c r="Q3100">
        <v>1</v>
      </c>
      <c r="R3100">
        <v>7</v>
      </c>
      <c r="S3100">
        <v>5</v>
      </c>
      <c r="T3100">
        <v>2</v>
      </c>
      <c r="U3100">
        <v>2</v>
      </c>
    </row>
    <row r="3101" spans="1:21">
      <c r="A3101">
        <v>2013</v>
      </c>
      <c r="B3101">
        <v>5</v>
      </c>
      <c r="C3101">
        <v>2</v>
      </c>
      <c r="D3101">
        <v>10</v>
      </c>
      <c r="E3101">
        <v>5</v>
      </c>
      <c r="F3101">
        <v>4</v>
      </c>
      <c r="G3101">
        <v>2</v>
      </c>
      <c r="O3101">
        <v>2013</v>
      </c>
      <c r="P3101">
        <v>5</v>
      </c>
      <c r="Q3101">
        <v>2</v>
      </c>
      <c r="R3101">
        <v>1</v>
      </c>
      <c r="S3101">
        <v>5</v>
      </c>
      <c r="T3101">
        <v>4</v>
      </c>
      <c r="U3101">
        <v>2</v>
      </c>
    </row>
    <row r="3102" spans="1:21">
      <c r="A3102">
        <v>2013</v>
      </c>
      <c r="B3102">
        <v>5</v>
      </c>
      <c r="C3102">
        <v>3</v>
      </c>
      <c r="D3102">
        <v>4</v>
      </c>
      <c r="E3102">
        <v>6</v>
      </c>
      <c r="F3102">
        <v>4</v>
      </c>
      <c r="G3102">
        <v>2</v>
      </c>
      <c r="O3102">
        <v>2013</v>
      </c>
      <c r="P3102">
        <v>5</v>
      </c>
      <c r="Q3102">
        <v>3</v>
      </c>
      <c r="R3102">
        <v>5</v>
      </c>
      <c r="S3102">
        <v>6</v>
      </c>
      <c r="T3102">
        <v>4</v>
      </c>
      <c r="U3102">
        <v>2</v>
      </c>
    </row>
    <row r="3103" spans="1:21">
      <c r="A3103">
        <v>2013</v>
      </c>
      <c r="B3103">
        <v>5</v>
      </c>
      <c r="C3103">
        <v>4</v>
      </c>
      <c r="D3103">
        <v>4</v>
      </c>
      <c r="E3103">
        <v>5</v>
      </c>
      <c r="F3103">
        <v>4</v>
      </c>
      <c r="G3103">
        <v>2</v>
      </c>
      <c r="O3103">
        <v>2013</v>
      </c>
      <c r="P3103">
        <v>5</v>
      </c>
      <c r="Q3103">
        <v>4</v>
      </c>
      <c r="R3103">
        <v>7</v>
      </c>
      <c r="S3103">
        <v>5</v>
      </c>
      <c r="T3103">
        <v>4</v>
      </c>
      <c r="U3103">
        <v>2</v>
      </c>
    </row>
    <row r="3104" spans="1:21">
      <c r="A3104">
        <v>2013</v>
      </c>
      <c r="B3104">
        <v>5</v>
      </c>
      <c r="C3104">
        <v>5</v>
      </c>
      <c r="D3104">
        <v>10</v>
      </c>
      <c r="E3104">
        <v>5</v>
      </c>
      <c r="F3104">
        <v>4</v>
      </c>
      <c r="G3104">
        <v>2</v>
      </c>
      <c r="O3104">
        <v>2013</v>
      </c>
      <c r="P3104">
        <v>5</v>
      </c>
      <c r="Q3104">
        <v>5</v>
      </c>
      <c r="R3104">
        <v>7</v>
      </c>
      <c r="S3104">
        <v>5</v>
      </c>
      <c r="T3104">
        <v>4</v>
      </c>
      <c r="U3104">
        <v>2</v>
      </c>
    </row>
    <row r="3105" spans="1:21">
      <c r="A3105">
        <v>2013</v>
      </c>
      <c r="B3105">
        <v>5</v>
      </c>
      <c r="C3105">
        <v>6</v>
      </c>
      <c r="D3105">
        <v>5</v>
      </c>
      <c r="E3105">
        <v>5</v>
      </c>
      <c r="F3105">
        <v>8</v>
      </c>
      <c r="G3105">
        <v>2</v>
      </c>
      <c r="O3105">
        <v>2013</v>
      </c>
      <c r="P3105">
        <v>5</v>
      </c>
      <c r="Q3105">
        <v>6</v>
      </c>
      <c r="R3105">
        <v>10</v>
      </c>
      <c r="S3105">
        <v>5</v>
      </c>
      <c r="T3105">
        <v>8</v>
      </c>
      <c r="U3105">
        <v>2</v>
      </c>
    </row>
    <row r="3106" spans="1:21">
      <c r="A3106">
        <v>2013</v>
      </c>
      <c r="B3106">
        <v>5</v>
      </c>
      <c r="C3106">
        <v>7</v>
      </c>
      <c r="D3106">
        <v>5</v>
      </c>
      <c r="E3106">
        <v>5</v>
      </c>
      <c r="F3106">
        <v>1</v>
      </c>
      <c r="G3106">
        <v>2</v>
      </c>
      <c r="O3106">
        <v>2013</v>
      </c>
      <c r="P3106">
        <v>5</v>
      </c>
      <c r="Q3106">
        <v>7</v>
      </c>
      <c r="R3106">
        <v>4</v>
      </c>
      <c r="S3106">
        <v>5</v>
      </c>
      <c r="T3106">
        <v>1</v>
      </c>
      <c r="U3106">
        <v>2</v>
      </c>
    </row>
    <row r="3107" spans="1:21">
      <c r="A3107">
        <v>2013</v>
      </c>
      <c r="B3107">
        <v>5</v>
      </c>
      <c r="C3107">
        <v>8</v>
      </c>
      <c r="D3107">
        <v>5</v>
      </c>
      <c r="E3107">
        <v>5</v>
      </c>
      <c r="F3107">
        <v>1</v>
      </c>
      <c r="G3107">
        <v>1</v>
      </c>
      <c r="O3107">
        <v>2013</v>
      </c>
      <c r="P3107">
        <v>5</v>
      </c>
      <c r="Q3107">
        <v>8</v>
      </c>
      <c r="R3107">
        <v>5</v>
      </c>
      <c r="S3107">
        <v>5</v>
      </c>
      <c r="T3107">
        <v>1</v>
      </c>
      <c r="U3107">
        <v>1</v>
      </c>
    </row>
    <row r="3108" spans="1:21">
      <c r="A3108">
        <v>2013</v>
      </c>
      <c r="B3108">
        <v>5</v>
      </c>
      <c r="C3108">
        <v>9</v>
      </c>
      <c r="D3108">
        <v>5</v>
      </c>
      <c r="E3108">
        <v>5</v>
      </c>
      <c r="F3108">
        <v>4</v>
      </c>
      <c r="G3108">
        <v>1</v>
      </c>
      <c r="O3108">
        <v>2013</v>
      </c>
      <c r="P3108">
        <v>5</v>
      </c>
      <c r="Q3108">
        <v>9</v>
      </c>
      <c r="R3108">
        <v>10</v>
      </c>
      <c r="S3108">
        <v>5</v>
      </c>
      <c r="T3108">
        <v>4</v>
      </c>
      <c r="U3108">
        <v>1</v>
      </c>
    </row>
    <row r="3109" spans="1:21">
      <c r="A3109">
        <v>2013</v>
      </c>
      <c r="B3109">
        <v>5</v>
      </c>
      <c r="C3109">
        <v>10</v>
      </c>
      <c r="D3109">
        <v>10</v>
      </c>
      <c r="E3109">
        <v>5</v>
      </c>
      <c r="F3109">
        <v>4</v>
      </c>
      <c r="G3109">
        <v>1</v>
      </c>
      <c r="O3109">
        <v>2013</v>
      </c>
      <c r="P3109">
        <v>5</v>
      </c>
      <c r="Q3109">
        <v>10</v>
      </c>
      <c r="R3109">
        <v>4</v>
      </c>
      <c r="S3109">
        <v>5</v>
      </c>
      <c r="T3109">
        <v>4</v>
      </c>
      <c r="U3109">
        <v>1</v>
      </c>
    </row>
    <row r="3110" spans="1:21">
      <c r="A3110">
        <v>2013</v>
      </c>
      <c r="B3110">
        <v>5</v>
      </c>
      <c r="C3110">
        <v>11</v>
      </c>
      <c r="D3110">
        <v>2</v>
      </c>
      <c r="E3110">
        <v>9</v>
      </c>
      <c r="F3110">
        <v>4</v>
      </c>
      <c r="G3110">
        <v>1</v>
      </c>
      <c r="O3110">
        <v>2013</v>
      </c>
      <c r="P3110">
        <v>5</v>
      </c>
      <c r="Q3110">
        <v>11</v>
      </c>
      <c r="R3110">
        <v>4</v>
      </c>
      <c r="S3110">
        <v>9</v>
      </c>
      <c r="T3110">
        <v>4</v>
      </c>
      <c r="U3110">
        <v>1</v>
      </c>
    </row>
    <row r="3111" spans="1:21">
      <c r="A3111">
        <v>2013</v>
      </c>
      <c r="B3111">
        <v>5</v>
      </c>
      <c r="C3111">
        <v>12</v>
      </c>
      <c r="D3111">
        <v>2</v>
      </c>
      <c r="E3111">
        <v>9</v>
      </c>
      <c r="F3111">
        <v>8</v>
      </c>
      <c r="G3111">
        <v>1</v>
      </c>
      <c r="O3111">
        <v>2013</v>
      </c>
      <c r="P3111">
        <v>5</v>
      </c>
      <c r="Q3111">
        <v>12</v>
      </c>
      <c r="R3111">
        <v>10</v>
      </c>
      <c r="S3111">
        <v>9</v>
      </c>
      <c r="T3111">
        <v>8</v>
      </c>
      <c r="U3111">
        <v>1</v>
      </c>
    </row>
    <row r="3112" spans="1:21">
      <c r="A3112">
        <v>2013</v>
      </c>
      <c r="B3112">
        <v>5</v>
      </c>
      <c r="C3112">
        <v>13</v>
      </c>
      <c r="D3112">
        <v>2</v>
      </c>
      <c r="E3112">
        <v>9</v>
      </c>
      <c r="F3112">
        <v>8</v>
      </c>
      <c r="G3112">
        <v>1</v>
      </c>
      <c r="O3112">
        <v>2013</v>
      </c>
      <c r="P3112">
        <v>5</v>
      </c>
      <c r="Q3112">
        <v>13</v>
      </c>
      <c r="R3112">
        <v>5</v>
      </c>
      <c r="S3112">
        <v>9</v>
      </c>
      <c r="T3112">
        <v>8</v>
      </c>
      <c r="U3112">
        <v>1</v>
      </c>
    </row>
    <row r="3113" spans="1:21">
      <c r="A3113">
        <v>2013</v>
      </c>
      <c r="B3113">
        <v>5</v>
      </c>
      <c r="C3113">
        <v>14</v>
      </c>
      <c r="D3113">
        <v>2</v>
      </c>
      <c r="E3113">
        <v>9</v>
      </c>
      <c r="F3113">
        <v>8</v>
      </c>
      <c r="G3113">
        <v>5</v>
      </c>
      <c r="O3113">
        <v>2013</v>
      </c>
      <c r="P3113">
        <v>5</v>
      </c>
      <c r="Q3113">
        <v>14</v>
      </c>
      <c r="R3113">
        <v>5</v>
      </c>
      <c r="S3113">
        <v>9</v>
      </c>
      <c r="T3113">
        <v>8</v>
      </c>
      <c r="U3113">
        <v>5</v>
      </c>
    </row>
    <row r="3114" spans="1:21">
      <c r="A3114">
        <v>2013</v>
      </c>
      <c r="B3114">
        <v>5</v>
      </c>
      <c r="C3114">
        <v>15</v>
      </c>
      <c r="D3114">
        <v>2</v>
      </c>
      <c r="E3114">
        <v>9</v>
      </c>
      <c r="F3114">
        <v>8</v>
      </c>
      <c r="G3114">
        <v>5</v>
      </c>
      <c r="O3114">
        <v>2013</v>
      </c>
      <c r="P3114">
        <v>5</v>
      </c>
      <c r="Q3114">
        <v>15</v>
      </c>
      <c r="R3114">
        <v>5</v>
      </c>
      <c r="S3114">
        <v>9</v>
      </c>
      <c r="T3114">
        <v>8</v>
      </c>
      <c r="U3114">
        <v>5</v>
      </c>
    </row>
    <row r="3115" spans="1:21">
      <c r="A3115">
        <v>2013</v>
      </c>
      <c r="B3115">
        <v>5</v>
      </c>
      <c r="C3115">
        <v>16</v>
      </c>
      <c r="D3115">
        <v>6</v>
      </c>
      <c r="E3115">
        <v>9</v>
      </c>
      <c r="F3115">
        <v>8</v>
      </c>
      <c r="G3115">
        <v>5</v>
      </c>
      <c r="O3115">
        <v>2013</v>
      </c>
      <c r="P3115">
        <v>5</v>
      </c>
      <c r="Q3115">
        <v>16</v>
      </c>
      <c r="R3115">
        <v>5</v>
      </c>
      <c r="S3115">
        <v>9</v>
      </c>
      <c r="T3115">
        <v>8</v>
      </c>
      <c r="U3115">
        <v>5</v>
      </c>
    </row>
    <row r="3116" spans="1:21">
      <c r="A3116">
        <v>2013</v>
      </c>
      <c r="B3116">
        <v>5</v>
      </c>
      <c r="C3116">
        <v>17</v>
      </c>
      <c r="D3116">
        <v>6</v>
      </c>
      <c r="E3116">
        <v>9</v>
      </c>
      <c r="F3116">
        <v>8</v>
      </c>
      <c r="G3116">
        <v>5</v>
      </c>
      <c r="O3116">
        <v>2013</v>
      </c>
      <c r="P3116">
        <v>5</v>
      </c>
      <c r="Q3116">
        <v>17</v>
      </c>
      <c r="R3116">
        <v>10</v>
      </c>
      <c r="S3116">
        <v>9</v>
      </c>
      <c r="T3116">
        <v>8</v>
      </c>
      <c r="U3116">
        <v>5</v>
      </c>
    </row>
    <row r="3117" spans="1:21">
      <c r="A3117">
        <v>2013</v>
      </c>
      <c r="B3117">
        <v>5</v>
      </c>
      <c r="C3117">
        <v>18</v>
      </c>
      <c r="D3117">
        <v>6</v>
      </c>
      <c r="E3117">
        <v>9</v>
      </c>
      <c r="F3117">
        <v>8</v>
      </c>
      <c r="G3117">
        <v>5</v>
      </c>
      <c r="O3117">
        <v>2013</v>
      </c>
      <c r="P3117">
        <v>5</v>
      </c>
      <c r="Q3117">
        <v>18</v>
      </c>
      <c r="R3117">
        <v>2</v>
      </c>
      <c r="S3117">
        <v>9</v>
      </c>
      <c r="T3117">
        <v>8</v>
      </c>
      <c r="U3117">
        <v>5</v>
      </c>
    </row>
    <row r="3118" spans="1:21">
      <c r="A3118">
        <v>2013</v>
      </c>
      <c r="B3118">
        <v>5</v>
      </c>
      <c r="C3118">
        <v>19</v>
      </c>
      <c r="D3118">
        <v>6</v>
      </c>
      <c r="E3118">
        <v>9</v>
      </c>
      <c r="F3118">
        <v>1</v>
      </c>
      <c r="G3118">
        <v>5</v>
      </c>
      <c r="O3118">
        <v>2013</v>
      </c>
      <c r="P3118">
        <v>5</v>
      </c>
      <c r="Q3118">
        <v>19</v>
      </c>
      <c r="R3118">
        <v>2</v>
      </c>
      <c r="S3118">
        <v>9</v>
      </c>
      <c r="T3118">
        <v>1</v>
      </c>
      <c r="U3118">
        <v>5</v>
      </c>
    </row>
    <row r="3119" spans="1:21">
      <c r="A3119">
        <v>2013</v>
      </c>
      <c r="B3119">
        <v>5</v>
      </c>
      <c r="C3119">
        <v>20</v>
      </c>
      <c r="D3119">
        <v>2</v>
      </c>
      <c r="E3119">
        <v>9</v>
      </c>
      <c r="F3119">
        <v>8</v>
      </c>
      <c r="G3119">
        <v>5</v>
      </c>
      <c r="O3119">
        <v>2013</v>
      </c>
      <c r="P3119">
        <v>5</v>
      </c>
      <c r="Q3119">
        <v>20</v>
      </c>
      <c r="R3119">
        <v>2</v>
      </c>
      <c r="S3119">
        <v>9</v>
      </c>
      <c r="T3119">
        <v>8</v>
      </c>
      <c r="U3119">
        <v>5</v>
      </c>
    </row>
    <row r="3120" spans="1:21">
      <c r="A3120">
        <v>2013</v>
      </c>
      <c r="B3120">
        <v>5</v>
      </c>
      <c r="C3120">
        <v>21</v>
      </c>
      <c r="D3120">
        <v>2</v>
      </c>
      <c r="E3120">
        <v>9</v>
      </c>
      <c r="F3120">
        <v>1</v>
      </c>
      <c r="G3120">
        <v>5</v>
      </c>
      <c r="O3120">
        <v>2013</v>
      </c>
      <c r="P3120">
        <v>5</v>
      </c>
      <c r="Q3120">
        <v>21</v>
      </c>
      <c r="R3120">
        <v>2</v>
      </c>
      <c r="S3120">
        <v>9</v>
      </c>
      <c r="T3120">
        <v>1</v>
      </c>
      <c r="U3120">
        <v>5</v>
      </c>
    </row>
    <row r="3121" spans="1:21">
      <c r="A3121">
        <v>2013</v>
      </c>
      <c r="B3121">
        <v>5</v>
      </c>
      <c r="C3121">
        <v>22</v>
      </c>
      <c r="D3121">
        <v>6</v>
      </c>
      <c r="E3121">
        <v>9</v>
      </c>
      <c r="F3121">
        <v>1</v>
      </c>
      <c r="G3121">
        <v>5</v>
      </c>
      <c r="O3121">
        <v>2013</v>
      </c>
      <c r="P3121">
        <v>5</v>
      </c>
      <c r="Q3121">
        <v>22</v>
      </c>
      <c r="R3121">
        <v>2</v>
      </c>
      <c r="S3121">
        <v>9</v>
      </c>
      <c r="T3121">
        <v>1</v>
      </c>
      <c r="U3121">
        <v>5</v>
      </c>
    </row>
    <row r="3122" spans="1:21">
      <c r="A3122">
        <v>2013</v>
      </c>
      <c r="B3122">
        <v>5</v>
      </c>
      <c r="C3122">
        <v>23</v>
      </c>
      <c r="D3122">
        <v>2</v>
      </c>
      <c r="E3122">
        <v>9</v>
      </c>
      <c r="F3122">
        <v>1</v>
      </c>
      <c r="G3122">
        <v>5</v>
      </c>
      <c r="O3122">
        <v>2013</v>
      </c>
      <c r="P3122">
        <v>5</v>
      </c>
      <c r="Q3122">
        <v>23</v>
      </c>
      <c r="R3122">
        <v>6</v>
      </c>
      <c r="S3122">
        <v>9</v>
      </c>
      <c r="T3122">
        <v>1</v>
      </c>
      <c r="U3122">
        <v>5</v>
      </c>
    </row>
    <row r="3123" spans="1:21">
      <c r="A3123">
        <v>2013</v>
      </c>
      <c r="B3123">
        <v>5</v>
      </c>
      <c r="C3123">
        <v>24</v>
      </c>
      <c r="D3123">
        <v>2</v>
      </c>
      <c r="E3123">
        <v>9</v>
      </c>
      <c r="F3123">
        <v>1</v>
      </c>
      <c r="G3123">
        <v>5</v>
      </c>
      <c r="O3123">
        <v>2013</v>
      </c>
      <c r="P3123">
        <v>5</v>
      </c>
      <c r="Q3123">
        <v>24</v>
      </c>
      <c r="R3123">
        <v>6</v>
      </c>
      <c r="S3123">
        <v>9</v>
      </c>
      <c r="T3123">
        <v>1</v>
      </c>
      <c r="U3123">
        <v>5</v>
      </c>
    </row>
    <row r="3124" spans="1:21">
      <c r="A3124">
        <v>2013</v>
      </c>
      <c r="B3124">
        <v>5</v>
      </c>
      <c r="C3124">
        <v>25</v>
      </c>
      <c r="D3124">
        <v>10</v>
      </c>
      <c r="E3124">
        <v>9</v>
      </c>
      <c r="F3124">
        <v>8</v>
      </c>
      <c r="G3124">
        <v>5</v>
      </c>
      <c r="O3124">
        <v>2013</v>
      </c>
      <c r="P3124">
        <v>5</v>
      </c>
      <c r="Q3124">
        <v>25</v>
      </c>
      <c r="R3124">
        <v>6</v>
      </c>
      <c r="S3124">
        <v>9</v>
      </c>
      <c r="T3124">
        <v>8</v>
      </c>
      <c r="U3124">
        <v>5</v>
      </c>
    </row>
    <row r="3125" spans="1:21">
      <c r="A3125">
        <v>2013</v>
      </c>
      <c r="B3125">
        <v>5</v>
      </c>
      <c r="C3125">
        <v>26</v>
      </c>
      <c r="D3125">
        <v>2</v>
      </c>
      <c r="E3125">
        <v>9</v>
      </c>
      <c r="F3125">
        <v>8</v>
      </c>
      <c r="G3125">
        <v>5</v>
      </c>
      <c r="O3125">
        <v>2013</v>
      </c>
      <c r="P3125">
        <v>5</v>
      </c>
      <c r="Q3125">
        <v>26</v>
      </c>
      <c r="R3125">
        <v>6</v>
      </c>
      <c r="S3125">
        <v>9</v>
      </c>
      <c r="T3125">
        <v>8</v>
      </c>
      <c r="U3125">
        <v>5</v>
      </c>
    </row>
    <row r="3126" spans="1:21">
      <c r="A3126">
        <v>2013</v>
      </c>
      <c r="B3126">
        <v>5</v>
      </c>
      <c r="C3126">
        <v>27</v>
      </c>
      <c r="D3126">
        <v>6</v>
      </c>
      <c r="E3126">
        <v>9</v>
      </c>
      <c r="F3126">
        <v>8</v>
      </c>
      <c r="G3126">
        <v>5</v>
      </c>
      <c r="O3126">
        <v>2013</v>
      </c>
      <c r="P3126">
        <v>5</v>
      </c>
      <c r="Q3126">
        <v>27</v>
      </c>
      <c r="R3126">
        <v>2</v>
      </c>
      <c r="S3126">
        <v>9</v>
      </c>
      <c r="T3126">
        <v>8</v>
      </c>
      <c r="U3126">
        <v>5</v>
      </c>
    </row>
    <row r="3127" spans="1:21">
      <c r="A3127">
        <v>2013</v>
      </c>
      <c r="B3127">
        <v>5</v>
      </c>
      <c r="C3127">
        <v>28</v>
      </c>
      <c r="D3127">
        <v>6</v>
      </c>
      <c r="E3127">
        <v>9</v>
      </c>
      <c r="F3127">
        <v>8</v>
      </c>
      <c r="G3127">
        <v>5</v>
      </c>
      <c r="O3127">
        <v>2013</v>
      </c>
      <c r="P3127">
        <v>5</v>
      </c>
      <c r="Q3127">
        <v>28</v>
      </c>
      <c r="R3127">
        <v>2</v>
      </c>
      <c r="S3127">
        <v>9</v>
      </c>
      <c r="T3127">
        <v>8</v>
      </c>
      <c r="U3127">
        <v>5</v>
      </c>
    </row>
    <row r="3128" spans="1:21">
      <c r="A3128">
        <v>2013</v>
      </c>
      <c r="B3128">
        <v>5</v>
      </c>
      <c r="C3128">
        <v>29</v>
      </c>
      <c r="D3128">
        <v>6</v>
      </c>
      <c r="E3128">
        <v>9</v>
      </c>
      <c r="F3128">
        <v>4</v>
      </c>
      <c r="G3128">
        <v>5</v>
      </c>
      <c r="O3128">
        <v>2013</v>
      </c>
      <c r="P3128">
        <v>5</v>
      </c>
      <c r="Q3128">
        <v>29</v>
      </c>
      <c r="R3128">
        <v>6</v>
      </c>
      <c r="S3128">
        <v>9</v>
      </c>
      <c r="T3128">
        <v>4</v>
      </c>
      <c r="U3128">
        <v>5</v>
      </c>
    </row>
    <row r="3129" spans="1:21">
      <c r="A3129">
        <v>2013</v>
      </c>
      <c r="B3129">
        <v>5</v>
      </c>
      <c r="C3129">
        <v>30</v>
      </c>
      <c r="D3129">
        <v>2</v>
      </c>
      <c r="E3129">
        <v>9</v>
      </c>
      <c r="F3129">
        <v>4</v>
      </c>
      <c r="G3129">
        <v>5</v>
      </c>
      <c r="O3129">
        <v>2013</v>
      </c>
      <c r="P3129">
        <v>5</v>
      </c>
      <c r="Q3129">
        <v>30</v>
      </c>
      <c r="R3129">
        <v>2</v>
      </c>
      <c r="S3129">
        <v>9</v>
      </c>
      <c r="T3129">
        <v>4</v>
      </c>
      <c r="U3129">
        <v>5</v>
      </c>
    </row>
    <row r="3130" spans="1:21">
      <c r="A3130">
        <v>2013</v>
      </c>
      <c r="B3130">
        <v>5</v>
      </c>
      <c r="C3130">
        <v>31</v>
      </c>
      <c r="D3130">
        <v>2</v>
      </c>
      <c r="E3130">
        <v>9</v>
      </c>
      <c r="F3130">
        <v>8</v>
      </c>
      <c r="G3130">
        <v>5</v>
      </c>
      <c r="O3130">
        <v>2013</v>
      </c>
      <c r="P3130">
        <v>5</v>
      </c>
      <c r="Q3130">
        <v>31</v>
      </c>
      <c r="R3130">
        <v>2</v>
      </c>
      <c r="S3130">
        <v>9</v>
      </c>
      <c r="T3130">
        <v>8</v>
      </c>
      <c r="U3130">
        <v>5</v>
      </c>
    </row>
    <row r="3131" spans="1:21">
      <c r="A3131">
        <v>2014</v>
      </c>
      <c r="B3131">
        <v>3</v>
      </c>
      <c r="C3131">
        <v>1</v>
      </c>
      <c r="D3131">
        <v>6</v>
      </c>
      <c r="E3131">
        <v>3</v>
      </c>
      <c r="F3131">
        <v>7</v>
      </c>
      <c r="G3131">
        <v>8</v>
      </c>
      <c r="O3131">
        <v>2014</v>
      </c>
      <c r="P3131">
        <v>3</v>
      </c>
      <c r="Q3131">
        <v>1</v>
      </c>
      <c r="S3131">
        <v>3</v>
      </c>
      <c r="T3131">
        <v>7</v>
      </c>
      <c r="U3131">
        <v>8</v>
      </c>
    </row>
    <row r="3132" spans="1:21">
      <c r="A3132">
        <v>2014</v>
      </c>
      <c r="B3132">
        <v>3</v>
      </c>
      <c r="C3132">
        <v>2</v>
      </c>
      <c r="D3132">
        <v>6</v>
      </c>
      <c r="E3132">
        <v>3</v>
      </c>
      <c r="F3132">
        <v>7</v>
      </c>
      <c r="G3132">
        <v>7</v>
      </c>
      <c r="O3132">
        <v>2014</v>
      </c>
      <c r="P3132">
        <v>3</v>
      </c>
      <c r="Q3132">
        <v>2</v>
      </c>
      <c r="S3132">
        <v>3</v>
      </c>
      <c r="T3132">
        <v>7</v>
      </c>
      <c r="U3132">
        <v>7</v>
      </c>
    </row>
    <row r="3133" spans="1:21">
      <c r="A3133">
        <v>2014</v>
      </c>
      <c r="B3133">
        <v>3</v>
      </c>
      <c r="C3133">
        <v>3</v>
      </c>
      <c r="D3133">
        <v>6</v>
      </c>
      <c r="E3133">
        <v>3</v>
      </c>
      <c r="F3133">
        <v>5</v>
      </c>
      <c r="G3133">
        <v>7</v>
      </c>
      <c r="O3133">
        <v>2014</v>
      </c>
      <c r="P3133">
        <v>3</v>
      </c>
      <c r="Q3133">
        <v>3</v>
      </c>
      <c r="S3133">
        <v>3</v>
      </c>
      <c r="T3133">
        <v>5</v>
      </c>
      <c r="U3133">
        <v>7</v>
      </c>
    </row>
    <row r="3134" spans="1:21">
      <c r="A3134">
        <v>2014</v>
      </c>
      <c r="B3134">
        <v>3</v>
      </c>
      <c r="C3134">
        <v>4</v>
      </c>
      <c r="D3134">
        <v>6</v>
      </c>
      <c r="E3134">
        <v>3</v>
      </c>
      <c r="F3134">
        <v>7</v>
      </c>
      <c r="G3134">
        <v>7</v>
      </c>
      <c r="O3134">
        <v>2014</v>
      </c>
      <c r="P3134">
        <v>3</v>
      </c>
      <c r="Q3134">
        <v>4</v>
      </c>
      <c r="S3134">
        <v>3</v>
      </c>
      <c r="T3134">
        <v>7</v>
      </c>
      <c r="U3134">
        <v>7</v>
      </c>
    </row>
    <row r="3135" spans="1:21">
      <c r="A3135">
        <v>2014</v>
      </c>
      <c r="B3135">
        <v>3</v>
      </c>
      <c r="C3135">
        <v>5</v>
      </c>
      <c r="D3135">
        <v>3</v>
      </c>
      <c r="E3135">
        <v>2</v>
      </c>
      <c r="F3135">
        <v>7</v>
      </c>
      <c r="G3135">
        <v>7</v>
      </c>
      <c r="O3135">
        <v>2014</v>
      </c>
      <c r="P3135">
        <v>3</v>
      </c>
      <c r="Q3135">
        <v>5</v>
      </c>
      <c r="S3135">
        <v>2</v>
      </c>
      <c r="T3135">
        <v>7</v>
      </c>
      <c r="U3135">
        <v>7</v>
      </c>
    </row>
    <row r="3136" spans="1:21">
      <c r="A3136">
        <v>2014</v>
      </c>
      <c r="B3136">
        <v>3</v>
      </c>
      <c r="C3136">
        <v>6</v>
      </c>
      <c r="D3136">
        <v>3</v>
      </c>
      <c r="E3136">
        <v>2</v>
      </c>
      <c r="F3136">
        <v>7</v>
      </c>
      <c r="G3136">
        <v>8</v>
      </c>
      <c r="O3136">
        <v>2014</v>
      </c>
      <c r="P3136">
        <v>3</v>
      </c>
      <c r="Q3136">
        <v>6</v>
      </c>
      <c r="S3136">
        <v>2</v>
      </c>
      <c r="T3136">
        <v>7</v>
      </c>
      <c r="U3136">
        <v>8</v>
      </c>
    </row>
    <row r="3137" spans="1:21">
      <c r="A3137">
        <v>2014</v>
      </c>
      <c r="B3137">
        <v>3</v>
      </c>
      <c r="C3137">
        <v>7</v>
      </c>
      <c r="D3137">
        <v>3</v>
      </c>
      <c r="E3137">
        <v>2</v>
      </c>
      <c r="F3137">
        <v>7</v>
      </c>
      <c r="G3137">
        <v>8</v>
      </c>
      <c r="O3137">
        <v>2014</v>
      </c>
      <c r="P3137">
        <v>3</v>
      </c>
      <c r="Q3137">
        <v>7</v>
      </c>
      <c r="S3137">
        <v>2</v>
      </c>
      <c r="T3137">
        <v>7</v>
      </c>
      <c r="U3137">
        <v>8</v>
      </c>
    </row>
    <row r="3138" spans="1:21">
      <c r="A3138">
        <v>2014</v>
      </c>
      <c r="B3138">
        <v>3</v>
      </c>
      <c r="C3138">
        <v>8</v>
      </c>
      <c r="D3138">
        <v>8</v>
      </c>
      <c r="E3138">
        <v>2</v>
      </c>
      <c r="F3138">
        <v>7</v>
      </c>
      <c r="G3138">
        <v>7</v>
      </c>
      <c r="O3138">
        <v>2014</v>
      </c>
      <c r="P3138">
        <v>3</v>
      </c>
      <c r="Q3138">
        <v>8</v>
      </c>
      <c r="R3138">
        <v>6</v>
      </c>
      <c r="S3138">
        <v>2</v>
      </c>
      <c r="T3138">
        <v>7</v>
      </c>
      <c r="U3138">
        <v>7</v>
      </c>
    </row>
    <row r="3139" spans="1:21">
      <c r="A3139">
        <v>2014</v>
      </c>
      <c r="B3139">
        <v>3</v>
      </c>
      <c r="C3139">
        <v>9</v>
      </c>
      <c r="D3139">
        <v>6</v>
      </c>
      <c r="E3139">
        <v>2</v>
      </c>
      <c r="F3139">
        <v>7</v>
      </c>
      <c r="G3139">
        <v>7</v>
      </c>
      <c r="O3139">
        <v>2014</v>
      </c>
      <c r="P3139">
        <v>3</v>
      </c>
      <c r="Q3139">
        <v>9</v>
      </c>
      <c r="R3139">
        <v>6</v>
      </c>
      <c r="S3139">
        <v>2</v>
      </c>
      <c r="T3139">
        <v>7</v>
      </c>
      <c r="U3139">
        <v>7</v>
      </c>
    </row>
    <row r="3140" spans="1:21">
      <c r="A3140">
        <v>2014</v>
      </c>
      <c r="B3140">
        <v>3</v>
      </c>
      <c r="C3140">
        <v>10</v>
      </c>
      <c r="D3140">
        <v>3</v>
      </c>
      <c r="E3140">
        <v>2</v>
      </c>
      <c r="F3140">
        <v>7</v>
      </c>
      <c r="G3140">
        <v>7</v>
      </c>
      <c r="O3140">
        <v>2014</v>
      </c>
      <c r="P3140">
        <v>3</v>
      </c>
      <c r="Q3140">
        <v>10</v>
      </c>
      <c r="R3140">
        <v>6</v>
      </c>
      <c r="S3140">
        <v>2</v>
      </c>
      <c r="T3140">
        <v>7</v>
      </c>
      <c r="U3140">
        <v>7</v>
      </c>
    </row>
    <row r="3141" spans="1:21">
      <c r="A3141">
        <v>2014</v>
      </c>
      <c r="B3141">
        <v>3</v>
      </c>
      <c r="C3141">
        <v>11</v>
      </c>
      <c r="D3141">
        <v>3</v>
      </c>
      <c r="E3141">
        <v>3</v>
      </c>
      <c r="F3141">
        <v>5</v>
      </c>
      <c r="G3141">
        <v>7</v>
      </c>
      <c r="O3141">
        <v>2014</v>
      </c>
      <c r="P3141">
        <v>3</v>
      </c>
      <c r="Q3141">
        <v>11</v>
      </c>
      <c r="R3141">
        <v>6</v>
      </c>
      <c r="S3141">
        <v>3</v>
      </c>
      <c r="T3141">
        <v>5</v>
      </c>
      <c r="U3141">
        <v>7</v>
      </c>
    </row>
    <row r="3142" spans="1:21">
      <c r="A3142">
        <v>2014</v>
      </c>
      <c r="B3142">
        <v>3</v>
      </c>
      <c r="C3142">
        <v>12</v>
      </c>
      <c r="D3142">
        <v>9</v>
      </c>
      <c r="E3142">
        <v>7</v>
      </c>
      <c r="F3142">
        <v>5</v>
      </c>
      <c r="G3142">
        <v>7</v>
      </c>
      <c r="O3142">
        <v>2014</v>
      </c>
      <c r="P3142">
        <v>3</v>
      </c>
      <c r="Q3142">
        <v>12</v>
      </c>
      <c r="R3142">
        <v>3</v>
      </c>
      <c r="S3142">
        <v>7</v>
      </c>
      <c r="T3142">
        <v>5</v>
      </c>
      <c r="U3142">
        <v>7</v>
      </c>
    </row>
    <row r="3143" spans="1:21">
      <c r="A3143">
        <v>2014</v>
      </c>
      <c r="B3143">
        <v>3</v>
      </c>
      <c r="C3143">
        <v>13</v>
      </c>
      <c r="D3143">
        <v>11</v>
      </c>
      <c r="E3143">
        <v>1</v>
      </c>
      <c r="F3143">
        <v>5</v>
      </c>
      <c r="G3143">
        <v>7</v>
      </c>
      <c r="O3143">
        <v>2014</v>
      </c>
      <c r="P3143">
        <v>3</v>
      </c>
      <c r="Q3143">
        <v>13</v>
      </c>
      <c r="R3143">
        <v>3</v>
      </c>
      <c r="S3143">
        <v>1</v>
      </c>
      <c r="T3143">
        <v>5</v>
      </c>
      <c r="U3143">
        <v>7</v>
      </c>
    </row>
    <row r="3144" spans="1:21">
      <c r="A3144">
        <v>2014</v>
      </c>
      <c r="B3144">
        <v>3</v>
      </c>
      <c r="C3144">
        <v>14</v>
      </c>
      <c r="D3144">
        <v>11</v>
      </c>
      <c r="E3144">
        <v>7</v>
      </c>
      <c r="F3144">
        <v>5</v>
      </c>
      <c r="G3144">
        <v>4</v>
      </c>
      <c r="O3144">
        <v>2014</v>
      </c>
      <c r="P3144">
        <v>3</v>
      </c>
      <c r="Q3144">
        <v>14</v>
      </c>
      <c r="R3144">
        <v>3</v>
      </c>
      <c r="S3144">
        <v>7</v>
      </c>
      <c r="T3144">
        <v>5</v>
      </c>
      <c r="U3144">
        <v>4</v>
      </c>
    </row>
    <row r="3145" spans="1:21">
      <c r="A3145">
        <v>2014</v>
      </c>
      <c r="B3145">
        <v>3</v>
      </c>
      <c r="C3145">
        <v>15</v>
      </c>
      <c r="D3145">
        <v>8</v>
      </c>
      <c r="E3145">
        <v>7</v>
      </c>
      <c r="F3145">
        <v>3</v>
      </c>
      <c r="G3145">
        <v>4</v>
      </c>
      <c r="O3145">
        <v>2014</v>
      </c>
      <c r="P3145">
        <v>3</v>
      </c>
      <c r="Q3145">
        <v>15</v>
      </c>
      <c r="R3145">
        <v>8</v>
      </c>
      <c r="S3145">
        <v>7</v>
      </c>
      <c r="T3145">
        <v>3</v>
      </c>
      <c r="U3145">
        <v>4</v>
      </c>
    </row>
    <row r="3146" spans="1:21">
      <c r="A3146">
        <v>2014</v>
      </c>
      <c r="B3146">
        <v>3</v>
      </c>
      <c r="C3146">
        <v>16</v>
      </c>
      <c r="D3146">
        <v>6</v>
      </c>
      <c r="E3146">
        <v>7</v>
      </c>
      <c r="F3146">
        <v>6</v>
      </c>
      <c r="G3146">
        <v>4</v>
      </c>
      <c r="O3146">
        <v>2014</v>
      </c>
      <c r="P3146">
        <v>3</v>
      </c>
      <c r="Q3146">
        <v>16</v>
      </c>
      <c r="R3146">
        <v>6</v>
      </c>
      <c r="S3146">
        <v>7</v>
      </c>
      <c r="T3146">
        <v>6</v>
      </c>
      <c r="U3146">
        <v>4</v>
      </c>
    </row>
    <row r="3147" spans="1:21">
      <c r="A3147">
        <v>2014</v>
      </c>
      <c r="B3147">
        <v>3</v>
      </c>
      <c r="C3147">
        <v>17</v>
      </c>
      <c r="D3147">
        <v>6</v>
      </c>
      <c r="E3147">
        <v>4</v>
      </c>
      <c r="F3147">
        <v>6</v>
      </c>
      <c r="G3147">
        <v>4</v>
      </c>
      <c r="O3147">
        <v>2014</v>
      </c>
      <c r="P3147">
        <v>3</v>
      </c>
      <c r="Q3147">
        <v>17</v>
      </c>
      <c r="R3147">
        <v>3</v>
      </c>
      <c r="S3147">
        <v>4</v>
      </c>
      <c r="T3147">
        <v>6</v>
      </c>
      <c r="U3147">
        <v>4</v>
      </c>
    </row>
    <row r="3148" spans="1:21">
      <c r="A3148">
        <v>2014</v>
      </c>
      <c r="B3148">
        <v>3</v>
      </c>
      <c r="C3148">
        <v>18</v>
      </c>
      <c r="D3148">
        <v>8</v>
      </c>
      <c r="E3148">
        <v>4</v>
      </c>
      <c r="F3148">
        <v>6</v>
      </c>
      <c r="G3148">
        <v>7</v>
      </c>
      <c r="O3148">
        <v>2014</v>
      </c>
      <c r="P3148">
        <v>3</v>
      </c>
      <c r="Q3148">
        <v>18</v>
      </c>
      <c r="R3148">
        <v>3</v>
      </c>
      <c r="S3148">
        <v>4</v>
      </c>
      <c r="T3148">
        <v>6</v>
      </c>
      <c r="U3148">
        <v>7</v>
      </c>
    </row>
    <row r="3149" spans="1:21">
      <c r="A3149">
        <v>2014</v>
      </c>
      <c r="B3149">
        <v>3</v>
      </c>
      <c r="C3149">
        <v>19</v>
      </c>
      <c r="D3149">
        <v>6</v>
      </c>
      <c r="E3149">
        <v>4</v>
      </c>
      <c r="F3149">
        <v>6</v>
      </c>
      <c r="G3149">
        <v>7</v>
      </c>
      <c r="O3149">
        <v>2014</v>
      </c>
      <c r="P3149">
        <v>3</v>
      </c>
      <c r="Q3149">
        <v>19</v>
      </c>
      <c r="R3149">
        <v>9</v>
      </c>
      <c r="S3149">
        <v>4</v>
      </c>
      <c r="T3149">
        <v>6</v>
      </c>
      <c r="U3149">
        <v>7</v>
      </c>
    </row>
    <row r="3150" spans="1:21">
      <c r="A3150">
        <v>2014</v>
      </c>
      <c r="B3150">
        <v>3</v>
      </c>
      <c r="C3150">
        <v>20</v>
      </c>
      <c r="D3150">
        <v>9</v>
      </c>
      <c r="E3150">
        <v>2</v>
      </c>
      <c r="F3150">
        <v>6</v>
      </c>
      <c r="G3150">
        <v>7</v>
      </c>
      <c r="O3150">
        <v>2014</v>
      </c>
      <c r="P3150">
        <v>3</v>
      </c>
      <c r="Q3150">
        <v>20</v>
      </c>
      <c r="R3150">
        <v>11</v>
      </c>
      <c r="S3150">
        <v>2</v>
      </c>
      <c r="T3150">
        <v>6</v>
      </c>
      <c r="U3150">
        <v>7</v>
      </c>
    </row>
    <row r="3151" spans="1:21">
      <c r="A3151">
        <v>2014</v>
      </c>
      <c r="B3151">
        <v>3</v>
      </c>
      <c r="C3151">
        <v>21</v>
      </c>
      <c r="D3151">
        <v>6</v>
      </c>
      <c r="E3151">
        <v>3</v>
      </c>
      <c r="F3151">
        <v>6</v>
      </c>
      <c r="G3151">
        <v>7</v>
      </c>
      <c r="O3151">
        <v>2014</v>
      </c>
      <c r="P3151">
        <v>3</v>
      </c>
      <c r="Q3151">
        <v>21</v>
      </c>
      <c r="R3151">
        <v>11</v>
      </c>
      <c r="S3151">
        <v>3</v>
      </c>
      <c r="T3151">
        <v>6</v>
      </c>
      <c r="U3151">
        <v>7</v>
      </c>
    </row>
    <row r="3152" spans="1:21">
      <c r="A3152">
        <v>2014</v>
      </c>
      <c r="B3152">
        <v>3</v>
      </c>
      <c r="C3152">
        <v>22</v>
      </c>
      <c r="D3152">
        <v>6</v>
      </c>
      <c r="E3152">
        <v>1</v>
      </c>
      <c r="F3152">
        <v>3</v>
      </c>
      <c r="G3152">
        <v>4</v>
      </c>
      <c r="O3152">
        <v>2014</v>
      </c>
      <c r="P3152">
        <v>3</v>
      </c>
      <c r="Q3152">
        <v>22</v>
      </c>
      <c r="R3152">
        <v>8</v>
      </c>
      <c r="S3152">
        <v>1</v>
      </c>
      <c r="T3152">
        <v>3</v>
      </c>
      <c r="U3152">
        <v>4</v>
      </c>
    </row>
    <row r="3153" spans="1:21">
      <c r="A3153">
        <v>2014</v>
      </c>
      <c r="B3153">
        <v>3</v>
      </c>
      <c r="C3153">
        <v>23</v>
      </c>
      <c r="D3153">
        <v>8</v>
      </c>
      <c r="E3153">
        <v>1</v>
      </c>
      <c r="F3153">
        <v>3</v>
      </c>
      <c r="G3153">
        <v>4</v>
      </c>
      <c r="O3153">
        <v>2014</v>
      </c>
      <c r="P3153">
        <v>3</v>
      </c>
      <c r="Q3153">
        <v>23</v>
      </c>
      <c r="R3153">
        <v>6</v>
      </c>
      <c r="S3153">
        <v>1</v>
      </c>
      <c r="T3153">
        <v>3</v>
      </c>
      <c r="U3153">
        <v>4</v>
      </c>
    </row>
    <row r="3154" spans="1:21">
      <c r="A3154">
        <v>2014</v>
      </c>
      <c r="B3154">
        <v>3</v>
      </c>
      <c r="C3154">
        <v>24</v>
      </c>
      <c r="D3154">
        <v>11</v>
      </c>
      <c r="E3154">
        <v>3</v>
      </c>
      <c r="F3154">
        <v>5</v>
      </c>
      <c r="G3154">
        <v>4</v>
      </c>
      <c r="O3154">
        <v>2014</v>
      </c>
      <c r="P3154">
        <v>3</v>
      </c>
      <c r="Q3154">
        <v>24</v>
      </c>
      <c r="R3154">
        <v>6</v>
      </c>
      <c r="S3154">
        <v>3</v>
      </c>
      <c r="T3154">
        <v>5</v>
      </c>
      <c r="U3154">
        <v>4</v>
      </c>
    </row>
    <row r="3155" spans="1:21">
      <c r="A3155">
        <v>2014</v>
      </c>
      <c r="B3155">
        <v>3</v>
      </c>
      <c r="C3155">
        <v>25</v>
      </c>
      <c r="D3155">
        <v>11</v>
      </c>
      <c r="E3155">
        <v>7</v>
      </c>
      <c r="F3155">
        <v>6</v>
      </c>
      <c r="G3155">
        <v>4</v>
      </c>
      <c r="O3155">
        <v>2014</v>
      </c>
      <c r="P3155">
        <v>3</v>
      </c>
      <c r="Q3155">
        <v>25</v>
      </c>
      <c r="R3155">
        <v>8</v>
      </c>
      <c r="S3155">
        <v>7</v>
      </c>
      <c r="T3155">
        <v>6</v>
      </c>
      <c r="U3155">
        <v>4</v>
      </c>
    </row>
    <row r="3156" spans="1:21">
      <c r="A3156">
        <v>2014</v>
      </c>
      <c r="B3156">
        <v>3</v>
      </c>
      <c r="C3156">
        <v>26</v>
      </c>
      <c r="D3156">
        <v>9</v>
      </c>
      <c r="E3156">
        <v>7</v>
      </c>
      <c r="F3156">
        <v>6</v>
      </c>
      <c r="G3156">
        <v>4</v>
      </c>
      <c r="O3156">
        <v>2014</v>
      </c>
      <c r="P3156">
        <v>3</v>
      </c>
      <c r="Q3156">
        <v>26</v>
      </c>
      <c r="R3156">
        <v>6</v>
      </c>
      <c r="S3156">
        <v>7</v>
      </c>
      <c r="T3156">
        <v>6</v>
      </c>
      <c r="U3156">
        <v>4</v>
      </c>
    </row>
    <row r="3157" spans="1:21">
      <c r="A3157">
        <v>2014</v>
      </c>
      <c r="B3157">
        <v>3</v>
      </c>
      <c r="C3157">
        <v>27</v>
      </c>
      <c r="D3157">
        <v>9</v>
      </c>
      <c r="E3157">
        <v>7</v>
      </c>
      <c r="F3157">
        <v>6</v>
      </c>
      <c r="G3157">
        <v>4</v>
      </c>
      <c r="O3157">
        <v>2014</v>
      </c>
      <c r="P3157">
        <v>3</v>
      </c>
      <c r="Q3157">
        <v>27</v>
      </c>
      <c r="R3157">
        <v>9</v>
      </c>
      <c r="S3157">
        <v>7</v>
      </c>
      <c r="T3157">
        <v>6</v>
      </c>
      <c r="U3157">
        <v>4</v>
      </c>
    </row>
    <row r="3158" spans="1:21">
      <c r="A3158">
        <v>2014</v>
      </c>
      <c r="B3158">
        <v>3</v>
      </c>
      <c r="C3158">
        <v>28</v>
      </c>
      <c r="D3158">
        <v>9</v>
      </c>
      <c r="E3158">
        <v>7</v>
      </c>
      <c r="F3158">
        <v>7</v>
      </c>
      <c r="G3158">
        <v>4</v>
      </c>
      <c r="O3158">
        <v>2014</v>
      </c>
      <c r="P3158">
        <v>3</v>
      </c>
      <c r="Q3158">
        <v>28</v>
      </c>
      <c r="R3158">
        <v>6</v>
      </c>
      <c r="S3158">
        <v>7</v>
      </c>
      <c r="T3158">
        <v>7</v>
      </c>
      <c r="U3158">
        <v>4</v>
      </c>
    </row>
    <row r="3159" spans="1:21">
      <c r="A3159">
        <v>2014</v>
      </c>
      <c r="B3159">
        <v>3</v>
      </c>
      <c r="C3159">
        <v>29</v>
      </c>
      <c r="D3159">
        <v>9</v>
      </c>
      <c r="E3159">
        <v>7</v>
      </c>
      <c r="F3159">
        <v>6</v>
      </c>
      <c r="G3159">
        <v>4</v>
      </c>
      <c r="O3159">
        <v>2014</v>
      </c>
      <c r="P3159">
        <v>3</v>
      </c>
      <c r="Q3159">
        <v>29</v>
      </c>
      <c r="R3159">
        <v>6</v>
      </c>
      <c r="S3159">
        <v>7</v>
      </c>
      <c r="T3159">
        <v>6</v>
      </c>
      <c r="U3159">
        <v>4</v>
      </c>
    </row>
    <row r="3160" spans="1:21">
      <c r="A3160">
        <v>2014</v>
      </c>
      <c r="B3160">
        <v>3</v>
      </c>
      <c r="C3160">
        <v>30</v>
      </c>
      <c r="D3160">
        <v>9</v>
      </c>
      <c r="E3160">
        <v>7</v>
      </c>
      <c r="F3160">
        <v>7</v>
      </c>
      <c r="G3160">
        <v>4</v>
      </c>
      <c r="O3160">
        <v>2014</v>
      </c>
      <c r="P3160">
        <v>3</v>
      </c>
      <c r="Q3160">
        <v>30</v>
      </c>
      <c r="R3160">
        <v>8</v>
      </c>
      <c r="S3160">
        <v>7</v>
      </c>
      <c r="T3160">
        <v>7</v>
      </c>
      <c r="U3160">
        <v>4</v>
      </c>
    </row>
    <row r="3161" spans="1:21">
      <c r="A3161">
        <v>2014</v>
      </c>
      <c r="B3161">
        <v>3</v>
      </c>
      <c r="C3161">
        <v>31</v>
      </c>
      <c r="D3161">
        <v>9</v>
      </c>
      <c r="E3161">
        <v>3</v>
      </c>
      <c r="F3161">
        <v>6</v>
      </c>
      <c r="G3161">
        <v>4</v>
      </c>
      <c r="O3161">
        <v>2014</v>
      </c>
      <c r="P3161">
        <v>3</v>
      </c>
      <c r="Q3161">
        <v>31</v>
      </c>
      <c r="R3161">
        <v>11</v>
      </c>
      <c r="S3161">
        <v>3</v>
      </c>
      <c r="T3161">
        <v>6</v>
      </c>
      <c r="U3161">
        <v>4</v>
      </c>
    </row>
    <row r="3162" spans="1:21">
      <c r="A3162">
        <v>2014</v>
      </c>
      <c r="B3162">
        <v>4</v>
      </c>
      <c r="C3162">
        <v>1</v>
      </c>
      <c r="D3162">
        <v>9</v>
      </c>
      <c r="E3162">
        <v>8</v>
      </c>
      <c r="F3162">
        <v>5</v>
      </c>
      <c r="G3162">
        <v>4</v>
      </c>
      <c r="O3162">
        <v>2014</v>
      </c>
      <c r="P3162">
        <v>4</v>
      </c>
      <c r="Q3162">
        <v>1</v>
      </c>
      <c r="R3162">
        <v>11</v>
      </c>
      <c r="S3162">
        <v>8</v>
      </c>
      <c r="T3162">
        <v>5</v>
      </c>
      <c r="U3162">
        <v>4</v>
      </c>
    </row>
    <row r="3163" spans="1:21">
      <c r="A3163">
        <v>2014</v>
      </c>
      <c r="B3163">
        <v>4</v>
      </c>
      <c r="C3163">
        <v>2</v>
      </c>
      <c r="D3163">
        <v>9</v>
      </c>
      <c r="E3163">
        <v>8</v>
      </c>
      <c r="F3163">
        <v>5</v>
      </c>
      <c r="G3163">
        <v>4</v>
      </c>
      <c r="O3163">
        <v>2014</v>
      </c>
      <c r="P3163">
        <v>4</v>
      </c>
      <c r="Q3163">
        <v>2</v>
      </c>
      <c r="R3163">
        <v>9</v>
      </c>
      <c r="S3163">
        <v>8</v>
      </c>
      <c r="T3163">
        <v>5</v>
      </c>
      <c r="U3163">
        <v>4</v>
      </c>
    </row>
    <row r="3164" spans="1:21">
      <c r="A3164">
        <v>2014</v>
      </c>
      <c r="B3164">
        <v>4</v>
      </c>
      <c r="C3164">
        <v>3</v>
      </c>
      <c r="D3164">
        <v>6</v>
      </c>
      <c r="E3164">
        <v>6</v>
      </c>
      <c r="F3164">
        <v>9</v>
      </c>
      <c r="G3164">
        <v>9</v>
      </c>
      <c r="O3164">
        <v>2014</v>
      </c>
      <c r="P3164">
        <v>4</v>
      </c>
      <c r="Q3164">
        <v>3</v>
      </c>
      <c r="R3164">
        <v>9</v>
      </c>
      <c r="S3164">
        <v>6</v>
      </c>
      <c r="T3164">
        <v>9</v>
      </c>
      <c r="U3164">
        <v>9</v>
      </c>
    </row>
    <row r="3165" spans="1:21">
      <c r="A3165">
        <v>2014</v>
      </c>
      <c r="B3165">
        <v>4</v>
      </c>
      <c r="C3165">
        <v>4</v>
      </c>
      <c r="D3165">
        <v>8</v>
      </c>
      <c r="E3165">
        <v>1</v>
      </c>
      <c r="F3165">
        <v>9</v>
      </c>
      <c r="G3165">
        <v>9</v>
      </c>
      <c r="O3165">
        <v>2014</v>
      </c>
      <c r="P3165">
        <v>4</v>
      </c>
      <c r="Q3165">
        <v>4</v>
      </c>
      <c r="R3165">
        <v>9</v>
      </c>
      <c r="S3165">
        <v>1</v>
      </c>
      <c r="T3165">
        <v>9</v>
      </c>
      <c r="U3165">
        <v>9</v>
      </c>
    </row>
    <row r="3166" spans="1:21">
      <c r="A3166">
        <v>2014</v>
      </c>
      <c r="B3166">
        <v>4</v>
      </c>
      <c r="C3166">
        <v>5</v>
      </c>
      <c r="D3166">
        <v>7</v>
      </c>
      <c r="E3166">
        <v>1</v>
      </c>
      <c r="F3166">
        <v>5</v>
      </c>
      <c r="G3166">
        <v>6</v>
      </c>
      <c r="O3166">
        <v>2014</v>
      </c>
      <c r="P3166">
        <v>4</v>
      </c>
      <c r="Q3166">
        <v>5</v>
      </c>
      <c r="R3166">
        <v>9</v>
      </c>
      <c r="S3166">
        <v>1</v>
      </c>
      <c r="T3166">
        <v>5</v>
      </c>
      <c r="U3166">
        <v>6</v>
      </c>
    </row>
    <row r="3167" spans="1:21">
      <c r="A3167">
        <v>2014</v>
      </c>
      <c r="B3167">
        <v>4</v>
      </c>
      <c r="C3167">
        <v>6</v>
      </c>
      <c r="D3167">
        <v>8</v>
      </c>
      <c r="E3167">
        <v>3</v>
      </c>
      <c r="F3167">
        <v>5</v>
      </c>
      <c r="G3167">
        <v>9</v>
      </c>
      <c r="O3167">
        <v>2014</v>
      </c>
      <c r="P3167">
        <v>4</v>
      </c>
      <c r="Q3167">
        <v>6</v>
      </c>
      <c r="R3167">
        <v>9</v>
      </c>
      <c r="S3167">
        <v>3</v>
      </c>
      <c r="T3167">
        <v>5</v>
      </c>
      <c r="U3167">
        <v>9</v>
      </c>
    </row>
    <row r="3168" spans="1:21">
      <c r="A3168">
        <v>2014</v>
      </c>
      <c r="B3168">
        <v>4</v>
      </c>
      <c r="C3168">
        <v>7</v>
      </c>
      <c r="D3168">
        <v>11</v>
      </c>
      <c r="E3168">
        <v>2</v>
      </c>
      <c r="F3168">
        <v>6</v>
      </c>
      <c r="G3168">
        <v>6</v>
      </c>
      <c r="O3168">
        <v>2014</v>
      </c>
      <c r="P3168">
        <v>4</v>
      </c>
      <c r="Q3168">
        <v>7</v>
      </c>
      <c r="R3168">
        <v>9</v>
      </c>
      <c r="S3168">
        <v>2</v>
      </c>
      <c r="T3168">
        <v>6</v>
      </c>
      <c r="U3168">
        <v>6</v>
      </c>
    </row>
    <row r="3169" spans="1:21">
      <c r="A3169">
        <v>2014</v>
      </c>
      <c r="B3169">
        <v>4</v>
      </c>
      <c r="C3169">
        <v>8</v>
      </c>
      <c r="D3169">
        <v>9</v>
      </c>
      <c r="E3169">
        <v>3</v>
      </c>
      <c r="F3169">
        <v>6</v>
      </c>
      <c r="G3169">
        <v>6</v>
      </c>
      <c r="O3169">
        <v>2014</v>
      </c>
      <c r="P3169">
        <v>4</v>
      </c>
      <c r="Q3169">
        <v>8</v>
      </c>
      <c r="R3169">
        <v>9</v>
      </c>
      <c r="S3169">
        <v>3</v>
      </c>
      <c r="T3169">
        <v>6</v>
      </c>
      <c r="U3169">
        <v>6</v>
      </c>
    </row>
    <row r="3170" spans="1:21">
      <c r="A3170">
        <v>2014</v>
      </c>
      <c r="B3170">
        <v>4</v>
      </c>
      <c r="C3170">
        <v>9</v>
      </c>
      <c r="D3170">
        <v>3</v>
      </c>
      <c r="E3170">
        <v>8</v>
      </c>
      <c r="F3170">
        <v>5</v>
      </c>
      <c r="G3170">
        <v>6</v>
      </c>
      <c r="O3170">
        <v>2014</v>
      </c>
      <c r="P3170">
        <v>4</v>
      </c>
      <c r="Q3170">
        <v>9</v>
      </c>
      <c r="R3170">
        <v>9</v>
      </c>
      <c r="S3170">
        <v>8</v>
      </c>
      <c r="T3170">
        <v>5</v>
      </c>
      <c r="U3170">
        <v>6</v>
      </c>
    </row>
    <row r="3171" spans="1:21">
      <c r="A3171">
        <v>2014</v>
      </c>
      <c r="B3171">
        <v>4</v>
      </c>
      <c r="C3171">
        <v>10</v>
      </c>
      <c r="D3171">
        <v>3</v>
      </c>
      <c r="E3171">
        <v>6</v>
      </c>
      <c r="F3171">
        <v>9</v>
      </c>
      <c r="G3171">
        <v>6</v>
      </c>
      <c r="O3171">
        <v>2014</v>
      </c>
      <c r="P3171">
        <v>4</v>
      </c>
      <c r="Q3171">
        <v>10</v>
      </c>
      <c r="R3171">
        <v>6</v>
      </c>
      <c r="S3171">
        <v>6</v>
      </c>
      <c r="T3171">
        <v>9</v>
      </c>
      <c r="U3171">
        <v>6</v>
      </c>
    </row>
    <row r="3172" spans="1:21">
      <c r="A3172">
        <v>2014</v>
      </c>
      <c r="B3172">
        <v>4</v>
      </c>
      <c r="C3172">
        <v>11</v>
      </c>
      <c r="D3172">
        <v>4</v>
      </c>
      <c r="E3172">
        <v>6</v>
      </c>
      <c r="F3172">
        <v>9</v>
      </c>
      <c r="G3172">
        <v>6</v>
      </c>
      <c r="O3172">
        <v>2014</v>
      </c>
      <c r="P3172">
        <v>4</v>
      </c>
      <c r="Q3172">
        <v>11</v>
      </c>
      <c r="R3172">
        <v>8</v>
      </c>
      <c r="S3172">
        <v>6</v>
      </c>
      <c r="T3172">
        <v>9</v>
      </c>
      <c r="U3172">
        <v>6</v>
      </c>
    </row>
    <row r="3173" spans="1:21">
      <c r="A3173">
        <v>2014</v>
      </c>
      <c r="B3173">
        <v>4</v>
      </c>
      <c r="C3173">
        <v>12</v>
      </c>
      <c r="D3173">
        <v>7</v>
      </c>
      <c r="E3173">
        <v>6</v>
      </c>
      <c r="F3173">
        <v>9</v>
      </c>
      <c r="G3173">
        <v>6</v>
      </c>
      <c r="O3173">
        <v>2014</v>
      </c>
      <c r="P3173">
        <v>4</v>
      </c>
      <c r="Q3173">
        <v>12</v>
      </c>
      <c r="R3173">
        <v>7</v>
      </c>
      <c r="S3173">
        <v>6</v>
      </c>
      <c r="T3173">
        <v>9</v>
      </c>
      <c r="U3173">
        <v>6</v>
      </c>
    </row>
    <row r="3174" spans="1:21">
      <c r="A3174">
        <v>2014</v>
      </c>
      <c r="B3174">
        <v>4</v>
      </c>
      <c r="C3174">
        <v>13</v>
      </c>
      <c r="D3174">
        <v>7</v>
      </c>
      <c r="E3174">
        <v>6</v>
      </c>
      <c r="F3174">
        <v>2</v>
      </c>
      <c r="G3174">
        <v>6</v>
      </c>
      <c r="O3174">
        <v>2014</v>
      </c>
      <c r="P3174">
        <v>4</v>
      </c>
      <c r="Q3174">
        <v>13</v>
      </c>
      <c r="R3174">
        <v>8</v>
      </c>
      <c r="S3174">
        <v>6</v>
      </c>
      <c r="T3174">
        <v>2</v>
      </c>
      <c r="U3174">
        <v>6</v>
      </c>
    </row>
    <row r="3175" spans="1:21">
      <c r="A3175">
        <v>2014</v>
      </c>
      <c r="B3175">
        <v>4</v>
      </c>
      <c r="C3175">
        <v>14</v>
      </c>
      <c r="D3175">
        <v>7</v>
      </c>
      <c r="E3175">
        <v>6</v>
      </c>
      <c r="F3175">
        <v>2</v>
      </c>
      <c r="G3175">
        <v>6</v>
      </c>
      <c r="O3175">
        <v>2014</v>
      </c>
      <c r="P3175">
        <v>4</v>
      </c>
      <c r="Q3175">
        <v>14</v>
      </c>
      <c r="R3175">
        <v>11</v>
      </c>
      <c r="S3175">
        <v>6</v>
      </c>
      <c r="T3175">
        <v>2</v>
      </c>
      <c r="U3175">
        <v>6</v>
      </c>
    </row>
    <row r="3176" spans="1:21">
      <c r="A3176">
        <v>2014</v>
      </c>
      <c r="B3176">
        <v>4</v>
      </c>
      <c r="C3176">
        <v>15</v>
      </c>
      <c r="D3176">
        <v>7</v>
      </c>
      <c r="E3176">
        <v>8</v>
      </c>
      <c r="F3176">
        <v>9</v>
      </c>
      <c r="G3176">
        <v>6</v>
      </c>
      <c r="O3176">
        <v>2014</v>
      </c>
      <c r="P3176">
        <v>4</v>
      </c>
      <c r="Q3176">
        <v>15</v>
      </c>
      <c r="R3176">
        <v>9</v>
      </c>
      <c r="S3176">
        <v>8</v>
      </c>
      <c r="T3176">
        <v>9</v>
      </c>
      <c r="U3176">
        <v>6</v>
      </c>
    </row>
    <row r="3177" spans="1:21">
      <c r="A3177">
        <v>2014</v>
      </c>
      <c r="B3177">
        <v>4</v>
      </c>
      <c r="C3177">
        <v>16</v>
      </c>
      <c r="D3177">
        <v>3</v>
      </c>
      <c r="E3177">
        <v>8</v>
      </c>
      <c r="F3177">
        <v>5</v>
      </c>
      <c r="G3177">
        <v>6</v>
      </c>
      <c r="O3177">
        <v>2014</v>
      </c>
      <c r="P3177">
        <v>4</v>
      </c>
      <c r="Q3177">
        <v>16</v>
      </c>
      <c r="R3177">
        <v>3</v>
      </c>
      <c r="S3177">
        <v>8</v>
      </c>
      <c r="T3177">
        <v>5</v>
      </c>
      <c r="U3177">
        <v>6</v>
      </c>
    </row>
    <row r="3178" spans="1:21">
      <c r="A3178">
        <v>2014</v>
      </c>
      <c r="B3178">
        <v>4</v>
      </c>
      <c r="C3178">
        <v>17</v>
      </c>
      <c r="D3178">
        <v>3</v>
      </c>
      <c r="E3178">
        <v>8</v>
      </c>
      <c r="F3178">
        <v>5</v>
      </c>
      <c r="G3178">
        <v>6</v>
      </c>
      <c r="O3178">
        <v>2014</v>
      </c>
      <c r="P3178">
        <v>4</v>
      </c>
      <c r="Q3178">
        <v>17</v>
      </c>
      <c r="R3178">
        <v>3</v>
      </c>
      <c r="S3178">
        <v>8</v>
      </c>
      <c r="T3178">
        <v>5</v>
      </c>
      <c r="U3178">
        <v>6</v>
      </c>
    </row>
    <row r="3179" spans="1:21">
      <c r="A3179">
        <v>2014</v>
      </c>
      <c r="B3179">
        <v>4</v>
      </c>
      <c r="C3179">
        <v>18</v>
      </c>
      <c r="D3179">
        <v>7</v>
      </c>
      <c r="E3179">
        <v>6</v>
      </c>
      <c r="F3179">
        <v>9</v>
      </c>
      <c r="G3179">
        <v>6</v>
      </c>
      <c r="O3179">
        <v>2014</v>
      </c>
      <c r="P3179">
        <v>4</v>
      </c>
      <c r="Q3179">
        <v>18</v>
      </c>
      <c r="R3179">
        <v>4</v>
      </c>
      <c r="S3179">
        <v>6</v>
      </c>
      <c r="T3179">
        <v>9</v>
      </c>
      <c r="U3179">
        <v>6</v>
      </c>
    </row>
    <row r="3180" spans="1:21">
      <c r="A3180">
        <v>2014</v>
      </c>
      <c r="B3180">
        <v>4</v>
      </c>
      <c r="C3180">
        <v>19</v>
      </c>
      <c r="D3180">
        <v>9</v>
      </c>
      <c r="E3180">
        <v>8</v>
      </c>
      <c r="F3180">
        <v>9</v>
      </c>
      <c r="G3180">
        <v>6</v>
      </c>
      <c r="O3180">
        <v>2014</v>
      </c>
      <c r="P3180">
        <v>4</v>
      </c>
      <c r="Q3180">
        <v>19</v>
      </c>
      <c r="R3180">
        <v>7</v>
      </c>
      <c r="S3180">
        <v>8</v>
      </c>
      <c r="T3180">
        <v>9</v>
      </c>
      <c r="U3180">
        <v>6</v>
      </c>
    </row>
    <row r="3181" spans="1:21">
      <c r="A3181">
        <v>2014</v>
      </c>
      <c r="B3181">
        <v>4</v>
      </c>
      <c r="C3181">
        <v>20</v>
      </c>
      <c r="D3181">
        <v>6</v>
      </c>
      <c r="E3181">
        <v>6</v>
      </c>
      <c r="F3181">
        <v>2</v>
      </c>
      <c r="G3181">
        <v>3</v>
      </c>
      <c r="O3181">
        <v>2014</v>
      </c>
      <c r="P3181">
        <v>4</v>
      </c>
      <c r="Q3181">
        <v>20</v>
      </c>
      <c r="R3181">
        <v>7</v>
      </c>
      <c r="S3181">
        <v>6</v>
      </c>
      <c r="T3181">
        <v>2</v>
      </c>
      <c r="U3181">
        <v>3</v>
      </c>
    </row>
    <row r="3182" spans="1:21">
      <c r="A3182">
        <v>2014</v>
      </c>
      <c r="B3182">
        <v>4</v>
      </c>
      <c r="C3182">
        <v>21</v>
      </c>
      <c r="D3182">
        <v>6</v>
      </c>
      <c r="E3182">
        <v>6</v>
      </c>
      <c r="F3182">
        <v>2</v>
      </c>
      <c r="G3182">
        <v>3</v>
      </c>
      <c r="O3182">
        <v>2014</v>
      </c>
      <c r="P3182">
        <v>4</v>
      </c>
      <c r="Q3182">
        <v>21</v>
      </c>
      <c r="R3182">
        <v>7</v>
      </c>
      <c r="S3182">
        <v>6</v>
      </c>
      <c r="T3182">
        <v>2</v>
      </c>
      <c r="U3182">
        <v>3</v>
      </c>
    </row>
    <row r="3183" spans="1:21">
      <c r="A3183">
        <v>2014</v>
      </c>
      <c r="B3183">
        <v>4</v>
      </c>
      <c r="C3183">
        <v>22</v>
      </c>
      <c r="D3183">
        <v>9</v>
      </c>
      <c r="E3183">
        <v>6</v>
      </c>
      <c r="F3183">
        <v>9</v>
      </c>
      <c r="G3183">
        <v>3</v>
      </c>
      <c r="O3183">
        <v>2014</v>
      </c>
      <c r="P3183">
        <v>4</v>
      </c>
      <c r="Q3183">
        <v>22</v>
      </c>
      <c r="R3183">
        <v>7</v>
      </c>
      <c r="S3183">
        <v>6</v>
      </c>
      <c r="T3183">
        <v>9</v>
      </c>
      <c r="U3183">
        <v>3</v>
      </c>
    </row>
    <row r="3184" spans="1:21">
      <c r="A3184">
        <v>2014</v>
      </c>
      <c r="B3184">
        <v>4</v>
      </c>
      <c r="C3184">
        <v>23</v>
      </c>
      <c r="D3184">
        <v>6</v>
      </c>
      <c r="E3184">
        <v>8</v>
      </c>
      <c r="F3184">
        <v>9</v>
      </c>
      <c r="G3184">
        <v>3</v>
      </c>
      <c r="O3184">
        <v>2014</v>
      </c>
      <c r="P3184">
        <v>4</v>
      </c>
      <c r="Q3184">
        <v>23</v>
      </c>
      <c r="R3184">
        <v>3</v>
      </c>
      <c r="S3184">
        <v>8</v>
      </c>
      <c r="T3184">
        <v>9</v>
      </c>
      <c r="U3184">
        <v>3</v>
      </c>
    </row>
    <row r="3185" spans="1:21">
      <c r="A3185">
        <v>2014</v>
      </c>
      <c r="B3185">
        <v>4</v>
      </c>
      <c r="C3185">
        <v>24</v>
      </c>
      <c r="D3185">
        <v>7</v>
      </c>
      <c r="E3185">
        <v>8</v>
      </c>
      <c r="F3185">
        <v>9</v>
      </c>
      <c r="G3185">
        <v>3</v>
      </c>
      <c r="O3185">
        <v>2014</v>
      </c>
      <c r="P3185">
        <v>4</v>
      </c>
      <c r="Q3185">
        <v>24</v>
      </c>
      <c r="R3185">
        <v>3</v>
      </c>
      <c r="S3185">
        <v>8</v>
      </c>
      <c r="T3185">
        <v>9</v>
      </c>
      <c r="U3185">
        <v>3</v>
      </c>
    </row>
    <row r="3186" spans="1:21">
      <c r="A3186">
        <v>2014</v>
      </c>
      <c r="B3186">
        <v>4</v>
      </c>
      <c r="C3186">
        <v>25</v>
      </c>
      <c r="D3186">
        <v>6</v>
      </c>
      <c r="E3186">
        <v>6</v>
      </c>
      <c r="F3186">
        <v>9</v>
      </c>
      <c r="G3186">
        <v>3</v>
      </c>
      <c r="O3186">
        <v>2014</v>
      </c>
      <c r="P3186">
        <v>4</v>
      </c>
      <c r="Q3186">
        <v>25</v>
      </c>
      <c r="R3186">
        <v>7</v>
      </c>
      <c r="S3186">
        <v>6</v>
      </c>
      <c r="T3186">
        <v>9</v>
      </c>
      <c r="U3186">
        <v>3</v>
      </c>
    </row>
    <row r="3187" spans="1:21">
      <c r="A3187">
        <v>2014</v>
      </c>
      <c r="B3187">
        <v>4</v>
      </c>
      <c r="C3187">
        <v>26</v>
      </c>
      <c r="D3187">
        <v>6</v>
      </c>
      <c r="E3187">
        <v>6</v>
      </c>
      <c r="F3187">
        <v>2</v>
      </c>
      <c r="G3187">
        <v>3</v>
      </c>
      <c r="O3187">
        <v>2014</v>
      </c>
      <c r="P3187">
        <v>4</v>
      </c>
      <c r="Q3187">
        <v>26</v>
      </c>
      <c r="R3187">
        <v>9</v>
      </c>
      <c r="S3187">
        <v>6</v>
      </c>
      <c r="T3187">
        <v>2</v>
      </c>
      <c r="U3187">
        <v>3</v>
      </c>
    </row>
    <row r="3188" spans="1:21">
      <c r="A3188">
        <v>2014</v>
      </c>
      <c r="B3188">
        <v>4</v>
      </c>
      <c r="C3188">
        <v>27</v>
      </c>
      <c r="D3188">
        <v>2</v>
      </c>
      <c r="E3188">
        <v>6</v>
      </c>
      <c r="F3188">
        <v>2</v>
      </c>
      <c r="G3188">
        <v>3</v>
      </c>
      <c r="O3188">
        <v>2014</v>
      </c>
      <c r="P3188">
        <v>4</v>
      </c>
      <c r="Q3188">
        <v>27</v>
      </c>
      <c r="R3188">
        <v>6</v>
      </c>
      <c r="S3188">
        <v>6</v>
      </c>
      <c r="T3188">
        <v>2</v>
      </c>
      <c r="U3188">
        <v>3</v>
      </c>
    </row>
    <row r="3189" spans="1:21">
      <c r="A3189">
        <v>2014</v>
      </c>
      <c r="B3189">
        <v>4</v>
      </c>
      <c r="C3189">
        <v>28</v>
      </c>
      <c r="D3189">
        <v>2</v>
      </c>
      <c r="E3189">
        <v>6</v>
      </c>
      <c r="F3189">
        <v>2</v>
      </c>
      <c r="G3189">
        <v>3</v>
      </c>
      <c r="O3189">
        <v>2014</v>
      </c>
      <c r="P3189">
        <v>4</v>
      </c>
      <c r="Q3189">
        <v>28</v>
      </c>
      <c r="R3189">
        <v>6</v>
      </c>
      <c r="S3189">
        <v>6</v>
      </c>
      <c r="T3189">
        <v>2</v>
      </c>
      <c r="U3189">
        <v>3</v>
      </c>
    </row>
    <row r="3190" spans="1:21">
      <c r="A3190">
        <v>2014</v>
      </c>
      <c r="B3190">
        <v>4</v>
      </c>
      <c r="C3190">
        <v>29</v>
      </c>
      <c r="D3190">
        <v>2</v>
      </c>
      <c r="E3190">
        <v>6</v>
      </c>
      <c r="F3190">
        <v>2</v>
      </c>
      <c r="G3190">
        <v>3</v>
      </c>
      <c r="O3190">
        <v>2014</v>
      </c>
      <c r="P3190">
        <v>4</v>
      </c>
      <c r="Q3190">
        <v>29</v>
      </c>
      <c r="R3190">
        <v>9</v>
      </c>
      <c r="S3190">
        <v>6</v>
      </c>
      <c r="T3190">
        <v>2</v>
      </c>
      <c r="U3190">
        <v>3</v>
      </c>
    </row>
    <row r="3191" spans="1:21">
      <c r="A3191">
        <v>2014</v>
      </c>
      <c r="B3191">
        <v>4</v>
      </c>
      <c r="C3191">
        <v>30</v>
      </c>
      <c r="D3191">
        <v>2</v>
      </c>
      <c r="E3191">
        <v>5</v>
      </c>
      <c r="F3191">
        <v>2</v>
      </c>
      <c r="G3191">
        <v>3</v>
      </c>
      <c r="O3191">
        <v>2014</v>
      </c>
      <c r="P3191">
        <v>4</v>
      </c>
      <c r="Q3191">
        <v>30</v>
      </c>
      <c r="R3191">
        <v>6</v>
      </c>
      <c r="S3191">
        <v>5</v>
      </c>
      <c r="T3191">
        <v>2</v>
      </c>
      <c r="U3191">
        <v>3</v>
      </c>
    </row>
    <row r="3192" spans="1:21">
      <c r="A3192">
        <v>2014</v>
      </c>
      <c r="B3192">
        <v>5</v>
      </c>
      <c r="C3192">
        <v>1</v>
      </c>
      <c r="D3192">
        <v>2</v>
      </c>
      <c r="E3192">
        <v>5</v>
      </c>
      <c r="F3192">
        <v>4</v>
      </c>
      <c r="G3192">
        <v>3</v>
      </c>
      <c r="O3192">
        <v>2014</v>
      </c>
      <c r="P3192">
        <v>5</v>
      </c>
      <c r="Q3192">
        <v>1</v>
      </c>
      <c r="R3192">
        <v>7</v>
      </c>
      <c r="S3192">
        <v>5</v>
      </c>
      <c r="T3192">
        <v>4</v>
      </c>
      <c r="U3192">
        <v>3</v>
      </c>
    </row>
    <row r="3193" spans="1:21">
      <c r="A3193">
        <v>2014</v>
      </c>
      <c r="B3193">
        <v>5</v>
      </c>
      <c r="C3193">
        <v>2</v>
      </c>
      <c r="D3193">
        <v>1</v>
      </c>
      <c r="E3193">
        <v>5</v>
      </c>
      <c r="F3193">
        <v>4</v>
      </c>
      <c r="G3193">
        <v>2</v>
      </c>
      <c r="O3193">
        <v>2014</v>
      </c>
      <c r="P3193">
        <v>5</v>
      </c>
      <c r="Q3193">
        <v>2</v>
      </c>
      <c r="R3193">
        <v>6</v>
      </c>
      <c r="S3193">
        <v>5</v>
      </c>
      <c r="T3193">
        <v>4</v>
      </c>
      <c r="U3193">
        <v>2</v>
      </c>
    </row>
    <row r="3194" spans="1:21">
      <c r="A3194">
        <v>2014</v>
      </c>
      <c r="B3194">
        <v>5</v>
      </c>
      <c r="C3194">
        <v>3</v>
      </c>
      <c r="D3194">
        <v>2</v>
      </c>
      <c r="E3194">
        <v>5</v>
      </c>
      <c r="F3194">
        <v>8</v>
      </c>
      <c r="G3194">
        <v>2</v>
      </c>
      <c r="O3194">
        <v>2014</v>
      </c>
      <c r="P3194">
        <v>5</v>
      </c>
      <c r="Q3194">
        <v>3</v>
      </c>
      <c r="R3194">
        <v>6</v>
      </c>
      <c r="S3194">
        <v>5</v>
      </c>
      <c r="T3194">
        <v>8</v>
      </c>
      <c r="U3194">
        <v>2</v>
      </c>
    </row>
    <row r="3195" spans="1:21">
      <c r="A3195">
        <v>2014</v>
      </c>
      <c r="B3195">
        <v>5</v>
      </c>
      <c r="C3195">
        <v>4</v>
      </c>
      <c r="D3195">
        <v>2</v>
      </c>
      <c r="E3195">
        <v>5</v>
      </c>
      <c r="F3195">
        <v>4</v>
      </c>
      <c r="G3195">
        <v>2</v>
      </c>
      <c r="O3195">
        <v>2014</v>
      </c>
      <c r="P3195">
        <v>5</v>
      </c>
      <c r="Q3195">
        <v>4</v>
      </c>
      <c r="R3195">
        <v>2</v>
      </c>
      <c r="S3195">
        <v>5</v>
      </c>
      <c r="T3195">
        <v>4</v>
      </c>
      <c r="U3195">
        <v>2</v>
      </c>
    </row>
    <row r="3196" spans="1:21">
      <c r="A3196">
        <v>2014</v>
      </c>
      <c r="B3196">
        <v>5</v>
      </c>
      <c r="C3196">
        <v>5</v>
      </c>
      <c r="D3196">
        <v>2</v>
      </c>
      <c r="E3196">
        <v>5</v>
      </c>
      <c r="F3196">
        <v>4</v>
      </c>
      <c r="G3196">
        <v>2</v>
      </c>
      <c r="O3196">
        <v>2014</v>
      </c>
      <c r="P3196">
        <v>5</v>
      </c>
      <c r="Q3196">
        <v>5</v>
      </c>
      <c r="R3196">
        <v>2</v>
      </c>
      <c r="S3196">
        <v>5</v>
      </c>
      <c r="T3196">
        <v>4</v>
      </c>
      <c r="U3196">
        <v>2</v>
      </c>
    </row>
    <row r="3197" spans="1:21">
      <c r="A3197">
        <v>2014</v>
      </c>
      <c r="B3197">
        <v>5</v>
      </c>
      <c r="C3197">
        <v>6</v>
      </c>
      <c r="D3197">
        <v>7</v>
      </c>
      <c r="E3197">
        <v>6</v>
      </c>
      <c r="F3197">
        <v>4</v>
      </c>
      <c r="G3197">
        <v>2</v>
      </c>
      <c r="O3197">
        <v>2014</v>
      </c>
      <c r="P3197">
        <v>5</v>
      </c>
      <c r="Q3197">
        <v>6</v>
      </c>
      <c r="R3197">
        <v>2</v>
      </c>
      <c r="S3197">
        <v>6</v>
      </c>
      <c r="T3197">
        <v>4</v>
      </c>
      <c r="U3197">
        <v>2</v>
      </c>
    </row>
    <row r="3198" spans="1:21">
      <c r="A3198">
        <v>2014</v>
      </c>
      <c r="B3198">
        <v>5</v>
      </c>
      <c r="C3198">
        <v>7</v>
      </c>
      <c r="D3198">
        <v>2</v>
      </c>
      <c r="E3198">
        <v>6</v>
      </c>
      <c r="F3198">
        <v>4</v>
      </c>
      <c r="G3198">
        <v>2</v>
      </c>
      <c r="O3198">
        <v>2014</v>
      </c>
      <c r="P3198">
        <v>5</v>
      </c>
      <c r="Q3198">
        <v>7</v>
      </c>
      <c r="R3198">
        <v>2</v>
      </c>
      <c r="S3198">
        <v>6</v>
      </c>
      <c r="T3198">
        <v>4</v>
      </c>
      <c r="U3198">
        <v>2</v>
      </c>
    </row>
    <row r="3199" spans="1:21">
      <c r="A3199">
        <v>2014</v>
      </c>
      <c r="B3199">
        <v>5</v>
      </c>
      <c r="C3199">
        <v>8</v>
      </c>
      <c r="D3199">
        <v>5</v>
      </c>
      <c r="E3199">
        <v>5</v>
      </c>
      <c r="F3199">
        <v>4</v>
      </c>
      <c r="G3199">
        <v>2</v>
      </c>
      <c r="O3199">
        <v>2014</v>
      </c>
      <c r="P3199">
        <v>5</v>
      </c>
      <c r="Q3199">
        <v>8</v>
      </c>
      <c r="R3199">
        <v>2</v>
      </c>
      <c r="S3199">
        <v>5</v>
      </c>
      <c r="T3199">
        <v>4</v>
      </c>
      <c r="U3199">
        <v>2</v>
      </c>
    </row>
    <row r="3200" spans="1:21">
      <c r="A3200">
        <v>2014</v>
      </c>
      <c r="B3200">
        <v>5</v>
      </c>
      <c r="C3200">
        <v>9</v>
      </c>
      <c r="D3200">
        <v>5</v>
      </c>
      <c r="E3200">
        <v>6</v>
      </c>
      <c r="F3200">
        <v>2</v>
      </c>
      <c r="G3200">
        <v>2</v>
      </c>
      <c r="O3200">
        <v>2014</v>
      </c>
      <c r="P3200">
        <v>5</v>
      </c>
      <c r="Q3200">
        <v>9</v>
      </c>
      <c r="R3200">
        <v>1</v>
      </c>
      <c r="S3200">
        <v>6</v>
      </c>
      <c r="T3200">
        <v>2</v>
      </c>
      <c r="U3200">
        <v>2</v>
      </c>
    </row>
    <row r="3201" spans="1:21">
      <c r="A3201">
        <v>2014</v>
      </c>
      <c r="B3201">
        <v>5</v>
      </c>
      <c r="C3201">
        <v>10</v>
      </c>
      <c r="D3201">
        <v>5</v>
      </c>
      <c r="E3201">
        <v>5</v>
      </c>
      <c r="F3201">
        <v>1</v>
      </c>
      <c r="G3201">
        <v>2</v>
      </c>
      <c r="O3201">
        <v>2014</v>
      </c>
      <c r="P3201">
        <v>5</v>
      </c>
      <c r="Q3201">
        <v>10</v>
      </c>
      <c r="R3201">
        <v>2</v>
      </c>
      <c r="S3201">
        <v>5</v>
      </c>
      <c r="T3201">
        <v>1</v>
      </c>
      <c r="U3201">
        <v>2</v>
      </c>
    </row>
    <row r="3202" spans="1:21">
      <c r="A3202">
        <v>2014</v>
      </c>
      <c r="B3202">
        <v>5</v>
      </c>
      <c r="C3202">
        <v>11</v>
      </c>
      <c r="D3202">
        <v>7</v>
      </c>
      <c r="E3202">
        <v>5</v>
      </c>
      <c r="F3202">
        <v>4</v>
      </c>
      <c r="G3202">
        <v>2</v>
      </c>
      <c r="O3202">
        <v>2014</v>
      </c>
      <c r="P3202">
        <v>5</v>
      </c>
      <c r="Q3202">
        <v>11</v>
      </c>
      <c r="R3202">
        <v>2</v>
      </c>
      <c r="S3202">
        <v>5</v>
      </c>
      <c r="T3202">
        <v>4</v>
      </c>
      <c r="U3202">
        <v>2</v>
      </c>
    </row>
    <row r="3203" spans="1:21">
      <c r="A3203">
        <v>2014</v>
      </c>
      <c r="B3203">
        <v>5</v>
      </c>
      <c r="C3203">
        <v>12</v>
      </c>
      <c r="D3203">
        <v>7</v>
      </c>
      <c r="E3203">
        <v>6</v>
      </c>
      <c r="F3203">
        <v>4</v>
      </c>
      <c r="G3203">
        <v>2</v>
      </c>
      <c r="O3203">
        <v>2014</v>
      </c>
      <c r="P3203">
        <v>5</v>
      </c>
      <c r="Q3203">
        <v>12</v>
      </c>
      <c r="R3203">
        <v>2</v>
      </c>
      <c r="S3203">
        <v>6</v>
      </c>
      <c r="T3203">
        <v>4</v>
      </c>
      <c r="U3203">
        <v>2</v>
      </c>
    </row>
    <row r="3204" spans="1:21">
      <c r="A3204">
        <v>2014</v>
      </c>
      <c r="B3204">
        <v>5</v>
      </c>
      <c r="C3204">
        <v>13</v>
      </c>
      <c r="D3204">
        <v>7</v>
      </c>
      <c r="E3204">
        <v>5</v>
      </c>
      <c r="F3204">
        <v>4</v>
      </c>
      <c r="G3204">
        <v>2</v>
      </c>
      <c r="O3204">
        <v>2014</v>
      </c>
      <c r="P3204">
        <v>5</v>
      </c>
      <c r="Q3204">
        <v>13</v>
      </c>
      <c r="R3204">
        <v>7</v>
      </c>
      <c r="S3204">
        <v>5</v>
      </c>
      <c r="T3204">
        <v>4</v>
      </c>
      <c r="U3204">
        <v>2</v>
      </c>
    </row>
    <row r="3205" spans="1:21">
      <c r="A3205">
        <v>2014</v>
      </c>
      <c r="B3205">
        <v>5</v>
      </c>
      <c r="C3205">
        <v>14</v>
      </c>
      <c r="D3205">
        <v>6</v>
      </c>
      <c r="E3205">
        <v>5</v>
      </c>
      <c r="F3205">
        <v>1</v>
      </c>
      <c r="G3205">
        <v>2</v>
      </c>
      <c r="O3205">
        <v>2014</v>
      </c>
      <c r="P3205">
        <v>5</v>
      </c>
      <c r="Q3205">
        <v>14</v>
      </c>
      <c r="R3205">
        <v>2</v>
      </c>
      <c r="S3205">
        <v>5</v>
      </c>
      <c r="T3205">
        <v>1</v>
      </c>
      <c r="U3205">
        <v>2</v>
      </c>
    </row>
    <row r="3206" spans="1:21">
      <c r="A3206">
        <v>2014</v>
      </c>
      <c r="B3206">
        <v>5</v>
      </c>
      <c r="C3206">
        <v>15</v>
      </c>
      <c r="D3206">
        <v>2</v>
      </c>
      <c r="E3206">
        <v>9</v>
      </c>
      <c r="F3206">
        <v>1</v>
      </c>
      <c r="G3206">
        <v>2</v>
      </c>
      <c r="O3206">
        <v>2014</v>
      </c>
      <c r="P3206">
        <v>5</v>
      </c>
      <c r="Q3206">
        <v>15</v>
      </c>
      <c r="R3206">
        <v>5</v>
      </c>
      <c r="S3206">
        <v>9</v>
      </c>
      <c r="T3206">
        <v>1</v>
      </c>
      <c r="U3206">
        <v>2</v>
      </c>
    </row>
    <row r="3207" spans="1:21">
      <c r="A3207">
        <v>2014</v>
      </c>
      <c r="B3207">
        <v>5</v>
      </c>
      <c r="C3207">
        <v>16</v>
      </c>
      <c r="D3207">
        <v>2</v>
      </c>
      <c r="E3207">
        <v>5</v>
      </c>
      <c r="F3207">
        <v>4</v>
      </c>
      <c r="G3207">
        <v>2</v>
      </c>
      <c r="O3207">
        <v>2014</v>
      </c>
      <c r="P3207">
        <v>5</v>
      </c>
      <c r="Q3207">
        <v>16</v>
      </c>
      <c r="R3207">
        <v>5</v>
      </c>
      <c r="S3207">
        <v>5</v>
      </c>
      <c r="T3207">
        <v>4</v>
      </c>
      <c r="U3207">
        <v>2</v>
      </c>
    </row>
    <row r="3208" spans="1:21">
      <c r="A3208">
        <v>2014</v>
      </c>
      <c r="B3208">
        <v>5</v>
      </c>
      <c r="C3208">
        <v>17</v>
      </c>
      <c r="D3208">
        <v>10</v>
      </c>
      <c r="E3208">
        <v>5</v>
      </c>
      <c r="F3208">
        <v>4</v>
      </c>
      <c r="G3208">
        <v>2</v>
      </c>
      <c r="O3208">
        <v>2014</v>
      </c>
      <c r="P3208">
        <v>5</v>
      </c>
      <c r="Q3208">
        <v>17</v>
      </c>
      <c r="R3208">
        <v>5</v>
      </c>
      <c r="S3208">
        <v>5</v>
      </c>
      <c r="T3208">
        <v>4</v>
      </c>
      <c r="U3208">
        <v>2</v>
      </c>
    </row>
    <row r="3209" spans="1:21">
      <c r="A3209">
        <v>2014</v>
      </c>
      <c r="B3209">
        <v>5</v>
      </c>
      <c r="C3209">
        <v>18</v>
      </c>
      <c r="D3209">
        <v>10</v>
      </c>
      <c r="E3209">
        <v>5</v>
      </c>
      <c r="F3209">
        <v>4</v>
      </c>
      <c r="G3209">
        <v>2</v>
      </c>
      <c r="O3209">
        <v>2014</v>
      </c>
      <c r="P3209">
        <v>5</v>
      </c>
      <c r="Q3209">
        <v>18</v>
      </c>
      <c r="R3209">
        <v>7</v>
      </c>
      <c r="S3209">
        <v>5</v>
      </c>
      <c r="T3209">
        <v>4</v>
      </c>
      <c r="U3209">
        <v>2</v>
      </c>
    </row>
    <row r="3210" spans="1:21">
      <c r="A3210">
        <v>2014</v>
      </c>
      <c r="B3210">
        <v>5</v>
      </c>
      <c r="C3210">
        <v>19</v>
      </c>
      <c r="D3210">
        <v>2</v>
      </c>
      <c r="E3210">
        <v>9</v>
      </c>
      <c r="F3210">
        <v>4</v>
      </c>
      <c r="G3210">
        <v>1</v>
      </c>
      <c r="O3210">
        <v>2014</v>
      </c>
      <c r="P3210">
        <v>5</v>
      </c>
      <c r="Q3210">
        <v>19</v>
      </c>
      <c r="R3210">
        <v>7</v>
      </c>
      <c r="S3210">
        <v>9</v>
      </c>
      <c r="T3210">
        <v>4</v>
      </c>
      <c r="U3210">
        <v>1</v>
      </c>
    </row>
    <row r="3211" spans="1:21">
      <c r="A3211">
        <v>2014</v>
      </c>
      <c r="B3211">
        <v>5</v>
      </c>
      <c r="C3211">
        <v>20</v>
      </c>
      <c r="D3211">
        <v>2</v>
      </c>
      <c r="E3211">
        <v>9</v>
      </c>
      <c r="F3211">
        <v>4</v>
      </c>
      <c r="G3211">
        <v>1</v>
      </c>
      <c r="O3211">
        <v>2014</v>
      </c>
      <c r="P3211">
        <v>5</v>
      </c>
      <c r="Q3211">
        <v>20</v>
      </c>
      <c r="R3211">
        <v>7</v>
      </c>
      <c r="S3211">
        <v>9</v>
      </c>
      <c r="T3211">
        <v>4</v>
      </c>
      <c r="U3211">
        <v>1</v>
      </c>
    </row>
    <row r="3212" spans="1:21">
      <c r="A3212">
        <v>2014</v>
      </c>
      <c r="B3212">
        <v>5</v>
      </c>
      <c r="C3212">
        <v>21</v>
      </c>
      <c r="D3212">
        <v>2</v>
      </c>
      <c r="E3212">
        <v>9</v>
      </c>
      <c r="F3212">
        <v>4</v>
      </c>
      <c r="G3212">
        <v>1</v>
      </c>
      <c r="O3212">
        <v>2014</v>
      </c>
      <c r="P3212">
        <v>5</v>
      </c>
      <c r="Q3212">
        <v>21</v>
      </c>
      <c r="R3212">
        <v>6</v>
      </c>
      <c r="S3212">
        <v>9</v>
      </c>
      <c r="T3212">
        <v>4</v>
      </c>
      <c r="U3212">
        <v>1</v>
      </c>
    </row>
    <row r="3213" spans="1:21">
      <c r="A3213">
        <v>2014</v>
      </c>
      <c r="B3213">
        <v>5</v>
      </c>
      <c r="C3213">
        <v>22</v>
      </c>
      <c r="D3213">
        <v>2</v>
      </c>
      <c r="E3213">
        <v>9</v>
      </c>
      <c r="F3213">
        <v>8</v>
      </c>
      <c r="G3213">
        <v>1</v>
      </c>
      <c r="O3213">
        <v>2014</v>
      </c>
      <c r="P3213">
        <v>5</v>
      </c>
      <c r="Q3213">
        <v>22</v>
      </c>
      <c r="R3213">
        <v>2</v>
      </c>
      <c r="S3213">
        <v>9</v>
      </c>
      <c r="T3213">
        <v>8</v>
      </c>
      <c r="U3213">
        <v>1</v>
      </c>
    </row>
    <row r="3214" spans="1:21">
      <c r="A3214">
        <v>2014</v>
      </c>
      <c r="B3214">
        <v>5</v>
      </c>
      <c r="C3214">
        <v>23</v>
      </c>
      <c r="D3214">
        <v>10</v>
      </c>
      <c r="E3214">
        <v>9</v>
      </c>
      <c r="F3214">
        <v>1</v>
      </c>
      <c r="G3214">
        <v>1</v>
      </c>
      <c r="O3214">
        <v>2014</v>
      </c>
      <c r="P3214">
        <v>5</v>
      </c>
      <c r="Q3214">
        <v>23</v>
      </c>
      <c r="R3214">
        <v>2</v>
      </c>
      <c r="S3214">
        <v>9</v>
      </c>
      <c r="T3214">
        <v>1</v>
      </c>
      <c r="U3214">
        <v>1</v>
      </c>
    </row>
    <row r="3215" spans="1:21">
      <c r="A3215">
        <v>2014</v>
      </c>
      <c r="B3215">
        <v>5</v>
      </c>
      <c r="C3215">
        <v>24</v>
      </c>
      <c r="D3215">
        <v>10</v>
      </c>
      <c r="E3215">
        <v>9</v>
      </c>
      <c r="F3215">
        <v>8</v>
      </c>
      <c r="G3215">
        <v>1</v>
      </c>
      <c r="O3215">
        <v>2014</v>
      </c>
      <c r="P3215">
        <v>5</v>
      </c>
      <c r="Q3215">
        <v>24</v>
      </c>
      <c r="R3215">
        <v>10</v>
      </c>
      <c r="S3215">
        <v>9</v>
      </c>
      <c r="T3215">
        <v>8</v>
      </c>
      <c r="U3215">
        <v>1</v>
      </c>
    </row>
    <row r="3216" spans="1:21">
      <c r="A3216">
        <v>2014</v>
      </c>
      <c r="B3216">
        <v>5</v>
      </c>
      <c r="C3216">
        <v>25</v>
      </c>
      <c r="D3216">
        <v>10</v>
      </c>
      <c r="E3216">
        <v>9</v>
      </c>
      <c r="F3216">
        <v>8</v>
      </c>
      <c r="G3216">
        <v>1</v>
      </c>
      <c r="O3216">
        <v>2014</v>
      </c>
      <c r="P3216">
        <v>5</v>
      </c>
      <c r="Q3216">
        <v>25</v>
      </c>
      <c r="R3216">
        <v>10</v>
      </c>
      <c r="S3216">
        <v>9</v>
      </c>
      <c r="T3216">
        <v>8</v>
      </c>
      <c r="U3216">
        <v>1</v>
      </c>
    </row>
    <row r="3217" spans="1:21">
      <c r="A3217">
        <v>2014</v>
      </c>
      <c r="B3217">
        <v>5</v>
      </c>
      <c r="C3217">
        <v>26</v>
      </c>
      <c r="D3217">
        <v>10</v>
      </c>
      <c r="E3217">
        <v>9</v>
      </c>
      <c r="F3217">
        <v>8</v>
      </c>
      <c r="G3217">
        <v>5</v>
      </c>
      <c r="O3217">
        <v>2014</v>
      </c>
      <c r="P3217">
        <v>5</v>
      </c>
      <c r="Q3217">
        <v>26</v>
      </c>
      <c r="R3217">
        <v>2</v>
      </c>
      <c r="S3217">
        <v>9</v>
      </c>
      <c r="T3217">
        <v>8</v>
      </c>
      <c r="U3217">
        <v>5</v>
      </c>
    </row>
    <row r="3218" spans="1:21">
      <c r="A3218">
        <v>2014</v>
      </c>
      <c r="B3218">
        <v>5</v>
      </c>
      <c r="C3218">
        <v>27</v>
      </c>
      <c r="D3218">
        <v>2</v>
      </c>
      <c r="E3218">
        <v>5</v>
      </c>
      <c r="F3218">
        <v>1</v>
      </c>
      <c r="G3218">
        <v>5</v>
      </c>
      <c r="O3218">
        <v>2014</v>
      </c>
      <c r="P3218">
        <v>5</v>
      </c>
      <c r="Q3218">
        <v>27</v>
      </c>
      <c r="R3218">
        <v>2</v>
      </c>
      <c r="S3218">
        <v>5</v>
      </c>
      <c r="T3218">
        <v>1</v>
      </c>
      <c r="U3218">
        <v>5</v>
      </c>
    </row>
    <row r="3219" spans="1:21">
      <c r="A3219">
        <v>2014</v>
      </c>
      <c r="B3219">
        <v>5</v>
      </c>
      <c r="C3219">
        <v>28</v>
      </c>
      <c r="D3219">
        <v>2</v>
      </c>
      <c r="E3219">
        <v>9</v>
      </c>
      <c r="F3219">
        <v>8</v>
      </c>
      <c r="G3219">
        <v>5</v>
      </c>
      <c r="O3219">
        <v>2014</v>
      </c>
      <c r="P3219">
        <v>5</v>
      </c>
      <c r="Q3219">
        <v>28</v>
      </c>
      <c r="R3219">
        <v>2</v>
      </c>
      <c r="S3219">
        <v>9</v>
      </c>
      <c r="T3219">
        <v>8</v>
      </c>
      <c r="U3219">
        <v>5</v>
      </c>
    </row>
    <row r="3220" spans="1:21">
      <c r="A3220">
        <v>2014</v>
      </c>
      <c r="B3220">
        <v>5</v>
      </c>
      <c r="C3220">
        <v>29</v>
      </c>
      <c r="D3220">
        <v>2</v>
      </c>
      <c r="E3220">
        <v>9</v>
      </c>
      <c r="F3220">
        <v>8</v>
      </c>
      <c r="G3220">
        <v>5</v>
      </c>
      <c r="O3220">
        <v>2014</v>
      </c>
      <c r="P3220">
        <v>5</v>
      </c>
      <c r="Q3220">
        <v>29</v>
      </c>
      <c r="R3220">
        <v>2</v>
      </c>
      <c r="S3220">
        <v>9</v>
      </c>
      <c r="T3220">
        <v>8</v>
      </c>
      <c r="U3220">
        <v>5</v>
      </c>
    </row>
    <row r="3221" spans="1:21">
      <c r="A3221">
        <v>2014</v>
      </c>
      <c r="B3221">
        <v>5</v>
      </c>
      <c r="C3221">
        <v>30</v>
      </c>
      <c r="D3221">
        <v>2</v>
      </c>
      <c r="E3221">
        <v>9</v>
      </c>
      <c r="F3221">
        <v>8</v>
      </c>
      <c r="G3221">
        <v>5</v>
      </c>
      <c r="O3221">
        <v>2014</v>
      </c>
      <c r="P3221">
        <v>5</v>
      </c>
      <c r="Q3221">
        <v>30</v>
      </c>
      <c r="R3221">
        <v>10</v>
      </c>
      <c r="S3221">
        <v>9</v>
      </c>
      <c r="T3221">
        <v>8</v>
      </c>
      <c r="U3221">
        <v>5</v>
      </c>
    </row>
    <row r="3222" spans="1:21">
      <c r="A3222">
        <v>2014</v>
      </c>
      <c r="B3222">
        <v>5</v>
      </c>
      <c r="C3222">
        <v>31</v>
      </c>
      <c r="D3222">
        <v>10</v>
      </c>
      <c r="E3222">
        <v>9</v>
      </c>
      <c r="F3222">
        <v>1</v>
      </c>
      <c r="G3222">
        <v>5</v>
      </c>
      <c r="O3222">
        <v>2014</v>
      </c>
      <c r="P3222">
        <v>5</v>
      </c>
      <c r="Q3222">
        <v>31</v>
      </c>
      <c r="R3222">
        <v>10</v>
      </c>
      <c r="S3222">
        <v>9</v>
      </c>
      <c r="T3222">
        <v>1</v>
      </c>
      <c r="U3222">
        <v>5</v>
      </c>
    </row>
    <row r="3223" spans="1:21">
      <c r="A3223">
        <v>2015</v>
      </c>
      <c r="B3223">
        <v>3</v>
      </c>
      <c r="C3223">
        <v>1</v>
      </c>
      <c r="D3223">
        <v>6</v>
      </c>
      <c r="E3223">
        <v>4</v>
      </c>
      <c r="F3223">
        <v>6</v>
      </c>
      <c r="G3223">
        <v>8</v>
      </c>
      <c r="O3223">
        <v>2015</v>
      </c>
      <c r="P3223">
        <v>3</v>
      </c>
      <c r="Q3223">
        <v>1</v>
      </c>
      <c r="S3223">
        <v>4</v>
      </c>
      <c r="T3223">
        <v>6</v>
      </c>
      <c r="U3223">
        <v>8</v>
      </c>
    </row>
    <row r="3224" spans="1:21">
      <c r="A3224">
        <v>2015</v>
      </c>
      <c r="B3224">
        <v>3</v>
      </c>
      <c r="C3224">
        <v>2</v>
      </c>
      <c r="D3224">
        <v>6</v>
      </c>
      <c r="E3224">
        <v>4</v>
      </c>
      <c r="F3224">
        <v>6</v>
      </c>
      <c r="G3224">
        <v>8</v>
      </c>
      <c r="O3224">
        <v>2015</v>
      </c>
      <c r="P3224">
        <v>3</v>
      </c>
      <c r="Q3224">
        <v>2</v>
      </c>
      <c r="S3224">
        <v>4</v>
      </c>
      <c r="T3224">
        <v>6</v>
      </c>
      <c r="U3224">
        <v>8</v>
      </c>
    </row>
    <row r="3225" spans="1:21">
      <c r="A3225">
        <v>2015</v>
      </c>
      <c r="B3225">
        <v>3</v>
      </c>
      <c r="C3225">
        <v>3</v>
      </c>
      <c r="D3225">
        <v>8</v>
      </c>
      <c r="E3225">
        <v>4</v>
      </c>
      <c r="F3225">
        <v>6</v>
      </c>
      <c r="G3225">
        <v>8</v>
      </c>
      <c r="O3225">
        <v>2015</v>
      </c>
      <c r="P3225">
        <v>3</v>
      </c>
      <c r="Q3225">
        <v>3</v>
      </c>
      <c r="S3225">
        <v>4</v>
      </c>
      <c r="T3225">
        <v>6</v>
      </c>
      <c r="U3225">
        <v>8</v>
      </c>
    </row>
    <row r="3226" spans="1:21">
      <c r="A3226">
        <v>2015</v>
      </c>
      <c r="B3226">
        <v>3</v>
      </c>
      <c r="C3226">
        <v>4</v>
      </c>
      <c r="D3226">
        <v>9</v>
      </c>
      <c r="E3226">
        <v>4</v>
      </c>
      <c r="F3226">
        <v>6</v>
      </c>
      <c r="G3226">
        <v>8</v>
      </c>
      <c r="O3226">
        <v>2015</v>
      </c>
      <c r="P3226">
        <v>3</v>
      </c>
      <c r="Q3226">
        <v>4</v>
      </c>
      <c r="S3226">
        <v>4</v>
      </c>
      <c r="T3226">
        <v>6</v>
      </c>
      <c r="U3226">
        <v>8</v>
      </c>
    </row>
    <row r="3227" spans="1:21">
      <c r="A3227">
        <v>2015</v>
      </c>
      <c r="B3227">
        <v>3</v>
      </c>
      <c r="C3227">
        <v>5</v>
      </c>
      <c r="D3227">
        <v>6</v>
      </c>
      <c r="E3227">
        <v>2</v>
      </c>
      <c r="F3227">
        <v>6</v>
      </c>
      <c r="G3227">
        <v>8</v>
      </c>
      <c r="O3227">
        <v>2015</v>
      </c>
      <c r="P3227">
        <v>3</v>
      </c>
      <c r="Q3227">
        <v>5</v>
      </c>
      <c r="S3227">
        <v>2</v>
      </c>
      <c r="T3227">
        <v>6</v>
      </c>
      <c r="U3227">
        <v>8</v>
      </c>
    </row>
    <row r="3228" spans="1:21">
      <c r="A3228">
        <v>2015</v>
      </c>
      <c r="B3228">
        <v>3</v>
      </c>
      <c r="C3228">
        <v>6</v>
      </c>
      <c r="D3228">
        <v>6</v>
      </c>
      <c r="E3228">
        <v>4</v>
      </c>
      <c r="F3228">
        <v>6</v>
      </c>
      <c r="G3228">
        <v>8</v>
      </c>
      <c r="O3228">
        <v>2015</v>
      </c>
      <c r="P3228">
        <v>3</v>
      </c>
      <c r="Q3228">
        <v>6</v>
      </c>
      <c r="S3228">
        <v>4</v>
      </c>
      <c r="T3228">
        <v>6</v>
      </c>
      <c r="U3228">
        <v>8</v>
      </c>
    </row>
    <row r="3229" spans="1:21">
      <c r="A3229">
        <v>2015</v>
      </c>
      <c r="B3229">
        <v>3</v>
      </c>
      <c r="C3229">
        <v>7</v>
      </c>
      <c r="D3229">
        <v>6</v>
      </c>
      <c r="E3229">
        <v>4</v>
      </c>
      <c r="F3229">
        <v>6</v>
      </c>
      <c r="G3229">
        <v>8</v>
      </c>
      <c r="O3229">
        <v>2015</v>
      </c>
      <c r="P3229">
        <v>3</v>
      </c>
      <c r="Q3229">
        <v>7</v>
      </c>
      <c r="S3229">
        <v>4</v>
      </c>
      <c r="T3229">
        <v>6</v>
      </c>
      <c r="U3229">
        <v>8</v>
      </c>
    </row>
    <row r="3230" spans="1:21">
      <c r="A3230">
        <v>2015</v>
      </c>
      <c r="B3230">
        <v>3</v>
      </c>
      <c r="C3230">
        <v>8</v>
      </c>
      <c r="D3230">
        <v>6</v>
      </c>
      <c r="E3230">
        <v>4</v>
      </c>
      <c r="F3230">
        <v>6</v>
      </c>
      <c r="G3230">
        <v>8</v>
      </c>
      <c r="O3230">
        <v>2015</v>
      </c>
      <c r="P3230">
        <v>3</v>
      </c>
      <c r="Q3230">
        <v>8</v>
      </c>
      <c r="R3230">
        <v>6</v>
      </c>
      <c r="S3230">
        <v>4</v>
      </c>
      <c r="T3230">
        <v>6</v>
      </c>
      <c r="U3230">
        <v>8</v>
      </c>
    </row>
    <row r="3231" spans="1:21">
      <c r="A3231">
        <v>2015</v>
      </c>
      <c r="B3231">
        <v>3</v>
      </c>
      <c r="C3231">
        <v>9</v>
      </c>
      <c r="D3231">
        <v>6</v>
      </c>
      <c r="E3231">
        <v>4</v>
      </c>
      <c r="F3231">
        <v>6</v>
      </c>
      <c r="G3231">
        <v>8</v>
      </c>
      <c r="O3231">
        <v>2015</v>
      </c>
      <c r="P3231">
        <v>3</v>
      </c>
      <c r="Q3231">
        <v>9</v>
      </c>
      <c r="R3231">
        <v>6</v>
      </c>
      <c r="S3231">
        <v>4</v>
      </c>
      <c r="T3231">
        <v>6</v>
      </c>
      <c r="U3231">
        <v>8</v>
      </c>
    </row>
    <row r="3232" spans="1:21">
      <c r="A3232">
        <v>2015</v>
      </c>
      <c r="B3232">
        <v>3</v>
      </c>
      <c r="C3232">
        <v>10</v>
      </c>
      <c r="D3232">
        <v>8</v>
      </c>
      <c r="E3232">
        <v>4</v>
      </c>
      <c r="F3232">
        <v>6</v>
      </c>
      <c r="G3232">
        <v>8</v>
      </c>
      <c r="O3232">
        <v>2015</v>
      </c>
      <c r="P3232">
        <v>3</v>
      </c>
      <c r="Q3232">
        <v>10</v>
      </c>
      <c r="R3232">
        <v>8</v>
      </c>
      <c r="S3232">
        <v>4</v>
      </c>
      <c r="T3232">
        <v>6</v>
      </c>
      <c r="U3232">
        <v>8</v>
      </c>
    </row>
    <row r="3233" spans="1:21">
      <c r="A3233">
        <v>2015</v>
      </c>
      <c r="B3233">
        <v>3</v>
      </c>
      <c r="C3233">
        <v>11</v>
      </c>
      <c r="D3233">
        <v>6</v>
      </c>
      <c r="E3233">
        <v>4</v>
      </c>
      <c r="F3233">
        <v>6</v>
      </c>
      <c r="G3233">
        <v>8</v>
      </c>
      <c r="O3233">
        <v>2015</v>
      </c>
      <c r="P3233">
        <v>3</v>
      </c>
      <c r="Q3233">
        <v>11</v>
      </c>
      <c r="R3233">
        <v>9</v>
      </c>
      <c r="S3233">
        <v>4</v>
      </c>
      <c r="T3233">
        <v>6</v>
      </c>
      <c r="U3233">
        <v>8</v>
      </c>
    </row>
    <row r="3234" spans="1:21">
      <c r="A3234">
        <v>2015</v>
      </c>
      <c r="B3234">
        <v>3</v>
      </c>
      <c r="C3234">
        <v>12</v>
      </c>
      <c r="D3234">
        <v>6</v>
      </c>
      <c r="E3234">
        <v>3</v>
      </c>
      <c r="F3234">
        <v>6</v>
      </c>
      <c r="G3234">
        <v>7</v>
      </c>
      <c r="O3234">
        <v>2015</v>
      </c>
      <c r="P3234">
        <v>3</v>
      </c>
      <c r="Q3234">
        <v>12</v>
      </c>
      <c r="R3234">
        <v>6</v>
      </c>
      <c r="S3234">
        <v>3</v>
      </c>
      <c r="T3234">
        <v>6</v>
      </c>
      <c r="U3234">
        <v>7</v>
      </c>
    </row>
    <row r="3235" spans="1:21">
      <c r="A3235">
        <v>2015</v>
      </c>
      <c r="B3235">
        <v>3</v>
      </c>
      <c r="C3235">
        <v>13</v>
      </c>
      <c r="D3235">
        <v>6</v>
      </c>
      <c r="E3235">
        <v>3</v>
      </c>
      <c r="F3235">
        <v>6</v>
      </c>
      <c r="G3235">
        <v>7</v>
      </c>
      <c r="O3235">
        <v>2015</v>
      </c>
      <c r="P3235">
        <v>3</v>
      </c>
      <c r="Q3235">
        <v>13</v>
      </c>
      <c r="R3235">
        <v>6</v>
      </c>
      <c r="S3235">
        <v>3</v>
      </c>
      <c r="T3235">
        <v>6</v>
      </c>
      <c r="U3235">
        <v>7</v>
      </c>
    </row>
    <row r="3236" spans="1:21">
      <c r="A3236">
        <v>2015</v>
      </c>
      <c r="B3236">
        <v>3</v>
      </c>
      <c r="C3236">
        <v>14</v>
      </c>
      <c r="D3236">
        <v>6</v>
      </c>
      <c r="E3236">
        <v>3</v>
      </c>
      <c r="F3236">
        <v>5</v>
      </c>
      <c r="G3236">
        <v>7</v>
      </c>
      <c r="O3236">
        <v>2015</v>
      </c>
      <c r="P3236">
        <v>3</v>
      </c>
      <c r="Q3236">
        <v>14</v>
      </c>
      <c r="R3236">
        <v>6</v>
      </c>
      <c r="S3236">
        <v>3</v>
      </c>
      <c r="T3236">
        <v>5</v>
      </c>
      <c r="U3236">
        <v>7</v>
      </c>
    </row>
    <row r="3237" spans="1:21">
      <c r="A3237">
        <v>2015</v>
      </c>
      <c r="B3237">
        <v>3</v>
      </c>
      <c r="C3237">
        <v>15</v>
      </c>
      <c r="D3237">
        <v>3</v>
      </c>
      <c r="E3237">
        <v>3</v>
      </c>
      <c r="F3237">
        <v>5</v>
      </c>
      <c r="G3237">
        <v>7</v>
      </c>
      <c r="O3237">
        <v>2015</v>
      </c>
      <c r="P3237">
        <v>3</v>
      </c>
      <c r="Q3237">
        <v>15</v>
      </c>
      <c r="R3237">
        <v>6</v>
      </c>
      <c r="S3237">
        <v>3</v>
      </c>
      <c r="T3237">
        <v>5</v>
      </c>
      <c r="U3237">
        <v>7</v>
      </c>
    </row>
    <row r="3238" spans="1:21">
      <c r="A3238">
        <v>2015</v>
      </c>
      <c r="B3238">
        <v>3</v>
      </c>
      <c r="C3238">
        <v>16</v>
      </c>
      <c r="D3238">
        <v>6</v>
      </c>
      <c r="E3238">
        <v>3</v>
      </c>
      <c r="F3238">
        <v>7</v>
      </c>
      <c r="G3238">
        <v>7</v>
      </c>
      <c r="O3238">
        <v>2015</v>
      </c>
      <c r="P3238">
        <v>3</v>
      </c>
      <c r="Q3238">
        <v>16</v>
      </c>
      <c r="R3238">
        <v>6</v>
      </c>
      <c r="S3238">
        <v>3</v>
      </c>
      <c r="T3238">
        <v>7</v>
      </c>
      <c r="U3238">
        <v>7</v>
      </c>
    </row>
    <row r="3239" spans="1:21">
      <c r="A3239">
        <v>2015</v>
      </c>
      <c r="B3239">
        <v>3</v>
      </c>
      <c r="C3239">
        <v>17</v>
      </c>
      <c r="D3239">
        <v>6</v>
      </c>
      <c r="E3239">
        <v>3</v>
      </c>
      <c r="F3239">
        <v>7</v>
      </c>
      <c r="G3239">
        <v>7</v>
      </c>
      <c r="O3239">
        <v>2015</v>
      </c>
      <c r="P3239">
        <v>3</v>
      </c>
      <c r="Q3239">
        <v>17</v>
      </c>
      <c r="R3239">
        <v>8</v>
      </c>
      <c r="S3239">
        <v>3</v>
      </c>
      <c r="T3239">
        <v>7</v>
      </c>
      <c r="U3239">
        <v>7</v>
      </c>
    </row>
    <row r="3240" spans="1:21">
      <c r="A3240">
        <v>2015</v>
      </c>
      <c r="B3240">
        <v>3</v>
      </c>
      <c r="C3240">
        <v>18</v>
      </c>
      <c r="D3240">
        <v>6</v>
      </c>
      <c r="E3240">
        <v>3</v>
      </c>
      <c r="F3240">
        <v>7</v>
      </c>
      <c r="G3240">
        <v>7</v>
      </c>
      <c r="O3240">
        <v>2015</v>
      </c>
      <c r="P3240">
        <v>3</v>
      </c>
      <c r="Q3240">
        <v>18</v>
      </c>
      <c r="R3240">
        <v>6</v>
      </c>
      <c r="S3240">
        <v>3</v>
      </c>
      <c r="T3240">
        <v>7</v>
      </c>
      <c r="U3240">
        <v>7</v>
      </c>
    </row>
    <row r="3241" spans="1:21">
      <c r="A3241">
        <v>2015</v>
      </c>
      <c r="B3241">
        <v>3</v>
      </c>
      <c r="C3241">
        <v>19</v>
      </c>
      <c r="D3241">
        <v>3</v>
      </c>
      <c r="E3241">
        <v>3</v>
      </c>
      <c r="F3241">
        <v>9</v>
      </c>
      <c r="G3241">
        <v>4</v>
      </c>
      <c r="O3241">
        <v>2015</v>
      </c>
      <c r="P3241">
        <v>3</v>
      </c>
      <c r="Q3241">
        <v>19</v>
      </c>
      <c r="R3241">
        <v>6</v>
      </c>
      <c r="S3241">
        <v>3</v>
      </c>
      <c r="T3241">
        <v>9</v>
      </c>
      <c r="U3241">
        <v>4</v>
      </c>
    </row>
    <row r="3242" spans="1:21">
      <c r="A3242">
        <v>2015</v>
      </c>
      <c r="B3242">
        <v>3</v>
      </c>
      <c r="C3242">
        <v>20</v>
      </c>
      <c r="D3242">
        <v>3</v>
      </c>
      <c r="E3242">
        <v>3</v>
      </c>
      <c r="F3242">
        <v>9</v>
      </c>
      <c r="G3242">
        <v>4</v>
      </c>
      <c r="O3242">
        <v>2015</v>
      </c>
      <c r="P3242">
        <v>3</v>
      </c>
      <c r="Q3242">
        <v>20</v>
      </c>
      <c r="R3242">
        <v>6</v>
      </c>
      <c r="S3242">
        <v>3</v>
      </c>
      <c r="T3242">
        <v>9</v>
      </c>
      <c r="U3242">
        <v>4</v>
      </c>
    </row>
    <row r="3243" spans="1:21">
      <c r="A3243">
        <v>2015</v>
      </c>
      <c r="B3243">
        <v>3</v>
      </c>
      <c r="C3243">
        <v>21</v>
      </c>
      <c r="D3243">
        <v>3</v>
      </c>
      <c r="E3243">
        <v>3</v>
      </c>
      <c r="F3243">
        <v>7</v>
      </c>
      <c r="G3243">
        <v>4</v>
      </c>
      <c r="O3243">
        <v>2015</v>
      </c>
      <c r="P3243">
        <v>3</v>
      </c>
      <c r="Q3243">
        <v>21</v>
      </c>
      <c r="R3243">
        <v>6</v>
      </c>
      <c r="S3243">
        <v>3</v>
      </c>
      <c r="T3243">
        <v>7</v>
      </c>
      <c r="U3243">
        <v>4</v>
      </c>
    </row>
    <row r="3244" spans="1:21">
      <c r="A3244">
        <v>2015</v>
      </c>
      <c r="B3244">
        <v>3</v>
      </c>
      <c r="C3244">
        <v>22</v>
      </c>
      <c r="D3244">
        <v>1</v>
      </c>
      <c r="E3244">
        <v>1</v>
      </c>
      <c r="F3244">
        <v>7</v>
      </c>
      <c r="G3244">
        <v>4</v>
      </c>
      <c r="O3244">
        <v>2015</v>
      </c>
      <c r="P3244">
        <v>3</v>
      </c>
      <c r="Q3244">
        <v>22</v>
      </c>
      <c r="R3244">
        <v>3</v>
      </c>
      <c r="S3244">
        <v>1</v>
      </c>
      <c r="T3244">
        <v>7</v>
      </c>
      <c r="U3244">
        <v>4</v>
      </c>
    </row>
    <row r="3245" spans="1:21">
      <c r="A3245">
        <v>2015</v>
      </c>
      <c r="B3245">
        <v>3</v>
      </c>
      <c r="C3245">
        <v>23</v>
      </c>
      <c r="D3245">
        <v>1</v>
      </c>
      <c r="E3245">
        <v>1</v>
      </c>
      <c r="F3245">
        <v>9</v>
      </c>
      <c r="G3245">
        <v>4</v>
      </c>
      <c r="O3245">
        <v>2015</v>
      </c>
      <c r="P3245">
        <v>3</v>
      </c>
      <c r="Q3245">
        <v>23</v>
      </c>
      <c r="R3245">
        <v>6</v>
      </c>
      <c r="S3245">
        <v>1</v>
      </c>
      <c r="T3245">
        <v>9</v>
      </c>
      <c r="U3245">
        <v>4</v>
      </c>
    </row>
    <row r="3246" spans="1:21">
      <c r="A3246">
        <v>2015</v>
      </c>
      <c r="B3246">
        <v>3</v>
      </c>
      <c r="C3246">
        <v>24</v>
      </c>
      <c r="D3246">
        <v>4</v>
      </c>
      <c r="E3246">
        <v>3</v>
      </c>
      <c r="F3246">
        <v>9</v>
      </c>
      <c r="G3246">
        <v>4</v>
      </c>
      <c r="O3246">
        <v>2015</v>
      </c>
      <c r="P3246">
        <v>3</v>
      </c>
      <c r="Q3246">
        <v>24</v>
      </c>
      <c r="R3246">
        <v>6</v>
      </c>
      <c r="S3246">
        <v>3</v>
      </c>
      <c r="T3246">
        <v>9</v>
      </c>
      <c r="U3246">
        <v>4</v>
      </c>
    </row>
    <row r="3247" spans="1:21">
      <c r="A3247">
        <v>2015</v>
      </c>
      <c r="B3247">
        <v>3</v>
      </c>
      <c r="C3247">
        <v>25</v>
      </c>
      <c r="D3247">
        <v>8</v>
      </c>
      <c r="E3247">
        <v>3</v>
      </c>
      <c r="F3247">
        <v>7</v>
      </c>
      <c r="G3247">
        <v>4</v>
      </c>
      <c r="O3247">
        <v>2015</v>
      </c>
      <c r="P3247">
        <v>3</v>
      </c>
      <c r="Q3247">
        <v>25</v>
      </c>
      <c r="R3247">
        <v>6</v>
      </c>
      <c r="S3247">
        <v>3</v>
      </c>
      <c r="T3247">
        <v>7</v>
      </c>
      <c r="U3247">
        <v>4</v>
      </c>
    </row>
    <row r="3248" spans="1:21">
      <c r="A3248">
        <v>2015</v>
      </c>
      <c r="B3248">
        <v>3</v>
      </c>
      <c r="C3248">
        <v>26</v>
      </c>
      <c r="D3248">
        <v>7</v>
      </c>
      <c r="E3248">
        <v>3</v>
      </c>
      <c r="F3248">
        <v>9</v>
      </c>
      <c r="G3248">
        <v>4</v>
      </c>
      <c r="O3248">
        <v>2015</v>
      </c>
      <c r="P3248">
        <v>3</v>
      </c>
      <c r="Q3248">
        <v>26</v>
      </c>
      <c r="R3248">
        <v>3</v>
      </c>
      <c r="S3248">
        <v>3</v>
      </c>
      <c r="T3248">
        <v>9</v>
      </c>
      <c r="U3248">
        <v>4</v>
      </c>
    </row>
    <row r="3249" spans="1:21">
      <c r="A3249">
        <v>2015</v>
      </c>
      <c r="B3249">
        <v>3</v>
      </c>
      <c r="C3249">
        <v>27</v>
      </c>
      <c r="D3249">
        <v>9</v>
      </c>
      <c r="E3249">
        <v>3</v>
      </c>
      <c r="F3249">
        <v>9</v>
      </c>
      <c r="G3249">
        <v>4</v>
      </c>
      <c r="O3249">
        <v>2015</v>
      </c>
      <c r="P3249">
        <v>3</v>
      </c>
      <c r="Q3249">
        <v>27</v>
      </c>
      <c r="R3249">
        <v>3</v>
      </c>
      <c r="S3249">
        <v>3</v>
      </c>
      <c r="T3249">
        <v>9</v>
      </c>
      <c r="U3249">
        <v>4</v>
      </c>
    </row>
    <row r="3250" spans="1:21">
      <c r="A3250">
        <v>2015</v>
      </c>
      <c r="B3250">
        <v>3</v>
      </c>
      <c r="C3250">
        <v>28</v>
      </c>
      <c r="D3250">
        <v>9</v>
      </c>
      <c r="E3250">
        <v>3</v>
      </c>
      <c r="F3250">
        <v>5</v>
      </c>
      <c r="G3250">
        <v>6</v>
      </c>
      <c r="O3250">
        <v>2015</v>
      </c>
      <c r="P3250">
        <v>3</v>
      </c>
      <c r="Q3250">
        <v>28</v>
      </c>
      <c r="R3250">
        <v>3</v>
      </c>
      <c r="S3250">
        <v>3</v>
      </c>
      <c r="T3250">
        <v>5</v>
      </c>
      <c r="U3250">
        <v>6</v>
      </c>
    </row>
    <row r="3251" spans="1:21">
      <c r="A3251">
        <v>2015</v>
      </c>
      <c r="B3251">
        <v>3</v>
      </c>
      <c r="C3251">
        <v>29</v>
      </c>
      <c r="D3251">
        <v>11</v>
      </c>
      <c r="E3251">
        <v>3</v>
      </c>
      <c r="F3251">
        <v>5</v>
      </c>
      <c r="G3251">
        <v>6</v>
      </c>
      <c r="O3251">
        <v>2015</v>
      </c>
      <c r="P3251">
        <v>3</v>
      </c>
      <c r="Q3251">
        <v>29</v>
      </c>
      <c r="R3251">
        <v>1</v>
      </c>
      <c r="S3251">
        <v>3</v>
      </c>
      <c r="T3251">
        <v>5</v>
      </c>
      <c r="U3251">
        <v>6</v>
      </c>
    </row>
    <row r="3252" spans="1:21">
      <c r="A3252">
        <v>2015</v>
      </c>
      <c r="B3252">
        <v>3</v>
      </c>
      <c r="C3252">
        <v>30</v>
      </c>
      <c r="D3252">
        <v>11</v>
      </c>
      <c r="E3252">
        <v>8</v>
      </c>
      <c r="F3252">
        <v>5</v>
      </c>
      <c r="G3252">
        <v>6</v>
      </c>
      <c r="O3252">
        <v>2015</v>
      </c>
      <c r="P3252">
        <v>3</v>
      </c>
      <c r="Q3252">
        <v>30</v>
      </c>
      <c r="R3252">
        <v>1</v>
      </c>
      <c r="S3252">
        <v>8</v>
      </c>
      <c r="T3252">
        <v>5</v>
      </c>
      <c r="U3252">
        <v>6</v>
      </c>
    </row>
    <row r="3253" spans="1:21">
      <c r="A3253">
        <v>2015</v>
      </c>
      <c r="B3253">
        <v>3</v>
      </c>
      <c r="C3253">
        <v>31</v>
      </c>
      <c r="D3253">
        <v>8</v>
      </c>
      <c r="E3253">
        <v>8</v>
      </c>
      <c r="F3253">
        <v>5</v>
      </c>
      <c r="G3253">
        <v>9</v>
      </c>
      <c r="O3253">
        <v>2015</v>
      </c>
      <c r="P3253">
        <v>3</v>
      </c>
      <c r="Q3253">
        <v>31</v>
      </c>
      <c r="R3253">
        <v>4</v>
      </c>
      <c r="S3253">
        <v>8</v>
      </c>
      <c r="T3253">
        <v>5</v>
      </c>
      <c r="U3253">
        <v>9</v>
      </c>
    </row>
    <row r="3254" spans="1:21">
      <c r="A3254">
        <v>2015</v>
      </c>
      <c r="B3254">
        <v>4</v>
      </c>
      <c r="C3254">
        <v>1</v>
      </c>
      <c r="D3254">
        <v>9</v>
      </c>
      <c r="E3254">
        <v>8</v>
      </c>
      <c r="F3254">
        <v>3</v>
      </c>
      <c r="G3254">
        <v>9</v>
      </c>
      <c r="O3254">
        <v>2015</v>
      </c>
      <c r="P3254">
        <v>4</v>
      </c>
      <c r="Q3254">
        <v>1</v>
      </c>
      <c r="R3254">
        <v>8</v>
      </c>
      <c r="S3254">
        <v>8</v>
      </c>
      <c r="T3254">
        <v>3</v>
      </c>
      <c r="U3254">
        <v>9</v>
      </c>
    </row>
    <row r="3255" spans="1:21">
      <c r="A3255">
        <v>2015</v>
      </c>
      <c r="B3255">
        <v>4</v>
      </c>
      <c r="C3255">
        <v>2</v>
      </c>
      <c r="D3255">
        <v>8</v>
      </c>
      <c r="E3255">
        <v>1</v>
      </c>
      <c r="F3255">
        <v>5</v>
      </c>
      <c r="G3255">
        <v>9</v>
      </c>
      <c r="O3255">
        <v>2015</v>
      </c>
      <c r="P3255">
        <v>4</v>
      </c>
      <c r="Q3255">
        <v>2</v>
      </c>
      <c r="R3255">
        <v>7</v>
      </c>
      <c r="S3255">
        <v>1</v>
      </c>
      <c r="T3255">
        <v>5</v>
      </c>
      <c r="U3255">
        <v>9</v>
      </c>
    </row>
    <row r="3256" spans="1:21">
      <c r="A3256">
        <v>2015</v>
      </c>
      <c r="B3256">
        <v>4</v>
      </c>
      <c r="C3256">
        <v>3</v>
      </c>
      <c r="D3256">
        <v>11</v>
      </c>
      <c r="E3256">
        <v>8</v>
      </c>
      <c r="F3256">
        <v>5</v>
      </c>
      <c r="G3256">
        <v>9</v>
      </c>
      <c r="O3256">
        <v>2015</v>
      </c>
      <c r="P3256">
        <v>4</v>
      </c>
      <c r="Q3256">
        <v>3</v>
      </c>
      <c r="R3256">
        <v>9</v>
      </c>
      <c r="S3256">
        <v>8</v>
      </c>
      <c r="T3256">
        <v>5</v>
      </c>
      <c r="U3256">
        <v>9</v>
      </c>
    </row>
    <row r="3257" spans="1:21">
      <c r="A3257">
        <v>2015</v>
      </c>
      <c r="B3257">
        <v>4</v>
      </c>
      <c r="C3257">
        <v>4</v>
      </c>
      <c r="D3257">
        <v>11</v>
      </c>
      <c r="E3257">
        <v>8</v>
      </c>
      <c r="F3257">
        <v>5</v>
      </c>
      <c r="G3257">
        <v>9</v>
      </c>
      <c r="O3257">
        <v>2015</v>
      </c>
      <c r="P3257">
        <v>4</v>
      </c>
      <c r="Q3257">
        <v>4</v>
      </c>
      <c r="R3257">
        <v>9</v>
      </c>
      <c r="S3257">
        <v>8</v>
      </c>
      <c r="T3257">
        <v>5</v>
      </c>
      <c r="U3257">
        <v>9</v>
      </c>
    </row>
    <row r="3258" spans="1:21">
      <c r="A3258">
        <v>2015</v>
      </c>
      <c r="B3258">
        <v>4</v>
      </c>
      <c r="C3258">
        <v>5</v>
      </c>
      <c r="D3258">
        <v>11</v>
      </c>
      <c r="E3258">
        <v>8</v>
      </c>
      <c r="F3258">
        <v>5</v>
      </c>
      <c r="G3258">
        <v>9</v>
      </c>
      <c r="O3258">
        <v>2015</v>
      </c>
      <c r="P3258">
        <v>4</v>
      </c>
      <c r="Q3258">
        <v>5</v>
      </c>
      <c r="R3258">
        <v>11</v>
      </c>
      <c r="S3258">
        <v>8</v>
      </c>
      <c r="T3258">
        <v>5</v>
      </c>
      <c r="U3258">
        <v>9</v>
      </c>
    </row>
    <row r="3259" spans="1:21">
      <c r="A3259">
        <v>2015</v>
      </c>
      <c r="B3259">
        <v>4</v>
      </c>
      <c r="C3259">
        <v>6</v>
      </c>
      <c r="D3259">
        <v>8</v>
      </c>
      <c r="E3259">
        <v>1</v>
      </c>
      <c r="F3259">
        <v>2</v>
      </c>
      <c r="G3259">
        <v>9</v>
      </c>
      <c r="O3259">
        <v>2015</v>
      </c>
      <c r="P3259">
        <v>4</v>
      </c>
      <c r="Q3259">
        <v>6</v>
      </c>
      <c r="R3259">
        <v>11</v>
      </c>
      <c r="S3259">
        <v>1</v>
      </c>
      <c r="T3259">
        <v>2</v>
      </c>
      <c r="U3259">
        <v>9</v>
      </c>
    </row>
    <row r="3260" spans="1:21">
      <c r="A3260">
        <v>2015</v>
      </c>
      <c r="B3260">
        <v>4</v>
      </c>
      <c r="C3260">
        <v>7</v>
      </c>
      <c r="D3260">
        <v>8</v>
      </c>
      <c r="E3260">
        <v>1</v>
      </c>
      <c r="F3260">
        <v>3</v>
      </c>
      <c r="G3260">
        <v>9</v>
      </c>
      <c r="O3260">
        <v>2015</v>
      </c>
      <c r="P3260">
        <v>4</v>
      </c>
      <c r="Q3260">
        <v>7</v>
      </c>
      <c r="R3260">
        <v>8</v>
      </c>
      <c r="S3260">
        <v>1</v>
      </c>
      <c r="T3260">
        <v>3</v>
      </c>
      <c r="U3260">
        <v>9</v>
      </c>
    </row>
    <row r="3261" spans="1:21">
      <c r="A3261">
        <v>2015</v>
      </c>
      <c r="B3261">
        <v>4</v>
      </c>
      <c r="C3261">
        <v>8</v>
      </c>
      <c r="D3261">
        <v>7</v>
      </c>
      <c r="E3261">
        <v>6</v>
      </c>
      <c r="F3261">
        <v>3</v>
      </c>
      <c r="G3261">
        <v>9</v>
      </c>
      <c r="O3261">
        <v>2015</v>
      </c>
      <c r="P3261">
        <v>4</v>
      </c>
      <c r="Q3261">
        <v>8</v>
      </c>
      <c r="R3261">
        <v>9</v>
      </c>
      <c r="S3261">
        <v>6</v>
      </c>
      <c r="T3261">
        <v>3</v>
      </c>
      <c r="U3261">
        <v>9</v>
      </c>
    </row>
    <row r="3262" spans="1:21">
      <c r="A3262">
        <v>2015</v>
      </c>
      <c r="B3262">
        <v>4</v>
      </c>
      <c r="C3262">
        <v>9</v>
      </c>
      <c r="D3262">
        <v>7</v>
      </c>
      <c r="E3262">
        <v>8</v>
      </c>
      <c r="F3262">
        <v>3</v>
      </c>
      <c r="G3262">
        <v>9</v>
      </c>
      <c r="O3262">
        <v>2015</v>
      </c>
      <c r="P3262">
        <v>4</v>
      </c>
      <c r="Q3262">
        <v>9</v>
      </c>
      <c r="R3262">
        <v>8</v>
      </c>
      <c r="S3262">
        <v>8</v>
      </c>
      <c r="T3262">
        <v>3</v>
      </c>
      <c r="U3262">
        <v>9</v>
      </c>
    </row>
    <row r="3263" spans="1:21">
      <c r="A3263">
        <v>2015</v>
      </c>
      <c r="B3263">
        <v>4</v>
      </c>
      <c r="C3263">
        <v>10</v>
      </c>
      <c r="D3263">
        <v>9</v>
      </c>
      <c r="E3263">
        <v>8</v>
      </c>
      <c r="F3263">
        <v>3</v>
      </c>
      <c r="G3263">
        <v>9</v>
      </c>
      <c r="O3263">
        <v>2015</v>
      </c>
      <c r="P3263">
        <v>4</v>
      </c>
      <c r="Q3263">
        <v>10</v>
      </c>
      <c r="R3263">
        <v>11</v>
      </c>
      <c r="S3263">
        <v>8</v>
      </c>
      <c r="T3263">
        <v>3</v>
      </c>
      <c r="U3263">
        <v>9</v>
      </c>
    </row>
    <row r="3264" spans="1:21">
      <c r="A3264">
        <v>2015</v>
      </c>
      <c r="B3264">
        <v>4</v>
      </c>
      <c r="C3264">
        <v>11</v>
      </c>
      <c r="D3264">
        <v>9</v>
      </c>
      <c r="E3264">
        <v>1</v>
      </c>
      <c r="F3264">
        <v>5</v>
      </c>
      <c r="G3264">
        <v>9</v>
      </c>
      <c r="O3264">
        <v>2015</v>
      </c>
      <c r="P3264">
        <v>4</v>
      </c>
      <c r="Q3264">
        <v>11</v>
      </c>
      <c r="R3264">
        <v>11</v>
      </c>
      <c r="S3264">
        <v>1</v>
      </c>
      <c r="T3264">
        <v>5</v>
      </c>
      <c r="U3264">
        <v>9</v>
      </c>
    </row>
    <row r="3265" spans="1:21">
      <c r="A3265">
        <v>2015</v>
      </c>
      <c r="B3265">
        <v>4</v>
      </c>
      <c r="C3265">
        <v>12</v>
      </c>
      <c r="D3265">
        <v>8</v>
      </c>
      <c r="E3265">
        <v>1</v>
      </c>
      <c r="F3265">
        <v>2</v>
      </c>
      <c r="G3265">
        <v>9</v>
      </c>
      <c r="O3265">
        <v>2015</v>
      </c>
      <c r="P3265">
        <v>4</v>
      </c>
      <c r="Q3265">
        <v>12</v>
      </c>
      <c r="R3265">
        <v>11</v>
      </c>
      <c r="S3265">
        <v>1</v>
      </c>
      <c r="T3265">
        <v>2</v>
      </c>
      <c r="U3265">
        <v>9</v>
      </c>
    </row>
    <row r="3266" spans="1:21">
      <c r="A3266">
        <v>2015</v>
      </c>
      <c r="B3266">
        <v>4</v>
      </c>
      <c r="C3266">
        <v>13</v>
      </c>
      <c r="D3266">
        <v>8</v>
      </c>
      <c r="E3266">
        <v>1</v>
      </c>
      <c r="F3266">
        <v>9</v>
      </c>
      <c r="G3266">
        <v>9</v>
      </c>
      <c r="O3266">
        <v>2015</v>
      </c>
      <c r="P3266">
        <v>4</v>
      </c>
      <c r="Q3266">
        <v>13</v>
      </c>
      <c r="R3266">
        <v>8</v>
      </c>
      <c r="S3266">
        <v>1</v>
      </c>
      <c r="T3266">
        <v>9</v>
      </c>
      <c r="U3266">
        <v>9</v>
      </c>
    </row>
    <row r="3267" spans="1:21">
      <c r="A3267">
        <v>2015</v>
      </c>
      <c r="B3267">
        <v>4</v>
      </c>
      <c r="C3267">
        <v>14</v>
      </c>
      <c r="D3267">
        <v>8</v>
      </c>
      <c r="E3267">
        <v>1</v>
      </c>
      <c r="F3267">
        <v>9</v>
      </c>
      <c r="G3267">
        <v>9</v>
      </c>
      <c r="O3267">
        <v>2015</v>
      </c>
      <c r="P3267">
        <v>4</v>
      </c>
      <c r="Q3267">
        <v>14</v>
      </c>
      <c r="R3267">
        <v>8</v>
      </c>
      <c r="S3267">
        <v>1</v>
      </c>
      <c r="T3267">
        <v>9</v>
      </c>
      <c r="U3267">
        <v>9</v>
      </c>
    </row>
    <row r="3268" spans="1:21">
      <c r="A3268">
        <v>2015</v>
      </c>
      <c r="B3268">
        <v>4</v>
      </c>
      <c r="C3268">
        <v>15</v>
      </c>
      <c r="D3268">
        <v>11</v>
      </c>
      <c r="E3268">
        <v>1</v>
      </c>
      <c r="F3268">
        <v>9</v>
      </c>
      <c r="G3268">
        <v>9</v>
      </c>
      <c r="O3268">
        <v>2015</v>
      </c>
      <c r="P3268">
        <v>4</v>
      </c>
      <c r="Q3268">
        <v>15</v>
      </c>
      <c r="R3268">
        <v>7</v>
      </c>
      <c r="S3268">
        <v>1</v>
      </c>
      <c r="T3268">
        <v>9</v>
      </c>
      <c r="U3268">
        <v>9</v>
      </c>
    </row>
    <row r="3269" spans="1:21">
      <c r="A3269">
        <v>2015</v>
      </c>
      <c r="B3269">
        <v>4</v>
      </c>
      <c r="C3269">
        <v>16</v>
      </c>
      <c r="D3269">
        <v>7</v>
      </c>
      <c r="E3269">
        <v>1</v>
      </c>
      <c r="F3269">
        <v>9</v>
      </c>
      <c r="G3269">
        <v>9</v>
      </c>
      <c r="O3269">
        <v>2015</v>
      </c>
      <c r="P3269">
        <v>4</v>
      </c>
      <c r="Q3269">
        <v>16</v>
      </c>
      <c r="R3269">
        <v>7</v>
      </c>
      <c r="S3269">
        <v>1</v>
      </c>
      <c r="T3269">
        <v>9</v>
      </c>
      <c r="U3269">
        <v>9</v>
      </c>
    </row>
    <row r="3270" spans="1:21">
      <c r="A3270">
        <v>2015</v>
      </c>
      <c r="B3270">
        <v>4</v>
      </c>
      <c r="C3270">
        <v>17</v>
      </c>
      <c r="D3270">
        <v>7</v>
      </c>
      <c r="E3270">
        <v>1</v>
      </c>
      <c r="F3270">
        <v>9</v>
      </c>
      <c r="G3270">
        <v>9</v>
      </c>
      <c r="O3270">
        <v>2015</v>
      </c>
      <c r="P3270">
        <v>4</v>
      </c>
      <c r="Q3270">
        <v>17</v>
      </c>
      <c r="R3270">
        <v>9</v>
      </c>
      <c r="S3270">
        <v>1</v>
      </c>
      <c r="T3270">
        <v>9</v>
      </c>
      <c r="U3270">
        <v>9</v>
      </c>
    </row>
    <row r="3271" spans="1:21">
      <c r="A3271">
        <v>2015</v>
      </c>
      <c r="B3271">
        <v>4</v>
      </c>
      <c r="C3271">
        <v>18</v>
      </c>
      <c r="D3271">
        <v>7</v>
      </c>
      <c r="E3271">
        <v>1</v>
      </c>
      <c r="F3271">
        <v>2</v>
      </c>
      <c r="G3271">
        <v>3</v>
      </c>
      <c r="O3271">
        <v>2015</v>
      </c>
      <c r="P3271">
        <v>4</v>
      </c>
      <c r="Q3271">
        <v>18</v>
      </c>
      <c r="R3271">
        <v>9</v>
      </c>
      <c r="S3271">
        <v>1</v>
      </c>
      <c r="T3271">
        <v>2</v>
      </c>
      <c r="U3271">
        <v>3</v>
      </c>
    </row>
    <row r="3272" spans="1:21">
      <c r="A3272">
        <v>2015</v>
      </c>
      <c r="B3272">
        <v>4</v>
      </c>
      <c r="C3272">
        <v>19</v>
      </c>
      <c r="D3272">
        <v>8</v>
      </c>
      <c r="E3272">
        <v>6</v>
      </c>
      <c r="F3272">
        <v>2</v>
      </c>
      <c r="G3272">
        <v>3</v>
      </c>
      <c r="O3272">
        <v>2015</v>
      </c>
      <c r="P3272">
        <v>4</v>
      </c>
      <c r="Q3272">
        <v>19</v>
      </c>
      <c r="R3272">
        <v>8</v>
      </c>
      <c r="S3272">
        <v>6</v>
      </c>
      <c r="T3272">
        <v>2</v>
      </c>
      <c r="U3272">
        <v>3</v>
      </c>
    </row>
    <row r="3273" spans="1:21">
      <c r="A3273">
        <v>2015</v>
      </c>
      <c r="B3273">
        <v>4</v>
      </c>
      <c r="C3273">
        <v>20</v>
      </c>
      <c r="D3273">
        <v>7</v>
      </c>
      <c r="E3273">
        <v>6</v>
      </c>
      <c r="F3273">
        <v>2</v>
      </c>
      <c r="G3273">
        <v>3</v>
      </c>
      <c r="O3273">
        <v>2015</v>
      </c>
      <c r="P3273">
        <v>4</v>
      </c>
      <c r="Q3273">
        <v>20</v>
      </c>
      <c r="R3273">
        <v>8</v>
      </c>
      <c r="S3273">
        <v>6</v>
      </c>
      <c r="T3273">
        <v>2</v>
      </c>
      <c r="U3273">
        <v>3</v>
      </c>
    </row>
    <row r="3274" spans="1:21">
      <c r="A3274">
        <v>2015</v>
      </c>
      <c r="B3274">
        <v>4</v>
      </c>
      <c r="C3274">
        <v>21</v>
      </c>
      <c r="D3274">
        <v>7</v>
      </c>
      <c r="E3274">
        <v>8</v>
      </c>
      <c r="F3274">
        <v>9</v>
      </c>
      <c r="G3274">
        <v>3</v>
      </c>
      <c r="O3274">
        <v>2015</v>
      </c>
      <c r="P3274">
        <v>4</v>
      </c>
      <c r="Q3274">
        <v>21</v>
      </c>
      <c r="R3274">
        <v>8</v>
      </c>
      <c r="S3274">
        <v>8</v>
      </c>
      <c r="T3274">
        <v>9</v>
      </c>
      <c r="U3274">
        <v>3</v>
      </c>
    </row>
    <row r="3275" spans="1:21">
      <c r="A3275">
        <v>2015</v>
      </c>
      <c r="B3275">
        <v>4</v>
      </c>
      <c r="C3275">
        <v>22</v>
      </c>
      <c r="D3275">
        <v>4</v>
      </c>
      <c r="E3275">
        <v>6</v>
      </c>
      <c r="F3275">
        <v>2</v>
      </c>
      <c r="G3275">
        <v>3</v>
      </c>
      <c r="O3275">
        <v>2015</v>
      </c>
      <c r="P3275">
        <v>4</v>
      </c>
      <c r="Q3275">
        <v>22</v>
      </c>
      <c r="R3275">
        <v>11</v>
      </c>
      <c r="S3275">
        <v>6</v>
      </c>
      <c r="T3275">
        <v>2</v>
      </c>
      <c r="U3275">
        <v>3</v>
      </c>
    </row>
    <row r="3276" spans="1:21">
      <c r="A3276">
        <v>2015</v>
      </c>
      <c r="B3276">
        <v>4</v>
      </c>
      <c r="C3276">
        <v>23</v>
      </c>
      <c r="D3276">
        <v>7</v>
      </c>
      <c r="E3276">
        <v>6</v>
      </c>
      <c r="F3276">
        <v>4</v>
      </c>
      <c r="G3276">
        <v>3</v>
      </c>
      <c r="O3276">
        <v>2015</v>
      </c>
      <c r="P3276">
        <v>4</v>
      </c>
      <c r="Q3276">
        <v>23</v>
      </c>
      <c r="R3276">
        <v>7</v>
      </c>
      <c r="S3276">
        <v>6</v>
      </c>
      <c r="T3276">
        <v>4</v>
      </c>
      <c r="U3276">
        <v>3</v>
      </c>
    </row>
    <row r="3277" spans="1:21">
      <c r="A3277">
        <v>2015</v>
      </c>
      <c r="B3277">
        <v>4</v>
      </c>
      <c r="C3277">
        <v>24</v>
      </c>
      <c r="D3277">
        <v>7</v>
      </c>
      <c r="E3277">
        <v>5</v>
      </c>
      <c r="F3277">
        <v>4</v>
      </c>
      <c r="G3277">
        <v>3</v>
      </c>
      <c r="O3277">
        <v>2015</v>
      </c>
      <c r="P3277">
        <v>4</v>
      </c>
      <c r="Q3277">
        <v>24</v>
      </c>
      <c r="R3277">
        <v>7</v>
      </c>
      <c r="S3277">
        <v>5</v>
      </c>
      <c r="T3277">
        <v>4</v>
      </c>
      <c r="U3277">
        <v>3</v>
      </c>
    </row>
    <row r="3278" spans="1:21">
      <c r="A3278">
        <v>2015</v>
      </c>
      <c r="B3278">
        <v>4</v>
      </c>
      <c r="C3278">
        <v>25</v>
      </c>
      <c r="D3278">
        <v>4</v>
      </c>
      <c r="E3278">
        <v>6</v>
      </c>
      <c r="F3278">
        <v>4</v>
      </c>
      <c r="G3278">
        <v>3</v>
      </c>
      <c r="O3278">
        <v>2015</v>
      </c>
      <c r="P3278">
        <v>4</v>
      </c>
      <c r="Q3278">
        <v>25</v>
      </c>
      <c r="R3278">
        <v>7</v>
      </c>
      <c r="S3278">
        <v>6</v>
      </c>
      <c r="T3278">
        <v>4</v>
      </c>
      <c r="U3278">
        <v>3</v>
      </c>
    </row>
    <row r="3279" spans="1:21">
      <c r="A3279">
        <v>2015</v>
      </c>
      <c r="B3279">
        <v>4</v>
      </c>
      <c r="C3279">
        <v>26</v>
      </c>
      <c r="D3279">
        <v>5</v>
      </c>
      <c r="E3279">
        <v>6</v>
      </c>
      <c r="F3279">
        <v>2</v>
      </c>
      <c r="G3279">
        <v>3</v>
      </c>
      <c r="O3279">
        <v>2015</v>
      </c>
      <c r="P3279">
        <v>4</v>
      </c>
      <c r="Q3279">
        <v>26</v>
      </c>
      <c r="R3279">
        <v>8</v>
      </c>
      <c r="S3279">
        <v>6</v>
      </c>
      <c r="T3279">
        <v>2</v>
      </c>
      <c r="U3279">
        <v>3</v>
      </c>
    </row>
    <row r="3280" spans="1:21">
      <c r="A3280">
        <v>2015</v>
      </c>
      <c r="B3280">
        <v>4</v>
      </c>
      <c r="C3280">
        <v>27</v>
      </c>
      <c r="D3280">
        <v>11</v>
      </c>
      <c r="E3280">
        <v>8</v>
      </c>
      <c r="F3280">
        <v>2</v>
      </c>
      <c r="G3280">
        <v>3</v>
      </c>
      <c r="O3280">
        <v>2015</v>
      </c>
      <c r="P3280">
        <v>4</v>
      </c>
      <c r="Q3280">
        <v>27</v>
      </c>
      <c r="R3280">
        <v>7</v>
      </c>
      <c r="S3280">
        <v>8</v>
      </c>
      <c r="T3280">
        <v>2</v>
      </c>
      <c r="U3280">
        <v>3</v>
      </c>
    </row>
    <row r="3281" spans="1:21">
      <c r="A3281">
        <v>2015</v>
      </c>
      <c r="B3281">
        <v>4</v>
      </c>
      <c r="C3281">
        <v>28</v>
      </c>
      <c r="D3281">
        <v>7</v>
      </c>
      <c r="E3281">
        <v>8</v>
      </c>
      <c r="F3281">
        <v>2</v>
      </c>
      <c r="G3281">
        <v>3</v>
      </c>
      <c r="O3281">
        <v>2015</v>
      </c>
      <c r="P3281">
        <v>4</v>
      </c>
      <c r="Q3281">
        <v>28</v>
      </c>
      <c r="R3281">
        <v>7</v>
      </c>
      <c r="S3281">
        <v>8</v>
      </c>
      <c r="T3281">
        <v>2</v>
      </c>
      <c r="U3281">
        <v>3</v>
      </c>
    </row>
    <row r="3282" spans="1:21">
      <c r="A3282">
        <v>2015</v>
      </c>
      <c r="B3282">
        <v>4</v>
      </c>
      <c r="C3282">
        <v>29</v>
      </c>
      <c r="D3282">
        <v>7</v>
      </c>
      <c r="E3282">
        <v>8</v>
      </c>
      <c r="F3282">
        <v>2</v>
      </c>
      <c r="G3282">
        <v>3</v>
      </c>
      <c r="O3282">
        <v>2015</v>
      </c>
      <c r="P3282">
        <v>4</v>
      </c>
      <c r="Q3282">
        <v>29</v>
      </c>
      <c r="R3282">
        <v>4</v>
      </c>
      <c r="S3282">
        <v>8</v>
      </c>
      <c r="T3282">
        <v>2</v>
      </c>
      <c r="U3282">
        <v>3</v>
      </c>
    </row>
    <row r="3283" spans="1:21">
      <c r="A3283">
        <v>2015</v>
      </c>
      <c r="B3283">
        <v>4</v>
      </c>
      <c r="C3283">
        <v>30</v>
      </c>
      <c r="D3283">
        <v>7</v>
      </c>
      <c r="E3283">
        <v>8</v>
      </c>
      <c r="F3283">
        <v>2</v>
      </c>
      <c r="G3283">
        <v>3</v>
      </c>
      <c r="O3283">
        <v>2015</v>
      </c>
      <c r="P3283">
        <v>4</v>
      </c>
      <c r="Q3283">
        <v>30</v>
      </c>
      <c r="R3283">
        <v>7</v>
      </c>
      <c r="S3283">
        <v>8</v>
      </c>
      <c r="T3283">
        <v>2</v>
      </c>
      <c r="U3283">
        <v>3</v>
      </c>
    </row>
    <row r="3284" spans="1:21">
      <c r="A3284">
        <v>2015</v>
      </c>
      <c r="B3284">
        <v>5</v>
      </c>
      <c r="C3284">
        <v>1</v>
      </c>
      <c r="D3284">
        <v>7</v>
      </c>
      <c r="E3284">
        <v>8</v>
      </c>
      <c r="F3284">
        <v>9</v>
      </c>
      <c r="G3284">
        <v>3</v>
      </c>
      <c r="O3284">
        <v>2015</v>
      </c>
      <c r="P3284">
        <v>5</v>
      </c>
      <c r="Q3284">
        <v>1</v>
      </c>
      <c r="R3284">
        <v>7</v>
      </c>
      <c r="S3284">
        <v>8</v>
      </c>
      <c r="T3284">
        <v>9</v>
      </c>
      <c r="U3284">
        <v>3</v>
      </c>
    </row>
    <row r="3285" spans="1:21">
      <c r="A3285">
        <v>2015</v>
      </c>
      <c r="B3285">
        <v>5</v>
      </c>
      <c r="C3285">
        <v>2</v>
      </c>
      <c r="D3285">
        <v>7</v>
      </c>
      <c r="E3285">
        <v>8</v>
      </c>
      <c r="F3285">
        <v>9</v>
      </c>
      <c r="G3285">
        <v>3</v>
      </c>
      <c r="O3285">
        <v>2015</v>
      </c>
      <c r="P3285">
        <v>5</v>
      </c>
      <c r="Q3285">
        <v>2</v>
      </c>
      <c r="R3285">
        <v>4</v>
      </c>
      <c r="S3285">
        <v>8</v>
      </c>
      <c r="T3285">
        <v>9</v>
      </c>
      <c r="U3285">
        <v>3</v>
      </c>
    </row>
    <row r="3286" spans="1:21">
      <c r="A3286">
        <v>2015</v>
      </c>
      <c r="B3286">
        <v>5</v>
      </c>
      <c r="C3286">
        <v>3</v>
      </c>
      <c r="D3286">
        <v>10</v>
      </c>
      <c r="E3286">
        <v>8</v>
      </c>
      <c r="F3286">
        <v>4</v>
      </c>
      <c r="G3286">
        <v>3</v>
      </c>
      <c r="O3286">
        <v>2015</v>
      </c>
      <c r="P3286">
        <v>5</v>
      </c>
      <c r="Q3286">
        <v>3</v>
      </c>
      <c r="R3286">
        <v>5</v>
      </c>
      <c r="S3286">
        <v>8</v>
      </c>
      <c r="T3286">
        <v>4</v>
      </c>
      <c r="U3286">
        <v>3</v>
      </c>
    </row>
    <row r="3287" spans="1:21">
      <c r="A3287">
        <v>2015</v>
      </c>
      <c r="B3287">
        <v>5</v>
      </c>
      <c r="C3287">
        <v>4</v>
      </c>
      <c r="D3287">
        <v>10</v>
      </c>
      <c r="E3287">
        <v>6</v>
      </c>
      <c r="F3287">
        <v>4</v>
      </c>
      <c r="G3287">
        <v>3</v>
      </c>
      <c r="O3287">
        <v>2015</v>
      </c>
      <c r="P3287">
        <v>5</v>
      </c>
      <c r="Q3287">
        <v>4</v>
      </c>
      <c r="R3287">
        <v>11</v>
      </c>
      <c r="S3287">
        <v>6</v>
      </c>
      <c r="T3287">
        <v>4</v>
      </c>
      <c r="U3287">
        <v>3</v>
      </c>
    </row>
    <row r="3288" spans="1:21">
      <c r="A3288">
        <v>2015</v>
      </c>
      <c r="B3288">
        <v>5</v>
      </c>
      <c r="C3288">
        <v>5</v>
      </c>
      <c r="D3288">
        <v>1</v>
      </c>
      <c r="E3288">
        <v>6</v>
      </c>
      <c r="F3288">
        <v>4</v>
      </c>
      <c r="G3288">
        <v>3</v>
      </c>
      <c r="O3288">
        <v>2015</v>
      </c>
      <c r="P3288">
        <v>5</v>
      </c>
      <c r="Q3288">
        <v>5</v>
      </c>
      <c r="R3288">
        <v>7</v>
      </c>
      <c r="S3288">
        <v>6</v>
      </c>
      <c r="T3288">
        <v>4</v>
      </c>
      <c r="U3288">
        <v>3</v>
      </c>
    </row>
    <row r="3289" spans="1:21">
      <c r="A3289">
        <v>2015</v>
      </c>
      <c r="B3289">
        <v>5</v>
      </c>
      <c r="C3289">
        <v>6</v>
      </c>
      <c r="D3289">
        <v>1</v>
      </c>
      <c r="E3289">
        <v>6</v>
      </c>
      <c r="F3289">
        <v>4</v>
      </c>
      <c r="G3289">
        <v>3</v>
      </c>
      <c r="O3289">
        <v>2015</v>
      </c>
      <c r="P3289">
        <v>5</v>
      </c>
      <c r="Q3289">
        <v>6</v>
      </c>
      <c r="R3289">
        <v>7</v>
      </c>
      <c r="S3289">
        <v>6</v>
      </c>
      <c r="T3289">
        <v>4</v>
      </c>
      <c r="U3289">
        <v>3</v>
      </c>
    </row>
    <row r="3290" spans="1:21">
      <c r="A3290">
        <v>2015</v>
      </c>
      <c r="B3290">
        <v>5</v>
      </c>
      <c r="C3290">
        <v>7</v>
      </c>
      <c r="D3290">
        <v>4</v>
      </c>
      <c r="E3290">
        <v>6</v>
      </c>
      <c r="F3290">
        <v>4</v>
      </c>
      <c r="G3290">
        <v>3</v>
      </c>
      <c r="O3290">
        <v>2015</v>
      </c>
      <c r="P3290">
        <v>5</v>
      </c>
      <c r="Q3290">
        <v>7</v>
      </c>
      <c r="R3290">
        <v>7</v>
      </c>
      <c r="S3290">
        <v>6</v>
      </c>
      <c r="T3290">
        <v>4</v>
      </c>
      <c r="U3290">
        <v>3</v>
      </c>
    </row>
    <row r="3291" spans="1:21">
      <c r="A3291">
        <v>2015</v>
      </c>
      <c r="B3291">
        <v>5</v>
      </c>
      <c r="C3291">
        <v>8</v>
      </c>
      <c r="D3291">
        <v>4</v>
      </c>
      <c r="E3291">
        <v>6</v>
      </c>
      <c r="F3291">
        <v>2</v>
      </c>
      <c r="G3291">
        <v>2</v>
      </c>
      <c r="O3291">
        <v>2015</v>
      </c>
      <c r="P3291">
        <v>5</v>
      </c>
      <c r="Q3291">
        <v>8</v>
      </c>
      <c r="R3291">
        <v>7</v>
      </c>
      <c r="S3291">
        <v>6</v>
      </c>
      <c r="T3291">
        <v>2</v>
      </c>
      <c r="U3291">
        <v>2</v>
      </c>
    </row>
    <row r="3292" spans="1:21">
      <c r="A3292">
        <v>2015</v>
      </c>
      <c r="B3292">
        <v>5</v>
      </c>
      <c r="C3292">
        <v>9</v>
      </c>
      <c r="D3292">
        <v>10</v>
      </c>
      <c r="E3292">
        <v>5</v>
      </c>
      <c r="F3292">
        <v>1</v>
      </c>
      <c r="G3292">
        <v>2</v>
      </c>
      <c r="O3292">
        <v>2015</v>
      </c>
      <c r="P3292">
        <v>5</v>
      </c>
      <c r="Q3292">
        <v>9</v>
      </c>
      <c r="R3292">
        <v>7</v>
      </c>
      <c r="S3292">
        <v>5</v>
      </c>
      <c r="T3292">
        <v>1</v>
      </c>
      <c r="U3292">
        <v>2</v>
      </c>
    </row>
    <row r="3293" spans="1:21">
      <c r="A3293">
        <v>2015</v>
      </c>
      <c r="B3293">
        <v>5</v>
      </c>
      <c r="C3293">
        <v>10</v>
      </c>
      <c r="D3293">
        <v>10</v>
      </c>
      <c r="E3293">
        <v>5</v>
      </c>
      <c r="F3293">
        <v>8</v>
      </c>
      <c r="G3293">
        <v>2</v>
      </c>
      <c r="O3293">
        <v>2015</v>
      </c>
      <c r="P3293">
        <v>5</v>
      </c>
      <c r="Q3293">
        <v>10</v>
      </c>
      <c r="R3293">
        <v>10</v>
      </c>
      <c r="S3293">
        <v>5</v>
      </c>
      <c r="T3293">
        <v>8</v>
      </c>
      <c r="U3293">
        <v>2</v>
      </c>
    </row>
    <row r="3294" spans="1:21">
      <c r="A3294">
        <v>2015</v>
      </c>
      <c r="B3294">
        <v>5</v>
      </c>
      <c r="C3294">
        <v>11</v>
      </c>
      <c r="D3294">
        <v>4</v>
      </c>
      <c r="E3294">
        <v>6</v>
      </c>
      <c r="F3294">
        <v>4</v>
      </c>
      <c r="G3294">
        <v>2</v>
      </c>
      <c r="O3294">
        <v>2015</v>
      </c>
      <c r="P3294">
        <v>5</v>
      </c>
      <c r="Q3294">
        <v>11</v>
      </c>
      <c r="R3294">
        <v>10</v>
      </c>
      <c r="S3294">
        <v>6</v>
      </c>
      <c r="T3294">
        <v>4</v>
      </c>
      <c r="U3294">
        <v>2</v>
      </c>
    </row>
    <row r="3295" spans="1:21">
      <c r="A3295">
        <v>2015</v>
      </c>
      <c r="B3295">
        <v>5</v>
      </c>
      <c r="C3295">
        <v>12</v>
      </c>
      <c r="D3295">
        <v>4</v>
      </c>
      <c r="E3295">
        <v>5</v>
      </c>
      <c r="F3295">
        <v>4</v>
      </c>
      <c r="G3295">
        <v>2</v>
      </c>
      <c r="O3295">
        <v>2015</v>
      </c>
      <c r="P3295">
        <v>5</v>
      </c>
      <c r="Q3295">
        <v>12</v>
      </c>
      <c r="R3295">
        <v>1</v>
      </c>
      <c r="S3295">
        <v>5</v>
      </c>
      <c r="T3295">
        <v>4</v>
      </c>
      <c r="U3295">
        <v>2</v>
      </c>
    </row>
    <row r="3296" spans="1:21">
      <c r="A3296">
        <v>2015</v>
      </c>
      <c r="B3296">
        <v>5</v>
      </c>
      <c r="C3296">
        <v>13</v>
      </c>
      <c r="D3296">
        <v>7</v>
      </c>
      <c r="E3296">
        <v>5</v>
      </c>
      <c r="F3296">
        <v>8</v>
      </c>
      <c r="G3296">
        <v>2</v>
      </c>
      <c r="O3296">
        <v>2015</v>
      </c>
      <c r="P3296">
        <v>5</v>
      </c>
      <c r="Q3296">
        <v>13</v>
      </c>
      <c r="R3296">
        <v>1</v>
      </c>
      <c r="S3296">
        <v>5</v>
      </c>
      <c r="T3296">
        <v>8</v>
      </c>
      <c r="U3296">
        <v>2</v>
      </c>
    </row>
    <row r="3297" spans="1:21">
      <c r="A3297">
        <v>2015</v>
      </c>
      <c r="B3297">
        <v>5</v>
      </c>
      <c r="C3297">
        <v>14</v>
      </c>
      <c r="D3297">
        <v>7</v>
      </c>
      <c r="E3297">
        <v>5</v>
      </c>
      <c r="F3297">
        <v>8</v>
      </c>
      <c r="G3297">
        <v>2</v>
      </c>
      <c r="O3297">
        <v>2015</v>
      </c>
      <c r="P3297">
        <v>5</v>
      </c>
      <c r="Q3297">
        <v>14</v>
      </c>
      <c r="R3297">
        <v>4</v>
      </c>
      <c r="S3297">
        <v>5</v>
      </c>
      <c r="T3297">
        <v>8</v>
      </c>
      <c r="U3297">
        <v>2</v>
      </c>
    </row>
    <row r="3298" spans="1:21">
      <c r="A3298">
        <v>2015</v>
      </c>
      <c r="B3298">
        <v>5</v>
      </c>
      <c r="C3298">
        <v>15</v>
      </c>
      <c r="D3298">
        <v>2</v>
      </c>
      <c r="E3298">
        <v>5</v>
      </c>
      <c r="F3298">
        <v>4</v>
      </c>
      <c r="G3298">
        <v>2</v>
      </c>
      <c r="O3298">
        <v>2015</v>
      </c>
      <c r="P3298">
        <v>5</v>
      </c>
      <c r="Q3298">
        <v>15</v>
      </c>
      <c r="R3298">
        <v>4</v>
      </c>
      <c r="S3298">
        <v>5</v>
      </c>
      <c r="T3298">
        <v>4</v>
      </c>
      <c r="U3298">
        <v>2</v>
      </c>
    </row>
    <row r="3299" spans="1:21">
      <c r="A3299">
        <v>2015</v>
      </c>
      <c r="B3299">
        <v>5</v>
      </c>
      <c r="C3299">
        <v>16</v>
      </c>
      <c r="D3299">
        <v>2</v>
      </c>
      <c r="E3299">
        <v>5</v>
      </c>
      <c r="F3299">
        <v>8</v>
      </c>
      <c r="G3299">
        <v>2</v>
      </c>
      <c r="O3299">
        <v>2015</v>
      </c>
      <c r="P3299">
        <v>5</v>
      </c>
      <c r="Q3299">
        <v>16</v>
      </c>
      <c r="R3299">
        <v>10</v>
      </c>
      <c r="S3299">
        <v>5</v>
      </c>
      <c r="T3299">
        <v>8</v>
      </c>
      <c r="U3299">
        <v>2</v>
      </c>
    </row>
    <row r="3300" spans="1:21">
      <c r="A3300">
        <v>2015</v>
      </c>
      <c r="B3300">
        <v>5</v>
      </c>
      <c r="C3300">
        <v>17</v>
      </c>
      <c r="D3300">
        <v>2</v>
      </c>
      <c r="E3300">
        <v>9</v>
      </c>
      <c r="F3300">
        <v>8</v>
      </c>
      <c r="G3300">
        <v>2</v>
      </c>
      <c r="O3300">
        <v>2015</v>
      </c>
      <c r="P3300">
        <v>5</v>
      </c>
      <c r="Q3300">
        <v>17</v>
      </c>
      <c r="R3300">
        <v>10</v>
      </c>
      <c r="S3300">
        <v>9</v>
      </c>
      <c r="T3300">
        <v>8</v>
      </c>
      <c r="U3300">
        <v>2</v>
      </c>
    </row>
    <row r="3301" spans="1:21">
      <c r="A3301">
        <v>2015</v>
      </c>
      <c r="B3301">
        <v>5</v>
      </c>
      <c r="C3301">
        <v>18</v>
      </c>
      <c r="D3301">
        <v>2</v>
      </c>
      <c r="E3301">
        <v>9</v>
      </c>
      <c r="F3301">
        <v>1</v>
      </c>
      <c r="G3301">
        <v>1</v>
      </c>
      <c r="O3301">
        <v>2015</v>
      </c>
      <c r="P3301">
        <v>5</v>
      </c>
      <c r="Q3301">
        <v>18</v>
      </c>
      <c r="R3301">
        <v>4</v>
      </c>
      <c r="S3301">
        <v>9</v>
      </c>
      <c r="T3301">
        <v>1</v>
      </c>
      <c r="U3301">
        <v>1</v>
      </c>
    </row>
    <row r="3302" spans="1:21">
      <c r="A3302">
        <v>2015</v>
      </c>
      <c r="B3302">
        <v>5</v>
      </c>
      <c r="C3302">
        <v>19</v>
      </c>
      <c r="D3302">
        <v>2</v>
      </c>
      <c r="E3302">
        <v>9</v>
      </c>
      <c r="F3302">
        <v>1</v>
      </c>
      <c r="G3302">
        <v>1</v>
      </c>
      <c r="O3302">
        <v>2015</v>
      </c>
      <c r="P3302">
        <v>5</v>
      </c>
      <c r="Q3302">
        <v>19</v>
      </c>
      <c r="R3302">
        <v>4</v>
      </c>
      <c r="S3302">
        <v>9</v>
      </c>
      <c r="T3302">
        <v>1</v>
      </c>
      <c r="U3302">
        <v>1</v>
      </c>
    </row>
    <row r="3303" spans="1:21">
      <c r="A3303">
        <v>2015</v>
      </c>
      <c r="B3303">
        <v>5</v>
      </c>
      <c r="C3303">
        <v>20</v>
      </c>
      <c r="D3303">
        <v>2</v>
      </c>
      <c r="E3303">
        <v>9</v>
      </c>
      <c r="F3303">
        <v>1</v>
      </c>
      <c r="G3303">
        <v>1</v>
      </c>
      <c r="O3303">
        <v>2015</v>
      </c>
      <c r="P3303">
        <v>5</v>
      </c>
      <c r="Q3303">
        <v>20</v>
      </c>
      <c r="R3303">
        <v>7</v>
      </c>
      <c r="S3303">
        <v>9</v>
      </c>
      <c r="T3303">
        <v>1</v>
      </c>
      <c r="U3303">
        <v>1</v>
      </c>
    </row>
    <row r="3304" spans="1:21">
      <c r="A3304">
        <v>2015</v>
      </c>
      <c r="B3304">
        <v>5</v>
      </c>
      <c r="C3304">
        <v>21</v>
      </c>
      <c r="D3304">
        <v>6</v>
      </c>
      <c r="E3304">
        <v>9</v>
      </c>
      <c r="F3304">
        <v>8</v>
      </c>
      <c r="G3304">
        <v>1</v>
      </c>
      <c r="O3304">
        <v>2015</v>
      </c>
      <c r="P3304">
        <v>5</v>
      </c>
      <c r="Q3304">
        <v>21</v>
      </c>
      <c r="R3304">
        <v>7</v>
      </c>
      <c r="S3304">
        <v>9</v>
      </c>
      <c r="T3304">
        <v>8</v>
      </c>
      <c r="U3304">
        <v>1</v>
      </c>
    </row>
    <row r="3305" spans="1:21">
      <c r="A3305">
        <v>2015</v>
      </c>
      <c r="B3305">
        <v>5</v>
      </c>
      <c r="C3305">
        <v>22</v>
      </c>
      <c r="D3305">
        <v>2</v>
      </c>
      <c r="E3305">
        <v>9</v>
      </c>
      <c r="F3305">
        <v>8</v>
      </c>
      <c r="G3305">
        <v>1</v>
      </c>
      <c r="O3305">
        <v>2015</v>
      </c>
      <c r="P3305">
        <v>5</v>
      </c>
      <c r="Q3305">
        <v>22</v>
      </c>
      <c r="R3305">
        <v>2</v>
      </c>
      <c r="S3305">
        <v>9</v>
      </c>
      <c r="T3305">
        <v>8</v>
      </c>
      <c r="U3305">
        <v>1</v>
      </c>
    </row>
    <row r="3306" spans="1:21">
      <c r="A3306">
        <v>2015</v>
      </c>
      <c r="B3306">
        <v>5</v>
      </c>
      <c r="C3306">
        <v>23</v>
      </c>
      <c r="D3306">
        <v>2</v>
      </c>
      <c r="E3306">
        <v>9</v>
      </c>
      <c r="F3306">
        <v>8</v>
      </c>
      <c r="G3306">
        <v>1</v>
      </c>
      <c r="O3306">
        <v>2015</v>
      </c>
      <c r="P3306">
        <v>5</v>
      </c>
      <c r="Q3306">
        <v>23</v>
      </c>
      <c r="R3306">
        <v>2</v>
      </c>
      <c r="S3306">
        <v>9</v>
      </c>
      <c r="T3306">
        <v>8</v>
      </c>
      <c r="U3306">
        <v>1</v>
      </c>
    </row>
    <row r="3307" spans="1:21">
      <c r="A3307">
        <v>2015</v>
      </c>
      <c r="B3307">
        <v>5</v>
      </c>
      <c r="C3307">
        <v>24</v>
      </c>
      <c r="D3307">
        <v>2</v>
      </c>
      <c r="E3307">
        <v>9</v>
      </c>
      <c r="F3307">
        <v>8</v>
      </c>
      <c r="G3307">
        <v>1</v>
      </c>
      <c r="O3307">
        <v>2015</v>
      </c>
      <c r="P3307">
        <v>5</v>
      </c>
      <c r="Q3307">
        <v>24</v>
      </c>
      <c r="R3307">
        <v>2</v>
      </c>
      <c r="S3307">
        <v>9</v>
      </c>
      <c r="T3307">
        <v>8</v>
      </c>
      <c r="U3307">
        <v>1</v>
      </c>
    </row>
    <row r="3308" spans="1:21">
      <c r="A3308">
        <v>2015</v>
      </c>
      <c r="B3308">
        <v>5</v>
      </c>
      <c r="C3308">
        <v>25</v>
      </c>
      <c r="D3308">
        <v>2</v>
      </c>
      <c r="E3308">
        <v>5</v>
      </c>
      <c r="F3308">
        <v>8</v>
      </c>
      <c r="G3308">
        <v>1</v>
      </c>
      <c r="O3308">
        <v>2015</v>
      </c>
      <c r="P3308">
        <v>5</v>
      </c>
      <c r="Q3308">
        <v>25</v>
      </c>
      <c r="R3308">
        <v>2</v>
      </c>
      <c r="S3308">
        <v>5</v>
      </c>
      <c r="T3308">
        <v>8</v>
      </c>
      <c r="U3308">
        <v>1</v>
      </c>
    </row>
    <row r="3309" spans="1:21">
      <c r="A3309">
        <v>2015</v>
      </c>
      <c r="B3309">
        <v>5</v>
      </c>
      <c r="C3309">
        <v>26</v>
      </c>
      <c r="D3309">
        <v>10</v>
      </c>
      <c r="E3309">
        <v>5</v>
      </c>
      <c r="F3309">
        <v>4</v>
      </c>
      <c r="G3309">
        <v>1</v>
      </c>
      <c r="O3309">
        <v>2015</v>
      </c>
      <c r="P3309">
        <v>5</v>
      </c>
      <c r="Q3309">
        <v>26</v>
      </c>
      <c r="R3309">
        <v>2</v>
      </c>
      <c r="S3309">
        <v>5</v>
      </c>
      <c r="T3309">
        <v>4</v>
      </c>
      <c r="U3309">
        <v>1</v>
      </c>
    </row>
    <row r="3310" spans="1:21">
      <c r="A3310">
        <v>2015</v>
      </c>
      <c r="B3310">
        <v>5</v>
      </c>
      <c r="C3310">
        <v>27</v>
      </c>
      <c r="D3310">
        <v>10</v>
      </c>
      <c r="E3310">
        <v>9</v>
      </c>
      <c r="F3310">
        <v>4</v>
      </c>
      <c r="G3310">
        <v>1</v>
      </c>
      <c r="O3310">
        <v>2015</v>
      </c>
      <c r="P3310">
        <v>5</v>
      </c>
      <c r="Q3310">
        <v>27</v>
      </c>
      <c r="R3310">
        <v>2</v>
      </c>
      <c r="S3310">
        <v>9</v>
      </c>
      <c r="T3310">
        <v>4</v>
      </c>
      <c r="U3310">
        <v>1</v>
      </c>
    </row>
    <row r="3311" spans="1:21">
      <c r="A3311">
        <v>2015</v>
      </c>
      <c r="B3311">
        <v>5</v>
      </c>
      <c r="C3311">
        <v>28</v>
      </c>
      <c r="D3311">
        <v>1</v>
      </c>
      <c r="E3311">
        <v>9</v>
      </c>
      <c r="F3311">
        <v>4</v>
      </c>
      <c r="G3311">
        <v>1</v>
      </c>
      <c r="O3311">
        <v>2015</v>
      </c>
      <c r="P3311">
        <v>5</v>
      </c>
      <c r="Q3311">
        <v>28</v>
      </c>
      <c r="R3311">
        <v>6</v>
      </c>
      <c r="S3311">
        <v>9</v>
      </c>
      <c r="T3311">
        <v>4</v>
      </c>
      <c r="U3311">
        <v>1</v>
      </c>
    </row>
    <row r="3312" spans="1:21">
      <c r="A3312">
        <v>2015</v>
      </c>
      <c r="B3312">
        <v>5</v>
      </c>
      <c r="C3312">
        <v>29</v>
      </c>
      <c r="D3312">
        <v>2</v>
      </c>
      <c r="E3312">
        <v>9</v>
      </c>
      <c r="F3312">
        <v>4</v>
      </c>
      <c r="G3312">
        <v>1</v>
      </c>
      <c r="O3312">
        <v>2015</v>
      </c>
      <c r="P3312">
        <v>5</v>
      </c>
      <c r="Q3312">
        <v>29</v>
      </c>
      <c r="R3312">
        <v>2</v>
      </c>
      <c r="S3312">
        <v>9</v>
      </c>
      <c r="T3312">
        <v>4</v>
      </c>
      <c r="U3312">
        <v>1</v>
      </c>
    </row>
    <row r="3313" spans="1:21">
      <c r="A3313">
        <v>2015</v>
      </c>
      <c r="B3313">
        <v>5</v>
      </c>
      <c r="C3313">
        <v>30</v>
      </c>
      <c r="D3313">
        <v>2</v>
      </c>
      <c r="E3313">
        <v>9</v>
      </c>
      <c r="F3313">
        <v>4</v>
      </c>
      <c r="G3313">
        <v>5</v>
      </c>
      <c r="O3313">
        <v>2015</v>
      </c>
      <c r="P3313">
        <v>5</v>
      </c>
      <c r="Q3313">
        <v>30</v>
      </c>
      <c r="R3313">
        <v>2</v>
      </c>
      <c r="S3313">
        <v>9</v>
      </c>
      <c r="T3313">
        <v>4</v>
      </c>
      <c r="U3313">
        <v>5</v>
      </c>
    </row>
    <row r="3314" spans="1:21">
      <c r="A3314">
        <v>2015</v>
      </c>
      <c r="B3314">
        <v>5</v>
      </c>
      <c r="C3314">
        <v>31</v>
      </c>
      <c r="D3314">
        <v>2</v>
      </c>
      <c r="E3314">
        <v>9</v>
      </c>
      <c r="F3314">
        <v>4</v>
      </c>
      <c r="G3314">
        <v>5</v>
      </c>
      <c r="O3314">
        <v>2015</v>
      </c>
      <c r="P3314">
        <v>5</v>
      </c>
      <c r="Q3314">
        <v>31</v>
      </c>
      <c r="R3314">
        <v>2</v>
      </c>
      <c r="S3314">
        <v>9</v>
      </c>
      <c r="T3314">
        <v>4</v>
      </c>
      <c r="U3314">
        <v>5</v>
      </c>
    </row>
    <row r="3315" spans="1:21">
      <c r="A3315">
        <v>2016</v>
      </c>
      <c r="B3315">
        <v>3</v>
      </c>
      <c r="C3315">
        <v>1</v>
      </c>
      <c r="D3315">
        <v>10</v>
      </c>
      <c r="E3315">
        <v>3</v>
      </c>
      <c r="F3315">
        <v>7</v>
      </c>
      <c r="G3315">
        <v>7</v>
      </c>
      <c r="O3315">
        <v>2016</v>
      </c>
      <c r="P3315">
        <v>3</v>
      </c>
      <c r="Q3315">
        <v>1</v>
      </c>
      <c r="S3315">
        <v>3</v>
      </c>
      <c r="T3315">
        <v>7</v>
      </c>
      <c r="U3315">
        <v>7</v>
      </c>
    </row>
    <row r="3316" spans="1:21">
      <c r="A3316">
        <v>2016</v>
      </c>
      <c r="B3316">
        <v>3</v>
      </c>
      <c r="C3316">
        <v>2</v>
      </c>
      <c r="D3316">
        <v>6</v>
      </c>
      <c r="E3316">
        <v>3</v>
      </c>
      <c r="F3316">
        <v>7</v>
      </c>
      <c r="G3316">
        <v>7</v>
      </c>
      <c r="O3316">
        <v>2016</v>
      </c>
      <c r="P3316">
        <v>3</v>
      </c>
      <c r="Q3316">
        <v>2</v>
      </c>
      <c r="S3316">
        <v>3</v>
      </c>
      <c r="T3316">
        <v>7</v>
      </c>
      <c r="U3316">
        <v>7</v>
      </c>
    </row>
    <row r="3317" spans="1:21">
      <c r="A3317">
        <v>2016</v>
      </c>
      <c r="B3317">
        <v>3</v>
      </c>
      <c r="C3317">
        <v>3</v>
      </c>
      <c r="D3317">
        <v>6</v>
      </c>
      <c r="E3317">
        <v>2</v>
      </c>
      <c r="F3317">
        <v>7</v>
      </c>
      <c r="G3317">
        <v>7</v>
      </c>
      <c r="O3317">
        <v>2016</v>
      </c>
      <c r="P3317">
        <v>3</v>
      </c>
      <c r="Q3317">
        <v>3</v>
      </c>
      <c r="S3317">
        <v>2</v>
      </c>
      <c r="T3317">
        <v>7</v>
      </c>
      <c r="U3317">
        <v>7</v>
      </c>
    </row>
    <row r="3318" spans="1:21">
      <c r="A3318">
        <v>2016</v>
      </c>
      <c r="B3318">
        <v>3</v>
      </c>
      <c r="C3318">
        <v>4</v>
      </c>
      <c r="D3318">
        <v>6</v>
      </c>
      <c r="E3318">
        <v>3</v>
      </c>
      <c r="F3318">
        <v>7</v>
      </c>
      <c r="G3318">
        <v>4</v>
      </c>
      <c r="O3318">
        <v>2016</v>
      </c>
      <c r="P3318">
        <v>3</v>
      </c>
      <c r="Q3318">
        <v>4</v>
      </c>
      <c r="S3318">
        <v>3</v>
      </c>
      <c r="T3318">
        <v>7</v>
      </c>
      <c r="U3318">
        <v>4</v>
      </c>
    </row>
    <row r="3319" spans="1:21">
      <c r="A3319">
        <v>2016</v>
      </c>
      <c r="B3319">
        <v>3</v>
      </c>
      <c r="C3319">
        <v>5</v>
      </c>
      <c r="D3319">
        <v>8</v>
      </c>
      <c r="E3319">
        <v>3</v>
      </c>
      <c r="F3319">
        <v>5</v>
      </c>
      <c r="G3319">
        <v>4</v>
      </c>
      <c r="O3319">
        <v>2016</v>
      </c>
      <c r="P3319">
        <v>3</v>
      </c>
      <c r="Q3319">
        <v>5</v>
      </c>
      <c r="S3319">
        <v>3</v>
      </c>
      <c r="T3319">
        <v>5</v>
      </c>
      <c r="U3319">
        <v>4</v>
      </c>
    </row>
    <row r="3320" spans="1:21">
      <c r="A3320">
        <v>2016</v>
      </c>
      <c r="B3320">
        <v>3</v>
      </c>
      <c r="C3320">
        <v>6</v>
      </c>
      <c r="D3320">
        <v>6</v>
      </c>
      <c r="E3320">
        <v>1</v>
      </c>
      <c r="F3320">
        <v>5</v>
      </c>
      <c r="G3320">
        <v>4</v>
      </c>
      <c r="O3320">
        <v>2016</v>
      </c>
      <c r="P3320">
        <v>3</v>
      </c>
      <c r="Q3320">
        <v>6</v>
      </c>
      <c r="S3320">
        <v>1</v>
      </c>
      <c r="T3320">
        <v>5</v>
      </c>
      <c r="U3320">
        <v>4</v>
      </c>
    </row>
    <row r="3321" spans="1:21">
      <c r="A3321">
        <v>2016</v>
      </c>
      <c r="B3321">
        <v>3</v>
      </c>
      <c r="C3321">
        <v>7</v>
      </c>
      <c r="D3321">
        <v>6</v>
      </c>
      <c r="E3321">
        <v>1</v>
      </c>
      <c r="F3321">
        <v>9</v>
      </c>
      <c r="G3321">
        <v>4</v>
      </c>
      <c r="O3321">
        <v>2016</v>
      </c>
      <c r="P3321">
        <v>3</v>
      </c>
      <c r="Q3321">
        <v>7</v>
      </c>
      <c r="S3321">
        <v>1</v>
      </c>
      <c r="T3321">
        <v>9</v>
      </c>
      <c r="U3321">
        <v>4</v>
      </c>
    </row>
    <row r="3322" spans="1:21">
      <c r="A3322">
        <v>2016</v>
      </c>
      <c r="B3322">
        <v>3</v>
      </c>
      <c r="C3322">
        <v>8</v>
      </c>
      <c r="D3322">
        <v>11</v>
      </c>
      <c r="E3322">
        <v>3</v>
      </c>
      <c r="F3322">
        <v>7</v>
      </c>
      <c r="G3322">
        <v>4</v>
      </c>
      <c r="O3322">
        <v>2016</v>
      </c>
      <c r="P3322">
        <v>3</v>
      </c>
      <c r="Q3322">
        <v>8</v>
      </c>
      <c r="R3322">
        <v>10</v>
      </c>
      <c r="S3322">
        <v>3</v>
      </c>
      <c r="T3322">
        <v>7</v>
      </c>
      <c r="U3322">
        <v>4</v>
      </c>
    </row>
    <row r="3323" spans="1:21">
      <c r="A3323">
        <v>2016</v>
      </c>
      <c r="B3323">
        <v>3</v>
      </c>
      <c r="C3323">
        <v>9</v>
      </c>
      <c r="D3323">
        <v>11</v>
      </c>
      <c r="E3323">
        <v>3</v>
      </c>
      <c r="F3323">
        <v>5</v>
      </c>
      <c r="G3323">
        <v>4</v>
      </c>
      <c r="O3323">
        <v>2016</v>
      </c>
      <c r="P3323">
        <v>3</v>
      </c>
      <c r="Q3323">
        <v>9</v>
      </c>
      <c r="R3323">
        <v>6</v>
      </c>
      <c r="S3323">
        <v>3</v>
      </c>
      <c r="T3323">
        <v>5</v>
      </c>
      <c r="U3323">
        <v>4</v>
      </c>
    </row>
    <row r="3324" spans="1:21">
      <c r="A3324">
        <v>2016</v>
      </c>
      <c r="B3324">
        <v>3</v>
      </c>
      <c r="C3324">
        <v>10</v>
      </c>
      <c r="D3324">
        <v>6</v>
      </c>
      <c r="E3324">
        <v>3</v>
      </c>
      <c r="F3324">
        <v>5</v>
      </c>
      <c r="G3324">
        <v>4</v>
      </c>
      <c r="O3324">
        <v>2016</v>
      </c>
      <c r="P3324">
        <v>3</v>
      </c>
      <c r="Q3324">
        <v>10</v>
      </c>
      <c r="R3324">
        <v>6</v>
      </c>
      <c r="S3324">
        <v>3</v>
      </c>
      <c r="T3324">
        <v>5</v>
      </c>
      <c r="U3324">
        <v>4</v>
      </c>
    </row>
    <row r="3325" spans="1:21">
      <c r="A3325">
        <v>2016</v>
      </c>
      <c r="B3325">
        <v>3</v>
      </c>
      <c r="C3325">
        <v>11</v>
      </c>
      <c r="D3325">
        <v>6</v>
      </c>
      <c r="E3325">
        <v>3</v>
      </c>
      <c r="F3325">
        <v>7</v>
      </c>
      <c r="G3325">
        <v>4</v>
      </c>
      <c r="O3325">
        <v>2016</v>
      </c>
      <c r="P3325">
        <v>3</v>
      </c>
      <c r="Q3325">
        <v>11</v>
      </c>
      <c r="R3325">
        <v>6</v>
      </c>
      <c r="S3325">
        <v>3</v>
      </c>
      <c r="T3325">
        <v>7</v>
      </c>
      <c r="U3325">
        <v>4</v>
      </c>
    </row>
    <row r="3326" spans="1:21">
      <c r="A3326">
        <v>2016</v>
      </c>
      <c r="B3326">
        <v>3</v>
      </c>
      <c r="C3326">
        <v>12</v>
      </c>
      <c r="D3326">
        <v>6</v>
      </c>
      <c r="E3326">
        <v>2</v>
      </c>
      <c r="F3326">
        <v>6</v>
      </c>
      <c r="G3326">
        <v>9</v>
      </c>
      <c r="O3326">
        <v>2016</v>
      </c>
      <c r="P3326">
        <v>3</v>
      </c>
      <c r="Q3326">
        <v>12</v>
      </c>
      <c r="R3326">
        <v>8</v>
      </c>
      <c r="S3326">
        <v>2</v>
      </c>
      <c r="T3326">
        <v>6</v>
      </c>
      <c r="U3326">
        <v>9</v>
      </c>
    </row>
    <row r="3327" spans="1:21">
      <c r="A3327">
        <v>2016</v>
      </c>
      <c r="B3327">
        <v>3</v>
      </c>
      <c r="C3327">
        <v>13</v>
      </c>
      <c r="D3327">
        <v>6</v>
      </c>
      <c r="E3327">
        <v>3</v>
      </c>
      <c r="F3327">
        <v>7</v>
      </c>
      <c r="G3327">
        <v>9</v>
      </c>
      <c r="O3327">
        <v>2016</v>
      </c>
      <c r="P3327">
        <v>3</v>
      </c>
      <c r="Q3327">
        <v>13</v>
      </c>
      <c r="R3327">
        <v>6</v>
      </c>
      <c r="S3327">
        <v>3</v>
      </c>
      <c r="T3327">
        <v>7</v>
      </c>
      <c r="U3327">
        <v>9</v>
      </c>
    </row>
    <row r="3328" spans="1:21">
      <c r="A3328">
        <v>2016</v>
      </c>
      <c r="B3328">
        <v>3</v>
      </c>
      <c r="C3328">
        <v>14</v>
      </c>
      <c r="D3328">
        <v>8</v>
      </c>
      <c r="E3328">
        <v>7</v>
      </c>
      <c r="F3328">
        <v>7</v>
      </c>
      <c r="G3328">
        <v>9</v>
      </c>
      <c r="O3328">
        <v>2016</v>
      </c>
      <c r="P3328">
        <v>3</v>
      </c>
      <c r="Q3328">
        <v>14</v>
      </c>
      <c r="R3328">
        <v>6</v>
      </c>
      <c r="S3328">
        <v>7</v>
      </c>
      <c r="T3328">
        <v>7</v>
      </c>
      <c r="U3328">
        <v>9</v>
      </c>
    </row>
    <row r="3329" spans="1:21">
      <c r="A3329">
        <v>2016</v>
      </c>
      <c r="B3329">
        <v>3</v>
      </c>
      <c r="C3329">
        <v>15</v>
      </c>
      <c r="D3329">
        <v>8</v>
      </c>
      <c r="E3329">
        <v>7</v>
      </c>
      <c r="F3329">
        <v>7</v>
      </c>
      <c r="G3329">
        <v>9</v>
      </c>
      <c r="O3329">
        <v>2016</v>
      </c>
      <c r="P3329">
        <v>3</v>
      </c>
      <c r="Q3329">
        <v>15</v>
      </c>
      <c r="R3329">
        <v>11</v>
      </c>
      <c r="S3329">
        <v>7</v>
      </c>
      <c r="T3329">
        <v>7</v>
      </c>
      <c r="U3329">
        <v>9</v>
      </c>
    </row>
    <row r="3330" spans="1:21">
      <c r="A3330">
        <v>2016</v>
      </c>
      <c r="B3330">
        <v>3</v>
      </c>
      <c r="C3330">
        <v>16</v>
      </c>
      <c r="D3330">
        <v>6</v>
      </c>
      <c r="E3330">
        <v>7</v>
      </c>
      <c r="F3330">
        <v>7</v>
      </c>
      <c r="G3330">
        <v>9</v>
      </c>
      <c r="O3330">
        <v>2016</v>
      </c>
      <c r="P3330">
        <v>3</v>
      </c>
      <c r="Q3330">
        <v>16</v>
      </c>
      <c r="R3330">
        <v>11</v>
      </c>
      <c r="S3330">
        <v>7</v>
      </c>
      <c r="T3330">
        <v>7</v>
      </c>
      <c r="U3330">
        <v>9</v>
      </c>
    </row>
    <row r="3331" spans="1:21">
      <c r="A3331">
        <v>2016</v>
      </c>
      <c r="B3331">
        <v>3</v>
      </c>
      <c r="C3331">
        <v>17</v>
      </c>
      <c r="D3331">
        <v>6</v>
      </c>
      <c r="E3331">
        <v>7</v>
      </c>
      <c r="F3331">
        <v>7</v>
      </c>
      <c r="G3331">
        <v>9</v>
      </c>
      <c r="O3331">
        <v>2016</v>
      </c>
      <c r="P3331">
        <v>3</v>
      </c>
      <c r="Q3331">
        <v>17</v>
      </c>
      <c r="R3331">
        <v>6</v>
      </c>
      <c r="S3331">
        <v>7</v>
      </c>
      <c r="T3331">
        <v>7</v>
      </c>
      <c r="U3331">
        <v>9</v>
      </c>
    </row>
    <row r="3332" spans="1:21">
      <c r="A3332">
        <v>2016</v>
      </c>
      <c r="B3332">
        <v>3</v>
      </c>
      <c r="C3332">
        <v>18</v>
      </c>
      <c r="D3332">
        <v>6</v>
      </c>
      <c r="E3332">
        <v>7</v>
      </c>
      <c r="F3332">
        <v>5</v>
      </c>
      <c r="G3332">
        <v>9</v>
      </c>
      <c r="O3332">
        <v>2016</v>
      </c>
      <c r="P3332">
        <v>3</v>
      </c>
      <c r="Q3332">
        <v>18</v>
      </c>
      <c r="R3332">
        <v>6</v>
      </c>
      <c r="S3332">
        <v>7</v>
      </c>
      <c r="T3332">
        <v>5</v>
      </c>
      <c r="U3332">
        <v>9</v>
      </c>
    </row>
    <row r="3333" spans="1:21">
      <c r="A3333">
        <v>2016</v>
      </c>
      <c r="B3333">
        <v>3</v>
      </c>
      <c r="C3333">
        <v>19</v>
      </c>
      <c r="D3333">
        <v>6</v>
      </c>
      <c r="E3333">
        <v>7</v>
      </c>
      <c r="F3333">
        <v>7</v>
      </c>
      <c r="G3333">
        <v>9</v>
      </c>
      <c r="O3333">
        <v>2016</v>
      </c>
      <c r="P3333">
        <v>3</v>
      </c>
      <c r="Q3333">
        <v>19</v>
      </c>
      <c r="R3333">
        <v>6</v>
      </c>
      <c r="S3333">
        <v>7</v>
      </c>
      <c r="T3333">
        <v>7</v>
      </c>
      <c r="U3333">
        <v>9</v>
      </c>
    </row>
    <row r="3334" spans="1:21">
      <c r="A3334">
        <v>2016</v>
      </c>
      <c r="B3334">
        <v>3</v>
      </c>
      <c r="C3334">
        <v>20</v>
      </c>
      <c r="D3334">
        <v>6</v>
      </c>
      <c r="E3334">
        <v>4</v>
      </c>
      <c r="F3334">
        <v>7</v>
      </c>
      <c r="G3334">
        <v>9</v>
      </c>
      <c r="O3334">
        <v>2016</v>
      </c>
      <c r="P3334">
        <v>3</v>
      </c>
      <c r="Q3334">
        <v>20</v>
      </c>
      <c r="R3334">
        <v>6</v>
      </c>
      <c r="S3334">
        <v>4</v>
      </c>
      <c r="T3334">
        <v>7</v>
      </c>
      <c r="U3334">
        <v>9</v>
      </c>
    </row>
    <row r="3335" spans="1:21">
      <c r="A3335">
        <v>2016</v>
      </c>
      <c r="B3335">
        <v>3</v>
      </c>
      <c r="C3335">
        <v>21</v>
      </c>
      <c r="D3335">
        <v>6</v>
      </c>
      <c r="E3335">
        <v>7</v>
      </c>
      <c r="F3335">
        <v>7</v>
      </c>
      <c r="G3335">
        <v>9</v>
      </c>
      <c r="O3335">
        <v>2016</v>
      </c>
      <c r="P3335">
        <v>3</v>
      </c>
      <c r="Q3335">
        <v>21</v>
      </c>
      <c r="R3335">
        <v>8</v>
      </c>
      <c r="S3335">
        <v>7</v>
      </c>
      <c r="T3335">
        <v>7</v>
      </c>
      <c r="U3335">
        <v>9</v>
      </c>
    </row>
    <row r="3336" spans="1:21">
      <c r="A3336">
        <v>2016</v>
      </c>
      <c r="B3336">
        <v>3</v>
      </c>
      <c r="C3336">
        <v>22</v>
      </c>
      <c r="D3336">
        <v>9</v>
      </c>
      <c r="E3336">
        <v>4</v>
      </c>
      <c r="F3336">
        <v>6</v>
      </c>
      <c r="G3336">
        <v>9</v>
      </c>
      <c r="O3336">
        <v>2016</v>
      </c>
      <c r="P3336">
        <v>3</v>
      </c>
      <c r="Q3336">
        <v>22</v>
      </c>
      <c r="R3336">
        <v>8</v>
      </c>
      <c r="S3336">
        <v>4</v>
      </c>
      <c r="T3336">
        <v>6</v>
      </c>
      <c r="U3336">
        <v>9</v>
      </c>
    </row>
    <row r="3337" spans="1:21">
      <c r="A3337">
        <v>2016</v>
      </c>
      <c r="B3337">
        <v>3</v>
      </c>
      <c r="C3337">
        <v>23</v>
      </c>
      <c r="D3337">
        <v>9</v>
      </c>
      <c r="E3337">
        <v>7</v>
      </c>
      <c r="F3337">
        <v>6</v>
      </c>
      <c r="G3337">
        <v>9</v>
      </c>
      <c r="O3337">
        <v>2016</v>
      </c>
      <c r="P3337">
        <v>3</v>
      </c>
      <c r="Q3337">
        <v>23</v>
      </c>
      <c r="R3337">
        <v>6</v>
      </c>
      <c r="S3337">
        <v>7</v>
      </c>
      <c r="T3337">
        <v>6</v>
      </c>
      <c r="U3337">
        <v>9</v>
      </c>
    </row>
    <row r="3338" spans="1:21">
      <c r="A3338">
        <v>2016</v>
      </c>
      <c r="B3338">
        <v>3</v>
      </c>
      <c r="C3338">
        <v>24</v>
      </c>
      <c r="D3338">
        <v>9</v>
      </c>
      <c r="E3338">
        <v>4</v>
      </c>
      <c r="F3338">
        <v>6</v>
      </c>
      <c r="G3338">
        <v>9</v>
      </c>
      <c r="O3338">
        <v>2016</v>
      </c>
      <c r="P3338">
        <v>3</v>
      </c>
      <c r="Q3338">
        <v>24</v>
      </c>
      <c r="R3338">
        <v>6</v>
      </c>
      <c r="S3338">
        <v>4</v>
      </c>
      <c r="T3338">
        <v>6</v>
      </c>
      <c r="U3338">
        <v>9</v>
      </c>
    </row>
    <row r="3339" spans="1:21">
      <c r="A3339">
        <v>2016</v>
      </c>
      <c r="B3339">
        <v>3</v>
      </c>
      <c r="C3339">
        <v>25</v>
      </c>
      <c r="D3339">
        <v>8</v>
      </c>
      <c r="E3339">
        <v>4</v>
      </c>
      <c r="F3339">
        <v>6</v>
      </c>
      <c r="G3339">
        <v>9</v>
      </c>
      <c r="O3339">
        <v>2016</v>
      </c>
      <c r="P3339">
        <v>3</v>
      </c>
      <c r="Q3339">
        <v>25</v>
      </c>
      <c r="R3339">
        <v>6</v>
      </c>
      <c r="S3339">
        <v>4</v>
      </c>
      <c r="T3339">
        <v>6</v>
      </c>
      <c r="U3339">
        <v>9</v>
      </c>
    </row>
    <row r="3340" spans="1:21">
      <c r="A3340">
        <v>2016</v>
      </c>
      <c r="B3340">
        <v>3</v>
      </c>
      <c r="C3340">
        <v>26</v>
      </c>
      <c r="D3340">
        <v>6</v>
      </c>
      <c r="E3340">
        <v>2</v>
      </c>
      <c r="F3340">
        <v>6</v>
      </c>
      <c r="G3340">
        <v>9</v>
      </c>
      <c r="O3340">
        <v>2016</v>
      </c>
      <c r="P3340">
        <v>3</v>
      </c>
      <c r="Q3340">
        <v>26</v>
      </c>
      <c r="R3340">
        <v>6</v>
      </c>
      <c r="S3340">
        <v>2</v>
      </c>
      <c r="T3340">
        <v>6</v>
      </c>
      <c r="U3340">
        <v>9</v>
      </c>
    </row>
    <row r="3341" spans="1:21">
      <c r="A3341">
        <v>2016</v>
      </c>
      <c r="B3341">
        <v>3</v>
      </c>
      <c r="C3341">
        <v>27</v>
      </c>
      <c r="D3341">
        <v>6</v>
      </c>
      <c r="E3341">
        <v>2</v>
      </c>
      <c r="F3341">
        <v>6</v>
      </c>
      <c r="G3341">
        <v>9</v>
      </c>
      <c r="O3341">
        <v>2016</v>
      </c>
      <c r="P3341">
        <v>3</v>
      </c>
      <c r="Q3341">
        <v>27</v>
      </c>
      <c r="R3341">
        <v>6</v>
      </c>
      <c r="S3341">
        <v>2</v>
      </c>
      <c r="T3341">
        <v>6</v>
      </c>
      <c r="U3341">
        <v>9</v>
      </c>
    </row>
    <row r="3342" spans="1:21">
      <c r="A3342">
        <v>2016</v>
      </c>
      <c r="B3342">
        <v>3</v>
      </c>
      <c r="C3342">
        <v>28</v>
      </c>
      <c r="D3342">
        <v>6</v>
      </c>
      <c r="E3342">
        <v>3</v>
      </c>
      <c r="F3342">
        <v>6</v>
      </c>
      <c r="G3342">
        <v>9</v>
      </c>
      <c r="O3342">
        <v>2016</v>
      </c>
      <c r="P3342">
        <v>3</v>
      </c>
      <c r="Q3342">
        <v>28</v>
      </c>
      <c r="R3342">
        <v>6</v>
      </c>
      <c r="S3342">
        <v>3</v>
      </c>
      <c r="T3342">
        <v>6</v>
      </c>
      <c r="U3342">
        <v>9</v>
      </c>
    </row>
    <row r="3343" spans="1:21">
      <c r="A3343">
        <v>2016</v>
      </c>
      <c r="B3343">
        <v>3</v>
      </c>
      <c r="C3343">
        <v>29</v>
      </c>
      <c r="D3343">
        <v>6</v>
      </c>
      <c r="E3343">
        <v>7</v>
      </c>
      <c r="F3343">
        <v>7</v>
      </c>
      <c r="G3343">
        <v>9</v>
      </c>
      <c r="O3343">
        <v>2016</v>
      </c>
      <c r="P3343">
        <v>3</v>
      </c>
      <c r="Q3343">
        <v>29</v>
      </c>
      <c r="R3343">
        <v>9</v>
      </c>
      <c r="S3343">
        <v>7</v>
      </c>
      <c r="T3343">
        <v>7</v>
      </c>
      <c r="U3343">
        <v>9</v>
      </c>
    </row>
    <row r="3344" spans="1:21">
      <c r="A3344">
        <v>2016</v>
      </c>
      <c r="B3344">
        <v>3</v>
      </c>
      <c r="C3344">
        <v>30</v>
      </c>
      <c r="D3344">
        <v>8</v>
      </c>
      <c r="E3344">
        <v>7</v>
      </c>
      <c r="F3344">
        <v>7</v>
      </c>
      <c r="G3344">
        <v>9</v>
      </c>
      <c r="O3344">
        <v>2016</v>
      </c>
      <c r="P3344">
        <v>3</v>
      </c>
      <c r="Q3344">
        <v>30</v>
      </c>
      <c r="R3344">
        <v>9</v>
      </c>
      <c r="S3344">
        <v>7</v>
      </c>
      <c r="T3344">
        <v>7</v>
      </c>
      <c r="U3344">
        <v>9</v>
      </c>
    </row>
    <row r="3345" spans="1:21">
      <c r="A3345">
        <v>2016</v>
      </c>
      <c r="B3345">
        <v>3</v>
      </c>
      <c r="C3345">
        <v>31</v>
      </c>
      <c r="D3345">
        <v>9</v>
      </c>
      <c r="E3345">
        <v>7</v>
      </c>
      <c r="F3345">
        <v>7</v>
      </c>
      <c r="G3345">
        <v>9</v>
      </c>
      <c r="O3345">
        <v>2016</v>
      </c>
      <c r="P3345">
        <v>3</v>
      </c>
      <c r="Q3345">
        <v>31</v>
      </c>
      <c r="R3345">
        <v>9</v>
      </c>
      <c r="S3345">
        <v>7</v>
      </c>
      <c r="T3345">
        <v>7</v>
      </c>
      <c r="U3345">
        <v>9</v>
      </c>
    </row>
    <row r="3346" spans="1:21">
      <c r="A3346">
        <v>2016</v>
      </c>
      <c r="B3346">
        <v>4</v>
      </c>
      <c r="C3346">
        <v>1</v>
      </c>
      <c r="D3346">
        <v>11</v>
      </c>
      <c r="E3346">
        <v>7</v>
      </c>
      <c r="F3346">
        <v>7</v>
      </c>
      <c r="G3346">
        <v>9</v>
      </c>
      <c r="O3346">
        <v>2016</v>
      </c>
      <c r="P3346">
        <v>4</v>
      </c>
      <c r="Q3346">
        <v>1</v>
      </c>
      <c r="R3346">
        <v>8</v>
      </c>
      <c r="S3346">
        <v>7</v>
      </c>
      <c r="T3346">
        <v>7</v>
      </c>
      <c r="U3346">
        <v>9</v>
      </c>
    </row>
    <row r="3347" spans="1:21">
      <c r="A3347">
        <v>2016</v>
      </c>
      <c r="B3347">
        <v>4</v>
      </c>
      <c r="C3347">
        <v>2</v>
      </c>
      <c r="D3347">
        <v>11</v>
      </c>
      <c r="E3347">
        <v>2</v>
      </c>
      <c r="F3347">
        <v>7</v>
      </c>
      <c r="G3347">
        <v>9</v>
      </c>
      <c r="O3347">
        <v>2016</v>
      </c>
      <c r="P3347">
        <v>4</v>
      </c>
      <c r="Q3347">
        <v>2</v>
      </c>
      <c r="R3347">
        <v>6</v>
      </c>
      <c r="S3347">
        <v>2</v>
      </c>
      <c r="T3347">
        <v>7</v>
      </c>
      <c r="U3347">
        <v>9</v>
      </c>
    </row>
    <row r="3348" spans="1:21">
      <c r="A3348">
        <v>2016</v>
      </c>
      <c r="B3348">
        <v>4</v>
      </c>
      <c r="C3348">
        <v>3</v>
      </c>
      <c r="D3348">
        <v>11</v>
      </c>
      <c r="E3348">
        <v>3</v>
      </c>
      <c r="F3348">
        <v>6</v>
      </c>
      <c r="G3348">
        <v>9</v>
      </c>
      <c r="O3348">
        <v>2016</v>
      </c>
      <c r="P3348">
        <v>4</v>
      </c>
      <c r="Q3348">
        <v>3</v>
      </c>
      <c r="R3348">
        <v>6</v>
      </c>
      <c r="S3348">
        <v>3</v>
      </c>
      <c r="T3348">
        <v>6</v>
      </c>
      <c r="U3348">
        <v>9</v>
      </c>
    </row>
    <row r="3349" spans="1:21">
      <c r="A3349">
        <v>2016</v>
      </c>
      <c r="B3349">
        <v>4</v>
      </c>
      <c r="C3349">
        <v>4</v>
      </c>
      <c r="D3349">
        <v>11</v>
      </c>
      <c r="E3349">
        <v>3</v>
      </c>
      <c r="F3349">
        <v>6</v>
      </c>
      <c r="G3349">
        <v>9</v>
      </c>
      <c r="O3349">
        <v>2016</v>
      </c>
      <c r="P3349">
        <v>4</v>
      </c>
      <c r="Q3349">
        <v>4</v>
      </c>
      <c r="R3349">
        <v>6</v>
      </c>
      <c r="S3349">
        <v>3</v>
      </c>
      <c r="T3349">
        <v>6</v>
      </c>
      <c r="U3349">
        <v>9</v>
      </c>
    </row>
    <row r="3350" spans="1:21">
      <c r="A3350">
        <v>2016</v>
      </c>
      <c r="B3350">
        <v>4</v>
      </c>
      <c r="C3350">
        <v>5</v>
      </c>
      <c r="D3350">
        <v>9</v>
      </c>
      <c r="E3350">
        <v>3</v>
      </c>
      <c r="F3350">
        <v>7</v>
      </c>
      <c r="G3350">
        <v>9</v>
      </c>
      <c r="O3350">
        <v>2016</v>
      </c>
      <c r="P3350">
        <v>4</v>
      </c>
      <c r="Q3350">
        <v>5</v>
      </c>
      <c r="R3350">
        <v>6</v>
      </c>
      <c r="S3350">
        <v>3</v>
      </c>
      <c r="T3350">
        <v>7</v>
      </c>
      <c r="U3350">
        <v>9</v>
      </c>
    </row>
    <row r="3351" spans="1:21">
      <c r="A3351">
        <v>2016</v>
      </c>
      <c r="B3351">
        <v>4</v>
      </c>
      <c r="C3351">
        <v>6</v>
      </c>
      <c r="D3351">
        <v>6</v>
      </c>
      <c r="E3351">
        <v>8</v>
      </c>
      <c r="F3351">
        <v>7</v>
      </c>
      <c r="G3351">
        <v>9</v>
      </c>
      <c r="O3351">
        <v>2016</v>
      </c>
      <c r="P3351">
        <v>4</v>
      </c>
      <c r="Q3351">
        <v>6</v>
      </c>
      <c r="R3351">
        <v>8</v>
      </c>
      <c r="S3351">
        <v>8</v>
      </c>
      <c r="T3351">
        <v>7</v>
      </c>
      <c r="U3351">
        <v>9</v>
      </c>
    </row>
    <row r="3352" spans="1:21">
      <c r="A3352">
        <v>2016</v>
      </c>
      <c r="B3352">
        <v>4</v>
      </c>
      <c r="C3352">
        <v>7</v>
      </c>
      <c r="D3352">
        <v>8</v>
      </c>
      <c r="E3352">
        <v>8</v>
      </c>
      <c r="F3352">
        <v>9</v>
      </c>
      <c r="G3352">
        <v>9</v>
      </c>
      <c r="O3352">
        <v>2016</v>
      </c>
      <c r="P3352">
        <v>4</v>
      </c>
      <c r="Q3352">
        <v>7</v>
      </c>
      <c r="R3352">
        <v>9</v>
      </c>
      <c r="S3352">
        <v>8</v>
      </c>
      <c r="T3352">
        <v>9</v>
      </c>
      <c r="U3352">
        <v>9</v>
      </c>
    </row>
    <row r="3353" spans="1:21">
      <c r="A3353">
        <v>2016</v>
      </c>
      <c r="B3353">
        <v>4</v>
      </c>
      <c r="C3353">
        <v>8</v>
      </c>
      <c r="D3353">
        <v>1</v>
      </c>
      <c r="E3353">
        <v>8</v>
      </c>
      <c r="F3353">
        <v>9</v>
      </c>
      <c r="G3353">
        <v>9</v>
      </c>
      <c r="O3353">
        <v>2016</v>
      </c>
      <c r="P3353">
        <v>4</v>
      </c>
      <c r="Q3353">
        <v>8</v>
      </c>
      <c r="R3353">
        <v>11</v>
      </c>
      <c r="S3353">
        <v>8</v>
      </c>
      <c r="T3353">
        <v>9</v>
      </c>
      <c r="U3353">
        <v>9</v>
      </c>
    </row>
    <row r="3354" spans="1:21">
      <c r="A3354">
        <v>2016</v>
      </c>
      <c r="B3354">
        <v>4</v>
      </c>
      <c r="C3354">
        <v>9</v>
      </c>
      <c r="D3354">
        <v>9</v>
      </c>
      <c r="E3354">
        <v>6</v>
      </c>
      <c r="F3354">
        <v>9</v>
      </c>
      <c r="G3354">
        <v>9</v>
      </c>
      <c r="O3354">
        <v>2016</v>
      </c>
      <c r="P3354">
        <v>4</v>
      </c>
      <c r="Q3354">
        <v>9</v>
      </c>
      <c r="R3354">
        <v>11</v>
      </c>
      <c r="S3354">
        <v>6</v>
      </c>
      <c r="T3354">
        <v>9</v>
      </c>
      <c r="U3354">
        <v>9</v>
      </c>
    </row>
    <row r="3355" spans="1:21">
      <c r="A3355">
        <v>2016</v>
      </c>
      <c r="B3355">
        <v>4</v>
      </c>
      <c r="C3355">
        <v>10</v>
      </c>
      <c r="D3355">
        <v>1</v>
      </c>
      <c r="E3355">
        <v>8</v>
      </c>
      <c r="F3355">
        <v>9</v>
      </c>
      <c r="G3355">
        <v>9</v>
      </c>
      <c r="O3355">
        <v>2016</v>
      </c>
      <c r="P3355">
        <v>4</v>
      </c>
      <c r="Q3355">
        <v>10</v>
      </c>
      <c r="R3355">
        <v>11</v>
      </c>
      <c r="S3355">
        <v>8</v>
      </c>
      <c r="T3355">
        <v>9</v>
      </c>
      <c r="U3355">
        <v>9</v>
      </c>
    </row>
    <row r="3356" spans="1:21">
      <c r="A3356">
        <v>2016</v>
      </c>
      <c r="B3356">
        <v>4</v>
      </c>
      <c r="C3356">
        <v>11</v>
      </c>
      <c r="D3356">
        <v>7</v>
      </c>
      <c r="E3356">
        <v>8</v>
      </c>
      <c r="F3356">
        <v>9</v>
      </c>
      <c r="G3356">
        <v>9</v>
      </c>
      <c r="O3356">
        <v>2016</v>
      </c>
      <c r="P3356">
        <v>4</v>
      </c>
      <c r="Q3356">
        <v>11</v>
      </c>
      <c r="R3356">
        <v>11</v>
      </c>
      <c r="S3356">
        <v>8</v>
      </c>
      <c r="T3356">
        <v>9</v>
      </c>
      <c r="U3356">
        <v>9</v>
      </c>
    </row>
    <row r="3357" spans="1:21">
      <c r="A3357">
        <v>2016</v>
      </c>
      <c r="B3357">
        <v>4</v>
      </c>
      <c r="C3357">
        <v>12</v>
      </c>
      <c r="D3357">
        <v>7</v>
      </c>
      <c r="E3357">
        <v>6</v>
      </c>
      <c r="F3357">
        <v>9</v>
      </c>
      <c r="G3357">
        <v>9</v>
      </c>
      <c r="O3357">
        <v>2016</v>
      </c>
      <c r="P3357">
        <v>4</v>
      </c>
      <c r="Q3357">
        <v>12</v>
      </c>
      <c r="R3357">
        <v>9</v>
      </c>
      <c r="S3357">
        <v>6</v>
      </c>
      <c r="T3357">
        <v>9</v>
      </c>
      <c r="U3357">
        <v>9</v>
      </c>
    </row>
    <row r="3358" spans="1:21">
      <c r="A3358">
        <v>2016</v>
      </c>
      <c r="B3358">
        <v>4</v>
      </c>
      <c r="C3358">
        <v>13</v>
      </c>
      <c r="D3358">
        <v>1</v>
      </c>
      <c r="E3358">
        <v>6</v>
      </c>
      <c r="F3358">
        <v>9</v>
      </c>
      <c r="G3358">
        <v>9</v>
      </c>
      <c r="O3358">
        <v>2016</v>
      </c>
      <c r="P3358">
        <v>4</v>
      </c>
      <c r="Q3358">
        <v>13</v>
      </c>
      <c r="R3358">
        <v>6</v>
      </c>
      <c r="S3358">
        <v>6</v>
      </c>
      <c r="T3358">
        <v>9</v>
      </c>
      <c r="U3358">
        <v>9</v>
      </c>
    </row>
    <row r="3359" spans="1:21">
      <c r="A3359">
        <v>2016</v>
      </c>
      <c r="B3359">
        <v>4</v>
      </c>
      <c r="C3359">
        <v>14</v>
      </c>
      <c r="D3359">
        <v>4</v>
      </c>
      <c r="E3359">
        <v>6</v>
      </c>
      <c r="F3359">
        <v>9</v>
      </c>
      <c r="G3359">
        <v>9</v>
      </c>
      <c r="O3359">
        <v>2016</v>
      </c>
      <c r="P3359">
        <v>4</v>
      </c>
      <c r="Q3359">
        <v>14</v>
      </c>
      <c r="R3359">
        <v>8</v>
      </c>
      <c r="S3359">
        <v>6</v>
      </c>
      <c r="T3359">
        <v>9</v>
      </c>
      <c r="U3359">
        <v>9</v>
      </c>
    </row>
    <row r="3360" spans="1:21">
      <c r="A3360">
        <v>2016</v>
      </c>
      <c r="B3360">
        <v>4</v>
      </c>
      <c r="C3360">
        <v>15</v>
      </c>
      <c r="D3360">
        <v>4</v>
      </c>
      <c r="E3360">
        <v>1</v>
      </c>
      <c r="F3360">
        <v>9</v>
      </c>
      <c r="G3360">
        <v>9</v>
      </c>
      <c r="O3360">
        <v>2016</v>
      </c>
      <c r="P3360">
        <v>4</v>
      </c>
      <c r="Q3360">
        <v>15</v>
      </c>
      <c r="R3360">
        <v>1</v>
      </c>
      <c r="S3360">
        <v>1</v>
      </c>
      <c r="T3360">
        <v>9</v>
      </c>
      <c r="U3360">
        <v>9</v>
      </c>
    </row>
    <row r="3361" spans="1:21">
      <c r="A3361">
        <v>2016</v>
      </c>
      <c r="B3361">
        <v>4</v>
      </c>
      <c r="C3361">
        <v>16</v>
      </c>
      <c r="D3361">
        <v>1</v>
      </c>
      <c r="E3361">
        <v>1</v>
      </c>
      <c r="F3361">
        <v>9</v>
      </c>
      <c r="G3361">
        <v>9</v>
      </c>
      <c r="O3361">
        <v>2016</v>
      </c>
      <c r="P3361">
        <v>4</v>
      </c>
      <c r="Q3361">
        <v>16</v>
      </c>
      <c r="R3361">
        <v>9</v>
      </c>
      <c r="S3361">
        <v>1</v>
      </c>
      <c r="T3361">
        <v>9</v>
      </c>
      <c r="U3361">
        <v>9</v>
      </c>
    </row>
    <row r="3362" spans="1:21">
      <c r="A3362">
        <v>2016</v>
      </c>
      <c r="B3362">
        <v>4</v>
      </c>
      <c r="C3362">
        <v>17</v>
      </c>
      <c r="D3362">
        <v>3</v>
      </c>
      <c r="E3362">
        <v>8</v>
      </c>
      <c r="F3362">
        <v>3</v>
      </c>
      <c r="G3362">
        <v>3</v>
      </c>
      <c r="O3362">
        <v>2016</v>
      </c>
      <c r="P3362">
        <v>4</v>
      </c>
      <c r="Q3362">
        <v>17</v>
      </c>
      <c r="R3362">
        <v>1</v>
      </c>
      <c r="S3362">
        <v>8</v>
      </c>
      <c r="T3362">
        <v>3</v>
      </c>
      <c r="U3362">
        <v>3</v>
      </c>
    </row>
    <row r="3363" spans="1:21">
      <c r="A3363">
        <v>2016</v>
      </c>
      <c r="B3363">
        <v>4</v>
      </c>
      <c r="C3363">
        <v>18</v>
      </c>
      <c r="D3363">
        <v>3</v>
      </c>
      <c r="E3363">
        <v>8</v>
      </c>
      <c r="F3363">
        <v>3</v>
      </c>
      <c r="G3363">
        <v>3</v>
      </c>
      <c r="O3363">
        <v>2016</v>
      </c>
      <c r="P3363">
        <v>4</v>
      </c>
      <c r="Q3363">
        <v>18</v>
      </c>
      <c r="R3363">
        <v>7</v>
      </c>
      <c r="S3363">
        <v>8</v>
      </c>
      <c r="T3363">
        <v>3</v>
      </c>
      <c r="U3363">
        <v>3</v>
      </c>
    </row>
    <row r="3364" spans="1:21">
      <c r="A3364">
        <v>2016</v>
      </c>
      <c r="B3364">
        <v>4</v>
      </c>
      <c r="C3364">
        <v>19</v>
      </c>
      <c r="D3364">
        <v>3</v>
      </c>
      <c r="E3364">
        <v>8</v>
      </c>
      <c r="F3364">
        <v>3</v>
      </c>
      <c r="G3364">
        <v>3</v>
      </c>
      <c r="O3364">
        <v>2016</v>
      </c>
      <c r="P3364">
        <v>4</v>
      </c>
      <c r="Q3364">
        <v>19</v>
      </c>
      <c r="R3364">
        <v>7</v>
      </c>
      <c r="S3364">
        <v>8</v>
      </c>
      <c r="T3364">
        <v>3</v>
      </c>
      <c r="U3364">
        <v>3</v>
      </c>
    </row>
    <row r="3365" spans="1:21">
      <c r="A3365">
        <v>2016</v>
      </c>
      <c r="B3365">
        <v>4</v>
      </c>
      <c r="C3365">
        <v>20</v>
      </c>
      <c r="D3365">
        <v>7</v>
      </c>
      <c r="E3365">
        <v>8</v>
      </c>
      <c r="F3365">
        <v>3</v>
      </c>
      <c r="G3365">
        <v>3</v>
      </c>
      <c r="O3365">
        <v>2016</v>
      </c>
      <c r="P3365">
        <v>4</v>
      </c>
      <c r="Q3365">
        <v>20</v>
      </c>
      <c r="R3365">
        <v>1</v>
      </c>
      <c r="S3365">
        <v>8</v>
      </c>
      <c r="T3365">
        <v>3</v>
      </c>
      <c r="U3365">
        <v>3</v>
      </c>
    </row>
    <row r="3366" spans="1:21">
      <c r="A3366">
        <v>2016</v>
      </c>
      <c r="B3366">
        <v>4</v>
      </c>
      <c r="C3366">
        <v>21</v>
      </c>
      <c r="D3366">
        <v>6</v>
      </c>
      <c r="E3366">
        <v>3</v>
      </c>
      <c r="F3366">
        <v>3</v>
      </c>
      <c r="G3366">
        <v>3</v>
      </c>
      <c r="O3366">
        <v>2016</v>
      </c>
      <c r="P3366">
        <v>4</v>
      </c>
      <c r="Q3366">
        <v>21</v>
      </c>
      <c r="R3366">
        <v>4</v>
      </c>
      <c r="S3366">
        <v>3</v>
      </c>
      <c r="T3366">
        <v>3</v>
      </c>
      <c r="U3366">
        <v>3</v>
      </c>
    </row>
    <row r="3367" spans="1:21">
      <c r="A3367">
        <v>2016</v>
      </c>
      <c r="B3367">
        <v>4</v>
      </c>
      <c r="C3367">
        <v>22</v>
      </c>
      <c r="D3367">
        <v>7</v>
      </c>
      <c r="E3367">
        <v>8</v>
      </c>
      <c r="F3367">
        <v>5</v>
      </c>
      <c r="G3367">
        <v>3</v>
      </c>
      <c r="O3367">
        <v>2016</v>
      </c>
      <c r="P3367">
        <v>4</v>
      </c>
      <c r="Q3367">
        <v>22</v>
      </c>
      <c r="R3367">
        <v>4</v>
      </c>
      <c r="S3367">
        <v>8</v>
      </c>
      <c r="T3367">
        <v>5</v>
      </c>
      <c r="U3367">
        <v>3</v>
      </c>
    </row>
    <row r="3368" spans="1:21">
      <c r="A3368">
        <v>2016</v>
      </c>
      <c r="B3368">
        <v>4</v>
      </c>
      <c r="C3368">
        <v>23</v>
      </c>
      <c r="D3368">
        <v>8</v>
      </c>
      <c r="E3368">
        <v>6</v>
      </c>
      <c r="F3368">
        <v>5</v>
      </c>
      <c r="G3368">
        <v>3</v>
      </c>
      <c r="O3368">
        <v>2016</v>
      </c>
      <c r="P3368">
        <v>4</v>
      </c>
      <c r="Q3368">
        <v>23</v>
      </c>
      <c r="R3368">
        <v>1</v>
      </c>
      <c r="S3368">
        <v>6</v>
      </c>
      <c r="T3368">
        <v>5</v>
      </c>
      <c r="U3368">
        <v>3</v>
      </c>
    </row>
    <row r="3369" spans="1:21">
      <c r="A3369">
        <v>2016</v>
      </c>
      <c r="B3369">
        <v>4</v>
      </c>
      <c r="C3369">
        <v>24</v>
      </c>
      <c r="D3369">
        <v>1</v>
      </c>
      <c r="E3369">
        <v>6</v>
      </c>
      <c r="F3369">
        <v>5</v>
      </c>
      <c r="G3369">
        <v>3</v>
      </c>
      <c r="O3369">
        <v>2016</v>
      </c>
      <c r="P3369">
        <v>4</v>
      </c>
      <c r="Q3369">
        <v>24</v>
      </c>
      <c r="R3369">
        <v>3</v>
      </c>
      <c r="S3369">
        <v>6</v>
      </c>
      <c r="T3369">
        <v>5</v>
      </c>
      <c r="U3369">
        <v>3</v>
      </c>
    </row>
    <row r="3370" spans="1:21">
      <c r="A3370">
        <v>2016</v>
      </c>
      <c r="B3370">
        <v>4</v>
      </c>
      <c r="C3370">
        <v>25</v>
      </c>
      <c r="D3370">
        <v>1</v>
      </c>
      <c r="E3370">
        <v>6</v>
      </c>
      <c r="F3370">
        <v>2</v>
      </c>
      <c r="G3370">
        <v>3</v>
      </c>
      <c r="O3370">
        <v>2016</v>
      </c>
      <c r="P3370">
        <v>4</v>
      </c>
      <c r="Q3370">
        <v>25</v>
      </c>
      <c r="R3370">
        <v>3</v>
      </c>
      <c r="S3370">
        <v>6</v>
      </c>
      <c r="T3370">
        <v>2</v>
      </c>
      <c r="U3370">
        <v>3</v>
      </c>
    </row>
    <row r="3371" spans="1:21">
      <c r="A3371">
        <v>2016</v>
      </c>
      <c r="B3371">
        <v>4</v>
      </c>
      <c r="C3371">
        <v>26</v>
      </c>
      <c r="D3371">
        <v>4</v>
      </c>
      <c r="E3371">
        <v>8</v>
      </c>
      <c r="F3371">
        <v>9</v>
      </c>
      <c r="G3371">
        <v>3</v>
      </c>
      <c r="O3371">
        <v>2016</v>
      </c>
      <c r="P3371">
        <v>4</v>
      </c>
      <c r="Q3371">
        <v>26</v>
      </c>
      <c r="R3371">
        <v>3</v>
      </c>
      <c r="S3371">
        <v>8</v>
      </c>
      <c r="T3371">
        <v>9</v>
      </c>
      <c r="U3371">
        <v>3</v>
      </c>
    </row>
    <row r="3372" spans="1:21">
      <c r="A3372">
        <v>2016</v>
      </c>
      <c r="B3372">
        <v>4</v>
      </c>
      <c r="C3372">
        <v>27</v>
      </c>
      <c r="D3372">
        <v>4</v>
      </c>
      <c r="E3372">
        <v>8</v>
      </c>
      <c r="F3372">
        <v>9</v>
      </c>
      <c r="G3372">
        <v>3</v>
      </c>
      <c r="O3372">
        <v>2016</v>
      </c>
      <c r="P3372">
        <v>4</v>
      </c>
      <c r="Q3372">
        <v>27</v>
      </c>
      <c r="R3372">
        <v>7</v>
      </c>
      <c r="S3372">
        <v>8</v>
      </c>
      <c r="T3372">
        <v>9</v>
      </c>
      <c r="U3372">
        <v>3</v>
      </c>
    </row>
    <row r="3373" spans="1:21">
      <c r="A3373">
        <v>2016</v>
      </c>
      <c r="B3373">
        <v>4</v>
      </c>
      <c r="C3373">
        <v>28</v>
      </c>
      <c r="D3373">
        <v>4</v>
      </c>
      <c r="E3373">
        <v>8</v>
      </c>
      <c r="F3373">
        <v>9</v>
      </c>
      <c r="G3373">
        <v>3</v>
      </c>
      <c r="O3373">
        <v>2016</v>
      </c>
      <c r="P3373">
        <v>4</v>
      </c>
      <c r="Q3373">
        <v>28</v>
      </c>
      <c r="R3373">
        <v>6</v>
      </c>
      <c r="S3373">
        <v>8</v>
      </c>
      <c r="T3373">
        <v>9</v>
      </c>
      <c r="U3373">
        <v>3</v>
      </c>
    </row>
    <row r="3374" spans="1:21">
      <c r="A3374">
        <v>2016</v>
      </c>
      <c r="B3374">
        <v>4</v>
      </c>
      <c r="C3374">
        <v>29</v>
      </c>
      <c r="D3374">
        <v>5</v>
      </c>
      <c r="E3374">
        <v>8</v>
      </c>
      <c r="F3374">
        <v>2</v>
      </c>
      <c r="G3374">
        <v>3</v>
      </c>
      <c r="O3374">
        <v>2016</v>
      </c>
      <c r="P3374">
        <v>4</v>
      </c>
      <c r="Q3374">
        <v>29</v>
      </c>
      <c r="R3374">
        <v>7</v>
      </c>
      <c r="S3374">
        <v>8</v>
      </c>
      <c r="T3374">
        <v>2</v>
      </c>
      <c r="U3374">
        <v>3</v>
      </c>
    </row>
    <row r="3375" spans="1:21">
      <c r="A3375">
        <v>2016</v>
      </c>
      <c r="B3375">
        <v>4</v>
      </c>
      <c r="C3375">
        <v>30</v>
      </c>
      <c r="D3375">
        <v>5</v>
      </c>
      <c r="E3375">
        <v>8</v>
      </c>
      <c r="F3375">
        <v>2</v>
      </c>
      <c r="G3375">
        <v>3</v>
      </c>
      <c r="O3375">
        <v>2016</v>
      </c>
      <c r="P3375">
        <v>4</v>
      </c>
      <c r="Q3375">
        <v>30</v>
      </c>
      <c r="R3375">
        <v>8</v>
      </c>
      <c r="S3375">
        <v>8</v>
      </c>
      <c r="T3375">
        <v>2</v>
      </c>
      <c r="U3375">
        <v>3</v>
      </c>
    </row>
    <row r="3376" spans="1:21">
      <c r="A3376">
        <v>2016</v>
      </c>
      <c r="B3376">
        <v>5</v>
      </c>
      <c r="C3376">
        <v>1</v>
      </c>
      <c r="D3376">
        <v>11</v>
      </c>
      <c r="E3376">
        <v>8</v>
      </c>
      <c r="F3376">
        <v>2</v>
      </c>
      <c r="G3376">
        <v>3</v>
      </c>
      <c r="O3376">
        <v>2016</v>
      </c>
      <c r="P3376">
        <v>5</v>
      </c>
      <c r="Q3376">
        <v>1</v>
      </c>
      <c r="R3376">
        <v>1</v>
      </c>
      <c r="S3376">
        <v>8</v>
      </c>
      <c r="T3376">
        <v>2</v>
      </c>
      <c r="U3376">
        <v>3</v>
      </c>
    </row>
    <row r="3377" spans="1:21">
      <c r="A3377">
        <v>2016</v>
      </c>
      <c r="B3377">
        <v>5</v>
      </c>
      <c r="C3377">
        <v>2</v>
      </c>
      <c r="D3377">
        <v>7</v>
      </c>
      <c r="E3377">
        <v>6</v>
      </c>
      <c r="F3377">
        <v>2</v>
      </c>
      <c r="G3377">
        <v>3</v>
      </c>
      <c r="O3377">
        <v>2016</v>
      </c>
      <c r="P3377">
        <v>5</v>
      </c>
      <c r="Q3377">
        <v>2</v>
      </c>
      <c r="R3377">
        <v>1</v>
      </c>
      <c r="S3377">
        <v>6</v>
      </c>
      <c r="T3377">
        <v>2</v>
      </c>
      <c r="U3377">
        <v>3</v>
      </c>
    </row>
    <row r="3378" spans="1:21">
      <c r="A3378">
        <v>2016</v>
      </c>
      <c r="B3378">
        <v>5</v>
      </c>
      <c r="C3378">
        <v>3</v>
      </c>
      <c r="D3378">
        <v>1</v>
      </c>
      <c r="E3378">
        <v>6</v>
      </c>
      <c r="F3378">
        <v>2</v>
      </c>
      <c r="G3378">
        <v>3</v>
      </c>
      <c r="O3378">
        <v>2016</v>
      </c>
      <c r="P3378">
        <v>5</v>
      </c>
      <c r="Q3378">
        <v>3</v>
      </c>
      <c r="R3378">
        <v>4</v>
      </c>
      <c r="S3378">
        <v>6</v>
      </c>
      <c r="T3378">
        <v>2</v>
      </c>
      <c r="U3378">
        <v>3</v>
      </c>
    </row>
    <row r="3379" spans="1:21">
      <c r="A3379">
        <v>2016</v>
      </c>
      <c r="B3379">
        <v>5</v>
      </c>
      <c r="C3379">
        <v>4</v>
      </c>
      <c r="D3379">
        <v>2</v>
      </c>
      <c r="E3379">
        <v>5</v>
      </c>
      <c r="F3379">
        <v>1</v>
      </c>
      <c r="G3379">
        <v>3</v>
      </c>
      <c r="O3379">
        <v>2016</v>
      </c>
      <c r="P3379">
        <v>5</v>
      </c>
      <c r="Q3379">
        <v>4</v>
      </c>
      <c r="R3379">
        <v>4</v>
      </c>
      <c r="S3379">
        <v>5</v>
      </c>
      <c r="T3379">
        <v>1</v>
      </c>
      <c r="U3379">
        <v>3</v>
      </c>
    </row>
    <row r="3380" spans="1:21">
      <c r="A3380">
        <v>2016</v>
      </c>
      <c r="B3380">
        <v>5</v>
      </c>
      <c r="C3380">
        <v>5</v>
      </c>
      <c r="D3380">
        <v>5</v>
      </c>
      <c r="E3380">
        <v>5</v>
      </c>
      <c r="F3380">
        <v>1</v>
      </c>
      <c r="G3380">
        <v>3</v>
      </c>
      <c r="O3380">
        <v>2016</v>
      </c>
      <c r="P3380">
        <v>5</v>
      </c>
      <c r="Q3380">
        <v>5</v>
      </c>
      <c r="R3380">
        <v>4</v>
      </c>
      <c r="S3380">
        <v>5</v>
      </c>
      <c r="T3380">
        <v>1</v>
      </c>
      <c r="U3380">
        <v>3</v>
      </c>
    </row>
    <row r="3381" spans="1:21">
      <c r="A3381">
        <v>2016</v>
      </c>
      <c r="B3381">
        <v>5</v>
      </c>
      <c r="C3381">
        <v>6</v>
      </c>
      <c r="D3381">
        <v>5</v>
      </c>
      <c r="E3381">
        <v>5</v>
      </c>
      <c r="F3381">
        <v>1</v>
      </c>
      <c r="G3381">
        <v>3</v>
      </c>
      <c r="O3381">
        <v>2016</v>
      </c>
      <c r="P3381">
        <v>5</v>
      </c>
      <c r="Q3381">
        <v>6</v>
      </c>
      <c r="R3381">
        <v>5</v>
      </c>
      <c r="S3381">
        <v>5</v>
      </c>
      <c r="T3381">
        <v>1</v>
      </c>
      <c r="U3381">
        <v>3</v>
      </c>
    </row>
    <row r="3382" spans="1:21">
      <c r="A3382">
        <v>2016</v>
      </c>
      <c r="B3382">
        <v>5</v>
      </c>
      <c r="C3382">
        <v>7</v>
      </c>
      <c r="D3382">
        <v>5</v>
      </c>
      <c r="E3382">
        <v>9</v>
      </c>
      <c r="F3382">
        <v>1</v>
      </c>
      <c r="G3382">
        <v>3</v>
      </c>
      <c r="O3382">
        <v>2016</v>
      </c>
      <c r="P3382">
        <v>5</v>
      </c>
      <c r="Q3382">
        <v>7</v>
      </c>
      <c r="R3382">
        <v>5</v>
      </c>
      <c r="S3382">
        <v>9</v>
      </c>
      <c r="T3382">
        <v>1</v>
      </c>
      <c r="U3382">
        <v>3</v>
      </c>
    </row>
    <row r="3383" spans="1:21">
      <c r="A3383">
        <v>2016</v>
      </c>
      <c r="B3383">
        <v>5</v>
      </c>
      <c r="C3383">
        <v>8</v>
      </c>
      <c r="D3383">
        <v>5</v>
      </c>
      <c r="E3383">
        <v>5</v>
      </c>
      <c r="F3383">
        <v>8</v>
      </c>
      <c r="G3383">
        <v>2</v>
      </c>
      <c r="O3383">
        <v>2016</v>
      </c>
      <c r="P3383">
        <v>5</v>
      </c>
      <c r="Q3383">
        <v>8</v>
      </c>
      <c r="R3383">
        <v>11</v>
      </c>
      <c r="S3383">
        <v>5</v>
      </c>
      <c r="T3383">
        <v>8</v>
      </c>
      <c r="U3383">
        <v>2</v>
      </c>
    </row>
    <row r="3384" spans="1:21">
      <c r="A3384">
        <v>2016</v>
      </c>
      <c r="B3384">
        <v>5</v>
      </c>
      <c r="C3384">
        <v>9</v>
      </c>
      <c r="D3384">
        <v>2</v>
      </c>
      <c r="E3384">
        <v>9</v>
      </c>
      <c r="F3384">
        <v>8</v>
      </c>
      <c r="G3384">
        <v>2</v>
      </c>
      <c r="O3384">
        <v>2016</v>
      </c>
      <c r="P3384">
        <v>5</v>
      </c>
      <c r="Q3384">
        <v>9</v>
      </c>
      <c r="R3384">
        <v>7</v>
      </c>
      <c r="S3384">
        <v>9</v>
      </c>
      <c r="T3384">
        <v>8</v>
      </c>
      <c r="U3384">
        <v>2</v>
      </c>
    </row>
    <row r="3385" spans="1:21">
      <c r="A3385">
        <v>2016</v>
      </c>
      <c r="B3385">
        <v>5</v>
      </c>
      <c r="C3385">
        <v>10</v>
      </c>
      <c r="D3385">
        <v>5</v>
      </c>
      <c r="E3385">
        <v>9</v>
      </c>
      <c r="F3385">
        <v>8</v>
      </c>
      <c r="G3385">
        <v>2</v>
      </c>
      <c r="O3385">
        <v>2016</v>
      </c>
      <c r="P3385">
        <v>5</v>
      </c>
      <c r="Q3385">
        <v>10</v>
      </c>
      <c r="R3385">
        <v>1</v>
      </c>
      <c r="S3385">
        <v>9</v>
      </c>
      <c r="T3385">
        <v>8</v>
      </c>
      <c r="U3385">
        <v>2</v>
      </c>
    </row>
    <row r="3386" spans="1:21">
      <c r="A3386">
        <v>2016</v>
      </c>
      <c r="B3386">
        <v>5</v>
      </c>
      <c r="C3386">
        <v>11</v>
      </c>
      <c r="D3386">
        <v>5</v>
      </c>
      <c r="E3386">
        <v>9</v>
      </c>
      <c r="F3386">
        <v>8</v>
      </c>
      <c r="G3386">
        <v>2</v>
      </c>
      <c r="O3386">
        <v>2016</v>
      </c>
      <c r="P3386">
        <v>5</v>
      </c>
      <c r="Q3386">
        <v>11</v>
      </c>
      <c r="R3386">
        <v>2</v>
      </c>
      <c r="S3386">
        <v>9</v>
      </c>
      <c r="T3386">
        <v>8</v>
      </c>
      <c r="U3386">
        <v>2</v>
      </c>
    </row>
    <row r="3387" spans="1:21">
      <c r="A3387">
        <v>2016</v>
      </c>
      <c r="B3387">
        <v>5</v>
      </c>
      <c r="C3387">
        <v>12</v>
      </c>
      <c r="D3387">
        <v>2</v>
      </c>
      <c r="E3387">
        <v>9</v>
      </c>
      <c r="F3387">
        <v>1</v>
      </c>
      <c r="G3387">
        <v>2</v>
      </c>
      <c r="O3387">
        <v>2016</v>
      </c>
      <c r="P3387">
        <v>5</v>
      </c>
      <c r="Q3387">
        <v>12</v>
      </c>
      <c r="R3387">
        <v>5</v>
      </c>
      <c r="S3387">
        <v>9</v>
      </c>
      <c r="T3387">
        <v>1</v>
      </c>
      <c r="U3387">
        <v>2</v>
      </c>
    </row>
    <row r="3388" spans="1:21">
      <c r="A3388">
        <v>2016</v>
      </c>
      <c r="B3388">
        <v>5</v>
      </c>
      <c r="C3388">
        <v>13</v>
      </c>
      <c r="D3388">
        <v>2</v>
      </c>
      <c r="E3388">
        <v>9</v>
      </c>
      <c r="F3388">
        <v>1</v>
      </c>
      <c r="G3388">
        <v>1</v>
      </c>
      <c r="O3388">
        <v>2016</v>
      </c>
      <c r="P3388">
        <v>5</v>
      </c>
      <c r="Q3388">
        <v>13</v>
      </c>
      <c r="R3388">
        <v>5</v>
      </c>
      <c r="S3388">
        <v>9</v>
      </c>
      <c r="T3388">
        <v>1</v>
      </c>
      <c r="U3388">
        <v>1</v>
      </c>
    </row>
    <row r="3389" spans="1:21">
      <c r="A3389">
        <v>2016</v>
      </c>
      <c r="B3389">
        <v>5</v>
      </c>
      <c r="C3389">
        <v>14</v>
      </c>
      <c r="D3389">
        <v>2</v>
      </c>
      <c r="E3389">
        <v>9</v>
      </c>
      <c r="F3389">
        <v>8</v>
      </c>
      <c r="G3389">
        <v>1</v>
      </c>
      <c r="O3389">
        <v>2016</v>
      </c>
      <c r="P3389">
        <v>5</v>
      </c>
      <c r="Q3389">
        <v>14</v>
      </c>
      <c r="R3389">
        <v>5</v>
      </c>
      <c r="S3389">
        <v>9</v>
      </c>
      <c r="T3389">
        <v>8</v>
      </c>
      <c r="U3389">
        <v>1</v>
      </c>
    </row>
    <row r="3390" spans="1:21">
      <c r="A3390">
        <v>2016</v>
      </c>
      <c r="B3390">
        <v>5</v>
      </c>
      <c r="C3390">
        <v>15</v>
      </c>
      <c r="D3390">
        <v>2</v>
      </c>
      <c r="E3390">
        <v>9</v>
      </c>
      <c r="F3390">
        <v>8</v>
      </c>
      <c r="G3390">
        <v>1</v>
      </c>
      <c r="O3390">
        <v>2016</v>
      </c>
      <c r="P3390">
        <v>5</v>
      </c>
      <c r="Q3390">
        <v>15</v>
      </c>
      <c r="R3390">
        <v>5</v>
      </c>
      <c r="S3390">
        <v>9</v>
      </c>
      <c r="T3390">
        <v>8</v>
      </c>
      <c r="U3390">
        <v>1</v>
      </c>
    </row>
    <row r="3391" spans="1:21">
      <c r="A3391">
        <v>2016</v>
      </c>
      <c r="B3391">
        <v>5</v>
      </c>
      <c r="C3391">
        <v>16</v>
      </c>
      <c r="D3391">
        <v>10</v>
      </c>
      <c r="E3391">
        <v>9</v>
      </c>
      <c r="F3391">
        <v>8</v>
      </c>
      <c r="G3391">
        <v>1</v>
      </c>
      <c r="O3391">
        <v>2016</v>
      </c>
      <c r="P3391">
        <v>5</v>
      </c>
      <c r="Q3391">
        <v>16</v>
      </c>
      <c r="R3391">
        <v>2</v>
      </c>
      <c r="S3391">
        <v>9</v>
      </c>
      <c r="T3391">
        <v>8</v>
      </c>
      <c r="U3391">
        <v>1</v>
      </c>
    </row>
    <row r="3392" spans="1:21">
      <c r="A3392">
        <v>2016</v>
      </c>
      <c r="B3392">
        <v>5</v>
      </c>
      <c r="C3392">
        <v>17</v>
      </c>
      <c r="D3392">
        <v>10</v>
      </c>
      <c r="E3392">
        <v>9</v>
      </c>
      <c r="F3392">
        <v>1</v>
      </c>
      <c r="G3392">
        <v>1</v>
      </c>
      <c r="O3392">
        <v>2016</v>
      </c>
      <c r="P3392">
        <v>5</v>
      </c>
      <c r="Q3392">
        <v>17</v>
      </c>
      <c r="R3392">
        <v>5</v>
      </c>
      <c r="S3392">
        <v>9</v>
      </c>
      <c r="T3392">
        <v>1</v>
      </c>
      <c r="U3392">
        <v>1</v>
      </c>
    </row>
    <row r="3393" spans="1:21">
      <c r="A3393">
        <v>2016</v>
      </c>
      <c r="B3393">
        <v>5</v>
      </c>
      <c r="C3393">
        <v>18</v>
      </c>
      <c r="D3393">
        <v>2</v>
      </c>
      <c r="E3393">
        <v>9</v>
      </c>
      <c r="F3393">
        <v>1</v>
      </c>
      <c r="G3393">
        <v>1</v>
      </c>
      <c r="O3393">
        <v>2016</v>
      </c>
      <c r="P3393">
        <v>5</v>
      </c>
      <c r="Q3393">
        <v>18</v>
      </c>
      <c r="R3393">
        <v>5</v>
      </c>
      <c r="S3393">
        <v>9</v>
      </c>
      <c r="T3393">
        <v>1</v>
      </c>
      <c r="U3393">
        <v>1</v>
      </c>
    </row>
    <row r="3394" spans="1:21">
      <c r="A3394">
        <v>2016</v>
      </c>
      <c r="B3394">
        <v>5</v>
      </c>
      <c r="C3394">
        <v>19</v>
      </c>
      <c r="D3394">
        <v>2</v>
      </c>
      <c r="E3394">
        <v>9</v>
      </c>
      <c r="F3394">
        <v>1</v>
      </c>
      <c r="G3394">
        <v>1</v>
      </c>
      <c r="O3394">
        <v>2016</v>
      </c>
      <c r="P3394">
        <v>5</v>
      </c>
      <c r="Q3394">
        <v>19</v>
      </c>
      <c r="R3394">
        <v>2</v>
      </c>
      <c r="S3394">
        <v>9</v>
      </c>
      <c r="T3394">
        <v>1</v>
      </c>
      <c r="U3394">
        <v>1</v>
      </c>
    </row>
    <row r="3395" spans="1:21">
      <c r="A3395">
        <v>2016</v>
      </c>
      <c r="B3395">
        <v>5</v>
      </c>
      <c r="C3395">
        <v>20</v>
      </c>
      <c r="D3395">
        <v>2</v>
      </c>
      <c r="E3395">
        <v>9</v>
      </c>
      <c r="F3395">
        <v>8</v>
      </c>
      <c r="G3395">
        <v>5</v>
      </c>
      <c r="O3395">
        <v>2016</v>
      </c>
      <c r="P3395">
        <v>5</v>
      </c>
      <c r="Q3395">
        <v>20</v>
      </c>
      <c r="R3395">
        <v>2</v>
      </c>
      <c r="S3395">
        <v>9</v>
      </c>
      <c r="T3395">
        <v>8</v>
      </c>
      <c r="U3395">
        <v>5</v>
      </c>
    </row>
    <row r="3396" spans="1:21">
      <c r="A3396">
        <v>2016</v>
      </c>
      <c r="B3396">
        <v>5</v>
      </c>
      <c r="C3396">
        <v>21</v>
      </c>
      <c r="D3396">
        <v>2</v>
      </c>
      <c r="E3396">
        <v>9</v>
      </c>
      <c r="F3396">
        <v>8</v>
      </c>
      <c r="G3396">
        <v>5</v>
      </c>
      <c r="O3396">
        <v>2016</v>
      </c>
      <c r="P3396">
        <v>5</v>
      </c>
      <c r="Q3396">
        <v>21</v>
      </c>
      <c r="R3396">
        <v>2</v>
      </c>
      <c r="S3396">
        <v>9</v>
      </c>
      <c r="T3396">
        <v>8</v>
      </c>
      <c r="U3396">
        <v>5</v>
      </c>
    </row>
    <row r="3397" spans="1:21">
      <c r="A3397">
        <v>2016</v>
      </c>
      <c r="B3397">
        <v>5</v>
      </c>
      <c r="C3397">
        <v>22</v>
      </c>
      <c r="D3397">
        <v>2</v>
      </c>
      <c r="E3397">
        <v>9</v>
      </c>
      <c r="F3397">
        <v>8</v>
      </c>
      <c r="G3397">
        <v>5</v>
      </c>
      <c r="O3397">
        <v>2016</v>
      </c>
      <c r="P3397">
        <v>5</v>
      </c>
      <c r="Q3397">
        <v>22</v>
      </c>
      <c r="R3397">
        <v>2</v>
      </c>
      <c r="S3397">
        <v>9</v>
      </c>
      <c r="T3397">
        <v>8</v>
      </c>
      <c r="U3397">
        <v>5</v>
      </c>
    </row>
    <row r="3398" spans="1:21">
      <c r="A3398">
        <v>2016</v>
      </c>
      <c r="B3398">
        <v>5</v>
      </c>
      <c r="C3398">
        <v>23</v>
      </c>
      <c r="D3398">
        <v>2</v>
      </c>
      <c r="E3398">
        <v>9</v>
      </c>
      <c r="F3398">
        <v>8</v>
      </c>
      <c r="G3398">
        <v>5</v>
      </c>
      <c r="O3398">
        <v>2016</v>
      </c>
      <c r="P3398">
        <v>5</v>
      </c>
      <c r="Q3398">
        <v>23</v>
      </c>
      <c r="R3398">
        <v>10</v>
      </c>
      <c r="S3398">
        <v>9</v>
      </c>
      <c r="T3398">
        <v>8</v>
      </c>
      <c r="U3398">
        <v>5</v>
      </c>
    </row>
    <row r="3399" spans="1:21">
      <c r="A3399">
        <v>2016</v>
      </c>
      <c r="B3399">
        <v>5</v>
      </c>
      <c r="C3399">
        <v>24</v>
      </c>
      <c r="D3399">
        <v>2</v>
      </c>
      <c r="E3399">
        <v>9</v>
      </c>
      <c r="F3399">
        <v>8</v>
      </c>
      <c r="G3399">
        <v>5</v>
      </c>
      <c r="O3399">
        <v>2016</v>
      </c>
      <c r="P3399">
        <v>5</v>
      </c>
      <c r="Q3399">
        <v>24</v>
      </c>
      <c r="R3399">
        <v>10</v>
      </c>
      <c r="S3399">
        <v>9</v>
      </c>
      <c r="T3399">
        <v>8</v>
      </c>
      <c r="U3399">
        <v>5</v>
      </c>
    </row>
    <row r="3400" spans="1:21">
      <c r="A3400">
        <v>2016</v>
      </c>
      <c r="B3400">
        <v>5</v>
      </c>
      <c r="C3400">
        <v>25</v>
      </c>
      <c r="D3400">
        <v>2</v>
      </c>
      <c r="E3400">
        <v>9</v>
      </c>
      <c r="F3400">
        <v>8</v>
      </c>
      <c r="G3400">
        <v>5</v>
      </c>
      <c r="O3400">
        <v>2016</v>
      </c>
      <c r="P3400">
        <v>5</v>
      </c>
      <c r="Q3400">
        <v>25</v>
      </c>
      <c r="R3400">
        <v>2</v>
      </c>
      <c r="S3400">
        <v>9</v>
      </c>
      <c r="T3400">
        <v>8</v>
      </c>
      <c r="U3400">
        <v>5</v>
      </c>
    </row>
    <row r="3401" spans="1:21">
      <c r="A3401">
        <v>2016</v>
      </c>
      <c r="B3401">
        <v>5</v>
      </c>
      <c r="C3401">
        <v>26</v>
      </c>
      <c r="D3401">
        <v>2</v>
      </c>
      <c r="E3401">
        <v>9</v>
      </c>
      <c r="F3401">
        <v>8</v>
      </c>
      <c r="G3401">
        <v>5</v>
      </c>
      <c r="O3401">
        <v>2016</v>
      </c>
      <c r="P3401">
        <v>5</v>
      </c>
      <c r="Q3401">
        <v>26</v>
      </c>
      <c r="R3401">
        <v>2</v>
      </c>
      <c r="S3401">
        <v>9</v>
      </c>
      <c r="T3401">
        <v>8</v>
      </c>
      <c r="U3401">
        <v>5</v>
      </c>
    </row>
    <row r="3402" spans="1:21">
      <c r="A3402">
        <v>2016</v>
      </c>
      <c r="B3402">
        <v>5</v>
      </c>
      <c r="C3402">
        <v>27</v>
      </c>
      <c r="D3402">
        <v>6</v>
      </c>
      <c r="E3402">
        <v>9</v>
      </c>
      <c r="F3402">
        <v>8</v>
      </c>
      <c r="G3402">
        <v>5</v>
      </c>
      <c r="O3402">
        <v>2016</v>
      </c>
      <c r="P3402">
        <v>5</v>
      </c>
      <c r="Q3402">
        <v>27</v>
      </c>
      <c r="R3402">
        <v>2</v>
      </c>
      <c r="S3402">
        <v>9</v>
      </c>
      <c r="T3402">
        <v>8</v>
      </c>
      <c r="U3402">
        <v>5</v>
      </c>
    </row>
    <row r="3403" spans="1:21">
      <c r="A3403">
        <v>2016</v>
      </c>
      <c r="B3403">
        <v>5</v>
      </c>
      <c r="C3403">
        <v>28</v>
      </c>
      <c r="D3403">
        <v>2</v>
      </c>
      <c r="E3403">
        <v>9</v>
      </c>
      <c r="F3403">
        <v>1</v>
      </c>
      <c r="G3403">
        <v>5</v>
      </c>
      <c r="O3403">
        <v>2016</v>
      </c>
      <c r="P3403">
        <v>5</v>
      </c>
      <c r="Q3403">
        <v>28</v>
      </c>
      <c r="R3403">
        <v>2</v>
      </c>
      <c r="S3403">
        <v>9</v>
      </c>
      <c r="T3403">
        <v>1</v>
      </c>
      <c r="U3403">
        <v>5</v>
      </c>
    </row>
    <row r="3404" spans="1:21">
      <c r="A3404">
        <v>2016</v>
      </c>
      <c r="B3404">
        <v>5</v>
      </c>
      <c r="C3404">
        <v>29</v>
      </c>
      <c r="D3404">
        <v>6</v>
      </c>
      <c r="E3404">
        <v>9</v>
      </c>
      <c r="F3404">
        <v>1</v>
      </c>
      <c r="G3404">
        <v>5</v>
      </c>
      <c r="O3404">
        <v>2016</v>
      </c>
      <c r="P3404">
        <v>5</v>
      </c>
      <c r="Q3404">
        <v>29</v>
      </c>
      <c r="R3404">
        <v>2</v>
      </c>
      <c r="S3404">
        <v>9</v>
      </c>
      <c r="T3404">
        <v>1</v>
      </c>
      <c r="U3404">
        <v>5</v>
      </c>
    </row>
    <row r="3405" spans="1:21">
      <c r="A3405">
        <v>2016</v>
      </c>
      <c r="B3405">
        <v>5</v>
      </c>
      <c r="C3405">
        <v>30</v>
      </c>
      <c r="D3405">
        <v>6</v>
      </c>
      <c r="E3405">
        <v>9</v>
      </c>
      <c r="F3405">
        <v>1</v>
      </c>
      <c r="G3405">
        <v>5</v>
      </c>
      <c r="O3405">
        <v>2016</v>
      </c>
      <c r="P3405">
        <v>5</v>
      </c>
      <c r="Q3405">
        <v>30</v>
      </c>
      <c r="R3405">
        <v>2</v>
      </c>
      <c r="S3405">
        <v>9</v>
      </c>
      <c r="T3405">
        <v>1</v>
      </c>
      <c r="U3405">
        <v>5</v>
      </c>
    </row>
    <row r="3406" spans="1:21">
      <c r="A3406">
        <v>2016</v>
      </c>
      <c r="B3406">
        <v>5</v>
      </c>
      <c r="C3406">
        <v>31</v>
      </c>
      <c r="D3406">
        <v>6</v>
      </c>
      <c r="E3406">
        <v>9</v>
      </c>
      <c r="F3406">
        <v>1</v>
      </c>
      <c r="G3406">
        <v>5</v>
      </c>
      <c r="O3406">
        <v>2016</v>
      </c>
      <c r="P3406">
        <v>5</v>
      </c>
      <c r="Q3406">
        <v>31</v>
      </c>
      <c r="R3406">
        <v>2</v>
      </c>
      <c r="S3406">
        <v>9</v>
      </c>
      <c r="T3406">
        <v>1</v>
      </c>
      <c r="U3406">
        <v>5</v>
      </c>
    </row>
    <row r="3407" spans="1:21">
      <c r="A3407">
        <v>2017</v>
      </c>
      <c r="B3407">
        <v>3</v>
      </c>
      <c r="C3407">
        <v>1</v>
      </c>
      <c r="D3407">
        <v>9</v>
      </c>
      <c r="E3407">
        <v>2</v>
      </c>
      <c r="F3407">
        <v>6</v>
      </c>
      <c r="G3407">
        <v>8</v>
      </c>
      <c r="O3407">
        <v>2017</v>
      </c>
      <c r="P3407">
        <v>3</v>
      </c>
      <c r="Q3407">
        <v>1</v>
      </c>
      <c r="S3407">
        <v>2</v>
      </c>
      <c r="T3407">
        <v>6</v>
      </c>
      <c r="U3407">
        <v>8</v>
      </c>
    </row>
    <row r="3408" spans="1:21">
      <c r="A3408">
        <v>2017</v>
      </c>
      <c r="B3408">
        <v>3</v>
      </c>
      <c r="C3408">
        <v>2</v>
      </c>
      <c r="D3408">
        <v>6</v>
      </c>
      <c r="E3408">
        <v>2</v>
      </c>
      <c r="F3408">
        <v>5</v>
      </c>
      <c r="G3408">
        <v>8</v>
      </c>
      <c r="O3408">
        <v>2017</v>
      </c>
      <c r="P3408">
        <v>3</v>
      </c>
      <c r="Q3408">
        <v>2</v>
      </c>
      <c r="S3408">
        <v>2</v>
      </c>
      <c r="T3408">
        <v>5</v>
      </c>
      <c r="U3408">
        <v>8</v>
      </c>
    </row>
    <row r="3409" spans="1:21">
      <c r="A3409">
        <v>2017</v>
      </c>
      <c r="B3409">
        <v>3</v>
      </c>
      <c r="C3409">
        <v>3</v>
      </c>
      <c r="D3409">
        <v>9</v>
      </c>
      <c r="E3409">
        <v>2</v>
      </c>
      <c r="F3409">
        <v>3</v>
      </c>
      <c r="G3409">
        <v>8</v>
      </c>
      <c r="O3409">
        <v>2017</v>
      </c>
      <c r="P3409">
        <v>3</v>
      </c>
      <c r="Q3409">
        <v>3</v>
      </c>
      <c r="S3409">
        <v>2</v>
      </c>
      <c r="T3409">
        <v>3</v>
      </c>
      <c r="U3409">
        <v>8</v>
      </c>
    </row>
    <row r="3410" spans="1:21">
      <c r="A3410">
        <v>2017</v>
      </c>
      <c r="B3410">
        <v>3</v>
      </c>
      <c r="C3410">
        <v>4</v>
      </c>
      <c r="D3410">
        <v>6</v>
      </c>
      <c r="E3410">
        <v>2</v>
      </c>
      <c r="F3410">
        <v>3</v>
      </c>
      <c r="G3410">
        <v>7</v>
      </c>
      <c r="O3410">
        <v>2017</v>
      </c>
      <c r="P3410">
        <v>3</v>
      </c>
      <c r="Q3410">
        <v>4</v>
      </c>
      <c r="S3410">
        <v>2</v>
      </c>
      <c r="T3410">
        <v>3</v>
      </c>
      <c r="U3410">
        <v>7</v>
      </c>
    </row>
    <row r="3411" spans="1:21">
      <c r="A3411">
        <v>2017</v>
      </c>
      <c r="B3411">
        <v>3</v>
      </c>
      <c r="C3411">
        <v>5</v>
      </c>
      <c r="D3411">
        <v>6</v>
      </c>
      <c r="E3411">
        <v>2</v>
      </c>
      <c r="F3411">
        <v>6</v>
      </c>
      <c r="G3411">
        <v>7</v>
      </c>
      <c r="O3411">
        <v>2017</v>
      </c>
      <c r="P3411">
        <v>3</v>
      </c>
      <c r="Q3411">
        <v>5</v>
      </c>
      <c r="S3411">
        <v>2</v>
      </c>
      <c r="T3411">
        <v>6</v>
      </c>
      <c r="U3411">
        <v>7</v>
      </c>
    </row>
    <row r="3412" spans="1:21">
      <c r="A3412">
        <v>2017</v>
      </c>
      <c r="B3412">
        <v>3</v>
      </c>
      <c r="C3412">
        <v>6</v>
      </c>
      <c r="D3412">
        <v>6</v>
      </c>
      <c r="E3412">
        <v>2</v>
      </c>
      <c r="F3412">
        <v>6</v>
      </c>
      <c r="G3412">
        <v>7</v>
      </c>
      <c r="O3412">
        <v>2017</v>
      </c>
      <c r="P3412">
        <v>3</v>
      </c>
      <c r="Q3412">
        <v>6</v>
      </c>
      <c r="S3412">
        <v>2</v>
      </c>
      <c r="T3412">
        <v>6</v>
      </c>
      <c r="U3412">
        <v>7</v>
      </c>
    </row>
    <row r="3413" spans="1:21">
      <c r="A3413">
        <v>2017</v>
      </c>
      <c r="B3413">
        <v>3</v>
      </c>
      <c r="C3413">
        <v>7</v>
      </c>
      <c r="D3413">
        <v>6</v>
      </c>
      <c r="E3413">
        <v>4</v>
      </c>
      <c r="F3413">
        <v>6</v>
      </c>
      <c r="G3413">
        <v>7</v>
      </c>
      <c r="O3413">
        <v>2017</v>
      </c>
      <c r="P3413">
        <v>3</v>
      </c>
      <c r="Q3413">
        <v>7</v>
      </c>
      <c r="S3413">
        <v>4</v>
      </c>
      <c r="T3413">
        <v>6</v>
      </c>
      <c r="U3413">
        <v>7</v>
      </c>
    </row>
    <row r="3414" spans="1:21">
      <c r="A3414">
        <v>2017</v>
      </c>
      <c r="B3414">
        <v>3</v>
      </c>
      <c r="C3414">
        <v>8</v>
      </c>
      <c r="D3414">
        <v>9</v>
      </c>
      <c r="E3414">
        <v>4</v>
      </c>
      <c r="F3414">
        <v>6</v>
      </c>
      <c r="G3414">
        <v>7</v>
      </c>
      <c r="O3414">
        <v>2017</v>
      </c>
      <c r="P3414">
        <v>3</v>
      </c>
      <c r="Q3414">
        <v>8</v>
      </c>
      <c r="R3414">
        <v>9</v>
      </c>
      <c r="S3414">
        <v>4</v>
      </c>
      <c r="T3414">
        <v>6</v>
      </c>
      <c r="U3414">
        <v>7</v>
      </c>
    </row>
    <row r="3415" spans="1:21">
      <c r="A3415">
        <v>2017</v>
      </c>
      <c r="B3415">
        <v>3</v>
      </c>
      <c r="C3415">
        <v>9</v>
      </c>
      <c r="D3415">
        <v>9</v>
      </c>
      <c r="E3415">
        <v>4</v>
      </c>
      <c r="F3415">
        <v>6</v>
      </c>
      <c r="G3415">
        <v>7</v>
      </c>
      <c r="O3415">
        <v>2017</v>
      </c>
      <c r="P3415">
        <v>3</v>
      </c>
      <c r="Q3415">
        <v>9</v>
      </c>
      <c r="R3415">
        <v>6</v>
      </c>
      <c r="S3415">
        <v>4</v>
      </c>
      <c r="T3415">
        <v>6</v>
      </c>
      <c r="U3415">
        <v>7</v>
      </c>
    </row>
    <row r="3416" spans="1:21">
      <c r="A3416">
        <v>2017</v>
      </c>
      <c r="B3416">
        <v>3</v>
      </c>
      <c r="C3416">
        <v>10</v>
      </c>
      <c r="D3416">
        <v>6</v>
      </c>
      <c r="E3416">
        <v>4</v>
      </c>
      <c r="F3416">
        <v>6</v>
      </c>
      <c r="G3416">
        <v>7</v>
      </c>
      <c r="O3416">
        <v>2017</v>
      </c>
      <c r="P3416">
        <v>3</v>
      </c>
      <c r="Q3416">
        <v>10</v>
      </c>
      <c r="R3416">
        <v>9</v>
      </c>
      <c r="S3416">
        <v>4</v>
      </c>
      <c r="T3416">
        <v>6</v>
      </c>
      <c r="U3416">
        <v>7</v>
      </c>
    </row>
    <row r="3417" spans="1:21">
      <c r="A3417">
        <v>2017</v>
      </c>
      <c r="B3417">
        <v>3</v>
      </c>
      <c r="C3417">
        <v>11</v>
      </c>
      <c r="D3417">
        <v>8</v>
      </c>
      <c r="E3417">
        <v>4</v>
      </c>
      <c r="F3417">
        <v>6</v>
      </c>
      <c r="G3417">
        <v>7</v>
      </c>
      <c r="O3417">
        <v>2017</v>
      </c>
      <c r="P3417">
        <v>3</v>
      </c>
      <c r="Q3417">
        <v>11</v>
      </c>
      <c r="R3417">
        <v>6</v>
      </c>
      <c r="S3417">
        <v>4</v>
      </c>
      <c r="T3417">
        <v>6</v>
      </c>
      <c r="U3417">
        <v>7</v>
      </c>
    </row>
    <row r="3418" spans="1:21">
      <c r="A3418">
        <v>2017</v>
      </c>
      <c r="B3418">
        <v>3</v>
      </c>
      <c r="C3418">
        <v>12</v>
      </c>
      <c r="D3418">
        <v>8</v>
      </c>
      <c r="E3418">
        <v>2</v>
      </c>
      <c r="F3418">
        <v>6</v>
      </c>
      <c r="G3418">
        <v>7</v>
      </c>
      <c r="O3418">
        <v>2017</v>
      </c>
      <c r="P3418">
        <v>3</v>
      </c>
      <c r="Q3418">
        <v>12</v>
      </c>
      <c r="R3418">
        <v>6</v>
      </c>
      <c r="S3418">
        <v>2</v>
      </c>
      <c r="T3418">
        <v>6</v>
      </c>
      <c r="U3418">
        <v>7</v>
      </c>
    </row>
    <row r="3419" spans="1:21">
      <c r="A3419">
        <v>2017</v>
      </c>
      <c r="B3419">
        <v>3</v>
      </c>
      <c r="C3419">
        <v>13</v>
      </c>
      <c r="D3419">
        <v>3</v>
      </c>
      <c r="E3419">
        <v>2</v>
      </c>
      <c r="F3419">
        <v>6</v>
      </c>
      <c r="G3419">
        <v>7</v>
      </c>
      <c r="O3419">
        <v>2017</v>
      </c>
      <c r="P3419">
        <v>3</v>
      </c>
      <c r="Q3419">
        <v>13</v>
      </c>
      <c r="R3419">
        <v>6</v>
      </c>
      <c r="S3419">
        <v>2</v>
      </c>
      <c r="T3419">
        <v>6</v>
      </c>
      <c r="U3419">
        <v>7</v>
      </c>
    </row>
    <row r="3420" spans="1:21">
      <c r="A3420">
        <v>2017</v>
      </c>
      <c r="B3420">
        <v>3</v>
      </c>
      <c r="C3420">
        <v>14</v>
      </c>
      <c r="D3420">
        <v>6</v>
      </c>
      <c r="E3420">
        <v>3</v>
      </c>
      <c r="F3420">
        <v>3</v>
      </c>
      <c r="G3420">
        <v>7</v>
      </c>
      <c r="O3420">
        <v>2017</v>
      </c>
      <c r="P3420">
        <v>3</v>
      </c>
      <c r="Q3420">
        <v>14</v>
      </c>
      <c r="R3420">
        <v>6</v>
      </c>
      <c r="S3420">
        <v>3</v>
      </c>
      <c r="T3420">
        <v>3</v>
      </c>
      <c r="U3420">
        <v>7</v>
      </c>
    </row>
    <row r="3421" spans="1:21">
      <c r="A3421">
        <v>2017</v>
      </c>
      <c r="B3421">
        <v>3</v>
      </c>
      <c r="C3421">
        <v>15</v>
      </c>
      <c r="D3421">
        <v>9</v>
      </c>
      <c r="E3421">
        <v>7</v>
      </c>
      <c r="F3421">
        <v>6</v>
      </c>
      <c r="G3421">
        <v>7</v>
      </c>
      <c r="O3421">
        <v>2017</v>
      </c>
      <c r="P3421">
        <v>3</v>
      </c>
      <c r="Q3421">
        <v>15</v>
      </c>
      <c r="R3421">
        <v>9</v>
      </c>
      <c r="S3421">
        <v>7</v>
      </c>
      <c r="T3421">
        <v>6</v>
      </c>
      <c r="U3421">
        <v>7</v>
      </c>
    </row>
    <row r="3422" spans="1:21">
      <c r="A3422">
        <v>2017</v>
      </c>
      <c r="B3422">
        <v>3</v>
      </c>
      <c r="C3422">
        <v>16</v>
      </c>
      <c r="D3422">
        <v>9</v>
      </c>
      <c r="E3422">
        <v>3</v>
      </c>
      <c r="F3422">
        <v>6</v>
      </c>
      <c r="G3422">
        <v>7</v>
      </c>
      <c r="O3422">
        <v>2017</v>
      </c>
      <c r="P3422">
        <v>3</v>
      </c>
      <c r="Q3422">
        <v>16</v>
      </c>
      <c r="R3422">
        <v>9</v>
      </c>
      <c r="S3422">
        <v>3</v>
      </c>
      <c r="T3422">
        <v>6</v>
      </c>
      <c r="U3422">
        <v>7</v>
      </c>
    </row>
    <row r="3423" spans="1:21">
      <c r="A3423">
        <v>2017</v>
      </c>
      <c r="B3423">
        <v>3</v>
      </c>
      <c r="C3423">
        <v>17</v>
      </c>
      <c r="D3423">
        <v>8</v>
      </c>
      <c r="E3423">
        <v>3</v>
      </c>
      <c r="F3423">
        <v>6</v>
      </c>
      <c r="G3423">
        <v>7</v>
      </c>
      <c r="O3423">
        <v>2017</v>
      </c>
      <c r="P3423">
        <v>3</v>
      </c>
      <c r="Q3423">
        <v>17</v>
      </c>
      <c r="R3423">
        <v>6</v>
      </c>
      <c r="S3423">
        <v>3</v>
      </c>
      <c r="T3423">
        <v>6</v>
      </c>
      <c r="U3423">
        <v>7</v>
      </c>
    </row>
    <row r="3424" spans="1:21">
      <c r="A3424">
        <v>2017</v>
      </c>
      <c r="B3424">
        <v>3</v>
      </c>
      <c r="C3424">
        <v>18</v>
      </c>
      <c r="D3424">
        <v>6</v>
      </c>
      <c r="E3424">
        <v>3</v>
      </c>
      <c r="F3424">
        <v>7</v>
      </c>
      <c r="G3424">
        <v>7</v>
      </c>
      <c r="O3424">
        <v>2017</v>
      </c>
      <c r="P3424">
        <v>3</v>
      </c>
      <c r="Q3424">
        <v>18</v>
      </c>
      <c r="R3424">
        <v>8</v>
      </c>
      <c r="S3424">
        <v>3</v>
      </c>
      <c r="T3424">
        <v>7</v>
      </c>
      <c r="U3424">
        <v>7</v>
      </c>
    </row>
    <row r="3425" spans="1:21">
      <c r="A3425">
        <v>2017</v>
      </c>
      <c r="B3425">
        <v>3</v>
      </c>
      <c r="C3425">
        <v>19</v>
      </c>
      <c r="D3425">
        <v>8</v>
      </c>
      <c r="E3425">
        <v>3</v>
      </c>
      <c r="F3425">
        <v>7</v>
      </c>
      <c r="G3425">
        <v>7</v>
      </c>
      <c r="O3425">
        <v>2017</v>
      </c>
      <c r="P3425">
        <v>3</v>
      </c>
      <c r="Q3425">
        <v>19</v>
      </c>
      <c r="R3425">
        <v>8</v>
      </c>
      <c r="S3425">
        <v>3</v>
      </c>
      <c r="T3425">
        <v>7</v>
      </c>
      <c r="U3425">
        <v>7</v>
      </c>
    </row>
    <row r="3426" spans="1:21">
      <c r="A3426">
        <v>2017</v>
      </c>
      <c r="B3426">
        <v>3</v>
      </c>
      <c r="C3426">
        <v>20</v>
      </c>
      <c r="D3426">
        <v>8</v>
      </c>
      <c r="E3426">
        <v>1</v>
      </c>
      <c r="F3426">
        <v>7</v>
      </c>
      <c r="G3426">
        <v>7</v>
      </c>
      <c r="O3426">
        <v>2017</v>
      </c>
      <c r="P3426">
        <v>3</v>
      </c>
      <c r="Q3426">
        <v>20</v>
      </c>
      <c r="R3426">
        <v>3</v>
      </c>
      <c r="S3426">
        <v>1</v>
      </c>
      <c r="T3426">
        <v>7</v>
      </c>
      <c r="U3426">
        <v>7</v>
      </c>
    </row>
    <row r="3427" spans="1:21">
      <c r="A3427">
        <v>2017</v>
      </c>
      <c r="B3427">
        <v>3</v>
      </c>
      <c r="C3427">
        <v>21</v>
      </c>
      <c r="D3427">
        <v>8</v>
      </c>
      <c r="E3427">
        <v>1</v>
      </c>
      <c r="F3427">
        <v>7</v>
      </c>
      <c r="G3427">
        <v>4</v>
      </c>
      <c r="O3427">
        <v>2017</v>
      </c>
      <c r="P3427">
        <v>3</v>
      </c>
      <c r="Q3427">
        <v>21</v>
      </c>
      <c r="R3427">
        <v>6</v>
      </c>
      <c r="S3427">
        <v>1</v>
      </c>
      <c r="T3427">
        <v>7</v>
      </c>
      <c r="U3427">
        <v>4</v>
      </c>
    </row>
    <row r="3428" spans="1:21">
      <c r="A3428">
        <v>2017</v>
      </c>
      <c r="B3428">
        <v>3</v>
      </c>
      <c r="C3428">
        <v>22</v>
      </c>
      <c r="D3428">
        <v>6</v>
      </c>
      <c r="E3428">
        <v>3</v>
      </c>
      <c r="F3428">
        <v>7</v>
      </c>
      <c r="G3428">
        <v>4</v>
      </c>
      <c r="O3428">
        <v>2017</v>
      </c>
      <c r="P3428">
        <v>3</v>
      </c>
      <c r="Q3428">
        <v>22</v>
      </c>
      <c r="R3428">
        <v>9</v>
      </c>
      <c r="S3428">
        <v>3</v>
      </c>
      <c r="T3428">
        <v>7</v>
      </c>
      <c r="U3428">
        <v>4</v>
      </c>
    </row>
    <row r="3429" spans="1:21">
      <c r="A3429">
        <v>2017</v>
      </c>
      <c r="B3429">
        <v>3</v>
      </c>
      <c r="C3429">
        <v>23</v>
      </c>
      <c r="D3429">
        <v>3</v>
      </c>
      <c r="E3429">
        <v>3</v>
      </c>
      <c r="F3429">
        <v>7</v>
      </c>
      <c r="G3429">
        <v>4</v>
      </c>
      <c r="O3429">
        <v>2017</v>
      </c>
      <c r="P3429">
        <v>3</v>
      </c>
      <c r="Q3429">
        <v>23</v>
      </c>
      <c r="R3429">
        <v>9</v>
      </c>
      <c r="S3429">
        <v>3</v>
      </c>
      <c r="T3429">
        <v>7</v>
      </c>
      <c r="U3429">
        <v>4</v>
      </c>
    </row>
    <row r="3430" spans="1:21">
      <c r="A3430">
        <v>2017</v>
      </c>
      <c r="B3430">
        <v>3</v>
      </c>
      <c r="C3430">
        <v>24</v>
      </c>
      <c r="D3430">
        <v>9</v>
      </c>
      <c r="E3430">
        <v>3</v>
      </c>
      <c r="F3430">
        <v>7</v>
      </c>
      <c r="G3430">
        <v>4</v>
      </c>
      <c r="O3430">
        <v>2017</v>
      </c>
      <c r="P3430">
        <v>3</v>
      </c>
      <c r="Q3430">
        <v>24</v>
      </c>
      <c r="R3430">
        <v>8</v>
      </c>
      <c r="S3430">
        <v>3</v>
      </c>
      <c r="T3430">
        <v>7</v>
      </c>
      <c r="U3430">
        <v>4</v>
      </c>
    </row>
    <row r="3431" spans="1:21">
      <c r="A3431">
        <v>2017</v>
      </c>
      <c r="B3431">
        <v>3</v>
      </c>
      <c r="C3431">
        <v>25</v>
      </c>
      <c r="D3431">
        <v>7</v>
      </c>
      <c r="E3431">
        <v>1</v>
      </c>
      <c r="F3431">
        <v>6</v>
      </c>
      <c r="G3431">
        <v>4</v>
      </c>
      <c r="O3431">
        <v>2017</v>
      </c>
      <c r="P3431">
        <v>3</v>
      </c>
      <c r="Q3431">
        <v>25</v>
      </c>
      <c r="R3431">
        <v>6</v>
      </c>
      <c r="S3431">
        <v>1</v>
      </c>
      <c r="T3431">
        <v>6</v>
      </c>
      <c r="U3431">
        <v>4</v>
      </c>
    </row>
    <row r="3432" spans="1:21">
      <c r="A3432">
        <v>2017</v>
      </c>
      <c r="B3432">
        <v>3</v>
      </c>
      <c r="C3432">
        <v>26</v>
      </c>
      <c r="D3432">
        <v>9</v>
      </c>
      <c r="E3432">
        <v>7</v>
      </c>
      <c r="F3432">
        <v>6</v>
      </c>
      <c r="G3432">
        <v>4</v>
      </c>
      <c r="O3432">
        <v>2017</v>
      </c>
      <c r="P3432">
        <v>3</v>
      </c>
      <c r="Q3432">
        <v>26</v>
      </c>
      <c r="R3432">
        <v>8</v>
      </c>
      <c r="S3432">
        <v>7</v>
      </c>
      <c r="T3432">
        <v>6</v>
      </c>
      <c r="U3432">
        <v>4</v>
      </c>
    </row>
    <row r="3433" spans="1:21">
      <c r="A3433">
        <v>2017</v>
      </c>
      <c r="B3433">
        <v>3</v>
      </c>
      <c r="C3433">
        <v>27</v>
      </c>
      <c r="D3433">
        <v>1</v>
      </c>
      <c r="E3433">
        <v>7</v>
      </c>
      <c r="F3433">
        <v>7</v>
      </c>
      <c r="G3433">
        <v>4</v>
      </c>
      <c r="O3433">
        <v>2017</v>
      </c>
      <c r="P3433">
        <v>3</v>
      </c>
      <c r="Q3433">
        <v>27</v>
      </c>
      <c r="R3433">
        <v>8</v>
      </c>
      <c r="S3433">
        <v>7</v>
      </c>
      <c r="T3433">
        <v>7</v>
      </c>
      <c r="U3433">
        <v>4</v>
      </c>
    </row>
    <row r="3434" spans="1:21">
      <c r="A3434">
        <v>2017</v>
      </c>
      <c r="B3434">
        <v>3</v>
      </c>
      <c r="C3434">
        <v>28</v>
      </c>
      <c r="D3434">
        <v>6</v>
      </c>
      <c r="E3434">
        <v>7</v>
      </c>
      <c r="F3434">
        <v>7</v>
      </c>
      <c r="G3434">
        <v>4</v>
      </c>
      <c r="O3434">
        <v>2017</v>
      </c>
      <c r="P3434">
        <v>3</v>
      </c>
      <c r="Q3434">
        <v>28</v>
      </c>
      <c r="R3434">
        <v>8</v>
      </c>
      <c r="S3434">
        <v>7</v>
      </c>
      <c r="T3434">
        <v>7</v>
      </c>
      <c r="U3434">
        <v>4</v>
      </c>
    </row>
    <row r="3435" spans="1:21">
      <c r="A3435">
        <v>2017</v>
      </c>
      <c r="B3435">
        <v>3</v>
      </c>
      <c r="C3435">
        <v>29</v>
      </c>
      <c r="D3435">
        <v>8</v>
      </c>
      <c r="E3435">
        <v>2</v>
      </c>
      <c r="F3435">
        <v>7</v>
      </c>
      <c r="G3435">
        <v>4</v>
      </c>
      <c r="O3435">
        <v>2017</v>
      </c>
      <c r="P3435">
        <v>3</v>
      </c>
      <c r="Q3435">
        <v>29</v>
      </c>
      <c r="R3435">
        <v>6</v>
      </c>
      <c r="S3435">
        <v>2</v>
      </c>
      <c r="T3435">
        <v>7</v>
      </c>
      <c r="U3435">
        <v>4</v>
      </c>
    </row>
    <row r="3436" spans="1:21">
      <c r="A3436">
        <v>2017</v>
      </c>
      <c r="B3436">
        <v>3</v>
      </c>
      <c r="C3436">
        <v>30</v>
      </c>
      <c r="D3436">
        <v>9</v>
      </c>
      <c r="E3436">
        <v>3</v>
      </c>
      <c r="F3436">
        <v>6</v>
      </c>
      <c r="G3436">
        <v>4</v>
      </c>
      <c r="O3436">
        <v>2017</v>
      </c>
      <c r="P3436">
        <v>3</v>
      </c>
      <c r="Q3436">
        <v>30</v>
      </c>
      <c r="R3436">
        <v>3</v>
      </c>
      <c r="S3436">
        <v>3</v>
      </c>
      <c r="T3436">
        <v>6</v>
      </c>
      <c r="U3436">
        <v>4</v>
      </c>
    </row>
    <row r="3437" spans="1:21">
      <c r="A3437">
        <v>2017</v>
      </c>
      <c r="B3437">
        <v>3</v>
      </c>
      <c r="C3437">
        <v>31</v>
      </c>
      <c r="D3437">
        <v>9</v>
      </c>
      <c r="E3437">
        <v>3</v>
      </c>
      <c r="F3437">
        <v>5</v>
      </c>
      <c r="G3437">
        <v>4</v>
      </c>
      <c r="O3437">
        <v>2017</v>
      </c>
      <c r="P3437">
        <v>3</v>
      </c>
      <c r="Q3437">
        <v>31</v>
      </c>
      <c r="R3437">
        <v>9</v>
      </c>
      <c r="S3437">
        <v>3</v>
      </c>
      <c r="T3437">
        <v>5</v>
      </c>
      <c r="U3437">
        <v>4</v>
      </c>
    </row>
    <row r="3438" spans="1:21">
      <c r="A3438">
        <v>2017</v>
      </c>
      <c r="B3438">
        <v>4</v>
      </c>
      <c r="C3438">
        <v>1</v>
      </c>
      <c r="D3438">
        <v>6</v>
      </c>
      <c r="E3438">
        <v>8</v>
      </c>
      <c r="F3438">
        <v>5</v>
      </c>
      <c r="G3438">
        <v>4</v>
      </c>
      <c r="O3438">
        <v>2017</v>
      </c>
      <c r="P3438">
        <v>4</v>
      </c>
      <c r="Q3438">
        <v>1</v>
      </c>
      <c r="R3438">
        <v>7</v>
      </c>
      <c r="S3438">
        <v>8</v>
      </c>
      <c r="T3438">
        <v>5</v>
      </c>
      <c r="U3438">
        <v>4</v>
      </c>
    </row>
    <row r="3439" spans="1:21">
      <c r="A3439">
        <v>2017</v>
      </c>
      <c r="B3439">
        <v>4</v>
      </c>
      <c r="C3439">
        <v>2</v>
      </c>
      <c r="D3439">
        <v>6</v>
      </c>
      <c r="E3439">
        <v>1</v>
      </c>
      <c r="F3439">
        <v>9</v>
      </c>
      <c r="G3439">
        <v>4</v>
      </c>
      <c r="O3439">
        <v>2017</v>
      </c>
      <c r="P3439">
        <v>4</v>
      </c>
      <c r="Q3439">
        <v>2</v>
      </c>
      <c r="R3439">
        <v>9</v>
      </c>
      <c r="S3439">
        <v>1</v>
      </c>
      <c r="T3439">
        <v>9</v>
      </c>
      <c r="U3439">
        <v>4</v>
      </c>
    </row>
    <row r="3440" spans="1:21">
      <c r="A3440">
        <v>2017</v>
      </c>
      <c r="B3440">
        <v>4</v>
      </c>
      <c r="C3440">
        <v>3</v>
      </c>
      <c r="D3440">
        <v>6</v>
      </c>
      <c r="E3440">
        <v>6</v>
      </c>
      <c r="F3440">
        <v>9</v>
      </c>
      <c r="G3440">
        <v>4</v>
      </c>
      <c r="O3440">
        <v>2017</v>
      </c>
      <c r="P3440">
        <v>4</v>
      </c>
      <c r="Q3440">
        <v>3</v>
      </c>
      <c r="R3440">
        <v>1</v>
      </c>
      <c r="S3440">
        <v>6</v>
      </c>
      <c r="T3440">
        <v>9</v>
      </c>
      <c r="U3440">
        <v>4</v>
      </c>
    </row>
    <row r="3441" spans="1:21">
      <c r="A3441">
        <v>2017</v>
      </c>
      <c r="B3441">
        <v>4</v>
      </c>
      <c r="C3441">
        <v>4</v>
      </c>
      <c r="D3441">
        <v>3</v>
      </c>
      <c r="E3441">
        <v>6</v>
      </c>
      <c r="F3441">
        <v>9</v>
      </c>
      <c r="G3441">
        <v>6</v>
      </c>
      <c r="O3441">
        <v>2017</v>
      </c>
      <c r="P3441">
        <v>4</v>
      </c>
      <c r="Q3441">
        <v>4</v>
      </c>
      <c r="R3441">
        <v>6</v>
      </c>
      <c r="S3441">
        <v>6</v>
      </c>
      <c r="T3441">
        <v>9</v>
      </c>
      <c r="U3441">
        <v>6</v>
      </c>
    </row>
    <row r="3442" spans="1:21">
      <c r="A3442">
        <v>2017</v>
      </c>
      <c r="B3442">
        <v>4</v>
      </c>
      <c r="C3442">
        <v>5</v>
      </c>
      <c r="D3442">
        <v>3</v>
      </c>
      <c r="E3442">
        <v>8</v>
      </c>
      <c r="F3442">
        <v>9</v>
      </c>
      <c r="G3442">
        <v>9</v>
      </c>
      <c r="O3442">
        <v>2017</v>
      </c>
      <c r="P3442">
        <v>4</v>
      </c>
      <c r="Q3442">
        <v>5</v>
      </c>
      <c r="R3442">
        <v>8</v>
      </c>
      <c r="S3442">
        <v>8</v>
      </c>
      <c r="T3442">
        <v>9</v>
      </c>
      <c r="U3442">
        <v>9</v>
      </c>
    </row>
    <row r="3443" spans="1:21">
      <c r="A3443">
        <v>2017</v>
      </c>
      <c r="B3443">
        <v>4</v>
      </c>
      <c r="C3443">
        <v>6</v>
      </c>
      <c r="D3443">
        <v>7</v>
      </c>
      <c r="E3443">
        <v>8</v>
      </c>
      <c r="F3443">
        <v>9</v>
      </c>
      <c r="G3443">
        <v>9</v>
      </c>
      <c r="O3443">
        <v>2017</v>
      </c>
      <c r="P3443">
        <v>4</v>
      </c>
      <c r="Q3443">
        <v>6</v>
      </c>
      <c r="R3443">
        <v>9</v>
      </c>
      <c r="S3443">
        <v>8</v>
      </c>
      <c r="T3443">
        <v>9</v>
      </c>
      <c r="U3443">
        <v>9</v>
      </c>
    </row>
    <row r="3444" spans="1:21">
      <c r="A3444">
        <v>2017</v>
      </c>
      <c r="B3444">
        <v>4</v>
      </c>
      <c r="C3444">
        <v>7</v>
      </c>
      <c r="D3444">
        <v>3</v>
      </c>
      <c r="E3444">
        <v>3</v>
      </c>
      <c r="F3444">
        <v>9</v>
      </c>
      <c r="G3444">
        <v>9</v>
      </c>
      <c r="O3444">
        <v>2017</v>
      </c>
      <c r="P3444">
        <v>4</v>
      </c>
      <c r="Q3444">
        <v>7</v>
      </c>
      <c r="R3444">
        <v>9</v>
      </c>
      <c r="S3444">
        <v>3</v>
      </c>
      <c r="T3444">
        <v>9</v>
      </c>
      <c r="U3444">
        <v>9</v>
      </c>
    </row>
    <row r="3445" spans="1:21">
      <c r="A3445">
        <v>2017</v>
      </c>
      <c r="B3445">
        <v>4</v>
      </c>
      <c r="C3445">
        <v>8</v>
      </c>
      <c r="D3445">
        <v>3</v>
      </c>
      <c r="E3445">
        <v>3</v>
      </c>
      <c r="F3445">
        <v>5</v>
      </c>
      <c r="G3445">
        <v>6</v>
      </c>
      <c r="O3445">
        <v>2017</v>
      </c>
      <c r="P3445">
        <v>4</v>
      </c>
      <c r="Q3445">
        <v>8</v>
      </c>
      <c r="R3445">
        <v>6</v>
      </c>
      <c r="S3445">
        <v>3</v>
      </c>
      <c r="T3445">
        <v>5</v>
      </c>
      <c r="U3445">
        <v>6</v>
      </c>
    </row>
    <row r="3446" spans="1:21">
      <c r="A3446">
        <v>2017</v>
      </c>
      <c r="B3446">
        <v>4</v>
      </c>
      <c r="C3446">
        <v>9</v>
      </c>
      <c r="D3446">
        <v>3</v>
      </c>
      <c r="E3446">
        <v>8</v>
      </c>
      <c r="F3446">
        <v>5</v>
      </c>
      <c r="G3446">
        <v>6</v>
      </c>
      <c r="O3446">
        <v>2017</v>
      </c>
      <c r="P3446">
        <v>4</v>
      </c>
      <c r="Q3446">
        <v>9</v>
      </c>
      <c r="R3446">
        <v>6</v>
      </c>
      <c r="S3446">
        <v>8</v>
      </c>
      <c r="T3446">
        <v>5</v>
      </c>
      <c r="U3446">
        <v>6</v>
      </c>
    </row>
    <row r="3447" spans="1:21">
      <c r="A3447">
        <v>2017</v>
      </c>
      <c r="B3447">
        <v>4</v>
      </c>
      <c r="C3447">
        <v>10</v>
      </c>
      <c r="D3447">
        <v>3</v>
      </c>
      <c r="E3447">
        <v>8</v>
      </c>
      <c r="F3447">
        <v>9</v>
      </c>
      <c r="G3447">
        <v>6</v>
      </c>
      <c r="O3447">
        <v>2017</v>
      </c>
      <c r="P3447">
        <v>4</v>
      </c>
      <c r="Q3447">
        <v>10</v>
      </c>
      <c r="R3447">
        <v>6</v>
      </c>
      <c r="S3447">
        <v>8</v>
      </c>
      <c r="T3447">
        <v>9</v>
      </c>
      <c r="U3447">
        <v>6</v>
      </c>
    </row>
    <row r="3448" spans="1:21">
      <c r="A3448">
        <v>2017</v>
      </c>
      <c r="B3448">
        <v>4</v>
      </c>
      <c r="C3448">
        <v>11</v>
      </c>
      <c r="D3448">
        <v>8</v>
      </c>
      <c r="E3448">
        <v>8</v>
      </c>
      <c r="F3448">
        <v>9</v>
      </c>
      <c r="G3448">
        <v>6</v>
      </c>
      <c r="O3448">
        <v>2017</v>
      </c>
      <c r="P3448">
        <v>4</v>
      </c>
      <c r="Q3448">
        <v>11</v>
      </c>
      <c r="R3448">
        <v>3</v>
      </c>
      <c r="S3448">
        <v>8</v>
      </c>
      <c r="T3448">
        <v>9</v>
      </c>
      <c r="U3448">
        <v>6</v>
      </c>
    </row>
    <row r="3449" spans="1:21">
      <c r="A3449">
        <v>2017</v>
      </c>
      <c r="B3449">
        <v>4</v>
      </c>
      <c r="C3449">
        <v>12</v>
      </c>
      <c r="D3449">
        <v>6</v>
      </c>
      <c r="E3449">
        <v>8</v>
      </c>
      <c r="F3449">
        <v>9</v>
      </c>
      <c r="G3449">
        <v>6</v>
      </c>
      <c r="O3449">
        <v>2017</v>
      </c>
      <c r="P3449">
        <v>4</v>
      </c>
      <c r="Q3449">
        <v>12</v>
      </c>
      <c r="R3449">
        <v>3</v>
      </c>
      <c r="S3449">
        <v>8</v>
      </c>
      <c r="T3449">
        <v>9</v>
      </c>
      <c r="U3449">
        <v>6</v>
      </c>
    </row>
    <row r="3450" spans="1:21">
      <c r="A3450">
        <v>2017</v>
      </c>
      <c r="B3450">
        <v>4</v>
      </c>
      <c r="C3450">
        <v>13</v>
      </c>
      <c r="D3450">
        <v>6</v>
      </c>
      <c r="E3450">
        <v>8</v>
      </c>
      <c r="F3450">
        <v>9</v>
      </c>
      <c r="G3450">
        <v>6</v>
      </c>
      <c r="O3450">
        <v>2017</v>
      </c>
      <c r="P3450">
        <v>4</v>
      </c>
      <c r="Q3450">
        <v>13</v>
      </c>
      <c r="R3450">
        <v>7</v>
      </c>
      <c r="S3450">
        <v>8</v>
      </c>
      <c r="T3450">
        <v>9</v>
      </c>
      <c r="U3450">
        <v>6</v>
      </c>
    </row>
    <row r="3451" spans="1:21">
      <c r="A3451">
        <v>2017</v>
      </c>
      <c r="B3451">
        <v>4</v>
      </c>
      <c r="C3451">
        <v>14</v>
      </c>
      <c r="D3451">
        <v>6</v>
      </c>
      <c r="E3451">
        <v>6</v>
      </c>
      <c r="F3451">
        <v>9</v>
      </c>
      <c r="G3451">
        <v>6</v>
      </c>
      <c r="O3451">
        <v>2017</v>
      </c>
      <c r="P3451">
        <v>4</v>
      </c>
      <c r="Q3451">
        <v>14</v>
      </c>
      <c r="R3451">
        <v>3</v>
      </c>
      <c r="S3451">
        <v>6</v>
      </c>
      <c r="T3451">
        <v>9</v>
      </c>
      <c r="U3451">
        <v>6</v>
      </c>
    </row>
    <row r="3452" spans="1:21">
      <c r="A3452">
        <v>2017</v>
      </c>
      <c r="B3452">
        <v>4</v>
      </c>
      <c r="C3452">
        <v>15</v>
      </c>
      <c r="D3452">
        <v>6</v>
      </c>
      <c r="E3452">
        <v>6</v>
      </c>
      <c r="F3452">
        <v>9</v>
      </c>
      <c r="G3452">
        <v>6</v>
      </c>
      <c r="O3452">
        <v>2017</v>
      </c>
      <c r="P3452">
        <v>4</v>
      </c>
      <c r="Q3452">
        <v>15</v>
      </c>
      <c r="R3452">
        <v>3</v>
      </c>
      <c r="S3452">
        <v>6</v>
      </c>
      <c r="T3452">
        <v>9</v>
      </c>
      <c r="U3452">
        <v>6</v>
      </c>
    </row>
    <row r="3453" spans="1:21">
      <c r="A3453">
        <v>2017</v>
      </c>
      <c r="B3453">
        <v>4</v>
      </c>
      <c r="C3453">
        <v>16</v>
      </c>
      <c r="D3453">
        <v>7</v>
      </c>
      <c r="E3453">
        <v>6</v>
      </c>
      <c r="F3453">
        <v>9</v>
      </c>
      <c r="G3453">
        <v>6</v>
      </c>
      <c r="O3453">
        <v>2017</v>
      </c>
      <c r="P3453">
        <v>4</v>
      </c>
      <c r="Q3453">
        <v>16</v>
      </c>
      <c r="R3453">
        <v>3</v>
      </c>
      <c r="S3453">
        <v>6</v>
      </c>
      <c r="T3453">
        <v>9</v>
      </c>
      <c r="U3453">
        <v>6</v>
      </c>
    </row>
    <row r="3454" spans="1:21">
      <c r="A3454">
        <v>2017</v>
      </c>
      <c r="B3454">
        <v>4</v>
      </c>
      <c r="C3454">
        <v>17</v>
      </c>
      <c r="D3454">
        <v>11</v>
      </c>
      <c r="E3454">
        <v>1</v>
      </c>
      <c r="F3454">
        <v>9</v>
      </c>
      <c r="G3454">
        <v>6</v>
      </c>
      <c r="O3454">
        <v>2017</v>
      </c>
      <c r="P3454">
        <v>4</v>
      </c>
      <c r="Q3454">
        <v>17</v>
      </c>
      <c r="R3454">
        <v>3</v>
      </c>
      <c r="S3454">
        <v>1</v>
      </c>
      <c r="T3454">
        <v>9</v>
      </c>
      <c r="U3454">
        <v>6</v>
      </c>
    </row>
    <row r="3455" spans="1:21">
      <c r="A3455">
        <v>2017</v>
      </c>
      <c r="B3455">
        <v>4</v>
      </c>
      <c r="C3455">
        <v>18</v>
      </c>
      <c r="D3455">
        <v>11</v>
      </c>
      <c r="E3455">
        <v>1</v>
      </c>
      <c r="F3455">
        <v>9</v>
      </c>
      <c r="G3455">
        <v>6</v>
      </c>
      <c r="O3455">
        <v>2017</v>
      </c>
      <c r="P3455">
        <v>4</v>
      </c>
      <c r="Q3455">
        <v>18</v>
      </c>
      <c r="R3455">
        <v>8</v>
      </c>
      <c r="S3455">
        <v>1</v>
      </c>
      <c r="T3455">
        <v>9</v>
      </c>
      <c r="U3455">
        <v>6</v>
      </c>
    </row>
    <row r="3456" spans="1:21">
      <c r="A3456">
        <v>2017</v>
      </c>
      <c r="B3456">
        <v>4</v>
      </c>
      <c r="C3456">
        <v>19</v>
      </c>
      <c r="D3456">
        <v>7</v>
      </c>
      <c r="E3456">
        <v>1</v>
      </c>
      <c r="F3456">
        <v>9</v>
      </c>
      <c r="G3456">
        <v>6</v>
      </c>
      <c r="O3456">
        <v>2017</v>
      </c>
      <c r="P3456">
        <v>4</v>
      </c>
      <c r="Q3456">
        <v>19</v>
      </c>
      <c r="R3456">
        <v>6</v>
      </c>
      <c r="S3456">
        <v>1</v>
      </c>
      <c r="T3456">
        <v>9</v>
      </c>
      <c r="U3456">
        <v>6</v>
      </c>
    </row>
    <row r="3457" spans="1:21">
      <c r="A3457">
        <v>2017</v>
      </c>
      <c r="B3457">
        <v>4</v>
      </c>
      <c r="C3457">
        <v>20</v>
      </c>
      <c r="D3457">
        <v>9</v>
      </c>
      <c r="E3457">
        <v>8</v>
      </c>
      <c r="F3457">
        <v>9</v>
      </c>
      <c r="G3457">
        <v>6</v>
      </c>
      <c r="O3457">
        <v>2017</v>
      </c>
      <c r="P3457">
        <v>4</v>
      </c>
      <c r="Q3457">
        <v>20</v>
      </c>
      <c r="R3457">
        <v>6</v>
      </c>
      <c r="S3457">
        <v>8</v>
      </c>
      <c r="T3457">
        <v>9</v>
      </c>
      <c r="U3457">
        <v>6</v>
      </c>
    </row>
    <row r="3458" spans="1:21">
      <c r="A3458">
        <v>2017</v>
      </c>
      <c r="B3458">
        <v>4</v>
      </c>
      <c r="C3458">
        <v>21</v>
      </c>
      <c r="D3458">
        <v>6</v>
      </c>
      <c r="E3458">
        <v>6</v>
      </c>
      <c r="F3458">
        <v>9</v>
      </c>
      <c r="G3458">
        <v>3</v>
      </c>
      <c r="O3458">
        <v>2017</v>
      </c>
      <c r="P3458">
        <v>4</v>
      </c>
      <c r="Q3458">
        <v>21</v>
      </c>
      <c r="R3458">
        <v>6</v>
      </c>
      <c r="S3458">
        <v>6</v>
      </c>
      <c r="T3458">
        <v>9</v>
      </c>
      <c r="U3458">
        <v>3</v>
      </c>
    </row>
    <row r="3459" spans="1:21">
      <c r="A3459">
        <v>2017</v>
      </c>
      <c r="B3459">
        <v>4</v>
      </c>
      <c r="C3459">
        <v>22</v>
      </c>
      <c r="D3459">
        <v>6</v>
      </c>
      <c r="E3459">
        <v>6</v>
      </c>
      <c r="F3459">
        <v>9</v>
      </c>
      <c r="G3459">
        <v>3</v>
      </c>
      <c r="O3459">
        <v>2017</v>
      </c>
      <c r="P3459">
        <v>4</v>
      </c>
      <c r="Q3459">
        <v>22</v>
      </c>
      <c r="R3459">
        <v>6</v>
      </c>
      <c r="S3459">
        <v>6</v>
      </c>
      <c r="T3459">
        <v>9</v>
      </c>
      <c r="U3459">
        <v>3</v>
      </c>
    </row>
    <row r="3460" spans="1:21">
      <c r="A3460">
        <v>2017</v>
      </c>
      <c r="B3460">
        <v>4</v>
      </c>
      <c r="C3460">
        <v>23</v>
      </c>
      <c r="D3460">
        <v>6</v>
      </c>
      <c r="E3460">
        <v>6</v>
      </c>
      <c r="F3460">
        <v>2</v>
      </c>
      <c r="G3460">
        <v>3</v>
      </c>
      <c r="O3460">
        <v>2017</v>
      </c>
      <c r="P3460">
        <v>4</v>
      </c>
      <c r="Q3460">
        <v>23</v>
      </c>
      <c r="R3460">
        <v>7</v>
      </c>
      <c r="S3460">
        <v>6</v>
      </c>
      <c r="T3460">
        <v>2</v>
      </c>
      <c r="U3460">
        <v>3</v>
      </c>
    </row>
    <row r="3461" spans="1:21">
      <c r="A3461">
        <v>2017</v>
      </c>
      <c r="B3461">
        <v>4</v>
      </c>
      <c r="C3461">
        <v>24</v>
      </c>
      <c r="D3461">
        <v>2</v>
      </c>
      <c r="E3461">
        <v>5</v>
      </c>
      <c r="F3461">
        <v>2</v>
      </c>
      <c r="G3461">
        <v>3</v>
      </c>
      <c r="O3461">
        <v>2017</v>
      </c>
      <c r="P3461">
        <v>4</v>
      </c>
      <c r="Q3461">
        <v>24</v>
      </c>
      <c r="R3461">
        <v>11</v>
      </c>
      <c r="S3461">
        <v>5</v>
      </c>
      <c r="T3461">
        <v>2</v>
      </c>
      <c r="U3461">
        <v>3</v>
      </c>
    </row>
    <row r="3462" spans="1:21">
      <c r="A3462">
        <v>2017</v>
      </c>
      <c r="B3462">
        <v>4</v>
      </c>
      <c r="C3462">
        <v>25</v>
      </c>
      <c r="D3462">
        <v>2</v>
      </c>
      <c r="E3462">
        <v>5</v>
      </c>
      <c r="F3462">
        <v>2</v>
      </c>
      <c r="G3462">
        <v>3</v>
      </c>
      <c r="O3462">
        <v>2017</v>
      </c>
      <c r="P3462">
        <v>4</v>
      </c>
      <c r="Q3462">
        <v>25</v>
      </c>
      <c r="R3462">
        <v>11</v>
      </c>
      <c r="S3462">
        <v>5</v>
      </c>
      <c r="T3462">
        <v>2</v>
      </c>
      <c r="U3462">
        <v>3</v>
      </c>
    </row>
    <row r="3463" spans="1:21">
      <c r="A3463">
        <v>2017</v>
      </c>
      <c r="B3463">
        <v>4</v>
      </c>
      <c r="C3463">
        <v>26</v>
      </c>
      <c r="D3463">
        <v>6</v>
      </c>
      <c r="E3463">
        <v>5</v>
      </c>
      <c r="F3463">
        <v>2</v>
      </c>
      <c r="G3463">
        <v>3</v>
      </c>
      <c r="O3463">
        <v>2017</v>
      </c>
      <c r="P3463">
        <v>4</v>
      </c>
      <c r="Q3463">
        <v>26</v>
      </c>
      <c r="R3463">
        <v>7</v>
      </c>
      <c r="S3463">
        <v>5</v>
      </c>
      <c r="T3463">
        <v>2</v>
      </c>
      <c r="U3463">
        <v>3</v>
      </c>
    </row>
    <row r="3464" spans="1:21">
      <c r="A3464">
        <v>2017</v>
      </c>
      <c r="B3464">
        <v>4</v>
      </c>
      <c r="C3464">
        <v>27</v>
      </c>
      <c r="D3464">
        <v>3</v>
      </c>
      <c r="E3464">
        <v>5</v>
      </c>
      <c r="F3464">
        <v>4</v>
      </c>
      <c r="G3464">
        <v>3</v>
      </c>
      <c r="O3464">
        <v>2017</v>
      </c>
      <c r="P3464">
        <v>4</v>
      </c>
      <c r="Q3464">
        <v>27</v>
      </c>
      <c r="R3464">
        <v>9</v>
      </c>
      <c r="S3464">
        <v>5</v>
      </c>
      <c r="T3464">
        <v>4</v>
      </c>
      <c r="U3464">
        <v>3</v>
      </c>
    </row>
    <row r="3465" spans="1:21">
      <c r="A3465">
        <v>2017</v>
      </c>
      <c r="B3465">
        <v>4</v>
      </c>
      <c r="C3465">
        <v>28</v>
      </c>
      <c r="D3465">
        <v>4</v>
      </c>
      <c r="E3465">
        <v>5</v>
      </c>
      <c r="F3465">
        <v>4</v>
      </c>
      <c r="G3465">
        <v>3</v>
      </c>
      <c r="O3465">
        <v>2017</v>
      </c>
      <c r="P3465">
        <v>4</v>
      </c>
      <c r="Q3465">
        <v>28</v>
      </c>
      <c r="R3465">
        <v>6</v>
      </c>
      <c r="S3465">
        <v>5</v>
      </c>
      <c r="T3465">
        <v>4</v>
      </c>
      <c r="U3465">
        <v>3</v>
      </c>
    </row>
    <row r="3466" spans="1:21">
      <c r="A3466">
        <v>2017</v>
      </c>
      <c r="B3466">
        <v>4</v>
      </c>
      <c r="C3466">
        <v>29</v>
      </c>
      <c r="D3466">
        <v>4</v>
      </c>
      <c r="E3466">
        <v>6</v>
      </c>
      <c r="F3466">
        <v>4</v>
      </c>
      <c r="G3466">
        <v>3</v>
      </c>
      <c r="O3466">
        <v>2017</v>
      </c>
      <c r="P3466">
        <v>4</v>
      </c>
      <c r="Q3466">
        <v>29</v>
      </c>
      <c r="R3466">
        <v>6</v>
      </c>
      <c r="S3466">
        <v>6</v>
      </c>
      <c r="T3466">
        <v>4</v>
      </c>
      <c r="U3466">
        <v>3</v>
      </c>
    </row>
    <row r="3467" spans="1:21">
      <c r="A3467">
        <v>2017</v>
      </c>
      <c r="B3467">
        <v>4</v>
      </c>
      <c r="C3467">
        <v>30</v>
      </c>
      <c r="D3467">
        <v>4</v>
      </c>
      <c r="E3467">
        <v>6</v>
      </c>
      <c r="F3467">
        <v>4</v>
      </c>
      <c r="G3467">
        <v>3</v>
      </c>
      <c r="O3467">
        <v>2017</v>
      </c>
      <c r="P3467">
        <v>4</v>
      </c>
      <c r="Q3467">
        <v>30</v>
      </c>
      <c r="R3467">
        <v>6</v>
      </c>
      <c r="S3467">
        <v>6</v>
      </c>
      <c r="T3467">
        <v>4</v>
      </c>
      <c r="U3467">
        <v>3</v>
      </c>
    </row>
    <row r="3468" spans="1:21">
      <c r="A3468">
        <v>2017</v>
      </c>
      <c r="B3468">
        <v>5</v>
      </c>
      <c r="C3468">
        <v>1</v>
      </c>
      <c r="D3468">
        <v>4</v>
      </c>
      <c r="E3468">
        <v>6</v>
      </c>
      <c r="F3468">
        <v>2</v>
      </c>
      <c r="G3468">
        <v>3</v>
      </c>
      <c r="O3468">
        <v>2017</v>
      </c>
      <c r="P3468">
        <v>5</v>
      </c>
      <c r="Q3468">
        <v>1</v>
      </c>
      <c r="R3468">
        <v>2</v>
      </c>
      <c r="S3468">
        <v>6</v>
      </c>
      <c r="T3468">
        <v>2</v>
      </c>
      <c r="U3468">
        <v>3</v>
      </c>
    </row>
    <row r="3469" spans="1:21">
      <c r="A3469">
        <v>2017</v>
      </c>
      <c r="B3469">
        <v>5</v>
      </c>
      <c r="C3469">
        <v>2</v>
      </c>
      <c r="D3469">
        <v>4</v>
      </c>
      <c r="E3469">
        <v>6</v>
      </c>
      <c r="F3469">
        <v>2</v>
      </c>
      <c r="G3469">
        <v>3</v>
      </c>
      <c r="O3469">
        <v>2017</v>
      </c>
      <c r="P3469">
        <v>5</v>
      </c>
      <c r="Q3469">
        <v>2</v>
      </c>
      <c r="R3469">
        <v>2</v>
      </c>
      <c r="S3469">
        <v>6</v>
      </c>
      <c r="T3469">
        <v>2</v>
      </c>
      <c r="U3469">
        <v>3</v>
      </c>
    </row>
    <row r="3470" spans="1:21">
      <c r="A3470">
        <v>2017</v>
      </c>
      <c r="B3470">
        <v>5</v>
      </c>
      <c r="C3470">
        <v>3</v>
      </c>
      <c r="D3470">
        <v>4</v>
      </c>
      <c r="E3470">
        <v>8</v>
      </c>
      <c r="F3470">
        <v>9</v>
      </c>
      <c r="G3470">
        <v>3</v>
      </c>
      <c r="O3470">
        <v>2017</v>
      </c>
      <c r="P3470">
        <v>5</v>
      </c>
      <c r="Q3470">
        <v>3</v>
      </c>
      <c r="R3470">
        <v>6</v>
      </c>
      <c r="S3470">
        <v>8</v>
      </c>
      <c r="T3470">
        <v>9</v>
      </c>
      <c r="U3470">
        <v>3</v>
      </c>
    </row>
    <row r="3471" spans="1:21">
      <c r="A3471">
        <v>2017</v>
      </c>
      <c r="B3471">
        <v>5</v>
      </c>
      <c r="C3471">
        <v>4</v>
      </c>
      <c r="D3471">
        <v>4</v>
      </c>
      <c r="E3471">
        <v>8</v>
      </c>
      <c r="F3471">
        <v>9</v>
      </c>
      <c r="G3471">
        <v>3</v>
      </c>
      <c r="O3471">
        <v>2017</v>
      </c>
      <c r="P3471">
        <v>5</v>
      </c>
      <c r="Q3471">
        <v>4</v>
      </c>
      <c r="R3471">
        <v>3</v>
      </c>
      <c r="S3471">
        <v>8</v>
      </c>
      <c r="T3471">
        <v>9</v>
      </c>
      <c r="U3471">
        <v>3</v>
      </c>
    </row>
    <row r="3472" spans="1:21">
      <c r="A3472">
        <v>2017</v>
      </c>
      <c r="B3472">
        <v>5</v>
      </c>
      <c r="C3472">
        <v>5</v>
      </c>
      <c r="D3472">
        <v>4</v>
      </c>
      <c r="E3472">
        <v>8</v>
      </c>
      <c r="F3472">
        <v>9</v>
      </c>
      <c r="G3472">
        <v>2</v>
      </c>
      <c r="O3472">
        <v>2017</v>
      </c>
      <c r="P3472">
        <v>5</v>
      </c>
      <c r="Q3472">
        <v>5</v>
      </c>
      <c r="R3472">
        <v>4</v>
      </c>
      <c r="S3472">
        <v>8</v>
      </c>
      <c r="T3472">
        <v>9</v>
      </c>
      <c r="U3472">
        <v>2</v>
      </c>
    </row>
    <row r="3473" spans="1:21">
      <c r="A3473">
        <v>2017</v>
      </c>
      <c r="B3473">
        <v>5</v>
      </c>
      <c r="C3473">
        <v>6</v>
      </c>
      <c r="D3473">
        <v>7</v>
      </c>
      <c r="E3473">
        <v>6</v>
      </c>
      <c r="F3473">
        <v>9</v>
      </c>
      <c r="G3473">
        <v>2</v>
      </c>
      <c r="O3473">
        <v>2017</v>
      </c>
      <c r="P3473">
        <v>5</v>
      </c>
      <c r="Q3473">
        <v>6</v>
      </c>
      <c r="R3473">
        <v>4</v>
      </c>
      <c r="S3473">
        <v>6</v>
      </c>
      <c r="T3473">
        <v>9</v>
      </c>
      <c r="U3473">
        <v>2</v>
      </c>
    </row>
    <row r="3474" spans="1:21">
      <c r="A3474">
        <v>2017</v>
      </c>
      <c r="B3474">
        <v>5</v>
      </c>
      <c r="C3474">
        <v>7</v>
      </c>
      <c r="D3474">
        <v>7</v>
      </c>
      <c r="E3474">
        <v>6</v>
      </c>
      <c r="F3474">
        <v>9</v>
      </c>
      <c r="G3474">
        <v>2</v>
      </c>
      <c r="O3474">
        <v>2017</v>
      </c>
      <c r="P3474">
        <v>5</v>
      </c>
      <c r="Q3474">
        <v>7</v>
      </c>
      <c r="R3474">
        <v>4</v>
      </c>
      <c r="S3474">
        <v>6</v>
      </c>
      <c r="T3474">
        <v>9</v>
      </c>
      <c r="U3474">
        <v>2</v>
      </c>
    </row>
    <row r="3475" spans="1:21">
      <c r="A3475">
        <v>2017</v>
      </c>
      <c r="B3475">
        <v>5</v>
      </c>
      <c r="C3475">
        <v>8</v>
      </c>
      <c r="D3475">
        <v>4</v>
      </c>
      <c r="E3475">
        <v>6</v>
      </c>
      <c r="F3475">
        <v>9</v>
      </c>
      <c r="G3475">
        <v>3</v>
      </c>
      <c r="O3475">
        <v>2017</v>
      </c>
      <c r="P3475">
        <v>5</v>
      </c>
      <c r="Q3475">
        <v>8</v>
      </c>
      <c r="R3475">
        <v>4</v>
      </c>
      <c r="S3475">
        <v>6</v>
      </c>
      <c r="T3475">
        <v>9</v>
      </c>
      <c r="U3475">
        <v>3</v>
      </c>
    </row>
    <row r="3476" spans="1:21">
      <c r="A3476">
        <v>2017</v>
      </c>
      <c r="B3476">
        <v>5</v>
      </c>
      <c r="C3476">
        <v>9</v>
      </c>
      <c r="D3476">
        <v>4</v>
      </c>
      <c r="E3476">
        <v>6</v>
      </c>
      <c r="F3476">
        <v>9</v>
      </c>
      <c r="G3476">
        <v>2</v>
      </c>
      <c r="O3476">
        <v>2017</v>
      </c>
      <c r="P3476">
        <v>5</v>
      </c>
      <c r="Q3476">
        <v>9</v>
      </c>
      <c r="R3476">
        <v>4</v>
      </c>
      <c r="S3476">
        <v>6</v>
      </c>
      <c r="T3476">
        <v>9</v>
      </c>
      <c r="U3476">
        <v>2</v>
      </c>
    </row>
    <row r="3477" spans="1:21">
      <c r="A3477">
        <v>2017</v>
      </c>
      <c r="B3477">
        <v>5</v>
      </c>
      <c r="C3477">
        <v>10</v>
      </c>
      <c r="D3477">
        <v>2</v>
      </c>
      <c r="E3477">
        <v>5</v>
      </c>
      <c r="F3477">
        <v>4</v>
      </c>
      <c r="G3477">
        <v>2</v>
      </c>
      <c r="O3477">
        <v>2017</v>
      </c>
      <c r="P3477">
        <v>5</v>
      </c>
      <c r="Q3477">
        <v>10</v>
      </c>
      <c r="R3477">
        <v>4</v>
      </c>
      <c r="S3477">
        <v>5</v>
      </c>
      <c r="T3477">
        <v>4</v>
      </c>
      <c r="U3477">
        <v>2</v>
      </c>
    </row>
    <row r="3478" spans="1:21">
      <c r="A3478">
        <v>2017</v>
      </c>
      <c r="B3478">
        <v>5</v>
      </c>
      <c r="C3478">
        <v>11</v>
      </c>
      <c r="D3478">
        <v>7</v>
      </c>
      <c r="E3478">
        <v>5</v>
      </c>
      <c r="F3478">
        <v>4</v>
      </c>
      <c r="G3478">
        <v>2</v>
      </c>
      <c r="O3478">
        <v>2017</v>
      </c>
      <c r="P3478">
        <v>5</v>
      </c>
      <c r="Q3478">
        <v>11</v>
      </c>
      <c r="R3478">
        <v>4</v>
      </c>
      <c r="S3478">
        <v>5</v>
      </c>
      <c r="T3478">
        <v>4</v>
      </c>
      <c r="U3478">
        <v>2</v>
      </c>
    </row>
    <row r="3479" spans="1:21">
      <c r="A3479">
        <v>2017</v>
      </c>
      <c r="B3479">
        <v>5</v>
      </c>
      <c r="C3479">
        <v>12</v>
      </c>
      <c r="D3479">
        <v>1</v>
      </c>
      <c r="E3479">
        <v>5</v>
      </c>
      <c r="F3479">
        <v>4</v>
      </c>
      <c r="G3479">
        <v>2</v>
      </c>
      <c r="O3479">
        <v>2017</v>
      </c>
      <c r="P3479">
        <v>5</v>
      </c>
      <c r="Q3479">
        <v>12</v>
      </c>
      <c r="R3479">
        <v>4</v>
      </c>
      <c r="S3479">
        <v>5</v>
      </c>
      <c r="T3479">
        <v>4</v>
      </c>
      <c r="U3479">
        <v>2</v>
      </c>
    </row>
    <row r="3480" spans="1:21">
      <c r="A3480">
        <v>2017</v>
      </c>
      <c r="B3480">
        <v>5</v>
      </c>
      <c r="C3480">
        <v>13</v>
      </c>
      <c r="D3480">
        <v>2</v>
      </c>
      <c r="E3480">
        <v>5</v>
      </c>
      <c r="F3480">
        <v>4</v>
      </c>
      <c r="G3480">
        <v>2</v>
      </c>
      <c r="O3480">
        <v>2017</v>
      </c>
      <c r="P3480">
        <v>5</v>
      </c>
      <c r="Q3480">
        <v>13</v>
      </c>
      <c r="R3480">
        <v>7</v>
      </c>
      <c r="S3480">
        <v>5</v>
      </c>
      <c r="T3480">
        <v>4</v>
      </c>
      <c r="U3480">
        <v>2</v>
      </c>
    </row>
    <row r="3481" spans="1:21">
      <c r="A3481">
        <v>2017</v>
      </c>
      <c r="B3481">
        <v>5</v>
      </c>
      <c r="C3481">
        <v>14</v>
      </c>
      <c r="D3481">
        <v>2</v>
      </c>
      <c r="E3481">
        <v>5</v>
      </c>
      <c r="F3481">
        <v>4</v>
      </c>
      <c r="G3481">
        <v>2</v>
      </c>
      <c r="O3481">
        <v>2017</v>
      </c>
      <c r="P3481">
        <v>5</v>
      </c>
      <c r="Q3481">
        <v>14</v>
      </c>
      <c r="R3481">
        <v>7</v>
      </c>
      <c r="S3481">
        <v>5</v>
      </c>
      <c r="T3481">
        <v>4</v>
      </c>
      <c r="U3481">
        <v>2</v>
      </c>
    </row>
    <row r="3482" spans="1:21">
      <c r="A3482">
        <v>2017</v>
      </c>
      <c r="B3482">
        <v>5</v>
      </c>
      <c r="C3482">
        <v>15</v>
      </c>
      <c r="D3482">
        <v>5</v>
      </c>
      <c r="E3482">
        <v>5</v>
      </c>
      <c r="F3482">
        <v>4</v>
      </c>
      <c r="G3482">
        <v>2</v>
      </c>
      <c r="O3482">
        <v>2017</v>
      </c>
      <c r="P3482">
        <v>5</v>
      </c>
      <c r="Q3482">
        <v>15</v>
      </c>
      <c r="R3482">
        <v>4</v>
      </c>
      <c r="S3482">
        <v>5</v>
      </c>
      <c r="T3482">
        <v>4</v>
      </c>
      <c r="U3482">
        <v>2</v>
      </c>
    </row>
    <row r="3483" spans="1:21">
      <c r="A3483">
        <v>2017</v>
      </c>
      <c r="B3483">
        <v>5</v>
      </c>
      <c r="C3483">
        <v>16</v>
      </c>
      <c r="D3483">
        <v>1</v>
      </c>
      <c r="E3483">
        <v>5</v>
      </c>
      <c r="F3483">
        <v>8</v>
      </c>
      <c r="G3483">
        <v>2</v>
      </c>
      <c r="O3483">
        <v>2017</v>
      </c>
      <c r="P3483">
        <v>5</v>
      </c>
      <c r="Q3483">
        <v>16</v>
      </c>
      <c r="R3483">
        <v>4</v>
      </c>
      <c r="S3483">
        <v>5</v>
      </c>
      <c r="T3483">
        <v>8</v>
      </c>
      <c r="U3483">
        <v>2</v>
      </c>
    </row>
    <row r="3484" spans="1:21">
      <c r="A3484">
        <v>2017</v>
      </c>
      <c r="B3484">
        <v>5</v>
      </c>
      <c r="C3484">
        <v>17</v>
      </c>
      <c r="D3484">
        <v>5</v>
      </c>
      <c r="E3484">
        <v>9</v>
      </c>
      <c r="F3484">
        <v>8</v>
      </c>
      <c r="G3484">
        <v>2</v>
      </c>
      <c r="O3484">
        <v>2017</v>
      </c>
      <c r="P3484">
        <v>5</v>
      </c>
      <c r="Q3484">
        <v>17</v>
      </c>
      <c r="R3484">
        <v>2</v>
      </c>
      <c r="S3484">
        <v>9</v>
      </c>
      <c r="T3484">
        <v>8</v>
      </c>
      <c r="U3484">
        <v>2</v>
      </c>
    </row>
    <row r="3485" spans="1:21">
      <c r="A3485">
        <v>2017</v>
      </c>
      <c r="B3485">
        <v>5</v>
      </c>
      <c r="C3485">
        <v>18</v>
      </c>
      <c r="D3485">
        <v>2</v>
      </c>
      <c r="E3485">
        <v>9</v>
      </c>
      <c r="F3485">
        <v>4</v>
      </c>
      <c r="G3485">
        <v>1</v>
      </c>
      <c r="O3485">
        <v>2017</v>
      </c>
      <c r="P3485">
        <v>5</v>
      </c>
      <c r="Q3485">
        <v>18</v>
      </c>
      <c r="R3485">
        <v>7</v>
      </c>
      <c r="S3485">
        <v>9</v>
      </c>
      <c r="T3485">
        <v>4</v>
      </c>
      <c r="U3485">
        <v>1</v>
      </c>
    </row>
    <row r="3486" spans="1:21">
      <c r="A3486">
        <v>2017</v>
      </c>
      <c r="B3486">
        <v>5</v>
      </c>
      <c r="C3486">
        <v>19</v>
      </c>
      <c r="D3486">
        <v>5</v>
      </c>
      <c r="E3486">
        <v>9</v>
      </c>
      <c r="F3486">
        <v>8</v>
      </c>
      <c r="G3486">
        <v>1</v>
      </c>
      <c r="O3486">
        <v>2017</v>
      </c>
      <c r="P3486">
        <v>5</v>
      </c>
      <c r="Q3486">
        <v>19</v>
      </c>
      <c r="R3486">
        <v>1</v>
      </c>
      <c r="S3486">
        <v>9</v>
      </c>
      <c r="T3486">
        <v>8</v>
      </c>
      <c r="U3486">
        <v>1</v>
      </c>
    </row>
    <row r="3487" spans="1:21">
      <c r="A3487">
        <v>2017</v>
      </c>
      <c r="B3487">
        <v>5</v>
      </c>
      <c r="C3487">
        <v>20</v>
      </c>
      <c r="D3487">
        <v>10</v>
      </c>
      <c r="E3487">
        <v>9</v>
      </c>
      <c r="F3487">
        <v>8</v>
      </c>
      <c r="G3487">
        <v>1</v>
      </c>
      <c r="O3487">
        <v>2017</v>
      </c>
      <c r="P3487">
        <v>5</v>
      </c>
      <c r="Q3487">
        <v>20</v>
      </c>
      <c r="R3487">
        <v>2</v>
      </c>
      <c r="S3487">
        <v>9</v>
      </c>
      <c r="T3487">
        <v>8</v>
      </c>
      <c r="U3487">
        <v>1</v>
      </c>
    </row>
    <row r="3488" spans="1:21">
      <c r="A3488">
        <v>2017</v>
      </c>
      <c r="B3488">
        <v>5</v>
      </c>
      <c r="C3488">
        <v>21</v>
      </c>
      <c r="D3488">
        <v>2</v>
      </c>
      <c r="E3488">
        <v>9</v>
      </c>
      <c r="F3488">
        <v>8</v>
      </c>
      <c r="G3488">
        <v>1</v>
      </c>
      <c r="O3488">
        <v>2017</v>
      </c>
      <c r="P3488">
        <v>5</v>
      </c>
      <c r="Q3488">
        <v>21</v>
      </c>
      <c r="R3488">
        <v>2</v>
      </c>
      <c r="S3488">
        <v>9</v>
      </c>
      <c r="T3488">
        <v>8</v>
      </c>
      <c r="U3488">
        <v>1</v>
      </c>
    </row>
    <row r="3489" spans="1:21">
      <c r="A3489">
        <v>2017</v>
      </c>
      <c r="B3489">
        <v>5</v>
      </c>
      <c r="C3489">
        <v>22</v>
      </c>
      <c r="D3489">
        <v>2</v>
      </c>
      <c r="E3489">
        <v>9</v>
      </c>
      <c r="F3489">
        <v>8</v>
      </c>
      <c r="G3489">
        <v>1</v>
      </c>
      <c r="O3489">
        <v>2017</v>
      </c>
      <c r="P3489">
        <v>5</v>
      </c>
      <c r="Q3489">
        <v>22</v>
      </c>
      <c r="R3489">
        <v>5</v>
      </c>
      <c r="S3489">
        <v>9</v>
      </c>
      <c r="T3489">
        <v>8</v>
      </c>
      <c r="U3489">
        <v>1</v>
      </c>
    </row>
    <row r="3490" spans="1:21">
      <c r="A3490">
        <v>2017</v>
      </c>
      <c r="B3490">
        <v>5</v>
      </c>
      <c r="C3490">
        <v>23</v>
      </c>
      <c r="D3490">
        <v>2</v>
      </c>
      <c r="E3490">
        <v>9</v>
      </c>
      <c r="F3490">
        <v>8</v>
      </c>
      <c r="G3490">
        <v>1</v>
      </c>
      <c r="O3490">
        <v>2017</v>
      </c>
      <c r="P3490">
        <v>5</v>
      </c>
      <c r="Q3490">
        <v>23</v>
      </c>
      <c r="R3490">
        <v>1</v>
      </c>
      <c r="S3490">
        <v>9</v>
      </c>
      <c r="T3490">
        <v>8</v>
      </c>
      <c r="U3490">
        <v>1</v>
      </c>
    </row>
    <row r="3491" spans="1:21">
      <c r="A3491">
        <v>2017</v>
      </c>
      <c r="B3491">
        <v>5</v>
      </c>
      <c r="C3491">
        <v>24</v>
      </c>
      <c r="D3491">
        <v>2</v>
      </c>
      <c r="E3491">
        <v>9</v>
      </c>
      <c r="F3491">
        <v>8</v>
      </c>
      <c r="G3491">
        <v>1</v>
      </c>
      <c r="O3491">
        <v>2017</v>
      </c>
      <c r="P3491">
        <v>5</v>
      </c>
      <c r="Q3491">
        <v>24</v>
      </c>
      <c r="R3491">
        <v>5</v>
      </c>
      <c r="S3491">
        <v>9</v>
      </c>
      <c r="T3491">
        <v>8</v>
      </c>
      <c r="U3491">
        <v>1</v>
      </c>
    </row>
    <row r="3492" spans="1:21">
      <c r="A3492">
        <v>2017</v>
      </c>
      <c r="B3492">
        <v>5</v>
      </c>
      <c r="C3492">
        <v>25</v>
      </c>
      <c r="D3492">
        <v>6</v>
      </c>
      <c r="E3492">
        <v>9</v>
      </c>
      <c r="F3492">
        <v>8</v>
      </c>
      <c r="G3492">
        <v>1</v>
      </c>
      <c r="O3492">
        <v>2017</v>
      </c>
      <c r="P3492">
        <v>5</v>
      </c>
      <c r="Q3492">
        <v>25</v>
      </c>
      <c r="R3492">
        <v>2</v>
      </c>
      <c r="S3492">
        <v>9</v>
      </c>
      <c r="T3492">
        <v>8</v>
      </c>
      <c r="U3492">
        <v>1</v>
      </c>
    </row>
    <row r="3493" spans="1:21">
      <c r="A3493">
        <v>2017</v>
      </c>
      <c r="B3493">
        <v>5</v>
      </c>
      <c r="C3493">
        <v>26</v>
      </c>
      <c r="D3493">
        <v>2</v>
      </c>
      <c r="E3493">
        <v>5</v>
      </c>
      <c r="F3493">
        <v>8</v>
      </c>
      <c r="G3493">
        <v>5</v>
      </c>
      <c r="O3493">
        <v>2017</v>
      </c>
      <c r="P3493">
        <v>5</v>
      </c>
      <c r="Q3493">
        <v>26</v>
      </c>
      <c r="R3493">
        <v>5</v>
      </c>
      <c r="S3493">
        <v>5</v>
      </c>
      <c r="T3493">
        <v>8</v>
      </c>
      <c r="U3493">
        <v>5</v>
      </c>
    </row>
    <row r="3494" spans="1:21">
      <c r="A3494">
        <v>2017</v>
      </c>
      <c r="B3494">
        <v>5</v>
      </c>
      <c r="C3494">
        <v>27</v>
      </c>
      <c r="D3494">
        <v>2</v>
      </c>
      <c r="E3494">
        <v>5</v>
      </c>
      <c r="F3494">
        <v>4</v>
      </c>
      <c r="G3494">
        <v>5</v>
      </c>
      <c r="O3494">
        <v>2017</v>
      </c>
      <c r="P3494">
        <v>5</v>
      </c>
      <c r="Q3494">
        <v>27</v>
      </c>
      <c r="R3494">
        <v>10</v>
      </c>
      <c r="S3494">
        <v>5</v>
      </c>
      <c r="T3494">
        <v>4</v>
      </c>
      <c r="U3494">
        <v>5</v>
      </c>
    </row>
    <row r="3495" spans="1:21">
      <c r="A3495">
        <v>2017</v>
      </c>
      <c r="B3495">
        <v>5</v>
      </c>
      <c r="C3495">
        <v>28</v>
      </c>
      <c r="D3495">
        <v>2</v>
      </c>
      <c r="E3495">
        <v>9</v>
      </c>
      <c r="F3495">
        <v>4</v>
      </c>
      <c r="G3495">
        <v>5</v>
      </c>
      <c r="O3495">
        <v>2017</v>
      </c>
      <c r="P3495">
        <v>5</v>
      </c>
      <c r="Q3495">
        <v>28</v>
      </c>
      <c r="R3495">
        <v>2</v>
      </c>
      <c r="S3495">
        <v>9</v>
      </c>
      <c r="T3495">
        <v>4</v>
      </c>
      <c r="U3495">
        <v>5</v>
      </c>
    </row>
    <row r="3496" spans="1:21">
      <c r="A3496">
        <v>2017</v>
      </c>
      <c r="B3496">
        <v>5</v>
      </c>
      <c r="C3496">
        <v>29</v>
      </c>
      <c r="D3496">
        <v>5</v>
      </c>
      <c r="E3496">
        <v>9</v>
      </c>
      <c r="F3496">
        <v>8</v>
      </c>
      <c r="G3496">
        <v>5</v>
      </c>
      <c r="O3496">
        <v>2017</v>
      </c>
      <c r="P3496">
        <v>5</v>
      </c>
      <c r="Q3496">
        <v>29</v>
      </c>
      <c r="R3496">
        <v>2</v>
      </c>
      <c r="S3496">
        <v>9</v>
      </c>
      <c r="T3496">
        <v>8</v>
      </c>
      <c r="U3496">
        <v>5</v>
      </c>
    </row>
    <row r="3497" spans="1:21">
      <c r="A3497">
        <v>2017</v>
      </c>
      <c r="B3497">
        <v>5</v>
      </c>
      <c r="C3497">
        <v>30</v>
      </c>
      <c r="D3497">
        <v>2</v>
      </c>
      <c r="E3497">
        <v>9</v>
      </c>
      <c r="F3497">
        <v>8</v>
      </c>
      <c r="G3497">
        <v>5</v>
      </c>
      <c r="O3497">
        <v>2017</v>
      </c>
      <c r="P3497">
        <v>5</v>
      </c>
      <c r="Q3497">
        <v>30</v>
      </c>
      <c r="R3497">
        <v>2</v>
      </c>
      <c r="S3497">
        <v>9</v>
      </c>
      <c r="T3497">
        <v>8</v>
      </c>
      <c r="U3497">
        <v>5</v>
      </c>
    </row>
    <row r="3498" spans="1:21">
      <c r="A3498">
        <v>2017</v>
      </c>
      <c r="B3498">
        <v>5</v>
      </c>
      <c r="C3498">
        <v>31</v>
      </c>
      <c r="D3498">
        <v>2</v>
      </c>
      <c r="E3498">
        <v>9</v>
      </c>
      <c r="F3498">
        <v>8</v>
      </c>
      <c r="G3498">
        <v>5</v>
      </c>
      <c r="O3498">
        <v>2017</v>
      </c>
      <c r="P3498">
        <v>5</v>
      </c>
      <c r="Q3498">
        <v>31</v>
      </c>
      <c r="R3498">
        <v>2</v>
      </c>
      <c r="S3498">
        <v>9</v>
      </c>
      <c r="T3498">
        <v>8</v>
      </c>
      <c r="U3498">
        <v>5</v>
      </c>
    </row>
    <row r="3499" spans="1:21">
      <c r="A3499">
        <v>2018</v>
      </c>
      <c r="B3499">
        <v>3</v>
      </c>
      <c r="C3499">
        <v>1</v>
      </c>
      <c r="D3499">
        <v>11</v>
      </c>
      <c r="E3499">
        <v>7</v>
      </c>
      <c r="F3499">
        <v>6</v>
      </c>
      <c r="G3499">
        <v>7</v>
      </c>
      <c r="O3499">
        <v>2018</v>
      </c>
      <c r="P3499">
        <v>3</v>
      </c>
      <c r="Q3499">
        <v>1</v>
      </c>
      <c r="S3499">
        <v>7</v>
      </c>
      <c r="T3499">
        <v>6</v>
      </c>
      <c r="U3499">
        <v>7</v>
      </c>
    </row>
    <row r="3500" spans="1:21">
      <c r="A3500">
        <v>2018</v>
      </c>
      <c r="B3500">
        <v>3</v>
      </c>
      <c r="C3500">
        <v>2</v>
      </c>
      <c r="D3500">
        <v>11</v>
      </c>
      <c r="E3500">
        <v>7</v>
      </c>
      <c r="F3500">
        <v>3</v>
      </c>
      <c r="G3500">
        <v>7</v>
      </c>
      <c r="O3500">
        <v>2018</v>
      </c>
      <c r="P3500">
        <v>3</v>
      </c>
      <c r="Q3500">
        <v>2</v>
      </c>
      <c r="S3500">
        <v>7</v>
      </c>
      <c r="T3500">
        <v>3</v>
      </c>
      <c r="U3500">
        <v>7</v>
      </c>
    </row>
    <row r="3501" spans="1:21">
      <c r="A3501">
        <v>2018</v>
      </c>
      <c r="B3501">
        <v>3</v>
      </c>
      <c r="C3501">
        <v>3</v>
      </c>
      <c r="D3501">
        <v>3</v>
      </c>
      <c r="E3501">
        <v>4</v>
      </c>
      <c r="F3501">
        <v>6</v>
      </c>
      <c r="G3501">
        <v>7</v>
      </c>
      <c r="O3501">
        <v>2018</v>
      </c>
      <c r="P3501">
        <v>3</v>
      </c>
      <c r="Q3501">
        <v>3</v>
      </c>
      <c r="S3501">
        <v>4</v>
      </c>
      <c r="T3501">
        <v>6</v>
      </c>
      <c r="U3501">
        <v>7</v>
      </c>
    </row>
    <row r="3502" spans="1:21">
      <c r="A3502">
        <v>2018</v>
      </c>
      <c r="B3502">
        <v>3</v>
      </c>
      <c r="C3502">
        <v>4</v>
      </c>
      <c r="D3502">
        <v>3</v>
      </c>
      <c r="E3502">
        <v>4</v>
      </c>
      <c r="F3502">
        <v>6</v>
      </c>
      <c r="G3502">
        <v>7</v>
      </c>
      <c r="O3502">
        <v>2018</v>
      </c>
      <c r="P3502">
        <v>3</v>
      </c>
      <c r="Q3502">
        <v>4</v>
      </c>
      <c r="S3502">
        <v>4</v>
      </c>
      <c r="T3502">
        <v>6</v>
      </c>
      <c r="U3502">
        <v>7</v>
      </c>
    </row>
    <row r="3503" spans="1:21">
      <c r="A3503">
        <v>2018</v>
      </c>
      <c r="B3503">
        <v>3</v>
      </c>
      <c r="C3503">
        <v>5</v>
      </c>
      <c r="D3503">
        <v>9</v>
      </c>
      <c r="E3503">
        <v>4</v>
      </c>
      <c r="F3503">
        <v>6</v>
      </c>
      <c r="G3503">
        <v>7</v>
      </c>
      <c r="O3503">
        <v>2018</v>
      </c>
      <c r="P3503">
        <v>3</v>
      </c>
      <c r="Q3503">
        <v>5</v>
      </c>
      <c r="S3503">
        <v>4</v>
      </c>
      <c r="T3503">
        <v>6</v>
      </c>
      <c r="U3503">
        <v>7</v>
      </c>
    </row>
    <row r="3504" spans="1:21">
      <c r="A3504">
        <v>2018</v>
      </c>
      <c r="B3504">
        <v>3</v>
      </c>
      <c r="C3504">
        <v>6</v>
      </c>
      <c r="D3504">
        <v>9</v>
      </c>
      <c r="E3504">
        <v>4</v>
      </c>
      <c r="F3504">
        <v>6</v>
      </c>
      <c r="G3504">
        <v>8</v>
      </c>
      <c r="O3504">
        <v>2018</v>
      </c>
      <c r="P3504">
        <v>3</v>
      </c>
      <c r="Q3504">
        <v>6</v>
      </c>
      <c r="S3504">
        <v>4</v>
      </c>
      <c r="T3504">
        <v>6</v>
      </c>
      <c r="U3504">
        <v>8</v>
      </c>
    </row>
    <row r="3505" spans="1:21">
      <c r="A3505">
        <v>2018</v>
      </c>
      <c r="B3505">
        <v>3</v>
      </c>
      <c r="C3505">
        <v>7</v>
      </c>
      <c r="D3505">
        <v>9</v>
      </c>
      <c r="E3505">
        <v>4</v>
      </c>
      <c r="F3505">
        <v>6</v>
      </c>
      <c r="G3505">
        <v>8</v>
      </c>
      <c r="O3505">
        <v>2018</v>
      </c>
      <c r="P3505">
        <v>3</v>
      </c>
      <c r="Q3505">
        <v>7</v>
      </c>
      <c r="S3505">
        <v>4</v>
      </c>
      <c r="T3505">
        <v>6</v>
      </c>
      <c r="U3505">
        <v>8</v>
      </c>
    </row>
    <row r="3506" spans="1:21">
      <c r="A3506">
        <v>2018</v>
      </c>
      <c r="B3506">
        <v>3</v>
      </c>
      <c r="C3506">
        <v>8</v>
      </c>
      <c r="D3506">
        <v>6</v>
      </c>
      <c r="E3506">
        <v>4</v>
      </c>
      <c r="F3506">
        <v>6</v>
      </c>
      <c r="G3506">
        <v>8</v>
      </c>
      <c r="O3506">
        <v>2018</v>
      </c>
      <c r="P3506">
        <v>3</v>
      </c>
      <c r="Q3506">
        <v>8</v>
      </c>
      <c r="R3506">
        <v>11</v>
      </c>
      <c r="S3506">
        <v>4</v>
      </c>
      <c r="T3506">
        <v>6</v>
      </c>
      <c r="U3506">
        <v>8</v>
      </c>
    </row>
    <row r="3507" spans="1:21">
      <c r="A3507">
        <v>2018</v>
      </c>
      <c r="B3507">
        <v>3</v>
      </c>
      <c r="C3507">
        <v>9</v>
      </c>
      <c r="D3507">
        <v>9</v>
      </c>
      <c r="E3507">
        <v>4</v>
      </c>
      <c r="F3507">
        <v>6</v>
      </c>
      <c r="G3507">
        <v>8</v>
      </c>
      <c r="O3507">
        <v>2018</v>
      </c>
      <c r="P3507">
        <v>3</v>
      </c>
      <c r="Q3507">
        <v>9</v>
      </c>
      <c r="R3507">
        <v>11</v>
      </c>
      <c r="S3507">
        <v>4</v>
      </c>
      <c r="T3507">
        <v>6</v>
      </c>
      <c r="U3507">
        <v>8</v>
      </c>
    </row>
    <row r="3508" spans="1:21">
      <c r="A3508">
        <v>2018</v>
      </c>
      <c r="B3508">
        <v>3</v>
      </c>
      <c r="C3508">
        <v>10</v>
      </c>
      <c r="D3508">
        <v>9</v>
      </c>
      <c r="E3508">
        <v>4</v>
      </c>
      <c r="F3508">
        <v>6</v>
      </c>
      <c r="G3508">
        <v>8</v>
      </c>
      <c r="O3508">
        <v>2018</v>
      </c>
      <c r="P3508">
        <v>3</v>
      </c>
      <c r="Q3508">
        <v>10</v>
      </c>
      <c r="R3508">
        <v>3</v>
      </c>
      <c r="S3508">
        <v>4</v>
      </c>
      <c r="T3508">
        <v>6</v>
      </c>
      <c r="U3508">
        <v>8</v>
      </c>
    </row>
    <row r="3509" spans="1:21">
      <c r="A3509">
        <v>2018</v>
      </c>
      <c r="B3509">
        <v>3</v>
      </c>
      <c r="C3509">
        <v>11</v>
      </c>
      <c r="D3509">
        <v>9</v>
      </c>
      <c r="E3509">
        <v>7</v>
      </c>
      <c r="F3509">
        <v>6</v>
      </c>
      <c r="G3509">
        <v>8</v>
      </c>
      <c r="O3509">
        <v>2018</v>
      </c>
      <c r="P3509">
        <v>3</v>
      </c>
      <c r="Q3509">
        <v>11</v>
      </c>
      <c r="R3509">
        <v>3</v>
      </c>
      <c r="S3509">
        <v>7</v>
      </c>
      <c r="T3509">
        <v>6</v>
      </c>
      <c r="U3509">
        <v>8</v>
      </c>
    </row>
    <row r="3510" spans="1:21">
      <c r="A3510">
        <v>2018</v>
      </c>
      <c r="B3510">
        <v>3</v>
      </c>
      <c r="C3510">
        <v>12</v>
      </c>
      <c r="D3510">
        <v>11</v>
      </c>
      <c r="E3510">
        <v>7</v>
      </c>
      <c r="F3510">
        <v>5</v>
      </c>
      <c r="G3510">
        <v>8</v>
      </c>
      <c r="O3510">
        <v>2018</v>
      </c>
      <c r="P3510">
        <v>3</v>
      </c>
      <c r="Q3510">
        <v>12</v>
      </c>
      <c r="R3510">
        <v>9</v>
      </c>
      <c r="S3510">
        <v>7</v>
      </c>
      <c r="T3510">
        <v>5</v>
      </c>
      <c r="U3510">
        <v>8</v>
      </c>
    </row>
    <row r="3511" spans="1:21">
      <c r="A3511">
        <v>2018</v>
      </c>
      <c r="B3511">
        <v>3</v>
      </c>
      <c r="C3511">
        <v>13</v>
      </c>
      <c r="D3511">
        <v>9</v>
      </c>
      <c r="E3511">
        <v>1</v>
      </c>
      <c r="F3511">
        <v>3</v>
      </c>
      <c r="G3511">
        <v>8</v>
      </c>
      <c r="O3511">
        <v>2018</v>
      </c>
      <c r="P3511">
        <v>3</v>
      </c>
      <c r="Q3511">
        <v>13</v>
      </c>
      <c r="R3511">
        <v>9</v>
      </c>
      <c r="S3511">
        <v>1</v>
      </c>
      <c r="T3511">
        <v>3</v>
      </c>
      <c r="U3511">
        <v>8</v>
      </c>
    </row>
    <row r="3512" spans="1:21">
      <c r="A3512">
        <v>2018</v>
      </c>
      <c r="B3512">
        <v>3</v>
      </c>
      <c r="C3512">
        <v>14</v>
      </c>
      <c r="D3512">
        <v>11</v>
      </c>
      <c r="E3512">
        <v>3</v>
      </c>
      <c r="F3512">
        <v>3</v>
      </c>
      <c r="G3512">
        <v>7</v>
      </c>
      <c r="O3512">
        <v>2018</v>
      </c>
      <c r="P3512">
        <v>3</v>
      </c>
      <c r="Q3512">
        <v>14</v>
      </c>
      <c r="R3512">
        <v>9</v>
      </c>
      <c r="S3512">
        <v>3</v>
      </c>
      <c r="T3512">
        <v>3</v>
      </c>
      <c r="U3512">
        <v>7</v>
      </c>
    </row>
    <row r="3513" spans="1:21">
      <c r="A3513">
        <v>2018</v>
      </c>
      <c r="B3513">
        <v>3</v>
      </c>
      <c r="C3513">
        <v>15</v>
      </c>
      <c r="D3513">
        <v>11</v>
      </c>
      <c r="E3513">
        <v>2</v>
      </c>
      <c r="F3513">
        <v>6</v>
      </c>
      <c r="G3513">
        <v>7</v>
      </c>
      <c r="O3513">
        <v>2018</v>
      </c>
      <c r="P3513">
        <v>3</v>
      </c>
      <c r="Q3513">
        <v>15</v>
      </c>
      <c r="R3513">
        <v>6</v>
      </c>
      <c r="S3513">
        <v>2</v>
      </c>
      <c r="T3513">
        <v>6</v>
      </c>
      <c r="U3513">
        <v>7</v>
      </c>
    </row>
    <row r="3514" spans="1:21">
      <c r="A3514">
        <v>2018</v>
      </c>
      <c r="B3514">
        <v>3</v>
      </c>
      <c r="C3514">
        <v>16</v>
      </c>
      <c r="D3514">
        <v>8</v>
      </c>
      <c r="E3514">
        <v>4</v>
      </c>
      <c r="F3514">
        <v>3</v>
      </c>
      <c r="G3514">
        <v>7</v>
      </c>
      <c r="O3514">
        <v>2018</v>
      </c>
      <c r="P3514">
        <v>3</v>
      </c>
      <c r="Q3514">
        <v>16</v>
      </c>
      <c r="R3514">
        <v>9</v>
      </c>
      <c r="S3514">
        <v>4</v>
      </c>
      <c r="T3514">
        <v>3</v>
      </c>
      <c r="U3514">
        <v>7</v>
      </c>
    </row>
    <row r="3515" spans="1:21">
      <c r="A3515">
        <v>2018</v>
      </c>
      <c r="B3515">
        <v>3</v>
      </c>
      <c r="C3515">
        <v>17</v>
      </c>
      <c r="D3515">
        <v>6</v>
      </c>
      <c r="E3515">
        <v>4</v>
      </c>
      <c r="F3515">
        <v>6</v>
      </c>
      <c r="G3515">
        <v>7</v>
      </c>
      <c r="O3515">
        <v>2018</v>
      </c>
      <c r="P3515">
        <v>3</v>
      </c>
      <c r="Q3515">
        <v>17</v>
      </c>
      <c r="R3515">
        <v>9</v>
      </c>
      <c r="S3515">
        <v>4</v>
      </c>
      <c r="T3515">
        <v>6</v>
      </c>
      <c r="U3515">
        <v>7</v>
      </c>
    </row>
    <row r="3516" spans="1:21">
      <c r="A3516">
        <v>2018</v>
      </c>
      <c r="B3516">
        <v>3</v>
      </c>
      <c r="C3516">
        <v>18</v>
      </c>
      <c r="D3516">
        <v>9</v>
      </c>
      <c r="E3516">
        <v>4</v>
      </c>
      <c r="F3516">
        <v>6</v>
      </c>
      <c r="G3516">
        <v>7</v>
      </c>
      <c r="O3516">
        <v>2018</v>
      </c>
      <c r="P3516">
        <v>3</v>
      </c>
      <c r="Q3516">
        <v>18</v>
      </c>
      <c r="R3516">
        <v>9</v>
      </c>
      <c r="S3516">
        <v>4</v>
      </c>
      <c r="T3516">
        <v>6</v>
      </c>
      <c r="U3516">
        <v>7</v>
      </c>
    </row>
    <row r="3517" spans="1:21">
      <c r="A3517">
        <v>2018</v>
      </c>
      <c r="B3517">
        <v>3</v>
      </c>
      <c r="C3517">
        <v>19</v>
      </c>
      <c r="D3517">
        <v>11</v>
      </c>
      <c r="E3517">
        <v>4</v>
      </c>
      <c r="F3517">
        <v>6</v>
      </c>
      <c r="G3517">
        <v>7</v>
      </c>
      <c r="O3517">
        <v>2018</v>
      </c>
      <c r="P3517">
        <v>3</v>
      </c>
      <c r="Q3517">
        <v>19</v>
      </c>
      <c r="R3517">
        <v>11</v>
      </c>
      <c r="S3517">
        <v>4</v>
      </c>
      <c r="T3517">
        <v>6</v>
      </c>
      <c r="U3517">
        <v>7</v>
      </c>
    </row>
    <row r="3518" spans="1:21">
      <c r="A3518">
        <v>2018</v>
      </c>
      <c r="B3518">
        <v>3</v>
      </c>
      <c r="C3518">
        <v>20</v>
      </c>
      <c r="D3518">
        <v>9</v>
      </c>
      <c r="E3518">
        <v>2</v>
      </c>
      <c r="F3518">
        <v>6</v>
      </c>
      <c r="G3518">
        <v>7</v>
      </c>
      <c r="O3518">
        <v>2018</v>
      </c>
      <c r="P3518">
        <v>3</v>
      </c>
      <c r="Q3518">
        <v>20</v>
      </c>
      <c r="R3518">
        <v>9</v>
      </c>
      <c r="S3518">
        <v>2</v>
      </c>
      <c r="T3518">
        <v>6</v>
      </c>
      <c r="U3518">
        <v>7</v>
      </c>
    </row>
    <row r="3519" spans="1:21">
      <c r="A3519">
        <v>2018</v>
      </c>
      <c r="B3519">
        <v>3</v>
      </c>
      <c r="C3519">
        <v>21</v>
      </c>
      <c r="D3519">
        <v>6</v>
      </c>
      <c r="E3519">
        <v>3</v>
      </c>
      <c r="F3519">
        <v>6</v>
      </c>
      <c r="G3519">
        <v>7</v>
      </c>
      <c r="O3519">
        <v>2018</v>
      </c>
      <c r="P3519">
        <v>3</v>
      </c>
      <c r="Q3519">
        <v>21</v>
      </c>
      <c r="R3519">
        <v>11</v>
      </c>
      <c r="S3519">
        <v>3</v>
      </c>
      <c r="T3519">
        <v>6</v>
      </c>
      <c r="U3519">
        <v>7</v>
      </c>
    </row>
    <row r="3520" spans="1:21">
      <c r="A3520">
        <v>2018</v>
      </c>
      <c r="B3520">
        <v>3</v>
      </c>
      <c r="C3520">
        <v>22</v>
      </c>
      <c r="D3520">
        <v>6</v>
      </c>
      <c r="E3520">
        <v>8</v>
      </c>
      <c r="F3520">
        <v>5</v>
      </c>
      <c r="G3520">
        <v>7</v>
      </c>
      <c r="O3520">
        <v>2018</v>
      </c>
      <c r="P3520">
        <v>3</v>
      </c>
      <c r="Q3520">
        <v>22</v>
      </c>
      <c r="R3520">
        <v>11</v>
      </c>
      <c r="S3520">
        <v>8</v>
      </c>
      <c r="T3520">
        <v>5</v>
      </c>
      <c r="U3520">
        <v>7</v>
      </c>
    </row>
    <row r="3521" spans="1:21">
      <c r="A3521">
        <v>2018</v>
      </c>
      <c r="B3521">
        <v>3</v>
      </c>
      <c r="C3521">
        <v>23</v>
      </c>
      <c r="D3521">
        <v>6</v>
      </c>
      <c r="E3521">
        <v>8</v>
      </c>
      <c r="F3521">
        <v>5</v>
      </c>
      <c r="G3521">
        <v>4</v>
      </c>
      <c r="O3521">
        <v>2018</v>
      </c>
      <c r="P3521">
        <v>3</v>
      </c>
      <c r="Q3521">
        <v>23</v>
      </c>
      <c r="R3521">
        <v>8</v>
      </c>
      <c r="S3521">
        <v>8</v>
      </c>
      <c r="T3521">
        <v>5</v>
      </c>
      <c r="U3521">
        <v>4</v>
      </c>
    </row>
    <row r="3522" spans="1:21">
      <c r="A3522">
        <v>2018</v>
      </c>
      <c r="B3522">
        <v>3</v>
      </c>
      <c r="C3522">
        <v>24</v>
      </c>
      <c r="D3522">
        <v>8</v>
      </c>
      <c r="E3522">
        <v>3</v>
      </c>
      <c r="F3522">
        <v>5</v>
      </c>
      <c r="G3522">
        <v>4</v>
      </c>
      <c r="O3522">
        <v>2018</v>
      </c>
      <c r="P3522">
        <v>3</v>
      </c>
      <c r="Q3522">
        <v>24</v>
      </c>
      <c r="R3522">
        <v>6</v>
      </c>
      <c r="S3522">
        <v>3</v>
      </c>
      <c r="T3522">
        <v>5</v>
      </c>
      <c r="U3522">
        <v>4</v>
      </c>
    </row>
    <row r="3523" spans="1:21">
      <c r="A3523">
        <v>2018</v>
      </c>
      <c r="B3523">
        <v>3</v>
      </c>
      <c r="C3523">
        <v>25</v>
      </c>
      <c r="D3523">
        <v>7</v>
      </c>
      <c r="E3523">
        <v>3</v>
      </c>
      <c r="F3523">
        <v>7</v>
      </c>
      <c r="G3523">
        <v>4</v>
      </c>
      <c r="O3523">
        <v>2018</v>
      </c>
      <c r="P3523">
        <v>3</v>
      </c>
      <c r="Q3523">
        <v>25</v>
      </c>
      <c r="R3523">
        <v>9</v>
      </c>
      <c r="S3523">
        <v>3</v>
      </c>
      <c r="T3523">
        <v>7</v>
      </c>
      <c r="U3523">
        <v>4</v>
      </c>
    </row>
    <row r="3524" spans="1:21">
      <c r="A3524">
        <v>2018</v>
      </c>
      <c r="B3524">
        <v>3</v>
      </c>
      <c r="C3524">
        <v>26</v>
      </c>
      <c r="D3524">
        <v>6</v>
      </c>
      <c r="E3524">
        <v>2</v>
      </c>
      <c r="F3524">
        <v>7</v>
      </c>
      <c r="G3524">
        <v>4</v>
      </c>
      <c r="O3524">
        <v>2018</v>
      </c>
      <c r="P3524">
        <v>3</v>
      </c>
      <c r="Q3524">
        <v>26</v>
      </c>
      <c r="R3524">
        <v>11</v>
      </c>
      <c r="S3524">
        <v>2</v>
      </c>
      <c r="T3524">
        <v>7</v>
      </c>
      <c r="U3524">
        <v>4</v>
      </c>
    </row>
    <row r="3525" spans="1:21">
      <c r="A3525">
        <v>2018</v>
      </c>
      <c r="B3525">
        <v>3</v>
      </c>
      <c r="C3525">
        <v>27</v>
      </c>
      <c r="D3525">
        <v>6</v>
      </c>
      <c r="E3525">
        <v>2</v>
      </c>
      <c r="F3525">
        <v>6</v>
      </c>
      <c r="G3525">
        <v>4</v>
      </c>
      <c r="O3525">
        <v>2018</v>
      </c>
      <c r="P3525">
        <v>3</v>
      </c>
      <c r="Q3525">
        <v>27</v>
      </c>
      <c r="R3525">
        <v>9</v>
      </c>
      <c r="S3525">
        <v>2</v>
      </c>
      <c r="T3525">
        <v>6</v>
      </c>
      <c r="U3525">
        <v>4</v>
      </c>
    </row>
    <row r="3526" spans="1:21">
      <c r="A3526">
        <v>2018</v>
      </c>
      <c r="B3526">
        <v>3</v>
      </c>
      <c r="C3526">
        <v>28</v>
      </c>
      <c r="D3526">
        <v>9</v>
      </c>
      <c r="E3526">
        <v>3</v>
      </c>
      <c r="F3526">
        <v>5</v>
      </c>
      <c r="G3526">
        <v>4</v>
      </c>
      <c r="O3526">
        <v>2018</v>
      </c>
      <c r="P3526">
        <v>3</v>
      </c>
      <c r="Q3526">
        <v>28</v>
      </c>
      <c r="R3526">
        <v>6</v>
      </c>
      <c r="S3526">
        <v>3</v>
      </c>
      <c r="T3526">
        <v>5</v>
      </c>
      <c r="U3526">
        <v>4</v>
      </c>
    </row>
    <row r="3527" spans="1:21">
      <c r="A3527">
        <v>2018</v>
      </c>
      <c r="B3527">
        <v>3</v>
      </c>
      <c r="C3527">
        <v>29</v>
      </c>
      <c r="D3527">
        <v>7</v>
      </c>
      <c r="E3527">
        <v>8</v>
      </c>
      <c r="F3527">
        <v>5</v>
      </c>
      <c r="G3527">
        <v>4</v>
      </c>
      <c r="O3527">
        <v>2018</v>
      </c>
      <c r="P3527">
        <v>3</v>
      </c>
      <c r="Q3527">
        <v>29</v>
      </c>
      <c r="R3527">
        <v>6</v>
      </c>
      <c r="S3527">
        <v>8</v>
      </c>
      <c r="T3527">
        <v>5</v>
      </c>
      <c r="U3527">
        <v>4</v>
      </c>
    </row>
    <row r="3528" spans="1:21">
      <c r="A3528">
        <v>2018</v>
      </c>
      <c r="B3528">
        <v>3</v>
      </c>
      <c r="C3528">
        <v>30</v>
      </c>
      <c r="D3528">
        <v>6</v>
      </c>
      <c r="E3528">
        <v>8</v>
      </c>
      <c r="F3528">
        <v>5</v>
      </c>
      <c r="G3528">
        <v>4</v>
      </c>
      <c r="O3528">
        <v>2018</v>
      </c>
      <c r="P3528">
        <v>3</v>
      </c>
      <c r="Q3528">
        <v>30</v>
      </c>
      <c r="R3528">
        <v>6</v>
      </c>
      <c r="S3528">
        <v>8</v>
      </c>
      <c r="T3528">
        <v>5</v>
      </c>
      <c r="U3528">
        <v>4</v>
      </c>
    </row>
    <row r="3529" spans="1:21">
      <c r="A3529">
        <v>2018</v>
      </c>
      <c r="B3529">
        <v>3</v>
      </c>
      <c r="C3529">
        <v>31</v>
      </c>
      <c r="D3529">
        <v>8</v>
      </c>
      <c r="E3529">
        <v>1</v>
      </c>
      <c r="F3529">
        <v>2</v>
      </c>
      <c r="G3529">
        <v>4</v>
      </c>
      <c r="O3529">
        <v>2018</v>
      </c>
      <c r="P3529">
        <v>3</v>
      </c>
      <c r="Q3529">
        <v>31</v>
      </c>
      <c r="R3529">
        <v>8</v>
      </c>
      <c r="S3529">
        <v>1</v>
      </c>
      <c r="T3529">
        <v>2</v>
      </c>
      <c r="U3529">
        <v>4</v>
      </c>
    </row>
    <row r="3530" spans="1:21">
      <c r="A3530">
        <v>2018</v>
      </c>
      <c r="B3530">
        <v>4</v>
      </c>
      <c r="C3530">
        <v>1</v>
      </c>
      <c r="D3530">
        <v>9</v>
      </c>
      <c r="E3530">
        <v>1</v>
      </c>
      <c r="F3530">
        <v>9</v>
      </c>
      <c r="G3530">
        <v>4</v>
      </c>
      <c r="O3530">
        <v>2018</v>
      </c>
      <c r="P3530">
        <v>4</v>
      </c>
      <c r="Q3530">
        <v>1</v>
      </c>
      <c r="R3530">
        <v>7</v>
      </c>
      <c r="S3530">
        <v>1</v>
      </c>
      <c r="T3530">
        <v>9</v>
      </c>
      <c r="U3530">
        <v>4</v>
      </c>
    </row>
    <row r="3531" spans="1:21">
      <c r="A3531">
        <v>2018</v>
      </c>
      <c r="B3531">
        <v>4</v>
      </c>
      <c r="C3531">
        <v>2</v>
      </c>
      <c r="D3531">
        <v>7</v>
      </c>
      <c r="E3531">
        <v>8</v>
      </c>
      <c r="F3531">
        <v>9</v>
      </c>
      <c r="G3531">
        <v>6</v>
      </c>
      <c r="O3531">
        <v>2018</v>
      </c>
      <c r="P3531">
        <v>4</v>
      </c>
      <c r="Q3531">
        <v>2</v>
      </c>
      <c r="R3531">
        <v>6</v>
      </c>
      <c r="S3531">
        <v>8</v>
      </c>
      <c r="T3531">
        <v>9</v>
      </c>
      <c r="U3531">
        <v>6</v>
      </c>
    </row>
    <row r="3532" spans="1:21">
      <c r="A3532">
        <v>2018</v>
      </c>
      <c r="B3532">
        <v>4</v>
      </c>
      <c r="C3532">
        <v>3</v>
      </c>
      <c r="D3532">
        <v>11</v>
      </c>
      <c r="E3532">
        <v>3</v>
      </c>
      <c r="F3532">
        <v>7</v>
      </c>
      <c r="G3532">
        <v>6</v>
      </c>
      <c r="O3532">
        <v>2018</v>
      </c>
      <c r="P3532">
        <v>4</v>
      </c>
      <c r="Q3532">
        <v>3</v>
      </c>
      <c r="R3532">
        <v>6</v>
      </c>
      <c r="S3532">
        <v>3</v>
      </c>
      <c r="T3532">
        <v>7</v>
      </c>
      <c r="U3532">
        <v>6</v>
      </c>
    </row>
    <row r="3533" spans="1:21">
      <c r="A3533">
        <v>2018</v>
      </c>
      <c r="B3533">
        <v>4</v>
      </c>
      <c r="C3533">
        <v>4</v>
      </c>
      <c r="D3533">
        <v>11</v>
      </c>
      <c r="E3533">
        <v>8</v>
      </c>
      <c r="F3533">
        <v>5</v>
      </c>
      <c r="G3533">
        <v>6</v>
      </c>
      <c r="O3533">
        <v>2018</v>
      </c>
      <c r="P3533">
        <v>4</v>
      </c>
      <c r="Q3533">
        <v>4</v>
      </c>
      <c r="R3533">
        <v>9</v>
      </c>
      <c r="S3533">
        <v>8</v>
      </c>
      <c r="T3533">
        <v>5</v>
      </c>
      <c r="U3533">
        <v>6</v>
      </c>
    </row>
    <row r="3534" spans="1:21">
      <c r="A3534">
        <v>2018</v>
      </c>
      <c r="B3534">
        <v>4</v>
      </c>
      <c r="C3534">
        <v>5</v>
      </c>
      <c r="D3534">
        <v>1</v>
      </c>
      <c r="E3534">
        <v>8</v>
      </c>
      <c r="F3534">
        <v>2</v>
      </c>
      <c r="G3534">
        <v>6</v>
      </c>
      <c r="O3534">
        <v>2018</v>
      </c>
      <c r="P3534">
        <v>4</v>
      </c>
      <c r="Q3534">
        <v>5</v>
      </c>
      <c r="R3534">
        <v>7</v>
      </c>
      <c r="S3534">
        <v>8</v>
      </c>
      <c r="T3534">
        <v>2</v>
      </c>
      <c r="U3534">
        <v>6</v>
      </c>
    </row>
    <row r="3535" spans="1:21">
      <c r="A3535">
        <v>2018</v>
      </c>
      <c r="B3535">
        <v>4</v>
      </c>
      <c r="C3535">
        <v>6</v>
      </c>
      <c r="D3535">
        <v>11</v>
      </c>
      <c r="E3535">
        <v>8</v>
      </c>
      <c r="F3535">
        <v>9</v>
      </c>
      <c r="G3535">
        <v>6</v>
      </c>
      <c r="O3535">
        <v>2018</v>
      </c>
      <c r="P3535">
        <v>4</v>
      </c>
      <c r="Q3535">
        <v>6</v>
      </c>
      <c r="R3535">
        <v>6</v>
      </c>
      <c r="S3535">
        <v>8</v>
      </c>
      <c r="T3535">
        <v>9</v>
      </c>
      <c r="U3535">
        <v>6</v>
      </c>
    </row>
    <row r="3536" spans="1:21">
      <c r="A3536">
        <v>2018</v>
      </c>
      <c r="B3536">
        <v>4</v>
      </c>
      <c r="C3536">
        <v>7</v>
      </c>
      <c r="D3536">
        <v>4</v>
      </c>
      <c r="E3536">
        <v>8</v>
      </c>
      <c r="F3536">
        <v>9</v>
      </c>
      <c r="G3536">
        <v>6</v>
      </c>
      <c r="O3536">
        <v>2018</v>
      </c>
      <c r="P3536">
        <v>4</v>
      </c>
      <c r="Q3536">
        <v>7</v>
      </c>
      <c r="R3536">
        <v>8</v>
      </c>
      <c r="S3536">
        <v>8</v>
      </c>
      <c r="T3536">
        <v>9</v>
      </c>
      <c r="U3536">
        <v>6</v>
      </c>
    </row>
    <row r="3537" spans="1:21">
      <c r="A3537">
        <v>2018</v>
      </c>
      <c r="B3537">
        <v>4</v>
      </c>
      <c r="C3537">
        <v>8</v>
      </c>
      <c r="D3537">
        <v>11</v>
      </c>
      <c r="E3537">
        <v>8</v>
      </c>
      <c r="F3537">
        <v>9</v>
      </c>
      <c r="G3537">
        <v>6</v>
      </c>
      <c r="O3537">
        <v>2018</v>
      </c>
      <c r="P3537">
        <v>4</v>
      </c>
      <c r="Q3537">
        <v>8</v>
      </c>
      <c r="R3537">
        <v>9</v>
      </c>
      <c r="S3537">
        <v>8</v>
      </c>
      <c r="T3537">
        <v>9</v>
      </c>
      <c r="U3537">
        <v>6</v>
      </c>
    </row>
    <row r="3538" spans="1:21">
      <c r="A3538">
        <v>2018</v>
      </c>
      <c r="B3538">
        <v>4</v>
      </c>
      <c r="C3538">
        <v>9</v>
      </c>
      <c r="D3538">
        <v>3</v>
      </c>
      <c r="E3538">
        <v>3</v>
      </c>
      <c r="F3538">
        <v>2</v>
      </c>
      <c r="G3538">
        <v>6</v>
      </c>
      <c r="O3538">
        <v>2018</v>
      </c>
      <c r="P3538">
        <v>4</v>
      </c>
      <c r="Q3538">
        <v>9</v>
      </c>
      <c r="R3538">
        <v>7</v>
      </c>
      <c r="S3538">
        <v>3</v>
      </c>
      <c r="T3538">
        <v>2</v>
      </c>
      <c r="U3538">
        <v>6</v>
      </c>
    </row>
    <row r="3539" spans="1:21">
      <c r="A3539">
        <v>2018</v>
      </c>
      <c r="B3539">
        <v>4</v>
      </c>
      <c r="C3539">
        <v>10</v>
      </c>
      <c r="D3539">
        <v>7</v>
      </c>
      <c r="E3539">
        <v>1</v>
      </c>
      <c r="F3539">
        <v>9</v>
      </c>
      <c r="G3539">
        <v>6</v>
      </c>
      <c r="O3539">
        <v>2018</v>
      </c>
      <c r="P3539">
        <v>4</v>
      </c>
      <c r="Q3539">
        <v>10</v>
      </c>
      <c r="R3539">
        <v>11</v>
      </c>
      <c r="S3539">
        <v>1</v>
      </c>
      <c r="T3539">
        <v>9</v>
      </c>
      <c r="U3539">
        <v>6</v>
      </c>
    </row>
    <row r="3540" spans="1:21">
      <c r="A3540">
        <v>2018</v>
      </c>
      <c r="B3540">
        <v>4</v>
      </c>
      <c r="C3540">
        <v>11</v>
      </c>
      <c r="D3540">
        <v>11</v>
      </c>
      <c r="E3540">
        <v>8</v>
      </c>
      <c r="F3540">
        <v>9</v>
      </c>
      <c r="G3540">
        <v>6</v>
      </c>
      <c r="O3540">
        <v>2018</v>
      </c>
      <c r="P3540">
        <v>4</v>
      </c>
      <c r="Q3540">
        <v>11</v>
      </c>
      <c r="R3540">
        <v>11</v>
      </c>
      <c r="S3540">
        <v>8</v>
      </c>
      <c r="T3540">
        <v>9</v>
      </c>
      <c r="U3540">
        <v>6</v>
      </c>
    </row>
    <row r="3541" spans="1:21">
      <c r="A3541">
        <v>2018</v>
      </c>
      <c r="B3541">
        <v>4</v>
      </c>
      <c r="C3541">
        <v>12</v>
      </c>
      <c r="D3541">
        <v>11</v>
      </c>
      <c r="E3541">
        <v>3</v>
      </c>
      <c r="F3541">
        <v>9</v>
      </c>
      <c r="G3541">
        <v>6</v>
      </c>
      <c r="O3541">
        <v>2018</v>
      </c>
      <c r="P3541">
        <v>4</v>
      </c>
      <c r="Q3541">
        <v>12</v>
      </c>
      <c r="R3541">
        <v>1</v>
      </c>
      <c r="S3541">
        <v>3</v>
      </c>
      <c r="T3541">
        <v>9</v>
      </c>
      <c r="U3541">
        <v>6</v>
      </c>
    </row>
    <row r="3542" spans="1:21">
      <c r="A3542">
        <v>2018</v>
      </c>
      <c r="B3542">
        <v>4</v>
      </c>
      <c r="C3542">
        <v>13</v>
      </c>
      <c r="D3542">
        <v>11</v>
      </c>
      <c r="E3542">
        <v>8</v>
      </c>
      <c r="F3542">
        <v>2</v>
      </c>
      <c r="G3542">
        <v>3</v>
      </c>
      <c r="O3542">
        <v>2018</v>
      </c>
      <c r="P3542">
        <v>4</v>
      </c>
      <c r="Q3542">
        <v>13</v>
      </c>
      <c r="R3542">
        <v>11</v>
      </c>
      <c r="S3542">
        <v>8</v>
      </c>
      <c r="T3542">
        <v>2</v>
      </c>
      <c r="U3542">
        <v>3</v>
      </c>
    </row>
    <row r="3543" spans="1:21">
      <c r="A3543">
        <v>2018</v>
      </c>
      <c r="B3543">
        <v>4</v>
      </c>
      <c r="C3543">
        <v>14</v>
      </c>
      <c r="D3543">
        <v>4</v>
      </c>
      <c r="E3543">
        <v>6</v>
      </c>
      <c r="F3543">
        <v>4</v>
      </c>
      <c r="G3543">
        <v>6</v>
      </c>
      <c r="O3543">
        <v>2018</v>
      </c>
      <c r="P3543">
        <v>4</v>
      </c>
      <c r="Q3543">
        <v>14</v>
      </c>
      <c r="R3543">
        <v>4</v>
      </c>
      <c r="S3543">
        <v>6</v>
      </c>
      <c r="T3543">
        <v>4</v>
      </c>
      <c r="U3543">
        <v>6</v>
      </c>
    </row>
    <row r="3544" spans="1:21">
      <c r="A3544">
        <v>2018</v>
      </c>
      <c r="B3544">
        <v>4</v>
      </c>
      <c r="C3544">
        <v>15</v>
      </c>
      <c r="D3544">
        <v>4</v>
      </c>
      <c r="E3544">
        <v>8</v>
      </c>
      <c r="F3544">
        <v>2</v>
      </c>
      <c r="G3544">
        <v>6</v>
      </c>
      <c r="O3544">
        <v>2018</v>
      </c>
      <c r="P3544">
        <v>4</v>
      </c>
      <c r="Q3544">
        <v>15</v>
      </c>
      <c r="R3544">
        <v>11</v>
      </c>
      <c r="S3544">
        <v>8</v>
      </c>
      <c r="T3544">
        <v>2</v>
      </c>
      <c r="U3544">
        <v>6</v>
      </c>
    </row>
    <row r="3545" spans="1:21">
      <c r="A3545">
        <v>2018</v>
      </c>
      <c r="B3545">
        <v>4</v>
      </c>
      <c r="C3545">
        <v>16</v>
      </c>
      <c r="D3545">
        <v>4</v>
      </c>
      <c r="E3545">
        <v>6</v>
      </c>
      <c r="F3545">
        <v>2</v>
      </c>
      <c r="G3545">
        <v>6</v>
      </c>
      <c r="O3545">
        <v>2018</v>
      </c>
      <c r="P3545">
        <v>4</v>
      </c>
      <c r="Q3545">
        <v>16</v>
      </c>
      <c r="R3545">
        <v>3</v>
      </c>
      <c r="S3545">
        <v>6</v>
      </c>
      <c r="T3545">
        <v>2</v>
      </c>
      <c r="U3545">
        <v>6</v>
      </c>
    </row>
    <row r="3546" spans="1:21">
      <c r="A3546">
        <v>2018</v>
      </c>
      <c r="B3546">
        <v>4</v>
      </c>
      <c r="C3546">
        <v>17</v>
      </c>
      <c r="D3546">
        <v>4</v>
      </c>
      <c r="E3546">
        <v>8</v>
      </c>
      <c r="F3546">
        <v>2</v>
      </c>
      <c r="G3546">
        <v>6</v>
      </c>
      <c r="O3546">
        <v>2018</v>
      </c>
      <c r="P3546">
        <v>4</v>
      </c>
      <c r="Q3546">
        <v>17</v>
      </c>
      <c r="R3546">
        <v>7</v>
      </c>
      <c r="S3546">
        <v>8</v>
      </c>
      <c r="T3546">
        <v>2</v>
      </c>
      <c r="U3546">
        <v>6</v>
      </c>
    </row>
    <row r="3547" spans="1:21">
      <c r="A3547">
        <v>2018</v>
      </c>
      <c r="B3547">
        <v>4</v>
      </c>
      <c r="C3547">
        <v>18</v>
      </c>
      <c r="D3547">
        <v>4</v>
      </c>
      <c r="E3547">
        <v>8</v>
      </c>
      <c r="F3547">
        <v>2</v>
      </c>
      <c r="G3547">
        <v>6</v>
      </c>
      <c r="O3547">
        <v>2018</v>
      </c>
      <c r="P3547">
        <v>4</v>
      </c>
      <c r="Q3547">
        <v>18</v>
      </c>
      <c r="R3547">
        <v>11</v>
      </c>
      <c r="S3547">
        <v>8</v>
      </c>
      <c r="T3547">
        <v>2</v>
      </c>
      <c r="U3547">
        <v>6</v>
      </c>
    </row>
    <row r="3548" spans="1:21">
      <c r="A3548">
        <v>2018</v>
      </c>
      <c r="B3548">
        <v>4</v>
      </c>
      <c r="C3548">
        <v>19</v>
      </c>
      <c r="D3548">
        <v>1</v>
      </c>
      <c r="E3548">
        <v>8</v>
      </c>
      <c r="F3548">
        <v>2</v>
      </c>
      <c r="G3548">
        <v>6</v>
      </c>
      <c r="O3548">
        <v>2018</v>
      </c>
      <c r="P3548">
        <v>4</v>
      </c>
      <c r="Q3548">
        <v>19</v>
      </c>
      <c r="R3548">
        <v>11</v>
      </c>
      <c r="S3548">
        <v>8</v>
      </c>
      <c r="T3548">
        <v>2</v>
      </c>
      <c r="U3548">
        <v>6</v>
      </c>
    </row>
    <row r="3549" spans="1:21">
      <c r="A3549">
        <v>2018</v>
      </c>
      <c r="B3549">
        <v>4</v>
      </c>
      <c r="C3549">
        <v>20</v>
      </c>
      <c r="D3549">
        <v>11</v>
      </c>
      <c r="E3549">
        <v>8</v>
      </c>
      <c r="F3549">
        <v>2</v>
      </c>
      <c r="G3549">
        <v>3</v>
      </c>
      <c r="O3549">
        <v>2018</v>
      </c>
      <c r="P3549">
        <v>4</v>
      </c>
      <c r="Q3549">
        <v>20</v>
      </c>
      <c r="R3549">
        <v>11</v>
      </c>
      <c r="S3549">
        <v>8</v>
      </c>
      <c r="T3549">
        <v>2</v>
      </c>
      <c r="U3549">
        <v>3</v>
      </c>
    </row>
    <row r="3550" spans="1:21">
      <c r="A3550">
        <v>2018</v>
      </c>
      <c r="B3550">
        <v>4</v>
      </c>
      <c r="C3550">
        <v>21</v>
      </c>
      <c r="D3550">
        <v>5</v>
      </c>
      <c r="E3550">
        <v>8</v>
      </c>
      <c r="F3550">
        <v>2</v>
      </c>
      <c r="G3550">
        <v>3</v>
      </c>
      <c r="O3550">
        <v>2018</v>
      </c>
      <c r="P3550">
        <v>4</v>
      </c>
      <c r="Q3550">
        <v>21</v>
      </c>
      <c r="R3550">
        <v>4</v>
      </c>
      <c r="S3550">
        <v>8</v>
      </c>
      <c r="T3550">
        <v>2</v>
      </c>
      <c r="U3550">
        <v>3</v>
      </c>
    </row>
    <row r="3551" spans="1:21">
      <c r="A3551">
        <v>2018</v>
      </c>
      <c r="B3551">
        <v>4</v>
      </c>
      <c r="C3551">
        <v>22</v>
      </c>
      <c r="D3551">
        <v>11</v>
      </c>
      <c r="E3551">
        <v>3</v>
      </c>
      <c r="F3551">
        <v>3</v>
      </c>
      <c r="G3551">
        <v>3</v>
      </c>
      <c r="O3551">
        <v>2018</v>
      </c>
      <c r="P3551">
        <v>4</v>
      </c>
      <c r="Q3551">
        <v>22</v>
      </c>
      <c r="R3551">
        <v>4</v>
      </c>
      <c r="S3551">
        <v>3</v>
      </c>
      <c r="T3551">
        <v>3</v>
      </c>
      <c r="U3551">
        <v>3</v>
      </c>
    </row>
    <row r="3552" spans="1:21">
      <c r="A3552">
        <v>2018</v>
      </c>
      <c r="B3552">
        <v>4</v>
      </c>
      <c r="C3552">
        <v>23</v>
      </c>
      <c r="D3552">
        <v>7</v>
      </c>
      <c r="E3552">
        <v>8</v>
      </c>
      <c r="F3552">
        <v>3</v>
      </c>
      <c r="G3552">
        <v>3</v>
      </c>
      <c r="O3552">
        <v>2018</v>
      </c>
      <c r="P3552">
        <v>4</v>
      </c>
      <c r="Q3552">
        <v>23</v>
      </c>
      <c r="R3552">
        <v>4</v>
      </c>
      <c r="S3552">
        <v>8</v>
      </c>
      <c r="T3552">
        <v>3</v>
      </c>
      <c r="U3552">
        <v>3</v>
      </c>
    </row>
    <row r="3553" spans="1:21">
      <c r="A3553">
        <v>2018</v>
      </c>
      <c r="B3553">
        <v>4</v>
      </c>
      <c r="C3553">
        <v>24</v>
      </c>
      <c r="D3553">
        <v>5</v>
      </c>
      <c r="E3553">
        <v>8</v>
      </c>
      <c r="F3553">
        <v>3</v>
      </c>
      <c r="G3553">
        <v>3</v>
      </c>
      <c r="O3553">
        <v>2018</v>
      </c>
      <c r="P3553">
        <v>4</v>
      </c>
      <c r="Q3553">
        <v>24</v>
      </c>
      <c r="R3553">
        <v>4</v>
      </c>
      <c r="S3553">
        <v>8</v>
      </c>
      <c r="T3553">
        <v>3</v>
      </c>
      <c r="U3553">
        <v>3</v>
      </c>
    </row>
    <row r="3554" spans="1:21">
      <c r="A3554">
        <v>2018</v>
      </c>
      <c r="B3554">
        <v>4</v>
      </c>
      <c r="C3554">
        <v>25</v>
      </c>
      <c r="D3554">
        <v>7</v>
      </c>
      <c r="E3554">
        <v>6</v>
      </c>
      <c r="F3554">
        <v>2</v>
      </c>
      <c r="G3554">
        <v>3</v>
      </c>
      <c r="O3554">
        <v>2018</v>
      </c>
      <c r="P3554">
        <v>4</v>
      </c>
      <c r="Q3554">
        <v>25</v>
      </c>
      <c r="R3554">
        <v>4</v>
      </c>
      <c r="S3554">
        <v>6</v>
      </c>
      <c r="T3554">
        <v>2</v>
      </c>
      <c r="U3554">
        <v>3</v>
      </c>
    </row>
    <row r="3555" spans="1:21">
      <c r="A3555">
        <v>2018</v>
      </c>
      <c r="B3555">
        <v>4</v>
      </c>
      <c r="C3555">
        <v>26</v>
      </c>
      <c r="D3555">
        <v>7</v>
      </c>
      <c r="E3555">
        <v>6</v>
      </c>
      <c r="F3555">
        <v>2</v>
      </c>
      <c r="G3555">
        <v>3</v>
      </c>
      <c r="O3555">
        <v>2018</v>
      </c>
      <c r="P3555">
        <v>4</v>
      </c>
      <c r="Q3555">
        <v>26</v>
      </c>
      <c r="R3555">
        <v>1</v>
      </c>
      <c r="S3555">
        <v>6</v>
      </c>
      <c r="T3555">
        <v>2</v>
      </c>
      <c r="U3555">
        <v>3</v>
      </c>
    </row>
    <row r="3556" spans="1:21">
      <c r="A3556">
        <v>2018</v>
      </c>
      <c r="B3556">
        <v>4</v>
      </c>
      <c r="C3556">
        <v>27</v>
      </c>
      <c r="D3556">
        <v>5</v>
      </c>
      <c r="E3556">
        <v>5</v>
      </c>
      <c r="F3556">
        <v>4</v>
      </c>
      <c r="G3556">
        <v>3</v>
      </c>
      <c r="O3556">
        <v>2018</v>
      </c>
      <c r="P3556">
        <v>4</v>
      </c>
      <c r="Q3556">
        <v>27</v>
      </c>
      <c r="R3556">
        <v>11</v>
      </c>
      <c r="S3556">
        <v>5</v>
      </c>
      <c r="T3556">
        <v>4</v>
      </c>
      <c r="U3556">
        <v>3</v>
      </c>
    </row>
    <row r="3557" spans="1:21">
      <c r="A3557">
        <v>2018</v>
      </c>
      <c r="B3557">
        <v>4</v>
      </c>
      <c r="C3557">
        <v>28</v>
      </c>
      <c r="D3557">
        <v>1</v>
      </c>
      <c r="E3557">
        <v>5</v>
      </c>
      <c r="F3557">
        <v>4</v>
      </c>
      <c r="G3557">
        <v>3</v>
      </c>
      <c r="O3557">
        <v>2018</v>
      </c>
      <c r="P3557">
        <v>4</v>
      </c>
      <c r="Q3557">
        <v>28</v>
      </c>
      <c r="R3557">
        <v>5</v>
      </c>
      <c r="S3557">
        <v>5</v>
      </c>
      <c r="T3557">
        <v>4</v>
      </c>
      <c r="U3557">
        <v>3</v>
      </c>
    </row>
    <row r="3558" spans="1:21">
      <c r="A3558">
        <v>2018</v>
      </c>
      <c r="B3558">
        <v>4</v>
      </c>
      <c r="C3558">
        <v>29</v>
      </c>
      <c r="D3558">
        <v>1</v>
      </c>
      <c r="E3558">
        <v>6</v>
      </c>
      <c r="F3558">
        <v>8</v>
      </c>
      <c r="G3558">
        <v>3</v>
      </c>
      <c r="O3558">
        <v>2018</v>
      </c>
      <c r="P3558">
        <v>4</v>
      </c>
      <c r="Q3558">
        <v>29</v>
      </c>
      <c r="R3558">
        <v>11</v>
      </c>
      <c r="S3558">
        <v>6</v>
      </c>
      <c r="T3558">
        <v>8</v>
      </c>
      <c r="U3558">
        <v>3</v>
      </c>
    </row>
    <row r="3559" spans="1:21">
      <c r="A3559">
        <v>2018</v>
      </c>
      <c r="B3559">
        <v>4</v>
      </c>
      <c r="C3559">
        <v>30</v>
      </c>
      <c r="D3559">
        <v>4</v>
      </c>
      <c r="E3559">
        <v>5</v>
      </c>
      <c r="F3559">
        <v>4</v>
      </c>
      <c r="G3559">
        <v>2</v>
      </c>
      <c r="O3559">
        <v>2018</v>
      </c>
      <c r="P3559">
        <v>4</v>
      </c>
      <c r="Q3559">
        <v>30</v>
      </c>
      <c r="R3559">
        <v>7</v>
      </c>
      <c r="S3559">
        <v>5</v>
      </c>
      <c r="T3559">
        <v>4</v>
      </c>
      <c r="U3559">
        <v>2</v>
      </c>
    </row>
    <row r="3560" spans="1:21">
      <c r="A3560">
        <v>2018</v>
      </c>
      <c r="B3560">
        <v>5</v>
      </c>
      <c r="C3560">
        <v>1</v>
      </c>
      <c r="D3560">
        <v>5</v>
      </c>
      <c r="E3560">
        <v>5</v>
      </c>
      <c r="F3560">
        <v>4</v>
      </c>
      <c r="G3560">
        <v>2</v>
      </c>
      <c r="O3560">
        <v>2018</v>
      </c>
      <c r="P3560">
        <v>5</v>
      </c>
      <c r="Q3560">
        <v>1</v>
      </c>
      <c r="R3560">
        <v>5</v>
      </c>
      <c r="S3560">
        <v>5</v>
      </c>
      <c r="T3560">
        <v>4</v>
      </c>
      <c r="U3560">
        <v>2</v>
      </c>
    </row>
    <row r="3561" spans="1:21">
      <c r="A3561">
        <v>2018</v>
      </c>
      <c r="B3561">
        <v>5</v>
      </c>
      <c r="C3561">
        <v>2</v>
      </c>
      <c r="D3561">
        <v>10</v>
      </c>
      <c r="E3561">
        <v>6</v>
      </c>
      <c r="F3561">
        <v>4</v>
      </c>
      <c r="G3561">
        <v>2</v>
      </c>
      <c r="O3561">
        <v>2018</v>
      </c>
      <c r="P3561">
        <v>5</v>
      </c>
      <c r="Q3561">
        <v>2</v>
      </c>
      <c r="R3561">
        <v>7</v>
      </c>
      <c r="S3561">
        <v>6</v>
      </c>
      <c r="T3561">
        <v>4</v>
      </c>
      <c r="U3561">
        <v>2</v>
      </c>
    </row>
    <row r="3562" spans="1:21">
      <c r="A3562">
        <v>2018</v>
      </c>
      <c r="B3562">
        <v>5</v>
      </c>
      <c r="C3562">
        <v>3</v>
      </c>
      <c r="D3562">
        <v>10</v>
      </c>
      <c r="E3562">
        <v>6</v>
      </c>
      <c r="F3562">
        <v>4</v>
      </c>
      <c r="G3562">
        <v>2</v>
      </c>
      <c r="O3562">
        <v>2018</v>
      </c>
      <c r="P3562">
        <v>5</v>
      </c>
      <c r="Q3562">
        <v>3</v>
      </c>
      <c r="R3562">
        <v>7</v>
      </c>
      <c r="S3562">
        <v>6</v>
      </c>
      <c r="T3562">
        <v>4</v>
      </c>
      <c r="U3562">
        <v>2</v>
      </c>
    </row>
    <row r="3563" spans="1:21">
      <c r="A3563">
        <v>2018</v>
      </c>
      <c r="B3563">
        <v>5</v>
      </c>
      <c r="C3563">
        <v>4</v>
      </c>
      <c r="D3563">
        <v>10</v>
      </c>
      <c r="E3563">
        <v>8</v>
      </c>
      <c r="F3563">
        <v>4</v>
      </c>
      <c r="G3563">
        <v>2</v>
      </c>
      <c r="O3563">
        <v>2018</v>
      </c>
      <c r="P3563">
        <v>5</v>
      </c>
      <c r="Q3563">
        <v>4</v>
      </c>
      <c r="R3563">
        <v>5</v>
      </c>
      <c r="S3563">
        <v>8</v>
      </c>
      <c r="T3563">
        <v>4</v>
      </c>
      <c r="U3563">
        <v>2</v>
      </c>
    </row>
    <row r="3564" spans="1:21">
      <c r="A3564">
        <v>2018</v>
      </c>
      <c r="B3564">
        <v>5</v>
      </c>
      <c r="C3564">
        <v>5</v>
      </c>
      <c r="D3564">
        <v>10</v>
      </c>
      <c r="E3564">
        <v>6</v>
      </c>
      <c r="F3564">
        <v>4</v>
      </c>
      <c r="G3564">
        <v>2</v>
      </c>
      <c r="O3564">
        <v>2018</v>
      </c>
      <c r="P3564">
        <v>5</v>
      </c>
      <c r="Q3564">
        <v>5</v>
      </c>
      <c r="R3564">
        <v>1</v>
      </c>
      <c r="S3564">
        <v>6</v>
      </c>
      <c r="T3564">
        <v>4</v>
      </c>
      <c r="U3564">
        <v>2</v>
      </c>
    </row>
    <row r="3565" spans="1:21">
      <c r="A3565">
        <v>2018</v>
      </c>
      <c r="B3565">
        <v>5</v>
      </c>
      <c r="C3565">
        <v>6</v>
      </c>
      <c r="D3565">
        <v>10</v>
      </c>
      <c r="E3565">
        <v>6</v>
      </c>
      <c r="F3565">
        <v>4</v>
      </c>
      <c r="G3565">
        <v>2</v>
      </c>
      <c r="O3565">
        <v>2018</v>
      </c>
      <c r="P3565">
        <v>5</v>
      </c>
      <c r="Q3565">
        <v>6</v>
      </c>
      <c r="R3565">
        <v>1</v>
      </c>
      <c r="S3565">
        <v>6</v>
      </c>
      <c r="T3565">
        <v>4</v>
      </c>
      <c r="U3565">
        <v>2</v>
      </c>
    </row>
    <row r="3566" spans="1:21">
      <c r="A3566">
        <v>2018</v>
      </c>
      <c r="B3566">
        <v>5</v>
      </c>
      <c r="C3566">
        <v>7</v>
      </c>
      <c r="D3566">
        <v>5</v>
      </c>
      <c r="E3566">
        <v>6</v>
      </c>
      <c r="F3566">
        <v>4</v>
      </c>
      <c r="G3566">
        <v>2</v>
      </c>
      <c r="O3566">
        <v>2018</v>
      </c>
      <c r="P3566">
        <v>5</v>
      </c>
      <c r="Q3566">
        <v>7</v>
      </c>
      <c r="R3566">
        <v>4</v>
      </c>
      <c r="S3566">
        <v>6</v>
      </c>
      <c r="T3566">
        <v>4</v>
      </c>
      <c r="U3566">
        <v>2</v>
      </c>
    </row>
    <row r="3567" spans="1:21">
      <c r="A3567">
        <v>2018</v>
      </c>
      <c r="B3567">
        <v>5</v>
      </c>
      <c r="C3567">
        <v>8</v>
      </c>
      <c r="D3567">
        <v>2</v>
      </c>
      <c r="E3567">
        <v>5</v>
      </c>
      <c r="F3567">
        <v>4</v>
      </c>
      <c r="G3567">
        <v>2</v>
      </c>
      <c r="O3567">
        <v>2018</v>
      </c>
      <c r="P3567">
        <v>5</v>
      </c>
      <c r="Q3567">
        <v>8</v>
      </c>
      <c r="R3567">
        <v>5</v>
      </c>
      <c r="S3567">
        <v>5</v>
      </c>
      <c r="T3567">
        <v>4</v>
      </c>
      <c r="U3567">
        <v>2</v>
      </c>
    </row>
    <row r="3568" spans="1:21">
      <c r="A3568">
        <v>2018</v>
      </c>
      <c r="B3568">
        <v>5</v>
      </c>
      <c r="C3568">
        <v>9</v>
      </c>
      <c r="D3568">
        <v>2</v>
      </c>
      <c r="E3568">
        <v>5</v>
      </c>
      <c r="F3568">
        <v>4</v>
      </c>
      <c r="G3568">
        <v>2</v>
      </c>
      <c r="O3568">
        <v>2018</v>
      </c>
      <c r="P3568">
        <v>5</v>
      </c>
      <c r="Q3568">
        <v>9</v>
      </c>
      <c r="R3568">
        <v>10</v>
      </c>
      <c r="S3568">
        <v>5</v>
      </c>
      <c r="T3568">
        <v>4</v>
      </c>
      <c r="U3568">
        <v>2</v>
      </c>
    </row>
    <row r="3569" spans="1:21">
      <c r="A3569">
        <v>2018</v>
      </c>
      <c r="B3569">
        <v>5</v>
      </c>
      <c r="C3569">
        <v>10</v>
      </c>
      <c r="D3569">
        <v>3</v>
      </c>
      <c r="E3569">
        <v>5</v>
      </c>
      <c r="F3569">
        <v>4</v>
      </c>
      <c r="G3569">
        <v>2</v>
      </c>
      <c r="O3569">
        <v>2018</v>
      </c>
      <c r="P3569">
        <v>5</v>
      </c>
      <c r="Q3569">
        <v>10</v>
      </c>
      <c r="R3569">
        <v>10</v>
      </c>
      <c r="S3569">
        <v>5</v>
      </c>
      <c r="T3569">
        <v>4</v>
      </c>
      <c r="U3569">
        <v>2</v>
      </c>
    </row>
    <row r="3570" spans="1:21">
      <c r="A3570">
        <v>2018</v>
      </c>
      <c r="B3570">
        <v>5</v>
      </c>
      <c r="C3570">
        <v>11</v>
      </c>
      <c r="D3570">
        <v>3</v>
      </c>
      <c r="E3570">
        <v>6</v>
      </c>
      <c r="F3570">
        <v>4</v>
      </c>
      <c r="G3570">
        <v>2</v>
      </c>
      <c r="O3570">
        <v>2018</v>
      </c>
      <c r="P3570">
        <v>5</v>
      </c>
      <c r="Q3570">
        <v>11</v>
      </c>
      <c r="R3570">
        <v>10</v>
      </c>
      <c r="S3570">
        <v>6</v>
      </c>
      <c r="T3570">
        <v>4</v>
      </c>
      <c r="U3570">
        <v>2</v>
      </c>
    </row>
    <row r="3571" spans="1:21">
      <c r="A3571">
        <v>2018</v>
      </c>
      <c r="B3571">
        <v>5</v>
      </c>
      <c r="C3571">
        <v>12</v>
      </c>
      <c r="D3571">
        <v>3</v>
      </c>
      <c r="E3571">
        <v>6</v>
      </c>
      <c r="F3571">
        <v>4</v>
      </c>
      <c r="G3571">
        <v>2</v>
      </c>
      <c r="O3571">
        <v>2018</v>
      </c>
      <c r="P3571">
        <v>5</v>
      </c>
      <c r="Q3571">
        <v>12</v>
      </c>
      <c r="R3571">
        <v>10</v>
      </c>
      <c r="S3571">
        <v>6</v>
      </c>
      <c r="T3571">
        <v>4</v>
      </c>
      <c r="U3571">
        <v>2</v>
      </c>
    </row>
    <row r="3572" spans="1:21">
      <c r="A3572">
        <v>2018</v>
      </c>
      <c r="B3572">
        <v>5</v>
      </c>
      <c r="C3572">
        <v>13</v>
      </c>
      <c r="D3572">
        <v>4</v>
      </c>
      <c r="E3572">
        <v>6</v>
      </c>
      <c r="F3572">
        <v>4</v>
      </c>
      <c r="G3572">
        <v>2</v>
      </c>
      <c r="O3572">
        <v>2018</v>
      </c>
      <c r="P3572">
        <v>5</v>
      </c>
      <c r="Q3572">
        <v>13</v>
      </c>
      <c r="R3572">
        <v>10</v>
      </c>
      <c r="S3572">
        <v>6</v>
      </c>
      <c r="T3572">
        <v>4</v>
      </c>
      <c r="U3572">
        <v>2</v>
      </c>
    </row>
    <row r="3573" spans="1:21">
      <c r="A3573">
        <v>2018</v>
      </c>
      <c r="B3573">
        <v>5</v>
      </c>
      <c r="C3573">
        <v>14</v>
      </c>
      <c r="D3573">
        <v>7</v>
      </c>
      <c r="E3573">
        <v>5</v>
      </c>
      <c r="F3573">
        <v>4</v>
      </c>
      <c r="G3573">
        <v>2</v>
      </c>
      <c r="O3573">
        <v>2018</v>
      </c>
      <c r="P3573">
        <v>5</v>
      </c>
      <c r="Q3573">
        <v>14</v>
      </c>
      <c r="R3573">
        <v>5</v>
      </c>
      <c r="S3573">
        <v>5</v>
      </c>
      <c r="T3573">
        <v>4</v>
      </c>
      <c r="U3573">
        <v>2</v>
      </c>
    </row>
    <row r="3574" spans="1:21">
      <c r="A3574">
        <v>2018</v>
      </c>
      <c r="B3574">
        <v>5</v>
      </c>
      <c r="C3574">
        <v>15</v>
      </c>
      <c r="D3574">
        <v>10</v>
      </c>
      <c r="E3574">
        <v>5</v>
      </c>
      <c r="F3574">
        <v>4</v>
      </c>
      <c r="G3574">
        <v>2</v>
      </c>
      <c r="O3574">
        <v>2018</v>
      </c>
      <c r="P3574">
        <v>5</v>
      </c>
      <c r="Q3574">
        <v>15</v>
      </c>
      <c r="R3574">
        <v>2</v>
      </c>
      <c r="S3574">
        <v>5</v>
      </c>
      <c r="T3574">
        <v>4</v>
      </c>
      <c r="U3574">
        <v>2</v>
      </c>
    </row>
    <row r="3575" spans="1:21">
      <c r="A3575">
        <v>2018</v>
      </c>
      <c r="B3575">
        <v>5</v>
      </c>
      <c r="C3575">
        <v>16</v>
      </c>
      <c r="D3575">
        <v>10</v>
      </c>
      <c r="E3575">
        <v>5</v>
      </c>
      <c r="F3575">
        <v>8</v>
      </c>
      <c r="G3575">
        <v>1</v>
      </c>
      <c r="O3575">
        <v>2018</v>
      </c>
      <c r="P3575">
        <v>5</v>
      </c>
      <c r="Q3575">
        <v>16</v>
      </c>
      <c r="R3575">
        <v>2</v>
      </c>
      <c r="S3575">
        <v>5</v>
      </c>
      <c r="T3575">
        <v>8</v>
      </c>
      <c r="U3575">
        <v>1</v>
      </c>
    </row>
    <row r="3576" spans="1:21">
      <c r="A3576">
        <v>2018</v>
      </c>
      <c r="B3576">
        <v>5</v>
      </c>
      <c r="C3576">
        <v>17</v>
      </c>
      <c r="D3576">
        <v>10</v>
      </c>
      <c r="E3576">
        <v>9</v>
      </c>
      <c r="F3576">
        <v>8</v>
      </c>
      <c r="G3576">
        <v>1</v>
      </c>
      <c r="O3576">
        <v>2018</v>
      </c>
      <c r="P3576">
        <v>5</v>
      </c>
      <c r="Q3576">
        <v>17</v>
      </c>
      <c r="R3576">
        <v>3</v>
      </c>
      <c r="S3576">
        <v>9</v>
      </c>
      <c r="T3576">
        <v>8</v>
      </c>
      <c r="U3576">
        <v>1</v>
      </c>
    </row>
    <row r="3577" spans="1:21">
      <c r="A3577">
        <v>2018</v>
      </c>
      <c r="B3577">
        <v>5</v>
      </c>
      <c r="C3577">
        <v>18</v>
      </c>
      <c r="D3577">
        <v>10</v>
      </c>
      <c r="E3577">
        <v>9</v>
      </c>
      <c r="F3577">
        <v>4</v>
      </c>
      <c r="G3577">
        <v>1</v>
      </c>
      <c r="O3577">
        <v>2018</v>
      </c>
      <c r="P3577">
        <v>5</v>
      </c>
      <c r="Q3577">
        <v>18</v>
      </c>
      <c r="R3577">
        <v>3</v>
      </c>
      <c r="S3577">
        <v>9</v>
      </c>
      <c r="T3577">
        <v>4</v>
      </c>
      <c r="U3577">
        <v>1</v>
      </c>
    </row>
    <row r="3578" spans="1:21">
      <c r="A3578">
        <v>2018</v>
      </c>
      <c r="B3578">
        <v>5</v>
      </c>
      <c r="C3578">
        <v>19</v>
      </c>
      <c r="D3578">
        <v>5</v>
      </c>
      <c r="E3578">
        <v>5</v>
      </c>
      <c r="F3578">
        <v>1</v>
      </c>
      <c r="G3578">
        <v>1</v>
      </c>
      <c r="O3578">
        <v>2018</v>
      </c>
      <c r="P3578">
        <v>5</v>
      </c>
      <c r="Q3578">
        <v>19</v>
      </c>
      <c r="R3578">
        <v>3</v>
      </c>
      <c r="S3578">
        <v>5</v>
      </c>
      <c r="T3578">
        <v>1</v>
      </c>
      <c r="U3578">
        <v>1</v>
      </c>
    </row>
    <row r="3579" spans="1:21">
      <c r="A3579">
        <v>2018</v>
      </c>
      <c r="B3579">
        <v>5</v>
      </c>
      <c r="C3579">
        <v>20</v>
      </c>
      <c r="D3579">
        <v>5</v>
      </c>
      <c r="E3579">
        <v>5</v>
      </c>
      <c r="F3579">
        <v>8</v>
      </c>
      <c r="G3579">
        <v>1</v>
      </c>
      <c r="O3579">
        <v>2018</v>
      </c>
      <c r="P3579">
        <v>5</v>
      </c>
      <c r="Q3579">
        <v>20</v>
      </c>
      <c r="R3579">
        <v>4</v>
      </c>
      <c r="S3579">
        <v>5</v>
      </c>
      <c r="T3579">
        <v>8</v>
      </c>
      <c r="U3579">
        <v>1</v>
      </c>
    </row>
    <row r="3580" spans="1:21">
      <c r="A3580">
        <v>2018</v>
      </c>
      <c r="B3580">
        <v>5</v>
      </c>
      <c r="C3580">
        <v>21</v>
      </c>
      <c r="D3580">
        <v>5</v>
      </c>
      <c r="E3580">
        <v>5</v>
      </c>
      <c r="F3580">
        <v>8</v>
      </c>
      <c r="G3580">
        <v>1</v>
      </c>
      <c r="O3580">
        <v>2018</v>
      </c>
      <c r="P3580">
        <v>5</v>
      </c>
      <c r="Q3580">
        <v>21</v>
      </c>
      <c r="R3580">
        <v>7</v>
      </c>
      <c r="S3580">
        <v>5</v>
      </c>
      <c r="T3580">
        <v>8</v>
      </c>
      <c r="U3580">
        <v>1</v>
      </c>
    </row>
    <row r="3581" spans="1:21">
      <c r="A3581">
        <v>2018</v>
      </c>
      <c r="B3581">
        <v>5</v>
      </c>
      <c r="C3581">
        <v>22</v>
      </c>
      <c r="D3581">
        <v>5</v>
      </c>
      <c r="E3581">
        <v>5</v>
      </c>
      <c r="F3581">
        <v>8</v>
      </c>
      <c r="G3581">
        <v>1</v>
      </c>
      <c r="O3581">
        <v>2018</v>
      </c>
      <c r="P3581">
        <v>5</v>
      </c>
      <c r="Q3581">
        <v>22</v>
      </c>
      <c r="R3581">
        <v>10</v>
      </c>
      <c r="S3581">
        <v>5</v>
      </c>
      <c r="T3581">
        <v>8</v>
      </c>
      <c r="U3581">
        <v>1</v>
      </c>
    </row>
    <row r="3582" spans="1:21">
      <c r="A3582">
        <v>2018</v>
      </c>
      <c r="B3582">
        <v>5</v>
      </c>
      <c r="C3582">
        <v>23</v>
      </c>
      <c r="D3582">
        <v>2</v>
      </c>
      <c r="E3582">
        <v>9</v>
      </c>
      <c r="F3582">
        <v>8</v>
      </c>
      <c r="G3582">
        <v>5</v>
      </c>
      <c r="O3582">
        <v>2018</v>
      </c>
      <c r="P3582">
        <v>5</v>
      </c>
      <c r="Q3582">
        <v>23</v>
      </c>
      <c r="R3582">
        <v>10</v>
      </c>
      <c r="S3582">
        <v>9</v>
      </c>
      <c r="T3582">
        <v>8</v>
      </c>
      <c r="U3582">
        <v>5</v>
      </c>
    </row>
    <row r="3583" spans="1:21">
      <c r="A3583">
        <v>2018</v>
      </c>
      <c r="B3583">
        <v>5</v>
      </c>
      <c r="C3583">
        <v>24</v>
      </c>
      <c r="D3583">
        <v>2</v>
      </c>
      <c r="E3583">
        <v>9</v>
      </c>
      <c r="F3583">
        <v>8</v>
      </c>
      <c r="G3583">
        <v>5</v>
      </c>
      <c r="O3583">
        <v>2018</v>
      </c>
      <c r="P3583">
        <v>5</v>
      </c>
      <c r="Q3583">
        <v>24</v>
      </c>
      <c r="R3583">
        <v>10</v>
      </c>
      <c r="S3583">
        <v>9</v>
      </c>
      <c r="T3583">
        <v>8</v>
      </c>
      <c r="U3583">
        <v>5</v>
      </c>
    </row>
    <row r="3584" spans="1:21">
      <c r="A3584">
        <v>2018</v>
      </c>
      <c r="B3584">
        <v>5</v>
      </c>
      <c r="C3584">
        <v>25</v>
      </c>
      <c r="D3584">
        <v>2</v>
      </c>
      <c r="E3584">
        <v>9</v>
      </c>
      <c r="F3584">
        <v>8</v>
      </c>
      <c r="G3584">
        <v>5</v>
      </c>
      <c r="O3584">
        <v>2018</v>
      </c>
      <c r="P3584">
        <v>5</v>
      </c>
      <c r="Q3584">
        <v>25</v>
      </c>
      <c r="R3584">
        <v>10</v>
      </c>
      <c r="S3584">
        <v>9</v>
      </c>
      <c r="T3584">
        <v>8</v>
      </c>
      <c r="U3584">
        <v>5</v>
      </c>
    </row>
    <row r="3585" spans="1:21">
      <c r="A3585">
        <v>2018</v>
      </c>
      <c r="B3585">
        <v>5</v>
      </c>
      <c r="C3585">
        <v>26</v>
      </c>
      <c r="D3585">
        <v>2</v>
      </c>
      <c r="E3585">
        <v>9</v>
      </c>
      <c r="F3585">
        <v>8</v>
      </c>
      <c r="G3585">
        <v>5</v>
      </c>
      <c r="O3585">
        <v>2018</v>
      </c>
      <c r="P3585">
        <v>5</v>
      </c>
      <c r="Q3585">
        <v>26</v>
      </c>
      <c r="R3585">
        <v>5</v>
      </c>
      <c r="S3585">
        <v>9</v>
      </c>
      <c r="T3585">
        <v>8</v>
      </c>
      <c r="U3585">
        <v>5</v>
      </c>
    </row>
    <row r="3586" spans="1:21">
      <c r="A3586">
        <v>2018</v>
      </c>
      <c r="B3586">
        <v>5</v>
      </c>
      <c r="C3586">
        <v>27</v>
      </c>
      <c r="D3586">
        <v>2</v>
      </c>
      <c r="E3586">
        <v>9</v>
      </c>
      <c r="F3586">
        <v>8</v>
      </c>
      <c r="G3586">
        <v>5</v>
      </c>
      <c r="O3586">
        <v>2018</v>
      </c>
      <c r="P3586">
        <v>5</v>
      </c>
      <c r="Q3586">
        <v>27</v>
      </c>
      <c r="R3586">
        <v>5</v>
      </c>
      <c r="S3586">
        <v>9</v>
      </c>
      <c r="T3586">
        <v>8</v>
      </c>
      <c r="U3586">
        <v>5</v>
      </c>
    </row>
    <row r="3587" spans="1:21">
      <c r="A3587">
        <v>2018</v>
      </c>
      <c r="B3587">
        <v>5</v>
      </c>
      <c r="C3587">
        <v>28</v>
      </c>
      <c r="D3587">
        <v>2</v>
      </c>
      <c r="E3587">
        <v>9</v>
      </c>
      <c r="F3587">
        <v>8</v>
      </c>
      <c r="G3587">
        <v>5</v>
      </c>
      <c r="O3587">
        <v>2018</v>
      </c>
      <c r="P3587">
        <v>5</v>
      </c>
      <c r="Q3587">
        <v>28</v>
      </c>
      <c r="R3587">
        <v>5</v>
      </c>
      <c r="S3587">
        <v>9</v>
      </c>
      <c r="T3587">
        <v>8</v>
      </c>
      <c r="U3587">
        <v>5</v>
      </c>
    </row>
    <row r="3588" spans="1:21">
      <c r="A3588">
        <v>2018</v>
      </c>
      <c r="B3588">
        <v>5</v>
      </c>
      <c r="C3588">
        <v>29</v>
      </c>
      <c r="D3588">
        <v>2</v>
      </c>
      <c r="E3588">
        <v>9</v>
      </c>
      <c r="F3588">
        <v>8</v>
      </c>
      <c r="G3588">
        <v>5</v>
      </c>
      <c r="O3588">
        <v>2018</v>
      </c>
      <c r="P3588">
        <v>5</v>
      </c>
      <c r="Q3588">
        <v>29</v>
      </c>
      <c r="R3588">
        <v>5</v>
      </c>
      <c r="S3588">
        <v>9</v>
      </c>
      <c r="T3588">
        <v>8</v>
      </c>
      <c r="U3588">
        <v>5</v>
      </c>
    </row>
    <row r="3589" spans="1:21">
      <c r="A3589">
        <v>2018</v>
      </c>
      <c r="B3589">
        <v>5</v>
      </c>
      <c r="C3589">
        <v>30</v>
      </c>
      <c r="D3589">
        <v>2</v>
      </c>
      <c r="E3589">
        <v>9</v>
      </c>
      <c r="F3589">
        <v>8</v>
      </c>
      <c r="G3589">
        <v>5</v>
      </c>
      <c r="O3589">
        <v>2018</v>
      </c>
      <c r="P3589">
        <v>5</v>
      </c>
      <c r="Q3589">
        <v>30</v>
      </c>
      <c r="R3589">
        <v>2</v>
      </c>
      <c r="S3589">
        <v>9</v>
      </c>
      <c r="T3589">
        <v>8</v>
      </c>
      <c r="U3589">
        <v>5</v>
      </c>
    </row>
    <row r="3590" spans="1:21">
      <c r="A3590">
        <v>2018</v>
      </c>
      <c r="B3590">
        <v>5</v>
      </c>
      <c r="C3590">
        <v>31</v>
      </c>
      <c r="D3590">
        <v>2</v>
      </c>
      <c r="E3590">
        <v>9</v>
      </c>
      <c r="F3590">
        <v>8</v>
      </c>
      <c r="G3590">
        <v>5</v>
      </c>
      <c r="O3590">
        <v>2018</v>
      </c>
      <c r="P3590">
        <v>5</v>
      </c>
      <c r="Q3590">
        <v>31</v>
      </c>
      <c r="R3590">
        <v>2</v>
      </c>
      <c r="S3590">
        <v>9</v>
      </c>
      <c r="T3590">
        <v>8</v>
      </c>
      <c r="U3590">
        <v>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42</vt:i4>
      </vt:variant>
    </vt:vector>
  </HeadingPairs>
  <TitlesOfParts>
    <vt:vector size="50" baseType="lpstr">
      <vt:lpstr>Adjusted Rand Index</vt:lpstr>
      <vt:lpstr>ARI Condensed</vt:lpstr>
      <vt:lpstr>Niederschläge</vt:lpstr>
      <vt:lpstr>Übergänge</vt:lpstr>
      <vt:lpstr>Zeitsachen der Cluster</vt:lpstr>
      <vt:lpstr>Detrended</vt:lpstr>
      <vt:lpstr>Temperatur</vt:lpstr>
      <vt:lpstr>SST tp-Zusammenhang</vt:lpstr>
      <vt:lpstr>Niederschläge!em_cla_v106</vt:lpstr>
      <vt:lpstr>'SST tp-Zusammenhang'!em_cla_v106</vt:lpstr>
      <vt:lpstr>'SST tp-Zusammenhang'!em_cla_v106_1</vt:lpstr>
      <vt:lpstr>Detrended!to_d</vt:lpstr>
      <vt:lpstr>Niederschläge!to_d</vt:lpstr>
      <vt:lpstr>'SST tp-Zusammenhang'!to_d</vt:lpstr>
      <vt:lpstr>Temperatur!to_d</vt:lpstr>
      <vt:lpstr>'Zeitsachen der Cluster'!to_d</vt:lpstr>
      <vt:lpstr>Detrended!to_d_1</vt:lpstr>
      <vt:lpstr>'SST tp-Zusammenhang'!to_d_1</vt:lpstr>
      <vt:lpstr>Temperatur!to_d_1</vt:lpstr>
      <vt:lpstr>Übergänge!to_d_1</vt:lpstr>
      <vt:lpstr>'Zeitsachen der Cluster'!to_d_1</vt:lpstr>
      <vt:lpstr>Temperatur!to_d_10</vt:lpstr>
      <vt:lpstr>Temperatur!to_d_11</vt:lpstr>
      <vt:lpstr>Temperatur!to_d_12</vt:lpstr>
      <vt:lpstr>Temperatur!to_d_13</vt:lpstr>
      <vt:lpstr>Temperatur!to_d_14</vt:lpstr>
      <vt:lpstr>Temperatur!to_d_15</vt:lpstr>
      <vt:lpstr>Temperatur!to_d_16</vt:lpstr>
      <vt:lpstr>Temperatur!to_d_17</vt:lpstr>
      <vt:lpstr>Temperatur!to_d_18</vt:lpstr>
      <vt:lpstr>Temperatur!to_d_19</vt:lpstr>
      <vt:lpstr>Detrended!to_d_2</vt:lpstr>
      <vt:lpstr>Temperatur!to_d_2</vt:lpstr>
      <vt:lpstr>Übergänge!to_d_2</vt:lpstr>
      <vt:lpstr>'Zeitsachen der Cluster'!to_d_2</vt:lpstr>
      <vt:lpstr>Temperatur!to_d_20</vt:lpstr>
      <vt:lpstr>Temperatur!to_d_21</vt:lpstr>
      <vt:lpstr>Temperatur!to_d_22</vt:lpstr>
      <vt:lpstr>Temperatur!to_d_23</vt:lpstr>
      <vt:lpstr>Detrended!to_d_3</vt:lpstr>
      <vt:lpstr>Temperatur!to_d_3</vt:lpstr>
      <vt:lpstr>Übergänge!to_d_3</vt:lpstr>
      <vt:lpstr>'Zeitsachen der Cluster'!to_d_3</vt:lpstr>
      <vt:lpstr>Temperatur!to_d_4</vt:lpstr>
      <vt:lpstr>Übergänge!to_d_4</vt:lpstr>
      <vt:lpstr>Temperatur!to_d_5</vt:lpstr>
      <vt:lpstr>Temperatur!to_d_6</vt:lpstr>
      <vt:lpstr>Temperatur!to_d_7</vt:lpstr>
      <vt:lpstr>Temperatur!to_d_8</vt:lpstr>
      <vt:lpstr>Temperatur!to_d_9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2021-05-07T10:12:08Z</dcterms:created>
  <dcterms:modified xsi:type="dcterms:W3CDTF">2021-09-28T21:08:48Z</dcterms:modified>
</cp:coreProperties>
</file>